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drawings/drawing9.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ml.chartshape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7.xml" ContentType="application/vnd.openxmlformats-officedocument.drawing+xml"/>
  <Override PartName="/xl/comments1.xml" ContentType="application/vnd.openxmlformats-officedocument.spreadsheetml.comments+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1.xml" ContentType="application/vnd.openxmlformats-officedocument.drawing+xml"/>
  <Override PartName="/xl/drawings/drawing3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drawings/drawing3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drawings/drawing3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drawings/drawing41.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2.xml" ContentType="application/vnd.openxmlformats-officedocument.drawing+xml"/>
  <Override PartName="/xl/drawings/drawing4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4.xml" ContentType="application/vnd.openxmlformats-officedocument.drawing+xml"/>
  <Override PartName="/xl/drawings/drawing45.xml" ContentType="application/vnd.openxmlformats-officedocument.drawing+xml"/>
  <Override PartName="/xl/charts/chart15.xml" ContentType="application/vnd.openxmlformats-officedocument.drawingml.chart+xml"/>
  <Override PartName="/xl/drawings/drawing46.xml" ContentType="application/vnd.openxmlformats-officedocument.drawing+xml"/>
  <Override PartName="/xl/drawings/drawing47.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8.xml" ContentType="application/vnd.openxmlformats-officedocument.drawing+xml"/>
  <Override PartName="/xl/drawings/drawing49.xml" ContentType="application/vnd.openxmlformats-officedocument.drawing+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0.xml" ContentType="application/vnd.openxmlformats-officedocument.drawingml.chartshapes+xml"/>
  <Override PartName="/xl/drawings/drawing51.xml" ContentType="application/vnd.openxmlformats-officedocument.drawing+xml"/>
  <Override PartName="/xl/drawings/drawing52.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53.xml" ContentType="application/vnd.openxmlformats-officedocument.drawingml.chartshapes+xml"/>
  <Override PartName="/xl/drawings/drawing54.xml" ContentType="application/vnd.openxmlformats-officedocument.drawing+xml"/>
  <Override PartName="/xl/drawings/drawing55.xml" ContentType="application/vnd.openxmlformats-officedocument.drawing+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56.xml" ContentType="application/vnd.openxmlformats-officedocument.drawing+xml"/>
  <Override PartName="/xl/drawings/drawing57.xml" ContentType="application/vnd.openxmlformats-officedocument.drawing+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58.xml" ContentType="application/vnd.openxmlformats-officedocument.drawing+xml"/>
  <Override PartName="/xl/drawings/drawing59.xml" ContentType="application/vnd.openxmlformats-officedocument.drawing+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60.xml" ContentType="application/vnd.openxmlformats-officedocument.drawing+xml"/>
  <Override PartName="/xl/drawings/drawing61.xml" ContentType="application/vnd.openxmlformats-officedocument.drawing+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2.xml" ContentType="application/vnd.openxmlformats-officedocument.drawingml.chartshapes+xml"/>
  <Override PartName="/xl/drawings/drawing63.xml" ContentType="application/vnd.openxmlformats-officedocument.drawing+xml"/>
  <Override PartName="/xl/drawings/drawing64.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65.xml" ContentType="application/vnd.openxmlformats-officedocument.drawing+xml"/>
  <Override PartName="/xl/drawings/drawing66.xml" ContentType="application/vnd.openxmlformats-officedocument.drawing+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67.xml" ContentType="application/vnd.openxmlformats-officedocument.drawingml.chartshapes+xml"/>
  <Override PartName="/xl/drawings/drawing68.xml" ContentType="application/vnd.openxmlformats-officedocument.drawing+xml"/>
  <Override PartName="/xl/drawings/drawing69.xml" ContentType="application/vnd.openxmlformats-officedocument.drawing+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70.xml" ContentType="application/vnd.openxmlformats-officedocument.drawingml.chartshapes+xml"/>
  <Override PartName="/xl/drawings/drawing71.xml" ContentType="application/vnd.openxmlformats-officedocument.drawing+xml"/>
  <Override PartName="/xl/drawings/drawing72.xml" ContentType="application/vnd.openxmlformats-officedocument.drawing+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3.xml" ContentType="application/vnd.openxmlformats-officedocument.drawingml.chartshapes+xml"/>
  <Override PartName="/xl/drawings/drawing74.xml" ContentType="application/vnd.openxmlformats-officedocument.drawing+xml"/>
  <Override PartName="/xl/drawings/drawing75.xml" ContentType="application/vnd.openxmlformats-officedocument.drawing+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6.xml" ContentType="application/vnd.openxmlformats-officedocument.drawingml.chartshapes+xml"/>
  <Override PartName="/xl/drawings/drawing77.xml" ContentType="application/vnd.openxmlformats-officedocument.drawing+xml"/>
  <Override PartName="/xl/drawings/drawing78.xml" ContentType="application/vnd.openxmlformats-officedocument.drawing+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79.xml" ContentType="application/vnd.openxmlformats-officedocument.drawing+xml"/>
  <Override PartName="/xl/drawings/drawing80.xml" ContentType="application/vnd.openxmlformats-officedocument.drawing+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81.xml" ContentType="application/vnd.openxmlformats-officedocument.drawing+xml"/>
  <Override PartName="/xl/drawings/drawing82.xml" ContentType="application/vnd.openxmlformats-officedocument.drawing+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83.xml" ContentType="application/vnd.openxmlformats-officedocument.drawing+xml"/>
  <Override PartName="/xl/drawings/drawing84.xml" ContentType="application/vnd.openxmlformats-officedocument.drawing+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85.xml" ContentType="application/vnd.openxmlformats-officedocument.drawingml.chartshapes+xml"/>
  <Override PartName="/xl/drawings/drawing86.xml" ContentType="application/vnd.openxmlformats-officedocument.drawing+xml"/>
  <Override PartName="/xl/drawings/drawing87.xml" ContentType="application/vnd.openxmlformats-officedocument.drawing+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91.xml" ContentType="application/vnd.openxmlformats-officedocument.drawing+xml"/>
  <Override PartName="/xl/drawings/drawing92.xml" ContentType="application/vnd.openxmlformats-officedocument.drawing+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93.xml" ContentType="application/vnd.openxmlformats-officedocument.drawing+xml"/>
  <Override PartName="/xl/drawings/drawing94.xml" ContentType="application/vnd.openxmlformats-officedocument.drawing+xml"/>
  <Override PartName="/xl/charts/chart35.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charts/chart36.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98.xml" ContentType="application/vnd.openxmlformats-officedocument.drawingml.chartshapes+xml"/>
  <Override PartName="/xl/drawings/drawing99.xml" ContentType="application/vnd.openxmlformats-officedocument.drawing+xml"/>
  <Override PartName="/xl/drawings/drawing100.xml" ContentType="application/vnd.openxmlformats-officedocument.drawing+xml"/>
  <Override PartName="/xl/charts/chart37.xml" ContentType="application/vnd.openxmlformats-officedocument.drawingml.chart+xml"/>
  <Override PartName="/xl/charts/style36.xml" ContentType="application/vnd.ms-office.chartstyle+xml"/>
  <Override PartName="/xl/charts/colors36.xml" ContentType="application/vnd.ms-office.chartcolorstyle+xml"/>
  <Override PartName="/xl/charts/chart38.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01.xml" ContentType="application/vnd.openxmlformats-officedocument.drawing+xml"/>
  <Override PartName="/xl/drawings/drawing102.xml" ContentType="application/vnd.openxmlformats-officedocument.drawing+xml"/>
  <Override PartName="/xl/charts/chart39.xml" ContentType="application/vnd.openxmlformats-officedocument.drawingml.chart+xml"/>
  <Override PartName="/xl/charts/style38.xml" ContentType="application/vnd.ms-office.chartstyle+xml"/>
  <Override PartName="/xl/charts/colors38.xml" ContentType="application/vnd.ms-office.chartcolorstyle+xml"/>
  <Override PartName="/xl/charts/chart40.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03.xml" ContentType="application/vnd.openxmlformats-officedocument.drawing+xml"/>
  <Override PartName="/xl/drawings/drawing104.xml" ContentType="application/vnd.openxmlformats-officedocument.drawing+xml"/>
  <Override PartName="/xl/charts/chart41.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charts/chart42.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08.xml" ContentType="application/vnd.openxmlformats-officedocument.drawing+xml"/>
  <Override PartName="/xl/drawings/drawing109.xml" ContentType="application/vnd.openxmlformats-officedocument.drawing+xml"/>
  <Override PartName="/xl/charts/chart43.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charts/chart44.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114.xml" ContentType="application/vnd.openxmlformats-officedocument.drawing+xml"/>
  <Override PartName="/xl/drawings/drawing115.xml" ContentType="application/vnd.openxmlformats-officedocument.drawing+xml"/>
  <Override PartName="/xl/charts/chart45.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16.xml" ContentType="application/vnd.openxmlformats-officedocument.drawing+xml"/>
  <Override PartName="/xl/drawings/drawing117.xml" ContentType="application/vnd.openxmlformats-officedocument.drawing+xml"/>
  <Override PartName="/xl/charts/chart46.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118.xml" ContentType="application/vnd.openxmlformats-officedocument.drawing+xml"/>
  <Override PartName="/xl/drawings/drawing119.xml" ContentType="application/vnd.openxmlformats-officedocument.drawing+xml"/>
  <Override PartName="/xl/charts/chart47.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120.xml" ContentType="application/vnd.openxmlformats-officedocument.drawing+xml"/>
  <Override PartName="/xl/drawings/drawing121.xml" ContentType="application/vnd.openxmlformats-officedocument.drawing+xml"/>
  <Override PartName="/xl/charts/chart48.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122.xml" ContentType="application/vnd.openxmlformats-officedocument.drawing+xml"/>
  <Override PartName="/xl/drawings/drawing123.xml" ContentType="application/vnd.openxmlformats-officedocument.drawing+xml"/>
  <Override PartName="/xl/charts/chart49.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24.xml" ContentType="application/vnd.openxmlformats-officedocument.drawingml.chartshapes+xml"/>
  <Override PartName="/xl/drawings/drawing125.xml" ContentType="application/vnd.openxmlformats-officedocument.drawing+xml"/>
  <Override PartName="/xl/drawings/drawing126.xml" ContentType="application/vnd.openxmlformats-officedocument.drawing+xml"/>
  <Override PartName="/xl/charts/chart50.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127.xml" ContentType="application/vnd.openxmlformats-officedocument.drawing+xml"/>
  <Override PartName="/xl/drawings/drawing128.xml" ContentType="application/vnd.openxmlformats-officedocument.drawing+xml"/>
  <Override PartName="/xl/charts/chart51.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charts/chart52.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133.xml" ContentType="application/vnd.openxmlformats-officedocument.drawingml.chartshapes+xml"/>
  <Override PartName="/xl/charts/chart53.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34.xml" ContentType="application/vnd.openxmlformats-officedocument.drawingml.chartshapes+xml"/>
  <Override PartName="/xl/drawings/drawing135.xml" ContentType="application/vnd.openxmlformats-officedocument.drawing+xml"/>
  <Override PartName="/xl/drawings/drawing136.xml" ContentType="application/vnd.openxmlformats-officedocument.drawing+xml"/>
  <Override PartName="/xl/charts/chart54.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137.xml" ContentType="application/vnd.openxmlformats-officedocument.drawingml.chartshapes+xml"/>
  <Override PartName="/xl/drawings/drawing138.xml" ContentType="application/vnd.openxmlformats-officedocument.drawing+xml"/>
  <Override PartName="/xl/drawings/drawing139.xml" ContentType="application/vnd.openxmlformats-officedocument.drawing+xml"/>
  <Override PartName="/xl/charts/chart55.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140.xml" ContentType="application/vnd.openxmlformats-officedocument.drawingml.chartshapes+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charts/chart56.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145.xml" ContentType="application/vnd.openxmlformats-officedocument.drawingml.chartshapes+xml"/>
  <Override PartName="/xl/charts/chart57.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146.xml" ContentType="application/vnd.openxmlformats-officedocument.drawingml.chartshapes+xml"/>
  <Override PartName="/xl/charts/chart58.xml" ContentType="application/vnd.openxmlformats-officedocument.drawingml.chart+xml"/>
  <Override PartName="/xl/drawings/drawing147.xml" ContentType="application/vnd.openxmlformats-officedocument.drawingml.chartshapes+xml"/>
  <Override PartName="/xl/drawings/drawing148.xml" ContentType="application/vnd.openxmlformats-officedocument.drawing+xml"/>
  <Override PartName="/xl/drawings/drawing149.xml" ContentType="application/vnd.openxmlformats-officedocument.drawing+xml"/>
  <Override PartName="/xl/charts/chart59.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150.xml" ContentType="application/vnd.openxmlformats-officedocument.drawingml.chartshapes+xml"/>
  <Override PartName="/xl/charts/chart60.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151.xml" ContentType="application/vnd.openxmlformats-officedocument.drawingml.chartshapes+xml"/>
  <Override PartName="/xl/charts/chart61.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152.xml" ContentType="application/vnd.openxmlformats-officedocument.drawingml.chartshapes+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charts/chart62.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156.xml" ContentType="application/vnd.openxmlformats-officedocument.drawingml.chartshapes+xml"/>
  <Override PartName="/xl/drawings/drawing157.xml" ContentType="application/vnd.openxmlformats-officedocument.drawing+xml"/>
  <Override PartName="/xl/drawings/drawing158.xml" ContentType="application/vnd.openxmlformats-officedocument.drawing+xml"/>
  <Override PartName="/xl/charts/chart63.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159.xml" ContentType="application/vnd.openxmlformats-officedocument.drawing+xml"/>
  <Override PartName="/xl/drawings/drawing160.xml" ContentType="application/vnd.openxmlformats-officedocument.drawing+xml"/>
  <Override PartName="/xl/charts/chart64.xml" ContentType="application/vnd.openxmlformats-officedocument.drawingml.chart+xml"/>
  <Override PartName="/xl/drawings/drawing161.xml" ContentType="application/vnd.openxmlformats-officedocument.drawingml.chartshapes+xml"/>
  <Override PartName="/xl/drawings/drawing162.xml" ContentType="application/vnd.openxmlformats-officedocument.drawing+xml"/>
  <Override PartName="/xl/drawings/drawing163.xml" ContentType="application/vnd.openxmlformats-officedocument.drawing+xml"/>
  <Override PartName="/xl/charts/chart65.xml" ContentType="application/vnd.openxmlformats-officedocument.drawingml.chart+xml"/>
  <Override PartName="/xl/drawings/drawing164.xml" ContentType="application/vnd.openxmlformats-officedocument.drawingml.chartshapes+xml"/>
  <Override PartName="/xl/drawings/drawing165.xml" ContentType="application/vnd.openxmlformats-officedocument.drawing+xml"/>
  <Override PartName="/xl/drawings/drawing166.xml" ContentType="application/vnd.openxmlformats-officedocument.drawing+xml"/>
  <Override PartName="/xl/charts/chart66.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167.xml" ContentType="application/vnd.openxmlformats-officedocument.drawingml.chartshapes+xml"/>
  <Override PartName="/xl/drawings/drawing168.xml" ContentType="application/vnd.openxmlformats-officedocument.drawing+xml"/>
  <Override PartName="/xl/drawings/drawing169.xml" ContentType="application/vnd.openxmlformats-officedocument.drawing+xml"/>
  <Override PartName="/xl/charts/chart67.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170.xml" ContentType="application/vnd.openxmlformats-officedocument.drawingml.chartshapes+xml"/>
  <Override PartName="/xl/drawings/drawing171.xml" ContentType="application/vnd.openxmlformats-officedocument.drawing+xml"/>
  <Override PartName="/xl/drawings/drawing172.xml" ContentType="application/vnd.openxmlformats-officedocument.drawing+xml"/>
  <Override PartName="/xl/charts/chart68.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173.xml" ContentType="application/vnd.openxmlformats-officedocument.drawingml.chartshapes+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charts/chart69.xml" ContentType="application/vnd.openxmlformats-officedocument.drawingml.chart+xml"/>
  <Override PartName="/xl/charts/style65.xml" ContentType="application/vnd.ms-office.chartstyle+xml"/>
  <Override PartName="/xl/charts/colors65.xml" ContentType="application/vnd.ms-office.chartcolorstyle+xml"/>
  <Override PartName="/xl/charts/chart70.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178.xml" ContentType="application/vnd.openxmlformats-officedocument.drawing+xml"/>
  <Override PartName="/xl/drawings/drawing179.xml" ContentType="application/vnd.openxmlformats-officedocument.drawing+xml"/>
  <Override PartName="/xl/charts/chart71.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80.xml" ContentType="application/vnd.openxmlformats-officedocument.drawing+xml"/>
  <Override PartName="/xl/drawings/drawing181.xml" ContentType="application/vnd.openxmlformats-officedocument.drawing+xml"/>
  <Override PartName="/xl/charts/chart72.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charts/chart73.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86.xml" ContentType="application/vnd.openxmlformats-officedocument.drawing+xml"/>
  <Override PartName="/xl/drawings/drawing187.xml" ContentType="application/vnd.openxmlformats-officedocument.drawing+xml"/>
  <Override PartName="/xl/charts/chart74.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charts/chart75.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92.xml" ContentType="application/vnd.openxmlformats-officedocument.drawing+xml"/>
  <Override PartName="/xl/drawings/drawing193.xml" ContentType="application/vnd.openxmlformats-officedocument.drawing+xml"/>
  <Override PartName="/xl/charts/chart76.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charts/chart77.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97.xml" ContentType="application/vnd.openxmlformats-officedocument.drawingml.chartshapes+xml"/>
  <Override PartName="/xl/drawings/drawing198.xml" ContentType="application/vnd.openxmlformats-officedocument.drawing+xml"/>
  <Override PartName="/xl/drawings/drawing199.xml" ContentType="application/vnd.openxmlformats-officedocument.drawing+xml"/>
  <Override PartName="/xl/charts/chart78.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200.xml" ContentType="application/vnd.openxmlformats-officedocument.drawingml.chartshapes+xml"/>
  <Override PartName="/xl/drawings/drawing201.xml" ContentType="application/vnd.openxmlformats-officedocument.drawing+xml"/>
  <Override PartName="/xl/drawings/drawing202.xml" ContentType="application/vnd.openxmlformats-officedocument.drawing+xml"/>
  <Override PartName="/xl/charts/chart79.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charts/chart80.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0.xml" ContentType="application/vnd.openxmlformats-officedocument.drawing+xml"/>
  <Override PartName="/xl/charts/chart81.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211.xml" ContentType="application/vnd.openxmlformats-officedocument.drawingml.chartshapes+xml"/>
  <Override PartName="/xl/drawings/drawing212.xml" ContentType="application/vnd.openxmlformats-officedocument.drawing+xml"/>
  <Override PartName="/xl/drawings/drawing213.xml" ContentType="application/vnd.openxmlformats-officedocument.drawing+xml"/>
  <Override PartName="/xl/charts/chart82.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214.xml" ContentType="application/vnd.openxmlformats-officedocument.drawingml.chartshapes+xml"/>
  <Override PartName="/xl/drawings/drawing215.xml" ContentType="application/vnd.openxmlformats-officedocument.drawing+xml"/>
  <Override PartName="/xl/drawings/drawing216.xml" ContentType="application/vnd.openxmlformats-officedocument.drawing+xml"/>
  <Override PartName="/xl/charts/chart83.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217.xml" ContentType="application/vnd.openxmlformats-officedocument.drawing+xml"/>
  <Override PartName="/xl/drawings/drawing218.xml" ContentType="application/vnd.openxmlformats-officedocument.drawing+xml"/>
  <Override PartName="/xl/charts/chart84.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219.xml" ContentType="application/vnd.openxmlformats-officedocument.drawing+xml"/>
  <Override PartName="/xl/drawings/drawing220.xml" ContentType="application/vnd.openxmlformats-officedocument.drawing+xml"/>
  <Override PartName="/xl/charts/chart85.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221.xml" ContentType="application/vnd.openxmlformats-officedocument.drawing+xml"/>
  <Override PartName="/xl/drawings/drawing222.xml" ContentType="application/vnd.openxmlformats-officedocument.drawing+xml"/>
  <Override PartName="/xl/charts/chart86.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223.xml" ContentType="application/vnd.openxmlformats-officedocument.drawing+xml"/>
  <Override PartName="/xl/drawings/drawing224.xml" ContentType="application/vnd.openxmlformats-officedocument.drawing+xml"/>
  <Override PartName="/xl/drawings/drawing225.xml" ContentType="application/vnd.openxmlformats-officedocument.drawing+xml"/>
  <Override PartName="/xl/charts/chart87.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226.xml" ContentType="application/vnd.openxmlformats-officedocument.drawingml.chartshapes+xml"/>
  <Override PartName="/xl/drawings/drawing227.xml" ContentType="application/vnd.openxmlformats-officedocument.drawing+xml"/>
  <Override PartName="/xl/drawings/drawing228.xml" ContentType="application/vnd.openxmlformats-officedocument.drawing+xml"/>
  <Override PartName="/xl/charts/chart88.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229.xml" ContentType="application/vnd.openxmlformats-officedocument.drawingml.chartshapes+xml"/>
  <Override PartName="/xl/drawings/drawing230.xml" ContentType="application/vnd.openxmlformats-officedocument.drawing+xml"/>
  <Override PartName="/xl/drawings/drawing231.xml" ContentType="application/vnd.openxmlformats-officedocument.drawing+xml"/>
  <Override PartName="/xl/charts/chart89.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232.xml" ContentType="application/vnd.openxmlformats-officedocument.drawing+xml"/>
  <Override PartName="/xl/drawings/drawing233.xml" ContentType="application/vnd.openxmlformats-officedocument.drawing+xml"/>
  <Override PartName="/xl/drawings/drawing234.xml" ContentType="application/vnd.openxmlformats-officedocument.drawing+xml"/>
  <Override PartName="/xl/charts/chart90.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235.xml" ContentType="application/vnd.openxmlformats-officedocument.drawingml.chartshapes+xml"/>
  <Override PartName="/xl/drawings/drawing236.xml" ContentType="application/vnd.openxmlformats-officedocument.drawing+xml"/>
  <Override PartName="/xl/drawings/drawing237.xml" ContentType="application/vnd.openxmlformats-officedocument.drawing+xml"/>
  <Override PartName="/xl/charts/chart91.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238.xml" ContentType="application/vnd.openxmlformats-officedocument.drawing+xml"/>
  <Override PartName="/xl/drawings/drawing239.xml" ContentType="application/vnd.openxmlformats-officedocument.drawing+xml"/>
  <Override PartName="/xl/drawings/drawing240.xml" ContentType="application/vnd.openxmlformats-officedocument.drawing+xml"/>
  <Override PartName="/xl/charts/chart92.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241.xml" ContentType="application/vnd.openxmlformats-officedocument.drawing+xml"/>
  <Override PartName="/xl/drawings/drawing242.xml" ContentType="application/vnd.openxmlformats-officedocument.drawing+xml"/>
  <Override PartName="/xl/charts/chart93.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243.xml" ContentType="application/vnd.openxmlformats-officedocument.drawing+xml"/>
  <Override PartName="/xl/drawings/drawing244.xml" ContentType="application/vnd.openxmlformats-officedocument.drawing+xml"/>
  <Override PartName="/xl/charts/chart94.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245.xml" ContentType="application/vnd.openxmlformats-officedocument.drawing+xml"/>
  <Override PartName="/xl/drawings/drawing246.xml" ContentType="application/vnd.openxmlformats-officedocument.drawing+xml"/>
  <Override PartName="/xl/drawings/drawing247.xml" ContentType="application/vnd.openxmlformats-officedocument.drawing+xml"/>
  <Override PartName="/xl/drawings/drawing248.xml" ContentType="application/vnd.openxmlformats-officedocument.drawing+xml"/>
  <Override PartName="/xl/drawings/drawing249.xml" ContentType="application/vnd.openxmlformats-officedocument.drawing+xml"/>
  <Override PartName="/xl/charts/chart95.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250.xml" ContentType="application/vnd.openxmlformats-officedocument.drawing+xml"/>
  <Override PartName="/xl/drawings/drawing251.xml" ContentType="application/vnd.openxmlformats-officedocument.drawing+xml"/>
  <Override PartName="/xl/drawings/drawing252.xml" ContentType="application/vnd.openxmlformats-officedocument.drawing+xml"/>
  <Override PartName="/xl/drawings/drawing253.xml" ContentType="application/vnd.openxmlformats-officedocument.drawing+xml"/>
  <Override PartName="/xl/drawings/drawing254.xml" ContentType="application/vnd.openxmlformats-officedocument.drawing+xml"/>
  <Override PartName="/xl/drawings/drawing255.xml" ContentType="application/vnd.openxmlformats-officedocument.drawing+xml"/>
  <Override PartName="/xl/drawings/drawing256.xml" ContentType="application/vnd.openxmlformats-officedocument.drawing+xml"/>
  <Override PartName="/xl/drawings/drawing257.xml" ContentType="application/vnd.openxmlformats-officedocument.drawing+xml"/>
  <Override PartName="/xl/charts/chart96.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258.xml" ContentType="application/vnd.openxmlformats-officedocument.drawing+xml"/>
  <Override PartName="/xl/drawings/drawing259.xml" ContentType="application/vnd.openxmlformats-officedocument.drawing+xml"/>
  <Override PartName="/xl/drawings/drawing260.xml" ContentType="application/vnd.openxmlformats-officedocument.drawing+xml"/>
  <Override PartName="/xl/charts/chart97.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261.xml" ContentType="application/vnd.openxmlformats-officedocument.drawing+xml"/>
  <Override PartName="/xl/drawings/drawing262.xml" ContentType="application/vnd.openxmlformats-officedocument.drawing+xml"/>
  <Override PartName="/xl/drawings/drawing263.xml" ContentType="application/vnd.openxmlformats-officedocument.drawing+xml"/>
  <Override PartName="/xl/charts/chart98.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264.xml" ContentType="application/vnd.openxmlformats-officedocument.drawing+xml"/>
  <Override PartName="/xl/drawings/drawing265.xml" ContentType="application/vnd.openxmlformats-officedocument.drawing+xml"/>
  <Override PartName="/xl/drawings/drawing266.xml" ContentType="application/vnd.openxmlformats-officedocument.drawing+xml"/>
  <Override PartName="/xl/charts/chart99.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267.xml" ContentType="application/vnd.openxmlformats-officedocument.drawingml.chartshapes+xml"/>
  <Override PartName="/xl/charts/chart100.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268.xml" ContentType="application/vnd.openxmlformats-officedocument.drawing+xml"/>
  <Override PartName="/xl/drawings/drawing269.xml" ContentType="application/vnd.openxmlformats-officedocument.drawing+xml"/>
  <Override PartName="/xl/charts/chart101.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270.xml" ContentType="application/vnd.openxmlformats-officedocument.drawing+xml"/>
  <Override PartName="/xl/drawings/drawing271.xml" ContentType="application/vnd.openxmlformats-officedocument.drawing+xml"/>
  <Override PartName="/xl/charts/chart102.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272.xml" ContentType="application/vnd.openxmlformats-officedocument.drawing+xml"/>
  <Override PartName="/xl/drawings/drawing273.xml" ContentType="application/vnd.openxmlformats-officedocument.drawing+xml"/>
  <Override PartName="/xl/charts/chart103.xml" ContentType="application/vnd.openxmlformats-officedocument.drawingml.chart+xml"/>
  <Override PartName="/xl/charts/style99.xml" ContentType="application/vnd.ms-office.chartstyle+xml"/>
  <Override PartName="/xl/charts/colors99.xml" ContentType="application/vnd.ms-office.chartcolorstyle+xml"/>
  <Override PartName="/xl/drawings/drawing274.xml" ContentType="application/vnd.openxmlformats-officedocument.drawing+xml"/>
  <Override PartName="/xl/drawings/drawing275.xml" ContentType="application/vnd.openxmlformats-officedocument.drawing+xml"/>
  <Override PartName="/xl/charts/chart104.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276.xml" ContentType="application/vnd.openxmlformats-officedocument.drawingml.chartshapes+xml"/>
  <Override PartName="/xl/drawings/drawing277.xml" ContentType="application/vnd.openxmlformats-officedocument.drawing+xml"/>
  <Override PartName="/xl/drawings/drawing278.xml" ContentType="application/vnd.openxmlformats-officedocument.drawing+xml"/>
  <Override PartName="/xl/charts/chart105.xml" ContentType="application/vnd.openxmlformats-officedocument.drawingml.chart+xml"/>
  <Override PartName="/xl/charts/style101.xml" ContentType="application/vnd.ms-office.chartstyle+xml"/>
  <Override PartName="/xl/charts/colors101.xml" ContentType="application/vnd.ms-office.chartcolorstyle+xml"/>
  <Override PartName="/xl/drawings/drawing279.xml" ContentType="application/vnd.openxmlformats-officedocument.drawing+xml"/>
  <Override PartName="/xl/drawings/drawing280.xml" ContentType="application/vnd.openxmlformats-officedocument.drawing+xml"/>
  <Override PartName="/xl/drawings/drawing281.xml" ContentType="application/vnd.openxmlformats-officedocument.drawing+xml"/>
  <Override PartName="/xl/charts/chart106.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282.xml" ContentType="application/vnd.openxmlformats-officedocument.drawing+xml"/>
  <Override PartName="/xl/drawings/drawing283.xml" ContentType="application/vnd.openxmlformats-officedocument.drawing+xml"/>
  <Override PartName="/xl/charts/chart107.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284.xml" ContentType="application/vnd.openxmlformats-officedocument.drawing+xml"/>
  <Override PartName="/xl/drawings/drawing285.xml" ContentType="application/vnd.openxmlformats-officedocument.drawing+xml"/>
  <Override PartName="/xl/charts/chart108.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286.xml" ContentType="application/vnd.openxmlformats-officedocument.drawing+xml"/>
  <Override PartName="/xl/drawings/drawing287.xml" ContentType="application/vnd.openxmlformats-officedocument.drawing+xml"/>
  <Override PartName="/xl/charts/chart109.xml" ContentType="application/vnd.openxmlformats-officedocument.drawingml.chart+xml"/>
  <Override PartName="/xl/charts/style105.xml" ContentType="application/vnd.ms-office.chartstyle+xml"/>
  <Override PartName="/xl/charts/colors105.xml" ContentType="application/vnd.ms-office.chartcolorstyle+xml"/>
  <Override PartName="/xl/drawings/drawing288.xml" ContentType="application/vnd.openxmlformats-officedocument.drawing+xml"/>
  <Override PartName="/xl/drawings/drawing289.xml" ContentType="application/vnd.openxmlformats-officedocument.drawing+xml"/>
  <Override PartName="/xl/charts/chart110.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290.xml" ContentType="application/vnd.openxmlformats-officedocument.drawing+xml"/>
  <Override PartName="/xl/drawings/drawing291.xml" ContentType="application/vnd.openxmlformats-officedocument.drawing+xml"/>
  <Override PartName="/xl/charts/chart111.xml" ContentType="application/vnd.openxmlformats-officedocument.drawingml.chart+xml"/>
  <Override PartName="/xl/charts/style107.xml" ContentType="application/vnd.ms-office.chartstyle+xml"/>
  <Override PartName="/xl/charts/colors107.xml" ContentType="application/vnd.ms-office.chartcolorstyle+xml"/>
  <Override PartName="/xl/drawings/drawing292.xml" ContentType="application/vnd.openxmlformats-officedocument.drawing+xml"/>
  <Override PartName="/xl/drawings/drawing293.xml" ContentType="application/vnd.openxmlformats-officedocument.drawing+xml"/>
  <Override PartName="/xl/charts/chart112.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294.xml" ContentType="application/vnd.openxmlformats-officedocument.drawingml.chartshapes+xml"/>
  <Override PartName="/xl/charts/chart113.xml" ContentType="application/vnd.openxmlformats-officedocument.drawingml.chart+xml"/>
  <Override PartName="/xl/charts/style109.xml" ContentType="application/vnd.ms-office.chartstyle+xml"/>
  <Override PartName="/xl/charts/colors109.xml" ContentType="application/vnd.ms-office.chartcolorstyle+xml"/>
  <Override PartName="/xl/drawings/drawing295.xml" ContentType="application/vnd.openxmlformats-officedocument.drawingml.chartshapes+xml"/>
  <Override PartName="/xl/drawings/drawing296.xml" ContentType="application/vnd.openxmlformats-officedocument.drawing+xml"/>
  <Override PartName="/xl/drawings/drawing297.xml" ContentType="application/vnd.openxmlformats-officedocument.drawing+xml"/>
  <Override PartName="/xl/charts/chart114.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298.xml" ContentType="application/vnd.openxmlformats-officedocument.drawing+xml"/>
  <Override PartName="/xl/drawings/drawing299.xml" ContentType="application/vnd.openxmlformats-officedocument.drawing+xml"/>
  <Override PartName="/xl/drawings/drawing300.xml" ContentType="application/vnd.openxmlformats-officedocument.drawing+xml"/>
  <Override PartName="/xl/charts/chart115.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301.xml" ContentType="application/vnd.openxmlformats-officedocument.drawing+xml"/>
  <Override PartName="/xl/drawings/drawing302.xml" ContentType="application/vnd.openxmlformats-officedocument.drawing+xml"/>
  <Override PartName="/xl/charts/chart116.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303.xml" ContentType="application/vnd.openxmlformats-officedocument.drawing+xml"/>
  <Override PartName="/xl/drawings/drawing304.xml" ContentType="application/vnd.openxmlformats-officedocument.drawing+xml"/>
  <Override PartName="/xl/drawings/drawing305.xml" ContentType="application/vnd.openxmlformats-officedocument.drawing+xml"/>
  <Override PartName="/xl/charts/chart117.xml" ContentType="application/vnd.openxmlformats-officedocument.drawingml.chart+xml"/>
  <Override PartName="/xl/charts/style113.xml" ContentType="application/vnd.ms-office.chartstyle+xml"/>
  <Override PartName="/xl/charts/colors113.xml" ContentType="application/vnd.ms-office.chartcolorstyle+xml"/>
  <Override PartName="/xl/drawings/drawing306.xml" ContentType="application/vnd.openxmlformats-officedocument.drawing+xml"/>
  <Override PartName="/xl/drawings/drawing307.xml" ContentType="application/vnd.openxmlformats-officedocument.drawing+xml"/>
  <Override PartName="/xl/charts/chart118.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30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katherine.gomez\Documents\2. Objetivos Desarrollo Sostenible\2020\"/>
    </mc:Choice>
  </mc:AlternateContent>
  <bookViews>
    <workbookView xWindow="10230" yWindow="-15" windowWidth="10275" windowHeight="8160" tabRatio="602" firstSheet="1" activeTab="1"/>
  </bookViews>
  <sheets>
    <sheet name="Listas " sheetId="1" r:id="rId1"/>
    <sheet name="Lista de Objetivos" sheetId="2" r:id="rId2"/>
    <sheet name="ODS 1." sheetId="3" r:id="rId3"/>
    <sheet name="1.1.1" sheetId="546" r:id="rId4"/>
    <sheet name="Metadato 1.1.1" sheetId="5" r:id="rId5"/>
    <sheet name="1.2.1" sheetId="6" r:id="rId6"/>
    <sheet name="Metadato 1.2.1" sheetId="7" r:id="rId7"/>
    <sheet name="1.2.2" sheetId="8" r:id="rId8"/>
    <sheet name="Metadato 1.2.2" sheetId="9" r:id="rId9"/>
    <sheet name="1.3.1" sheetId="538" r:id="rId10"/>
    <sheet name="Metadato 1.3.1" sheetId="539" r:id="rId11"/>
    <sheet name="1.4.1" sheetId="12" r:id="rId12"/>
    <sheet name="Metadato 1.4.1" sheetId="13" r:id="rId13"/>
    <sheet name="1.4.2" sheetId="14" r:id="rId14"/>
    <sheet name="Metadato 1.4.2" sheetId="15" r:id="rId15"/>
    <sheet name="1.5.1" sheetId="16" r:id="rId16"/>
    <sheet name="Metadato 1.5.1" sheetId="17" r:id="rId17"/>
    <sheet name="1.5.2" sheetId="18" r:id="rId18"/>
    <sheet name="Metadato 1.5.2" sheetId="19" r:id="rId19"/>
    <sheet name="1.5.3" sheetId="20" r:id="rId20"/>
    <sheet name="Metadato 1.5.3" sheetId="21" r:id="rId21"/>
    <sheet name="1.5.4" sheetId="22" r:id="rId22"/>
    <sheet name="Metadato 1.5.4" sheetId="23" r:id="rId23"/>
    <sheet name="1.a.1" sheetId="24" r:id="rId24"/>
    <sheet name="Metadato 1.a.1" sheetId="25" r:id="rId25"/>
    <sheet name="1.a.2" sheetId="26" r:id="rId26"/>
    <sheet name="Metadato 1.a.2" sheetId="27" r:id="rId27"/>
    <sheet name="1.a.3" sheetId="28" r:id="rId28"/>
    <sheet name="Metadato 1.a.3" sheetId="29" r:id="rId29"/>
    <sheet name="1.b.1" sheetId="30" r:id="rId30"/>
    <sheet name="Metadato 1.b.1" sheetId="31" r:id="rId31"/>
    <sheet name="ODS 2." sheetId="32" r:id="rId32"/>
    <sheet name="2.1.1" sheetId="33" r:id="rId33"/>
    <sheet name="Metadato 2.1.1" sheetId="34" r:id="rId34"/>
    <sheet name="2.1.2" sheetId="35" r:id="rId35"/>
    <sheet name="Metadato 2.1.2" sheetId="36" r:id="rId36"/>
    <sheet name="2.2.1" sheetId="37" r:id="rId37"/>
    <sheet name="Metadato 2.2.1" sheetId="38" r:id="rId38"/>
    <sheet name="2.2.2" sheetId="39" r:id="rId39"/>
    <sheet name="Metadato 2.2.2" sheetId="40" r:id="rId40"/>
    <sheet name="2.3.1" sheetId="41" r:id="rId41"/>
    <sheet name="Metadato 2.3.1" sheetId="42" r:id="rId42"/>
    <sheet name="2.3.2" sheetId="43" r:id="rId43"/>
    <sheet name="Metadato 2.3.2" sheetId="44" r:id="rId44"/>
    <sheet name="2.4.1" sheetId="45" r:id="rId45"/>
    <sheet name="Metadato 2.4.1" sheetId="46" r:id="rId46"/>
    <sheet name="2.5.1" sheetId="47" r:id="rId47"/>
    <sheet name="Metadato 2.5.1" sheetId="48" r:id="rId48"/>
    <sheet name="2.5.2" sheetId="49" r:id="rId49"/>
    <sheet name="Metadato 2.5.2" sheetId="50" r:id="rId50"/>
    <sheet name="2.a.1" sheetId="51" r:id="rId51"/>
    <sheet name="Metadato 2.a.1" sheetId="52" r:id="rId52"/>
    <sheet name="2.a.2" sheetId="53" r:id="rId53"/>
    <sheet name="Metadato 2.a.2" sheetId="54" r:id="rId54"/>
    <sheet name="2.b.1" sheetId="55" r:id="rId55"/>
    <sheet name="Metadato 2.b.1" sheetId="56" r:id="rId56"/>
    <sheet name="2.c.1" sheetId="57" r:id="rId57"/>
    <sheet name="Metadato 2.c.1" sheetId="58" r:id="rId58"/>
    <sheet name="ODS 3." sheetId="59" r:id="rId59"/>
    <sheet name="3.1.1" sheetId="60" r:id="rId60"/>
    <sheet name="Metadato 3.1.1" sheetId="61" r:id="rId61"/>
    <sheet name="3.1.2" sheetId="62" r:id="rId62"/>
    <sheet name="Metadato 3.1.2" sheetId="63" r:id="rId63"/>
    <sheet name="3.2.1" sheetId="64" r:id="rId64"/>
    <sheet name="Metadato 3.2.1" sheetId="65" r:id="rId65"/>
    <sheet name="3.2.2" sheetId="66" r:id="rId66"/>
    <sheet name="Metadato 3.2.2" sheetId="67" r:id="rId67"/>
    <sheet name="3.3.1" sheetId="549" r:id="rId68"/>
    <sheet name="Metadato 3.3.1" sheetId="550" r:id="rId69"/>
    <sheet name="3.3.2" sheetId="551" r:id="rId70"/>
    <sheet name="Metadato 3.3.2" sheetId="552" r:id="rId71"/>
    <sheet name="3.3.3" sheetId="553" r:id="rId72"/>
    <sheet name="Metadato 3.3.3" sheetId="554" r:id="rId73"/>
    <sheet name="3.3.4" sheetId="555" r:id="rId74"/>
    <sheet name="Metadato 3.3.4" sheetId="556" r:id="rId75"/>
    <sheet name="3.3.5" sheetId="76" r:id="rId76"/>
    <sheet name="Metadato 3.3.5" sheetId="77" r:id="rId77"/>
    <sheet name="3.4.1" sheetId="78" r:id="rId78"/>
    <sheet name="Metadato 3.4.1" sheetId="79" r:id="rId79"/>
    <sheet name="3.4.2" sheetId="80" r:id="rId80"/>
    <sheet name="Metadato 3.4.2" sheetId="81" r:id="rId81"/>
    <sheet name="3.5.1" sheetId="82" r:id="rId82"/>
    <sheet name="Metadato 3.5.1" sheetId="83" r:id="rId83"/>
    <sheet name="3.5.2.a " sheetId="84" r:id="rId84"/>
    <sheet name="Metadato 3.5.2.a" sheetId="85" r:id="rId85"/>
    <sheet name="3.5.2.b " sheetId="86" r:id="rId86"/>
    <sheet name="Metadato 3.5.2.b" sheetId="87" r:id="rId87"/>
    <sheet name="3.6.1" sheetId="530" r:id="rId88"/>
    <sheet name="Metadato 3.6.1" sheetId="531" r:id="rId89"/>
    <sheet name="3.7.1" sheetId="88" r:id="rId90"/>
    <sheet name="Metadato 3.7.1" sheetId="89" r:id="rId91"/>
    <sheet name="3.7.2" sheetId="90" r:id="rId92"/>
    <sheet name="Metadato 3.7.2" sheetId="91" r:id="rId93"/>
    <sheet name="3.8.1" sheetId="92" r:id="rId94"/>
    <sheet name="Metadato 3.8.1" sheetId="93" r:id="rId95"/>
    <sheet name="3.8.2" sheetId="94" r:id="rId96"/>
    <sheet name="Metadato 3.8.2" sheetId="95" r:id="rId97"/>
    <sheet name="3.9.1" sheetId="96" r:id="rId98"/>
    <sheet name="Metadato 3.9.1" sheetId="97" r:id="rId99"/>
    <sheet name="3.9.2" sheetId="98" r:id="rId100"/>
    <sheet name="Metadato 3.9.2" sheetId="99" r:id="rId101"/>
    <sheet name="3.9.3" sheetId="100" r:id="rId102"/>
    <sheet name="Metadato 3.9.3" sheetId="101" r:id="rId103"/>
    <sheet name="3.a.1" sheetId="102" r:id="rId104"/>
    <sheet name="Metadato 3.a.1" sheetId="103" r:id="rId105"/>
    <sheet name="3.b.1" sheetId="104" r:id="rId106"/>
    <sheet name="Metadato 3.b.1" sheetId="105" r:id="rId107"/>
    <sheet name="3.b.2" sheetId="106" r:id="rId108"/>
    <sheet name="Metadato 3.b.2" sheetId="107" r:id="rId109"/>
    <sheet name="3.b.3" sheetId="108" r:id="rId110"/>
    <sheet name="Metadato 3.b.3" sheetId="109" r:id="rId111"/>
    <sheet name="3.c.1" sheetId="110" r:id="rId112"/>
    <sheet name="Metadato 3.c.1" sheetId="111" r:id="rId113"/>
    <sheet name="3.d.1" sheetId="112" r:id="rId114"/>
    <sheet name="Metadato 3.d.1" sheetId="113" r:id="rId115"/>
    <sheet name="ODS 4." sheetId="114" r:id="rId116"/>
    <sheet name="4.1.1.a" sheetId="115" r:id="rId117"/>
    <sheet name="Metadato 4.1.1.a" sheetId="116" r:id="rId118"/>
    <sheet name="4.1.1.b" sheetId="117" r:id="rId119"/>
    <sheet name="Metadato 4.1.1.b" sheetId="118" r:id="rId120"/>
    <sheet name="4.1.1.c" sheetId="119" r:id="rId121"/>
    <sheet name="Metadato 4.1.1.c" sheetId="120" r:id="rId122"/>
    <sheet name="4.2.1" sheetId="121" r:id="rId123"/>
    <sheet name="Metadato 4.2.1" sheetId="122" r:id="rId124"/>
    <sheet name="4.2.2" sheetId="123" r:id="rId125"/>
    <sheet name="Metadato 4.2.2" sheetId="124" r:id="rId126"/>
    <sheet name="4.3.1" sheetId="125" r:id="rId127"/>
    <sheet name="Metadato 4.3.1" sheetId="126" r:id="rId128"/>
    <sheet name="4.4.1" sheetId="127" r:id="rId129"/>
    <sheet name="Metadato 4.4.1" sheetId="128" r:id="rId130"/>
    <sheet name="4.5.1" sheetId="129" r:id="rId131"/>
    <sheet name="Metadato 4.5.1" sheetId="130" r:id="rId132"/>
    <sheet name="4.6.1" sheetId="131" r:id="rId133"/>
    <sheet name="Metadato 4.6.1" sheetId="132" r:id="rId134"/>
    <sheet name="4.7.1" sheetId="133" r:id="rId135"/>
    <sheet name="Metadato 4.7.1" sheetId="134" r:id="rId136"/>
    <sheet name="4.a.1" sheetId="540" r:id="rId137"/>
    <sheet name="Metadato 4.a.1" sheetId="544" r:id="rId138"/>
    <sheet name="4.b.1" sheetId="137" r:id="rId139"/>
    <sheet name="Metadato 4.b.1" sheetId="138" r:id="rId140"/>
    <sheet name="4.c.1" sheetId="542" r:id="rId141"/>
    <sheet name="Metadato 4.c.1" sheetId="545" r:id="rId142"/>
    <sheet name="ODS 5." sheetId="141" r:id="rId143"/>
    <sheet name="5.1.1" sheetId="142" r:id="rId144"/>
    <sheet name="Metadato 5.1.1" sheetId="143" r:id="rId145"/>
    <sheet name="5.2.1" sheetId="144" r:id="rId146"/>
    <sheet name="Metadato 5.2.1" sheetId="145" r:id="rId147"/>
    <sheet name="5.2.2" sheetId="146" r:id="rId148"/>
    <sheet name="Metadato 5.2.2" sheetId="147" r:id="rId149"/>
    <sheet name="5.3.1" sheetId="547" r:id="rId150"/>
    <sheet name="Metadato 5.3.1" sheetId="548" r:id="rId151"/>
    <sheet name="5.3.2" sheetId="150" r:id="rId152"/>
    <sheet name="Metadato 5.3.2" sheetId="151" r:id="rId153"/>
    <sheet name="5.4.1" sheetId="152" r:id="rId154"/>
    <sheet name="Metadato 5.4.1" sheetId="153" r:id="rId155"/>
    <sheet name="5.5.1" sheetId="154" r:id="rId156"/>
    <sheet name="Metadato 5.5.1" sheetId="155" r:id="rId157"/>
    <sheet name="5.5.2" sheetId="156" r:id="rId158"/>
    <sheet name="Metadato 5.5.2" sheetId="157" r:id="rId159"/>
    <sheet name="5.6.1" sheetId="158" r:id="rId160"/>
    <sheet name="Metadato 5.6.1" sheetId="159" r:id="rId161"/>
    <sheet name="5.6.2" sheetId="160" r:id="rId162"/>
    <sheet name="Metadato 5.6.2" sheetId="161" r:id="rId163"/>
    <sheet name="5.a.1" sheetId="162" r:id="rId164"/>
    <sheet name="Metadato 5.a.1" sheetId="163" r:id="rId165"/>
    <sheet name="5.a.2" sheetId="164" r:id="rId166"/>
    <sheet name="Metadato 5.a.2" sheetId="165" r:id="rId167"/>
    <sheet name="5.b.1" sheetId="166" r:id="rId168"/>
    <sheet name="Metadato 5.b.1" sheetId="167" r:id="rId169"/>
    <sheet name="5.c.1" sheetId="168" r:id="rId170"/>
    <sheet name="Metadato 5.c.1" sheetId="169" r:id="rId171"/>
    <sheet name="ODS 6." sheetId="170" r:id="rId172"/>
    <sheet name="6.1.1" sheetId="171" r:id="rId173"/>
    <sheet name="Metadato 6.1.1" sheetId="172" r:id="rId174"/>
    <sheet name="6.2.1" sheetId="173" r:id="rId175"/>
    <sheet name="Metadato 6.2.1" sheetId="174" r:id="rId176"/>
    <sheet name="6.3.1" sheetId="175" r:id="rId177"/>
    <sheet name="Metadato 6.3.1" sheetId="176" r:id="rId178"/>
    <sheet name="6.3.2" sheetId="177" r:id="rId179"/>
    <sheet name="Metadato 6.3.2" sheetId="178" r:id="rId180"/>
    <sheet name="6.4.1" sheetId="532" r:id="rId181"/>
    <sheet name="Metadato 6.4.1" sheetId="533" r:id="rId182"/>
    <sheet name="6.4.2" sheetId="181" r:id="rId183"/>
    <sheet name="Metadato 6.4.2" sheetId="182" r:id="rId184"/>
    <sheet name="6.5.1" sheetId="183" r:id="rId185"/>
    <sheet name="Metadato 6.5.1" sheetId="184" r:id="rId186"/>
    <sheet name="6.5.2" sheetId="185" r:id="rId187"/>
    <sheet name="Metadato 6.5.2" sheetId="186" r:id="rId188"/>
    <sheet name="6.6.1" sheetId="187" r:id="rId189"/>
    <sheet name="Metadato 6.6.1" sheetId="188" r:id="rId190"/>
    <sheet name="6.a.1" sheetId="189" r:id="rId191"/>
    <sheet name="Metadato 6.a.1" sheetId="190" r:id="rId192"/>
    <sheet name="6.b.1" sheetId="191" r:id="rId193"/>
    <sheet name="Metadato 6.b.1" sheetId="192" r:id="rId194"/>
    <sheet name="ODS 7." sheetId="193" r:id="rId195"/>
    <sheet name="7.1.1" sheetId="194" r:id="rId196"/>
    <sheet name="Metadato 7.1.1" sheetId="195" r:id="rId197"/>
    <sheet name="7.1.2" sheetId="196" r:id="rId198"/>
    <sheet name="Metadato 7.1.2" sheetId="197" r:id="rId199"/>
    <sheet name="7.2.1" sheetId="198" r:id="rId200"/>
    <sheet name="Metadato 7.2.1" sheetId="199" r:id="rId201"/>
    <sheet name="7.2.1 BCCR" sheetId="200" r:id="rId202"/>
    <sheet name="Metadato 7.2.1 BCCR" sheetId="201" r:id="rId203"/>
    <sheet name="7.3.1" sheetId="202" r:id="rId204"/>
    <sheet name="Metadato 7.3.1" sheetId="203" r:id="rId205"/>
    <sheet name="7.3.1 BCCR" sheetId="534" r:id="rId206"/>
    <sheet name="Metadato 7.3.1 BCCR" sheetId="535" r:id="rId207"/>
    <sheet name="7.3.1 BCCR ae" sheetId="536" r:id="rId208"/>
    <sheet name="Metadato 7.3.1 BCCR ae" sheetId="537" r:id="rId209"/>
    <sheet name="7.a.1" sheetId="206" r:id="rId210"/>
    <sheet name="Metadato 7.a.1" sheetId="207" r:id="rId211"/>
    <sheet name="7.b.1" sheetId="208" r:id="rId212"/>
    <sheet name="Metadato 7.b.1" sheetId="209" r:id="rId213"/>
    <sheet name="ODS 8." sheetId="210" r:id="rId214"/>
    <sheet name="8.1.1" sheetId="211" r:id="rId215"/>
    <sheet name="Metadato 8.1.1" sheetId="212" r:id="rId216"/>
    <sheet name="8.2.1" sheetId="213" r:id="rId217"/>
    <sheet name="Metadato 8.2.1" sheetId="214" r:id="rId218"/>
    <sheet name="8.3.1" sheetId="215" r:id="rId219"/>
    <sheet name="Metadato 8.3.1" sheetId="216" r:id="rId220"/>
    <sheet name="8.4.1" sheetId="217" r:id="rId221"/>
    <sheet name="Metadato 8.4.1" sheetId="218" r:id="rId222"/>
    <sheet name="8.4.2" sheetId="219" r:id="rId223"/>
    <sheet name="Metadato 8.4.2" sheetId="220" r:id="rId224"/>
    <sheet name="8.5.1.a" sheetId="221" r:id="rId225"/>
    <sheet name="Metadato 8.5.1.a" sheetId="222" r:id="rId226"/>
    <sheet name="8.5.1.b" sheetId="223" r:id="rId227"/>
    <sheet name="Metadato 8.5.1.b" sheetId="224" r:id="rId228"/>
    <sheet name="8.5.2" sheetId="225" r:id="rId229"/>
    <sheet name="Metadato 8.5.2" sheetId="226" r:id="rId230"/>
    <sheet name="8.6.1" sheetId="227" r:id="rId231"/>
    <sheet name="Metadato 8.6.1" sheetId="228" r:id="rId232"/>
    <sheet name="8.7.1" sheetId="229" r:id="rId233"/>
    <sheet name="Metadato 8.7.1" sheetId="230" r:id="rId234"/>
    <sheet name="8.8.1" sheetId="231" r:id="rId235"/>
    <sheet name="Metadato 8.8.1" sheetId="232" r:id="rId236"/>
    <sheet name="8.8.2.a" sheetId="233" r:id="rId237"/>
    <sheet name="Metadato 8.8.2.a" sheetId="234" r:id="rId238"/>
    <sheet name="8.8.2.b" sheetId="235" r:id="rId239"/>
    <sheet name="Metadato 8.8.2.b" sheetId="236" r:id="rId240"/>
    <sheet name="8.9.1" sheetId="237" r:id="rId241"/>
    <sheet name="Metadato 8.9.1" sheetId="238" r:id="rId242"/>
    <sheet name="8.9.2" sheetId="239" r:id="rId243"/>
    <sheet name="Metadato 8.9.2" sheetId="240" r:id="rId244"/>
    <sheet name="8.10.1.a" sheetId="241" r:id="rId245"/>
    <sheet name="Metadato 8.10.1.a" sheetId="242" r:id="rId246"/>
    <sheet name="8.10.1.b" sheetId="243" r:id="rId247"/>
    <sheet name="Metadato 8.10.1.b" sheetId="244" r:id="rId248"/>
    <sheet name="8.10.2" sheetId="245" r:id="rId249"/>
    <sheet name="Metadato 8.10.2" sheetId="246" r:id="rId250"/>
    <sheet name="8.a.1" sheetId="247" r:id="rId251"/>
    <sheet name="Metadato 8.a.1" sheetId="248" r:id="rId252"/>
    <sheet name="8.b.1" sheetId="249" r:id="rId253"/>
    <sheet name="Metadato 8.b.1" sheetId="250" r:id="rId254"/>
    <sheet name="ODS 9." sheetId="251" r:id="rId255"/>
    <sheet name="9.1.1" sheetId="252" r:id="rId256"/>
    <sheet name="Metadato 9.1.1" sheetId="253" r:id="rId257"/>
    <sheet name="9.1.2" sheetId="254" r:id="rId258"/>
    <sheet name="Metadato 9.1.2" sheetId="255" r:id="rId259"/>
    <sheet name="9.2.1" sheetId="256" r:id="rId260"/>
    <sheet name="Metadato 9.2.1" sheetId="257" r:id="rId261"/>
    <sheet name="9.2.2" sheetId="258" r:id="rId262"/>
    <sheet name="Metadato 9.2.2" sheetId="259" r:id="rId263"/>
    <sheet name="9.3.1" sheetId="260" r:id="rId264"/>
    <sheet name="Metadato 9.3.1" sheetId="261" r:id="rId265"/>
    <sheet name="9.3.2" sheetId="262" r:id="rId266"/>
    <sheet name="Metadato 9.3.2" sheetId="263" r:id="rId267"/>
    <sheet name="9.4.1" sheetId="264" r:id="rId268"/>
    <sheet name="Metadato 9.4.1" sheetId="265" r:id="rId269"/>
    <sheet name="9.4.1. ae" sheetId="266" r:id="rId270"/>
    <sheet name="Metadato 9.4.1. ae" sheetId="267" r:id="rId271"/>
    <sheet name="9.5.1" sheetId="268" r:id="rId272"/>
    <sheet name="Metadato 9.5.1" sheetId="269" r:id="rId273"/>
    <sheet name="9.5.2" sheetId="270" r:id="rId274"/>
    <sheet name="Metadato 9.5.2" sheetId="271" r:id="rId275"/>
    <sheet name="9.a.1" sheetId="272" r:id="rId276"/>
    <sheet name="Metadato 9.a.1" sheetId="273" r:id="rId277"/>
    <sheet name="9.b.1" sheetId="274" r:id="rId278"/>
    <sheet name="Metadato 9.b.1" sheetId="275" r:id="rId279"/>
    <sheet name="9.c.1" sheetId="276" r:id="rId280"/>
    <sheet name="Metadato 9.c.1" sheetId="277" r:id="rId281"/>
    <sheet name="ODS 10." sheetId="278" r:id="rId282"/>
    <sheet name="10.1.1" sheetId="279" r:id="rId283"/>
    <sheet name="Metadato 10.1.1" sheetId="280" r:id="rId284"/>
    <sheet name="10.2.1.a" sheetId="281" r:id="rId285"/>
    <sheet name="Metadato 10.2.1.a" sheetId="282" r:id="rId286"/>
    <sheet name="10.2.1.b" sheetId="283" r:id="rId287"/>
    <sheet name="Metadato 10.2.1.b" sheetId="284" r:id="rId288"/>
    <sheet name="10.3.1" sheetId="285" r:id="rId289"/>
    <sheet name="Metadato 10.3.1" sheetId="286" r:id="rId290"/>
    <sheet name="10.4.1" sheetId="287" r:id="rId291"/>
    <sheet name="Metadato 10.4.1" sheetId="288" r:id="rId292"/>
    <sheet name="10.5.1" sheetId="289" r:id="rId293"/>
    <sheet name="Metadato 10.5.1" sheetId="290" r:id="rId294"/>
    <sheet name="10.6.1" sheetId="291" r:id="rId295"/>
    <sheet name="Metadato 10.6.1" sheetId="292" r:id="rId296"/>
    <sheet name="10.7.1" sheetId="293" r:id="rId297"/>
    <sheet name="Metadato 10.7.1" sheetId="294" r:id="rId298"/>
    <sheet name="10.7.2" sheetId="295" r:id="rId299"/>
    <sheet name="Metadato 10.7.2" sheetId="296" r:id="rId300"/>
    <sheet name="10.a.1" sheetId="297" r:id="rId301"/>
    <sheet name="Metadato 10.a.1" sheetId="298" r:id="rId302"/>
    <sheet name="10.b.1" sheetId="299" r:id="rId303"/>
    <sheet name="Metadato 10.b.1" sheetId="300" r:id="rId304"/>
    <sheet name="10.c.1" sheetId="301" r:id="rId305"/>
    <sheet name="Metadato 10.c.1" sheetId="302" r:id="rId306"/>
    <sheet name="ODS 11." sheetId="303" r:id="rId307"/>
    <sheet name="11.1.1.a" sheetId="304" r:id="rId308"/>
    <sheet name="Metadato 11.1.1.a" sheetId="305" r:id="rId309"/>
    <sheet name="11.1.1.b" sheetId="306" r:id="rId310"/>
    <sheet name="Metadato 11.1.1.b" sheetId="307" r:id="rId311"/>
    <sheet name="11.1.1.c" sheetId="308" r:id="rId312"/>
    <sheet name="Metadato 11.1.1.c" sheetId="309" r:id="rId313"/>
    <sheet name="11.2.1" sheetId="310" r:id="rId314"/>
    <sheet name="Metadato 11.2.1" sheetId="311" r:id="rId315"/>
    <sheet name="11.3.1" sheetId="312" r:id="rId316"/>
    <sheet name="Metadato 11.3.1" sheetId="313" r:id="rId317"/>
    <sheet name="11.3.2" sheetId="314" r:id="rId318"/>
    <sheet name="Metadato 11.3.2" sheetId="315" r:id="rId319"/>
    <sheet name="11.4.1" sheetId="316" r:id="rId320"/>
    <sheet name="Metadato 11.4.1" sheetId="317" r:id="rId321"/>
    <sheet name="11.5.1" sheetId="318" r:id="rId322"/>
    <sheet name="Metadato 11.5.1" sheetId="319" r:id="rId323"/>
    <sheet name="11.5.2" sheetId="320" r:id="rId324"/>
    <sheet name="Metadato 11.5.2" sheetId="321" r:id="rId325"/>
    <sheet name="11.6.1" sheetId="322" r:id="rId326"/>
    <sheet name="Metadato 11.6.1" sheetId="323" r:id="rId327"/>
    <sheet name="11.6.2" sheetId="324" r:id="rId328"/>
    <sheet name="Metadato 11.6.2" sheetId="325" r:id="rId329"/>
    <sheet name="11.7.1" sheetId="326" r:id="rId330"/>
    <sheet name="Metadato 11.7.1" sheetId="327" r:id="rId331"/>
    <sheet name="11.7.2" sheetId="328" r:id="rId332"/>
    <sheet name="Metadato 11.7.2" sheetId="329" r:id="rId333"/>
    <sheet name="11.a.1" sheetId="330" r:id="rId334"/>
    <sheet name="Metadato 11.a.1" sheetId="331" r:id="rId335"/>
    <sheet name="11.b.1" sheetId="332" r:id="rId336"/>
    <sheet name="Metadato 11.b.1" sheetId="333" r:id="rId337"/>
    <sheet name="11.b.2" sheetId="334" r:id="rId338"/>
    <sheet name="Metadato 11.b.2" sheetId="335" r:id="rId339"/>
    <sheet name="11.c.1" sheetId="336" r:id="rId340"/>
    <sheet name="Metadato 11.c.1" sheetId="337" r:id="rId341"/>
    <sheet name="ODS 12." sheetId="338" r:id="rId342"/>
    <sheet name="12.1.1" sheetId="339" r:id="rId343"/>
    <sheet name="Metadato 12.1.1" sheetId="340" r:id="rId344"/>
    <sheet name="12.2.1" sheetId="341" r:id="rId345"/>
    <sheet name="Metadato 12.2.1" sheetId="342" r:id="rId346"/>
    <sheet name="12.2.2" sheetId="343" r:id="rId347"/>
    <sheet name="Metadato 12.2.2" sheetId="344" r:id="rId348"/>
    <sheet name="12.3.1" sheetId="345" r:id="rId349"/>
    <sheet name="Metadato 12.3.1" sheetId="346" r:id="rId350"/>
    <sheet name="12.4.1" sheetId="347" r:id="rId351"/>
    <sheet name="Metadato 12.4.1" sheetId="348" r:id="rId352"/>
    <sheet name="12.4.2" sheetId="349" r:id="rId353"/>
    <sheet name="Metadato 12.4.2" sheetId="350" r:id="rId354"/>
    <sheet name="12.5.1" sheetId="351" r:id="rId355"/>
    <sheet name="Metadato 12.5.1" sheetId="352" r:id="rId356"/>
    <sheet name="12.6.1" sheetId="353" r:id="rId357"/>
    <sheet name="Metadato 12.6.1" sheetId="354" r:id="rId358"/>
    <sheet name="12.7.1" sheetId="355" r:id="rId359"/>
    <sheet name="Metadato 12.7.1" sheetId="356" r:id="rId360"/>
    <sheet name="12.8.1" sheetId="357" r:id="rId361"/>
    <sheet name="Metadato 12.8.1" sheetId="358" r:id="rId362"/>
    <sheet name="12.a.1" sheetId="359" r:id="rId363"/>
    <sheet name="Metadato 12.a.1" sheetId="360" r:id="rId364"/>
    <sheet name="12.b.1" sheetId="361" r:id="rId365"/>
    <sheet name="Metadato 12.b.1" sheetId="362" r:id="rId366"/>
    <sheet name="12.c.1" sheetId="363" r:id="rId367"/>
    <sheet name="Metadato 12.c.1" sheetId="364" r:id="rId368"/>
    <sheet name="ODS 13." sheetId="365" r:id="rId369"/>
    <sheet name="13.1.1" sheetId="366" r:id="rId370"/>
    <sheet name="Metadato 13.1.1" sheetId="367" r:id="rId371"/>
    <sheet name="13.1.2" sheetId="368" r:id="rId372"/>
    <sheet name="Metadato 13.1.2" sheetId="369" r:id="rId373"/>
    <sheet name="13.1.3" sheetId="370" r:id="rId374"/>
    <sheet name="Metadato 13.1.3" sheetId="371" r:id="rId375"/>
    <sheet name="13.2.1" sheetId="372" r:id="rId376"/>
    <sheet name="Metadato 13.2.1" sheetId="373" r:id="rId377"/>
    <sheet name="13.3.1" sheetId="374" r:id="rId378"/>
    <sheet name="Metadatos 13.3.1" sheetId="375" r:id="rId379"/>
    <sheet name="13.3.2" sheetId="376" r:id="rId380"/>
    <sheet name="Metadato 13.3.2" sheetId="377" r:id="rId381"/>
    <sheet name="13.a.1" sheetId="378" r:id="rId382"/>
    <sheet name="Metadato 13.a.1" sheetId="379" r:id="rId383"/>
    <sheet name="13.b.1" sheetId="380" r:id="rId384"/>
    <sheet name="Metadato 13.b.1" sheetId="381" r:id="rId385"/>
    <sheet name="ODS 14." sheetId="382" r:id="rId386"/>
    <sheet name="14.1.1" sheetId="383" r:id="rId387"/>
    <sheet name="Metadato 14.1.1" sheetId="384" r:id="rId388"/>
    <sheet name="14.2.1" sheetId="385" r:id="rId389"/>
    <sheet name="Metadato 14.2.1" sheetId="386" r:id="rId390"/>
    <sheet name="14.3.1" sheetId="387" r:id="rId391"/>
    <sheet name="Metadato 14.3.1" sheetId="388" r:id="rId392"/>
    <sheet name="14.4.1" sheetId="389" r:id="rId393"/>
    <sheet name="Metadato 14.4.1" sheetId="390" r:id="rId394"/>
    <sheet name="14.5.1" sheetId="391" r:id="rId395"/>
    <sheet name="Metadato 14.5.1" sheetId="392" r:id="rId396"/>
    <sheet name="14.6.1" sheetId="393" r:id="rId397"/>
    <sheet name="Metadato 14.6.1" sheetId="394" r:id="rId398"/>
    <sheet name="14.7.1" sheetId="395" r:id="rId399"/>
    <sheet name="Metadato 14.7.1" sheetId="396" r:id="rId400"/>
    <sheet name="14.a.1" sheetId="397" r:id="rId401"/>
    <sheet name="Metadato 14.a.1" sheetId="398" r:id="rId402"/>
    <sheet name="14.b.1" sheetId="399" r:id="rId403"/>
    <sheet name="Metadato 14.b.1" sheetId="400" r:id="rId404"/>
    <sheet name="14.c.1" sheetId="401" r:id="rId405"/>
    <sheet name="Metadato 14.c.1" sheetId="402" r:id="rId406"/>
    <sheet name="ODS 15." sheetId="403" r:id="rId407"/>
    <sheet name="15.1.1" sheetId="404" r:id="rId408"/>
    <sheet name="Metadato 15.1.1" sheetId="405" r:id="rId409"/>
    <sheet name="15.1.2" sheetId="406" r:id="rId410"/>
    <sheet name="Metadato 15.1.2" sheetId="407" r:id="rId411"/>
    <sheet name="15.2.1" sheetId="408" r:id="rId412"/>
    <sheet name="Metadato 15.2.1" sheetId="409" r:id="rId413"/>
    <sheet name="15.3.1" sheetId="410" r:id="rId414"/>
    <sheet name="Metadato 15.3.1" sheetId="411" r:id="rId415"/>
    <sheet name="15.4.1" sheetId="412" r:id="rId416"/>
    <sheet name="Metadato 15.4.1" sheetId="413" r:id="rId417"/>
    <sheet name="15.4.2" sheetId="414" r:id="rId418"/>
    <sheet name="Metadato 15.4.2" sheetId="415" r:id="rId419"/>
    <sheet name="15.5.1" sheetId="416" r:id="rId420"/>
    <sheet name="Metadato 15.5.1" sheetId="417" r:id="rId421"/>
    <sheet name="15.6.1" sheetId="418" r:id="rId422"/>
    <sheet name="Metadato 15.6.1" sheetId="419" r:id="rId423"/>
    <sheet name="15.7.1" sheetId="420" r:id="rId424"/>
    <sheet name="Metadato 15.7.1" sheetId="421" r:id="rId425"/>
    <sheet name="15.8.1" sheetId="422" r:id="rId426"/>
    <sheet name="Metadato 15.8.1" sheetId="423" r:id="rId427"/>
    <sheet name="15.9.1" sheetId="424" r:id="rId428"/>
    <sheet name="Metadato 15.9.1" sheetId="425" r:id="rId429"/>
    <sheet name="15.a.1" sheetId="426" r:id="rId430"/>
    <sheet name="Metadato 15.a.1" sheetId="427" r:id="rId431"/>
    <sheet name="15.b.1" sheetId="428" r:id="rId432"/>
    <sheet name="Metadato 15.b.1" sheetId="429" r:id="rId433"/>
    <sheet name="15.c.1" sheetId="430" r:id="rId434"/>
    <sheet name="Metadato 15.c.1" sheetId="431" r:id="rId435"/>
    <sheet name="ODS 16." sheetId="432" r:id="rId436"/>
    <sheet name="16.1.1" sheetId="433" r:id="rId437"/>
    <sheet name="Metadato 16.1.1" sheetId="434" r:id="rId438"/>
    <sheet name="16.1.2" sheetId="435" r:id="rId439"/>
    <sheet name="Metadato 16.1.2" sheetId="436" r:id="rId440"/>
    <sheet name="16.1.3" sheetId="437" r:id="rId441"/>
    <sheet name="Metadato 16.1.3" sheetId="438" r:id="rId442"/>
    <sheet name="16.1.4" sheetId="439" r:id="rId443"/>
    <sheet name="Metadato 16.1.4" sheetId="440" r:id="rId444"/>
    <sheet name="16.2.1" sheetId="441" r:id="rId445"/>
    <sheet name="Metadato 16.2.1" sheetId="442" r:id="rId446"/>
    <sheet name="16.2.2" sheetId="443" r:id="rId447"/>
    <sheet name="Metadato 16.2.2" sheetId="444" r:id="rId448"/>
    <sheet name="16.2.3" sheetId="445" r:id="rId449"/>
    <sheet name="Metadato 16.2.3" sheetId="446" r:id="rId450"/>
    <sheet name="16.3.1" sheetId="447" r:id="rId451"/>
    <sheet name="Metadato 16.3.1" sheetId="448" r:id="rId452"/>
    <sheet name="16.3.2" sheetId="449" r:id="rId453"/>
    <sheet name="Metadato 16.3.2" sheetId="450" r:id="rId454"/>
    <sheet name="16.4.1" sheetId="451" r:id="rId455"/>
    <sheet name="Metadato 16.4.1" sheetId="452" r:id="rId456"/>
    <sheet name="16.4.2" sheetId="453" r:id="rId457"/>
    <sheet name="Metadato 16.4.2" sheetId="454" r:id="rId458"/>
    <sheet name="16.5.1" sheetId="455" r:id="rId459"/>
    <sheet name="Metadato 16.5.1" sheetId="456" r:id="rId460"/>
    <sheet name="16.5.2" sheetId="457" r:id="rId461"/>
    <sheet name="Metadato 16.5.2" sheetId="458" r:id="rId462"/>
    <sheet name="16.6.1" sheetId="459" r:id="rId463"/>
    <sheet name="Metadato 16.6.1" sheetId="460" r:id="rId464"/>
    <sheet name="16.6.2" sheetId="461" r:id="rId465"/>
    <sheet name="Metadato 16.6.2" sheetId="462" r:id="rId466"/>
    <sheet name="16.7.1" sheetId="463" r:id="rId467"/>
    <sheet name="Metadato 16.7.1" sheetId="464" r:id="rId468"/>
    <sheet name="16.7.2" sheetId="465" r:id="rId469"/>
    <sheet name="Metadato 16.7.2" sheetId="466" r:id="rId470"/>
    <sheet name="16.8.1" sheetId="467" r:id="rId471"/>
    <sheet name="Metadato 16.8.1" sheetId="468" r:id="rId472"/>
    <sheet name="16.9.1" sheetId="469" r:id="rId473"/>
    <sheet name="Metadato 16.9.1" sheetId="470" r:id="rId474"/>
    <sheet name="16.10.1" sheetId="471" r:id="rId475"/>
    <sheet name="Metadato 16.10.1" sheetId="472" r:id="rId476"/>
    <sheet name="16.10.2" sheetId="473" r:id="rId477"/>
    <sheet name="Metadato 16.10.2" sheetId="474" r:id="rId478"/>
    <sheet name="16.a.1" sheetId="475" r:id="rId479"/>
    <sheet name="Metadato 16.a.1" sheetId="476" r:id="rId480"/>
    <sheet name="16.b.1" sheetId="477" r:id="rId481"/>
    <sheet name="Metadato 16.b.1" sheetId="478" r:id="rId482"/>
    <sheet name="ODS 17." sheetId="479" r:id="rId483"/>
    <sheet name="17.1.1" sheetId="480" r:id="rId484"/>
    <sheet name="Metadato 17.1.1" sheetId="481" r:id="rId485"/>
    <sheet name="17.1.2" sheetId="482" r:id="rId486"/>
    <sheet name="Metadato 17.1.2" sheetId="483" r:id="rId487"/>
    <sheet name="17.2.1" sheetId="484" r:id="rId488"/>
    <sheet name="Metadato 17.2.1" sheetId="485" r:id="rId489"/>
    <sheet name="17.3.1" sheetId="486" r:id="rId490"/>
    <sheet name="Metadato 17.3.1" sheetId="487" r:id="rId491"/>
    <sheet name="17.3.2" sheetId="488" r:id="rId492"/>
    <sheet name="Metadato 17.3.2" sheetId="489" r:id="rId493"/>
    <sheet name="17.4.1" sheetId="490" r:id="rId494"/>
    <sheet name="Metadato 17.4.1" sheetId="491" r:id="rId495"/>
    <sheet name="17.5.1" sheetId="492" r:id="rId496"/>
    <sheet name="Metadato 17.5.1" sheetId="493" r:id="rId497"/>
    <sheet name="17.6.1" sheetId="494" r:id="rId498"/>
    <sheet name="Metadato 17.6.1" sheetId="495" r:id="rId499"/>
    <sheet name="17.6.2" sheetId="496" r:id="rId500"/>
    <sheet name="Metadato 17.6.2" sheetId="497" r:id="rId501"/>
    <sheet name="17.7.1" sheetId="498" r:id="rId502"/>
    <sheet name="Metadato 17.7.1" sheetId="499" r:id="rId503"/>
    <sheet name="17.8.1" sheetId="500" r:id="rId504"/>
    <sheet name="Metadato 17.8.1" sheetId="501" r:id="rId505"/>
    <sheet name="17.9.1" sheetId="502" r:id="rId506"/>
    <sheet name="Metadato 17.9.1" sheetId="503" r:id="rId507"/>
    <sheet name="17.10.1" sheetId="504" r:id="rId508"/>
    <sheet name="Metadato 17.10.1" sheetId="505" r:id="rId509"/>
    <sheet name="17.11.1" sheetId="506" r:id="rId510"/>
    <sheet name="Metadato 17.11.1" sheetId="507" r:id="rId511"/>
    <sheet name="17.12.1" sheetId="508" r:id="rId512"/>
    <sheet name="Metadato 17.12.1" sheetId="509" r:id="rId513"/>
    <sheet name="17.13.1" sheetId="510" r:id="rId514"/>
    <sheet name="Metadata 17.13.1" sheetId="511" r:id="rId515"/>
    <sheet name="17.14.1" sheetId="512" r:id="rId516"/>
    <sheet name="Metadato 17.14.1" sheetId="513" r:id="rId517"/>
    <sheet name="17.15.1" sheetId="514" r:id="rId518"/>
    <sheet name="Metadato 17.15.1" sheetId="515" r:id="rId519"/>
    <sheet name="17.16.1" sheetId="516" r:id="rId520"/>
    <sheet name="Metadato 17.16.1" sheetId="517" r:id="rId521"/>
    <sheet name="17.17.1" sheetId="518" r:id="rId522"/>
    <sheet name="Metadato 17.17.1" sheetId="519" r:id="rId523"/>
    <sheet name="17.18.1" sheetId="520" r:id="rId524"/>
    <sheet name="Metadato 17.18.1" sheetId="521" r:id="rId525"/>
    <sheet name="17.18.2" sheetId="522" r:id="rId526"/>
    <sheet name="Metadato 17.18.2" sheetId="523" r:id="rId527"/>
    <sheet name="17.18.3" sheetId="524" r:id="rId528"/>
    <sheet name="Metadato 17.18.3" sheetId="525" r:id="rId529"/>
    <sheet name="17.19.1" sheetId="526" r:id="rId530"/>
    <sheet name="Metadato 17.19.1" sheetId="527" r:id="rId531"/>
    <sheet name="17.19.2" sheetId="528" r:id="rId532"/>
    <sheet name="Metadato 17.19.2" sheetId="529" r:id="rId533"/>
  </sheets>
  <externalReferences>
    <externalReference r:id="rId534"/>
    <externalReference r:id="rId535"/>
    <externalReference r:id="rId536"/>
    <externalReference r:id="rId537"/>
    <externalReference r:id="rId538"/>
    <externalReference r:id="rId539"/>
    <externalReference r:id="rId540"/>
  </externalReferences>
  <definedNames>
    <definedName name="_Hlk489617185" localSheetId="77">'3.4.1'!#REF!</definedName>
    <definedName name="IndicadoresODS">'[1]Fila 6. Indicadores ODS '!$B$1:$B$245</definedName>
    <definedName name="Metas_ODS">'Listas '!$C$2:$C$170</definedName>
    <definedName name="MetasODS">'[1]Fila 4. Metas ODS '!$A$1:$A$169</definedName>
    <definedName name="Nombre_indicador_ODS">'Listas '!$G$2:$G$246</definedName>
    <definedName name="Numero.indicador.ODS">'[1]Fila 5. Número del indicador'!$A$1:$A$245</definedName>
    <definedName name="Numero_indicador">'Listas '!$E$2:$E$246</definedName>
    <definedName name="Objetivos">'[1]Fila 3. Lista ODS'!$A$1:$A$17</definedName>
    <definedName name="ODS">'Listas '!$A$2:$A$18</definedName>
    <definedName name="Tipo_indicador">'Listas '!$I$2:$I$4</definedName>
    <definedName name="Tipo_operacion">'[2]Listas '!$K$2:$K$5</definedName>
    <definedName name="Tipo_operación">'Listas '!$K$2:$K$5</definedName>
    <definedName name="Tipoindicador">'[1]Fila 12. Tipo de indicador'!$A$1:$A$3</definedName>
    <definedName name="Tipooperacion">'[1]Fila 23. Tipo de operación esta'!$A$1:$A$4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15" i="370" l="1"/>
  <c r="D15" i="370" s="1"/>
  <c r="M15" i="370"/>
  <c r="V14" i="370"/>
  <c r="D14" i="370" s="1"/>
  <c r="M14" i="370"/>
  <c r="M13" i="370"/>
  <c r="K13" i="370"/>
  <c r="J13" i="370"/>
  <c r="I13" i="370"/>
  <c r="H13" i="370"/>
  <c r="G13" i="370"/>
  <c r="F13" i="370"/>
  <c r="E13" i="370"/>
  <c r="D13" i="370"/>
  <c r="V15" i="334"/>
  <c r="M15" i="334"/>
  <c r="D15" i="334"/>
  <c r="V14" i="334"/>
  <c r="M14" i="334"/>
  <c r="D14" i="334"/>
  <c r="M13" i="334"/>
  <c r="D13" i="334" s="1"/>
  <c r="K13" i="334"/>
  <c r="J13" i="334"/>
  <c r="I13" i="334"/>
  <c r="H13" i="334"/>
  <c r="G13" i="334"/>
  <c r="F13" i="334"/>
  <c r="E13" i="334"/>
  <c r="V15" i="22"/>
  <c r="D15" i="22" s="1"/>
  <c r="M15" i="22"/>
  <c r="V14" i="22"/>
  <c r="M14" i="22"/>
  <c r="D14" i="22"/>
  <c r="M13" i="22"/>
  <c r="K13" i="22"/>
  <c r="J13" i="22"/>
  <c r="I13" i="22"/>
  <c r="H13" i="22"/>
  <c r="G13" i="22"/>
  <c r="F13" i="22"/>
  <c r="E13" i="22"/>
  <c r="D13" i="22"/>
  <c r="E20" i="18"/>
  <c r="E18" i="18"/>
  <c r="Y41" i="366"/>
  <c r="K41" i="366"/>
  <c r="H41" i="366"/>
  <c r="Y40" i="366"/>
  <c r="K40" i="366"/>
  <c r="H40" i="366"/>
  <c r="Y39" i="366"/>
  <c r="K39" i="366"/>
  <c r="H39" i="366"/>
  <c r="AH38" i="366"/>
  <c r="AC38" i="366"/>
  <c r="Y38" i="366"/>
  <c r="T38" i="366"/>
  <c r="O38" i="366"/>
  <c r="K38" i="366"/>
  <c r="H38" i="366"/>
  <c r="AH37" i="366"/>
  <c r="AC37" i="366"/>
  <c r="Y37" i="366"/>
  <c r="T37" i="366"/>
  <c r="O37" i="366"/>
  <c r="K37" i="366"/>
  <c r="H37" i="366"/>
  <c r="AH36" i="366"/>
  <c r="AC36" i="366"/>
  <c r="Y36" i="366"/>
  <c r="T36" i="366"/>
  <c r="O36" i="366"/>
  <c r="K36" i="366"/>
  <c r="H36" i="366"/>
  <c r="AH35" i="366"/>
  <c r="AC35" i="366"/>
  <c r="Y35" i="366"/>
  <c r="T35" i="366"/>
  <c r="O35" i="366"/>
  <c r="K35" i="366"/>
  <c r="H35" i="366"/>
  <c r="AH34" i="366"/>
  <c r="AC34" i="366"/>
  <c r="Y34" i="366"/>
  <c r="T34" i="366"/>
  <c r="O34" i="366"/>
  <c r="K34" i="366"/>
  <c r="H34" i="366"/>
  <c r="AH33" i="366"/>
  <c r="AC33" i="366"/>
  <c r="Y33" i="366"/>
  <c r="T33" i="366"/>
  <c r="O33" i="366"/>
  <c r="K33" i="366"/>
  <c r="H33" i="366"/>
  <c r="AH32" i="366"/>
  <c r="AC32" i="366"/>
  <c r="Y32" i="366"/>
  <c r="T32" i="366"/>
  <c r="O32" i="366"/>
  <c r="K32" i="366"/>
  <c r="H32" i="366"/>
  <c r="AH31" i="366"/>
  <c r="AC31" i="366"/>
  <c r="Y31" i="366"/>
  <c r="T31" i="366"/>
  <c r="O31" i="366"/>
  <c r="K31" i="366"/>
  <c r="H31" i="366"/>
  <c r="AH30" i="366"/>
  <c r="AC30" i="366"/>
  <c r="Y30" i="366"/>
  <c r="T30" i="366"/>
  <c r="O30" i="366"/>
  <c r="K30" i="366"/>
  <c r="H30" i="366"/>
  <c r="AH29" i="366"/>
  <c r="AC29" i="366"/>
  <c r="Y29" i="366"/>
  <c r="T29" i="366"/>
  <c r="O29" i="366"/>
  <c r="K29" i="366"/>
  <c r="H29" i="366"/>
  <c r="AH28" i="366"/>
  <c r="AC28" i="366"/>
  <c r="Y28" i="366"/>
  <c r="T28" i="366"/>
  <c r="O28" i="366"/>
  <c r="K28" i="366"/>
  <c r="H28" i="366"/>
  <c r="AH27" i="366"/>
  <c r="AC27" i="366"/>
  <c r="Y27" i="366"/>
  <c r="T27" i="366"/>
  <c r="O27" i="366"/>
  <c r="K27" i="366"/>
  <c r="H27" i="366"/>
  <c r="AH26" i="366"/>
  <c r="AC26" i="366"/>
  <c r="Y26" i="366"/>
  <c r="T26" i="366"/>
  <c r="O26" i="366"/>
  <c r="K26" i="366"/>
  <c r="H26" i="366"/>
  <c r="AH25" i="366"/>
  <c r="AC25" i="366"/>
  <c r="Y25" i="366"/>
  <c r="T25" i="366"/>
  <c r="O25" i="366"/>
  <c r="K25" i="366"/>
  <c r="H25" i="366"/>
  <c r="AH24" i="366"/>
  <c r="AC24" i="366"/>
  <c r="Y24" i="366"/>
  <c r="T24" i="366"/>
  <c r="O24" i="366"/>
  <c r="K24" i="366"/>
  <c r="H24" i="366"/>
  <c r="AH23" i="366"/>
  <c r="AC23" i="366"/>
  <c r="Y23" i="366"/>
  <c r="T23" i="366"/>
  <c r="O23" i="366"/>
  <c r="K23" i="366"/>
  <c r="H23" i="366"/>
  <c r="AH22" i="366"/>
  <c r="AC22" i="366"/>
  <c r="Y22" i="366"/>
  <c r="T22" i="366"/>
  <c r="O22" i="366"/>
  <c r="K22" i="366"/>
  <c r="H22" i="366"/>
  <c r="AH21" i="366"/>
  <c r="AC21" i="366"/>
  <c r="Y21" i="366"/>
  <c r="T21" i="366"/>
  <c r="O21" i="366"/>
  <c r="K21" i="366"/>
  <c r="H21" i="366"/>
  <c r="AH20" i="366"/>
  <c r="AC20" i="366"/>
  <c r="Y20" i="366"/>
  <c r="T20" i="366"/>
  <c r="O20" i="366"/>
  <c r="K20" i="366"/>
  <c r="H20" i="366"/>
  <c r="AH19" i="366"/>
  <c r="AC19" i="366"/>
  <c r="Y19" i="366"/>
  <c r="T19" i="366"/>
  <c r="O19" i="366"/>
  <c r="K19" i="366"/>
  <c r="H19" i="366"/>
  <c r="AH18" i="366"/>
  <c r="AC18" i="366"/>
  <c r="Y18" i="366"/>
  <c r="T18" i="366"/>
  <c r="O18" i="366"/>
  <c r="K18" i="366"/>
  <c r="H18" i="366"/>
  <c r="AH17" i="366"/>
  <c r="AC17" i="366"/>
  <c r="Y17" i="366"/>
  <c r="T17" i="366"/>
  <c r="O17" i="366"/>
  <c r="K17" i="366"/>
  <c r="H17" i="366"/>
  <c r="AH16" i="366"/>
  <c r="AC16" i="366"/>
  <c r="Y16" i="366"/>
  <c r="T16" i="366"/>
  <c r="O16" i="366"/>
  <c r="K16" i="366"/>
  <c r="H16" i="366"/>
  <c r="AH15" i="366"/>
  <c r="AC15" i="366"/>
  <c r="Y15" i="366"/>
  <c r="T15" i="366"/>
  <c r="O15" i="366"/>
  <c r="K15" i="366"/>
  <c r="H15" i="366"/>
  <c r="AH14" i="366"/>
  <c r="AC14" i="366"/>
  <c r="Y14" i="366"/>
  <c r="T14" i="366"/>
  <c r="O14" i="366"/>
  <c r="K14" i="366"/>
  <c r="H14" i="366"/>
  <c r="AH13" i="366"/>
  <c r="AC13" i="366"/>
  <c r="Y13" i="366"/>
  <c r="T13" i="366"/>
  <c r="O13" i="366"/>
  <c r="K13" i="366"/>
  <c r="H13" i="366"/>
  <c r="AH12" i="366"/>
  <c r="AC12" i="366"/>
  <c r="Y12" i="366"/>
  <c r="T12" i="366"/>
  <c r="O12" i="366"/>
  <c r="K12" i="366"/>
  <c r="H12" i="366"/>
  <c r="Y41" i="318"/>
  <c r="K41" i="318"/>
  <c r="H41" i="318"/>
  <c r="Y40" i="318"/>
  <c r="K40" i="318"/>
  <c r="H40" i="318"/>
  <c r="Y39" i="318"/>
  <c r="K39" i="318"/>
  <c r="H39" i="318"/>
  <c r="AH38" i="318"/>
  <c r="AC38" i="318"/>
  <c r="Y38" i="318"/>
  <c r="T38" i="318"/>
  <c r="O38" i="318"/>
  <c r="K38" i="318"/>
  <c r="H38" i="318"/>
  <c r="AH37" i="318"/>
  <c r="AC37" i="318"/>
  <c r="Y37" i="318"/>
  <c r="T37" i="318"/>
  <c r="O37" i="318"/>
  <c r="K37" i="318"/>
  <c r="H37" i="318"/>
  <c r="AH36" i="318"/>
  <c r="AC36" i="318"/>
  <c r="Y36" i="318"/>
  <c r="T36" i="318"/>
  <c r="O36" i="318"/>
  <c r="K36" i="318"/>
  <c r="H36" i="318"/>
  <c r="AH35" i="318"/>
  <c r="AC35" i="318"/>
  <c r="Y35" i="318"/>
  <c r="T35" i="318"/>
  <c r="O35" i="318"/>
  <c r="K35" i="318"/>
  <c r="H35" i="318"/>
  <c r="AH34" i="318"/>
  <c r="AC34" i="318"/>
  <c r="Y34" i="318"/>
  <c r="T34" i="318"/>
  <c r="O34" i="318"/>
  <c r="K34" i="318"/>
  <c r="H34" i="318"/>
  <c r="AH33" i="318"/>
  <c r="AC33" i="318"/>
  <c r="Y33" i="318"/>
  <c r="T33" i="318"/>
  <c r="O33" i="318"/>
  <c r="K33" i="318"/>
  <c r="H33" i="318"/>
  <c r="AH32" i="318"/>
  <c r="AC32" i="318"/>
  <c r="Y32" i="318"/>
  <c r="T32" i="318"/>
  <c r="O32" i="318"/>
  <c r="K32" i="318"/>
  <c r="H32" i="318"/>
  <c r="AH31" i="318"/>
  <c r="AC31" i="318"/>
  <c r="Y31" i="318"/>
  <c r="T31" i="318"/>
  <c r="O31" i="318"/>
  <c r="K31" i="318"/>
  <c r="H31" i="318"/>
  <c r="AH30" i="318"/>
  <c r="AC30" i="318"/>
  <c r="Y30" i="318"/>
  <c r="T30" i="318"/>
  <c r="O30" i="318"/>
  <c r="K30" i="318"/>
  <c r="H30" i="318"/>
  <c r="AH29" i="318"/>
  <c r="AC29" i="318"/>
  <c r="Y29" i="318"/>
  <c r="T29" i="318"/>
  <c r="O29" i="318"/>
  <c r="K29" i="318"/>
  <c r="H29" i="318"/>
  <c r="AH28" i="318"/>
  <c r="AC28" i="318"/>
  <c r="Y28" i="318"/>
  <c r="T28" i="318"/>
  <c r="O28" i="318"/>
  <c r="K28" i="318"/>
  <c r="H28" i="318"/>
  <c r="AH27" i="318"/>
  <c r="AC27" i="318"/>
  <c r="Y27" i="318"/>
  <c r="T27" i="318"/>
  <c r="O27" i="318"/>
  <c r="K27" i="318"/>
  <c r="H27" i="318"/>
  <c r="AH26" i="318"/>
  <c r="AC26" i="318"/>
  <c r="Y26" i="318"/>
  <c r="T26" i="318"/>
  <c r="O26" i="318"/>
  <c r="K26" i="318"/>
  <c r="H26" i="318"/>
  <c r="AH25" i="318"/>
  <c r="AC25" i="318"/>
  <c r="Y25" i="318"/>
  <c r="T25" i="318"/>
  <c r="O25" i="318"/>
  <c r="K25" i="318"/>
  <c r="H25" i="318"/>
  <c r="AH24" i="318"/>
  <c r="AC24" i="318"/>
  <c r="Y24" i="318"/>
  <c r="T24" i="318"/>
  <c r="O24" i="318"/>
  <c r="K24" i="318"/>
  <c r="H24" i="318"/>
  <c r="AH23" i="318"/>
  <c r="AC23" i="318"/>
  <c r="Y23" i="318"/>
  <c r="T23" i="318"/>
  <c r="O23" i="318"/>
  <c r="K23" i="318"/>
  <c r="H23" i="318"/>
  <c r="AH22" i="318"/>
  <c r="AC22" i="318"/>
  <c r="Y22" i="318"/>
  <c r="T22" i="318"/>
  <c r="O22" i="318"/>
  <c r="K22" i="318"/>
  <c r="H22" i="318"/>
  <c r="AH21" i="318"/>
  <c r="AC21" i="318"/>
  <c r="Y21" i="318"/>
  <c r="T21" i="318"/>
  <c r="O21" i="318"/>
  <c r="K21" i="318"/>
  <c r="H21" i="318"/>
  <c r="AH20" i="318"/>
  <c r="AC20" i="318"/>
  <c r="Y20" i="318"/>
  <c r="T20" i="318"/>
  <c r="O20" i="318"/>
  <c r="K20" i="318"/>
  <c r="H20" i="318"/>
  <c r="AH19" i="318"/>
  <c r="AC19" i="318"/>
  <c r="Y19" i="318"/>
  <c r="T19" i="318"/>
  <c r="O19" i="318"/>
  <c r="K19" i="318"/>
  <c r="H19" i="318"/>
  <c r="AH18" i="318"/>
  <c r="AC18" i="318"/>
  <c r="Y18" i="318"/>
  <c r="T18" i="318"/>
  <c r="O18" i="318"/>
  <c r="K18" i="318"/>
  <c r="H18" i="318"/>
  <c r="AH17" i="318"/>
  <c r="AC17" i="318"/>
  <c r="Y17" i="318"/>
  <c r="T17" i="318"/>
  <c r="O17" i="318"/>
  <c r="K17" i="318"/>
  <c r="H17" i="318"/>
  <c r="AH16" i="318"/>
  <c r="AC16" i="318"/>
  <c r="Y16" i="318"/>
  <c r="T16" i="318"/>
  <c r="O16" i="318"/>
  <c r="K16" i="318"/>
  <c r="H16" i="318"/>
  <c r="AH15" i="318"/>
  <c r="AC15" i="318"/>
  <c r="Y15" i="318"/>
  <c r="T15" i="318"/>
  <c r="O15" i="318"/>
  <c r="K15" i="318"/>
  <c r="H15" i="318"/>
  <c r="AH14" i="318"/>
  <c r="AC14" i="318"/>
  <c r="Y14" i="318"/>
  <c r="T14" i="318"/>
  <c r="O14" i="318"/>
  <c r="K14" i="318"/>
  <c r="H14" i="318"/>
  <c r="AH13" i="318"/>
  <c r="AC13" i="318"/>
  <c r="Y13" i="318"/>
  <c r="T13" i="318"/>
  <c r="O13" i="318"/>
  <c r="K13" i="318"/>
  <c r="H13" i="318"/>
  <c r="AH12" i="318"/>
  <c r="AC12" i="318"/>
  <c r="Y12" i="318"/>
  <c r="T12" i="318"/>
  <c r="O12" i="318"/>
  <c r="K12" i="318"/>
  <c r="H12" i="318"/>
  <c r="Y41" i="16"/>
  <c r="K41" i="16"/>
  <c r="H41" i="16"/>
  <c r="Y40" i="16"/>
  <c r="K40" i="16"/>
  <c r="H40" i="16"/>
  <c r="Y39" i="16"/>
  <c r="K39" i="16"/>
  <c r="H39" i="16"/>
  <c r="AH38" i="16"/>
  <c r="AC38" i="16"/>
  <c r="Y38" i="16"/>
  <c r="T38" i="16"/>
  <c r="O38" i="16"/>
  <c r="K38" i="16"/>
  <c r="H38" i="16"/>
  <c r="AH37" i="16"/>
  <c r="AC37" i="16"/>
  <c r="Y37" i="16"/>
  <c r="T37" i="16"/>
  <c r="O37" i="16"/>
  <c r="K37" i="16"/>
  <c r="H37" i="16"/>
  <c r="AH36" i="16"/>
  <c r="AC36" i="16"/>
  <c r="Y36" i="16"/>
  <c r="T36" i="16"/>
  <c r="O36" i="16"/>
  <c r="K36" i="16"/>
  <c r="H36" i="16"/>
  <c r="AH35" i="16"/>
  <c r="AC35" i="16"/>
  <c r="Y35" i="16"/>
  <c r="T35" i="16"/>
  <c r="O35" i="16"/>
  <c r="K35" i="16"/>
  <c r="H35" i="16"/>
  <c r="AH34" i="16"/>
  <c r="AC34" i="16"/>
  <c r="Y34" i="16"/>
  <c r="T34" i="16"/>
  <c r="O34" i="16"/>
  <c r="K34" i="16"/>
  <c r="H34" i="16"/>
  <c r="AH33" i="16"/>
  <c r="AC33" i="16"/>
  <c r="Y33" i="16"/>
  <c r="T33" i="16"/>
  <c r="O33" i="16"/>
  <c r="K33" i="16"/>
  <c r="H33" i="16"/>
  <c r="AH32" i="16"/>
  <c r="AC32" i="16"/>
  <c r="Y32" i="16"/>
  <c r="T32" i="16"/>
  <c r="O32" i="16"/>
  <c r="K32" i="16"/>
  <c r="H32" i="16"/>
  <c r="AH31" i="16"/>
  <c r="AC31" i="16"/>
  <c r="Y31" i="16"/>
  <c r="T31" i="16"/>
  <c r="O31" i="16"/>
  <c r="K31" i="16"/>
  <c r="H31" i="16"/>
  <c r="AH30" i="16"/>
  <c r="AC30" i="16"/>
  <c r="Y30" i="16"/>
  <c r="T30" i="16"/>
  <c r="O30" i="16"/>
  <c r="K30" i="16"/>
  <c r="H30" i="16"/>
  <c r="AH29" i="16"/>
  <c r="AC29" i="16"/>
  <c r="Y29" i="16"/>
  <c r="T29" i="16"/>
  <c r="O29" i="16"/>
  <c r="K29" i="16"/>
  <c r="H29" i="16"/>
  <c r="AH28" i="16"/>
  <c r="AC28" i="16"/>
  <c r="Y28" i="16"/>
  <c r="T28" i="16"/>
  <c r="O28" i="16"/>
  <c r="K28" i="16"/>
  <c r="H28" i="16"/>
  <c r="AH27" i="16"/>
  <c r="AC27" i="16"/>
  <c r="Y27" i="16"/>
  <c r="T27" i="16"/>
  <c r="O27" i="16"/>
  <c r="K27" i="16"/>
  <c r="H27" i="16"/>
  <c r="AH26" i="16"/>
  <c r="AC26" i="16"/>
  <c r="Y26" i="16"/>
  <c r="T26" i="16"/>
  <c r="O26" i="16"/>
  <c r="K26" i="16"/>
  <c r="H26" i="16"/>
  <c r="AH25" i="16"/>
  <c r="AC25" i="16"/>
  <c r="Y25" i="16"/>
  <c r="T25" i="16"/>
  <c r="O25" i="16"/>
  <c r="K25" i="16"/>
  <c r="H25" i="16"/>
  <c r="AH24" i="16"/>
  <c r="AC24" i="16"/>
  <c r="Y24" i="16"/>
  <c r="T24" i="16"/>
  <c r="O24" i="16"/>
  <c r="K24" i="16"/>
  <c r="H24" i="16"/>
  <c r="AH23" i="16"/>
  <c r="AC23" i="16"/>
  <c r="Y23" i="16"/>
  <c r="T23" i="16"/>
  <c r="O23" i="16"/>
  <c r="K23" i="16"/>
  <c r="H23" i="16"/>
  <c r="AH22" i="16"/>
  <c r="AC22" i="16"/>
  <c r="Y22" i="16"/>
  <c r="T22" i="16"/>
  <c r="O22" i="16"/>
  <c r="K22" i="16"/>
  <c r="H22" i="16"/>
  <c r="AH21" i="16"/>
  <c r="AC21" i="16"/>
  <c r="Y21" i="16"/>
  <c r="T21" i="16"/>
  <c r="O21" i="16"/>
  <c r="K21" i="16"/>
  <c r="H21" i="16"/>
  <c r="AH20" i="16"/>
  <c r="AC20" i="16"/>
  <c r="Y20" i="16"/>
  <c r="T20" i="16"/>
  <c r="O20" i="16"/>
  <c r="K20" i="16"/>
  <c r="H20" i="16"/>
  <c r="AH19" i="16"/>
  <c r="AC19" i="16"/>
  <c r="Y19" i="16"/>
  <c r="T19" i="16"/>
  <c r="O19" i="16"/>
  <c r="K19" i="16"/>
  <c r="H19" i="16"/>
  <c r="AH18" i="16"/>
  <c r="AC18" i="16"/>
  <c r="Y18" i="16"/>
  <c r="T18" i="16"/>
  <c r="O18" i="16"/>
  <c r="K18" i="16"/>
  <c r="H18" i="16"/>
  <c r="AH17" i="16"/>
  <c r="AC17" i="16"/>
  <c r="Y17" i="16"/>
  <c r="T17" i="16"/>
  <c r="O17" i="16"/>
  <c r="K17" i="16"/>
  <c r="H17" i="16"/>
  <c r="AH16" i="16"/>
  <c r="AC16" i="16"/>
  <c r="Y16" i="16"/>
  <c r="T16" i="16"/>
  <c r="O16" i="16"/>
  <c r="K16" i="16"/>
  <c r="H16" i="16"/>
  <c r="AH15" i="16"/>
  <c r="AC15" i="16"/>
  <c r="Y15" i="16"/>
  <c r="T15" i="16"/>
  <c r="O15" i="16"/>
  <c r="K15" i="16"/>
  <c r="H15" i="16"/>
  <c r="AH14" i="16"/>
  <c r="AC14" i="16"/>
  <c r="Y14" i="16"/>
  <c r="T14" i="16"/>
  <c r="O14" i="16"/>
  <c r="K14" i="16"/>
  <c r="H14" i="16"/>
  <c r="AH13" i="16"/>
  <c r="AC13" i="16"/>
  <c r="Y13" i="16"/>
  <c r="T13" i="16"/>
  <c r="O13" i="16"/>
  <c r="K13" i="16"/>
  <c r="H13" i="16"/>
  <c r="AH12" i="16"/>
  <c r="AC12" i="16"/>
  <c r="Y12" i="16"/>
  <c r="T12" i="16"/>
  <c r="O12" i="16"/>
  <c r="K12" i="16"/>
  <c r="H12" i="16"/>
  <c r="G50" i="181" l="1"/>
  <c r="F50" i="181"/>
  <c r="F49" i="181"/>
  <c r="G49" i="181" s="1"/>
  <c r="G48" i="181"/>
  <c r="F48" i="181"/>
  <c r="F47" i="181"/>
  <c r="G47" i="181" s="1"/>
  <c r="G46" i="181"/>
  <c r="F46" i="181"/>
  <c r="F45" i="181"/>
  <c r="G45" i="181" s="1"/>
  <c r="G44" i="181"/>
  <c r="F44" i="181"/>
  <c r="F22" i="181"/>
  <c r="G22" i="181" s="1"/>
  <c r="G21" i="181"/>
  <c r="F21" i="181"/>
  <c r="G20" i="181"/>
  <c r="F20" i="181"/>
  <c r="F19" i="181"/>
  <c r="G19" i="181" s="1"/>
  <c r="F18" i="181"/>
  <c r="G18" i="181" s="1"/>
  <c r="F17" i="181"/>
  <c r="G17" i="181" s="1"/>
  <c r="G16" i="181"/>
  <c r="F16" i="181"/>
  <c r="F15" i="181"/>
  <c r="G15" i="181" s="1"/>
  <c r="F14" i="181"/>
  <c r="G14" i="181" s="1"/>
  <c r="F13" i="181"/>
  <c r="G13" i="181" s="1"/>
  <c r="G12" i="181"/>
  <c r="F12" i="181"/>
  <c r="F17" i="51" l="1"/>
  <c r="F16" i="51"/>
  <c r="F15" i="51"/>
  <c r="F14" i="51"/>
  <c r="F13" i="51"/>
  <c r="F12" i="51"/>
  <c r="F11" i="51"/>
  <c r="E14" i="237" l="1"/>
  <c r="E15" i="237"/>
  <c r="D14" i="237"/>
  <c r="F24" i="208"/>
  <c r="E33" i="191"/>
  <c r="D13" i="24"/>
  <c r="E14" i="24" s="1"/>
  <c r="G14" i="24" l="1"/>
  <c r="F14" i="24"/>
  <c r="F19" i="496" l="1"/>
  <c r="U14" i="24" l="1"/>
  <c r="Q14" i="24" l="1"/>
  <c r="N14" i="24"/>
  <c r="H14" i="24"/>
  <c r="I14" i="24"/>
  <c r="S14" i="24"/>
  <c r="O14" i="24"/>
  <c r="P14" i="24"/>
  <c r="J14" i="24"/>
  <c r="R14" i="24"/>
  <c r="T14" i="24"/>
  <c r="K14" i="24"/>
  <c r="D14" i="24"/>
  <c r="L14" i="24"/>
  <c r="M14" i="24"/>
  <c r="D16" i="538" l="1"/>
  <c r="D15" i="538"/>
  <c r="D14" i="538"/>
  <c r="AQ19" i="171" l="1"/>
  <c r="AO19" i="171"/>
  <c r="AM19" i="171"/>
  <c r="AK19" i="171"/>
  <c r="AI19" i="171"/>
  <c r="AG19" i="171"/>
  <c r="AE19" i="171"/>
  <c r="AB19" i="171"/>
  <c r="Z19" i="171"/>
  <c r="X19" i="171"/>
  <c r="V19" i="171"/>
  <c r="T19" i="171"/>
  <c r="R19" i="171"/>
  <c r="O19" i="171"/>
  <c r="M19" i="171"/>
  <c r="J19" i="171"/>
  <c r="H19" i="171"/>
  <c r="E19" i="171"/>
  <c r="AQ18" i="171"/>
  <c r="AO18" i="171"/>
  <c r="AM18" i="171"/>
  <c r="AK18" i="171"/>
  <c r="AI18" i="171"/>
  <c r="AG18" i="171"/>
  <c r="AE18" i="171"/>
  <c r="AB18" i="171"/>
  <c r="Z18" i="171"/>
  <c r="X18" i="171"/>
  <c r="V18" i="171"/>
  <c r="T18" i="171"/>
  <c r="R18" i="171"/>
  <c r="O18" i="171"/>
  <c r="M18" i="171"/>
  <c r="J18" i="171"/>
  <c r="H18" i="171"/>
  <c r="E18" i="171"/>
  <c r="AQ17" i="171"/>
  <c r="AO17" i="171"/>
  <c r="AM17" i="171"/>
  <c r="AK17" i="171"/>
  <c r="AI17" i="171"/>
  <c r="AG17" i="171"/>
  <c r="AE17" i="171"/>
  <c r="AB17" i="171"/>
  <c r="Z17" i="171"/>
  <c r="X17" i="171"/>
  <c r="V17" i="171"/>
  <c r="T17" i="171"/>
  <c r="R17" i="171"/>
  <c r="O17" i="171"/>
  <c r="M17" i="171"/>
  <c r="J17" i="171"/>
  <c r="H17" i="171"/>
  <c r="E17" i="171"/>
  <c r="AQ16" i="171"/>
  <c r="AO16" i="171"/>
  <c r="AM16" i="171"/>
  <c r="AK16" i="171"/>
  <c r="AI16" i="171"/>
  <c r="AG16" i="171"/>
  <c r="AE16" i="171"/>
  <c r="AB16" i="171"/>
  <c r="Z16" i="171"/>
  <c r="X16" i="171"/>
  <c r="V16" i="171"/>
  <c r="T16" i="171"/>
  <c r="R16" i="171"/>
  <c r="O16" i="171"/>
  <c r="M16" i="171"/>
  <c r="J16" i="171"/>
  <c r="H16" i="171"/>
  <c r="E16" i="171"/>
  <c r="AQ15" i="171"/>
  <c r="AO15" i="171"/>
  <c r="AM15" i="171"/>
  <c r="AK15" i="171"/>
  <c r="AI15" i="171"/>
  <c r="AG15" i="171"/>
  <c r="AE15" i="171"/>
  <c r="AB15" i="171"/>
  <c r="Z15" i="171"/>
  <c r="X15" i="171"/>
  <c r="V15" i="171"/>
  <c r="T15" i="171"/>
  <c r="R15" i="171"/>
  <c r="O15" i="171"/>
  <c r="M15" i="171"/>
  <c r="J15" i="171"/>
  <c r="H15" i="171"/>
  <c r="E15" i="171"/>
  <c r="AQ14" i="171"/>
  <c r="AO14" i="171"/>
  <c r="AM14" i="171"/>
  <c r="AK14" i="171"/>
  <c r="AI14" i="171"/>
  <c r="AG14" i="171"/>
  <c r="AE14" i="171"/>
  <c r="AB14" i="171"/>
  <c r="Z14" i="171"/>
  <c r="X14" i="171"/>
  <c r="V14" i="171"/>
  <c r="T14" i="171"/>
  <c r="R14" i="171"/>
  <c r="O14" i="171"/>
  <c r="M14" i="171"/>
  <c r="J14" i="171"/>
  <c r="H14" i="171"/>
  <c r="E14" i="171"/>
  <c r="C13" i="156" l="1"/>
  <c r="C14" i="156" s="1"/>
  <c r="C15" i="156" s="1"/>
  <c r="C16" i="156" s="1"/>
  <c r="C17" i="156" s="1"/>
  <c r="C18" i="156" s="1"/>
  <c r="C19" i="156" s="1"/>
  <c r="C20" i="156" s="1"/>
  <c r="C21" i="156" s="1"/>
  <c r="C22" i="156" s="1"/>
  <c r="C23" i="156" s="1"/>
  <c r="C24" i="156" s="1"/>
  <c r="C25" i="156" s="1"/>
  <c r="C26" i="156" s="1"/>
  <c r="C27" i="156" s="1"/>
  <c r="C28" i="156" s="1"/>
  <c r="C29" i="156" s="1"/>
  <c r="C30" i="156" s="1"/>
  <c r="C31" i="156" s="1"/>
  <c r="C32" i="156" s="1"/>
  <c r="C33" i="156" s="1"/>
  <c r="C34" i="156" s="1"/>
  <c r="C35" i="156" s="1"/>
  <c r="C36" i="156" s="1"/>
  <c r="D19" i="453" l="1"/>
  <c r="D18" i="453"/>
  <c r="F16" i="264" l="1"/>
  <c r="F15" i="264"/>
  <c r="F14" i="264"/>
  <c r="F13" i="264"/>
  <c r="F12" i="264"/>
  <c r="F11" i="264"/>
  <c r="H15" i="245" l="1"/>
  <c r="F15" i="245" s="1"/>
  <c r="E15" i="245" l="1"/>
  <c r="D15" i="245"/>
  <c r="G18" i="243"/>
  <c r="D18" i="243"/>
  <c r="G17" i="243"/>
  <c r="D17" i="243"/>
  <c r="G16" i="243"/>
  <c r="D16" i="243"/>
  <c r="G15" i="243"/>
  <c r="D15" i="243"/>
  <c r="G14" i="243"/>
  <c r="D14" i="243"/>
  <c r="G13" i="243"/>
  <c r="D13" i="243"/>
  <c r="G12" i="243"/>
  <c r="D12" i="243"/>
  <c r="G11" i="243"/>
  <c r="D11" i="243"/>
  <c r="D16" i="241" l="1"/>
  <c r="D15" i="241"/>
  <c r="D14" i="241"/>
  <c r="D13" i="241"/>
  <c r="D12" i="241"/>
  <c r="D11" i="241"/>
  <c r="D13" i="238" l="1"/>
  <c r="H15" i="237"/>
  <c r="G15" i="237"/>
  <c r="F15" i="237"/>
  <c r="H14" i="237"/>
  <c r="G14" i="237"/>
  <c r="F14" i="237"/>
  <c r="F40" i="211" l="1"/>
  <c r="G40" i="211" s="1"/>
  <c r="F39" i="211"/>
  <c r="F38" i="211"/>
  <c r="G38" i="211" s="1"/>
  <c r="F37" i="211"/>
  <c r="F36" i="211"/>
  <c r="G36" i="211" s="1"/>
  <c r="F35" i="211"/>
  <c r="F34" i="211"/>
  <c r="F33" i="211"/>
  <c r="F32" i="211"/>
  <c r="G32" i="211" s="1"/>
  <c r="F31" i="211"/>
  <c r="F30" i="211"/>
  <c r="G30" i="211" s="1"/>
  <c r="F29" i="211"/>
  <c r="F28" i="211"/>
  <c r="G28" i="211" s="1"/>
  <c r="F27" i="211"/>
  <c r="F26" i="211"/>
  <c r="F25" i="211"/>
  <c r="F24" i="211"/>
  <c r="G24" i="211" s="1"/>
  <c r="F23" i="211"/>
  <c r="F22" i="211"/>
  <c r="G22" i="211" s="1"/>
  <c r="F21" i="211"/>
  <c r="F20" i="211"/>
  <c r="G20" i="211" s="1"/>
  <c r="F19" i="211"/>
  <c r="F18" i="211"/>
  <c r="F17" i="211"/>
  <c r="F16" i="211"/>
  <c r="G16" i="211" s="1"/>
  <c r="F15" i="211"/>
  <c r="F14" i="211"/>
  <c r="G14" i="211" s="1"/>
  <c r="F13" i="211"/>
  <c r="F12" i="211"/>
  <c r="G12" i="211" s="1"/>
  <c r="F11" i="211"/>
  <c r="G25" i="211" l="1"/>
  <c r="G18" i="211"/>
  <c r="G34" i="211"/>
  <c r="G19" i="211"/>
  <c r="G27" i="211"/>
  <c r="G35" i="211"/>
  <c r="G17" i="211"/>
  <c r="G26" i="211"/>
  <c r="G33" i="211"/>
  <c r="G13" i="211"/>
  <c r="G21" i="211"/>
  <c r="G29" i="211"/>
  <c r="G37" i="211"/>
  <c r="G15" i="211"/>
  <c r="G23" i="211"/>
  <c r="G31" i="211"/>
  <c r="G39" i="211"/>
  <c r="F23" i="208"/>
  <c r="F22" i="208"/>
  <c r="F21" i="208"/>
  <c r="F20" i="208"/>
  <c r="F19" i="208"/>
  <c r="F18" i="208"/>
  <c r="F17" i="208"/>
  <c r="F16" i="208"/>
  <c r="F15" i="208"/>
  <c r="F14" i="208"/>
  <c r="F13" i="208"/>
  <c r="F12" i="208"/>
  <c r="F11" i="208"/>
  <c r="F16" i="534" l="1"/>
  <c r="F15" i="534"/>
  <c r="F14" i="534"/>
  <c r="F13" i="534"/>
  <c r="F12" i="534"/>
  <c r="F11" i="534"/>
  <c r="R18" i="532" l="1"/>
  <c r="O18" i="532"/>
  <c r="I18" i="532"/>
  <c r="F18" i="532"/>
  <c r="R17" i="532"/>
  <c r="O17" i="532"/>
  <c r="F26" i="532" s="1"/>
  <c r="I17" i="532"/>
  <c r="E26" i="532" s="1"/>
  <c r="F17" i="532"/>
  <c r="D26" i="532" s="1"/>
  <c r="R16" i="532"/>
  <c r="O16" i="532"/>
  <c r="I16" i="532"/>
  <c r="F16" i="532"/>
  <c r="R15" i="532"/>
  <c r="O15" i="532"/>
  <c r="I15" i="532"/>
  <c r="F15" i="532"/>
  <c r="R14" i="532"/>
  <c r="O14" i="532"/>
  <c r="I14" i="532"/>
  <c r="F14" i="532"/>
  <c r="D31" i="202" l="1"/>
  <c r="D30" i="202"/>
  <c r="D29" i="202"/>
  <c r="D28" i="202"/>
  <c r="D27" i="202"/>
  <c r="D26" i="202"/>
  <c r="D25" i="202"/>
  <c r="D24" i="202"/>
  <c r="D23" i="202"/>
  <c r="D22" i="202"/>
  <c r="D21" i="202"/>
  <c r="D20" i="202"/>
  <c r="D19" i="202"/>
  <c r="D18" i="202"/>
  <c r="D17" i="202"/>
  <c r="D16" i="202"/>
  <c r="D15" i="202"/>
  <c r="D14" i="202"/>
  <c r="D13" i="202"/>
  <c r="D12" i="202"/>
  <c r="D11" i="202"/>
  <c r="AN17" i="441" l="1"/>
  <c r="AK17" i="441"/>
  <c r="D17" i="441"/>
  <c r="AN16" i="441"/>
  <c r="AK16" i="441"/>
  <c r="D16" i="441"/>
  <c r="AK15" i="441"/>
  <c r="AK14" i="441"/>
  <c r="J14" i="441"/>
  <c r="I82" i="414" l="1"/>
  <c r="G82" i="414"/>
  <c r="E82" i="414"/>
  <c r="Z18" i="414"/>
  <c r="Y18" i="414"/>
  <c r="W18" i="414"/>
  <c r="V18" i="414"/>
  <c r="T18" i="414"/>
  <c r="S18" i="414"/>
  <c r="Q18" i="414"/>
  <c r="P18" i="414"/>
  <c r="N18" i="414"/>
  <c r="M18" i="414"/>
  <c r="K18" i="414"/>
  <c r="J18" i="414"/>
  <c r="H18" i="414"/>
  <c r="G18" i="414"/>
  <c r="E18" i="414"/>
  <c r="I43" i="391" l="1"/>
  <c r="H43" i="391"/>
  <c r="F43" i="391"/>
  <c r="E43" i="391"/>
  <c r="D43" i="391"/>
  <c r="K21" i="391"/>
  <c r="H21" i="391"/>
  <c r="K20" i="391"/>
  <c r="H20" i="391"/>
  <c r="K19" i="391"/>
  <c r="H19" i="391"/>
  <c r="K18" i="391"/>
  <c r="H18" i="391"/>
  <c r="K17" i="391"/>
  <c r="H17" i="391"/>
  <c r="K16" i="391"/>
  <c r="H16" i="391"/>
  <c r="K15" i="391"/>
  <c r="H15" i="391"/>
  <c r="K14" i="391"/>
  <c r="H14" i="391"/>
  <c r="K13" i="391"/>
  <c r="H13" i="391"/>
  <c r="J12" i="391"/>
  <c r="K12" i="391" s="1"/>
  <c r="G12" i="391"/>
  <c r="H12" i="391" s="1"/>
  <c r="E12" i="391"/>
  <c r="D12" i="391"/>
  <c r="O178" i="154" l="1"/>
  <c r="N178" i="154"/>
  <c r="M178" i="154"/>
  <c r="L178" i="154"/>
  <c r="K178" i="154"/>
  <c r="J178" i="154"/>
  <c r="I178" i="154"/>
  <c r="H178" i="154"/>
  <c r="G178" i="154"/>
  <c r="F178" i="154"/>
  <c r="E178" i="154"/>
  <c r="D178" i="154"/>
  <c r="O171" i="154"/>
  <c r="N171" i="154"/>
  <c r="M171" i="154"/>
  <c r="L171" i="154"/>
  <c r="K171" i="154"/>
  <c r="J171" i="154"/>
  <c r="I171" i="154"/>
  <c r="H171" i="154"/>
  <c r="G171" i="154"/>
  <c r="F171" i="154"/>
  <c r="E171" i="154"/>
  <c r="D171" i="154"/>
  <c r="O169" i="154"/>
  <c r="N169" i="154"/>
  <c r="M169" i="154"/>
  <c r="L169" i="154"/>
  <c r="K169" i="154"/>
  <c r="J169" i="154"/>
  <c r="I169" i="154"/>
  <c r="H169" i="154"/>
  <c r="G169" i="154"/>
  <c r="F169" i="154"/>
  <c r="E169" i="154"/>
  <c r="D169" i="154"/>
  <c r="O168" i="154"/>
  <c r="N168" i="154"/>
  <c r="M168" i="154"/>
  <c r="L168" i="154"/>
  <c r="K168" i="154"/>
  <c r="J168" i="154"/>
  <c r="I168" i="154"/>
  <c r="H168" i="154"/>
  <c r="G168" i="154"/>
  <c r="F168" i="154"/>
  <c r="E168" i="154"/>
  <c r="D168" i="154"/>
  <c r="O167" i="154"/>
  <c r="N167" i="154"/>
  <c r="M167" i="154"/>
  <c r="L167" i="154"/>
  <c r="K167" i="154"/>
  <c r="J167" i="154"/>
  <c r="I167" i="154"/>
  <c r="H167" i="154"/>
  <c r="G167" i="154"/>
  <c r="F167" i="154"/>
  <c r="E167" i="154"/>
  <c r="D167" i="154"/>
  <c r="O166" i="154"/>
  <c r="N166" i="154"/>
  <c r="M166" i="154"/>
  <c r="L166" i="154"/>
  <c r="K166" i="154"/>
  <c r="J166" i="154"/>
  <c r="I166" i="154"/>
  <c r="H166" i="154"/>
  <c r="G166" i="154"/>
  <c r="F166" i="154"/>
  <c r="E166" i="154"/>
  <c r="D166" i="154"/>
  <c r="O165" i="154"/>
  <c r="N165" i="154"/>
  <c r="M165" i="154"/>
  <c r="L165" i="154"/>
  <c r="K165" i="154"/>
  <c r="J165" i="154"/>
  <c r="I165" i="154"/>
  <c r="H165" i="154"/>
  <c r="G165" i="154"/>
  <c r="F165" i="154"/>
  <c r="E165" i="154"/>
  <c r="D165" i="154"/>
  <c r="H151" i="154"/>
  <c r="G151" i="154"/>
  <c r="F151" i="154"/>
  <c r="E151" i="154"/>
  <c r="D151" i="154"/>
  <c r="H144" i="154"/>
  <c r="G144" i="154"/>
  <c r="F144" i="154"/>
  <c r="E144" i="154"/>
  <c r="D144" i="154"/>
  <c r="H142" i="154"/>
  <c r="G142" i="154"/>
  <c r="F142" i="154"/>
  <c r="E142" i="154"/>
  <c r="D142" i="154"/>
  <c r="H141" i="154"/>
  <c r="G141" i="154"/>
  <c r="F141" i="154"/>
  <c r="E141" i="154"/>
  <c r="D141" i="154"/>
  <c r="H140" i="154"/>
  <c r="G140" i="154"/>
  <c r="F140" i="154"/>
  <c r="E140" i="154"/>
  <c r="D140" i="154"/>
  <c r="H139" i="154"/>
  <c r="G139" i="154"/>
  <c r="F139" i="154"/>
  <c r="E139" i="154"/>
  <c r="D139" i="154"/>
  <c r="H138" i="154"/>
  <c r="G138" i="154"/>
  <c r="F138" i="154"/>
  <c r="E138" i="154"/>
  <c r="D138" i="154"/>
  <c r="D32" i="154"/>
  <c r="J164" i="154" l="1"/>
  <c r="F164" i="154"/>
  <c r="I164" i="154"/>
  <c r="N164" i="154"/>
  <c r="E137" i="154"/>
  <c r="K164" i="154"/>
  <c r="H164" i="154"/>
  <c r="D164" i="154"/>
  <c r="L164" i="154"/>
  <c r="H137" i="154"/>
  <c r="E164" i="154"/>
  <c r="D137" i="154"/>
  <c r="F137" i="154"/>
  <c r="O164" i="154"/>
  <c r="G137" i="154"/>
  <c r="G164" i="154"/>
  <c r="M164" i="154"/>
  <c r="F33" i="191" l="1"/>
  <c r="D33" i="191"/>
  <c r="M61" i="540" l="1"/>
  <c r="K61" i="540"/>
  <c r="J61" i="540"/>
  <c r="H61" i="540"/>
  <c r="F61" i="540"/>
  <c r="E61" i="540"/>
  <c r="D61" i="540"/>
  <c r="M60" i="540"/>
  <c r="K60" i="540"/>
  <c r="J60" i="540"/>
  <c r="H60" i="540"/>
  <c r="F60" i="540"/>
  <c r="E60" i="540"/>
  <c r="D60" i="540"/>
  <c r="M20" i="110" l="1"/>
  <c r="J20" i="110"/>
  <c r="F20" i="110"/>
  <c r="G20" i="110" s="1"/>
  <c r="M19" i="110"/>
  <c r="J19" i="110"/>
  <c r="F19" i="110"/>
  <c r="G19" i="110" s="1"/>
  <c r="M18" i="110"/>
  <c r="J18" i="110"/>
  <c r="F18" i="110"/>
  <c r="G18" i="110" s="1"/>
  <c r="M17" i="110"/>
  <c r="J17" i="110"/>
  <c r="F17" i="110"/>
  <c r="G17" i="110" s="1"/>
  <c r="M16" i="110"/>
  <c r="J16" i="110"/>
  <c r="F16" i="110"/>
  <c r="G16" i="110" s="1"/>
  <c r="M15" i="110"/>
  <c r="J15" i="110"/>
  <c r="F15" i="110"/>
  <c r="G15" i="110" s="1"/>
  <c r="M14" i="110"/>
  <c r="J14" i="110"/>
  <c r="F14" i="110"/>
  <c r="G14" i="110" s="1"/>
  <c r="M13" i="110"/>
  <c r="J13" i="110"/>
  <c r="F13" i="110"/>
  <c r="G13" i="110" s="1"/>
  <c r="M12" i="110"/>
  <c r="J12" i="110"/>
  <c r="F12" i="110"/>
  <c r="G12" i="110" s="1"/>
  <c r="O12" i="445" l="1"/>
  <c r="L13" i="445"/>
  <c r="I13" i="445"/>
  <c r="R13" i="445"/>
  <c r="O13" i="445"/>
  <c r="L12" i="445"/>
  <c r="I12" i="445"/>
  <c r="R12" i="445"/>
  <c r="M320" i="486" l="1"/>
  <c r="L320" i="486"/>
  <c r="K320" i="486"/>
  <c r="J320" i="486"/>
  <c r="I320" i="486"/>
  <c r="H320" i="486"/>
  <c r="G320" i="486"/>
  <c r="F320" i="486"/>
  <c r="E320" i="486"/>
  <c r="M319" i="486"/>
  <c r="L319" i="486"/>
  <c r="K319" i="486"/>
  <c r="J319" i="486"/>
  <c r="I319" i="486"/>
  <c r="H319" i="486"/>
  <c r="G319" i="486"/>
  <c r="F319" i="486"/>
  <c r="E319" i="486"/>
  <c r="M318" i="486"/>
  <c r="L318" i="486"/>
  <c r="K318" i="486"/>
  <c r="J318" i="486"/>
  <c r="I318" i="486"/>
  <c r="H318" i="486"/>
  <c r="G318" i="486"/>
  <c r="F318" i="486"/>
  <c r="E318" i="486"/>
  <c r="M316" i="486"/>
  <c r="L316" i="486"/>
  <c r="K316" i="486"/>
  <c r="J316" i="486"/>
  <c r="I316" i="486"/>
  <c r="H316" i="486"/>
  <c r="G316" i="486"/>
  <c r="F316" i="486"/>
  <c r="E316" i="486"/>
  <c r="M315" i="486"/>
  <c r="L315" i="486"/>
  <c r="K315" i="486"/>
  <c r="J315" i="486"/>
  <c r="I315" i="486"/>
  <c r="H315" i="486"/>
  <c r="G315" i="486"/>
  <c r="F315" i="486"/>
  <c r="E315" i="486"/>
  <c r="M314" i="486"/>
  <c r="L314" i="486"/>
  <c r="K314" i="486"/>
  <c r="J314" i="486"/>
  <c r="I314" i="486"/>
  <c r="H314" i="486"/>
  <c r="G314" i="486"/>
  <c r="F314" i="486"/>
  <c r="E314" i="486"/>
  <c r="M313" i="486"/>
  <c r="L313" i="486"/>
  <c r="K313" i="486"/>
  <c r="J313" i="486"/>
  <c r="I313" i="486"/>
  <c r="H313" i="486"/>
  <c r="G313" i="486"/>
  <c r="F313" i="486"/>
  <c r="E313" i="486"/>
  <c r="M312" i="486"/>
  <c r="L312" i="486"/>
  <c r="K312" i="486"/>
  <c r="J312" i="486"/>
  <c r="I312" i="486"/>
  <c r="H312" i="486"/>
  <c r="G312" i="486"/>
  <c r="F312" i="486"/>
  <c r="E312" i="486"/>
  <c r="M308" i="486"/>
  <c r="L308" i="486"/>
  <c r="K308" i="486"/>
  <c r="J308" i="486"/>
  <c r="I308" i="486"/>
  <c r="H308" i="486"/>
  <c r="G308" i="486"/>
  <c r="F308" i="486"/>
  <c r="E308" i="486"/>
  <c r="M304" i="486"/>
  <c r="L304" i="486"/>
  <c r="K304" i="486"/>
  <c r="J304" i="486"/>
  <c r="I304" i="486"/>
  <c r="H304" i="486"/>
  <c r="G304" i="486"/>
  <c r="F304" i="486"/>
  <c r="E304" i="486"/>
  <c r="M300" i="486"/>
  <c r="L300" i="486"/>
  <c r="K300" i="486"/>
  <c r="J300" i="486"/>
  <c r="I300" i="486"/>
  <c r="H300" i="486"/>
  <c r="G300" i="486"/>
  <c r="F300" i="486"/>
  <c r="E300" i="486"/>
  <c r="M296" i="486"/>
  <c r="L296" i="486"/>
  <c r="K296" i="486"/>
  <c r="J296" i="486"/>
  <c r="I296" i="486"/>
  <c r="H296" i="486"/>
  <c r="G296" i="486"/>
  <c r="F296" i="486"/>
  <c r="E296" i="486"/>
  <c r="M292" i="486"/>
  <c r="L292" i="486"/>
  <c r="K292" i="486"/>
  <c r="J292" i="486"/>
  <c r="I292" i="486"/>
  <c r="H292" i="486"/>
  <c r="G292" i="486"/>
  <c r="F292" i="486"/>
  <c r="E292" i="486"/>
  <c r="M288" i="486"/>
  <c r="L288" i="486"/>
  <c r="K288" i="486"/>
  <c r="J288" i="486"/>
  <c r="I288" i="486"/>
  <c r="H288" i="486"/>
  <c r="G288" i="486"/>
  <c r="F288" i="486"/>
  <c r="E288" i="486"/>
  <c r="M284" i="486"/>
  <c r="L284" i="486"/>
  <c r="K284" i="486"/>
  <c r="J284" i="486"/>
  <c r="I284" i="486"/>
  <c r="H284" i="486"/>
  <c r="G284" i="486"/>
  <c r="F284" i="486"/>
  <c r="E284" i="486"/>
  <c r="M280" i="486"/>
  <c r="L280" i="486"/>
  <c r="K280" i="486"/>
  <c r="J280" i="486"/>
  <c r="I280" i="486"/>
  <c r="H280" i="486"/>
  <c r="G280" i="486"/>
  <c r="F280" i="486"/>
  <c r="E280" i="486"/>
  <c r="M276" i="486"/>
  <c r="L276" i="486"/>
  <c r="K276" i="486"/>
  <c r="J276" i="486"/>
  <c r="I276" i="486"/>
  <c r="H276" i="486"/>
  <c r="G276" i="486"/>
  <c r="F276" i="486"/>
  <c r="E276" i="486"/>
  <c r="M272" i="486"/>
  <c r="L272" i="486"/>
  <c r="K272" i="486"/>
  <c r="J272" i="486"/>
  <c r="I272" i="486"/>
  <c r="H272" i="486"/>
  <c r="G272" i="486"/>
  <c r="F272" i="486"/>
  <c r="E272" i="486"/>
  <c r="M268" i="486"/>
  <c r="L268" i="486"/>
  <c r="K268" i="486"/>
  <c r="J268" i="486"/>
  <c r="I268" i="486"/>
  <c r="H268" i="486"/>
  <c r="G268" i="486"/>
  <c r="F268" i="486"/>
  <c r="E268" i="486"/>
  <c r="M264" i="486"/>
  <c r="L264" i="486"/>
  <c r="K264" i="486"/>
  <c r="J264" i="486"/>
  <c r="I264" i="486"/>
  <c r="H264" i="486"/>
  <c r="G264" i="486"/>
  <c r="F264" i="486"/>
  <c r="E264" i="486"/>
  <c r="M260" i="486"/>
  <c r="L260" i="486"/>
  <c r="K260" i="486"/>
  <c r="J260" i="486"/>
  <c r="I260" i="486"/>
  <c r="H260" i="486"/>
  <c r="G260" i="486"/>
  <c r="F260" i="486"/>
  <c r="E260" i="486"/>
  <c r="M256" i="486"/>
  <c r="L256" i="486"/>
  <c r="K256" i="486"/>
  <c r="J256" i="486"/>
  <c r="I256" i="486"/>
  <c r="H256" i="486"/>
  <c r="G256" i="486"/>
  <c r="F256" i="486"/>
  <c r="E256" i="486"/>
  <c r="M252" i="486"/>
  <c r="L252" i="486"/>
  <c r="K252" i="486"/>
  <c r="J252" i="486"/>
  <c r="I252" i="486"/>
  <c r="H252" i="486"/>
  <c r="G252" i="486"/>
  <c r="F252" i="486"/>
  <c r="E252" i="486"/>
  <c r="M248" i="486"/>
  <c r="L248" i="486"/>
  <c r="K248" i="486"/>
  <c r="J248" i="486"/>
  <c r="I248" i="486"/>
  <c r="H248" i="486"/>
  <c r="G248" i="486"/>
  <c r="F248" i="486"/>
  <c r="E248" i="486"/>
  <c r="M244" i="486"/>
  <c r="L244" i="486"/>
  <c r="K244" i="486"/>
  <c r="J244" i="486"/>
  <c r="I244" i="486"/>
  <c r="H244" i="486"/>
  <c r="G244" i="486"/>
  <c r="F244" i="486"/>
  <c r="E244" i="486"/>
  <c r="M240" i="486"/>
  <c r="L240" i="486"/>
  <c r="K240" i="486"/>
  <c r="J240" i="486"/>
  <c r="I240" i="486"/>
  <c r="H240" i="486"/>
  <c r="G240" i="486"/>
  <c r="F240" i="486"/>
  <c r="E240" i="486"/>
  <c r="M236" i="486"/>
  <c r="L236" i="486"/>
  <c r="K236" i="486"/>
  <c r="J236" i="486"/>
  <c r="I236" i="486"/>
  <c r="H236" i="486"/>
  <c r="G236" i="486"/>
  <c r="F236" i="486"/>
  <c r="E236" i="486"/>
  <c r="M232" i="486"/>
  <c r="L232" i="486"/>
  <c r="K232" i="486"/>
  <c r="J232" i="486"/>
  <c r="I232" i="486"/>
  <c r="H232" i="486"/>
  <c r="G232" i="486"/>
  <c r="F232" i="486"/>
  <c r="E232" i="486"/>
  <c r="M228" i="486"/>
  <c r="L228" i="486"/>
  <c r="K228" i="486"/>
  <c r="J228" i="486"/>
  <c r="I228" i="486"/>
  <c r="H228" i="486"/>
  <c r="G228" i="486"/>
  <c r="F228" i="486"/>
  <c r="E228" i="486"/>
  <c r="M224" i="486"/>
  <c r="L224" i="486"/>
  <c r="K224" i="486"/>
  <c r="J224" i="486"/>
  <c r="I224" i="486"/>
  <c r="H224" i="486"/>
  <c r="G224" i="486"/>
  <c r="F224" i="486"/>
  <c r="E224" i="486"/>
  <c r="M220" i="486"/>
  <c r="L220" i="486"/>
  <c r="L321" i="486" s="1"/>
  <c r="K220" i="486"/>
  <c r="J220" i="486"/>
  <c r="I220" i="486"/>
  <c r="H220" i="486"/>
  <c r="G220" i="486"/>
  <c r="F220" i="486"/>
  <c r="E220" i="486"/>
  <c r="M216" i="486"/>
  <c r="M215" i="486"/>
  <c r="L215" i="486"/>
  <c r="L216" i="486" s="1"/>
  <c r="K215" i="486"/>
  <c r="K216" i="486" s="1"/>
  <c r="J215" i="486"/>
  <c r="J216" i="486" s="1"/>
  <c r="I215" i="486"/>
  <c r="I216" i="486" s="1"/>
  <c r="H215" i="486"/>
  <c r="H216" i="486" s="1"/>
  <c r="G215" i="486"/>
  <c r="G216" i="486" s="1"/>
  <c r="F215" i="486"/>
  <c r="F216" i="486" s="1"/>
  <c r="E215" i="486"/>
  <c r="E216" i="486" s="1"/>
  <c r="M209" i="486"/>
  <c r="M210" i="486" s="1"/>
  <c r="L209" i="486"/>
  <c r="L210" i="486" s="1"/>
  <c r="K209" i="486"/>
  <c r="K210" i="486" s="1"/>
  <c r="J209" i="486"/>
  <c r="J210" i="486" s="1"/>
  <c r="I209" i="486"/>
  <c r="I210" i="486" s="1"/>
  <c r="H209" i="486"/>
  <c r="H210" i="486" s="1"/>
  <c r="G209" i="486"/>
  <c r="G210" i="486" s="1"/>
  <c r="F209" i="486"/>
  <c r="F210" i="486" s="1"/>
  <c r="E209" i="486"/>
  <c r="E210" i="486" s="1"/>
  <c r="M203" i="486"/>
  <c r="M204" i="486" s="1"/>
  <c r="L203" i="486"/>
  <c r="L204" i="486" s="1"/>
  <c r="K203" i="486"/>
  <c r="K204" i="486" s="1"/>
  <c r="J203" i="486"/>
  <c r="J204" i="486" s="1"/>
  <c r="I203" i="486"/>
  <c r="I204" i="486" s="1"/>
  <c r="H203" i="486"/>
  <c r="H204" i="486" s="1"/>
  <c r="G203" i="486"/>
  <c r="G204" i="486" s="1"/>
  <c r="F203" i="486"/>
  <c r="F204" i="486" s="1"/>
  <c r="E203" i="486"/>
  <c r="E204" i="486" s="1"/>
  <c r="M198" i="486"/>
  <c r="M197" i="486"/>
  <c r="L197" i="486"/>
  <c r="L198" i="486" s="1"/>
  <c r="K197" i="486"/>
  <c r="K198" i="486" s="1"/>
  <c r="J197" i="486"/>
  <c r="J198" i="486" s="1"/>
  <c r="I197" i="486"/>
  <c r="I198" i="486" s="1"/>
  <c r="H197" i="486"/>
  <c r="H198" i="486" s="1"/>
  <c r="G197" i="486"/>
  <c r="G198" i="486" s="1"/>
  <c r="F197" i="486"/>
  <c r="F198" i="486" s="1"/>
  <c r="E197" i="486"/>
  <c r="E198" i="486" s="1"/>
  <c r="M191" i="486"/>
  <c r="M192" i="486" s="1"/>
  <c r="L191" i="486"/>
  <c r="L192" i="486" s="1"/>
  <c r="K191" i="486"/>
  <c r="K192" i="486" s="1"/>
  <c r="J191" i="486"/>
  <c r="J192" i="486" s="1"/>
  <c r="I191" i="486"/>
  <c r="I192" i="486" s="1"/>
  <c r="H191" i="486"/>
  <c r="H192" i="486" s="1"/>
  <c r="G191" i="486"/>
  <c r="G192" i="486" s="1"/>
  <c r="F191" i="486"/>
  <c r="F192" i="486" s="1"/>
  <c r="E191" i="486"/>
  <c r="E192" i="486" s="1"/>
  <c r="M185" i="486"/>
  <c r="M186" i="486" s="1"/>
  <c r="L185" i="486"/>
  <c r="L186" i="486" s="1"/>
  <c r="K185" i="486"/>
  <c r="K186" i="486" s="1"/>
  <c r="J185" i="486"/>
  <c r="J186" i="486" s="1"/>
  <c r="I185" i="486"/>
  <c r="I186" i="486" s="1"/>
  <c r="H185" i="486"/>
  <c r="H186" i="486" s="1"/>
  <c r="G185" i="486"/>
  <c r="G186" i="486" s="1"/>
  <c r="F185" i="486"/>
  <c r="F186" i="486" s="1"/>
  <c r="E185" i="486"/>
  <c r="E186" i="486" s="1"/>
  <c r="M179" i="486"/>
  <c r="M180" i="486" s="1"/>
  <c r="L179" i="486"/>
  <c r="L180" i="486" s="1"/>
  <c r="K179" i="486"/>
  <c r="K180" i="486" s="1"/>
  <c r="J179" i="486"/>
  <c r="J180" i="486" s="1"/>
  <c r="I179" i="486"/>
  <c r="I180" i="486" s="1"/>
  <c r="H179" i="486"/>
  <c r="H180" i="486" s="1"/>
  <c r="G179" i="486"/>
  <c r="G180" i="486" s="1"/>
  <c r="F179" i="486"/>
  <c r="F180" i="486" s="1"/>
  <c r="E179" i="486"/>
  <c r="E180" i="486" s="1"/>
  <c r="M173" i="486"/>
  <c r="M174" i="486" s="1"/>
  <c r="L173" i="486"/>
  <c r="L174" i="486" s="1"/>
  <c r="K173" i="486"/>
  <c r="K174" i="486" s="1"/>
  <c r="J173" i="486"/>
  <c r="J174" i="486" s="1"/>
  <c r="I173" i="486"/>
  <c r="I174" i="486" s="1"/>
  <c r="H173" i="486"/>
  <c r="H174" i="486" s="1"/>
  <c r="G173" i="486"/>
  <c r="G174" i="486" s="1"/>
  <c r="F173" i="486"/>
  <c r="F174" i="486" s="1"/>
  <c r="E173" i="486"/>
  <c r="E174" i="486" s="1"/>
  <c r="M167" i="486"/>
  <c r="M168" i="486" s="1"/>
  <c r="L167" i="486"/>
  <c r="L168" i="486" s="1"/>
  <c r="K167" i="486"/>
  <c r="K168" i="486" s="1"/>
  <c r="J167" i="486"/>
  <c r="J168" i="486" s="1"/>
  <c r="I167" i="486"/>
  <c r="I168" i="486" s="1"/>
  <c r="H167" i="486"/>
  <c r="H168" i="486" s="1"/>
  <c r="G167" i="486"/>
  <c r="G168" i="486" s="1"/>
  <c r="F167" i="486"/>
  <c r="F168" i="486" s="1"/>
  <c r="E167" i="486"/>
  <c r="E168" i="486" s="1"/>
  <c r="M161" i="486"/>
  <c r="M162" i="486" s="1"/>
  <c r="L161" i="486"/>
  <c r="L162" i="486" s="1"/>
  <c r="K161" i="486"/>
  <c r="K162" i="486" s="1"/>
  <c r="J161" i="486"/>
  <c r="J162" i="486" s="1"/>
  <c r="I161" i="486"/>
  <c r="I162" i="486" s="1"/>
  <c r="H161" i="486"/>
  <c r="H162" i="486" s="1"/>
  <c r="G161" i="486"/>
  <c r="G162" i="486" s="1"/>
  <c r="F161" i="486"/>
  <c r="F162" i="486" s="1"/>
  <c r="E161" i="486"/>
  <c r="E162" i="486" s="1"/>
  <c r="M155" i="486"/>
  <c r="M156" i="486" s="1"/>
  <c r="L155" i="486"/>
  <c r="L156" i="486" s="1"/>
  <c r="K155" i="486"/>
  <c r="K156" i="486" s="1"/>
  <c r="J155" i="486"/>
  <c r="J156" i="486" s="1"/>
  <c r="I155" i="486"/>
  <c r="I156" i="486" s="1"/>
  <c r="H155" i="486"/>
  <c r="H156" i="486" s="1"/>
  <c r="G155" i="486"/>
  <c r="G156" i="486" s="1"/>
  <c r="F155" i="486"/>
  <c r="F156" i="486" s="1"/>
  <c r="E155" i="486"/>
  <c r="E156" i="486" s="1"/>
  <c r="M149" i="486"/>
  <c r="M150" i="486" s="1"/>
  <c r="L149" i="486"/>
  <c r="L150" i="486" s="1"/>
  <c r="K149" i="486"/>
  <c r="K150" i="486" s="1"/>
  <c r="J149" i="486"/>
  <c r="J150" i="486" s="1"/>
  <c r="I149" i="486"/>
  <c r="I150" i="486" s="1"/>
  <c r="H149" i="486"/>
  <c r="H150" i="486" s="1"/>
  <c r="G149" i="486"/>
  <c r="G150" i="486" s="1"/>
  <c r="F149" i="486"/>
  <c r="F150" i="486" s="1"/>
  <c r="E149" i="486"/>
  <c r="E150" i="486" s="1"/>
  <c r="M143" i="486"/>
  <c r="M144" i="486" s="1"/>
  <c r="L143" i="486"/>
  <c r="L144" i="486" s="1"/>
  <c r="K143" i="486"/>
  <c r="K144" i="486" s="1"/>
  <c r="J143" i="486"/>
  <c r="J144" i="486" s="1"/>
  <c r="I143" i="486"/>
  <c r="I144" i="486" s="1"/>
  <c r="H143" i="486"/>
  <c r="H144" i="486" s="1"/>
  <c r="G143" i="486"/>
  <c r="G144" i="486" s="1"/>
  <c r="F143" i="486"/>
  <c r="F144" i="486" s="1"/>
  <c r="E143" i="486"/>
  <c r="E144" i="486" s="1"/>
  <c r="M137" i="486"/>
  <c r="M138" i="486" s="1"/>
  <c r="L137" i="486"/>
  <c r="L138" i="486" s="1"/>
  <c r="K137" i="486"/>
  <c r="K138" i="486" s="1"/>
  <c r="J137" i="486"/>
  <c r="J138" i="486" s="1"/>
  <c r="I137" i="486"/>
  <c r="I138" i="486" s="1"/>
  <c r="H137" i="486"/>
  <c r="H138" i="486" s="1"/>
  <c r="G137" i="486"/>
  <c r="G138" i="486" s="1"/>
  <c r="F137" i="486"/>
  <c r="F138" i="486" s="1"/>
  <c r="E137" i="486"/>
  <c r="E138" i="486" s="1"/>
  <c r="M131" i="486"/>
  <c r="M132" i="486" s="1"/>
  <c r="L131" i="486"/>
  <c r="L132" i="486" s="1"/>
  <c r="K131" i="486"/>
  <c r="K132" i="486" s="1"/>
  <c r="J131" i="486"/>
  <c r="J132" i="486" s="1"/>
  <c r="I131" i="486"/>
  <c r="I132" i="486" s="1"/>
  <c r="H131" i="486"/>
  <c r="H132" i="486" s="1"/>
  <c r="G131" i="486"/>
  <c r="G132" i="486" s="1"/>
  <c r="F131" i="486"/>
  <c r="F132" i="486" s="1"/>
  <c r="E131" i="486"/>
  <c r="E132" i="486" s="1"/>
  <c r="M125" i="486"/>
  <c r="M126" i="486" s="1"/>
  <c r="L125" i="486"/>
  <c r="L126" i="486" s="1"/>
  <c r="K125" i="486"/>
  <c r="K126" i="486" s="1"/>
  <c r="J125" i="486"/>
  <c r="J126" i="486" s="1"/>
  <c r="I125" i="486"/>
  <c r="I126" i="486" s="1"/>
  <c r="H125" i="486"/>
  <c r="H126" i="486" s="1"/>
  <c r="G125" i="486"/>
  <c r="G126" i="486" s="1"/>
  <c r="F125" i="486"/>
  <c r="F126" i="486" s="1"/>
  <c r="E125" i="486"/>
  <c r="E126" i="486" s="1"/>
  <c r="M120" i="486"/>
  <c r="M119" i="486"/>
  <c r="L119" i="486"/>
  <c r="L120" i="486" s="1"/>
  <c r="K119" i="486"/>
  <c r="K120" i="486" s="1"/>
  <c r="J119" i="486"/>
  <c r="J120" i="486" s="1"/>
  <c r="I119" i="486"/>
  <c r="I120" i="486" s="1"/>
  <c r="H119" i="486"/>
  <c r="H120" i="486" s="1"/>
  <c r="G119" i="486"/>
  <c r="G120" i="486" s="1"/>
  <c r="F119" i="486"/>
  <c r="F120" i="486" s="1"/>
  <c r="E119" i="486"/>
  <c r="E120" i="486" s="1"/>
  <c r="M113" i="486"/>
  <c r="M114" i="486" s="1"/>
  <c r="L113" i="486"/>
  <c r="L114" i="486" s="1"/>
  <c r="K113" i="486"/>
  <c r="K114" i="486" s="1"/>
  <c r="J113" i="486"/>
  <c r="J114" i="486" s="1"/>
  <c r="I113" i="486"/>
  <c r="I114" i="486" s="1"/>
  <c r="H113" i="486"/>
  <c r="H114" i="486" s="1"/>
  <c r="G113" i="486"/>
  <c r="G114" i="486" s="1"/>
  <c r="F113" i="486"/>
  <c r="F114" i="486" s="1"/>
  <c r="E113" i="486"/>
  <c r="E114" i="486" s="1"/>
  <c r="M107" i="486"/>
  <c r="M108" i="486" s="1"/>
  <c r="L107" i="486"/>
  <c r="L108" i="486" s="1"/>
  <c r="K107" i="486"/>
  <c r="K108" i="486" s="1"/>
  <c r="J107" i="486"/>
  <c r="J108" i="486" s="1"/>
  <c r="I107" i="486"/>
  <c r="I108" i="486" s="1"/>
  <c r="H107" i="486"/>
  <c r="H108" i="486" s="1"/>
  <c r="G107" i="486"/>
  <c r="G108" i="486" s="1"/>
  <c r="F107" i="486"/>
  <c r="F108" i="486" s="1"/>
  <c r="E107" i="486"/>
  <c r="E108" i="486" s="1"/>
  <c r="M101" i="486"/>
  <c r="M102" i="486" s="1"/>
  <c r="L101" i="486"/>
  <c r="L102" i="486" s="1"/>
  <c r="K101" i="486"/>
  <c r="K102" i="486" s="1"/>
  <c r="J101" i="486"/>
  <c r="J102" i="486" s="1"/>
  <c r="I101" i="486"/>
  <c r="I102" i="486" s="1"/>
  <c r="H101" i="486"/>
  <c r="H102" i="486" s="1"/>
  <c r="G101" i="486"/>
  <c r="G102" i="486" s="1"/>
  <c r="F101" i="486"/>
  <c r="F102" i="486" s="1"/>
  <c r="E101" i="486"/>
  <c r="E102" i="486" s="1"/>
  <c r="M95" i="486"/>
  <c r="M96" i="486" s="1"/>
  <c r="L95" i="486"/>
  <c r="L96" i="486" s="1"/>
  <c r="K95" i="486"/>
  <c r="K96" i="486" s="1"/>
  <c r="J95" i="486"/>
  <c r="J96" i="486" s="1"/>
  <c r="I95" i="486"/>
  <c r="I96" i="486" s="1"/>
  <c r="H95" i="486"/>
  <c r="H96" i="486" s="1"/>
  <c r="G95" i="486"/>
  <c r="G96" i="486" s="1"/>
  <c r="F95" i="486"/>
  <c r="F96" i="486" s="1"/>
  <c r="E95" i="486"/>
  <c r="E96" i="486" s="1"/>
  <c r="M89" i="486"/>
  <c r="M90" i="486" s="1"/>
  <c r="L89" i="486"/>
  <c r="L90" i="486" s="1"/>
  <c r="K89" i="486"/>
  <c r="K90" i="486" s="1"/>
  <c r="J89" i="486"/>
  <c r="J90" i="486" s="1"/>
  <c r="I89" i="486"/>
  <c r="I90" i="486" s="1"/>
  <c r="H89" i="486"/>
  <c r="H90" i="486" s="1"/>
  <c r="G89" i="486"/>
  <c r="G90" i="486" s="1"/>
  <c r="F89" i="486"/>
  <c r="F90" i="486" s="1"/>
  <c r="E89" i="486"/>
  <c r="E90" i="486" s="1"/>
  <c r="M83" i="486"/>
  <c r="M84" i="486" s="1"/>
  <c r="L83" i="486"/>
  <c r="L84" i="486" s="1"/>
  <c r="K83" i="486"/>
  <c r="K84" i="486" s="1"/>
  <c r="J83" i="486"/>
  <c r="J84" i="486" s="1"/>
  <c r="I83" i="486"/>
  <c r="I84" i="486" s="1"/>
  <c r="H83" i="486"/>
  <c r="H84" i="486" s="1"/>
  <c r="G83" i="486"/>
  <c r="G84" i="486" s="1"/>
  <c r="F83" i="486"/>
  <c r="F84" i="486" s="1"/>
  <c r="E83" i="486"/>
  <c r="E84" i="486" s="1"/>
  <c r="M77" i="486"/>
  <c r="M78" i="486" s="1"/>
  <c r="L77" i="486"/>
  <c r="L78" i="486" s="1"/>
  <c r="K77" i="486"/>
  <c r="K78" i="486" s="1"/>
  <c r="J77" i="486"/>
  <c r="J78" i="486" s="1"/>
  <c r="I77" i="486"/>
  <c r="I78" i="486" s="1"/>
  <c r="H77" i="486"/>
  <c r="H78" i="486" s="1"/>
  <c r="G77" i="486"/>
  <c r="G78" i="486" s="1"/>
  <c r="F77" i="486"/>
  <c r="F78" i="486" s="1"/>
  <c r="E77" i="486"/>
  <c r="E78" i="486" s="1"/>
  <c r="M71" i="486"/>
  <c r="M72" i="486" s="1"/>
  <c r="L71" i="486"/>
  <c r="L72" i="486" s="1"/>
  <c r="K71" i="486"/>
  <c r="K72" i="486" s="1"/>
  <c r="J71" i="486"/>
  <c r="J72" i="486" s="1"/>
  <c r="I71" i="486"/>
  <c r="I72" i="486" s="1"/>
  <c r="H71" i="486"/>
  <c r="H72" i="486" s="1"/>
  <c r="G71" i="486"/>
  <c r="G72" i="486" s="1"/>
  <c r="F71" i="486"/>
  <c r="F72" i="486" s="1"/>
  <c r="E71" i="486"/>
  <c r="E72" i="486" s="1"/>
  <c r="M65" i="486"/>
  <c r="M66" i="486" s="1"/>
  <c r="L65" i="486"/>
  <c r="L66" i="486" s="1"/>
  <c r="K65" i="486"/>
  <c r="K66" i="486" s="1"/>
  <c r="J65" i="486"/>
  <c r="J66" i="486" s="1"/>
  <c r="I65" i="486"/>
  <c r="I66" i="486" s="1"/>
  <c r="H65" i="486"/>
  <c r="H66" i="486" s="1"/>
  <c r="G65" i="486"/>
  <c r="G66" i="486" s="1"/>
  <c r="F65" i="486"/>
  <c r="F66" i="486" s="1"/>
  <c r="E65" i="486"/>
  <c r="E66" i="486" s="1"/>
  <c r="M59" i="486"/>
  <c r="M60" i="486" s="1"/>
  <c r="L59" i="486"/>
  <c r="L60" i="486" s="1"/>
  <c r="K59" i="486"/>
  <c r="K60" i="486" s="1"/>
  <c r="J59" i="486"/>
  <c r="J60" i="486" s="1"/>
  <c r="I59" i="486"/>
  <c r="I60" i="486" s="1"/>
  <c r="H59" i="486"/>
  <c r="H60" i="486" s="1"/>
  <c r="G59" i="486"/>
  <c r="G60" i="486" s="1"/>
  <c r="F59" i="486"/>
  <c r="F60" i="486" s="1"/>
  <c r="E59" i="486"/>
  <c r="E60" i="486" s="1"/>
  <c r="M53" i="486"/>
  <c r="M54" i="486" s="1"/>
  <c r="L53" i="486"/>
  <c r="L54" i="486" s="1"/>
  <c r="K53" i="486"/>
  <c r="K54" i="486" s="1"/>
  <c r="J53" i="486"/>
  <c r="J54" i="486" s="1"/>
  <c r="I53" i="486"/>
  <c r="I54" i="486" s="1"/>
  <c r="H53" i="486"/>
  <c r="H54" i="486" s="1"/>
  <c r="G53" i="486"/>
  <c r="G54" i="486" s="1"/>
  <c r="F53" i="486"/>
  <c r="F54" i="486" s="1"/>
  <c r="E53" i="486"/>
  <c r="E54" i="486" s="1"/>
  <c r="M47" i="486"/>
  <c r="M48" i="486" s="1"/>
  <c r="L47" i="486"/>
  <c r="L48" i="486" s="1"/>
  <c r="K47" i="486"/>
  <c r="K48" i="486" s="1"/>
  <c r="J47" i="486"/>
  <c r="J48" i="486" s="1"/>
  <c r="I47" i="486"/>
  <c r="I48" i="486" s="1"/>
  <c r="H47" i="486"/>
  <c r="H48" i="486" s="1"/>
  <c r="G47" i="486"/>
  <c r="G48" i="486" s="1"/>
  <c r="F47" i="486"/>
  <c r="F48" i="486" s="1"/>
  <c r="E47" i="486"/>
  <c r="E48" i="486" s="1"/>
  <c r="M41" i="486"/>
  <c r="M42" i="486" s="1"/>
  <c r="L41" i="486"/>
  <c r="L42" i="486" s="1"/>
  <c r="K41" i="486"/>
  <c r="K42" i="486" s="1"/>
  <c r="J41" i="486"/>
  <c r="J42" i="486" s="1"/>
  <c r="I41" i="486"/>
  <c r="I42" i="486" s="1"/>
  <c r="H41" i="486"/>
  <c r="H42" i="486" s="1"/>
  <c r="G41" i="486"/>
  <c r="G42" i="486" s="1"/>
  <c r="F41" i="486"/>
  <c r="F42" i="486" s="1"/>
  <c r="E41" i="486"/>
  <c r="E42" i="486" s="1"/>
  <c r="M35" i="486"/>
  <c r="M36" i="486" s="1"/>
  <c r="L35" i="486"/>
  <c r="L36" i="486" s="1"/>
  <c r="K35" i="486"/>
  <c r="K36" i="486" s="1"/>
  <c r="J35" i="486"/>
  <c r="J36" i="486" s="1"/>
  <c r="I35" i="486"/>
  <c r="I36" i="486" s="1"/>
  <c r="H35" i="486"/>
  <c r="H36" i="486" s="1"/>
  <c r="G35" i="486"/>
  <c r="G36" i="486" s="1"/>
  <c r="F35" i="486"/>
  <c r="F36" i="486" s="1"/>
  <c r="E35" i="486"/>
  <c r="E36" i="486" s="1"/>
  <c r="M29" i="486"/>
  <c r="M30" i="486" s="1"/>
  <c r="L29" i="486"/>
  <c r="L30" i="486" s="1"/>
  <c r="K29" i="486"/>
  <c r="K30" i="486" s="1"/>
  <c r="J29" i="486"/>
  <c r="J30" i="486" s="1"/>
  <c r="I29" i="486"/>
  <c r="I30" i="486" s="1"/>
  <c r="H29" i="486"/>
  <c r="H30" i="486" s="1"/>
  <c r="G29" i="486"/>
  <c r="G30" i="486" s="1"/>
  <c r="F29" i="486"/>
  <c r="F30" i="486" s="1"/>
  <c r="E29" i="486"/>
  <c r="E30" i="486" s="1"/>
  <c r="M23" i="486"/>
  <c r="M24" i="486" s="1"/>
  <c r="L23" i="486"/>
  <c r="L24" i="486" s="1"/>
  <c r="K23" i="486"/>
  <c r="K24" i="486" s="1"/>
  <c r="J23" i="486"/>
  <c r="J24" i="486" s="1"/>
  <c r="I23" i="486"/>
  <c r="I24" i="486" s="1"/>
  <c r="H23" i="486"/>
  <c r="H24" i="486" s="1"/>
  <c r="G23" i="486"/>
  <c r="G24" i="486" s="1"/>
  <c r="F23" i="486"/>
  <c r="F24" i="486" s="1"/>
  <c r="E23" i="486"/>
  <c r="E24" i="486" s="1"/>
  <c r="M17" i="486"/>
  <c r="M18" i="486" s="1"/>
  <c r="L17" i="486"/>
  <c r="K17" i="486"/>
  <c r="J17" i="486"/>
  <c r="J18" i="486" s="1"/>
  <c r="I17" i="486"/>
  <c r="I18" i="486" s="1"/>
  <c r="H17" i="486"/>
  <c r="H18" i="486" s="1"/>
  <c r="G17" i="486"/>
  <c r="F17" i="486"/>
  <c r="F18" i="486" s="1"/>
  <c r="E17" i="486"/>
  <c r="E18" i="486" s="1"/>
  <c r="G317" i="486" l="1"/>
  <c r="H317" i="486"/>
  <c r="E321" i="486"/>
  <c r="M321" i="486"/>
  <c r="I317" i="486"/>
  <c r="I322" i="486" s="1"/>
  <c r="I323" i="486" s="1"/>
  <c r="I325" i="486" s="1"/>
  <c r="F321" i="486"/>
  <c r="J317" i="486"/>
  <c r="G321" i="486"/>
  <c r="G322" i="486" s="1"/>
  <c r="G323" i="486" s="1"/>
  <c r="G325" i="486" s="1"/>
  <c r="K317" i="486"/>
  <c r="H321" i="486"/>
  <c r="L317" i="486"/>
  <c r="L322" i="486" s="1"/>
  <c r="L323" i="486" s="1"/>
  <c r="L325" i="486" s="1"/>
  <c r="I321" i="486"/>
  <c r="J321" i="486"/>
  <c r="G18" i="486"/>
  <c r="K321" i="486"/>
  <c r="K18" i="486"/>
  <c r="L18" i="486"/>
  <c r="E317" i="486"/>
  <c r="E322" i="486" s="1"/>
  <c r="E323" i="486" s="1"/>
  <c r="E325" i="486" s="1"/>
  <c r="M317" i="486"/>
  <c r="M322" i="486" s="1"/>
  <c r="M323" i="486" s="1"/>
  <c r="M325" i="486" s="1"/>
  <c r="F317" i="486"/>
  <c r="F322" i="486" l="1"/>
  <c r="F323" i="486" s="1"/>
  <c r="F325" i="486" s="1"/>
  <c r="J322" i="486"/>
  <c r="J323" i="486" s="1"/>
  <c r="J325" i="486" s="1"/>
  <c r="K322" i="486"/>
  <c r="K323" i="486" s="1"/>
  <c r="K325" i="486" s="1"/>
  <c r="H322" i="486"/>
  <c r="H323" i="486" s="1"/>
  <c r="H325" i="486" s="1"/>
  <c r="F18" i="320" l="1"/>
  <c r="E18" i="320"/>
  <c r="F13" i="445" l="1"/>
  <c r="F12" i="445"/>
  <c r="F36" i="181" l="1"/>
  <c r="F35" i="181"/>
  <c r="F34" i="181"/>
  <c r="F33" i="181"/>
  <c r="F32" i="181"/>
  <c r="F31" i="181"/>
  <c r="F30" i="181"/>
  <c r="F18" i="496" l="1"/>
  <c r="F17" i="496"/>
  <c r="F16" i="496"/>
  <c r="F15" i="496"/>
  <c r="F14" i="496"/>
  <c r="F13" i="496"/>
  <c r="F12" i="496"/>
  <c r="F11" i="496"/>
  <c r="BT17" i="437" l="1"/>
  <c r="BH17" i="437"/>
  <c r="BT16" i="437"/>
  <c r="BH16" i="437"/>
  <c r="BT15" i="437"/>
  <c r="BH15" i="437"/>
  <c r="BT14" i="437"/>
  <c r="BH14" i="437"/>
  <c r="O23" i="370"/>
  <c r="AD66" i="367"/>
  <c r="AA66" i="367"/>
  <c r="X66" i="367"/>
  <c r="U66" i="367"/>
  <c r="R66" i="367"/>
  <c r="O66" i="367"/>
  <c r="L66" i="367"/>
  <c r="AD65" i="367"/>
  <c r="AA65" i="367"/>
  <c r="X65" i="367"/>
  <c r="U65" i="367"/>
  <c r="R65" i="367"/>
  <c r="O65" i="367"/>
  <c r="L65" i="367"/>
  <c r="AD64" i="367"/>
  <c r="AA64" i="367"/>
  <c r="X64" i="367"/>
  <c r="U64" i="367"/>
  <c r="R64" i="367"/>
  <c r="O64" i="367"/>
  <c r="L64" i="367"/>
  <c r="AD63" i="367"/>
  <c r="AA63" i="367"/>
  <c r="X63" i="367"/>
  <c r="U63" i="367"/>
  <c r="R63" i="367"/>
  <c r="O63" i="367"/>
  <c r="L63" i="367"/>
  <c r="AD62" i="367"/>
  <c r="AA62" i="367"/>
  <c r="X62" i="367"/>
  <c r="U62" i="367"/>
  <c r="R62" i="367"/>
  <c r="O62" i="367"/>
  <c r="L62" i="367"/>
  <c r="AD61" i="367"/>
  <c r="AA61" i="367"/>
  <c r="X61" i="367"/>
  <c r="U61" i="367"/>
  <c r="R61" i="367"/>
  <c r="O61" i="367"/>
  <c r="L61" i="367"/>
  <c r="AD60" i="367"/>
  <c r="AA60" i="367"/>
  <c r="X60" i="367"/>
  <c r="U60" i="367"/>
  <c r="R60" i="367"/>
  <c r="O60" i="367"/>
  <c r="L60" i="367"/>
  <c r="AD59" i="367"/>
  <c r="AA59" i="367"/>
  <c r="X59" i="367"/>
  <c r="U59" i="367"/>
  <c r="R59" i="367"/>
  <c r="O59" i="367"/>
  <c r="L59" i="367"/>
  <c r="AD58" i="367"/>
  <c r="AA58" i="367"/>
  <c r="X58" i="367"/>
  <c r="U58" i="367"/>
  <c r="R58" i="367"/>
  <c r="O58" i="367"/>
  <c r="L58" i="367"/>
  <c r="AD57" i="367"/>
  <c r="AA57" i="367"/>
  <c r="X57" i="367"/>
  <c r="U57" i="367"/>
  <c r="R57" i="367"/>
  <c r="O57" i="367"/>
  <c r="L57" i="367"/>
  <c r="AD56" i="367"/>
  <c r="AA56" i="367"/>
  <c r="X56" i="367"/>
  <c r="U56" i="367"/>
  <c r="R56" i="367"/>
  <c r="O56" i="367"/>
  <c r="L56" i="367"/>
  <c r="AD55" i="367"/>
  <c r="AA55" i="367"/>
  <c r="X55" i="367"/>
  <c r="U55" i="367"/>
  <c r="R55" i="367"/>
  <c r="O55" i="367"/>
  <c r="L55" i="367"/>
  <c r="AD54" i="367"/>
  <c r="AA54" i="367"/>
  <c r="X54" i="367"/>
  <c r="U54" i="367"/>
  <c r="R54" i="367"/>
  <c r="O54" i="367"/>
  <c r="L54" i="367"/>
  <c r="AD53" i="367"/>
  <c r="AA53" i="367"/>
  <c r="X53" i="367"/>
  <c r="U53" i="367"/>
  <c r="R53" i="367"/>
  <c r="O53" i="367"/>
  <c r="L53" i="367"/>
  <c r="AD52" i="367"/>
  <c r="AA52" i="367"/>
  <c r="X52" i="367"/>
  <c r="U52" i="367"/>
  <c r="R52" i="367"/>
  <c r="O52" i="367"/>
  <c r="L52" i="367"/>
  <c r="AD51" i="367"/>
  <c r="AA51" i="367"/>
  <c r="X51" i="367"/>
  <c r="U51" i="367"/>
  <c r="R51" i="367"/>
  <c r="O51" i="367"/>
  <c r="L51" i="367"/>
  <c r="AD50" i="367"/>
  <c r="AA50" i="367"/>
  <c r="X50" i="367"/>
  <c r="U50" i="367"/>
  <c r="R50" i="367"/>
  <c r="O50" i="367"/>
  <c r="L50" i="367"/>
  <c r="AD49" i="367"/>
  <c r="AA49" i="367"/>
  <c r="X49" i="367"/>
  <c r="U49" i="367"/>
  <c r="R49" i="367"/>
  <c r="O49" i="367"/>
  <c r="L49" i="367"/>
  <c r="AD48" i="367"/>
  <c r="AA48" i="367"/>
  <c r="X48" i="367"/>
  <c r="U48" i="367"/>
  <c r="R48" i="367"/>
  <c r="O48" i="367"/>
  <c r="L48" i="367"/>
  <c r="AD47" i="367"/>
  <c r="AA47" i="367"/>
  <c r="X47" i="367"/>
  <c r="U47" i="367"/>
  <c r="R47" i="367"/>
  <c r="O47" i="367"/>
  <c r="L47" i="367"/>
  <c r="AD46" i="367"/>
  <c r="AA46" i="367"/>
  <c r="X46" i="367"/>
  <c r="U46" i="367"/>
  <c r="R46" i="367"/>
  <c r="O46" i="367"/>
  <c r="L46" i="367"/>
  <c r="AD45" i="367"/>
  <c r="AA45" i="367"/>
  <c r="X45" i="367"/>
  <c r="U45" i="367"/>
  <c r="R45" i="367"/>
  <c r="O45" i="367"/>
  <c r="L45" i="367"/>
  <c r="AD44" i="367"/>
  <c r="AA44" i="367"/>
  <c r="X44" i="367"/>
  <c r="U44" i="367"/>
  <c r="R44" i="367"/>
  <c r="O44" i="367"/>
  <c r="L44" i="367"/>
  <c r="AD43" i="367"/>
  <c r="AA43" i="367"/>
  <c r="X43" i="367"/>
  <c r="U43" i="367"/>
  <c r="R43" i="367"/>
  <c r="O43" i="367"/>
  <c r="L43" i="367"/>
  <c r="AD42" i="367"/>
  <c r="AA42" i="367"/>
  <c r="X42" i="367"/>
  <c r="U42" i="367"/>
  <c r="R42" i="367"/>
  <c r="O42" i="367"/>
  <c r="L42" i="367"/>
  <c r="AD41" i="367"/>
  <c r="AA41" i="367"/>
  <c r="X41" i="367"/>
  <c r="U41" i="367"/>
  <c r="R41" i="367"/>
  <c r="O41" i="367"/>
  <c r="L41" i="367"/>
  <c r="AD40" i="367"/>
  <c r="AA40" i="367"/>
  <c r="X40" i="367"/>
  <c r="U40" i="367"/>
  <c r="R40" i="367"/>
  <c r="O40" i="367"/>
  <c r="L40" i="367"/>
  <c r="BT17" i="328"/>
  <c r="BH17" i="328"/>
  <c r="BT16" i="328"/>
  <c r="BH16" i="328"/>
  <c r="BT15" i="328"/>
  <c r="BH15" i="328"/>
  <c r="BT14" i="328"/>
  <c r="BH14" i="328"/>
  <c r="L23" i="231"/>
  <c r="D11" i="102"/>
</calcChain>
</file>

<file path=xl/comments1.xml><?xml version="1.0" encoding="utf-8"?>
<comments xmlns="http://schemas.openxmlformats.org/spreadsheetml/2006/main">
  <authors>
    <author>Vivian Martinez Rivera</author>
  </authors>
  <commentList>
    <comment ref="C6" authorId="0" shapeId="0">
      <text>
        <r>
          <rPr>
            <b/>
            <sz val="9"/>
            <color indexed="81"/>
            <rFont val="Tahoma"/>
            <family val="2"/>
          </rPr>
          <t>Vivian Martinez Rivera:</t>
        </r>
        <r>
          <rPr>
            <sz val="9"/>
            <color indexed="81"/>
            <rFont val="Tahoma"/>
            <family val="2"/>
          </rPr>
          <t xml:space="preserve">
Habra que redefinirlo</t>
        </r>
      </text>
    </comment>
  </commentList>
</comments>
</file>

<file path=xl/sharedStrings.xml><?xml version="1.0" encoding="utf-8"?>
<sst xmlns="http://schemas.openxmlformats.org/spreadsheetml/2006/main" count="25671" uniqueCount="6240">
  <si>
    <t>Fila 3. Lista objetivos</t>
  </si>
  <si>
    <t>Fila 4. Lista Metas</t>
  </si>
  <si>
    <t xml:space="preserve">Fila 5. Número de indicador </t>
  </si>
  <si>
    <t>Fila 6. Nombre del indicador</t>
  </si>
  <si>
    <t>Fila 12. Tipo de indicador</t>
  </si>
  <si>
    <t>Fila 23. Tipo de operación estadística</t>
  </si>
  <si>
    <t>Objetivo 1. Poner fin a la pobreza en todas sus formas en todo el mundo</t>
  </si>
  <si>
    <t xml:space="preserve"> </t>
  </si>
  <si>
    <t>1.1 De aquí a 2030, erradicar para todas las personas y en todo el mundo la pobreza extrema (actualmente se considera que sufren pobreza extrema las personas que viven con menos de 1,25 dólares de los Estados Unidos al día)</t>
  </si>
  <si>
    <t>Indicador solo para Costa Rica, no disponible en la lista propuesta por Naciones Unidas</t>
  </si>
  <si>
    <t>Indicador propuesto por Naciones Unidas.</t>
  </si>
  <si>
    <t>Censo</t>
  </si>
  <si>
    <t>Objetivo 2. Poner fin al hambre, lograr la seguridad alimentaria y la mejora de la nutrición y promover la agricultura sostenible</t>
  </si>
  <si>
    <t>1.2 De aquí a 2030, reducir al menos a la mitad la proporción de hombres, mujeres y niños de todas las edades que viven en la pobreza en todas sus dimensiones con arreglo a las definiciones nacionales</t>
  </si>
  <si>
    <t xml:space="preserve">1.1.1 </t>
  </si>
  <si>
    <t>Proporción de la población que vive por debajo del umbral internacional de la pobreza, desglosada por sexo, edad, situación laboral y ubicación geográfica (urbana o rural)</t>
  </si>
  <si>
    <t>Indicador adicional o sustituto.</t>
  </si>
  <si>
    <t xml:space="preserve">Encuesta </t>
  </si>
  <si>
    <t>Objetivo 3. Garantizar una vida sana y promover el bienestar de todos a todas las edades</t>
  </si>
  <si>
    <t>1.3 Implementar a nivel nacional sistemas y medidas apropiados de protección social para todos, incluidos niveles mínimos, y, de aquí a 2030, lograr una amplia cobertura de las personas pobres y vulnerables</t>
  </si>
  <si>
    <t xml:space="preserve">1.2.1 </t>
  </si>
  <si>
    <t>Proporción de la población que vive por debajo del umbral nacional de la pobreza, desglosada por sexo y edad</t>
  </si>
  <si>
    <t>Indicador proxi.</t>
  </si>
  <si>
    <t>Registro administrativo</t>
  </si>
  <si>
    <t>Objetivo 4. Garantizar una educación inclusiva y equitativa de calidad y promover oportunidades de aprendizaje permanente para todos</t>
  </si>
  <si>
    <t>1.4 De aquí a 2030, garantizar que todos los hombres y mujeres, en particular los pobres y los vulnerables, tengan los mismos derechos a los recursos económicos y acceso a los servicios básicos, la propiedad y el control de la tierra y otros bienes, la herencia, los recursos naturales, las nuevas tecnologías apropiadas y los servicios financieros, incluida la microfinanciación</t>
  </si>
  <si>
    <t xml:space="preserve">1.2.2 </t>
  </si>
  <si>
    <t>Proporción de hombres, mujeres y niños de todas las edades que viven en la pobreza, en todas sus dimensiones, con arreglo a las definiciones nacionales</t>
  </si>
  <si>
    <t>Otro</t>
  </si>
  <si>
    <t>Objetivo 5. Lograr la igualdad de género y empoderar a todas las mujeres y las niñas</t>
  </si>
  <si>
    <t>1.5 De aquí a 2030, fomentar la resiliencia de los pobres y las personas que se encuentran en situaciones de vulnerabilidad y reducir su exposición y vulnerabilidad a los fenómenos extremos relacionados con el clima y otras perturbaciones y desastres económicos, sociales y ambientales</t>
  </si>
  <si>
    <t xml:space="preserve">1.3.1 </t>
  </si>
  <si>
    <t>Proporción de la población cubierta por niveles mínimos o sistemas de protección social, desglosada por sexo, distinguiendo entre los niños, los desempleados, los ancianos, las personas con discapacidad, las mujeres embarazadas, los recién nacidos, las víctimas de accidentes de trabajo y los pobres y los grupos vulnerables</t>
  </si>
  <si>
    <t>Objetivo 6. Garantizar la disponibilidad y la gestión sostenible del agua y el saneamiento para todos</t>
  </si>
  <si>
    <t>1.a Garantizar una movilización significativa de recursos procedentes de diversas fuentes, incluso mediante la mejora de la cooperación para el desarrollo, a fin de proporcionar medios suficientes y previsibles a los países en desarrollo, en particular los países menos adelantados, para que implementen programas y políticas encaminados a poner fin a la pobreza en todas sus dimensiones</t>
  </si>
  <si>
    <t xml:space="preserve">1.4.1 </t>
  </si>
  <si>
    <t>Proporción de la población que vive en hogares con acceso a servicios básicos</t>
  </si>
  <si>
    <t>Objetivo 7. Garantizar el acceso a una energía asequible, fiable, sostenible y moderna para todos</t>
  </si>
  <si>
    <t>1.b Crear marcos normativos sólidos en los planos nacional, regional e internacional, sobre la base de estrategias de desarrollo en favor de los pobres que tengan en cuenta las cuestiones de género, a fin de apoyar la inversión acelerada en medidas para erradicar la pobreza</t>
  </si>
  <si>
    <t xml:space="preserve">1.4.2 </t>
  </si>
  <si>
    <t>Proporción del total de la población adulta, por sexo y por tipo de tenencia, con derechos seguros de tenencia de la tierra, que posee documentación reconocida legalmente al respecto y que percibe esos derechos como seguros</t>
  </si>
  <si>
    <t>Objetivo 8. Promover el crecimiento económico sostenido, inclusivo y sostenible, el empleo pleno y productivo y el trabajo decente para todos</t>
  </si>
  <si>
    <t>2.1 De aquí a 2030, poner fin al hambre y asegurar el acceso de todas las personas, en particular los pobres y las personas en situaciones de vulnerabilidad, incluidos los niños menores de 1 año, a una alimentación sana, nutritiva y suficiente durante todo el año</t>
  </si>
  <si>
    <t xml:space="preserve">1.5.1 </t>
  </si>
  <si>
    <t>Número de muertes, personas desaparecidas y afectados directamente a consecuencia de desastres por cada 100.000 personas (11.5.1. y 13.1.1.)</t>
  </si>
  <si>
    <t>Objetivo 9. Construir infraestructuras resilientes, promover la industrialización inclusiva y sostenible y fomentar la innovación</t>
  </si>
  <si>
    <t>2.2 De aquí a 2030, poner fin a todas las formas de malnutrición, incluso logrando, a más tardar en 2025, las metas convenidas internacionalmente sobre el retraso del crecimiento y la emaciación de los niños menores de 5 años, y abordar las necesidades de nutrición de las adolescentes, las mujeres embarazadas y lactantes y las personas de edad</t>
  </si>
  <si>
    <t xml:space="preserve">1.5.2 </t>
  </si>
  <si>
    <t>Pérdidas económicas causadas directamente por los desastres en relación con el Producto Interior Bruto (PIB) mundial</t>
  </si>
  <si>
    <t>Objetivo 10. Reducir la desigualdad en los países y entre ellos</t>
  </si>
  <si>
    <t>2.3 De aquí a 2030, duplicar la productividad agrícola y los ingresos de los productores de alimentos en pequeña escala, en particular las mujeres, los pueblos indígenas, los agricultores familiares, los ganaderos y los pescadores, entre otras cosas mediante un acceso seguro y equitativo a las tierras, a otros recursos e insumos de producción y a los conocimientos, los servicios financieros, los mercados y las oportunidades para añadir valor y obtener empleos no agrícolas</t>
  </si>
  <si>
    <t xml:space="preserve">1.5.3 </t>
  </si>
  <si>
    <t>Número de países que adoptan y aplican estrategias de reducción del riesgo de desastres a nivel local en consonancia con el Marco de Sendái para la Reducción del Riesgo de Desastres 2015-2030 (11.b.1. y 13.1.2)</t>
  </si>
  <si>
    <t>Objetivo 11. Lograr que las ciudades y los asentamientos humanos sean inclusivos, seguros, resilientes y sostenibles</t>
  </si>
  <si>
    <t>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t>
  </si>
  <si>
    <t xml:space="preserve">1.5.4 </t>
  </si>
  <si>
    <t>Proporción de gobiernos locales que adoptan y aplican estrategias de reducción del riesgo de desastres a nivel local en consonancia con las estrategias nacionales de reducción del riesgo de desastres (11.b.2 y 13.1.3)</t>
  </si>
  <si>
    <t>Objetivo 12. Garantizar modalidades de consumo y producción sostenibles</t>
  </si>
  <si>
    <t>2.5 De aquí a 2020, mantener la diversidad genética de las semillas, las plantas cultivadas y los animales de granja y domesticados y sus correspondientes especies silvestres, entre otras cosas mediante una buena gestión y diversificación de los bancos de semillas y plantas a nivel nacional, regional e internacional, y promover el acceso a los beneficios que se deriven de la utilización de los recursos genéticos y los conocimientos tradicionales conexos y su distribución justa y equitativa, según lo convenido internacionalmente</t>
  </si>
  <si>
    <t xml:space="preserve">1.a.1 </t>
  </si>
  <si>
    <t>Proporción de recursos generados a nivel nacional asignados por el gobierno directamente a programas de reducción de la pobreza</t>
  </si>
  <si>
    <t>Objetivo 13. Adoptar medidas urgentes para combatir el cambio climático y sus efectosa</t>
  </si>
  <si>
    <t>2.a Aumentar, incluso mediante una mayor cooperación internacional, las inversiones en infraestructura rural, investigación y servicios de extensión agrícola, desarrollo tecnológico y bancos de genes de plantas y ganado a fin de mejorar la capacidad de producción agropecuaria en los países en desarrollo, particularmente en los países menos adelantados</t>
  </si>
  <si>
    <t xml:space="preserve">1.a.2 </t>
  </si>
  <si>
    <t>Proporción del gasto público total en servicios esenciales (educación, salud y protección social)</t>
  </si>
  <si>
    <t>Objetivo 14. Conservar y utilizar sosteniblemente los océanos, los mares y los recursos marinos para el desarrollo sostenible</t>
  </si>
  <si>
    <t>2.b Corregir y prevenir las restricciones y distorsiones comerciales en los mercados agropecuarios mundiales, incluso mediante la eliminación paralela de todas las formas de subvención a las exportaciones agrícolas y todas las medidas de exportación con efectos equivalentes, de conformidad con el mandato de la Ronda de Doha para el Desarrollo</t>
  </si>
  <si>
    <t xml:space="preserve">1.a.3 </t>
  </si>
  <si>
    <t>Suma del total de subvenciones y asignaciones no generadoras de deuda dedicadas directamente a programas de reducción de la pobreza como proporción del PIB</t>
  </si>
  <si>
    <t>Objetivo 15. Proteger, restablecer y promover el uso sostenible de los ecosistemas terrestres, gestionar sosteniblemente los bosques, luchar contra la desertificación, detener e invertir la degradación de las tierras y detener la pérdida de biodiversidad</t>
  </si>
  <si>
    <t>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t>
  </si>
  <si>
    <t xml:space="preserve">1.b.1 </t>
  </si>
  <si>
    <t>Proporción del gasto público periódico y de capital destinado a sectores que benefician de forma desproporcionada a las mujeres, los pobres y los grupos vulnerables</t>
  </si>
  <si>
    <t>Objetivo 16. Promover sociedades pacíficas e inclusivas para el desarrollo sostenible, facilitar el acceso a la justicia para todos y construir a todos los niveles instituciones eficaces e inclusivas que rindan cuentas</t>
  </si>
  <si>
    <t>3.1 De aquí a 2030, reducir la tasa mundial de mortalidad materna a menos de 70 por cada 100.000 nacidos vivos</t>
  </si>
  <si>
    <t xml:space="preserve">2.1.1 </t>
  </si>
  <si>
    <t>Prevalencia de la subalimentación</t>
  </si>
  <si>
    <t>Objetivo 17. Fortalecer los medios de implementación y revitalizar la Alianza Mundial para el Desarrollo sostenible</t>
  </si>
  <si>
    <t>3.2 De aquí a 2030, poner fin a las muertes evitables de recién nacidos y de niños menores de 5 años, logrando que todos los países intenten reducir la mortalidad neonatal al menos a 12 por cada 1.000 nacidos vivos y la mortalidad de los niños menores de 5 años al menos a 25 por cada 1.000 nacidos vivos</t>
  </si>
  <si>
    <t xml:space="preserve">2.1.2 </t>
  </si>
  <si>
    <t>Prevalencia de la inseguridad alimentaria moderada o grave en la población, según la Escala de Experiencia de Inseguridad Alimentaria</t>
  </si>
  <si>
    <t>3.3 De aquí a 2030, poner fin a las epidemias del SIDA, la tuberculosis, la malaria y las enfermedades tropicales desatendidas y combatir la hepatitis, las enfermedades transmitidas por el agua y otras enfermedades transmisibles</t>
  </si>
  <si>
    <t xml:space="preserve">2.2.1 </t>
  </si>
  <si>
    <t>Prevalencia del retraso en el crecimiento (estatura para la edad, desviación típica &lt; -2 de la mediana de los patrones de crecimiento infantil de la Organización Mundial de la Salud (OMS)) entre los niños menores de 5 años</t>
  </si>
  <si>
    <t>3.4 De aquí a 2030, reducir en un tercio la mortalidad prematura por enfermedades no transmisibles mediante su prevención y tratamiento, y promover la salud mental y el bienestar</t>
  </si>
  <si>
    <t xml:space="preserve">2.2.2 </t>
  </si>
  <si>
    <t>Prevalencia de la malnutrición (peso para la estatura, desviación típica &gt; +2 o &lt; -2 de la mediana de los patrones de crecimiento infantil de la OMS) entre los niños menores de 5 años, desglosada por tipo (emaciación y peso excesivo)</t>
  </si>
  <si>
    <t>3.5 Fortalecer la prevención y el tratamiento del abuso de sustancias adictivas, incluido el uso indebido de estupefacientes y el consumo nocivo de alcohol</t>
  </si>
  <si>
    <t xml:space="preserve">2.3.1 </t>
  </si>
  <si>
    <t>Volumen de producción por unidad de trabajo según el tamaño de la empresa agropecuaria/pastoral/silvícola</t>
  </si>
  <si>
    <t>3.6 De aquí a 2020, reducir a la mitad el número de muertes y lesiones causadas por accidentes de tráfico en el mundo</t>
  </si>
  <si>
    <t xml:space="preserve">2.3.2 </t>
  </si>
  <si>
    <t>Ingresos medios de los productores de alimentos en pequeña escala, desglosados por sexo y condición de indígena</t>
  </si>
  <si>
    <t>3.7 De aquí a 2030, garantizar el acceso universal a los servicios de salud sexual y reproductiva, incluidos los de planificación familiar, información y educación, y la integración de la salud reproductiva en las estrategias y los programas nacionales</t>
  </si>
  <si>
    <t xml:space="preserve">2.4.1 </t>
  </si>
  <si>
    <t>Proporción de la superficie agrícola en que se practica una agricultura productiva y sostenible</t>
  </si>
  <si>
    <t>3.8 Lograr la cobertura sanitaria universal, incluida la protección contra los riesgos financieros, el acceso a servicios de salud esenciales de calidad y el acceso a medicamentos y vacunas inocuos, eficaces, asequibles y de calidad para todos</t>
  </si>
  <si>
    <t xml:space="preserve">2.5.1 </t>
  </si>
  <si>
    <t>Número de recursos genéticos vegetales y animales para la alimentación y la agricultura en instalaciones de conservación a medio y largo plazo</t>
  </si>
  <si>
    <t>3.9 De aquí a 2030, reducir considerablemente el número de muertes y enfermedades causadas por productos químicos peligrosos y por la polución y contaminación del aire, el agua y el suelo</t>
  </si>
  <si>
    <t xml:space="preserve">2.5.2 </t>
  </si>
  <si>
    <t>Proporción de razas locales clasificadas según su situación de riesgo, ausencia de riesgo o nivel de riesgo de extinción desconocido</t>
  </si>
  <si>
    <t>3.a Fortalecer la aplicación del Convenio Marco de la Organización Mundial de la Salud para el Control del Tabaco en todos los países, según proceda</t>
  </si>
  <si>
    <t xml:space="preserve">2.a.1 </t>
  </si>
  <si>
    <t>Índice de orientación agrícola para los gastos públicos</t>
  </si>
  <si>
    <t>3.b Apoyar las actividades de investigación y desarrollo de vacunas y medicamentos contra las enfermedades transmisibles y no transmisibles que afectan primordialmente a los países en desarrollo y facilitar el acceso a medicamentos y vacunas esenciales asequibles de conformidad con la Declaración relativa al Acuerdo sobre los Aspectos de los Derechos de Propiedad Intelectual Relacionados con el Comercio y la Salud Pública, en la que se afirma el derecho de los países en desarrollo a utilizar al máximo las disposiciones del Acuerdo sobre los Aspectos de los Derechos de Propiedad Intelectual Relacionados con el Comercio respecto a la flexibilidad para proteger la salud pública y, en particular, proporcionar acceso a los medicamentos para todos</t>
  </si>
  <si>
    <t xml:space="preserve">2.a.2 </t>
  </si>
  <si>
    <t>Total de corrientes oficiales (asistencia oficial para el desarrollo más otras corrientes oficiales) destinado al sector de la agricultura</t>
  </si>
  <si>
    <t>3.c Aumentar considerablemente la financiación de la salud y la contratación, el perfeccionamiento, la capacitación y la retención del personal sanitario en los países en desarrollo, especialmente en los países menos adelantados y los pequeños Estados insulares en desarrollo</t>
  </si>
  <si>
    <t xml:space="preserve">2.b.1 </t>
  </si>
  <si>
    <t>Subsidios a la exportación de productos Agropecuarios eliminación paralela de todas las formas de subvención a las exportaciones agrícolas y todas las medidas de exportación con efectos equivalentes, de conformidad con el mandato de la Ronda de Doha para el Desarrollo</t>
  </si>
  <si>
    <t>3.d Reforzar la capacidad de todos los países, en particular los países en desarrollo, en materia de alerta temprana, reducción de riesgos y gestión de los riesgos para la salud nacional y mundial</t>
  </si>
  <si>
    <t xml:space="preserve">2.c.1 </t>
  </si>
  <si>
    <t>Indicador de anomalías en los precios de los Alimentos</t>
  </si>
  <si>
    <t>4.1 De aquí a 2030, asegurar que todas las niñas y todos los niños terminen la enseñanza primaria y secundaria, que ha de ser gratuita, equitativa y de calidad y producir resultados de aprendizaje pertinentes y efectivos</t>
  </si>
  <si>
    <t xml:space="preserve">3.1.1 </t>
  </si>
  <si>
    <t>Índice de mortalidad materna</t>
  </si>
  <si>
    <t>4.2 De aquí a 2030, asegurar que todas las niñas y todos los niños tengan acceso a servicios de atención y desarrollo en la primera infancia y educación preescolar de calidad, a fin de que estén preparados para la enseñanza primaria</t>
  </si>
  <si>
    <t xml:space="preserve">3.1.2 </t>
  </si>
  <si>
    <t>Proporción de partos con asistencia de personal sanitario especializado</t>
  </si>
  <si>
    <t>4.3 De aquí a 2030, asegurar el acceso igualitario de todos los hombres y las mujeres a una formación técnica, profesional y superior de calidad, incluida la enseñanza universitaria</t>
  </si>
  <si>
    <t xml:space="preserve">3.2.1 </t>
  </si>
  <si>
    <t>Tasa de mortalidad de niños menores de 5 años</t>
  </si>
  <si>
    <t>4.4 De aquí a 2030, aumentar considerablemente el número de jóvenes y adultos que tienen las competencias necesarias, en particular técnicas y profesionales, para acceder al empleo, el trabajo decente y el emprendimiento</t>
  </si>
  <si>
    <t xml:space="preserve">3.2.2 </t>
  </si>
  <si>
    <t>Tasa de mortalidad neonatal</t>
  </si>
  <si>
    <t>4.5 De aquí a 2030, eliminar las disparidades de género en la educación y asegurar el acceso igualitario a todos los niveles de la enseñanza y la formación profesional para las personas vulnerables, incluidas las personas con discapacidad, los pueblos indígenas y los niños en situaciones de vulnerabilidad</t>
  </si>
  <si>
    <t xml:space="preserve">3.3.1 </t>
  </si>
  <si>
    <t>Número de nuevas infecciones por el VIH por cada 1.000 habitantes no infectados, desglosado por sexo, edad y sectores clave de la población</t>
  </si>
  <si>
    <t>4.6 De aquí a 2030, asegurar que todos los jóvenes y una proporción considerable de los adultos, tanto hombres como mujeres, estén alfabetizados y tengan nociones elementales de aritmética</t>
  </si>
  <si>
    <t xml:space="preserve">3.3.2 </t>
  </si>
  <si>
    <t>Incidencia de la tuberculosis por cada 100.000 habitantes</t>
  </si>
  <si>
    <t>4.7 De aquí a 2030, asegurar que todos los alumnos adquieran los conocimientos teóricos y prácticos necesarios para promover el desarrollo sostenible, entre otras cosas mediante la educación para el desarrollo sostenible y los estilos de vida sostenibles, los derechos humanos, la igualdad de género, la promoción de una cultura de paz y no violencia, la ciudadanía mundial y la valoración de la diversidad cultural y la contribución de la cultura al desarrollo sostenible</t>
  </si>
  <si>
    <t xml:space="preserve">3.3.3 </t>
  </si>
  <si>
    <t>Incidencia de la malaria por cada 1.000 habitantes</t>
  </si>
  <si>
    <t>4.a Construir y adecuar instalaciones educativas que tengan en cuenta las necesidades de los niños y las personas con discapacidad y las diferencias de género, y que ofrezcan entornos de aprendizaje seguros, no violentos, inclusivos y eficaces para todos</t>
  </si>
  <si>
    <t xml:space="preserve">3.3.4 </t>
  </si>
  <si>
    <t>Incidencia de la hepatitis B por cada 100.000 habitantes</t>
  </si>
  <si>
    <t>4.b De aquí a 2020, aumentar considerablemente a nivel mundial el número de becas disponibles para los países en desarrollo, en particular los países menos adelantados, los pequeños Estados insulares en desarrollo y los países africanos, a fin de que sus estudiantes puedan matricularse en programas de enseñanza superior, incluidos programas de formación profesional y programas técnicos, científicos, de ingeniería y de tecnología de la información y las comunicaciones, de países desarrollados y otros países en desarrollo</t>
  </si>
  <si>
    <t xml:space="preserve">3.3.5 </t>
  </si>
  <si>
    <t>Número de personas que requieren intervenciones contra enfermedades tropicales desatendidas</t>
  </si>
  <si>
    <t>4.c De aquí a 2030, aumentar considerablemente la oferta de docentes calificados, incluso mediante la cooperación internacional para la formación de docentes en los países en desarrollo, especialmente los países menos adelantados y los pequeños Estados insulares en desarrollo</t>
  </si>
  <si>
    <t xml:space="preserve">3.4.1 </t>
  </si>
  <si>
    <t>Tasa de mortalidad atribuida a las enfermedades cardiovasculares, el cáncer, la diabetes o las enfermedades respiratorias crónicas</t>
  </si>
  <si>
    <t>5.1 Poner fin a todas las formas de discriminación contra todas las mujeres y las niñas en todo el mundo</t>
  </si>
  <si>
    <t xml:space="preserve">3.4.2 </t>
  </si>
  <si>
    <t>Tasa de mortalidad por suicidio</t>
  </si>
  <si>
    <t>5.2 Eliminar todas las formas de violencia contra todas las mujeres y las niñas en los ámbitos público y privado, incluidas la trata y la explotación sexual y otros tipos de explotación</t>
  </si>
  <si>
    <t xml:space="preserve">3.5.1 </t>
  </si>
  <si>
    <t>Cobertura de las intervenciones de tratamiento (farmacológico, psicosocial y servicios de rehabilitación y postratamiento) por trastornos de uso indebido de drogas</t>
  </si>
  <si>
    <t>5.3 Eliminar todas las prácticas nocivas, como el matrimonio infantil, precoz y forzado y la mutilación genital femenina</t>
  </si>
  <si>
    <t xml:space="preserve">3.5.2 </t>
  </si>
  <si>
    <t>Consumo nocivo de alcohol, definido según el contexto nacional como el consumo per cápita de alcohol (15 años y mayores) en un año civil en litros de alcohol puro.</t>
  </si>
  <si>
    <t>5.4 Reconocer y valorar los cuidados y el trabajo doméstico no remunerados mediante servicios públicos, infraestructuras y políticas de protección social, y promoviendo la responsabilidad compartida en el hogar y la familia, según proceda en cada país</t>
  </si>
  <si>
    <t xml:space="preserve">3.6.1 </t>
  </si>
  <si>
    <t>Tasa de mortalidad por lesiones debidas a accidentes de tráfico</t>
  </si>
  <si>
    <t>5.5 Asegurar la participación plena y efectiva de las mujeres y la igualdad de oportunidades de liderazgo a todos los niveles decisorios en la vida política, económica y pública</t>
  </si>
  <si>
    <t xml:space="preserve">3.7.1 </t>
  </si>
  <si>
    <t>Proporción de mujeres en edad de procrear (de 15 a 49 años) que practican la planificación familiar con métodos modernos</t>
  </si>
  <si>
    <t>5.6 Asegurar el acceso universal a la salud sexual y reproductiva y los derechos reproductivos según lo acordado de conformidad con el Programa de Acción de la Conferencia Internacional sobre la Población y el Desarrollo, la Plataforma de Acción de Beijing y los documentos finales de sus conferencias de examen</t>
  </si>
  <si>
    <t xml:space="preserve">3.7.2 </t>
  </si>
  <si>
    <t>Tasa de fecundidad de las adolescentes (de 10 a 14 años; de 15 a 19 años) por cada 1.000 mujeres de ese grupo de edad</t>
  </si>
  <si>
    <t>5.a Emprender reformas que otorguen a las mujeres igualdad de derechos a los recursos económicos, así como acceso a la propiedad y al control de la tierra y otros tipos de bienes, los servicios financieros, la herencia y los recursos naturales, de conformidad con las leyes nacionales</t>
  </si>
  <si>
    <t xml:space="preserve">3.8.1 </t>
  </si>
  <si>
    <t>Cobertura de servicios de salud esenciales (definida como el promedio de la cobertura de servicios esenciales sobre la base de intervenciones con trazadores, por ejemplo la salud reproductiva, materna, neonatal e infantil, las enfermedades infecciosas, las enfermedades no transmisibles y la capacidad de los servicios y el acceso a ellos, entre la población general y los más desfavorecidos)</t>
  </si>
  <si>
    <t>5.b Mejorar el uso de la tecnología instrumental, en particular la tecnología de la información y las comunicaciones, para promover el empoderamiento de las mujeres</t>
  </si>
  <si>
    <t xml:space="preserve">3.8.2 </t>
  </si>
  <si>
    <t>Proporción de la población con grandes gastos en salud por hogar como porcentaje del total de los gastos o ingresos de los hogares</t>
  </si>
  <si>
    <t>5.c Aprobar y fortalecer políticas acertadas y leyes aplicables para promover la igualdad de género y el empoderamiento de todas las mujeres y las niñas a todos los niveles</t>
  </si>
  <si>
    <t xml:space="preserve">3.9.1 </t>
  </si>
  <si>
    <t>Tasa de mortalidad atribuida a la contaminación de los hogares y del aire ambiente</t>
  </si>
  <si>
    <t>6.1 De aquí a 2030, lograr el acceso universal y equitativo al agua potable a un precio asequible para todos</t>
  </si>
  <si>
    <t xml:space="preserve">3.9.2 </t>
  </si>
  <si>
    <t>Tasa de mortalidad atribuida al agua no apta para el consumo, el saneamiento en condiciones de riesgo y la falta de higiene (exposición a servicios de Agua, Saneamiento e Higiene para Todos (WASH) no seguros)</t>
  </si>
  <si>
    <t>6.2 De aquí a 2030, lograr el acceso a servicios de saneamiento e higiene adecuados y equitativos para todos y poner fin a la defecación al aire libre, prestando especial atención a las necesidades de las mujeres y las niñas y las personas en situaciones de vulnerabilidad</t>
  </si>
  <si>
    <t xml:space="preserve">3.9.3 </t>
  </si>
  <si>
    <t>Tasa de mortalidad atribuida a la intoxicación Accidental</t>
  </si>
  <si>
    <t>6.3 De aquí a 2030, mejorar la calidad del agua reduciendo la contaminación, eliminando el vertimiento y minimizando la emisión de productos químicos y materiales peligrosos, reduciendo a la mitad el porcentaje de aguas residuales sin tratar y aumentando considerablemente el reciclado y la reutilización sin riesgos a nivel mundial</t>
  </si>
  <si>
    <t xml:space="preserve">3.a.1 </t>
  </si>
  <si>
    <t>Prevalencia normalizada para la edad del consumo actual de tabaco entre las personas de 15 o más años de edad</t>
  </si>
  <si>
    <t>6.4 De aquí a 2030, aumentar considerablemente el uso eficiente de los recursos hídricos en todos los sectores y asegurar la sostenibilidad de la extracción y el abastecimiento de agua dulce para hacer frente a la escasez de agua y reducir considerablemente el número de personas que sufren falta de agua</t>
  </si>
  <si>
    <t xml:space="preserve">3.b.1 </t>
  </si>
  <si>
    <t>Proporción de la población inmunizada por todas las vacunas incluidas en su programa nacional</t>
  </si>
  <si>
    <t>6.5 De aquí a 2030, implementar la gestión integrada de los recursos hídricos a todos los niveles, incluso mediante la cooperación transfronteriza, según proceda</t>
  </si>
  <si>
    <t xml:space="preserve">3.b.2 </t>
  </si>
  <si>
    <t>Total de la asistencia oficial para el desarrollo neta destinada a los sectores de la investigación médica y la salud básica</t>
  </si>
  <si>
    <t>6.6 De aquí a 2020, proteger y restablecer los ecosistemas relacionados con el agua, incluidos los bosques, las montañas, los humedales, los ríos, los acuíferos y los lagos</t>
  </si>
  <si>
    <t xml:space="preserve">3.b.3 </t>
  </si>
  <si>
    <t>Proporción de centros de salud que tienen un conjunto básico de los medicamentos esenciales asequibles de manera sostenible</t>
  </si>
  <si>
    <t>6.a De aquí a 2030, ampliar la cooperación internacional y el apoyo prestado a los países en desarrollo para la creación de capacidad en actividades y programas relativos al agua y el saneamiento, como los de captación de agua, desalinización, uso eficiente de los recursos hídricos, tratamiento de aguas residuales, reciclado y tecnologías de reutilización</t>
  </si>
  <si>
    <t xml:space="preserve">3.c.1 </t>
  </si>
  <si>
    <t>Densidad y distribución de los trabajadores sanitarios</t>
  </si>
  <si>
    <t>6.b Apoyar y fortalecer la participación de las comunidades locales en la mejora de la gestión del agua y el saneamiento</t>
  </si>
  <si>
    <t xml:space="preserve">3.d.1 </t>
  </si>
  <si>
    <t>Capacidad del Reglamento Sanitario Internacional (RSI) y preparación para emergencias de Salud</t>
  </si>
  <si>
    <t>7.1 De aquí a 2030, garantizar el acceso universal a servicios energéticos asequibles, fiables y modernos</t>
  </si>
  <si>
    <t xml:space="preserve">4.1.1 </t>
  </si>
  <si>
    <t>Proporción de niños, niñas y adolescentes: a) en los grados 2/3; b) al final de la enseñanza primaria; y c) al final de la enseñanza secundaria inferior, que han alcanzado al menos un nivel mínimo de competencia en i) lectura y ii) matemáticas, desglosada por sexo</t>
  </si>
  <si>
    <t>7.2 De aquí a 2030, aumentar considerablemente la proporción de energía renovable en el conjunto de fuentes energéticas</t>
  </si>
  <si>
    <t xml:space="preserve">4.2.1 </t>
  </si>
  <si>
    <t>Proporción de niños menores de 5 años cuyo desarrollo se encuentra bien encauzado en cuanto a la salud, el aprendizaje y el bienestar psicosocial, desglosado por sexo</t>
  </si>
  <si>
    <t>7.3 De aquí a 2030, duplicar la tasa mundial de mejora de la eficiencia energética</t>
  </si>
  <si>
    <t xml:space="preserve">4.2.2 </t>
  </si>
  <si>
    <t>Tasa de participación en la enseñanza organizada (un año antes de la edad oficial de ingreso en la enseñanza primaria), desglosada por sexo</t>
  </si>
  <si>
    <t>7.a De aquí a 2030, aumentar la cooperación internacional para facilitar el acceso a la investigación y la tecnología relativas a la energía limpia, incluidas las fuentes renovables, la eficiencia energética y las tecnologías avanzadas y menos contaminantes de combustibles fósiles, y promover la inversión en infraestructura energética y tecnologías limpias</t>
  </si>
  <si>
    <t xml:space="preserve">4.3.1 </t>
  </si>
  <si>
    <t>Tasa de participación de los jóvenes y adultos en la enseñanza académica y no académica, y en la capacitación en los 12 meses anteriores, desglosada por sexo</t>
  </si>
  <si>
    <t>7.b De aquí a 2030, ampliar la infraestructura y mejorar la tecnología para prestar servicios energéticos modernos y sostenibles para todos en los países en desarrollo, en particular los países menos adelantados, los pequeños Estados insulares en desarrollo y los países en desarrollo sin litoral, en consonancia con sus respectivos programas de apoyo</t>
  </si>
  <si>
    <t xml:space="preserve">4.4.1 </t>
  </si>
  <si>
    <t>Proporción de jóvenes y adultos con conocimientos de tecnología de la información y las comunicaciones (TIC), desglosada por tipo de conocimiento técnico</t>
  </si>
  <si>
    <t>8.1 Mantener el crecimiento económico per cápita de conformidad con las circunstancias nacionales y, en particular, un crecimiento del producto interno bruto de al menos el 7% anual en los países menos adelantados</t>
  </si>
  <si>
    <t xml:space="preserve">4.5.1 </t>
  </si>
  <si>
    <t>Índices de paridad (mujeres/hombres, zonas rurales y urbanas, quintil superior/inferior de recursos económicos, y otras características, como la situación en materia de discapacidad, los pueblos indígenas y los efectos de conflictos, a medida que se disponga de datos) para todos los indicadores de educación de esta lista que puedan desglosarse</t>
  </si>
  <si>
    <t>8.2 Lograr niveles más elevados de productividad económica mediante la diversificación, la modernización tecnológica y la innovación, entre otras cosas centrándose en los sectores con gran valor añadido y un uso intensivo de la mano de obra</t>
  </si>
  <si>
    <t xml:space="preserve">4.6.1 </t>
  </si>
  <si>
    <t>Proporción de población en un grupo de edad determinado que alcanza por lo menos un nivel fijo de competencia funcional en a) alfabetización y b) aritmética elemental, desglosado por sexo</t>
  </si>
  <si>
    <t>8.3 Promover políticas orientadas al desarrollo que apoyen las actividades productivas, la creación de puestos de trabajo decentes, el emprendimiento, la creatividad y la innovación, y fomentar la formalización y el crecimiento de las microempresas y las pequeñas y medianas empresas, incluso mediante el acceso a servicios financieros</t>
  </si>
  <si>
    <t xml:space="preserve">4.7.1 </t>
  </si>
  <si>
    <t>Grado en que i) la educación cívica mundial y ii) la educación para el desarrollo sostenible, incluida la igualdad entre los géneros y los derechos humanos, se incorporan en todos los niveles en: a) las políticas nacionales de educación, b) los planes de estudio, c) la formación del profesorado y d) la evaluación de los estudiantes (12.8.1)</t>
  </si>
  <si>
    <t>8.4 Mejorar progresivamente, de aquí a 2030, la producción y el consumo eficientes de los recursos mundiales y procurar desvincular el crecimiento económico de la degradación del medio ambiente, conforme al Marco Decenal de Programas sobre Modalidades de Consumo y Producción Sostenibles, empezando por los países desarrollados, conforme al Marco Decenal de Programas sobre Modalidades de Consumo y Producción Sostenibles, empezando por los países desarrollados</t>
  </si>
  <si>
    <t xml:space="preserve">4.a.1 </t>
  </si>
  <si>
    <t>Proporción de escuelas con acceso a: a) electricidad; b) Internet con fines pedagógicos; c) computadoras con fines pedagógicos; d) infraestructura y materiales adaptados a los estudiantes con discapacidad; e) suministro básico de agua potable; f) instalaciones de saneamiento básicas segregadas por sexo; y g) instalaciones básicas para lavarse las manos (según las definiciones de los indicadores de WASH)</t>
  </si>
  <si>
    <t>8.5 De aquí a 2030, lograr el empleo pleno y productivo y el trabajo decente para todas las mujeres y los hombres, incluidos los jóvenes y las personas con discapacidad, así como la igualdad de remuneración por trabajo de igual valor</t>
  </si>
  <si>
    <t xml:space="preserve">4.b.1 </t>
  </si>
  <si>
    <t>Volumen de la asistencia oficial para el desarrollo destinada a becas por sector y por tipo de estudio</t>
  </si>
  <si>
    <t>8.6 De aquí a 2020, reducir considerablemente la proporción de jóvenes que no están empleados y no cursan estudios ni reciben capacitación</t>
  </si>
  <si>
    <t xml:space="preserve">4.c.1 </t>
  </si>
  <si>
    <t>Proporción de maestros en la enseñanza: a) preescolar; b) primaria; c) secundaria inferior y d) secundaria superior que han recibido al menos el mínimo de formación docente organizada (por ejemplo, formación pedagógica), requisitos de práctica previa a la docencia o durante su ejercicio para la enseñanza a un nivel dado en un país determinado</t>
  </si>
  <si>
    <t>8.7 Adoptar medidas inmediatas y eficaces para erradicar el trabajo forzoso, poner fin a las formas contemporáneas de esclavitud y la trata de personas y asegurar la prohibición y eliminación de las peores formas de trabajo infantil, incluidos el reclutamiento y la utilización de niños soldados, y, de aquí a 2025, poner fin al trabajo infantil en todas sus formas</t>
  </si>
  <si>
    <t xml:space="preserve">5.1.1 </t>
  </si>
  <si>
    <t>Determinar si existen o no marcos jurídicos para promover, hacer cumplir y supervisar la igualdad y la no discriminación por motivos de sexo</t>
  </si>
  <si>
    <t>8.8 Proteger los derechos laborales y promover un entorno de trabajo seguro y sin riesgos para todos los trabajadores, incluidos los trabajadores migrantes, en particular las mujeres migrantes y las personas con empleos precarios</t>
  </si>
  <si>
    <t xml:space="preserve">5.2.1 </t>
  </si>
  <si>
    <t>Proporción de mujeres y niñas de 15 años de edad o más que han sufrido en los 12 meses anteriores violencia física, sexual o psicológica infligida por un compañero íntimo actual o anterior, desglosada por la forma de violencia y por edad</t>
  </si>
  <si>
    <t>8.9 De aquí a 2030, elaborar y poner en práctica políticas encaminadas a promover un turismo sostenible que cree puestos de trabajo y promueva la cultura y los productos locales</t>
  </si>
  <si>
    <t xml:space="preserve">5.2.2 </t>
  </si>
  <si>
    <t>Proporción de mujeres y niñas de 15 años de edad o más que han sufrido en los 12 meses anteriores violencia sexual infligida por otra persona que no sea un compañero íntimo, por edad y lugar del hecho</t>
  </si>
  <si>
    <t>8.10 Fortalecer la capacidad de las instituciones financieras nacionales para fomentar y ampliar el acceso a los servicios bancarios, financieros y de seguros para todos</t>
  </si>
  <si>
    <t xml:space="preserve">5.3.1 </t>
  </si>
  <si>
    <t>Proporción de mujeres de entre 20 y 24 años que estaban casadas o mantenían una unión estable antes de cumplir los 15 años y antes de cumplir los 18 años</t>
  </si>
  <si>
    <t>8.a Aumentar el apoyo a la iniciativa de ayuda para el comercio en los países en desarrollo, en particular los países menos adelantados, incluso mediante el Marco Integrado Mejorado para la Asistencia Técnica a los Países Menos Adelantados en Materia de Comercio</t>
  </si>
  <si>
    <t xml:space="preserve">5.3.2 </t>
  </si>
  <si>
    <t>Proporción de niñas y mujeres de entre 15 y 49 años que han sufrido mutilación/ablación genital, desglosada por edad</t>
  </si>
  <si>
    <t>8.b De aquí a 2020, desarrollar y poner en marcha una estrategia mundial para el empleo de los jóvenes y aplicar el Pacto Mundial para el Empleo de la Organización Internacional del Trabajo</t>
  </si>
  <si>
    <t xml:space="preserve">5.4.1 </t>
  </si>
  <si>
    <t>Proporción de tiempo dedicado a quehaceres domésticos y cuidados no remunerados, desglosada por sexo, edad y ubicación</t>
  </si>
  <si>
    <t>9.1 Desarrollar infraestructuras fiables, sostenibles, resilientes y de calidad, incluidas infraestructuras regionales y transfronterizas, para apoyar el desarrollo económico y el bienestar humano, haciendo especial hincapié en el acceso asequible y equitativo para todos</t>
  </si>
  <si>
    <t xml:space="preserve">5.5.1 </t>
  </si>
  <si>
    <t>Proporción de escaños ocupados por mujeres en a) los parlamentos nacionales y b) los gobiernos locales</t>
  </si>
  <si>
    <t>9.2 Promover una industrialización inclusiva y sostenible y, de aquí a 2030, aumentar significativamente la contribución de la industria al empleo y al producto interno bruto, de acuerdo con las circunstancias nacionales, y duplicar esa contribución en los países menos adelantados</t>
  </si>
  <si>
    <t xml:space="preserve">5.5.2 </t>
  </si>
  <si>
    <t>Proporción de mujeres en cargos directivos</t>
  </si>
  <si>
    <t>9.3 Aumentar el acceso de las pequeñas industrias y otras empresas, particularmente en los países en desarrollo, a los servicios financieros, incluidos créditos asequibles, y su integración en las cadenas de valor y los mercados</t>
  </si>
  <si>
    <t xml:space="preserve">5.6.1 </t>
  </si>
  <si>
    <t>Proporción de mujeres de 15 a 49 años de edad que toman sus propias decisiones informadas con respecto a las relaciones sexuales, el uso de anticonceptivos y la atención de la salud reproductiva</t>
  </si>
  <si>
    <t>9.4 De aquí a 2030, modernizar la infraestructura y reconvertir las industrias para que sean sostenibles, utilizando los recursos con mayor eficacia y promoviendo la adopción de tecnologías y procesos industriales limpios y ambientalmente racionales, y logrando que todos los países tomen medidas de acuerdo con sus capacidades respectivas</t>
  </si>
  <si>
    <t xml:space="preserve">5.6.2 </t>
  </si>
  <si>
    <t>Número de países con leyes y reglamentos que garantizan a hombres y mujeres de 15 años y mayores un acceso pleno y en pie de igualdad a servicios de salud sexual y reproductiva y a información y educación en la materia</t>
  </si>
  <si>
    <t>9.5 Aumentar la investigación científica y mejorar la capacidad tecnológica de los sectores industriales de todos los países, en particular los países en desarrollo, entre otras cosas fomentando la innovación y aumentando considerablemente, de aquí a 2030, el número de personas que trabajan en investigación y desarrollo por millón de habitantes y los gastos de los sectores público y privado en investigación y desarrollo</t>
  </si>
  <si>
    <t xml:space="preserve">5.a.1 </t>
  </si>
  <si>
    <t>a) Proporción del total de la población agrícola con derechos de propiedad o derechos seguros sobre las tierras agrícolas, desglosada por sexo; y b) proporción de mujeres entre los propietarios de tierras agrícolas, o titulares de derechos sobre tierras agrícolas, desglosada por tipo de tenencia</t>
  </si>
  <si>
    <t>9.a Facilitar el desarrollo de infraestructuras sostenibles y resilientes en los países en desarrollo mediante un mayor apoyo financiero, tecnológico y técnico a los países africanos, los países menos adelantados, los países en desarrollo sin litoral y los pequeños Estados insulares en desarrollo</t>
  </si>
  <si>
    <t xml:space="preserve">5.a.2 </t>
  </si>
  <si>
    <t>Proporción de países en que el ordenamiento jurídico (incluido el derecho consuetudinario) garantiza la igualdad de derechos de la mujer a la propiedad y/o el control de la tierra</t>
  </si>
  <si>
    <t>9.b Apoyar el desarrollo de tecnologías, la investigación y la innovación nacionales en los países en desarrollo, incluso garantizando un entorno normativo propicio a la diversificación industrial y la adición de valor a los productos básicos, entre otras cosas</t>
  </si>
  <si>
    <t xml:space="preserve">5.b.1 </t>
  </si>
  <si>
    <t>Proporción de personas que poseen un teléfono móvil, desglosada por sexo</t>
  </si>
  <si>
    <t>9.c Aumentar significativamente el acceso a la tecnología de la información y las comunicaciones y esforzarse por proporcionar acceso universal y asequible a Internet en los países menos adelantados de aquí a 2020</t>
  </si>
  <si>
    <t xml:space="preserve">5.c.1 </t>
  </si>
  <si>
    <t>Proporción de países que cuentan con sistemas para dar seguimiento a la igualdad de género y el empoderamiento de la mujer y asignar fondos públicos para ese fin</t>
  </si>
  <si>
    <t>10.1 De aquí a 2030, lograr progresivamente y mantener el crecimiento de los ingresos del 40% más pobre de la población a una tasa superior a la media nacional</t>
  </si>
  <si>
    <t xml:space="preserve">6.1.1 </t>
  </si>
  <si>
    <t>Proporción de la población que dispone de servicios de suministro de agua potable gestionados de manera segura</t>
  </si>
  <si>
    <t>10.2 De aquí a 2030, potenciar y promover la inclusión social, económica y política de todas las personas, independientemente de su edad, sexo, discapacidad, raza, etnia, origen, religión o situación económica u otra condición</t>
  </si>
  <si>
    <t xml:space="preserve">6.2.1 </t>
  </si>
  <si>
    <t>Proporción de la población que utiliza servicios de saneamiento gestionados de manera segura, incluida una instalación para lavarse las manos con agua y jabón</t>
  </si>
  <si>
    <t>10.3 Garantizar la igualdad de oportunidades y reducir la desigualdad de resultados, incluso eliminando las leyes, políticas y prácticas discriminatorias y promoviendo legislaciones, políticas y medidas adecuadas a ese respecto</t>
  </si>
  <si>
    <t xml:space="preserve">6.3.1 </t>
  </si>
  <si>
    <t>Proporción de aguas residuales tratadas de manera segura</t>
  </si>
  <si>
    <t>10.4 Adoptar políticas, especialmente fiscales, salariales y de protección social, y lograr progresivamente una mayor igualdad</t>
  </si>
  <si>
    <t xml:space="preserve">6.3.2 </t>
  </si>
  <si>
    <t>Proporción de masas de agua de buena calidad</t>
  </si>
  <si>
    <t>10.5 Mejorar la reglamentación y vigilancia de las instituciones y los mercados financieros mundiales y fortalecer la aplicación de esos reglamentos</t>
  </si>
  <si>
    <t xml:space="preserve">6.4.1 </t>
  </si>
  <si>
    <t>Cambio en la eficiencia del uso del agua con el tiempo</t>
  </si>
  <si>
    <t>10.6 Asegurar una mayor representación e intervención de los países en desarrollo en las decisiones adoptadas por las instituciones económicas y financieras internacionales para aumentar la eficacia, fiabilidad, rendición de cuentas y legitimidad de esas instituciones</t>
  </si>
  <si>
    <t xml:space="preserve">6.4.2 </t>
  </si>
  <si>
    <t>Nivel de estrés por escasez de agua: extracción de agua dulce como proporción de los recursos de agua dulce disponibles</t>
  </si>
  <si>
    <t>10.7 Facilitar la migración y la movilidad ordenadas, seguras, regulares y responsables de las personas, incluso mediante la aplicación de políticas migratorias planificadas y bien gestionadas</t>
  </si>
  <si>
    <t xml:space="preserve">6.5.1 </t>
  </si>
  <si>
    <t>Grado de aplicación de la ordenación integrada de los recursos hídricos (0-100)</t>
  </si>
  <si>
    <t>10.a Aplicar el principio del trato especial y diferenciado para los países en desarrollo, en particular los países menos adelantados, de conformidad con los acuerdos de la Organización Mundial del Comercio</t>
  </si>
  <si>
    <t xml:space="preserve">6.5.2 </t>
  </si>
  <si>
    <t>Proporción de la superficie de cuencas transfronterizas con un arreglo operacional para la cooperación en la esfera del agua</t>
  </si>
  <si>
    <t>10.b Fomentar la asistencia oficial para el desarrollo y las corrientes financieras, incluida la inversión extranjera directa, para los Estados con mayores necesidades, en particular los países menos adelantados, los países africanos, los pequeños Estados insulares en desarrollo y los países en desarrollo sin litoral, en consonancia con sus planes y programas nacionales</t>
  </si>
  <si>
    <t xml:space="preserve">6.6.1 </t>
  </si>
  <si>
    <t>Cambio en la extensión de los ecosistemas relacionados con el agua a lo largo del tiempo</t>
  </si>
  <si>
    <t>10.c De aquí a 2030, reducir a menos del 3% los costos de transacción de las remesas de los migrantes y eliminar los corredores de remesas con un costo superior al 5%</t>
  </si>
  <si>
    <t xml:space="preserve">6.a.1 </t>
  </si>
  <si>
    <t>Volumen de la asistencia oficial para el desarrollo destinada al agua y el saneamiento que forma parte de un plan de gastos coordinados del gobierno</t>
  </si>
  <si>
    <t>11.1 De aquí a 2030, asegurar el acceso de todas las  personas a viviendas y servicios básicos adecuados, seguros y asequibles y mejorar los barrios marginales</t>
  </si>
  <si>
    <t xml:space="preserve">6.b.1 </t>
  </si>
  <si>
    <t>Proporción de dependencias administrativas locales con políticas y procedimientos operacionales establecidos para la participación de las comunidades locales en la ordenación del agua y el saneamiento</t>
  </si>
  <si>
    <t>11.2 De aquí a 2030, proporcionar acceso a sistemas de transporte seguros, asequibles, accesibles y sostenibles para todos y mejorar la seguridad vial, en particular mediante la ampliación del transporte público, prestando especial atención a las necesidades de las personas en situación de vulnerabilidad, las mujeres, los niños, las personas con discapacidad y las personas de edad</t>
  </si>
  <si>
    <t xml:space="preserve">7.1.1 </t>
  </si>
  <si>
    <t>Proporción de la población con acceso a la electricidad</t>
  </si>
  <si>
    <t>11.3 De aquí a 2030, aumentar la urbanización inclusiva y sostenible y la capacidad para la planificación y la gestión participativas, integradas y sostenibles de los asentamientos humanos en todos los países</t>
  </si>
  <si>
    <t xml:space="preserve">7.1.2 </t>
  </si>
  <si>
    <t>Proporción de la población cuya fuente primaria de energía consiste en combustibles y tecnología limpios</t>
  </si>
  <si>
    <t>11.4 Redoblar los esfuerzos para proteger y salvaguardar el patrimonio cultural y natural del mundo</t>
  </si>
  <si>
    <t xml:space="preserve">7.2.1 </t>
  </si>
  <si>
    <t>Proporción de la energía renovable en el consumo final total de energía</t>
  </si>
  <si>
    <t>11.5 De aquí a 2030, reducir significativamente el número de muertes causadas por los desastres, incluidos los relacionados con el agua, y de personas afectadas por ellos, y reducir considerablemente las pérdidas económicas directas provocadas por los desastres en comparación con el producto interno bruto mundial, haciendo especial hincapié en la protección de los pobres y las personas en situaciones de vulnerabilidad</t>
  </si>
  <si>
    <t xml:space="preserve">7.3.1 </t>
  </si>
  <si>
    <t>Intensidad energética medida en función de la energía primaria y el PIB</t>
  </si>
  <si>
    <t>11.6 De aquí a 2030, reducir el impacto ambiental negativo per cápita de las ciudades, incluso prestando especial atención a la calidad del aire y la gestión de los desechos municipales y de otro tipo</t>
  </si>
  <si>
    <t xml:space="preserve">7.a.1 </t>
  </si>
  <si>
    <t>Las corrientes financieras internacionales a los países en desarrollo en apoyo de la investigación y el desarrollo de energías limpias y la producción de energía renovable, incluidos los sistemas híbridos</t>
  </si>
  <si>
    <t>11.7 De aquí a 2030, proporcionar acceso universal  a zonas verdes y espacios públicos seguros, inclusivos y accesibles, en particular para las mujeres y los niños, las personas de edad y las personas con discapacidad</t>
  </si>
  <si>
    <t xml:space="preserve">7.b.1 </t>
  </si>
  <si>
    <t>Inversiones en eficiencia energética como proporción del PIB y del monto de la inversión extranjera directa en transferencias financieras destinadas a infraestructuras y tecnología con el fin de prestar servicios para el desarrollo sostenible</t>
  </si>
  <si>
    <t>11.a Apoyar los vínculos económicos, sociales y ambientales positivos entre las zonas urbanas, periurbanas y rurales fortaleciendo la planificación del desarrollo nacional y regional</t>
  </si>
  <si>
    <t xml:space="preserve">8.1.1 </t>
  </si>
  <si>
    <t>Tasa de crecimiento anual del PIB real per cápita</t>
  </si>
  <si>
    <t>11.b De aquí a 2020, aumentar considerablemente el número de ciudades y asentamientos humanos que adoptan e implementan políticas y planes integrados para promover la inclusión, el uso eficiente de los recursos, la mitigación del cambio climático y la adaptación a él y la resiliencia ante los desastres, y desarrollar y poner en práctica, en consonancia con el Marco de Sendái para la Reducción del Riesgo de Desastres 2015-2030, la gestión integral de los riesgos de desastre a todos los niveles</t>
  </si>
  <si>
    <t xml:space="preserve">8.2.1 </t>
  </si>
  <si>
    <t>Tasa de crecimiento anual del PIB real por persona empleada</t>
  </si>
  <si>
    <t>11.c Proporcionar apoyo a los países menos adelantados, incluso mediante asistencia financiera y técnica, para que puedan construir edificios sostenibles y resilientes utilizando materiales locales</t>
  </si>
  <si>
    <t xml:space="preserve">8.3.1 </t>
  </si>
  <si>
    <t>Proporción de empleo informal en el empleo no agrícola, desglosada por sexo</t>
  </si>
  <si>
    <t>12.1 Aplicar el Marco Decenal de Programas sobre Modalidades de Consumo y Producción Sostenibles, con la participación de todos los países y bajo el liderazgo de los países desarrollados, teniendo en cuenta el grado de desarrollo y las capacidades de los países en desarrollo</t>
  </si>
  <si>
    <t xml:space="preserve">8.4.1 </t>
  </si>
  <si>
    <t>Huella material en términos absolutos, huella material per cápita y huella material por PIB (12.2.1)</t>
  </si>
  <si>
    <t>12.2 De aquí a 2030, lograr la gestión sostenible y el uso eficiente de los recursos naturales</t>
  </si>
  <si>
    <t xml:space="preserve">8.4.2 </t>
  </si>
  <si>
    <t>Consumo material interior en términos absolutos, consumo material interior per cápita y consumo material interior por PIB (12.2.2)</t>
  </si>
  <si>
    <t>12.3 De aquí a 2030, reducir a la mitad el desperdicio de alimentos per cápita mundial en la venta al por menor y a nivel de los consumidores y reducir las pérdidas de alimentos en las cadenas de producción y suministro, incluidas las pérdidas posteriores a la cosecha</t>
  </si>
  <si>
    <t xml:space="preserve">8.5.1 </t>
  </si>
  <si>
    <t>Ingreso medio por hora de mujeres y hombres empleados, por ocupación, edad y personas con discapacidad</t>
  </si>
  <si>
    <t>12.4 De aquí a 2020, lograr la gestión ecológicamente racional de los productos químicos y de todos los desechos a lo largo de su ciclo de vida, de conformidad con los marcos internacionales convenidos, y reducir significativamente su liberación a la atmósfera, el agua y el suelo a fin de minimizar sus efectos adversos en la salud humana y el medio ambiente</t>
  </si>
  <si>
    <t xml:space="preserve">8.5.2 </t>
  </si>
  <si>
    <t>Tasa de desempleo, por sexo, edad y personas con discapacidad</t>
  </si>
  <si>
    <t>12.5 De aquí a 2030, reducir considerablemente la generación de desechos mediante actividades de prevención, reducción, reciclado y reutilización</t>
  </si>
  <si>
    <t xml:space="preserve">8.6.1 </t>
  </si>
  <si>
    <t>Proporción de jóvenes (de 15 a 24 años) que no estudian, no tienen empleo ni reciben capacitación</t>
  </si>
  <si>
    <t>12.6 Alentar a las empresas, en especial las grandes empresas y las empresas transnacionales, a que adopten prácticas sostenibles e incorporen información sobre la sostenibilidad en su ciclo de presentación de informes</t>
  </si>
  <si>
    <t xml:space="preserve">8.7.1 </t>
  </si>
  <si>
    <t>Proporción y número de niños de entre 5 y 17 años que realizan trabajo infantil, desglosada por sexo y edad</t>
  </si>
  <si>
    <t>12.7 Promover prácticas de adquisición pública que sean sostenibles, de conformidad con las políticas y prioridades nacionales</t>
  </si>
  <si>
    <t xml:space="preserve">8.8.1 </t>
  </si>
  <si>
    <t>Tasas de frecuencia de lesiones ocupacionales mortales y no mortales, por sexo y situación migratoria</t>
  </si>
  <si>
    <t>12.8 De aquí a 2030, asegurar que las personas de todo el mundo tengan la información y los conocimientos pertinentes para el desarrollo sostenible y los estilos de vida en armonía con la naturaleza</t>
  </si>
  <si>
    <t xml:space="preserve">8.8.2 </t>
  </si>
  <si>
    <t>Nivel de cumplimiento nacional de derechos laborales (libertad de asociación y negociación colectiva) sobre la base de fuentes textuales de la Organización Internacional del Trabajo (OIT) y la legislación nacional, desglosado por sexo y condición de migrante</t>
  </si>
  <si>
    <t>12.a Ayudar a los países en desarrollo a fortalecer su capacidad científica y tecnológica para avanzar hacia modalidades de consumo y producción más sostenibles</t>
  </si>
  <si>
    <t xml:space="preserve">8.9.1 </t>
  </si>
  <si>
    <t>Proporción directa del turismo en el PIB como proporción del PIB total y en la tasa de crecimiento</t>
  </si>
  <si>
    <t>12.b Elaborar y aplicar instrumentos para vigilar los efectos en el desarrollo sostenible, a fin de lograr un turismo sostenible que cree puestos de trabajo y promueva la cultura y los productos locales</t>
  </si>
  <si>
    <t xml:space="preserve">8.9.2 </t>
  </si>
  <si>
    <t>Proporción de empleos en los sectores del turismo sostenible respecto del total de empleos del turismo</t>
  </si>
  <si>
    <t>12.c Racionalizar los subsidios ineficientes a los combustibles fósiles que fomentan el consumo antieconómico eliminando las distorsiones del mercado, de acuerdo con las circunstancias nacionales, incluso mediante la reestructuración de los sistemas tributarios y la eliminación gradual de los subsidios perjudiciales, cuando existan, para reflejar su impacto ambiental, teniendo plenamente en cuenta las necesidades y condiciones específicas de los países en desarrollo y minimizando los posibles efectos adversos en su desarrollo, de manera que se proteja a los pobres y a las comunidades afectadas</t>
  </si>
  <si>
    <t>8.10.1</t>
  </si>
  <si>
    <t xml:space="preserve"> a) Número de sucursales de bancos comerciales por cada 100.000 adultos y b) número de cajeros automáticos por cada 100.000 adultos</t>
  </si>
  <si>
    <t>13.1 Fortalecer la resiliencia y la capacidad de adaptación a los riesgos relacionados con el clima y los desastres naturales en todos los países</t>
  </si>
  <si>
    <t>8.10.2</t>
  </si>
  <si>
    <t xml:space="preserve"> Proporción de adultos (de 15 años o más) con una cuenta en un banco u otra institución financiera o con un proveedor móvil de servicios monetarios</t>
  </si>
  <si>
    <t>13.2 Incorporar medidas relativas al cambio climático en las políticas, estrategias y planes nacionales</t>
  </si>
  <si>
    <t xml:space="preserve">8.a.1 </t>
  </si>
  <si>
    <t>Ayuda para los compromisos y desembolsos comerciales</t>
  </si>
  <si>
    <t>13.3 Mejorar la educación, la sensibilización y la capacidad humana e institucional respecto de la mitigación del cambio climático, la adaptación a él, la reducción de sus efectos y la alerta temprana</t>
  </si>
  <si>
    <t xml:space="preserve">8.b.1 </t>
  </si>
  <si>
    <t>Existencia de una estrategia nacional organizada y en marcha para el empleo de los jóvenes, como estrategia independiente o como parte de una estrategia nacional de empleo</t>
  </si>
  <si>
    <t>13.a Cumplir el compromiso de los países desarrollados que son partes en la Convención Marco de las Naciones Unidas sobre el Cambio Climático de lograr para el año 2020 el objetivo de movilizar conjuntamente 100.000 millones de dólares anuales procedentes de todas las fuentes a fin de atender las necesidades de los países en desarrollo respecto de la adopción de medidas concretas de mitigación y la transparencia de su aplicación, y poner en pleno funcionamiento el Fondo Verde para el Clima capitalizándolo lo antes posible</t>
  </si>
  <si>
    <t xml:space="preserve">9.1.1 </t>
  </si>
  <si>
    <t>Proporción de la población rural que vive a menos de 2 km de una carretera transitable todo el año</t>
  </si>
  <si>
    <t>13.b Promover mecanismos para aumentar la capacidad para la planificación y gestión eficaces en relación con el cambio climático en los países menos adelantados y los pequeños Estados insulares en desarrollo, haciendo particular hincapié en las mujeres, los jóvenes y las comunidades locales y marginadas</t>
  </si>
  <si>
    <t xml:space="preserve">9.1.2 </t>
  </si>
  <si>
    <t>Volumen de transporte de pasajeros y carga, por medio de transporte</t>
  </si>
  <si>
    <t>14.1 De aquí a 2025, prevenir y reducir significativamente la contaminación marina de todo tipo, en particular la producida por actividades realizadas en tierra, incluidos los detritos marinos y la polución por nutrientes</t>
  </si>
  <si>
    <t xml:space="preserve">9.2.1 </t>
  </si>
  <si>
    <t>Valor agregado por manufactura como proporción del PIB y per cápita</t>
  </si>
  <si>
    <t>14.2 De aquí a 2020, gestionar y proteger sosteniblemente los ecosistemas marinos y costeros para evitar efectos adversos importantes, incluso fortaleciendo su resiliencia, y adoptar medidas para restaurarlos a fin de restablecer la salud y la productividad de los océanos</t>
  </si>
  <si>
    <t xml:space="preserve">9.2.2 </t>
  </si>
  <si>
    <t>Empleo en la manufactura como proporción del empleo total</t>
  </si>
  <si>
    <t>14.3 Minimizar y abordar los efectos de la acidificación de los océanos, incluso mediante una mayor cooperación científica a todos los niveles</t>
  </si>
  <si>
    <t xml:space="preserve">9.3.1 </t>
  </si>
  <si>
    <t>Proporción correspondiente a las industrias a pequeña escala del valor añadido total del sector</t>
  </si>
  <si>
    <t>14.4 De aquí a 2020, reglamentar eficazmente la explotación pesquera y poner fin a la pesca excesiva, la pesca ilegal, no declarada y no reglamentada y las prácticas pesqueras destructivas, y aplicar planes de gestión con fundamento científico a fin de restablecer las poblaciones de peces en el plazo más breve posible, al menos alcanzando niveles que puedan producir el máximo rendimiento sostenible de acuerdo con sus características biológicas</t>
  </si>
  <si>
    <t xml:space="preserve">9.3.2 </t>
  </si>
  <si>
    <t>Proporción de las industrias a pequeña escala que han obtenido un préstamo o una línea de crédito</t>
  </si>
  <si>
    <t>14.5 De aquí a 2020, conservar al menos el 10% de las zonas costeras y marinas, de conformidad con las leyes nacionales y el derecho internacional y sobre la base de la mejor información científica disponible</t>
  </si>
  <si>
    <t xml:space="preserve">9.4.1 </t>
  </si>
  <si>
    <t>Emisiones de CO2 por unidad de valor añadido</t>
  </si>
  <si>
    <t>14.6 De aquí a 2020, prohibir ciertas formas de subvenciones a la pesca que contribuyen a la sobrecapacidad y la pesca excesiva, eliminar las subvenciones que contribuyen a la pesca ilegal, no declarada y no reglamentada y abstenerse de introducir nuevas subvenciones de esa índole, reconociendo que la negociación sobre las subvenciones a la pesca en el marco de la Organización Mundial del Comercio debe incluir un trato especial y diferenciado, apropiado y efectivo para los países en desarrollo y los países menos adelantados</t>
  </si>
  <si>
    <t xml:space="preserve">9.5.1 </t>
  </si>
  <si>
    <t>Gastos en investigación y desarrollo como proporción del PIB</t>
  </si>
  <si>
    <t>14.7 De aquí a 2030, aumentar los beneficios económicos que los pequeños Estados insulares en desarrollo y los países menos adelantados obtienen del uso sostenible de los recursos marinos, en particular mediante la gestión sostenible de la pesca, la acuicultura y el turismo</t>
  </si>
  <si>
    <t xml:space="preserve">9.5.2 </t>
  </si>
  <si>
    <t>Investigadores (valor equivalente a tiempo completo) por millón de habitantes</t>
  </si>
  <si>
    <t>14.a Aumentar los conocimientos científicos, desarrollar la capacidad de investigación y transferir tecnología marina, teniendo en cuenta los Criterios y Directrices para la Transferencia de Tecnología Marina de la Comisión Oceanográfica Intergubernamental, a fin de mejorar la salud de los océanos y potenciar la contribución de la biodiversidad marina al desarrollo de los países en desarrollo, en particular los pequeños Estados insulares en desarrollo y los países menos adelantados</t>
  </si>
  <si>
    <t xml:space="preserve">9.a.1 </t>
  </si>
  <si>
    <t>Total de apoyo internacional oficial (asistencia oficial para el desarrollo más otras corrientes oficiales) a la infraestructura</t>
  </si>
  <si>
    <t>14.b Facilitar el acceso de los pescadores artesanales a los recursos marinos y los mercados</t>
  </si>
  <si>
    <t xml:space="preserve">9.b.1 </t>
  </si>
  <si>
    <t>Proporción del valor agregado por la industria de tecnología mediana y alta del valor añadido total</t>
  </si>
  <si>
    <t>14.c Mejorar la conservación y el uso sostenible de los océanos y sus recursos aplicando el derecho internacional reflejado en la Convención de las Naciones Unidas sobre el Derecho del Mar, que constituye el marco jurídico para la conservación y la utilización sostenible de los océanos y sus recursos, como se recuerda en el párrafo 158 del documento “El futuro que queremos”</t>
  </si>
  <si>
    <t xml:space="preserve">9.c.1 </t>
  </si>
  <si>
    <t>Proporción de la población abarcada por una red móvil, desglosada por tecnología</t>
  </si>
  <si>
    <t>15.1 De aquí a 2020, asegurar la conservación, el restablecimiento y el uso sostenible de los ecosistemas terrestres y los ecosistemas interiores de agua dulce y sus servicios, en particular los bosques, los humedales, las montañas y las zonas áridas, en consonancia con las obligaciones contraídas en virtud de acuerdos internacionales</t>
  </si>
  <si>
    <t>10.1.1</t>
  </si>
  <si>
    <t>Tasas de crecimiento de los gastos o ingresos de los hogares per cápita entre el 40% más pobre de la población y la población total</t>
  </si>
  <si>
    <t>15.2 De aquí a 2020, promover la puesta en práctica de la gestión sostenible de todos los tipos de bosques, detener la deforestación, recuperar los bosques degradados y aumentar considerablemente la forestación y la reforestación a nivel mundial</t>
  </si>
  <si>
    <t>10.2.1</t>
  </si>
  <si>
    <t>Proporción de personas que viven por debajo del 50% de la mediana de los ingresos, por sexo, edad y personas con discapacidad</t>
  </si>
  <si>
    <t>15.3 De aquí a 2030, luchar contra la desertificación, rehabilitar las tierras y los suelos degradados, incluidas las tierras afectadas por la desertificación, la sequía y las inundaciones, y procurar lograr un mundo con efecto neutro en la degradación del suelo</t>
  </si>
  <si>
    <t>10.3.1</t>
  </si>
  <si>
    <t>Proporción de la población que declara haberse sentido personalmente víctima de discriminación o acoso en los 12 meses anteriores por motivos de discriminación prohibidos por el derecho internacional de los derechos humanos (16.b.1)</t>
  </si>
  <si>
    <t>15.4 De aquí a 2030, asegurar la conservación de los ecosistemas montañosos, incluida su diversidad biológica, a fin de mejorar su capacidad de proporcionar beneficios esenciales para el desarrollo sostenible</t>
  </si>
  <si>
    <t>10.4.1</t>
  </si>
  <si>
    <t>Proporción laboral del PIB, que comprende los salarios y las transferencias de protección social</t>
  </si>
  <si>
    <t>15.5 Adoptar medidas urgentes y significativas para reducir la degradación de los hábitats naturales, detener la pérdida de biodiversidad y, de aquí a 2020, proteger las especies amenazadas y evitar su extinción</t>
  </si>
  <si>
    <t>10.5.1</t>
  </si>
  <si>
    <t>Indicadores de solidez financiera</t>
  </si>
  <si>
    <t>15.6 Promover la participación justa y equitativa en los beneficios derivados de la utilización de los recursos genéticos y promover el acceso adecuado a esos recursos, según lo convenido internacionalmente</t>
  </si>
  <si>
    <t>10.6.1</t>
  </si>
  <si>
    <t>Proporción de miembros y derechos de voto de los países en desarrollo en las organizaciones internacionales (16.8.1)</t>
  </si>
  <si>
    <t>15.7 Adoptar medidas urgentes para poner fin a la caza furtiva y el tráfico de especies protegidas de flora y fauna y abordar tanto la demanda como la oferta de productos ilegales de flora y fauna silvestres</t>
  </si>
  <si>
    <t>10.7.1</t>
  </si>
  <si>
    <t>Costo de la contratación por cuenta del empleado como proporción de los ingresos anuales percibidos en el país de destino</t>
  </si>
  <si>
    <t>15.8 De aquí a 2020, adoptar medidas para prevenir la introducción de especies exóticas invasoras y reducir significativamente sus efectos en los ecosistemas terrestres y acuáticos y controlar o erradicar las especies prioritarias</t>
  </si>
  <si>
    <t>10.7.2</t>
  </si>
  <si>
    <t>Número de países que han aplicado políticas migratorias bien gestionadas</t>
  </si>
  <si>
    <t>15.9 De aquí a 2020, integrar los valores de los ecosistemas y la biodiversidad en la planificación, los procesos de desarrollo, las estrategias de reducción de la pobreza y la contabilidad nacionales y locales</t>
  </si>
  <si>
    <t>10.a.1</t>
  </si>
  <si>
    <t>Proporción de líneas arancelarias que se aplican a las importaciones de los países menos adelantados y los países en desarrollo con arancel cero</t>
  </si>
  <si>
    <t>15.a Movilizar y aumentar significativamente los recursos financieros procedentes de todas las fuentes para conservar y utilizar de forma sostenible la biodiversidad y los ecosistemas</t>
  </si>
  <si>
    <t>10.b.1</t>
  </si>
  <si>
    <t>Corriente total de recursos para el desarrollo, por país receptor y país donante y el tipo de corriente (por ejemplo, asistencia oficial para el desarrollo, inversión extranjera directa y otras corrientes)</t>
  </si>
  <si>
    <t>15.b Movilizar recursos considerables de todas las fuentes y a todos los niveles para financiar la gestión forestal sostenible y proporcionar incentivos adecuados a los países en desarrollo para que promuevan dicha gestión, en particular con miras a la conservación y la reforestación</t>
  </si>
  <si>
    <t>10.c.1</t>
  </si>
  <si>
    <t>Costo de las remesas como proporción del monto remitido</t>
  </si>
  <si>
    <t>15.c Aumentar el apoyo mundial a la lucha contra la caza furtiva y el tráfico de especies protegidas, incluso aumentando la capacidad de las comunidades locales para perseguir oportunidades de subsistencia sostenibles</t>
  </si>
  <si>
    <t>11.1.1</t>
  </si>
  <si>
    <t>Proporción de la población urbana que vive en barrios marginales, asentamientos improvisados o viviendas inadecuadas</t>
  </si>
  <si>
    <t>16.1 Reducir significativamente todas las formas de violencia y las correspondientes tasas de mortalidad en todo el mundo</t>
  </si>
  <si>
    <t>11.2.1</t>
  </si>
  <si>
    <t>Proporción de la población que tiene acceso conveniente al transporte público, desglosada por sexo, edad y personas con discapacidad</t>
  </si>
  <si>
    <t>16.2 Poner fin al maltrato, la explotación, la trata y todas las formas de violencia y tortura contra los niños</t>
  </si>
  <si>
    <t>11.3.1</t>
  </si>
  <si>
    <t>Cociente entre la tasa de consumo de tierras y la tasa de crecimiento de la población</t>
  </si>
  <si>
    <t>16.3 Promover el estado de derecho en los planos nacional e internacional y garantizar la igualdad de acceso a la justicia para todos</t>
  </si>
  <si>
    <t>11.3.2</t>
  </si>
  <si>
    <t>Proporción de ciudades con una estructura de participación directa de la sociedad civil en la planificación y la gestión urbanas que opera regular y democráticamente</t>
  </si>
  <si>
    <t>16.4 De aquí a 2030, reducir significativamente las corrientes financieras y de armas ilícitas, fortalecer la recuperación y devolución de los activos robados y luchar contra todas las formas de delincuencia organizada</t>
  </si>
  <si>
    <t>11.4.1</t>
  </si>
  <si>
    <t>Total de gasto (público y privado) per cápita en la preservación, protección y conservación de todo el patrimonio cultural y natural, desglosado por tipo de patrimonio (cultural, natural, mixto y reconocido por el (Centro del Patrimonio Mundial), nivel de gobierno (nacional, regional, local y municipal), tipo de gastos (gastos de funcionamiento e inversiones) y tipo de financiación privada (donaciones en especie, sector privado sin fines de lucro y patrocinio)</t>
  </si>
  <si>
    <t>16.5 Reducir considerablemente la corrupción y el soborno en todas sus formas</t>
  </si>
  <si>
    <t>11.5.1</t>
  </si>
  <si>
    <t>Número de muertes, personas desaparecidas y afectados directamente a consecuencia de desastres por cada 100.000 personas (1.5.1 y 13.1.1.)</t>
  </si>
  <si>
    <t>16.6 Crear a todos los niveles instituciones eficaces y transparentes que rindan cuentas</t>
  </si>
  <si>
    <t>11.5.2</t>
  </si>
  <si>
    <t>Pérdidas económicas directas en relación con el PIB mundial, daños a la infraestructura esencial y número de interrupciones de los servicios básicos, atribuidas a desastres</t>
  </si>
  <si>
    <t>16.7 Garantizar la adopción en todos los niveles de decisiones inclusivas, participativas y representativas que respondan a las necesidades</t>
  </si>
  <si>
    <t>11.6.1</t>
  </si>
  <si>
    <t>Proporción de residuos sólidos urbanos recolectados periódicamente con descarga final adecuada del total de residuos sólidos urbanos generados, desglosada por ciudad</t>
  </si>
  <si>
    <t>16.8 Ampliar y fortalecer la participación de los países en desarrollo en las instituciones de gobernanza mundial</t>
  </si>
  <si>
    <t>11.6.2</t>
  </si>
  <si>
    <t>Niveles medios anuales de partículas finas (por ejemplo, PM2.5 y PM10) en las ciudades (ponderados según la población)</t>
  </si>
  <si>
    <t>16.9 De aquí a 2030, proporcionar acceso a una identidad jurídica para todos, en particular mediante el registro de nacimientos</t>
  </si>
  <si>
    <t>11.7.1</t>
  </si>
  <si>
    <t>Proporción media de la superficie edificada de las ciudades correspondiente a espacios abiertos para el uso público de todos, desglosada por sexo, edad y personas con discapacidad</t>
  </si>
  <si>
    <t>16.10 Garantizar el acceso público a la información y proteger las libertades fundamentales, de conformidad con las leyes nacionales y los acuerdos internacionales</t>
  </si>
  <si>
    <t>11.7.2</t>
  </si>
  <si>
    <t>Proporción de personas víctimas de violencia física o acoso sexual, desglosada por sexo, edad, grado de discapacidad y lugar del hecho, en los 12 meses anteriores</t>
  </si>
  <si>
    <t>16.a Fortalecer las instituciones nacionales pertinentes, incluso mediante la cooperación internacional, para crear a todos los niveles, particularmente en los países en desarrollo, la capacidad de prevenir la violencia y combatir el terrorismo y la delincuencia</t>
  </si>
  <si>
    <t>11.a.1</t>
  </si>
  <si>
    <t>Proporción de población residente en ciudades que aplican planes de desarrollo urbano y regional que integran las proyecciones demográficas y las necesidades de recursos, desglosada por tamaño de ciudad</t>
  </si>
  <si>
    <t>16.b Promover y aplicar leyes y políticas no discriminatorias en favor del desarrollo sostenible</t>
  </si>
  <si>
    <t>11.b.1</t>
  </si>
  <si>
    <t>Número de países que adoptan y aplican estrategias de reducción del riesgo de desastres a nivel local en consonancia con el Marco de Sendái para la Reducción del Riesgo de Desastres 2015-2030 (1.5.3. y 13.1.2)</t>
  </si>
  <si>
    <t>17.1 Fortalecer la movilización de recursos internos, incluso mediante la prestación de apoyo internacional a los países en desarrollo, con el fin de mejorar la capacidad nacional para recaudar ingresos fiscales y de otra índole</t>
  </si>
  <si>
    <t>11.b.2</t>
  </si>
  <si>
    <t>Proporción de gobiernos locales que adoptan y aplican estrategias de reducción del riesgo de desastres a nivel local en consonancia con las estrategias nacionales de reducción del riesgo de desastres (1.5.4. - 13.1.3)</t>
  </si>
  <si>
    <t>17.2 Velar por que los países desarrollados cumplan plenamente sus compromisos en relación con la asistencia oficial para el desarrollo, incluido el compromiso de numerosos países desarrollados de alcanzar el objetivo de destinar el 0,7% del ingreso nacional bruto a la asistencia oficial para el desarrollo de los países en desarrollo y entre el 0,15% y el 0,20% del ingreso nacional bruto a la asistencia oficial para el desarrollo de los países menos adelantados; se alienta a los proveedores de asistencia oficial para el desarrollo a que consideren la posibilidad de fijar una meta para destinar al menos el 0,20% del ingreso nacional bruto a la asistencia oficial para el desarrollo de los países menos adelantados</t>
  </si>
  <si>
    <t>11.c.1</t>
  </si>
  <si>
    <t>Proporción del apoyo financiero a los países menos adelantados que se asigna a la construcción y el reacondicionamiento con materiales locales de edificios sostenibles, resilientes y eficientes en el uso de recursos</t>
  </si>
  <si>
    <t>17.3 Movilizar recursos financieros adicionales de múltiples fuentes para los países en desarrollo</t>
  </si>
  <si>
    <t>12.1.1</t>
  </si>
  <si>
    <t>Número de países con planes de acción nacionales de consumo y producción sostenibles incorporados como prioridad o meta en las políticas nacionales</t>
  </si>
  <si>
    <t>17.4 Ayudar a los países en desarrollo a lograr la sostenibilidad de la deuda a largo plazo con políticas coordinadas orientadas a fomentar la financiación, el alivio y la reestructuración de la deuda, según proceda, y hacer frente a la deuda externa de los países pobres muy endeudados a fin de reducir el endeudamiento excesivo</t>
  </si>
  <si>
    <t>12.2.1</t>
  </si>
  <si>
    <t>Huella material en términos absolutos, huella material per cápita y huella material por PIB (8.4.1)</t>
  </si>
  <si>
    <t>17.5 Adoptar y aplicar sistemas de promoción de las inversiones en favor de los países menos adelantados</t>
  </si>
  <si>
    <t>12.2.2</t>
  </si>
  <si>
    <t>Consumo material interior en términos absolutos, consumo material interior per cápita y consumo material interior por PIB (8.4.2)</t>
  </si>
  <si>
    <t>17.6 Mejorar la cooperación regional e internacional Norte-Sur, Sur-Sur y triangular en materia de ciencia, tecnología e innovación y el acceso a estas, y aumentar el intercambio de conocimientos en condiciones mutuamente convenidas, incluso mejorando la coordinación entre los mecanismos existentes, en particular a nivel de las Naciones Unidas, y mediante un mecanismo mundial de facilitación de la tecnología</t>
  </si>
  <si>
    <t>12.3.1</t>
  </si>
  <si>
    <t>Índice de la pérdida mundial de alimentos</t>
  </si>
  <si>
    <t>17.7 Promover el desarrollo de tecnologías ecológicamente racionales y su transferencia, divulgación y difusión a los países en desarrollo en condiciones favorables, incluso en condiciones concesionarias y preferenciales, según lo convenido de mutuo acuerdo</t>
  </si>
  <si>
    <t>12.4.1</t>
  </si>
  <si>
    <t>Número de partes en los acuerdos ambientales multilaterales internacionales relacionados con los desechos peligrosos y otros productos químicos, que cumplen sus compromisos y obligaciones de transmitir información como lo exige cada acuerdo pertinente</t>
  </si>
  <si>
    <t>17.8 Poner en pleno funcionamiento, a más tardar en 2017, el banco de tecnología y el mecanismo de apoyo a la creación de capacidad en materia de ciencia, tecnología e innovación para los países menos adelantados y aumentar la utilización de tecnologías instrumentales, en particular la tecnología de la información y las comunicaciones</t>
  </si>
  <si>
    <t>12.4.2</t>
  </si>
  <si>
    <t>Desechos peligrosos generados per cápita y proporción de desechos peligrosos tratados, desglosados por tipo de tratamiento</t>
  </si>
  <si>
    <t>17.9 Aumentar el apoyo internacional para realizar actividades de creación de capacidad eficaces y específicas en los países en desarrollo a fin de respaldar los planes nacionales de implementación de todos los Objetivos de Desarrollo Sostenible, incluso mediante la cooperación Norte-Sur, Sur-Sur y triangular</t>
  </si>
  <si>
    <t>12.5.1</t>
  </si>
  <si>
    <t>Tasa nacional de reciclado, toneladas de material reciclado</t>
  </si>
  <si>
    <t>17.10 Promover un sistema de comercio multilateral universal, basado en normas, abierto, no discriminatorio y equitativo en el marco de la Organización Mundial del Comercio, incluso mediante la conclusión de las negociaciones en el marco del Programa de Doha para el Desarrollo</t>
  </si>
  <si>
    <t>12.6.1</t>
  </si>
  <si>
    <t>Número de empresas que publican informes sobre sostenibilidad</t>
  </si>
  <si>
    <t>17.11 Aumentar significativamente las exportaciones de los países en desarrollo, en particular con miras a duplicar la participación de los países menos adelantados en las exportaciones mundiales de aquí a 2020</t>
  </si>
  <si>
    <t>12.7.1</t>
  </si>
  <si>
    <t>Número de países que aplican políticas de adquisiciones públicas y planes de acción sostenibles</t>
  </si>
  <si>
    <t>17.12 Lograr la consecución oportuna del acceso a los mercados libre de derechos y contingentes de manera duradera para todos los países menos adelantados, conforme a las decisiones de la Organización Mundial del Comercio, incluso velando por que las normas de origen preferenciales aplicables a las importaciones de los países menos adelantados sean transparentes y sencillas y contribuyan a facilitar el acceso a los mercados</t>
  </si>
  <si>
    <t>12.8.1</t>
  </si>
  <si>
    <t>Grado en que i) la educación cívica mundial y ii) la educación para el desarrollo sostenible (incluida la educación sobre el cambio climático) se incorporan en: a) las políticas nacionales de educación; b) los planes de estudio; c) la formación del profesorado y d) la evaluación de los estudiantes (4.7.1)</t>
  </si>
  <si>
    <t>17.13 Aumentar la estabilidad macroeconómica mundial, incluso mediante la coordinación y coherencia de las políticas</t>
  </si>
  <si>
    <t>12.a.1</t>
  </si>
  <si>
    <t>Cantidad de apoyo en materia de investigación y desarrollo prestado a los países en desarrollo para el consumo y la producción sostenibles y las tecnologías ecológicamente racionales</t>
  </si>
  <si>
    <t>17.14 Mejorar la coherencia de las políticas para el desarrollo sostenible</t>
  </si>
  <si>
    <t>12.b.1</t>
  </si>
  <si>
    <t>Número de estrategias o políticas de turismo sostenible y de planes de acción implantados que incluyen instrumentos de seguimiento y evaluación acordados</t>
  </si>
  <si>
    <t>17.15 Respetar el margen normativo y el liderazgo de cada país para establecer y aplicar políticas de erradicación de la pobreza y desarrollo sostenible</t>
  </si>
  <si>
    <t>12.c.1</t>
  </si>
  <si>
    <t>Cuantía de los subsidios a los combustibles fósiles por unidad de PIB (producción y consumo) y como proporción del total de los gastos nacionales en combustibles fósiles</t>
  </si>
  <si>
    <t>17.16 Mejorar la Alianza Mundial para el Desarrollo Sostenible, complementada por alianzas entre múltiples interesados que movilicen e intercambien conocimientos, especialización, tecnología y recursos financieros, a fin de apoyar el logro de los Objetivos de Desarrollo Sostenible en todos los países, particularmente los países en desarrollo</t>
  </si>
  <si>
    <t>13.1.1</t>
  </si>
  <si>
    <t>Número de muertes, personas desaparecidas y afectados directamente a consecuencia de desastres por cada 100.000 personas (1.5.1 y 11.5.1)</t>
  </si>
  <si>
    <t>17.17 Fomentar y promover la constitución de alianzas eficaces en las esferas pública, público privada y de la sociedad civil, aprovechando la experiencia y las estrategias de obtención de recursos de las alianzas</t>
  </si>
  <si>
    <t>13.1.2</t>
  </si>
  <si>
    <t>Número de países que adoptan y aplican estrategias de reducción del riesgo de desastres a nivel local en consonancia con el Marco de Sendái para la Reducción del Riesgo de Desastres 2015-2030 (1.5.3. y 11.b.1)</t>
  </si>
  <si>
    <t>17.18 De aquí a 2020, mejorar el apoyo a la creación de capacidad prestado a los países en desarrollo, incluidos los países menos adelantados y los pequeños Estados insulares en desarrollo, para aumentar significativamente la disponibilidad de datos oportunos, fiables y de gran calidad desglosados por ingresos, sexo, edad, raza, origen étnico, estatus migratorio, discapacidad, ubicación geográfica y otras características pertinentes en los contextos nacionales</t>
  </si>
  <si>
    <t>13.1.3</t>
  </si>
  <si>
    <t>Proporción de gobiernos locales que adoptan y aplican estrategias de reducción del riesgo de desastres a nivel local en consonancia con las estrategias nacionales de reducción del riesgo de desastres (1.5.4 - 11.b.2)</t>
  </si>
  <si>
    <t>17.19 De aquí a 2030, aprovechar las iniciativas existentes para elaborar indicadores que permitan medir los progresos en materia de desarrollo sostenible y complementen el producto interno bruto, y apoyar la creación de capacidad estadística en los países en desarrollo</t>
  </si>
  <si>
    <t>13.2.1</t>
  </si>
  <si>
    <t>Número de países que han comunicado el establecimiento o la puesta en marcha de una política, estrategia o plan integrados que aumenta su capacidad para adaptarse a los efectos adversos del cambio climático, y promueven la resiliencia al clima y un desarrollo con bajas emisiones de gases de efecto invernadero, de un modo que no comprometa la producción de alimentos (como un plan nacional de adaptación, una contribución determinada a nivel nacional, una comunicación nacional o un informe bienal de actualización)</t>
  </si>
  <si>
    <t>13.3.1</t>
  </si>
  <si>
    <t>Número de países que han incorporado la mitigación, la adaptación, la reducción del impacto y la alerta temprana en los planes de estudios de la enseñanza primaria, secundaria y terciaria</t>
  </si>
  <si>
    <t>13.3.2</t>
  </si>
  <si>
    <t>Número de países que han comunicado una mayor creación de capacidad institucional, sistémica e individual para aplicar la adaptación, la mitigación y la transferencia de tecnología, y las medidas de desarrollo</t>
  </si>
  <si>
    <t>13.a.1</t>
  </si>
  <si>
    <t>Suma en dólares de los Estados Unidos movilizada por año entre 2020 y 2025 como parte del compromiso de los 100.000 millones de dólares</t>
  </si>
  <si>
    <t>13.b.1</t>
  </si>
  <si>
    <t>Número de países menos adelantados y pequeños Estados insulares en desarrollo que están recibiendo apoyo especializado, y cantidad de apoyo, en particular financiero, tecnológico y de creación de capacidad, para los mecanismos encaminados a aumentar la capacidad de planificación y gestión eficaces en relación con el cambio climático, incluidos los centrados en las mujeres, los jóvenes y las comunidades locales y marginadas</t>
  </si>
  <si>
    <t>14.1.1</t>
  </si>
  <si>
    <t>Índice de eutrofización costera y densidad de desechos plásticos flotantes</t>
  </si>
  <si>
    <t>14.2.1</t>
  </si>
  <si>
    <t>Proporción de zonas económicas exclusivas nacionales gestionadas mediante enfoques basados en los ecosistemas</t>
  </si>
  <si>
    <t>14.3.1</t>
  </si>
  <si>
    <t>Acidez media del mar (pH) medida en un conjunto convenido de estaciones de muestreo representativas</t>
  </si>
  <si>
    <t>14.4.1</t>
  </si>
  <si>
    <t>Proporción de poblaciones de peces que están dentro de niveles biológicamente sostenibles</t>
  </si>
  <si>
    <t>14.5.1</t>
  </si>
  <si>
    <t>Cobertura de las zonas protegidas en relación con las zonas marinas</t>
  </si>
  <si>
    <t>14.6.1</t>
  </si>
  <si>
    <t>Progresos realizados por los países en el grado de aplicación de instrumentos internacionales cuyo objetivo es combatir la pesca ilegal, no declarada y no reglamentada</t>
  </si>
  <si>
    <t>14.7.1</t>
  </si>
  <si>
    <t>Pesca sostenible como proporción del PIB en los pequeños Estados insulares en desarrollo, los países menos adelantados y todos los países</t>
  </si>
  <si>
    <t>14.a.1</t>
  </si>
  <si>
    <t>Proporción del presupuesto total de investigación asignada a la investigación en el campo de la tecnología marina</t>
  </si>
  <si>
    <t>14.b.1</t>
  </si>
  <si>
    <t>Progresos realizados por los países en el grado de aplicación de un marco jurídico, reglamentario, normativo o institucional que reconozca y proteja los derechos de acceso de la pesca en pequeña escala</t>
  </si>
  <si>
    <t>14.c.1</t>
  </si>
  <si>
    <t>Número de países que, mediante marcos jurídicos, normativos e institucionales, avanzan en la ratificación, la aceptación y la implementación de instrumentos relacionados con los océanos que aplican el derecho internacional reflejado en la Convención de las Naciones Unidas sobre el Derecho del Mar para la conservación y el uso sostenible de los océanos y sus recursos</t>
  </si>
  <si>
    <t>15.1.1</t>
  </si>
  <si>
    <t>Superficie forestal como proporción de la superficie total</t>
  </si>
  <si>
    <t>15.1.2</t>
  </si>
  <si>
    <t>Proporción de lugares importantes para la diversidad biológica terrestre y del agua dulce que constituyen áreas protegidas, desglosada por tipo de ecosistema</t>
  </si>
  <si>
    <t>15.2.1</t>
  </si>
  <si>
    <t>Progresos en la gestión forestal sostenible</t>
  </si>
  <si>
    <t>15.3.1</t>
  </si>
  <si>
    <t>Proporción de tierras degradadas en comparación con la superficie total</t>
  </si>
  <si>
    <t>15.4.1</t>
  </si>
  <si>
    <t>Cobertura por zonas protegidas de lugares importantes para la diversidad biológica de las montañas</t>
  </si>
  <si>
    <t>15.4.2</t>
  </si>
  <si>
    <t>Índice de cobertura verde de las montañas</t>
  </si>
  <si>
    <t>15.5.1</t>
  </si>
  <si>
    <t>Índice de la Lista Roja</t>
  </si>
  <si>
    <t>15.6.1</t>
  </si>
  <si>
    <t>Número de países que han adoptado marcos legislativos, administrativos y normativos para una distribución justa y equitativa de los beneficios</t>
  </si>
  <si>
    <t>15.7.1</t>
  </si>
  <si>
    <t>Proporción de vida silvestre comercializada que ha sido objeto de caza furtiva o de tráfico ilícito (15.c.1)</t>
  </si>
  <si>
    <t>15.8.1</t>
  </si>
  <si>
    <t>Proporción de países que han aprobado legislación nacional pertinente y han destinado recursos suficientes para la prevención o el control de especies exóticas invasoras</t>
  </si>
  <si>
    <t>15.9.1</t>
  </si>
  <si>
    <t>Avances en el logro de las metas nacionales establecidas de conformidad con la segunda Meta de Aichi para la Diversidad Biológica del Plan Estratégico para la Diversidad Biológica 2011-2020</t>
  </si>
  <si>
    <t>15.a.1</t>
  </si>
  <si>
    <t>La asistencia oficial para el desarrollo y el gasto público en la conservación y el uso sostenible de la diversidad biológica y los ecosistemas (15.b.1)</t>
  </si>
  <si>
    <t>15.b.1</t>
  </si>
  <si>
    <t>La asistencia oficial para el desarrollo y el gasto público en la conservación y el uso sostenible de la diversidad biológica y los ecosistemas (15.a.1)</t>
  </si>
  <si>
    <t>15.c.1</t>
  </si>
  <si>
    <t>Proporción de vida silvestre comercializada que ha sido objeto de caza furtiva o de tráfico ilícito (15.7.1)</t>
  </si>
  <si>
    <t>16.1.1</t>
  </si>
  <si>
    <t>Número de víctimas de homicidios dolosos por cada 100.000 habitantes, desglosado por sexo y edad</t>
  </si>
  <si>
    <t>16.1.2</t>
  </si>
  <si>
    <t>Muertes causadas por conflictos por cada 100.000 habitantes, desglosadas por sexo, edad y causa</t>
  </si>
  <si>
    <t>16.1.3</t>
  </si>
  <si>
    <t>Proporción de la población sometida a violencia física, psicológica o sexual en los 12 meses anteriores</t>
  </si>
  <si>
    <t>16.1.4</t>
  </si>
  <si>
    <t>Proporción de la población que no tiene miedo de caminar sola cerca de donde vive</t>
  </si>
  <si>
    <t>16.2.1</t>
  </si>
  <si>
    <t>Proporción de niños de 1 a 17 años que sufrieron algún castigo físico o agresión psicológica por los cuidadores en el mes anterior</t>
  </si>
  <si>
    <t>16.2.2</t>
  </si>
  <si>
    <t>Número de víctimas de la trata de personas por cada 100.000 habitantes, desglosado por sexo, edad y tipo de explotación</t>
  </si>
  <si>
    <t>16.2.3</t>
  </si>
  <si>
    <t>Proporción de mujeres y hombres jóvenes de 18 a 29 años de edad que habían sufrido violencia sexual antes de cumplir los 18 años</t>
  </si>
  <si>
    <t>16.3.1</t>
  </si>
  <si>
    <t>Proporción de las víctimas de violencia en los 12 meses anteriores que notificaron su victimización a las autoridades competentes u otros mecanismos de resolución de conflictos reconocidos oficialmente</t>
  </si>
  <si>
    <t>16.3.2</t>
  </si>
  <si>
    <t>Detenidos que no han sido sentenciados como proporción de la población carcelaria total</t>
  </si>
  <si>
    <t>16.4.1</t>
  </si>
  <si>
    <t>Valor total de las corrientes financieras ilícitas de entrada y salida (en dólares corrientes de los Estados Unidos)</t>
  </si>
  <si>
    <t>16.4.2</t>
  </si>
  <si>
    <t>Proporción de armas incautadas, encontradas o entregadas cuyo origen o contexto ilícitos han sido determinados o establecidos por una autoridad competente, de conformidad con los instrumentos internacionales</t>
  </si>
  <si>
    <t>16.5.1</t>
  </si>
  <si>
    <t>Proporción de las personas que han tenido por lo menos un contacto con un funcionario público y que pagaron un soborno a un funcionario público, o tuvieron la experiencia de que un funcionario público les pidiera que lo pagaran, durante los 12 meses anteriores</t>
  </si>
  <si>
    <t>16.5.2</t>
  </si>
  <si>
    <t>Proporción de negocios que han tenido por lo menos un contacto con un funcionario público y que pagaron un soborno a un funcionario público, o tuvieron la experiencia de que un funcionario público les pidiera que lo pagaran, durante los 12 meses anteriores</t>
  </si>
  <si>
    <t>16.6.1</t>
  </si>
  <si>
    <t>Gastos primarios del gobierno como proporción del presupuesto aprobado original, desglosados por sector (o por códigos presupuestarios o elementos similares)</t>
  </si>
  <si>
    <t>16.6.2</t>
  </si>
  <si>
    <t>Proporción de la población que se siente satisfecha con su última experiencia de los servicios públicos</t>
  </si>
  <si>
    <t>16.7.1</t>
  </si>
  <si>
    <t>Proporciones de plazas (por sexo, edad, personas con discapacidad y grupos de población) en las instituciones públicas (asambleas legislativas nacionales y locales, administración pública, poder judicial), en comparación con las distribuciones nacionales</t>
  </si>
  <si>
    <t>16.7.2</t>
  </si>
  <si>
    <t>Proporción de la población que considera que la adopción de decisiones es inclusiva y participativa, desglosada por sexo, edad, discapacidad y grupo de población</t>
  </si>
  <si>
    <t>16.8.1</t>
  </si>
  <si>
    <t>Proporción de miembros y derechos de voto de los países en desarrollo en las organizaciones internacionales (10.6.1)</t>
  </si>
  <si>
    <t>16.9.1</t>
  </si>
  <si>
    <t>Proporción de niños menores de 5 años cuyo nacimiento se ha registrado ante una autoridad civil, desglosada por edad</t>
  </si>
  <si>
    <t>16.10.1</t>
  </si>
  <si>
    <t>Número de casos verificados de homicidio, secuestro, desaparición forzada, detención arbitraria y tortura de periodistas, miembros asociados de los medios de comunicación, sindicalistas y defensores de los derechos humanos, en los 12 meses anteriores</t>
  </si>
  <si>
    <t>16.10.2</t>
  </si>
  <si>
    <t>Número de países que adoptan y aplican las garantías constitucionales, reglamentarias y/o normativas para el acceso público a la información</t>
  </si>
  <si>
    <t>16.a.1</t>
  </si>
  <si>
    <t>Existencia de instituciones nacionales independientes de derechos humanos, en cumplimiento de lo dispuesto por los Principios de París</t>
  </si>
  <si>
    <t>16.b.1</t>
  </si>
  <si>
    <t>Proporción de la población que declara haberse sentido personalmente víctima de discriminación o acoso en los 12 meses anteriores por motivos de discriminación prohibidos por el derecho internacional de los derechos humanos (10.3.1)</t>
  </si>
  <si>
    <t>17.1.1</t>
  </si>
  <si>
    <t>Total de los ingresos del gobierno como proporción del PIB, desglosado por fuente</t>
  </si>
  <si>
    <t>17.1.2</t>
  </si>
  <si>
    <t>Proporción del presupuesto nacional financiado por impuestos internos</t>
  </si>
  <si>
    <t>17.2.1</t>
  </si>
  <si>
    <t>Asistencia oficial para el desarrollo neta, total y para los países menos adelantados, como proporción del ingreso nacional bruto (INB) de los donantes del Comité de Asistencia para el Desarrollo de la Organización de Cooperación y Desarrollo Económicos (OCDE)</t>
  </si>
  <si>
    <t>17.3.1</t>
  </si>
  <si>
    <t>Inversión extranjera directa, asistencia oficial para el desarrollo y cooperación Sur-Sur como proporción del presupuesto nacional total</t>
  </si>
  <si>
    <t>17.3.2</t>
  </si>
  <si>
    <t>Volumen de las remesas (en dólares de los Estados Unidos) como proporción del PIB total</t>
  </si>
  <si>
    <t>17.4.1</t>
  </si>
  <si>
    <t>Servicio de la deuda como proporción de las exportaciones de bienes y servicios</t>
  </si>
  <si>
    <t>17.5.1</t>
  </si>
  <si>
    <t>Número de países que adoptan y aplican regímenes de promoción de las inversiones para los países menos adelantados</t>
  </si>
  <si>
    <t>17.6.1</t>
  </si>
  <si>
    <t>Número de acuerdos y programas de cooperación en materia de ciencia y tecnología celebrados entre países, desglosado por tipo de cooperación</t>
  </si>
  <si>
    <t>17.6.2</t>
  </si>
  <si>
    <t>Suscripciones a Internet de banda ancha fija por cada 100 habitantes, desglosadas por velocidad</t>
  </si>
  <si>
    <t>17.7.1</t>
  </si>
  <si>
    <t>Monto total de fondos aprobados con destino a los países en desarrollo para promover el desarrollo, la transferencia y la difusión de tecnologías ecológicamente racionales</t>
  </si>
  <si>
    <t>17.8.1</t>
  </si>
  <si>
    <t>Proporción de personas que usan Internet</t>
  </si>
  <si>
    <t>17.9.1</t>
  </si>
  <si>
    <t>Valor en dólares de la asistencia financiera y técnica (incluso mediante la cooperación Norte-Sur, Sur-Sur y triangular) prometida a los países en desarrollo</t>
  </si>
  <si>
    <t>17.10.1</t>
  </si>
  <si>
    <t>Promedio arancelario ponderado en todo el mundo</t>
  </si>
  <si>
    <t>17.11.1</t>
  </si>
  <si>
    <t>Participación de los países en desarrollo y los países menos adelantados en las exportaciones mundiales</t>
  </si>
  <si>
    <t>17.12.1</t>
  </si>
  <si>
    <t>Promedio de los aranceles que enfrentan los países en desarrollo, los países menos adelantados y los pequeños Estados insulares en desarrollo</t>
  </si>
  <si>
    <t>17.13.1</t>
  </si>
  <si>
    <t>Tablero Macroeconómico</t>
  </si>
  <si>
    <t>17.14.1</t>
  </si>
  <si>
    <t>Número de países que cuentan con mecanismos para mejorar la coherencia de las políticas de desarrollo sostenible</t>
  </si>
  <si>
    <t>17.15.1</t>
  </si>
  <si>
    <t>Grado de utilización de los marcos de resultados y de las herramientas de planificación de los propios países por los proveedores de cooperación para el desarrollo</t>
  </si>
  <si>
    <t>17.16.1</t>
  </si>
  <si>
    <t>Número de países que informan de los progresos en marcos de seguimiento de la eficacia de las actividades de desarrollo de múltiples interesados que favorecen el logro de los Objetivos de Desarrollo Sostenible</t>
  </si>
  <si>
    <t>17.17.1</t>
  </si>
  <si>
    <t>Suma en dólares de los Estados Unidos comprometida para asociaciones público-privadas y asociaciones con la sociedad civil</t>
  </si>
  <si>
    <t>17.18.1</t>
  </si>
  <si>
    <t>Proporción de indicadores de desarrollo sostenible producidos a nivel nacional, con pleno desglose cuando sea pertinente a la meta, de conformidad con los Principios Fundamentales de las Estadísticas Oficiales</t>
  </si>
  <si>
    <t>17.18.2</t>
  </si>
  <si>
    <t>Número de países que cuentan con legislación nacional sobre las estadísticas acorde con los Principios Fundamentales de las Estadísticas Oficiales</t>
  </si>
  <si>
    <t>17.18.3</t>
  </si>
  <si>
    <t>Número de países que cuentan con un plan nacional de estadística plenamente financiado y en proceso de aplicación, desglosado por fuente de financiación</t>
  </si>
  <si>
    <t>17.19.1</t>
  </si>
  <si>
    <t>Valor en dólares de todos los recursos proporcionados para fortalecer la capacidad estadística de los países en desarrollo</t>
  </si>
  <si>
    <t>17.19.2</t>
  </si>
  <si>
    <t>Proporción de países que a) han realizado al menos un censo de población y vivienda en los últimos diez años; y b) han registrado el 100% de los nacimientos y el 80% de las defunciones</t>
  </si>
  <si>
    <t>Sistema de indicadores de seguimiento a los Objetivos de Desarrollo Sostenible</t>
  </si>
  <si>
    <t>REGRESAR A INICIO</t>
  </si>
  <si>
    <t xml:space="preserve">Objetivo 1. Poner fin a la pobreza en todas sus formas y en todo el mundo </t>
  </si>
  <si>
    <t>Meta</t>
  </si>
  <si>
    <t># de indicador</t>
  </si>
  <si>
    <t>Indicador</t>
  </si>
  <si>
    <t xml:space="preserve">1.1 De aquí a 2030, erradicar para todas las personas y en todo el mundo la pobreza extrema (actualmente se considera que sufren pobreza extrema las personas que viven con menos de 1,25 dólares de los Estados Unidos al día). </t>
  </si>
  <si>
    <t>1.1.1</t>
  </si>
  <si>
    <t xml:space="preserve">1.1.1 Proporción de la población que vive por debajo del umbral internacional de la pobreza, desglosada por sexo, edad, situación laboral y ubicación geográfica (urbana o rural). </t>
  </si>
  <si>
    <t>1.2 De aquí a 2030, reducir al menos a la mitad la proporción de hombres, mujeres y niños de todas las edades que viven en la pobreza en todas sus dimensiones con arreglo a las definiciones nacionales.</t>
  </si>
  <si>
    <t>1.2.1</t>
  </si>
  <si>
    <t>1.2.1 Proporción de la población que vive por debajo del umbral nacional de la pobreza, desglosada por sexo y edad.</t>
  </si>
  <si>
    <t>1.2.2</t>
  </si>
  <si>
    <t>1.2.2 Proporción de hombres, mujeres y niños de todas las edades que viven en la pobreza en todas sus dimensiones, con arreglo a las definiciones nacionales.</t>
  </si>
  <si>
    <t>1.3 Implementar a nivel nacional sistemas y medidas apropiados de protección social para todos, incluidos niveles mínimos, y, de aquí a 2030, lograr una amplia cobertura de las personas pobres y vulnerables.</t>
  </si>
  <si>
    <t>1.3.1</t>
  </si>
  <si>
    <t>1.3.1 Proporción de la población cubierta por niveles mínimos o sistemas de protección social, desglosada por sexo, distinguiendo entre los niños, los desempleados, los ancianos, las personas con discapacidad, las mujeres embarazadas, los recién nacidos.</t>
  </si>
  <si>
    <t xml:space="preserve">1.4 De aquí a 2030, garantizar que todos los hombres y mujeres, en particular los pobres y los vulnerables, tengan los mismos derechos a los recursos económicos y acceso a los servicios básicos, la propiedad y el control de la tierra y otros bienes, la herencia, los recursos naturales, las nuevas tecnologías apropiadas y los servicios financieros, incluida la microfinanciación. </t>
  </si>
  <si>
    <t>1.4.1</t>
  </si>
  <si>
    <t xml:space="preserve">1.4.1 Proporción de la población que vive en hogares con acceso a servicios básicos. </t>
  </si>
  <si>
    <t>1.4.2</t>
  </si>
  <si>
    <t>1.4.2 Proporción del total de la población adulta, por sexo y por tipo de tenencia, con derechos seguros de tenencia de la tierra, que posee documentación reconocida legalmente al respecto y que percibe esos derechos como seguros.</t>
  </si>
  <si>
    <t>1.5 De aquí a 2030, fomentar la resiliencia de los pobres y las personas que se encuentran en situaciones de vulnerabilidad y reducir su exposición y vulnerabilidad a los fenómenos extremos relacionados con el clima y otras perturbaciones y desastres económicos, sociales y ambientales.</t>
  </si>
  <si>
    <t>1.5.1</t>
  </si>
  <si>
    <t>1.5.1 Número de muertes, personas desaparecidas y afectados directamenbte a consecuencia de desastres por cada 100.000 personas (11.5.1 - 13.1.1).</t>
  </si>
  <si>
    <t>1.5.2</t>
  </si>
  <si>
    <t>1.5.2 Pérdidas económicas causadas directamente por los desastres en relación con el Producto Interior Bruto (PIB) mundial.</t>
  </si>
  <si>
    <t>1.5.3</t>
  </si>
  <si>
    <t>1.5.3 Número de países que adoptan y aplican estrategias de reducción del riesgo de desastres a nivel local en consonancia con el Marco de Sandái para la Reducción del Riezgo de Desastres 2015-2030 (11.b.1 - 13.1.2).</t>
  </si>
  <si>
    <t>1.5.4</t>
  </si>
  <si>
    <t>1.5.4 Proporción de gobiernos locales que adoptan y aplican estrategias de reducción del riesgo de desastres a nivel local en consonancia con las estrategias nacionales de reducción del riesgo de desastres (11.b.2 - 13.1.2).</t>
  </si>
  <si>
    <t>1.a Garantizar una movilización significativa de recursos procedentes de diversas fuentes, incluso mediante la mejora de la cooperación para el desarrollo, a fin de proporcionar medios suficientes y previsibles a los países en desarrollo, en particular los países menos adelantados, para que implementen programas y políticas encaminados a poner fin a la pobreza en todas sus dimensiones.</t>
  </si>
  <si>
    <t>1.a.1</t>
  </si>
  <si>
    <t>1.a.1 Proporción de recursos asignados por el gobierno directamente a programas de reducción de la pobreza.</t>
  </si>
  <si>
    <t>1.a.2</t>
  </si>
  <si>
    <t>1.a.2 Proporción del gasto público total en servicios esenciales (educación, salud y protección social).</t>
  </si>
  <si>
    <t>1.a.3</t>
  </si>
  <si>
    <t>1.a.3 Suma del total de subvenciones y asignaciones no generadas de la deuda dedicadas directamente a programas de reducción de la pobreza como proporción del PIB.</t>
  </si>
  <si>
    <t>1.b Crear marcos normativos sólidos en los planos nacional, regional e internacional, sobre la base de estrategias de desarrollo en favor de los pobres que tengan en cuenta las cuestiones de género, a fin de apoyar la inversión acelerada en medidas para erradicar la pobreza.</t>
  </si>
  <si>
    <t>1.b.1</t>
  </si>
  <si>
    <t>1.b.1 Proporción del gasto público periódico y de capital destinado a sectores que benefician de forma desproporcionada a las mujeres, los pobres y los grupos vulnerables.</t>
  </si>
  <si>
    <t>REGRESAR</t>
  </si>
  <si>
    <t xml:space="preserve">VER METADATO </t>
  </si>
  <si>
    <t>Objetivo</t>
  </si>
  <si>
    <t xml:space="preserve">Meta </t>
  </si>
  <si>
    <t xml:space="preserve">1.1 De aquí a 2030, erradicar para todas las personas y en todo el mundo la pobreza extrema (actualmente se considera que sufren pobreza extrema las personas que viven con menos de 1,25 dólares de los Estados Unidos al día) </t>
  </si>
  <si>
    <t>Nombre del indicador o de la variable</t>
  </si>
  <si>
    <t xml:space="preserve">1.1.1 Proporción de la población que vive por debajo del umbral internacional de la pobreza, desglosada por sexo, edad, situación laboral y ubicación geográfica (urbana o rural) </t>
  </si>
  <si>
    <t>Propuesta de indicador para Costa Rica</t>
  </si>
  <si>
    <t xml:space="preserve">1. Porcentaje de la población que vive con menos de US$1.25 (Paridad de Poder Adquisitivo (PPA)) al día, por sexo, zona, región de planificación, condición de actividad y rangos de edad </t>
  </si>
  <si>
    <t>Años</t>
  </si>
  <si>
    <t>Total</t>
  </si>
  <si>
    <t>Sexo</t>
  </si>
  <si>
    <t>Zona</t>
  </si>
  <si>
    <t>Región de planificación</t>
  </si>
  <si>
    <t>Condición de actividad</t>
  </si>
  <si>
    <t>Rango de edad</t>
  </si>
  <si>
    <t>Hombre</t>
  </si>
  <si>
    <t>Mujer</t>
  </si>
  <si>
    <t>Urbana</t>
  </si>
  <si>
    <t>Rural</t>
  </si>
  <si>
    <t>Central</t>
  </si>
  <si>
    <t>Chorotega</t>
  </si>
  <si>
    <t>Pacífico Central</t>
  </si>
  <si>
    <t>Brunca</t>
  </si>
  <si>
    <t>Huetar Caribe</t>
  </si>
  <si>
    <t>Huetar Norte</t>
  </si>
  <si>
    <t>Ocupado</t>
  </si>
  <si>
    <t>Desempleado abierto</t>
  </si>
  <si>
    <t>Fuera de la fuerza de trabajo</t>
  </si>
  <si>
    <t>De 0 a 5 años</t>
  </si>
  <si>
    <t>De 6 a 12 años</t>
  </si>
  <si>
    <t>De 13 a 17 años</t>
  </si>
  <si>
    <t>De 18 a 24 años</t>
  </si>
  <si>
    <t>De 25 a 35 años</t>
  </si>
  <si>
    <t>De 36 a 64 años</t>
  </si>
  <si>
    <t>Mayor de 65 años</t>
  </si>
  <si>
    <t>I. Información Marco Global del Indicador</t>
  </si>
  <si>
    <t>A</t>
  </si>
  <si>
    <t>Objetivo de Desarrollo Sostenible</t>
  </si>
  <si>
    <t xml:space="preserve">Meta ODS Naciones Unidades </t>
  </si>
  <si>
    <t>Número del indicador</t>
  </si>
  <si>
    <t>Indicador propuesto por Naciones Unidas</t>
  </si>
  <si>
    <t>II. Información Indicador para Costa Rica</t>
  </si>
  <si>
    <t>Meta país</t>
  </si>
  <si>
    <t xml:space="preserve">Metas nacional no identificada. </t>
  </si>
  <si>
    <t>Indicador propuesto por Costa Rica</t>
  </si>
  <si>
    <t xml:space="preserve">Número </t>
  </si>
  <si>
    <t xml:space="preserve">Tipo </t>
  </si>
  <si>
    <t>Definición conceptual</t>
  </si>
  <si>
    <t>Fórmula de cálculo</t>
  </si>
  <si>
    <t>Unidad de medida</t>
  </si>
  <si>
    <t>Porcentaje</t>
  </si>
  <si>
    <t>Interpretación</t>
  </si>
  <si>
    <t xml:space="preserve">Componentes involucrados en la fórmula del cálculo </t>
  </si>
  <si>
    <t>Cobertura geográfica</t>
  </si>
  <si>
    <t>Nacional.</t>
  </si>
  <si>
    <t>Desagregación</t>
  </si>
  <si>
    <t>Geográfica</t>
  </si>
  <si>
    <t>Zona y región de planificación.</t>
  </si>
  <si>
    <t>Temática</t>
  </si>
  <si>
    <t>Sexo, condición de actividad y rango de edad.</t>
  </si>
  <si>
    <t>Periodicidad</t>
  </si>
  <si>
    <t>Anual.</t>
  </si>
  <si>
    <t>Fuente</t>
  </si>
  <si>
    <t>Instituto Nacional de Estadística y Censos (INEC).</t>
  </si>
  <si>
    <t xml:space="preserve">Tipo de operación estadística </t>
  </si>
  <si>
    <t>Encuesta</t>
  </si>
  <si>
    <t xml:space="preserve">Nombre de la Operación estadística </t>
  </si>
  <si>
    <t>Encuesta Nacional de Hogares (ENAHO)</t>
  </si>
  <si>
    <t>Limitaciones del indicador</t>
  </si>
  <si>
    <t xml:space="preserve">Comentarios generales </t>
  </si>
  <si>
    <t>Referencias bibliográficas</t>
  </si>
  <si>
    <t>III. Información del Contacto</t>
  </si>
  <si>
    <t>Nombre</t>
  </si>
  <si>
    <t>Eddy Madrigal Méndez</t>
  </si>
  <si>
    <t>Puesto</t>
  </si>
  <si>
    <t>Coordinador ENAHO</t>
  </si>
  <si>
    <t>Institución</t>
  </si>
  <si>
    <t>Instituto Nacional de Estadística y Censos</t>
  </si>
  <si>
    <t>Teléfono</t>
  </si>
  <si>
    <t>(506) 22809280  Ext: 317</t>
  </si>
  <si>
    <t>Correo electrónico</t>
  </si>
  <si>
    <t>eddy.madrigal@inec.go.cr</t>
  </si>
  <si>
    <t xml:space="preserve">1.2 De aquí a 2030, reducir al menos a la mitad la proporción de hombres, mujeres y niños de todas las edades que viven en la pobreza en todas sus dimensiones con arreglo a las definiciones nacionales </t>
  </si>
  <si>
    <t xml:space="preserve">1.2.1 Proporción de la población que vive por debajo del umbral nacional de la pobreza, desglosada por sexo y edad  </t>
  </si>
  <si>
    <t>Indicador propuesto para Costa Rica</t>
  </si>
  <si>
    <t>1. Porcentaje de población en situación de pobreza determinado por el método de la línea de pobreza, por sexo, zona, región de planificación, condición de actividad  y rangos de edad</t>
  </si>
  <si>
    <t xml:space="preserve">Urbana </t>
  </si>
  <si>
    <t xml:space="preserve">Rural </t>
  </si>
  <si>
    <t>Metas país no identificada.</t>
  </si>
  <si>
    <t>Porcentaje de población en situación de pobreza determinado por el método de la línea de pobreza, por sexo, zona, región de planificación, condición de actividad  y rangos de edad</t>
  </si>
  <si>
    <r>
      <t xml:space="preserve">Hace referencia al porcentaje de población en pobreza determinado por el método de la línea de pobreza.
Se consideran pobres a las personas en condición de pobreza extrema y pobreza no extrema según definición nacional.
El método denominado por  línea de pobreza, es un indicador que representa el monto mínimo requerido para que una persona pueda satisfacer las necesidades básicas alimentarias y no alimentarias, incluidas en una canasta de bienes y servicios construida con base en la información de la Encuesta Nacional de Ingresos y Gastos (ENIGH) del 2004 y cuya composición y costo se determinan en forma separada para la zona urbana y la zona rural (INEC, 2014). 
La línea de la pobreza permite clasificar la población en tres grandes grupos:
</t>
    </r>
    <r>
      <rPr>
        <b/>
        <sz val="11"/>
        <rFont val="Calibri"/>
        <family val="2"/>
        <scheme val="minor"/>
      </rPr>
      <t>Hogares con pobreza extrema</t>
    </r>
    <r>
      <rPr>
        <sz val="11"/>
        <rFont val="Calibri"/>
        <family val="2"/>
        <scheme val="minor"/>
      </rPr>
      <t xml:space="preserve">: son aquellos hogares con un ingreso per cápita igual o inferior al costo per cápita de la Canasta Básica Alimentaria (CBA) o línea de extrema pobreza.
</t>
    </r>
    <r>
      <rPr>
        <b/>
        <sz val="11"/>
        <rFont val="Calibri"/>
        <family val="2"/>
        <scheme val="minor"/>
      </rPr>
      <t xml:space="preserve">Hogares en pobreza no extrema: </t>
    </r>
    <r>
      <rPr>
        <sz val="11"/>
        <rFont val="Calibri"/>
        <family val="2"/>
        <scheme val="minor"/>
      </rPr>
      <t xml:space="preserve">son aquellos hogares que tienen un ingreso per cápita igual o inferior a la línea de pobreza pero superior al costo per cápita de la Canasta Básica Alimentaria (CBA) o línea de extrema pobreza.
</t>
    </r>
    <r>
      <rPr>
        <b/>
        <sz val="11"/>
        <rFont val="Calibri"/>
        <family val="2"/>
        <scheme val="minor"/>
      </rPr>
      <t>Hogares no pobres:</t>
    </r>
    <r>
      <rPr>
        <sz val="11"/>
        <rFont val="Calibri"/>
        <family val="2"/>
        <scheme val="minor"/>
      </rPr>
      <t xml:space="preserve"> son aquellos hogares con un ingreso per cápita que les permite cubrir sus necesidades básicas alimentarias y no alimentarias; esto es, su ingreso per cápita es superior al valor de la línea de pobreza.
</t>
    </r>
  </si>
  <si>
    <t xml:space="preserve">
</t>
  </si>
  <si>
    <t>• Total de personas en hogares en condición de pobreza extrema más pobreza no extrema.
• Total de personas.</t>
  </si>
  <si>
    <t>Nacional</t>
  </si>
  <si>
    <t>Zona, región de planificación</t>
  </si>
  <si>
    <t>Sexo, condición de actividad, rango de edad.</t>
  </si>
  <si>
    <t>Anual</t>
  </si>
  <si>
    <t>El nivel  de pobreza medida con línea de pobreza está formada por tres categorías, pobreza extrema, pobreza no extrema y no pobres, para el cálculo de este indicador se suma pobreza extrema y pobreza no extrema.
De acuerdo a las Naciones Unidas, este indicador se requiere con las siguientes desagregaciones: sexo y edad.</t>
  </si>
  <si>
    <t>Instituto Nacional de Estadística y Censos (INEC)</t>
  </si>
  <si>
    <t>VER METADATO</t>
  </si>
  <si>
    <t>1.2.2 Proporción de hombres, mujeres y niños de todas las edades que viven en la pobreza en todas sus dimensiones, con arreglo a las definiciones nacionales</t>
  </si>
  <si>
    <t>Porcentaje de personas que viven en hogares pobres determinado por método de pobreza multidimensional, por sexo, zona, región de planificación y rangos de edad</t>
  </si>
  <si>
    <t>Brenca</t>
  </si>
  <si>
    <t xml:space="preserve">Dimensiones </t>
  </si>
  <si>
    <t xml:space="preserve">Total </t>
  </si>
  <si>
    <t>Educación</t>
  </si>
  <si>
    <t>Vivienda y uso de internet</t>
  </si>
  <si>
    <t>Salud</t>
  </si>
  <si>
    <t>Trabajo</t>
  </si>
  <si>
    <t>Protección Social</t>
  </si>
  <si>
    <t>Meta país no identificada.</t>
  </si>
  <si>
    <t>Porcentaje de personas que viven en hogares pobres determinado por método de pobreza multidimensional, por sexo, zona, región de planificación y rangos de edad.</t>
  </si>
  <si>
    <r>
      <t xml:space="preserve">Se refiere a las personas que viven en hogares pobres, determinado por método de pobreza multidimensional. 
Se estiman pobres a las personas en condición de pobreza multidimensional según definición nacional.
Se consideran pobres las personas que viven en hogares en condición de pobreza multidimensional según método de Índice de Pobreza Multidimensional. Cuando un hogar tenga menos del 20% de  privaciones, no será clasificado como pobre. Cuando un hogar tenga 20% o más de privaciones, será clasificado como pobre.  
El Índice de Pobreza Multidimensional  de Costa Rica utiliza como unidad de análisis los hogares. Se han definido cinco dimensiones: 
</t>
    </r>
    <r>
      <rPr>
        <b/>
        <sz val="11"/>
        <rFont val="Calibri"/>
        <family val="2"/>
        <scheme val="minor"/>
      </rPr>
      <t xml:space="preserve">1) Educación  compuesto por: </t>
    </r>
    <r>
      <rPr>
        <sz val="11"/>
        <rFont val="Calibri"/>
        <family val="2"/>
        <scheme val="minor"/>
      </rPr>
      <t xml:space="preserve">
           </t>
    </r>
    <r>
      <rPr>
        <b/>
        <sz val="11"/>
        <rFont val="Calibri"/>
        <family val="2"/>
        <scheme val="minor"/>
      </rPr>
      <t xml:space="preserve"> No asistencia a educación formal:</t>
    </r>
    <r>
      <rPr>
        <sz val="11"/>
        <rFont val="Calibri"/>
        <family val="2"/>
        <scheme val="minor"/>
      </rPr>
      <t xml:space="preserve"> se consideran con privación aquellos hogares con al menos una persona que se encuentre en edades entre los 5 y 17 años y no asista a educación formal. El hogar también se considera con privación si una persona de 5 a 17 años asiste a educación abierta. (Peso en el índice 5%)
          </t>
    </r>
    <r>
      <rPr>
        <b/>
        <sz val="11"/>
        <rFont val="Calibri"/>
        <family val="2"/>
        <scheme val="minor"/>
      </rPr>
      <t xml:space="preserve"> Rezago educativo: </t>
    </r>
    <r>
      <rPr>
        <sz val="11"/>
        <rFont val="Calibri"/>
        <family val="2"/>
        <scheme val="minor"/>
      </rPr>
      <t xml:space="preserve">se consideran con privación aquellos hogares con al menos una persona que se encuentre asistiendo a la educación formal, que se encuentre en edades entre 7 y 19 años y que tenga dos años de rezago o más. (Peso en el índice 5%)
         </t>
    </r>
    <r>
      <rPr>
        <b/>
        <sz val="11"/>
        <rFont val="Calibri"/>
        <family val="2"/>
        <scheme val="minor"/>
      </rPr>
      <t xml:space="preserve">  Sin logro de bachillerato</t>
    </r>
    <r>
      <rPr>
        <sz val="11"/>
        <rFont val="Calibri"/>
        <family val="2"/>
        <scheme val="minor"/>
      </rPr>
      <t xml:space="preserve">: se consideran con privación aquellos hogares con al menos una persona que se encuentre en edades de 18 a 24 años y que no tenga bachillerato de secundaria académica o técnica, o que no esté asistiendo a la educación formal.   (Peso en el índice 5%)
           </t>
    </r>
    <r>
      <rPr>
        <b/>
        <sz val="11"/>
        <rFont val="Calibri"/>
        <family val="2"/>
        <scheme val="minor"/>
      </rPr>
      <t>Bajo desarrollo de capital humano</t>
    </r>
    <r>
      <rPr>
        <sz val="11"/>
        <rFont val="Calibri"/>
        <family val="2"/>
        <scheme val="minor"/>
      </rPr>
      <t xml:space="preserve">.: se consideran con privación aquellos hogares en los que ninguna persona cumpla las siguientes características: edades entre los 25 y 35 años con título de bachillerato de secundaria académica o técnica, o alguna certificación de educación no formal; edades entre los 36 y 57 años con noveno año o alguna certificación de educación no formal; o edades entre los 58 y 64 años con primaria completa o alguna certificación de educación no formal.  (Peso en el índice 5%)
</t>
    </r>
    <r>
      <rPr>
        <b/>
        <sz val="11"/>
        <rFont val="Calibri"/>
        <family val="2"/>
        <scheme val="minor"/>
      </rPr>
      <t>2) Salud compuesto por:</t>
    </r>
    <r>
      <rPr>
        <sz val="11"/>
        <rFont val="Calibri"/>
        <family val="2"/>
        <scheme val="minor"/>
      </rPr>
      <t xml:space="preserve">
            </t>
    </r>
    <r>
      <rPr>
        <b/>
        <sz val="11"/>
        <rFont val="Calibri"/>
        <family val="2"/>
        <scheme val="minor"/>
      </rPr>
      <t>Sin seguro de salud:</t>
    </r>
    <r>
      <rPr>
        <sz val="11"/>
        <rFont val="Calibri"/>
        <family val="2"/>
        <scheme val="minor"/>
      </rPr>
      <t xml:space="preserve"> se consideran con privación aquellos hogares con al menos una persona de 18 años o más que no cuente con un seguro de salud (público o privado). Las personas de 0 a 17 años tienen cobertura del seguro social por ley por lo que no se consideran con esta privación.  (Peso en el índice 5%)
             </t>
    </r>
    <r>
      <rPr>
        <b/>
        <sz val="11"/>
        <rFont val="Calibri"/>
        <family val="2"/>
        <scheme val="minor"/>
      </rPr>
      <t>Sin servicio de agua:</t>
    </r>
    <r>
      <rPr>
        <sz val="11"/>
        <rFont val="Calibri"/>
        <family val="2"/>
        <scheme val="minor"/>
      </rPr>
      <t xml:space="preserve"> se consideran con privación aquellos hogares que residen en viviendas sin tubería de agua dentro de la misma o con agua proveniente de pozo, río, quebrada o naciente, lluvia u otra fuente que no sea acueducto.   (Peso en el índice 5%)
            </t>
    </r>
    <r>
      <rPr>
        <b/>
        <sz val="11"/>
        <rFont val="Calibri"/>
        <family val="2"/>
        <scheme val="minor"/>
      </rPr>
      <t xml:space="preserve"> Sin eliminación de excretas: </t>
    </r>
    <r>
      <rPr>
        <sz val="11"/>
        <rFont val="Calibri"/>
        <family val="2"/>
        <scheme val="minor"/>
      </rPr>
      <t xml:space="preserve">se consideran con privación aquellos hogares que residen en viviendas que no tienen servicio sanitario exclusivo para el hogar o con sistemas de eliminación de excretas de “hueco”, pozo negro, letrina u otro sistema diferente al alcantarillado o tanque séptico.  (Peso en el índice 5%)
            </t>
    </r>
    <r>
      <rPr>
        <b/>
        <sz val="11"/>
        <rFont val="Calibri"/>
        <family val="2"/>
        <scheme val="minor"/>
      </rPr>
      <t xml:space="preserve"> Sin eliminación de basura:</t>
    </r>
    <r>
      <rPr>
        <sz val="11"/>
        <rFont val="Calibri"/>
        <family val="2"/>
        <scheme val="minor"/>
      </rPr>
      <t xml:space="preserve"> se consideran con privación aquellos hogares que residen en viviendas donde se elimina la basura: botándola en un hueco o enterrándola; quemándola; tirándola a un lote baldío, al río, quebrada, al mar u otro lugar. En la zona rural no se considera privación enterrar la basura.  (Peso en el índice 5%)
</t>
    </r>
    <r>
      <rPr>
        <b/>
        <sz val="11"/>
        <rFont val="Calibri"/>
        <family val="2"/>
        <scheme val="minor"/>
      </rPr>
      <t>3) Vivienda y uso de internet compuesto por:.</t>
    </r>
    <r>
      <rPr>
        <sz val="11"/>
        <rFont val="Calibri"/>
        <family val="2"/>
        <scheme val="minor"/>
      </rPr>
      <t xml:space="preserve">
         </t>
    </r>
    <r>
      <rPr>
        <b/>
        <sz val="11"/>
        <rFont val="Calibri"/>
        <family val="2"/>
        <scheme val="minor"/>
      </rPr>
      <t>Mal estado del techo o el piso:</t>
    </r>
    <r>
      <rPr>
        <sz val="11"/>
        <rFont val="Calibri"/>
        <family val="2"/>
        <scheme val="minor"/>
      </rPr>
      <t xml:space="preserve"> se consideran con privación aquellos hogares que residen en viviendas con techo o piso en mal estado.  (Peso en el índice 5%)
        </t>
    </r>
    <r>
      <rPr>
        <b/>
        <sz val="11"/>
        <rFont val="Calibri"/>
        <family val="2"/>
        <scheme val="minor"/>
      </rPr>
      <t xml:space="preserve"> Mal estado de las paredes exteriores: </t>
    </r>
    <r>
      <rPr>
        <sz val="11"/>
        <rFont val="Calibri"/>
        <family val="2"/>
        <scheme val="minor"/>
      </rPr>
      <t xml:space="preserve">se consideran con privación aquellos hogares que residen en viviendas con paredes exteriores en mal estado.  (Peso en el índice 5%)
        </t>
    </r>
    <r>
      <rPr>
        <b/>
        <sz val="11"/>
        <rFont val="Calibri"/>
        <family val="2"/>
        <scheme val="minor"/>
      </rPr>
      <t xml:space="preserve"> Hacinamiento:</t>
    </r>
    <r>
      <rPr>
        <sz val="11"/>
        <rFont val="Calibri"/>
        <family val="2"/>
        <scheme val="minor"/>
      </rPr>
      <t xml:space="preserve"> se consideran con privación aquellos hogares que residen en viviendas que cumplan alguna de las siguientes condiciones: viviendas con menos de 30 m2 de construcción con dos residentes; viviendas con menos de 40 m2  de construcción en las que residan de 3 a 6 personas; viviendas con menos de 60 m2  de construcción en las que residan 7 personas o más. Las personas que vivan solas no se consideran hacinadas, independientemente del tamaño de la vivienda.  (Peso en el índice 5%)
        </t>
    </r>
    <r>
      <rPr>
        <b/>
        <sz val="11"/>
        <rFont val="Calibri"/>
        <family val="2"/>
        <scheme val="minor"/>
      </rPr>
      <t xml:space="preserve"> Sin uso de internet: </t>
    </r>
    <r>
      <rPr>
        <sz val="11"/>
        <rFont val="Calibri"/>
        <family val="2"/>
        <scheme val="minor"/>
      </rPr>
      <t xml:space="preserve">se consideran con privación aquellos hogares donde ninguna persona, de 5 años y más, haya utilizado Internet en los últimos tres meses. En el caso de hogares conformados únicamente por personas adultas mayores (de 65 años o más), independientemente de si utilizaron o no Internet en los últimos tres meses, no se consideran con esta privación.  (Peso en el índice 5%)
</t>
    </r>
    <r>
      <rPr>
        <b/>
        <sz val="11"/>
        <rFont val="Calibri"/>
        <family val="2"/>
        <scheme val="minor"/>
      </rPr>
      <t>4) Trabajo  compuesto por</t>
    </r>
    <r>
      <rPr>
        <sz val="11"/>
        <rFont val="Calibri"/>
        <family val="2"/>
        <scheme val="minor"/>
      </rPr>
      <t xml:space="preserve">: 
               </t>
    </r>
    <r>
      <rPr>
        <b/>
        <sz val="11"/>
        <rFont val="Calibri"/>
        <family val="2"/>
        <scheme val="minor"/>
      </rPr>
      <t xml:space="preserve"> Desempleo de larga duración o personas desalentadas:</t>
    </r>
    <r>
      <rPr>
        <sz val="11"/>
        <rFont val="Calibri"/>
        <family val="2"/>
        <scheme val="minor"/>
      </rPr>
      <t xml:space="preserve"> se consideran con privación aquellos hogares que cumplan al menos una de las siguientes condiciones: con al menos una persona de 15 años o más que ha estado desempleada durante más de 12 meses y que buscó trabajo la semana anterior a la entrevista, o personas fuera de la fuerza de trabajo desalentadas. (Peso en el índice 6,67) 
              </t>
    </r>
    <r>
      <rPr>
        <b/>
        <sz val="11"/>
        <rFont val="Calibri"/>
        <family val="2"/>
        <scheme val="minor"/>
      </rPr>
      <t xml:space="preserve"> Incumplimiento de salario mínimo: </t>
    </r>
    <r>
      <rPr>
        <sz val="11"/>
        <rFont val="Calibri"/>
        <family val="2"/>
        <scheme val="minor"/>
      </rPr>
      <t xml:space="preserve">se consideran con privación aquellos hogares con al menos una persona asalariada, en el sector privado, que recibe un salario menor al salario mínimo minimórum por hora laborada (categoría salarial del Ministerio de Trabajo y Seguridad Social de un trabajador no calificado genérico). El salario que se emplea para obtener este indicador es el ingreso por salario ajustado por subdeclaración. (Peso en el índice 3,33%)
           </t>
    </r>
    <r>
      <rPr>
        <b/>
        <sz val="11"/>
        <rFont val="Calibri"/>
        <family val="2"/>
        <scheme val="minor"/>
      </rPr>
      <t xml:space="preserve">  Incumplimiento de otros derechos laborales:</t>
    </r>
    <r>
      <rPr>
        <sz val="11"/>
        <rFont val="Calibri"/>
        <family val="2"/>
        <scheme val="minor"/>
      </rPr>
      <t xml:space="preserve"> se consideran con privación aquellos hogares con al menos una persona asalariada, en el sector privado, a la que se le incumplan dos o más garantías laborales: como aguinaldo, vacaciones pagadas, seguro de riesgo de trabajo, aporte patronal a la pensión o pago de horas extra. (Peso en el índice 3,33%)
          </t>
    </r>
    <r>
      <rPr>
        <b/>
        <sz val="11"/>
        <rFont val="Calibri"/>
        <family val="2"/>
        <scheme val="minor"/>
      </rPr>
      <t xml:space="preserve">  Empleo independiente informal: s</t>
    </r>
    <r>
      <rPr>
        <sz val="11"/>
        <rFont val="Calibri"/>
        <family val="2"/>
        <scheme val="minor"/>
      </rPr>
      <t xml:space="preserve">e consideran con privación aquellos hogares con al menos una persona ocupada que declare mantener económicamente al hogar y que realice una actividad independiente informal (no inscrita en ninguna instancia pública y que no tenga registros contables formales). (Peso en el índice 6,67%)
</t>
    </r>
    <r>
      <rPr>
        <b/>
        <sz val="11"/>
        <rFont val="Calibri"/>
        <family val="2"/>
        <scheme val="minor"/>
      </rPr>
      <t xml:space="preserve">5) Protección social  compuesto por: </t>
    </r>
    <r>
      <rPr>
        <sz val="11"/>
        <rFont val="Calibri"/>
        <family val="2"/>
        <scheme val="minor"/>
      </rPr>
      <t xml:space="preserve">
        </t>
    </r>
    <r>
      <rPr>
        <b/>
        <sz val="11"/>
        <rFont val="Calibri"/>
        <family val="2"/>
        <scheme val="minor"/>
      </rPr>
      <t xml:space="preserve"> Primera infancia sin cuido:</t>
    </r>
    <r>
      <rPr>
        <sz val="11"/>
        <rFont val="Calibri"/>
        <family val="2"/>
        <scheme val="minor"/>
      </rPr>
      <t xml:space="preserve"> se consideran con privación aquellos hogares con al menos una persona de 0 a 4 años que no asista al CEN CINAI, Red de Cuido, al maternal o al prekinder, en los que no hay alguna persona mayor de edad fuera de la fuerza de trabajo que no asista a la educación formal, excepto si asiste a educación abierta.  (Peso en el índice 5%)
       </t>
    </r>
    <r>
      <rPr>
        <b/>
        <sz val="11"/>
        <rFont val="Calibri"/>
        <family val="2"/>
        <scheme val="minor"/>
      </rPr>
      <t xml:space="preserve"> Personas adultas mayores sin pensión:</t>
    </r>
    <r>
      <rPr>
        <sz val="11"/>
        <rFont val="Calibri"/>
        <family val="2"/>
        <scheme val="minor"/>
      </rPr>
      <t xml:space="preserve"> se consideran con privación aquellos hogares donde ninguna persona adulta mayor reciba pensión (contributiva nacional, extranjera, del régimen no contributivo o alimenticia). (Peso en el índice 5%)
      </t>
    </r>
    <r>
      <rPr>
        <b/>
        <sz val="11"/>
        <rFont val="Calibri"/>
        <family val="2"/>
        <scheme val="minor"/>
      </rPr>
      <t xml:space="preserve"> Personas con discapacidad sin transferencias:</t>
    </r>
    <r>
      <rPr>
        <sz val="11"/>
        <rFont val="Calibri"/>
        <family val="2"/>
        <scheme val="minor"/>
      </rPr>
      <t xml:space="preserve"> se consideran con privación aquellos hogares con al menos una persona con alguna discapacidad que no esté ocupada y que no reciba ningún tipo de transferencia monetaria, ya sea del Estado o pensión alimenticia. Para los menores de 12 años se considerarán las transferencias monetarias que recibe el hogar. (Peso en el índice 5%)
      </t>
    </r>
    <r>
      <rPr>
        <b/>
        <sz val="11"/>
        <rFont val="Calibri"/>
        <family val="2"/>
        <scheme val="minor"/>
      </rPr>
      <t xml:space="preserve">Fuera de la fuerza de trabajo por obligaciones familiares: </t>
    </r>
    <r>
      <rPr>
        <sz val="11"/>
        <rFont val="Calibri"/>
        <family val="2"/>
        <scheme val="minor"/>
      </rPr>
      <t xml:space="preserve">se consideran con privación aquellos hogares con al menos una persona fuera de la fuerza de trabajo debido a obligaciones familiares y donde haya más de dos personas dependientes por cada persona en la fuerza de trabajo. (Peso en el índice 5%) </t>
    </r>
  </si>
  <si>
    <r>
      <t xml:space="preserve">
Donde los hogares pobres son aquellos que tienen 20% o más de privaciones.
</t>
    </r>
    <r>
      <rPr>
        <b/>
        <sz val="11"/>
        <rFont val="Calibri"/>
        <family val="2"/>
        <scheme val="minor"/>
      </rPr>
      <t/>
    </r>
  </si>
  <si>
    <t>• Personas  en condición de pobreza  multidimensional
• Total de personas.</t>
  </si>
  <si>
    <t>Sexo, condición de actividad, rango de edad</t>
  </si>
  <si>
    <t>De acuerdo a las Naciones Unidas, este indicador se requiere con las siguientes desagregaciones: sexo y edad</t>
  </si>
  <si>
    <t>Población total</t>
  </si>
  <si>
    <t>Instituto sobre Alcoholismo y Farmacodependencia (IAFA)</t>
  </si>
  <si>
    <t xml:space="preserve">
</t>
  </si>
  <si>
    <t>Amparo Pacheco</t>
  </si>
  <si>
    <t>(506) 2547-3601</t>
  </si>
  <si>
    <t xml:space="preserve">1.4 De aquí a 2030, garantizar que todos los hombres y mujeres, en particular los pobres y los vulnerables, tengan los mismos derechos a los recursos económicos y acceso a los servicios básicos, la propiedad y el control de la tierra y otros bienes, la herencia, los recursos naturales, las nuevas tecnologías apropiadas y los servicios financieros, incluida la micro financiación </t>
  </si>
  <si>
    <t xml:space="preserve">1.4.1 Proporción de la población que vive en hogares con acceso a servicios básicos </t>
  </si>
  <si>
    <t>Porcentaje de la población que habita en viviendas con servicios básicos óptimos, por sexo, zona, región de planificación, condición de actividad y rangos de edad</t>
  </si>
  <si>
    <t>Objetivo de Desarrallo Sostenible</t>
  </si>
  <si>
    <t xml:space="preserve">Porcentaje  </t>
  </si>
  <si>
    <t>• Personas con acceso a servicios básicos óptimos (SerBa).
• Total de personas.</t>
  </si>
  <si>
    <t xml:space="preserve">Personas con acceso óptimo a servicios básicos se obtienen de la variable "servicios básicos"  (SerBa) que tiene las categorías; No dispone de servicios básicos , Dispone de servicios básicos deficientes,  Dispone de  servicios básicos óptimos. Para este caso se toma en cuenta las personas que poseen servicios básicos </t>
  </si>
  <si>
    <t>(506) 2280 9280  Ext: 317</t>
  </si>
  <si>
    <t xml:space="preserve">1.4.2 Proporción del total de la población adulta, por sexo y por tipo de tenencia, con derechos seguros de tenencia de la tierra, que posee documentación reconocida legalmente al respecto y que percibe esos derechos como seguros </t>
  </si>
  <si>
    <t/>
  </si>
  <si>
    <t xml:space="preserve">Indicador no disponible </t>
  </si>
  <si>
    <t>C</t>
  </si>
  <si>
    <t>1.5.1 Número de muertes, personas desaparecidas y afectados directamente a consecuencia de desastres por cada 100.000 personas</t>
  </si>
  <si>
    <t xml:space="preserve">Número de muertes, personas desaparecidas y afectados directamente a consecuencia de desastres por cada 100 000 habitantes, desglosada por afectación </t>
  </si>
  <si>
    <t>Año</t>
  </si>
  <si>
    <t>Muertos</t>
  </si>
  <si>
    <t>Desaparecidos</t>
  </si>
  <si>
    <t xml:space="preserve"> Damnificados</t>
  </si>
  <si>
    <t>Evacuados</t>
  </si>
  <si>
    <t xml:space="preserve"> Heridos; enfermos</t>
  </si>
  <si>
    <t>Reubicados</t>
  </si>
  <si>
    <t>Afectados</t>
  </si>
  <si>
    <t>Viviendas destruidas</t>
  </si>
  <si>
    <t>Viviendas afectadas</t>
  </si>
  <si>
    <t xml:space="preserve">Absoluto </t>
  </si>
  <si>
    <t>Tasa</t>
  </si>
  <si>
    <t>Absoluto</t>
  </si>
  <si>
    <t>B</t>
  </si>
  <si>
    <r>
      <t xml:space="preserve">Total de personas que mueren, desaparecen o son afectadas (indirectas o directas) debido a desastre ocurrido.
</t>
    </r>
    <r>
      <rPr>
        <b/>
        <sz val="11"/>
        <color theme="1"/>
        <rFont val="Calibri"/>
        <family val="2"/>
        <scheme val="minor"/>
      </rPr>
      <t>Tipo de afectación:</t>
    </r>
    <r>
      <rPr>
        <sz val="11"/>
        <color theme="1"/>
        <rFont val="Calibri"/>
        <family val="2"/>
        <scheme val="minor"/>
      </rPr>
      <t xml:space="preserve"> Muertos, Desaparecidos, Heridos y enfermos, Afectados, Reubicados, Viviendas afectadas, Evacuados, Damnificados, Viviendas destruidas, Accidente,
</t>
    </r>
    <r>
      <rPr>
        <b/>
        <sz val="11"/>
        <color theme="1"/>
        <rFont val="Calibri"/>
        <family val="2"/>
        <scheme val="minor"/>
      </rPr>
      <t>Muerte:</t>
    </r>
    <r>
      <rPr>
        <sz val="11"/>
        <color theme="1"/>
        <rFont val="Calibri"/>
        <family val="2"/>
        <scheme val="minor"/>
      </rPr>
      <t xml:space="preserve"> Número de personas que murieron durante el desastre, o directamente después, como resultado directo de la evento
</t>
    </r>
    <r>
      <rPr>
        <b/>
        <sz val="11"/>
        <color theme="1"/>
        <rFont val="Calibri"/>
        <family val="2"/>
        <scheme val="minor"/>
      </rPr>
      <t>Desaparecidos:</t>
    </r>
    <r>
      <rPr>
        <sz val="11"/>
        <color theme="1"/>
        <rFont val="Calibri"/>
        <family val="2"/>
        <scheme val="minor"/>
      </rPr>
      <t xml:space="preserve"> El número de personas cuyo paradero se desconoce desde el evento peligroso. Incluye personas Que se presume muertos aunque no hay evidencia física. Los datos sobre el número de muertes y los desaparecidos son mutuamente excluyentes.
</t>
    </r>
    <r>
      <rPr>
        <b/>
        <sz val="11"/>
        <color theme="1"/>
        <rFont val="Calibri"/>
        <family val="2"/>
        <scheme val="minor"/>
      </rPr>
      <t>Personas afectadas:</t>
    </r>
    <r>
      <rPr>
        <sz val="11"/>
        <color theme="1"/>
        <rFont val="Calibri"/>
        <family val="2"/>
        <scheme val="minor"/>
      </rPr>
      <t xml:space="preserve"> Personas afectadas por un evento peligroso.
</t>
    </r>
    <r>
      <rPr>
        <b/>
        <sz val="11"/>
        <color theme="1"/>
        <rFont val="Calibri"/>
        <family val="2"/>
        <scheme val="minor"/>
      </rPr>
      <t>Directamente afectados:</t>
    </r>
    <r>
      <rPr>
        <sz val="11"/>
        <color theme="1"/>
        <rFont val="Calibri"/>
        <family val="2"/>
        <scheme val="minor"/>
      </rPr>
      <t xml:space="preserve"> Personas que han sufrido lesiones, enfermedades u otros efectos en la salud; Que fueron evacuados, desplazados, reubicados; O han sufrido daños directos a sus medios de vida, económicos, físicos, sociales, culturales y activos ambientales.
</t>
    </r>
    <r>
      <rPr>
        <b/>
        <sz val="11"/>
        <color theme="1"/>
        <rFont val="Calibri"/>
        <family val="2"/>
        <scheme val="minor"/>
      </rPr>
      <t>Indirectamente afectados:</t>
    </r>
    <r>
      <rPr>
        <sz val="11"/>
        <color theme="1"/>
        <rFont val="Calibri"/>
        <family val="2"/>
        <scheme val="minor"/>
      </rPr>
      <t xml:space="preserve"> Personas que han sufrido consecuencias, con o sin efectos directos, con el tiempo debido a perturbaciones o cambios en la economía, infraestructuras críticas, servicios básicos, comercio, trabajo o sociales, salud y consecuencias fisiológicas.
</t>
    </r>
    <r>
      <rPr>
        <b/>
        <sz val="11"/>
        <color theme="1"/>
        <rFont val="Calibri"/>
        <family val="2"/>
        <scheme val="minor"/>
      </rPr>
      <t xml:space="preserve">Lesionado o enfermo: </t>
    </r>
    <r>
      <rPr>
        <sz val="11"/>
        <color theme="1"/>
        <rFont val="Calibri"/>
        <family val="2"/>
        <scheme val="minor"/>
      </rPr>
      <t xml:space="preserve">El número de personas que sufren lesiones físicas, trauma o casos de enfermedad que requieren asistencia médica inmediata como resultado directo de un evento peligroso.
</t>
    </r>
    <r>
      <rPr>
        <b/>
        <sz val="11"/>
        <color theme="1"/>
        <rFont val="Calibri"/>
        <family val="2"/>
        <scheme val="minor"/>
      </rPr>
      <t>Evacuado:</t>
    </r>
    <r>
      <rPr>
        <sz val="11"/>
        <color theme="1"/>
        <rFont val="Calibri"/>
        <family val="2"/>
        <scheme val="minor"/>
      </rPr>
      <t xml:space="preserve"> El número de personas que se trasladaron temporalmente de donde estaban (incluyendo su lugar de residencia, lugares de trabajo, escuelas y hospitales) a lugares más seguros para garantizar su seguridad.
</t>
    </r>
    <r>
      <rPr>
        <b/>
        <sz val="11"/>
        <color theme="1"/>
        <rFont val="Calibri"/>
        <family val="2"/>
        <scheme val="minor"/>
      </rPr>
      <t>Reubicado:</t>
    </r>
    <r>
      <rPr>
        <sz val="11"/>
        <color theme="1"/>
        <rFont val="Calibri"/>
        <family val="2"/>
        <scheme val="minor"/>
      </rPr>
      <t xml:space="preserve"> El número de personas que se mudaron permanentemente de sus hogares a nuevos sitios debido a peligrosos evento. 
</t>
    </r>
    <r>
      <rPr>
        <b/>
        <sz val="11"/>
        <color theme="1"/>
        <rFont val="Calibri"/>
        <family val="2"/>
        <scheme val="minor"/>
      </rPr>
      <t xml:space="preserve">Tipo de desastre: </t>
    </r>
    <r>
      <rPr>
        <sz val="11"/>
        <color theme="1"/>
        <rFont val="Calibri"/>
        <family val="2"/>
        <scheme val="minor"/>
      </rPr>
      <t>Actividad Volcánica, Aluvión, Avenida torrencial, Colapso estructural, Contaminación, Deslizamiento, Epidemia, Escape,  Explosión, Granizada, Incendio, Incendio forestal, Inundación, Lluvias, Marejada, Ola de calor, Otro, Pánico, Plaga, Sequía, Sismo, Tempestad, Tormenta eléctrica, Tornado, Vendaval</t>
    </r>
  </si>
  <si>
    <r>
      <t xml:space="preserve">
Donde:
</t>
    </r>
    <r>
      <rPr>
        <b/>
        <sz val="11"/>
        <color theme="1"/>
        <rFont val="Calibri"/>
        <family val="2"/>
        <scheme val="minor"/>
      </rPr>
      <t>i</t>
    </r>
    <r>
      <rPr>
        <sz val="11"/>
        <color theme="1"/>
        <rFont val="Calibri"/>
        <family val="2"/>
        <scheme val="minor"/>
      </rPr>
      <t xml:space="preserve">= tipos de afectación: Muertes, desaparecidos, evacuados, heridos, refugiados, etc.
</t>
    </r>
    <r>
      <rPr>
        <b/>
        <sz val="11"/>
        <color theme="1"/>
        <rFont val="Calibri"/>
        <family val="2"/>
        <scheme val="minor"/>
      </rPr>
      <t/>
    </r>
  </si>
  <si>
    <t>Número</t>
  </si>
  <si>
    <t>• Personas que mueren, desaparecen o son afectadas (indirectas o directas) debido a desastre natural ocurrido.
• Total de personas.</t>
  </si>
  <si>
    <t>Por tipo de afectación y tipo de desastre</t>
  </si>
  <si>
    <t xml:space="preserve">Comisión Nacional de Prevención de Riesgos y Atención de Emergencias (CNE), Unidad de Desarrollo Estratégico </t>
  </si>
  <si>
    <t>Informes por eventos de desastre</t>
  </si>
  <si>
    <t>Este indicador es igual al indicador 11.5.1 y 13.1.1.
De acuerdo a las Naciones Unidas, este indicador se requiere con las siguientes desagregaciones: Por país, por caso, según el tipo de riesgo, con la muerte , reubicados o personas evacuadas enfermos heridos cuyos casas fueron dañadas ,personas cuyas casas fueron destruidas, personas que recibieron ayuda de emergencia de alimentos.</t>
  </si>
  <si>
    <t>Carlos Picado</t>
  </si>
  <si>
    <t xml:space="preserve">Jefe de la Unidad de Desarrollo Estratégico </t>
  </si>
  <si>
    <t>(506) 2210-2828</t>
  </si>
  <si>
    <t>cpicado@cne.go.cr</t>
  </si>
  <si>
    <t>1.5.2 Pérdidas económicas causadas directamente por los desastres en relación con el Producto Interior Bruto (PIB) mundial</t>
  </si>
  <si>
    <t>Pérdidas económicas por desastres</t>
  </si>
  <si>
    <t>Evento</t>
  </si>
  <si>
    <t>Pérdidas</t>
  </si>
  <si>
    <t>Nominales (miles de colones)</t>
  </si>
  <si>
    <t>Reales Base 2006 
(miles de colones)</t>
  </si>
  <si>
    <t>Inundaciones</t>
  </si>
  <si>
    <t>Tormenta Thomas</t>
  </si>
  <si>
    <t>Terremoto de Sámara</t>
  </si>
  <si>
    <t>Sequía</t>
  </si>
  <si>
    <t>Inundaciones Caribe, Sarapiquí y Turrialba</t>
  </si>
  <si>
    <t>Huracán Otto</t>
  </si>
  <si>
    <t>Notas: No se especifica las pérdidas por desastres en el 2011 y 2013.</t>
  </si>
  <si>
    <t>Meta país no identificada</t>
  </si>
  <si>
    <r>
      <rPr>
        <b/>
        <sz val="11"/>
        <color theme="1"/>
        <rFont val="Calibri"/>
        <family val="2"/>
        <scheme val="minor"/>
      </rPr>
      <t>Pérdida económica directa</t>
    </r>
    <r>
      <rPr>
        <sz val="11"/>
        <color theme="1"/>
        <rFont val="Calibri"/>
        <family val="2"/>
        <scheme val="minor"/>
      </rPr>
      <t xml:space="preserve">: La pérdida directa es casi equivalente al daño físico. El valor monetario de destrucción total o parcial de los bienes físicos existentes en la zona afectada. Los ejemplos incluyen la pérdida de  activos físicos tales como casas dañadas, fábricas e infraestructura. Las pérdidas directas suelen ocurrir durante el evento o dentro de las primeras horas después del evento. La pérdida económica directa en este marco de indicadores consiste en la pérdida de la agricultura, daños a instalaciones industriales y comerciales, daños a viviendas e infraestructuras.
Limitamos la pérdida económica en pérdida económica directa, excluyendo la pérdida indirecta (por ejemplo, pérdida producción interrumpida) y pérdidas macroeconómicas. La razón es que todavía no hay metodología universalmente estandarizada para medir las pérdidas indirectas y macroeconómicas.
</t>
    </r>
    <r>
      <rPr>
        <b/>
        <sz val="8"/>
        <color theme="1"/>
        <rFont val="Calibri"/>
        <family val="2"/>
        <scheme val="minor"/>
      </rPr>
      <t/>
    </r>
  </si>
  <si>
    <t>• Pérdidas económicas directas por desastres.</t>
  </si>
  <si>
    <t>Total país</t>
  </si>
  <si>
    <t>Este indicador es igual al 11.5.2
De acuerdo a las Naciones Unidas, este indicador se requiere con las siguientes desagregaciones: Por país, por caso, según el tipo de riesgo, por categoría de pérdida de activos.</t>
  </si>
  <si>
    <t>1.5.3 Número de países que adoptan y aplican estrategias de reducción del riesgo de desastres a nivel local en consonancia con el Marco de Sandái para la Reducción del Riesgo de Desastres 2015-2030</t>
  </si>
  <si>
    <t xml:space="preserve">No aplica para Costa Rica por naturaleza del indicador  </t>
  </si>
  <si>
    <t>NA</t>
  </si>
  <si>
    <t>No aplica para Costa Rica por naturaleza del indicador</t>
  </si>
  <si>
    <t>Indicador es igual a 11.b.1 y 13.1.2</t>
  </si>
  <si>
    <t>1.5.4 Proporción de gobiernos locales que adoptan y aplican estrategias de reducción del riesgo de desastres a nivel local en consonancia con las estrategias nacionales de reducción del riesgo de desastres</t>
  </si>
  <si>
    <t>Porcentaje de gobiernos locales que adoptan y aplican estrategias de reducción del riesgo de desastres a nivel local</t>
  </si>
  <si>
    <t xml:space="preserve">Porcentaje de gobiernos locales que adoptan y aplican estrategias de reducción del riesgo </t>
  </si>
  <si>
    <t xml:space="preserve">Cantidad de municipalidades por provincia </t>
  </si>
  <si>
    <t>Gobiernos locales que adoptan y aplican estrategias de reducción del riesgo de desastres a nivel local</t>
  </si>
  <si>
    <t>Provincia</t>
  </si>
  <si>
    <t>San José</t>
  </si>
  <si>
    <t>Alajuela</t>
  </si>
  <si>
    <t>Cartago</t>
  </si>
  <si>
    <t>Heredia</t>
  </si>
  <si>
    <t>Guanacaste</t>
  </si>
  <si>
    <t xml:space="preserve">Puntarenas </t>
  </si>
  <si>
    <t>Limón</t>
  </si>
  <si>
    <t>Porcentaje de gobiernos locales (Municipios) que cuentan con estrategias de reducción de riesgos de desastres.
La Política Nacional de Gestión del Riesgo 2016-2030, es un instrumento de política pública que deberá servir para orientar las acciones de todos los actores sociales de la República de Costa Rica: Estado, Sociedad Civil y Sector Privado, en las acciones de gestión del riesgo, que contribuyan a cumplir la aspiración de un desarrollo nacional seguro y sustentable. 
La gestión del riesgo como concepto integral del desarrollo, debe contribuir al diagnóstico de los factores de riesgo que subyacen en la actividad social y productiva, en la adopción de las decisiones y la planificación en los distintos niveles del territorio y en todos los sectores, destinada a generar cambios tanto en la dimensión de los factores físicos como sociales, causantes del riesgo, para reducir las pérdidas generadas por desastre y mejorar el bienestar de las personas.
El Sistema Nacional de Gestión del Riesgo se constituye con base en el mandato del Artículo N°6 de la Ley Nacional de Emergencias y Prevención de Riesgos, entendido como un modelo de gestión (organización) por medio del cual la Comisión ejerce la rectoría y la conducción de la Política Nacional de Gestión del Riesgo.
El SNGR permite organizar y articular de forma integral, armónica y coordinada las relaciones, los programas y recursos de las instituciones del Estado, el Sector Privado y la Sociedad Civil organizada.</t>
  </si>
  <si>
    <t>• Número de gobiernos locales con estrategias de reducción de riesgos.
• Número total de gobiernos locales.</t>
  </si>
  <si>
    <t>Este indicador es igual al 11.b.2 y 13.1.3.</t>
  </si>
  <si>
    <t>1.a.1 Proporción de recursos asignados por el gobierno directamente a programas de reducción de la pobreza</t>
  </si>
  <si>
    <t>Fondo de Desarrollo Social y Asignaciones Familiares</t>
  </si>
  <si>
    <t>Sistema de Información de los Programas Sociales de la DESAF</t>
  </si>
  <si>
    <t>Directora General de Desarrollo Social y Asignaciones Familiares</t>
  </si>
  <si>
    <t xml:space="preserve">amparo.pacheco@mtss.go.cr </t>
  </si>
  <si>
    <t>1.a.2 Proporción del gasto público total en servicios esenciales (educación, salud y protección social)</t>
  </si>
  <si>
    <t>Porcentaje del Gasto público en servicios esenciales, por tipo de servicio</t>
  </si>
  <si>
    <t xml:space="preserve">Servicios esenciales </t>
  </si>
  <si>
    <t xml:space="preserve">Protección social </t>
  </si>
  <si>
    <r>
      <t xml:space="preserve">
Donde:
</t>
    </r>
    <r>
      <rPr>
        <b/>
        <sz val="11"/>
        <rFont val="Calibri"/>
        <family val="2"/>
        <scheme val="minor"/>
      </rPr>
      <t>i</t>
    </r>
    <r>
      <rPr>
        <sz val="11"/>
        <rFont val="Calibri"/>
        <family val="2"/>
        <scheme val="minor"/>
      </rPr>
      <t>= educación, salud y protección social.</t>
    </r>
    <r>
      <rPr>
        <b/>
        <sz val="11"/>
        <rFont val="Calibri"/>
        <family val="2"/>
        <scheme val="minor"/>
      </rPr>
      <t/>
    </r>
  </si>
  <si>
    <t xml:space="preserve">Porcentaje </t>
  </si>
  <si>
    <t>• Gasto público total en servicios esenciales. 
• Gasto público total.</t>
  </si>
  <si>
    <t>Tipo de servicio</t>
  </si>
  <si>
    <t>Ministerio de Hacienda</t>
  </si>
  <si>
    <t>Sistema SICCNET, consolidación funcional</t>
  </si>
  <si>
    <t>Vivian Martínez Rivera</t>
  </si>
  <si>
    <t>Estadísticas, Análisis y Seguimiento Fiscal</t>
  </si>
  <si>
    <t>(506) 25396328</t>
  </si>
  <si>
    <t>Martinezrv@hacienda.go.cr</t>
  </si>
  <si>
    <t>1.a.3 Suma del total de subvenciones y asignaciones no generadas de la deuda dedicadas directamente a programas de reducción de la pobreza como proporción del PIB</t>
  </si>
  <si>
    <t>1.b.1 Proporción del gasto público periódico y de capital destinado a sectores que benefician de forma desproporcionada a las mujeres, los pobres y los grupos vulnerables</t>
  </si>
  <si>
    <t>2.1 De aquí a 2030, poner fin al hambre y asegurar el acceso de todas las personas, en particular los pobres y las personas en situaciones de vulnerabilidad, incluidos los niños menores de 1 año, a una alimentación sana, nutritiva y suficiente durante todo el año.</t>
  </si>
  <si>
    <t>2.1.1</t>
  </si>
  <si>
    <t>2.1.1 Prevalencia de la subalimentación.</t>
  </si>
  <si>
    <t>2.1.2</t>
  </si>
  <si>
    <t>2.1.2 Prevalencia de la inseguridad alimentaria moderada o grave en la población, según la Escala de Experiencia de Inseguridad Alimentaria.</t>
  </si>
  <si>
    <t>2.2 De aquí a 2030, poner fin a todas las formas de malnutrición, incluso logrando, a más tardar en 2025, las metas convenidas internacionalmente sobre el retraso del crecimiento y la emaciación de los niños menores de 5 años, y abordar las necesidades de nutrición de las adolescentes, las mujeres embarazadas y lactantes y las personas de edad.</t>
  </si>
  <si>
    <t>2.2.1</t>
  </si>
  <si>
    <t>2.2.1 Prevalencia del retraso en el crecimiento (estatura para la edad, desviación típica &lt; -2 de la mediana de los patrones de crecimiento infantil de la Organización Mundial de la Salud (OMS)) entre los niños menores de 5 años.</t>
  </si>
  <si>
    <t>2.2.2</t>
  </si>
  <si>
    <t>2.2.2 Prevalencia de la malnutrición (peso para la estatura, desviación típica &gt; +2 o &lt; -2 de la mediana de los patrones de crecimiento infantil de la OMS) entre los niños menores de 5 años, desglosada por tipo (emaciación y peso excesivo).</t>
  </si>
  <si>
    <t>2.3 De aquí a 2030, duplicar la productividad agrícola y los ingresos de los productores de alimentos en pequeña escala, en particular las mujeres, los pueblos indígenas, los agricultores familiares, los ganaderos y los pescadores, entre otras cosas mediante un acceso seguro y equitativo a las tierras, a otros recursos e insumos de producción y a los conocimientos, los servicios financieros, los mercados y las oportunidades para añadir valor y obtener empleos no agrícolas.</t>
  </si>
  <si>
    <t>2.3.1</t>
  </si>
  <si>
    <t>2.3.1 Volumen de producción por unidad de trabajo según el tamaño de la empresa agropecuaria/pastoral/silvícola.</t>
  </si>
  <si>
    <t>2.3.2</t>
  </si>
  <si>
    <t>2.3.2 Ingresos medios de los productores de alimentos en pequeña escala, desglosados por sexo y condición de indígena.</t>
  </si>
  <si>
    <t>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t>
  </si>
  <si>
    <t>2.4.1</t>
  </si>
  <si>
    <t>2.4.1 Proporción de la superficie agrícola en que se practica una agricultura productiva y sostenible.</t>
  </si>
  <si>
    <t>2.5 De aquí a 2020, mantener la diversidad genética de las semillas, las plantas cultivadas y los animales de granja y domesticados y sus correspondientes especies silvestres, entre otras cosas mediante una buena gestión y diversificación de los bancos de semillas y plantas a nivel nacional, regional e internacional, y promover el acceso a los beneficios que se deriven de la utilización de los recursos genéticos y los conocimientos tradicionales conexos y su distribución justa y equitativa, según lo convenido internacionalmente.</t>
  </si>
  <si>
    <t>2.5.1</t>
  </si>
  <si>
    <t>2.5.1 Número de recursos genéticos vegetales y animales para la alimentación y la agricultura en instalaciones de conservación a medio y largo plazo.</t>
  </si>
  <si>
    <t xml:space="preserve">2.5 De aquí a 2020, mantener la diversidad genética de las semillas, las plantas cultivadas y los animales de granja y domesticados y sus correspondientes especies silvestres, entre otras cosas mediante una buena gestión y diversificación de los bancos de semillas y plantas a nivel nacional, regional e internacional, y promover el acceso a los beneficios que se deriven de la utilización de los recursos genéticos y los conocimientos tradicionales conexos y su distribución justa y equitativa, según lo convenido internacionalmente. </t>
  </si>
  <si>
    <t>2.5.2</t>
  </si>
  <si>
    <t xml:space="preserve">2.5.2 Proporción de razas locales clasificadas según su situación de riesgo, ausencia de riesgo o  nivel de riesgo de extinción desconocido. </t>
  </si>
  <si>
    <t xml:space="preserve">2.a Aumentar, incluso mediante una mayor cooperación internacional, las inversiones en infraestructura rural, investigación y servicios de extensión agrícola, desarrollo tecnológico y bancos de genes de plantas y ganado a fin de mejorar la capacidad de producción agropecuaria en los países en desarrollo, particularmente en los países menos adelantados. </t>
  </si>
  <si>
    <t>2.a.1</t>
  </si>
  <si>
    <t>2.a.1 Índice de orientación agrícola para los gastos públicos.</t>
  </si>
  <si>
    <t>2.a.2</t>
  </si>
  <si>
    <t xml:space="preserve">2.a.2 Total de corrientes oficiales (asistencia oficial para el desarrollo más otras corrientes oficiales) destinado al sector de la agricultura. </t>
  </si>
  <si>
    <t>2.b Corregir y prevenir las restricciones y distorsiones comerciales en los mercados agropecuarios mundiales, incluso mediante la eliminación paralela de todas las formas de subvención a las exportaciones agrícolas y todas las medidas de exportación con efectos equivalentes, de conformidad con el mandato de la Ronda de Doha para el Desarrollo.</t>
  </si>
  <si>
    <t>2.b.1</t>
  </si>
  <si>
    <t>2.b.1 Subsidios a la exportación de productos Agropecuarios eliminación paralela de todas las formas de subvención a las exportaciones agrícolas y todas las medidas de exportación con efectos equivalentes, de conformidad con el mandato de la Ronda de Doha.</t>
  </si>
  <si>
    <t xml:space="preserve">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t>
  </si>
  <si>
    <t>2.c.1</t>
  </si>
  <si>
    <t>2.c.1 Indicador de anomalías en los precios de los alimentos.</t>
  </si>
  <si>
    <t>2.1.1 Prevalencia de la subalimentación</t>
  </si>
  <si>
    <t xml:space="preserve">Prevalencia de la subalimentación </t>
  </si>
  <si>
    <t>Total de personas en subalimentación</t>
  </si>
  <si>
    <t>Porcentaje de la población total en subalimentación</t>
  </si>
  <si>
    <t>2006-2008</t>
  </si>
  <si>
    <t>2007-2009</t>
  </si>
  <si>
    <t>2008-2010</t>
  </si>
  <si>
    <t>2009-2011</t>
  </si>
  <si>
    <t>2010-2012</t>
  </si>
  <si>
    <t>2011-2013</t>
  </si>
  <si>
    <t>• Número de personas subnutridas.
• Total de la población del país.</t>
  </si>
  <si>
    <t>Total País</t>
  </si>
  <si>
    <t>Bianual</t>
  </si>
  <si>
    <t>Sistema de Integración Centroamericana</t>
  </si>
  <si>
    <t>Sistema de integrado de información estadística
http://siestad.sica.int/General/VisorEstadistico.aspx?ClasificacionId=14&amp;AbrirExplorador=1&amp;Origen=Menu&amp;Temas=0</t>
  </si>
  <si>
    <t>FAOSTAT -FAO-: Organización de las Naciones Unidas para la Agricultura y la Alimentación. El estado de la Inseguridad Alimentaria en el Mundo. 
• Disponible en: http://www.fao.org/economic/ess/ess-fs/ess-fadata/en/</t>
  </si>
  <si>
    <t>2.1.2 Prevalencia de la inseguridad alimentaria moderada o grave en la población, según la Escala de Experiencia de Inseguridad Alimentaria</t>
  </si>
  <si>
    <t>Porcentaje de personas adultas  que han experimentado niveles moderados o graves y niveles graves de la inseguridad de los alimentos respectivamente, durante el año anterior.  La severidad de la inseguridad alimentaria se define como el grado en que las personas tienen dificultades para acceder a los alimentos de adecuada calidad debido a la falta de dinero u otros recursos.</t>
  </si>
  <si>
    <t>Ministerio de Salud, seguridad alimentaria</t>
  </si>
  <si>
    <t xml:space="preserve">2.2.1 Prevalencia del retraso en el crecimiento (estatura para la edad, desviación típica &lt; -2 de la mediana de los patrones de crecimiento infantil de la Organización Mundial de la Salud (OMS)) entre los niños menores de 5 años </t>
  </si>
  <si>
    <t>Porcentaje de niños en edad escolar de 6 a 12 años con baja talla con respecto a la edad, por nivel de retardo en talla, sexo y zona</t>
  </si>
  <si>
    <t>Retardo en talla</t>
  </si>
  <si>
    <t>Baja Talla</t>
  </si>
  <si>
    <t>Baja Talla Severa</t>
  </si>
  <si>
    <t xml:space="preserve">Sexo </t>
  </si>
  <si>
    <t xml:space="preserve">Hombres </t>
  </si>
  <si>
    <t>Mujeres</t>
  </si>
  <si>
    <t xml:space="preserve">Urbano </t>
  </si>
  <si>
    <t>Hombres</t>
  </si>
  <si>
    <r>
      <rPr>
        <b/>
        <sz val="11"/>
        <color theme="1"/>
        <rFont val="Calibri"/>
        <family val="2"/>
        <scheme val="minor"/>
      </rPr>
      <t xml:space="preserve">Talla para la edad: </t>
    </r>
    <r>
      <rPr>
        <sz val="11"/>
        <color theme="1"/>
        <rFont val="Calibri"/>
        <family val="2"/>
        <scheme val="minor"/>
      </rPr>
      <t>Indicador de crecimiento que relaciona la talla o longitud con la
edad que refleja el crecimiento lineal alcanzado en relación con la edad cronológica y sus déficits. Se relaciona con alteraciones del estado nutricional y la salud a largo plazo</t>
    </r>
    <r>
      <rPr>
        <b/>
        <sz val="11"/>
        <color theme="1"/>
        <rFont val="Calibri"/>
        <family val="2"/>
        <scheme val="minor"/>
      </rPr>
      <t xml:space="preserve">. </t>
    </r>
    <r>
      <rPr>
        <sz val="11"/>
        <color theme="1"/>
        <rFont val="Calibri"/>
        <family val="2"/>
        <scheme val="minor"/>
      </rPr>
      <t>Identifica problemas de desequilibrios nutricionales sostenidos en el tiempo (DNT crónica)</t>
    </r>
    <r>
      <rPr>
        <b/>
        <sz val="11"/>
        <color theme="1"/>
        <rFont val="Calibri"/>
        <family val="2"/>
        <scheme val="minor"/>
      </rPr>
      <t xml:space="preserve">
Retardo en talla:</t>
    </r>
    <r>
      <rPr>
        <sz val="11"/>
        <color theme="1"/>
        <rFont val="Calibri"/>
        <family val="2"/>
        <scheme val="minor"/>
      </rPr>
      <t xml:space="preserve"> Se define como baja talla para la edad (T/E) según graficas actuales.
Los conceptos y definiciones  corresponden a los establecidos en la Norma nacional de uso de las gráficas antropométricas (Tratado de las proporciones y medidas del cuerpo humano. Medidas de las partes del cuerpo, aplicadas en todas las edades que permiten comparar las medidas obtenidas con patrones de referencia estándar, para la evaluación nutricional y la vigilancia del crecimiento)  para valoración nutricional de la población de 0-19 años. 
La Gaceta Nº 234, Año CXXXVII. San José, Costa Rica; Decreto Ejecutivo Nº 39.317/S del 2 de diciembre del 2015.
</t>
    </r>
    <r>
      <rPr>
        <b/>
        <sz val="11"/>
        <color theme="1"/>
        <rFont val="Calibri"/>
        <family val="2"/>
        <scheme val="minor"/>
      </rPr>
      <t>Desviación estándar (DE):</t>
    </r>
    <r>
      <rPr>
        <sz val="11"/>
        <color theme="1"/>
        <rFont val="Calibri"/>
        <family val="2"/>
        <scheme val="minor"/>
      </rPr>
      <t xml:space="preserve"> Las líneas de referencia de las curvas de crecimiento se llaman líneas de puntuación z también conocidas como puntuación de desviación estándar (DE). La desviación estándar es el "promedio" o variación esperada con respecto a la media aritmética. Estas puntuaciones se calculan de forma diferente para mediciones de la población de referencia con distribución normal y no-normal.</t>
    </r>
  </si>
  <si>
    <t>Donde:
i = representa la edad del niño (va de 6 a 12).</t>
  </si>
  <si>
    <t>• Talla de los niños y niñas  entre 6 y 12 años.
• Edad de los niños y niñas entre 6 y 12 años.</t>
  </si>
  <si>
    <t>No definida</t>
  </si>
  <si>
    <t>Ministerio de Salud -Dirección de Vigilancia de la Salud</t>
  </si>
  <si>
    <t>Censo Escolar Peso/Talla, 2016</t>
  </si>
  <si>
    <t>Ivannia Caravaca Rodríguez</t>
  </si>
  <si>
    <t xml:space="preserve">Nutricionista, Unidad de Análisis Permanente de la Situación en Salud. </t>
  </si>
  <si>
    <t>Ministerio de Salud, Dirección de Vigilancia de la Salud.</t>
  </si>
  <si>
    <t xml:space="preserve">(506) 2221-0183 ext. 246 </t>
  </si>
  <si>
    <t>ivanniacr@gmail.com</t>
  </si>
  <si>
    <t xml:space="preserve">2.2.2 Prevalencia de la malnutrición (peso para la estatura, desviación típica &gt; +2 o &lt; -2 de la mediana de los patrones de crecimiento infantil de la OMS) entre los niños menores de 5 años, desglosada por tipo (emaciación y peso excesivo) </t>
  </si>
  <si>
    <t>Porcentaje de  niños en edad escolar de 6 a 12 años con estado de desnutrición, por nivel de desnutrición, sexo y zona</t>
  </si>
  <si>
    <t xml:space="preserve">Nivel de desnutrición </t>
  </si>
  <si>
    <t xml:space="preserve">Desnutrición </t>
  </si>
  <si>
    <t>Desnutrición severa</t>
  </si>
  <si>
    <t>Urbano</t>
  </si>
  <si>
    <r>
      <rPr>
        <b/>
        <sz val="11"/>
        <color theme="1"/>
        <rFont val="Calibri"/>
        <family val="2"/>
        <scheme val="minor"/>
      </rPr>
      <t>Desnutrición</t>
    </r>
    <r>
      <rPr>
        <sz val="11"/>
        <color theme="1"/>
        <rFont val="Calibri"/>
        <family val="2"/>
        <scheme val="minor"/>
      </rPr>
      <t xml:space="preserve">: Resulta de una ingesta de alimentos insuficiente para satisfacer las necesidades de energía y nutrientes. Se define como el estado patológico resultante de una alimentación deficiente en uno o varios nutrientes esenciales o de una inadecuada asimilación de los alimentos.
</t>
    </r>
    <r>
      <rPr>
        <b/>
        <sz val="11"/>
        <color theme="1"/>
        <rFont val="Calibri"/>
        <family val="2"/>
        <scheme val="minor"/>
      </rPr>
      <t>Ínidice de masa corporal (IMC)</t>
    </r>
    <r>
      <rPr>
        <sz val="11"/>
        <color theme="1"/>
        <rFont val="Calibri"/>
        <family val="2"/>
        <scheme val="minor"/>
      </rPr>
      <t>: Es un indicador simple de la relación entre el peso y la talla. Se calcula dividiendo el peso de una persona en kilos por el cuadrado de su talla en metros (kg/m</t>
    </r>
    <r>
      <rPr>
        <vertAlign val="superscript"/>
        <sz val="11"/>
        <color theme="1"/>
        <rFont val="Calibri"/>
        <family val="2"/>
        <scheme val="minor"/>
      </rPr>
      <t>2</t>
    </r>
    <r>
      <rPr>
        <sz val="11"/>
        <color theme="1"/>
        <rFont val="Calibri"/>
        <family val="2"/>
        <scheme val="minor"/>
      </rPr>
      <t xml:space="preserve">). Índice ampliamente utilizado para determinar el nivel de adiposidad de una persona y es conocido también como el Índice de Quetelet.
</t>
    </r>
    <r>
      <rPr>
        <b/>
        <sz val="11"/>
        <color theme="1"/>
        <rFont val="Calibri"/>
        <family val="2"/>
        <scheme val="minor"/>
      </rPr>
      <t>IMC para la edad</t>
    </r>
    <r>
      <rPr>
        <sz val="11"/>
        <color theme="1"/>
        <rFont val="Calibri"/>
        <family val="2"/>
        <scheme val="minor"/>
      </rPr>
      <t xml:space="preserve">: Relaciona el IMC con la edad del individuo, para la valoración del estado nutricional en personas mayores de 5 años de edad.
</t>
    </r>
    <r>
      <rPr>
        <b/>
        <sz val="11"/>
        <color theme="1"/>
        <rFont val="Calibri"/>
        <family val="2"/>
        <scheme val="minor"/>
      </rPr>
      <t>Desviación estándar (DE) :</t>
    </r>
    <r>
      <rPr>
        <sz val="11"/>
        <color theme="1"/>
        <rFont val="Calibri"/>
        <family val="2"/>
        <scheme val="minor"/>
      </rPr>
      <t xml:space="preserve"> Las líneas de referencia de las curvas de crecimiento se llaman líneas de puntuación z también conocidas como puntuación de desviación estándar (DE). La desviación estándar es el "promedio" o variación esperada con respecto a la media aritmética. Estas puntuaciones se calculan de forma diferente para mediciones de la población de referencia con distribución normal y no-normal.</t>
    </r>
  </si>
  <si>
    <t xml:space="preserve">
Donde:
i = representa la edad del niño (va de 6 a 12).</t>
  </si>
  <si>
    <t>• Peso de los niños y niñas de 6 a 12 años.
• Talla de niñas y niños  de 6 a 12 años.</t>
  </si>
  <si>
    <t>Por tipo de estado nutricional y sexo.</t>
  </si>
  <si>
    <t>Censo Escolar Peso / Talla, 2016</t>
  </si>
  <si>
    <t xml:space="preserve">2.3 De aquí a 2030, duplicar la productividad agrícola y los ingresos de los productores de alimentos en pequeña escala, en particular las mujeres, los pueblos indígenas, los agricultores familiares, los ganaderos y los pescadores, entre otras cosas mediante un acceso seguro y equitativo a las tierras, a otros recursos e insumos de producción y a los conocimientos, los servicios financieros, los mercados y las oportunidades para añadir valor y obtener empleos no agrícolas </t>
  </si>
  <si>
    <t xml:space="preserve">2.3.1 Volumen de producción por unidad de trabajo según el tamaño de la empresa agropecuaria/pastoral/silvícola </t>
  </si>
  <si>
    <t>De acuerdo a las Naciones Unidas, este indicador se requiere con las siguientes desagregaciones: Tamaño de explotación, sexo y edad del encargado de la empresa.</t>
  </si>
  <si>
    <t xml:space="preserve">2.3.2 Ingresos medios de los productores de alimentos en pequeña escala, desglosados por sexo y condición de indígena </t>
  </si>
  <si>
    <t>Trabajo independiente</t>
  </si>
  <si>
    <t>Sector Agropecuario</t>
  </si>
  <si>
    <t>Independiente no Agropecuario</t>
  </si>
  <si>
    <t>Cuenta Propia</t>
  </si>
  <si>
    <t>Patrono</t>
  </si>
  <si>
    <t xml:space="preserve"> De 6 a 9 empleados</t>
  </si>
  <si>
    <t>2 a 5</t>
  </si>
  <si>
    <t>6 a 9</t>
  </si>
  <si>
    <t>Colones</t>
  </si>
  <si>
    <t>• Cantidad de trabajadores independientes.
• Número de empleados en el sector agropecuario.
• Ingreso promedio de los trabajadores independientes.</t>
  </si>
  <si>
    <t>María Luz Sanarrusia Solano</t>
  </si>
  <si>
    <t>Encuesta Continua de Empleo</t>
  </si>
  <si>
    <t>(506) 22809280 Ext: 346</t>
  </si>
  <si>
    <t>marialsanarrusia@inec.go.cr</t>
  </si>
  <si>
    <t xml:space="preserve">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 </t>
  </si>
  <si>
    <t xml:space="preserve">2.4.1 Proporción de la superficie agrícola en que se practica una agricultura productiva y sostenible  </t>
  </si>
  <si>
    <t>De acuerdo a las Naciones Unidas, este indicador se requiere con las siguientes desagregaciones: Zona geografica, tamaño de la granja,  sexo, edad del encargado de la empresa.</t>
  </si>
  <si>
    <t xml:space="preserve">2.5 De aquí a 2020, mantener la diversidad genética de las semillas, las plantas cultivadas y los animales de granja y domesticados y sus correspondientes especies silvestres, entre otras cosas mediante una buena gestión y diversificación de los bancos de semillas y plantas a nivel nacional, regional e internacional, y promover el acceso a los beneficios que se deriven de la utilización de los recursos genéticos y los conocimientos tradicionales conexos y su distribución justa y equitativa, según lo convenido internacionalmente </t>
  </si>
  <si>
    <t xml:space="preserve">2.5.1 Número de recursos genéticos vegetales y animales para la alimentación y la agricultura en instalaciones de conservación a medio y largo plazo  </t>
  </si>
  <si>
    <t>Argerie Cruz Méndez</t>
  </si>
  <si>
    <t>Coordinadora Nacional</t>
  </si>
  <si>
    <t>Instituto Nacional de Innovación y Transferencia Técnologica Agropecuaria</t>
  </si>
  <si>
    <t>(506) 7010-6113</t>
  </si>
  <si>
    <t>acruz@inta.go.cr</t>
  </si>
  <si>
    <t xml:space="preserve">2.5.2 Proporción de razas locales clasificadas según su situación de riesgo, ausencia de riesgo o  nivel de riesgo de extinción desconocido </t>
  </si>
  <si>
    <t xml:space="preserve">2.a Aumentar, incluso mediante una mayor cooperación internacional, las inversiones en infraestructura rural, investigación y servicios de extensión agrícola, desarrollo tecnológico y bancos de genes de plantas y ganado a fin de mejorar la capacidad de producción agropecuaria en los países en desarrollo, particularmente en los países menos adelantados </t>
  </si>
  <si>
    <t xml:space="preserve">2.a.1 Índice de orientación agrícola para los gastos públicos  </t>
  </si>
  <si>
    <t>En sector agropecuario
(Millones de colones corrientes)</t>
  </si>
  <si>
    <t xml:space="preserve">Total
(Millones de colones) </t>
  </si>
  <si>
    <t xml:space="preserve">Porcentaje del gasto en sector agropecuario </t>
  </si>
  <si>
    <t>Millones de colones y porcentaje</t>
  </si>
  <si>
    <t>N/A</t>
  </si>
  <si>
    <t xml:space="preserve">Anual </t>
  </si>
  <si>
    <t>Ministerio Hacienda</t>
  </si>
  <si>
    <t>(506) 2539-6328</t>
  </si>
  <si>
    <t xml:space="preserve">2.a.2 Total de corrientes oficiales (asistencia oficial para el desarrollo más otras corrientes oficiales) destinado al sector de la agricultura </t>
  </si>
  <si>
    <t>No aplica para Costa Rica</t>
  </si>
  <si>
    <t>De acuerdo a las Naciones Unidas, este indicador se requiere con las siguientes desagregaciones: Según el proveedor y receptor COUNTR; por tipo de financiación y de recursos previsto</t>
  </si>
  <si>
    <t>2.b.1 Subsidios a la exportación de productos Agropecuarios eliminación paralela de todas las formas de subvención a las exportaciones agrícolas y todas las medidas de exportación con efectos equivalentes, de conformidad con el mandato de la Ronda de Doha para el Desarrollo</t>
  </si>
  <si>
    <t xml:space="preserve">Costa Rica no aplica subsidios para la exportación a los productos agrícolas, entendidos estos como los que se establecen en Acuerdo sobre Subvenciones y Medias Compensatorias de la Organización Mundial de Comercio (OMC), y cuyo compromiso específico para el país en esta materia está establecido en el artículo 9 del Acuerdo sobre la Agricultura de la OMC. En adición, en los acuerdos bilaterales de libre comercio suscritos con el país existe normativa de no aplicar este tipo de medidas 
En la reunión ministerial de Bali de la OMC, se acordó el desmonte completo de los subsidios a la exportación de productos agrícolas.
Por lo anterior, el indicador relativo a ”Subsidios a la exportación de productos agropecuarios” en términos monetarios es US$0, así se ha notificado al Comité de Agricultura de la OMC y será la política de Costa Rica por los compromisos ya asumidos.
</t>
  </si>
  <si>
    <t xml:space="preserve">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t>
  </si>
  <si>
    <t xml:space="preserve">2.c.1 Indicador de anomalías en los precios de los alimentos   </t>
  </si>
  <si>
    <t>La Unidad de Índices de Precios considera que no se ha desarrollado aún una metodología internacional consensuada, porque en la ficha del indicador no se aclaran aspectos básicos sobre los requerimientos de la información, ni el método exacto para realizar el cálculo. No se aclara si los precios recolectados para el cálculo del índice de precios al consumidor (IPC) son adecuados para calcular el indicador propuesto, ni tampoco el nivel de desagregación requerido, ni se definen cuales alimentos son los que se incluyen en el indicador. Tampoco se detalla el periodo de tiempo para el cual se deben hacer los análisis de la información para determinar las anomalías de precios en cada alimento.  
Adicionalmente, según la ficha del indicador, este se calcula con los precios que reportan los países para el FPMA (Seguimiento y análisis de los precios alimentarios) de la FAO. Revisando en la página web de la FAO, el encargado de enviar la información de los mercados de Costa Rica es el Consejo Nacional de Producción (CNP).  
Habría que definir cuáles alimentos se van a considerar y lo que se va a considerar una anomalía.</t>
  </si>
  <si>
    <t xml:space="preserve">Objetivo 3. Garantizar una vida sana y promover el bienestar de todos a todas las edades </t>
  </si>
  <si>
    <t>3.1 De aquí a 2030, reducir la tasa mundial de mortalidad materna a menos de 70 por cada 100 000 nacidos vivos</t>
  </si>
  <si>
    <t>3.1.1</t>
  </si>
  <si>
    <t>3.1.1 Razón de mortalidad materna.</t>
  </si>
  <si>
    <t>3.1.2</t>
  </si>
  <si>
    <t>3.1.2 Proporción de nacimientos atendidos por personal de salud calificado.</t>
  </si>
  <si>
    <t>3.2 De aquí a 2030, poner fin a las muertes evitables de recién nacidos y de niños menores de 5 años, logrando que todos los países intenten reducir la mortalidad neonatal al menos a 12 por cada 1 000 nacidos vivos y la mortalidad de los niños menores de 5 años al menos a 25 por cada 1 000 nacidos vivos.</t>
  </si>
  <si>
    <t>3.2.1</t>
  </si>
  <si>
    <t>3.2.1 Tasa de mortalidad de niños menores de 5 años.</t>
  </si>
  <si>
    <t>3.2.2</t>
  </si>
  <si>
    <t>3.2.2 Tasa de mortalidad neonatal.</t>
  </si>
  <si>
    <t>3.3 De aquí a 2030, poner fin a las epidemias del sida, la tuberculosis, la malaria y las enfermedades tropicales desatendidas y combatir la hepatitis, las enfermedades transmitidas por el agua y otras enfermedades transmisibles.</t>
  </si>
  <si>
    <t>3.3.1</t>
  </si>
  <si>
    <t>3.3.1 Número de nuevas infecciones por VIH por cada 1 000 habitantes no infectados, por sexo, edad y población clave.</t>
  </si>
  <si>
    <t>3.3.2</t>
  </si>
  <si>
    <t>3.3.2 Incidencia de la tuberculosis por cada 1 000 habitantes.</t>
  </si>
  <si>
    <t>3.3.3</t>
  </si>
  <si>
    <t>3.3.3 Incidencia de la malaria por cada 1 000 habitantes.</t>
  </si>
  <si>
    <t>3.3.4</t>
  </si>
  <si>
    <t>3.3.4 Incidencia de la hepatitis B por 100 000 habitantes.</t>
  </si>
  <si>
    <t>3.3.5</t>
  </si>
  <si>
    <t>3.3.5 Número de personas que requieren intervenciones contra enfermedades tropicales desatendidas.</t>
  </si>
  <si>
    <t>3.4 De aquí a 2030, reducir en un tercio la mortalidad prematura por enfermedades no transmisibles mediante su prevención y tratamiento, y promover la salud mental y el bienestar.</t>
  </si>
  <si>
    <t>3.4.1</t>
  </si>
  <si>
    <t>3.4.1 Tasa de mortalidad entre la edad exacta 30 y antes de cumplir 70 años atribuida a las enfermedades cardiovasculares, el cáncer, la diabetes o las enfermedades respiratorias crónicas (ECNT).</t>
  </si>
  <si>
    <t>3.4.2</t>
  </si>
  <si>
    <t>3.4.2 Tasa de mortalidad por suicidio.</t>
  </si>
  <si>
    <t>3.5 Fortalecer la prevención y el tratamiento del abuso de sustancias adictivas, incluido el uso indebido de estupefacientes y el consumo nocivo de alcohol.</t>
  </si>
  <si>
    <t>3.5.1</t>
  </si>
  <si>
    <t>3.5.1 Cobertura de tratamientos de intervención (farmacológico, psicosocial y servicios de rehabilitación y postratamiento) por trastornos de uso indebido de drogas.</t>
  </si>
  <si>
    <t>3.5.2.a</t>
  </si>
  <si>
    <t>3.5.2.a Consumo nocivo de alcohol, definido según el contexto nacional como el consumo per cápita de alcohol (15 años y más) en un año civil en litros de alcohol puro.</t>
  </si>
  <si>
    <t>3.5.2.b</t>
  </si>
  <si>
    <t>3.5.2.b Consumo nocivo de alcohol, definido según el contexto nacional como el consumo per cápita de alcohol (15 años y más) en un año civil en litros de alcohol puro.</t>
  </si>
  <si>
    <t>3.6 De aquí a 2020, reducir a la mitad el número de muertes y lesiones causadas por accidentes de tráfico en el mundo.</t>
  </si>
  <si>
    <t>3.6.1</t>
  </si>
  <si>
    <t>3.6.1 Tasa de mortalidad por lesiones debidas a accidentes de tránsito.</t>
  </si>
  <si>
    <t>3.7 De aquí a 2030, garantizar el acceso universal a los servicios de salud sexual y reproductiva, incluidos los de planificación familiar, información y educación, y la integración de la salud reproductiva en las estrategias y los programas nacionales.</t>
  </si>
  <si>
    <t>3.7.1</t>
  </si>
  <si>
    <t>3.7.1 Proporción de mujeres en edad fértil (15 a 49 años) con planificaicón familiar satisfecha con métodos anticoneptivos modernos.</t>
  </si>
  <si>
    <t>3.7.2</t>
  </si>
  <si>
    <t>3.7.2 Tasa de fecundidad adolescente (10 a 14 años; 15 a 19 años) por 1 000 mujeres del mismo grupo de edad.</t>
  </si>
  <si>
    <t>3.8 Lograr la cobertura sanitaria universal, incluida la protección contra los riesgos financieros, el acceso a servicios de salud esenciales de calidad y el acceso a medicamentos y vacunas inocuos, eficaces, asequibles y de calidad para todos.</t>
  </si>
  <si>
    <t>3.8.1</t>
  </si>
  <si>
    <t>3.8.1 Cobertura de servicios de salud esenciales (definida como la cobertura promedio de servicios esenciales basados en intervenciones con trazadores que incluyen la salud reproductiva, materna, neonatal e infantil, las enfermedades infecciosas, las enfermedades no transmisibles y la capacidad de los servicios y el acceso a ellos, entre la población general y los más desfavorecidos).</t>
  </si>
  <si>
    <t>3.8.2</t>
  </si>
  <si>
    <t>3.8.2 Proporción de la población con grandes gastos sanitarios por hogar como porcentaje del total de gastos o ingresos de los hogares</t>
  </si>
  <si>
    <t>3.9 De aquí a 2030, reducir considerablemente el número de muertes y enfermedades causadas por productos químicos peligrosos y por la polución y contaminación del aire, el agua y el suelo.</t>
  </si>
  <si>
    <t>3.9.1</t>
  </si>
  <si>
    <t>3.9.1 Tasa de mortalidad atribuida a la contaminación de los hogares y del aire en el ambiente.</t>
  </si>
  <si>
    <t>3.9.2</t>
  </si>
  <si>
    <t>3.9.2 Tasa de mortalidad atribuida al agua no apta para el consumo, el saneamiento en condiciones de riesgo y la falta de higiene (exposición a servicios de Agua, Saneamiento e Higiene para Todos (WASH) no seguros).</t>
  </si>
  <si>
    <t>3.9.3</t>
  </si>
  <si>
    <t>3.9.3 Tasa de mortalidad atribuida a la intoxicación accidental.</t>
  </si>
  <si>
    <t xml:space="preserve">3.a Fortalecer la aplicación del Convenio Marco de la Organización Mundial de la Salud para el Control del Tabaco en todos los países, según proceda </t>
  </si>
  <si>
    <t>3.a.1</t>
  </si>
  <si>
    <t>3.a.1 Prevalencia normalizada para la edad del consumo actual de tabaco entre las personas de 15 años y más.</t>
  </si>
  <si>
    <t>3.b Apoyar las actividades de investigación y desarrollo de vacunas y medicamentos contra las enfermedades transmisibles y no transmisibles que afectan primordialmente a los países en desarrollo y facilitar el acceso a medicamentos y vacunas esenciales asequibles de conformidad con la Declaración relativa al Acuerdo sobre los Aspectos de los Derechos de Propiedad Intelectual Relacionados con el Comercio y la Salud Pública, en la que se afirma el derecho de los países en desarrollo a utilizar al máximo las disposiciones del Acuerdo sobre los Aspectos de los Derechos de Propiedad Intelectual Relacionados con el Comercio respecto a la flexibilidad para proteger la salud pública y, en particular, proporcionar acceso a los medicamentos para todos.</t>
  </si>
  <si>
    <t>3.b.1</t>
  </si>
  <si>
    <t>3.b.1 Proporción de la población inmunizada por todas las vacunas incluidas en su programa nacional.</t>
  </si>
  <si>
    <t>3.b.2</t>
  </si>
  <si>
    <t>3.b.2 Total de la asistencia oficial para el desarrollo neta destinada a los sectores de la investigación médica y la salud básica.</t>
  </si>
  <si>
    <t>3.b.3</t>
  </si>
  <si>
    <t>3.b.3 Proporción de centros de salud que tienen un conjunto básico de medicamentos esenciales asequibles de manera sostenible.</t>
  </si>
  <si>
    <t>3.c Aumentar considerablemente la financiación de la salud y la contratación, el perfeccionamiento, la capacitación y la retención del personal sanitario en los países en desarrollo, especialmente en los países menos adelantados y los pequeños Estados insulares en desarrollo.</t>
  </si>
  <si>
    <t>3.c.1</t>
  </si>
  <si>
    <t>3.c.1 Densidad y distribución de los trabajadores sanitarios.</t>
  </si>
  <si>
    <t>3.d Reforzar la capacidad de todos los países, en particular los países en desarrollo, en materia de alerta temprana, reducción de riesgos y gestión de los riesgos para la salud nacional y mundial.</t>
  </si>
  <si>
    <t>3.d.1</t>
  </si>
  <si>
    <t>3.d.1 Capacidad del Reglamento Sanitario Internacional (RSI) y preparación para emergencias de salud.</t>
  </si>
  <si>
    <t xml:space="preserve">Objetivo 3: Garantizar una vida sana y promover el bienestar de todos a todas las edades </t>
  </si>
  <si>
    <t xml:space="preserve">3.1.1 Razón de mortalidad materna  </t>
  </si>
  <si>
    <t>Razón de mortalidad materna por cada 100 000 nacidos vivos</t>
  </si>
  <si>
    <r>
      <rPr>
        <b/>
        <sz val="11"/>
        <color theme="1"/>
        <rFont val="Calibri"/>
        <family val="2"/>
        <scheme val="minor"/>
      </rPr>
      <t>Mortalidad materna:</t>
    </r>
    <r>
      <rPr>
        <sz val="11"/>
        <color theme="1"/>
        <rFont val="Calibri"/>
        <family val="2"/>
        <scheme val="minor"/>
      </rPr>
      <t xml:space="preserve"> Es la muerte de una mujer mientras está embarazada o dentro de los 42 días de terminar un embarazo, independientemente de la duración y la localización del embarazo, por cualquier causa vinculada o agravada por el embarazo o su manejo, pero no por causas accidentales o incidentales por 100 000 nacimientos.
</t>
    </r>
    <r>
      <rPr>
        <b/>
        <sz val="11"/>
        <color theme="1"/>
        <rFont val="Calibri"/>
        <family val="2"/>
        <scheme val="minor"/>
      </rPr>
      <t>Defunción:</t>
    </r>
    <r>
      <rPr>
        <sz val="11"/>
        <color theme="1"/>
        <rFont val="Calibri"/>
        <family val="2"/>
        <scheme val="minor"/>
      </rPr>
      <t xml:space="preserve"> Es la desaparición permanente de todo tipo de signo de vida, cualquiera que sea el tiempo transcurrido desde el nacimiento. Por tanto, esta definición excluye defunciones fetales.
</t>
    </r>
  </si>
  <si>
    <t>Razón por 100 000 nacidos vivos</t>
  </si>
  <si>
    <t>● Total de muertes maternas.
● Total de nacidos vivos.</t>
  </si>
  <si>
    <t>Semestral y anual</t>
  </si>
  <si>
    <t>Instituto Nacional de Estadística y Censos, Estadísticas Demográficas</t>
  </si>
  <si>
    <t>Estadísticas Vitales</t>
  </si>
  <si>
    <t>De acuerdo a las Naciones Unidas, este indicador se requiere con las siguientes desagregaciones: Edad / Lugar de residencia</t>
  </si>
  <si>
    <t>Olga Martha Araya Umaña</t>
  </si>
  <si>
    <t>Coordinadora de la Unidad de Estadísticas Demográficas</t>
  </si>
  <si>
    <t>(506)2280-9280  Ext. 369</t>
  </si>
  <si>
    <t>olga.araya@inec.go.cr</t>
  </si>
  <si>
    <t xml:space="preserve">3.1 De aquí a 2030, reducir la tasa mundial de mortalidad materna a menos de 70 por cada 100 000 nacidos vivos </t>
  </si>
  <si>
    <t>3.1.2 Proporción de nacimientos atendidos por personal de salud calificado</t>
  </si>
  <si>
    <t>Porcentaje de nacimientos atendidos por personal de salud calificado</t>
  </si>
  <si>
    <t>Pendiente de entrega las desagregaciones.</t>
  </si>
  <si>
    <t>Instituto Nacional de Estadística y Censos, Estadísticas demográficas</t>
  </si>
  <si>
    <t>(506) 2280-9280  Ext. 369</t>
  </si>
  <si>
    <t xml:space="preserve">3.2.1 Tasa de mortalidad de niños menores de 5 años  </t>
  </si>
  <si>
    <t>Tasa de mortalidad de niños menores de 5 años  por cada 1 000 nacidos vivos</t>
  </si>
  <si>
    <t>Tasa por 1 000 nacidos vivos</t>
  </si>
  <si>
    <t>De acuerdo a las Naciones Unidas, este indicador se requiere con las siguientes desagregaciones: Lugar de residencia / Sexo / Nivel socioeconómico.  También por causa de muerte</t>
  </si>
  <si>
    <t xml:space="preserve">3.2.2 Tasa de mortalidad neonatal  </t>
  </si>
  <si>
    <t>Tasa de mortalidad neonatal  por cada 1 000 nacidos vivos</t>
  </si>
  <si>
    <r>
      <rPr>
        <b/>
        <sz val="11"/>
        <color theme="1"/>
        <rFont val="Calibri"/>
        <family val="2"/>
        <scheme val="minor"/>
      </rPr>
      <t>Tasa de mortalidad neonatal</t>
    </r>
    <r>
      <rPr>
        <sz val="11"/>
        <color theme="1"/>
        <rFont val="Calibri"/>
        <family val="2"/>
        <scheme val="minor"/>
      </rPr>
      <t xml:space="preserve">: se refiere a las defunciones ocurridas en los primeros 28 días de vida, el cual es considerado el perido de mayor riesgo.
La mortalidad neonatal  pueden subdividirse en  muertes neonatales tempranas que se producen durante los primeros 7 días de vida y las muertes neonatales tardías, que se producen a partir del 7º día, pero antes de cumplir los 28 días de vida.
</t>
    </r>
    <r>
      <rPr>
        <b/>
        <sz val="11"/>
        <color theme="1"/>
        <rFont val="Calibri"/>
        <family val="2"/>
        <scheme val="minor"/>
      </rPr>
      <t>Defunción:</t>
    </r>
    <r>
      <rPr>
        <sz val="11"/>
        <color theme="1"/>
        <rFont val="Calibri"/>
        <family val="2"/>
        <scheme val="minor"/>
      </rPr>
      <t xml:space="preserve"> Es la desaparición permanente de todo tipo de signo de vida, cualquiera que sea el tiempo transcurrido desde el nacimiento. Por tanto, esta definición excluye defunciones fetales.</t>
    </r>
  </si>
  <si>
    <t>● Número de niños que mueren durante los primeros 28 días de vida.
● Total de nacidos vivos.</t>
  </si>
  <si>
    <t>De acuerdo a las Naciones Unidas, este indicador se requiere con las siguientes desagregaciones: Edad en días y en semanas / Peso al nacer / Lugar de residencia / Sexo / Nivel socioeconómico</t>
  </si>
  <si>
    <t>Tasa por 100 000 habitantes</t>
  </si>
  <si>
    <t>Ministerio de Salud</t>
  </si>
  <si>
    <t>(506) 2221-6158</t>
  </si>
  <si>
    <t xml:space="preserve">Año </t>
  </si>
  <si>
    <t xml:space="preserve">Daniel Salas Peraza  </t>
  </si>
  <si>
    <t>Director a.i., Dirección Vigilancia de la Salud</t>
  </si>
  <si>
    <t>(506) 2221-0183</t>
  </si>
  <si>
    <t xml:space="preserve">daniel.salas@misalud.go.cr </t>
  </si>
  <si>
    <t>No disponible</t>
  </si>
  <si>
    <t xml:space="preserve">3.3.5 Número de personas que requieren intervenciones contra enfermedades tropicales desatendidas </t>
  </si>
  <si>
    <t>De acuerdo a las Naciones Unidas, este indicador se requiere con las siguientes desagregaciones: Desagregación por enfermedad / Número de personas que requieren intervenciones para cada NTD / Edad es necesaria para la quimioterapia preventiva: la edad preescolar
Niños (1-4 años), en edad escolar (5-14 años) y adultos (≥ 15 años) / Sexo / Zona (urbano / rural es opcional o depende de qué enfermedades son con-endémicas)</t>
  </si>
  <si>
    <t>3.4.1 Tasa de mortalidad entre la edad exacta 30 y antes de cumplir 70 años atribuida a las enfermedades cardiovasculares, el cáncer, la diabetes o las enfermedades respiratorias crónicas (ECNT)</t>
  </si>
  <si>
    <t>Tasa de mortalidad entre  30  y  70 años atribuida a las enfermedades cardiovasculares, el cáncer, la diabetes o las enfermedades respiratorias crónicas (ECNT), por cada 1 000 habitantes</t>
  </si>
  <si>
    <r>
      <rPr>
        <b/>
        <sz val="11"/>
        <color theme="1"/>
        <rFont val="Calibri"/>
        <family val="2"/>
        <scheme val="minor"/>
      </rPr>
      <t xml:space="preserve">Enfermedades crónicas no transmisible (ECNT): </t>
    </r>
    <r>
      <rPr>
        <sz val="11"/>
        <color theme="1"/>
        <rFont val="Calibri"/>
        <family val="2"/>
        <scheme val="minor"/>
      </rPr>
      <t>dentro de las ECNT que mas muertes producen están las enfermedades cardiovasculares, cáncer, diabetes y las enfermedades pulmunares crónicas.</t>
    </r>
    <r>
      <rPr>
        <b/>
        <sz val="11"/>
        <color theme="1"/>
        <rFont val="Calibri"/>
        <family val="2"/>
        <scheme val="minor"/>
      </rPr>
      <t xml:space="preserve">
Enfermedades cardiovasculares:</t>
    </r>
    <r>
      <rPr>
        <sz val="11"/>
        <color theme="1"/>
        <rFont val="Calibri"/>
        <family val="2"/>
        <scheme val="minor"/>
      </rPr>
      <t xml:space="preserve"> Las enfermedades cardiovasculares se ubican dentro del sistema circulatorio y corresponden a los códigos de la CIE X I 00- I 52.
</t>
    </r>
    <r>
      <rPr>
        <b/>
        <sz val="11"/>
        <color theme="1"/>
        <rFont val="Calibri"/>
        <family val="2"/>
        <scheme val="minor"/>
      </rPr>
      <t>Cáncer</t>
    </r>
    <r>
      <rPr>
        <sz val="11"/>
        <color theme="1"/>
        <rFont val="Calibri"/>
        <family val="2"/>
        <scheme val="minor"/>
      </rPr>
      <t xml:space="preserve">: Tumor maligno, duro o ulceroso, que tiende a invadir y destruir los tejidos orgánicos circundantes. El cáncer es un proceso de crecimiento y diseminación incontrolados de células. Puede aparecer prácticamente en cualquier lugar del cuerpo. El tumor suele invadir el tejido circundante y puede provocar metástasis en puntos distantes del organismo. 
</t>
    </r>
    <r>
      <rPr>
        <b/>
        <sz val="11"/>
        <color theme="1"/>
        <rFont val="Calibri"/>
        <family val="2"/>
        <scheme val="minor"/>
      </rPr>
      <t xml:space="preserve">Diabetes: </t>
    </r>
    <r>
      <rPr>
        <sz val="11"/>
        <color theme="1"/>
        <rFont val="Calibri"/>
        <family val="2"/>
        <scheme val="minor"/>
      </rPr>
      <t>La diabetes es una enfermedad crónica que aparece cuando el páncreas no produce insulina suficiente o cuando el organismo no utiliza eficazmente la insulina que produce. La insulina es una hormona que regula el azúcar en la sangre. Existen 3 tipos de diabetes: Diabetes de tipo 1:
La diabetes de tipo 1 (también llamada insulinodependiente, juvenil o de inicio en la infancia) se caracteriza por una producción deficiente de insulina y requiere la administración diaria de esta hormona.Se desconoce aún la causa de la diabetes de tipo 1 y no se puede prevenir con el conocimiento actual.</t>
    </r>
    <r>
      <rPr>
        <b/>
        <sz val="11"/>
        <color theme="1"/>
        <rFont val="Calibri"/>
        <family val="2"/>
        <scheme val="minor"/>
      </rPr>
      <t xml:space="preserve"> Diabetes de tipo 2:</t>
    </r>
    <r>
      <rPr>
        <sz val="11"/>
        <color theme="1"/>
        <rFont val="Calibri"/>
        <family val="2"/>
        <scheme val="minor"/>
      </rPr>
      <t xml:space="preserve"> La diabetes de tipo 2 (también llamada no insulinodependiente o de inicio en la edad adulta) se debe a una utilización ineficaz de la insulina . Este tipo representa la mayoría de los casos mundiales  y se debe en gran medida a un peso corporal excesivo y a la inactividad física. </t>
    </r>
    <r>
      <rPr>
        <b/>
        <sz val="11"/>
        <color theme="1"/>
        <rFont val="Calibri"/>
        <family val="2"/>
        <scheme val="minor"/>
      </rPr>
      <t>Diabetes gestacional</t>
    </r>
    <r>
      <rPr>
        <sz val="11"/>
        <color theme="1"/>
        <rFont val="Calibri"/>
        <family val="2"/>
        <scheme val="minor"/>
      </rPr>
      <t xml:space="preserve"> La diabetes gestacional se caracteriza por hiperglucemia (aumento del azúcar en la sangre) que aparece durante el embarazo y alcanza valores que, pese a ser superiores a los normales, son inferiores a los establecidos para diagnosticar una diabetes. Las mujeres con diabetes gestacional corren mayor riesgo de sufrir complicaciones durante el embarazo y el parto. 
</t>
    </r>
    <r>
      <rPr>
        <b/>
        <sz val="11"/>
        <color theme="1"/>
        <rFont val="Calibri"/>
        <family val="2"/>
        <scheme val="minor"/>
      </rPr>
      <t>Enfermedades respiratorias crónicas</t>
    </r>
    <r>
      <rPr>
        <sz val="11"/>
        <color theme="1"/>
        <rFont val="Calibri"/>
        <family val="2"/>
        <scheme val="minor"/>
      </rPr>
      <t xml:space="preserve">: Las enfermedades respiratorias crónicas (ERC) son enfermedades crónicas de las vías respiratorias y otras estructuras del pulmón. El asma, la enfermedad pulmonar obstructiva crónica (EPOC), las alergias respiratorias, las enfermedades pulmonares de origen laboral y la hipertensión pulmonar son algunas de las más frecuentes.
</t>
    </r>
    <r>
      <rPr>
        <b/>
        <sz val="11"/>
        <color theme="1"/>
        <rFont val="Calibri"/>
        <family val="2"/>
        <scheme val="minor"/>
      </rPr>
      <t>Defunción:</t>
    </r>
    <r>
      <rPr>
        <sz val="11"/>
        <color theme="1"/>
        <rFont val="Calibri"/>
        <family val="2"/>
        <scheme val="minor"/>
      </rPr>
      <t xml:space="preserve"> Es la desaparición permanente de todo tipo de signo de vida, cualquiera que sea el tiempo transcurrido desde el nacimiento. Por tanto, esta definición excluye defunciones fetales.
</t>
    </r>
  </si>
  <si>
    <r>
      <t xml:space="preserve">Donde </t>
    </r>
    <r>
      <rPr>
        <b/>
        <sz val="12"/>
        <color theme="1"/>
        <rFont val="Calibri"/>
        <family val="2"/>
        <scheme val="minor"/>
      </rPr>
      <t>i</t>
    </r>
    <r>
      <rPr>
        <sz val="12"/>
        <color theme="1"/>
        <rFont val="Calibri"/>
        <family val="2"/>
        <scheme val="minor"/>
      </rPr>
      <t>: Causa de muerte
i.1. Enfermedades cardiovasculares
i.2. Cáncer
i.3. Diabetes
i.4. Enfermedades respiratorias crónicas.</t>
    </r>
  </si>
  <si>
    <t>Tasa por 1 000 habitantes de 30 a menos de 70 años</t>
  </si>
  <si>
    <t>● Número de muertes entre las edades de 30 y 69 años a partir de las cuatro causas. 
● Población entre 30 y 69 años.</t>
  </si>
  <si>
    <t>El metadato indica que el denominador es la población exacta a la edad de 30 años, pero nos parece que debe ser de 30 a 69 años.
De acuerdo a las Naciones Unidas, este indicador se requiere con las siguientes desagregaciones: Lugar de residencia / Sexo</t>
  </si>
  <si>
    <t xml:space="preserve">3.4.2 Tasa de mortalidad por suicidio </t>
  </si>
  <si>
    <t>Tasa de mortalidad por suicidio por cada 100 000 habitantes</t>
  </si>
  <si>
    <t xml:space="preserve">Mejorar detección temprana y finalmente reducir el numero de muertes </t>
  </si>
  <si>
    <r>
      <rPr>
        <b/>
        <sz val="11"/>
        <color theme="1"/>
        <rFont val="Calibri"/>
        <family val="2"/>
        <scheme val="minor"/>
      </rPr>
      <t xml:space="preserve">Suicidio: </t>
    </r>
    <r>
      <rPr>
        <sz val="11"/>
        <color theme="1"/>
        <rFont val="Calibri"/>
        <family val="2"/>
        <scheme val="minor"/>
      </rPr>
      <t xml:space="preserve">acto por el que una persona de forma deliberada se provoca la muerte
</t>
    </r>
    <r>
      <rPr>
        <b/>
        <sz val="11"/>
        <color theme="1"/>
        <rFont val="Calibri"/>
        <family val="2"/>
        <scheme val="minor"/>
      </rPr>
      <t xml:space="preserve">Defunción: </t>
    </r>
    <r>
      <rPr>
        <sz val="11"/>
        <color theme="1"/>
        <rFont val="Calibri"/>
        <family val="2"/>
        <scheme val="minor"/>
      </rPr>
      <t>Es la desaparición permanente de todo tipo de signo de vida, cualquiera que sea el tiempo transcurrido desde el nacimiento. Por tanto, esta definición excluye defunciones fetales.</t>
    </r>
  </si>
  <si>
    <t>● Número de muertes por suicidio. 
● Total de población.</t>
  </si>
  <si>
    <t>De acuerdo a las Naciones Unidas, este indicador se requiere con las siguientes desagregaciones: Lugar de residencia / Edad / Sexo</t>
  </si>
  <si>
    <t>Instituto Nacional de Estadísticas y Censos</t>
  </si>
  <si>
    <t xml:space="preserve">3.5.1 Cobertura de tratamientos de intervención (farmacológico, psicosocial y servicios de rehabilitación y pos tratamiento) por trastornos de uso indebido de drogas </t>
  </si>
  <si>
    <t xml:space="preserve">Porcentaje de cobertura de intervenciones  con tratamiento (farmacológico, psicosocial y servicios de rehabilitación y pos tratamiento) por trastornos de uso indebido de drogas del total de necesitados de atención medica especializada; por sexo y grupos de edad  </t>
  </si>
  <si>
    <t>Grupos de edad</t>
  </si>
  <si>
    <t xml:space="preserve">12 a 19 </t>
  </si>
  <si>
    <t xml:space="preserve">20 a 29 </t>
  </si>
  <si>
    <t xml:space="preserve">30 a 39 </t>
  </si>
  <si>
    <t xml:space="preserve">40 a 49 </t>
  </si>
  <si>
    <t xml:space="preserve">50 a 59 </t>
  </si>
  <si>
    <t xml:space="preserve">60 a 70 </t>
  </si>
  <si>
    <t>Nota: El tratamiento incluye al farmacológico, psicosocial y servicios de rehabilitación y pos tratamiento.</t>
  </si>
  <si>
    <t>Sexo y grupos de edad</t>
  </si>
  <si>
    <t xml:space="preserve">3.5.2 Consumo nocivo de alcohol, definido según el contexto nacional como el consumo per cápita de alcohol (15 años y más) en un año civil en litros de alcohol puro </t>
  </si>
  <si>
    <t>a. Porcentaje de personas que tomaron en al menos una ocasión, 5 o más tragos, en el transcurso de los 12 meses anteriores; por sexo y grupos de edad</t>
  </si>
  <si>
    <t>Grupos de edades</t>
  </si>
  <si>
    <t xml:space="preserve">15 a 19 </t>
  </si>
  <si>
    <t>b. Consumo per cápita de alcohol de la población de más de 15 años, por rango de contenido volumétrico de alcohol.</t>
  </si>
  <si>
    <t>Rango de contenido volumétrico de alcohol</t>
  </si>
  <si>
    <t>Hasta 15% de volumen de alcohol</t>
  </si>
  <si>
    <t>De 15% y  hasta 30% de volumen de alcohol</t>
  </si>
  <si>
    <t xml:space="preserve">Más de 30% de volumen de alcohol </t>
  </si>
  <si>
    <t>Total en L</t>
  </si>
  <si>
    <t xml:space="preserve">Costa Rica: Consumo per cápita en litros de alcohol de la población de más de 15 años, </t>
  </si>
  <si>
    <t xml:space="preserve"> 2011-2015</t>
  </si>
  <si>
    <r>
      <t>Fuente</t>
    </r>
    <r>
      <rPr>
        <sz val="10"/>
        <color rgb="FF000000"/>
        <rFont val="Calibri"/>
        <family val="2"/>
        <scheme val="minor"/>
      </rPr>
      <t>: Instituto Alcoholismo y Farmacodependencia (IAFA), 2011-2015.</t>
    </r>
  </si>
  <si>
    <t>Litros por persona</t>
  </si>
  <si>
    <t>Fuente: IAFA</t>
  </si>
  <si>
    <t>3.7.1 Proporción de mujeres en edad fértil (15 a 49 años) con planificación familiar satisfecha con métodos anticonceptivos modernos</t>
  </si>
  <si>
    <t>Porcentaje de mujeres de 15 a 49 años que utilizan anticonceptivos modernos, por tipo de anticonceptivo</t>
  </si>
  <si>
    <t>Porcentaje de mujeres entre 15 a 49 años en unión que usan métodos aticonceptivo, por tipo de anticonceptivo</t>
  </si>
  <si>
    <t>Orales</t>
  </si>
  <si>
    <t>DIU</t>
  </si>
  <si>
    <t>Inyectables</t>
  </si>
  <si>
    <t>Norplant</t>
  </si>
  <si>
    <t>De emergencia</t>
  </si>
  <si>
    <t>-</t>
  </si>
  <si>
    <t>Fuente: Encuesta de Salud Sexual y Reproductiva</t>
  </si>
  <si>
    <t>Costa Rica: Porcentaje de mujeres entre 15 a 49 años en unión que usan métodos anticonceptivo, por tipo de anticonceptivo, Años 2010 y 2015</t>
  </si>
  <si>
    <r>
      <t>Fuente</t>
    </r>
    <r>
      <rPr>
        <sz val="10"/>
        <color theme="1"/>
        <rFont val="Calibri"/>
        <family val="2"/>
        <scheme val="minor"/>
      </rPr>
      <t>: MINSA, Encuesta de Salud Sexual y Reproductiva, 2010 y 2015</t>
    </r>
    <r>
      <rPr>
        <sz val="8"/>
        <color theme="1"/>
        <rFont val="Calibri"/>
        <family val="2"/>
        <scheme val="minor"/>
      </rPr>
      <t>.</t>
    </r>
  </si>
  <si>
    <r>
      <t xml:space="preserve">Donde </t>
    </r>
    <r>
      <rPr>
        <b/>
        <sz val="11"/>
        <color theme="1"/>
        <rFont val="Calibri"/>
        <family val="2"/>
        <scheme val="minor"/>
      </rPr>
      <t>i</t>
    </r>
    <r>
      <rPr>
        <sz val="11"/>
        <color theme="1"/>
        <rFont val="Calibri"/>
        <family val="2"/>
        <scheme val="minor"/>
      </rPr>
      <t>= a método anticonceptivo moderno
i.1= Anticonceptivos orales.
i.2 = DIU de cobre
i.3= Inyectables
i.4= Norplant
i.5= Anticoncepción de emergencia</t>
    </r>
  </si>
  <si>
    <t>● Total de mujeres en unión que realizan planificación familiar con métodos modernos.
● Total de mujeres en edad reproductiva (15 a 49 años).</t>
  </si>
  <si>
    <t>Tipo de anticonceptivo moderno</t>
  </si>
  <si>
    <t>Encuesta sexual reproductiva</t>
  </si>
  <si>
    <t>De acuerdo a las Naciones Unidas, este indicador se requiere con las siguientes desagregaciones: Edad / Situación económica / Lugar de residencia / Estado conyugal</t>
  </si>
  <si>
    <t xml:space="preserve"> Edda Quiros Rodriguez </t>
  </si>
  <si>
    <t xml:space="preserve">Direccion de Planificacion Estrategica. </t>
  </si>
  <si>
    <t>(506) 22210633</t>
  </si>
  <si>
    <t xml:space="preserve">edda.quiros@misalud.go.cr </t>
  </si>
  <si>
    <t xml:space="preserve">3.7.2 Tasa de fecundidad adolescente (10 a 14 años; 15 a 19 años) por 1 000 mujeres del mismo grupo de edad  </t>
  </si>
  <si>
    <t>Número anual de nacimientos en mujeres adolescentes (10-19 años) por 1 000 mujeres en el mismo grupo de edad.</t>
  </si>
  <si>
    <t>Número anual de nacimientos en mujeres adolescentes (10-19 años) por 1 000 mujeres en el mismo grupo de edad</t>
  </si>
  <si>
    <t>Tasa por 1 000 mujeres en el grupo de edad</t>
  </si>
  <si>
    <t>● Número de nacimientos vivos en mujeres de 10-19 años.
● Total de mujeres de 10-19 años.</t>
  </si>
  <si>
    <t>De acuerdo a las Naciones Unidas, este indicador se requiere con las siguientes desagregaciones: Estado conyugal / Lugar de residencia / Estatus socioeconómico</t>
  </si>
  <si>
    <t xml:space="preserve">3.8.1 Cobertura de servicios de salud esenciales (definida como la cobertura promedio de servicios esenciales basados en intervenciones con trazadores que incluyen la salud reproductiva, materna, neonatal e infantil, las enfermedades infecciosas, las enfermedades no transmisibles y la capacidad de los servicios y el acceso a ellos, entre la población general y los más desfavorecidos)  </t>
  </si>
  <si>
    <t>Porcentaje de población asegurada</t>
  </si>
  <si>
    <t>Región de Planificación</t>
  </si>
  <si>
    <t>Pacífica Central</t>
  </si>
  <si>
    <t>Huetar Atlántico</t>
  </si>
  <si>
    <t>● Población asegurada.
● Población total.</t>
  </si>
  <si>
    <t>Lugar de residencia</t>
  </si>
  <si>
    <t>Edad / Sexo / Ingreso / Estado migratorio / Discapacidad</t>
  </si>
  <si>
    <t>De acuerdo a las Naciones Unidas, este indicador se requiere con las siguientes desagregaciones: Sexo, edad, posición socioeconómica, geográfica; por
tipo de indicador (inmunización infantil completa, la terapia antirretroviral, el tratamiento de la tuberculosis, el tratamiento de la hipertensión, la atención calificada del parto, etc.)</t>
  </si>
  <si>
    <t>(506) 2280-9280  Ext. 317</t>
  </si>
  <si>
    <t>Porcentaje de personas con seguros de salud o cobertura de un sistema de salud pública</t>
  </si>
  <si>
    <t>Población Nacional</t>
  </si>
  <si>
    <t>Población No Asegurada</t>
  </si>
  <si>
    <t>Población nacional por condición de aseguramiento del Seguro de Enfermedad y Maternidad(SEM)</t>
  </si>
  <si>
    <t>ASEGURADOS DIRECTOS:</t>
  </si>
  <si>
    <t>PENSIONADOS DIRECTOS</t>
  </si>
  <si>
    <t>Asegurados Cuenta del Estado</t>
  </si>
  <si>
    <t>Dependientes de Asegurado Directo</t>
  </si>
  <si>
    <t>Dependientes de Pensionado</t>
  </si>
  <si>
    <t>% Cobertura Contributiva Poblac. Nac.</t>
  </si>
  <si>
    <t>Asalariados</t>
  </si>
  <si>
    <t>Convenios</t>
  </si>
  <si>
    <t>Caja Costarricense de Seguro Social</t>
  </si>
  <si>
    <t>Regímenes Especiales</t>
  </si>
  <si>
    <t>Régimen No Contributivo</t>
  </si>
  <si>
    <r>
      <t xml:space="preserve">Población nacional que se encuentra cubierta por el Seguro de Enfermedad y Maternidad (SEM).
</t>
    </r>
    <r>
      <rPr>
        <b/>
        <sz val="11"/>
        <color theme="1"/>
        <rFont val="Calibri"/>
        <family val="2"/>
        <scheme val="minor"/>
      </rPr>
      <t>Asegurado:</t>
    </r>
    <r>
      <rPr>
        <sz val="11"/>
        <color theme="1"/>
        <rFont val="Calibri"/>
        <family val="2"/>
        <scheme val="minor"/>
      </rPr>
      <t xml:space="preserve"> Persona, hombre o mujer, que en virtud del cumplimiento de ciertos
requisitos sobre cotizaciones, parentesco o dependencia económica del afiliado, o condición socioeconómica familiar, posee el derecho a recibir, total o parcialmente, las prestaciones del Seguro de Salud. 
</t>
    </r>
    <r>
      <rPr>
        <b/>
        <sz val="11"/>
        <color theme="1"/>
        <rFont val="Calibri"/>
        <family val="2"/>
        <scheme val="minor"/>
      </rPr>
      <t>No asegurado</t>
    </r>
    <r>
      <rPr>
        <sz val="11"/>
        <color theme="1"/>
        <rFont val="Calibri"/>
        <family val="2"/>
        <scheme val="minor"/>
      </rPr>
      <t xml:space="preserve">: Habitante del país con capacidad contributiva y que elige no
contribuir al Seguro de Salud. 
</t>
    </r>
    <r>
      <rPr>
        <b/>
        <sz val="11"/>
        <color theme="1"/>
        <rFont val="Calibri"/>
        <family val="2"/>
        <scheme val="minor"/>
      </rPr>
      <t>Enfermedad común:</t>
    </r>
    <r>
      <rPr>
        <sz val="11"/>
        <color theme="1"/>
        <rFont val="Calibri"/>
        <family val="2"/>
        <scheme val="minor"/>
      </rPr>
      <t xml:space="preserve"> Estado patológico no originado en un riesgo de trabajo o
accidente de tránsito. 
</t>
    </r>
  </si>
  <si>
    <t>Caja Costarricense del Seguro Socia Dirección Actuarial</t>
  </si>
  <si>
    <t xml:space="preserve">(506) 2539-1119 </t>
  </si>
  <si>
    <t xml:space="preserve">jcastillo@ccss.sa.cr </t>
  </si>
  <si>
    <t xml:space="preserve">3.9.1 Tasa de mortalidad atribuida a la contaminación de los hogares y del aire en el ambiente </t>
  </si>
  <si>
    <t xml:space="preserve">Tasa de mortalidad por condiciones atribuidas a la contaminación de los hogares y del aire en el ambiente </t>
  </si>
  <si>
    <t>Nota: son muertes por enfermedades respiratorias, aunque no todas sean por contaminación.</t>
  </si>
  <si>
    <t>Se definido como muertes por condiciones atribuidas a la contaminación de los hogares y del aire en el ambiente, a las siguientes causas:
Enfermedad de las vías respiratorias superiores, J06 y J39
Enfermedad pulmonar obstructiva, J44
Asma, J45
Rinitis alérgica, J30</t>
  </si>
  <si>
    <t>● Cantidad total de muertes debido a las causas mencionadas.
● Total de población.</t>
  </si>
  <si>
    <t>El indicador es un indicar de tipo general sobre enfermedades respiratorias, pero no contempla un factor específico, sobre la proporción atribuible a la contaminación atmosférica, por lo que nacionalmente es un indicador proxy.</t>
  </si>
  <si>
    <t>Se  hará durante el segundo semestre una investigación para determinar dicho factor, a partir de la literatura científica.</t>
  </si>
  <si>
    <t>III. Información del Contacto (DSA)</t>
  </si>
  <si>
    <t>Ana Victoria Giusti / Ing. Ricardo Morales</t>
  </si>
  <si>
    <t>Unidad de Normalizaciión en Salud Ambiental</t>
  </si>
  <si>
    <t>Minsiterio de Salud</t>
  </si>
  <si>
    <t>(506) 2233-6922</t>
  </si>
  <si>
    <t xml:space="preserve">ricardo.morales@misalud.go.cr;  ana.giusti@misalud.go.cr </t>
  </si>
  <si>
    <t xml:space="preserve">3.9.2 Tasa de mortalidad atribuida al agua no apta para el consumo, el saneamiento en condiciones de riesgo y la falta de higiene (exposición a servicios de Agua, Saneamiento e Higiene para Todos (WASH) no seguros)  </t>
  </si>
  <si>
    <t>Tasa de mortalidad por diarreas y gastroenteritis presuntamente infecciosa</t>
  </si>
  <si>
    <t>Tasa de mortalidad por diarrea y gastroenteritis de  presunto origen infeccioso por cada 100 000 habitantes</t>
  </si>
  <si>
    <t>Definido como muertes por la siguiente causa:
Diarrea gastroenteritis,  A09.X</t>
  </si>
  <si>
    <t>● Total de muertes debida a diarrea gastroenteritis,  A09.X
● Total de población</t>
  </si>
  <si>
    <t>El indicador que el país proveerá es un proxi medido a través de la tasa de mortalidad por Diarreas y gastroenteritis presuntamente infecciosa</t>
  </si>
  <si>
    <t>III. Información del Contacto (DSA)-Ministerio de Salud</t>
  </si>
  <si>
    <t>Unidad de Normalización en Salud Ambiental</t>
  </si>
  <si>
    <t xml:space="preserve">3.9.3 Tasa de mortalidad atribuida a la intoxicación accidental </t>
  </si>
  <si>
    <t>Tasa de mortalidad por envenenamiento accidental  y exposición a sustancias nocivas</t>
  </si>
  <si>
    <t>Se refiere a las muertes atribuidas a la intoxicación accidental y es aquella que se produce de forma fortuita.</t>
  </si>
  <si>
    <t>● Muertes atribuidas a la intoxicación accidental 
● Total de personas</t>
  </si>
  <si>
    <t>3.a.1 Prevalencia normalizada para la edad del consumo actual de tabaco entre las personas de 15 años y más</t>
  </si>
  <si>
    <t>Porcentaje de personas de 18 años ó más que han fumado tabaco activamente en los últimos 30 días</t>
  </si>
  <si>
    <t>Porcentaje de personas de 18 años o más que han fumado tabaco activamente en los últimos 30 días</t>
  </si>
  <si>
    <t>Costa Rica: Porcentaje de personas de 18 años o más que han fumado tabaco activamente en los últimos 30 días, Años 2010 y 2015</t>
  </si>
  <si>
    <r>
      <t xml:space="preserve">Fuente: </t>
    </r>
    <r>
      <rPr>
        <sz val="10"/>
        <color theme="1"/>
        <rFont val="Calibri"/>
        <family val="2"/>
        <scheme val="minor"/>
      </rPr>
      <t>IAFA, Encuesta de consumo de drogas 2010 y 2015</t>
    </r>
  </si>
  <si>
    <t>Quinquenal</t>
  </si>
  <si>
    <t>3.b.1 Proporción de la población inmunizada por todas las vacunas incluidas en su programa nacional</t>
  </si>
  <si>
    <t>Porcentaje de cobertura de inmunizaciones niños menores de 1 año, por tipo de vacuna del esquema básico nacional</t>
  </si>
  <si>
    <t xml:space="preserve">Difteria, Tétanos y Pertussis acelular (DTP3) </t>
  </si>
  <si>
    <t>Vacuna de Poliovirus Inactivado
(IPV3)</t>
  </si>
  <si>
    <t>Bacilo Calmette-Guerin
(BCG)</t>
  </si>
  <si>
    <t>Vacuna Hepatitis B
(VHB3)</t>
  </si>
  <si>
    <t>Haemophilus Influenzae tipo B
(HIB3)</t>
  </si>
  <si>
    <t>Sarampión, Rubéola y Paperas)
(SRP niños de un año y 3 meses)</t>
  </si>
  <si>
    <t>Neumococo COB.NM2</t>
  </si>
  <si>
    <r>
      <rPr>
        <b/>
        <sz val="11"/>
        <color theme="1"/>
        <rFont val="Calibri"/>
        <family val="2"/>
        <scheme val="minor"/>
      </rPr>
      <t>Inmunización:</t>
    </r>
    <r>
      <rPr>
        <sz val="11"/>
        <color theme="1"/>
        <rFont val="Calibri"/>
        <family val="2"/>
        <scheme val="minor"/>
      </rPr>
      <t xml:space="preserve"> Consiste en la inducción y producción de una respuesta inmunitaria específica
protectora (anticuerpos y/o inmunidad mediada por células) por parte de un individuo sano
susceptible como consecuencia de la administración de un producto inmunológico, la vacuna o toxoide. Se define como la acción de conferir inmunidad mediante administración de antígenos  (inmunización activa) o mediante la administración de anticuerpos específicos (inmunización pasiva).
</t>
    </r>
    <r>
      <rPr>
        <b/>
        <sz val="11"/>
        <color theme="1"/>
        <rFont val="Calibri"/>
        <family val="2"/>
        <scheme val="minor"/>
      </rPr>
      <t>Esquema de Vacunación Oficial:</t>
    </r>
    <r>
      <rPr>
        <sz val="11"/>
        <color theme="1"/>
        <rFont val="Calibri"/>
        <family val="2"/>
        <scheme val="minor"/>
      </rPr>
      <t xml:space="preserve"> Listado de vacunas con sus respectivos períodos de aplicación que son recomendados y deben ser recibidas en forma obligatoria por las poblaciones meta que sean definidas por la Comisión Nacional de Epidemiología y Vacunación, con base en la evidencia  científica, el perfil epidemiológico nacional o sub-nacional. Este esquema será de acceso gratuito y obligatorio.</t>
    </r>
  </si>
  <si>
    <t>• Población vacunada menores de 1 año.
• Total de población menores de un año.</t>
  </si>
  <si>
    <t xml:space="preserve">Vacuna </t>
  </si>
  <si>
    <t>Indicadores básicos, situación de la salud en Costa Rica</t>
  </si>
  <si>
    <t xml:space="preserve">3.b.2 Total de la asistencia oficial para el desarrollo neta destinada a los sectores de la investigación médica y la salud básica </t>
  </si>
  <si>
    <t>3.b.3 Proporción de centros de salud que tienen un conjunto básico de los medicamentos esenciales asequibles de manera sostenible</t>
  </si>
  <si>
    <t>Caja Costarricense del Seguro Social</t>
  </si>
  <si>
    <t>(506) 2221-0184</t>
  </si>
  <si>
    <t>mbenavid@ccss.sa.cr</t>
  </si>
  <si>
    <t xml:space="preserve">3.c.1 Densidad y distribución de los trabajadores sanitarios </t>
  </si>
  <si>
    <t xml:space="preserve">Densidad y distribución de trabajadores sanitarios por cada 10 000 habitantes, por subgrupo ocupacional </t>
  </si>
  <si>
    <t>Enfermería y servicios de apoyo</t>
  </si>
  <si>
    <t>Profesionales en ciencias médicas</t>
  </si>
  <si>
    <r>
      <t>Fuente</t>
    </r>
    <r>
      <rPr>
        <sz val="10"/>
        <color theme="1"/>
        <rFont val="Calibri"/>
        <family val="2"/>
        <scheme val="minor"/>
      </rPr>
      <t>: CCSS, Sistema de información estadística de RRHH, 2010-2016.</t>
    </r>
  </si>
  <si>
    <r>
      <rPr>
        <b/>
        <sz val="11"/>
        <color theme="1"/>
        <rFont val="Calibri"/>
        <family val="2"/>
        <scheme val="minor"/>
      </rPr>
      <t>Trabajadores sanitarios</t>
    </r>
    <r>
      <rPr>
        <sz val="11"/>
        <color theme="1"/>
        <rFont val="Calibri"/>
        <family val="2"/>
        <scheme val="minor"/>
      </rPr>
      <t xml:space="preserve">: Únicamente se toman en cuenta los subgrupo de los grupos de enfermería y servicios de apoyo, y los profesionales en ciencias médicas.
</t>
    </r>
    <r>
      <rPr>
        <b/>
        <sz val="11"/>
        <color theme="1"/>
        <rFont val="Calibri"/>
        <family val="2"/>
        <scheme val="minor"/>
      </rPr>
      <t>Enfermerías y servicios generales</t>
    </r>
    <r>
      <rPr>
        <sz val="11"/>
        <color theme="1"/>
        <rFont val="Calibri"/>
        <family val="2"/>
        <scheme val="minor"/>
      </rPr>
      <t xml:space="preserve">: Auxiliar de Enfermería, Profesionales en Enfermería (Dipl o Bach),  Tareas de Apoyo, Tecnologías en Salud
</t>
    </r>
    <r>
      <rPr>
        <b/>
        <sz val="11"/>
        <color theme="1"/>
        <rFont val="Calibri"/>
        <family val="2"/>
        <scheme val="minor"/>
      </rPr>
      <t>Profesionales en ciencias de la salud</t>
    </r>
    <r>
      <rPr>
        <sz val="11"/>
        <color theme="1"/>
        <rFont val="Calibri"/>
        <family val="2"/>
        <scheme val="minor"/>
      </rPr>
      <t xml:space="preserve">: Enfermera Licenciada, Farmacéuticos, Microbiólogos Químicos Clínicos, Médico Asistente, Médico Asistente Especialista, Médico Residente, Médico Servicio Social, Médicos en Funciones Administrativas, Médicos en Funciones Sanitarias, Nutrición, Odontólogos, Psicólogos Clínicos, Químicos </t>
    </r>
  </si>
  <si>
    <r>
      <t xml:space="preserve">
Donde
</t>
    </r>
    <r>
      <rPr>
        <b/>
        <sz val="11"/>
        <color theme="1"/>
        <rFont val="Calibri"/>
        <family val="2"/>
        <scheme val="minor"/>
      </rPr>
      <t>i</t>
    </r>
    <r>
      <rPr>
        <sz val="11"/>
        <color theme="1"/>
        <rFont val="Calibri"/>
        <family val="2"/>
        <scheme val="minor"/>
      </rPr>
      <t>= subgrupo ocupacional (trabajadores sanitarios, enfermería y servicios generales, Profesionales en ciencias de la salud)</t>
    </r>
  </si>
  <si>
    <t>Tasa por 10 000 habitantes</t>
  </si>
  <si>
    <t xml:space="preserve">● Trabajadores sanitarios de servicios de enfermería y servicios de apoyo, y las profesionales en ciencias médicas.
● Total de la población. </t>
  </si>
  <si>
    <t xml:space="preserve">Subgrupo ocupacional </t>
  </si>
  <si>
    <t>Caja Costarricense del Seguro Social, Sub área Estadística de Recursos Humanos</t>
  </si>
  <si>
    <t>Registro de Estadísticas de Recursos humanos</t>
  </si>
  <si>
    <t>De acuerdo a las Naciones Unidas, este indicador se requiere con las siguientes desagregaciones: Especialidad / Urbano-Rural / Subnacional</t>
  </si>
  <si>
    <t xml:space="preserve">3.d.1 Capacidad del Reglamento Sanitario Internacional (RSI) y preparación para emergencias de salud  </t>
  </si>
  <si>
    <t xml:space="preserve">Lograr o superar  una calificación de 90%  en  las evaluaciones de las capacidades básicas del RSI </t>
  </si>
  <si>
    <t>Porcentaje obtenido en la evalución de  atributos de capacidades centrales que se han alcanzado en un período de un año. Las 13 capacidades básicas son: (1) La legislación nacional, la política y la financiación; (2) las comunicaciones de coordinación y Punto Focal Nacional; (3) Vigilancia; (4) la respuesta; (5) Preparación; (6) La comunicación de riesgos; (7) Los recursos humanos; (8) Laboratorio; (9) Los puntos de entrada; (10) eventos zoonóticos; (11) La seguridad alimentaria; (12) eventos químicos; (13) emergencias radionucleares</t>
  </si>
  <si>
    <t>Resultados de evaluación realizada mediante metodología recomendad por OMS con participación multisectorial
● Número de ítems cumplidos del instrumento de evaluación 
● Total de ítems del instrumento de evaluación</t>
  </si>
  <si>
    <t>Centro Nacional de Enlace</t>
  </si>
  <si>
    <t>La linea base para país fué el resultado de la evaluación correspondiente al año 2017. La metodología utilizada en el 2017 no se aplicaron  las recomendaciones  de la OMS. La evaluación se realizará con la metodología propuesta por OMS a partir de octubre del 2018 mediante un taller con participación multisectorial. El instrumento de evalución de OMS puede ser modificado en años próximos como parte de una propuesta de mejora de los estados miembros. Los resultados de las evaluaciones anuales podrían complementarse con la introducción de evaluaciones externas conjuntas (de caracter voluntario).</t>
  </si>
  <si>
    <t>Evaluación por realizar anualmente durante el mes de octubre</t>
  </si>
  <si>
    <t>Carlos Salguero Mendoza</t>
  </si>
  <si>
    <t>Coordinador del CNE/RSI en la Dirección Vigilancia de la Salud</t>
  </si>
  <si>
    <t>2221-0183</t>
  </si>
  <si>
    <t xml:space="preserve">carlos.salguero@misalud.go.cr </t>
  </si>
  <si>
    <t xml:space="preserve">Objetivo 4. Garantizar una educación inclusiva y equitativa de calidad y promover oportunidades  de aprendizaje 
permanente para todos </t>
  </si>
  <si>
    <t>4.1 De aquí a 2030, asegurar que todas las niñas y todos los niños terminen la enseñanza primaria y secundaria, que ha de ser gratuita, equitativa y de calidad y producir resultados de aprendizaje pertinentes y efectivos.</t>
  </si>
  <si>
    <t>4.1.1.a</t>
  </si>
  <si>
    <t>4.1.1.a Proporción de niños, niñas y adolescentes: a) en los grados 2/3; b) al final de la enseñanza primaria; y c) al final de la enseñanza secundaria inferior, que han alcanzado al menos un nivel mínimo de competencia en i) lectura y ii) matemáticas, desglosada por sexo.</t>
  </si>
  <si>
    <t>4.1.1.b</t>
  </si>
  <si>
    <t>4.1.1.c</t>
  </si>
  <si>
    <t>4.2 De aquí a 2030, asegurar que todas las niñas y todos los niños tengan acceso a servicios de atención y desarrollo en la primera infancia y educación preescolar de calidad, a fin de que estén preparados para la enseñanza primaria.</t>
  </si>
  <si>
    <t>4.2.1</t>
  </si>
  <si>
    <t>4.2.1 Proporción de niños menores de 5 años cuyo desarrollo se encuentra bien encauzado en cuanto a la salud, el aprendizaje y el bienestar psicosocial, desglosado por sexo.</t>
  </si>
  <si>
    <t>4.2.2</t>
  </si>
  <si>
    <t>4.2.2 Tasa de participación en la enseñanza organizada (un año antes de la edad oficial de ingreso en la enseñanza primaria), desglosada por sexo.</t>
  </si>
  <si>
    <t>4.3 De aquí a 2030, asegurar el acceso igualitario de todos los hombres y las mujeres a una formación técnica, profesional y superior de calidad, incluida la enseñanza universitaria.</t>
  </si>
  <si>
    <t>4.3.1</t>
  </si>
  <si>
    <t>4.3.1 Tasa de participación de los jóvenes y adultos en la enseñanza académica y no académica, y en la capacitación en los 12 meses anteriores, desglosada por sexo.</t>
  </si>
  <si>
    <t>4.4 De aquí a 2030, aumentar considerablemente el número de jóvenes y adultos que tienen las competencias necesarias, en particular técnicas y profesionales, para acceder al empleo, el trabajo decente y el emprendimiento.</t>
  </si>
  <si>
    <t>4.4.1</t>
  </si>
  <si>
    <t>4.4.1 Proporción de jóvenes y adultos con conocimientos de tecnología de la información y las comunicaciones (TIC), desglosada por tipo de conocimiento técnico.</t>
  </si>
  <si>
    <t>4.5 De aquí a 2030, eliminar las disparidades de género en la educación y asegurar el acceso igualitario a todos los niveles de la enseñanza y la formación profesional para las personas vulnerables, incluidas las personas con discapacidad, los pueblos indígenas y los niños en situaciones de vulnerabilidad.</t>
  </si>
  <si>
    <t>4.5.1</t>
  </si>
  <si>
    <t>4.5.1 Índices de paridad (mujeres/hombres, zonas rurales y urbanas, quintil superior/inferior de recursos económicos, y otras características, como la situación en materia de discapacidad, los pueblos indígenas y los efectos de conflictos, a medida que se disponga de datos) para todos los indicadores de esta lista que puedan desglosarse.</t>
  </si>
  <si>
    <t>4.6 De aquí a 2030, asegurar que todos los jóvenes y una proporción considerable de los adultos, tanto hombres como mujeres, estén alfabetizados y tengan nociones elementales de aritmética.</t>
  </si>
  <si>
    <t>4.6.1</t>
  </si>
  <si>
    <t>4.6.1 Porcentaje de población en un grupo de edad determinado que alcanza por lo menos un nivel fijo de competencia funcional en a) alfabetización y b) aritmética elemental, desglosado por sexo.</t>
  </si>
  <si>
    <t>4.7 De aquí a 2030, asegurar que todos los alumnos adquieran los conocimientos teóricos y prácticos necesarios para promover el desarrollo sostenible, entre otras cosas mediante la educación para el desarrollo sostenible y los estilos de vida sostenibles, los derechos humanos, la igualdad de género, la promoción de una cultura de paz y no violencia, la ciudadanía mundial y la valoración de la diversidad cultural y la contribución de la cultura al desarrollo sostenible.</t>
  </si>
  <si>
    <t>4.7.1</t>
  </si>
  <si>
    <t>4.7.1 Grado en que i) la educación cívica mundial y ii) la educación para el desarrollo sostenible, incluida la igualdad entre los géneros y los derechos humanos, se incorporan en todos los niveles en: a) las políticas nacionales de educación, b) los planes de estudio, c) la formación del profesorado y d) la evaluación de los estudiantes.</t>
  </si>
  <si>
    <t>4.a Construir y adecuar instalaciones educativas que tengan en cuenta las necesidades de los niños y las personas con discapacidad y las diferencias de género, y que ofrezcan entornos de aprendizaje seguros, no violentos, inclusivos y eficaces para todos.</t>
  </si>
  <si>
    <t>4.a.1</t>
  </si>
  <si>
    <t>4.a.1 Proporción de escuelas con acceso a: a) electricidad; b) Internet con fines pedagógicos; c) computadoras con fines pedagógicos; d) infraestructura y materiales adaptados a los estudiantes con discapacidad; e) suministro básico de agua potable; f) instalaciones de saneamiento básicas segregadas por sexo; y g) instalaciones básicas para lavarse las manos (según las definiciones de los indicadores de WASH).</t>
  </si>
  <si>
    <t>4.b De aquí a 2020, aumentar considerablemente a nivel mundial el número de becas disponibles para los países en desarrollo, en particular los países menos adelantados, los pequeños Estados insulares en desarrollo y los países africanos, a fin de que sus estudiantes puedan matricularse en programas de enseñanza superior, incluidos programas de formación profesional y programas técnicos, científicos, de ingeniería y de tecnología de la información y las comunicaciones, de países desarrollados y otros países en desarrollo.</t>
  </si>
  <si>
    <t>4.b.1</t>
  </si>
  <si>
    <t>4.b.1 Volumen de la asistencia oficial para el desarrollo destinada a becas por sector y por tipo de estudio.</t>
  </si>
  <si>
    <t>4.c De aquí a 2030, aumentar considerablemente la oferta de docentes calificados, incluso mediante la cooperación internacional para la formación de docentes en los países en desarrollo, especialmente los países menos adelantados y los pequeños Estados insulares en desarrollo.</t>
  </si>
  <si>
    <t>4.c.1</t>
  </si>
  <si>
    <t>4.c.1 Proporción de maestros en la enseñanza: a) preescolar; b) primaria; c) secundaria inferior y d) secundaria superior que han recibido al menos el mínimo de formación docente organizada (por ejemplo, formación pedagógica); requisitos de práctica previa a la docencia o durante su ejercicio para la enseñanza a un nivel dado en un país determinado.</t>
  </si>
  <si>
    <t xml:space="preserve">Objetivo 4. Garantizar una educación inclusiva y equitativa de calidad y promover oportunidades  de aprendizaje permanente para todos </t>
  </si>
  <si>
    <t xml:space="preserve">4.1 De aquí a 2030, asegurar que todas las niñas y todos los niños terminen la enseñanza primaria y secundaria, que ha de ser gratuita, equitativa y de calidad y producir resultados de aprendizaje pertinentes y efectivos </t>
  </si>
  <si>
    <t xml:space="preserve">4.1.1 Proporción de niños, niñas y adolescentes: a) en los grados 2/3; b) al final de la enseñanza primaria; y c) al final de la enseñanza secundaria inferior, que han alcanzado al menos un nivel mínimo de competencia en i) lectura y ii) matemáticas, desglosada por sexo  </t>
  </si>
  <si>
    <t>a. Porcentaje de niños, niñas y adolescentes en los grados 2/3 que han alcanzado al menos un nivel mínimo de competencia en i) lectura y ii) matemáticas, nivel Iciclo de la Eduación General Básica</t>
  </si>
  <si>
    <t xml:space="preserve">Años </t>
  </si>
  <si>
    <t xml:space="preserve">Área temática </t>
  </si>
  <si>
    <t>Lectura</t>
  </si>
  <si>
    <t>Proporción</t>
  </si>
  <si>
    <t>Área temática o de alfabetización</t>
  </si>
  <si>
    <t>Trianual</t>
  </si>
  <si>
    <t>SERCE 2006 y TERCE 213</t>
  </si>
  <si>
    <t>De acuerdo a las Naciones Unidas, este indicador se requiere con las siguientes desagregaciones: Sexo</t>
  </si>
  <si>
    <t>Eliécer Ramírez Vargas</t>
  </si>
  <si>
    <t>Jefe, Departamento de Análisis Estadístico</t>
  </si>
  <si>
    <t>Ministerio de Educación Pública</t>
  </si>
  <si>
    <t>(506) 2258-0764</t>
  </si>
  <si>
    <t>eliecer.ramirez.vargas@mep.go.cr</t>
  </si>
  <si>
    <r>
      <t>Fuente:</t>
    </r>
    <r>
      <rPr>
        <sz val="10"/>
        <color theme="1"/>
        <rFont val="Calibri"/>
        <family val="2"/>
        <scheme val="minor"/>
      </rPr>
      <t xml:space="preserve"> UNESCO, TERCE 2013.</t>
    </r>
  </si>
  <si>
    <t xml:space="preserve"> c. Porcentaje de niños, niñas y adolescentes al final de la enseñanza secundaria inferior, que han alcanzado al menos un nivel mínimo de competencia en i) lectura y ii) matemáticas</t>
  </si>
  <si>
    <t>Área temática</t>
  </si>
  <si>
    <r>
      <t xml:space="preserve">Fuente: </t>
    </r>
    <r>
      <rPr>
        <sz val="10"/>
        <color theme="1"/>
        <rFont val="Calibri"/>
        <family val="2"/>
        <scheme val="minor"/>
      </rPr>
      <t>OCDE, PISA 2009+, 2012 y 2015</t>
    </r>
    <r>
      <rPr>
        <sz val="8"/>
        <color theme="1"/>
        <rFont val="Calibri"/>
        <family val="2"/>
        <scheme val="minor"/>
      </rPr>
      <t>.</t>
    </r>
  </si>
  <si>
    <t xml:space="preserve">Meta país no identificada. </t>
  </si>
  <si>
    <t>Organización para la Cooperación y el Desarrollo Económico (OCDE)</t>
  </si>
  <si>
    <t>PISA (2009+, 2012 y 2015)</t>
  </si>
  <si>
    <t xml:space="preserve">4.2 De aquí a 2030, asegurar que todas las niñas y todos los niños tengan acceso a servicios de atención y desarrollo en la primera infancia y educación preescolar de calidad, a fin de que estén preparados para la enseñanza primaria </t>
  </si>
  <si>
    <t xml:space="preserve">4.2.1 Proporción de niños menores de 5 años cuyo desarrollo se encuentra bien encauzado en cuanto a la salud, el aprendizaje y el bienestar psicosocial, desglosado por sexo  </t>
  </si>
  <si>
    <t>Porcentaje de niños y niñas de 3 y 4 años cuyo desarrollo se encuentra bien encauzado en cuanto a la salud, el aprendizaje y el bienestar psicosocial.</t>
  </si>
  <si>
    <t>Porcentaje de niños y niñas de 3 y 4  años cuyo desarrollo se encuentra bien encauzado en cuanto a la salud, el aprendizaje y el bienestar psicosocial.</t>
  </si>
  <si>
    <t>m</t>
  </si>
  <si>
    <t>m: Datos no reportados / no considerados publicables</t>
  </si>
  <si>
    <t>Fuentes: ECDI</t>
  </si>
  <si>
    <r>
      <t>La Encuesta de Indicadores Múltiples por Conglomerados (MICS) ECDI actualmente define “</t>
    </r>
    <r>
      <rPr>
        <b/>
        <sz val="11"/>
        <color theme="1"/>
        <rFont val="Calibri"/>
        <family val="2"/>
        <scheme val="minor"/>
      </rPr>
      <t>bien encaminado</t>
    </r>
    <r>
      <rPr>
        <sz val="11"/>
        <color theme="1"/>
        <rFont val="Calibri"/>
        <family val="2"/>
        <scheme val="minor"/>
      </rPr>
      <t>” como el porcentaje de niños con edades entre 36-59 meses que están en curso, en al menos tres de los siguientes cuatro dominios: escritura-matemáticas, físico, socio-emocional y aprendizaje. Otras mediciones usan definiciones diferentes, con variadas perspectivas impulsadas empírica y conceptualmente acerca de cómo definir de la mejor manera “bien encaminado”. Todavía no existe una definición aceptada a nivel mundial de "desarrollo bien encaminado”
Actualmente, el Índice de Desarrollo de la Primera Infancia de MICS define que un niño está “bien encaminado” en su desarrollo a un niño en escritura-matemáticas si puede identificar al menor 10 letras del alfabeto, leer 4 simples palabras y reconocer y nombrar todos los números de 1 a 10. Un niño está “bien encaminado” en su desarrollo físico, si puede recoger objetos pequeños fácilmente y generalmente están lo suficientemente bien para jugar. Un niño está “bien encaminado” en su desarrollo socio-emocional, si es capaz de realizar actividades simples de manera independiente, llevarse bien con otros niños y no patear, morder o golpear otros niños o adultos de manera usual. Un niño está “bien encaminado” en el aprendizaje, si participa en cualquier tipo de aprendizaje organizado que incluye la educación de la primera infancia, jardín de infancia o cuidado comunitario. Sin embargo, esta definición no es universalmente aceptada, y otras medidas usan definiciones alternativas de "bien encaminado”. 
El indicador se calcula como el porcentaje de niños de entre 36 y 59 meses de edad que demuestran niveles de desarrollo adecuados a su edad en las áreas evaluadas, tal como están definidas en MICS. Una definición comúnmente aceptada de “bien encaminado” no ha sido aún desarrollada usando estándares desarrollados nacional y regionalmente para el aprendizaje de niños y adolescentes.</t>
    </r>
  </si>
  <si>
    <t xml:space="preserve">
donde:
PCDT3t4 = porcentaje de niños de 3-4 años de edad que, en términos de desarrollo, se encuentran bien encaminados en las áreas de salud, aprendizaje y bienestar psicosocial
CDT3t4 = niños de 3-4 años de edad que, en términos de desarrollo, se encuentran bien encaminados en las áreas de salud, aprendizaje y bienestar psicosocial
P3t4 = población de 3-4 años de edad
</t>
  </si>
  <si>
    <t xml:space="preserve">• Niños menores de cinco años que tienen su desarrollo en pista en la salud, el aprendizaje y el bienestar psicosocial.
• Total de niños menores de cinco años.
</t>
  </si>
  <si>
    <t xml:space="preserve">Nacional </t>
  </si>
  <si>
    <t>Completar</t>
  </si>
  <si>
    <t>Organización de las Naciones Unidas para la Educación, la Ciencia y la Cultura</t>
  </si>
  <si>
    <t>Encuesta de Indicadores Múltiples por Conglomerados (MICS)</t>
  </si>
  <si>
    <t>Un mayor desarrollo metodológico será necesario para asegurar que la medida propuesta refleje un acuerdo común sobre la definición “bien encaminado” que esté alineada con los estándares nacionales, y sea relevante para los niños en todas las partes del mundo y que refleje adecuadamente “bien encaminado en su desarrollo” en todos los países. Lo anterior requiere patrones normativos de desarrollo, lo que no han tenido lugar en la mayoría de países.
De acuerdo a las Naciones Unidas, este indicador se requiere con las siguientes desagregaciones: Se dispone de datos por edad, sexo, lugar de residencia, los quintiles de riqueza y otros antecedentes característicos. Cuando se utiliza en conjunto con un módulo sobre la discapacidad infantil, los datos también pueden ser desagregados por la estadística de discapacidad.</t>
  </si>
  <si>
    <t xml:space="preserve">Sr. Said Voffal,  </t>
  </si>
  <si>
    <t>Por definir</t>
  </si>
  <si>
    <t>s.voffal@unesco.org</t>
  </si>
  <si>
    <t xml:space="preserve">4.2.2 Tasa de participación en la enseñanza organizada (un año antes de la edad oficial de ingreso en la enseñanza primaria), desglosada por sexo </t>
  </si>
  <si>
    <t>Tasa bruta y neta participación en la escolaridad en el Ciclo de Transición de la Educación Preescolar por sexo</t>
  </si>
  <si>
    <t>Tasa Bruta</t>
  </si>
  <si>
    <t>Tasa Neta</t>
  </si>
  <si>
    <t xml:space="preserve">Tasa  </t>
  </si>
  <si>
    <t xml:space="preserve">4.3 De aquí a 2030, asegurar el acceso igualitario de todos los hombres y las mujeres a una formación técnica, profesional y superior de calidad, incluida la enseñanza universitaria </t>
  </si>
  <si>
    <t xml:space="preserve">4.3.1 Tasa de participación de los jóvenes y adultos en la enseñanza académica y no académica, y en la capacitación en los 12 meses anteriores, desglosada por sexo </t>
  </si>
  <si>
    <t>Porcentaje de jóvenes y adultos de 15 a 35 años que asisten a la educación regular y no regular, por sexo, zona, región de planificación  y grupos de edades</t>
  </si>
  <si>
    <t>Rangos de edad</t>
  </si>
  <si>
    <t>Entre 15 y 17 años</t>
  </si>
  <si>
    <t>Entre 18 y 24 años</t>
  </si>
  <si>
    <t>Entre 25 y 35 años</t>
  </si>
  <si>
    <t>No aplica</t>
  </si>
  <si>
    <t>Zona y región de planificación</t>
  </si>
  <si>
    <t>Sexo y rangos de edad</t>
  </si>
  <si>
    <t>Eddy Madrigal</t>
  </si>
  <si>
    <t>(506) 2280-9280</t>
  </si>
  <si>
    <t xml:space="preserve">4.4 De aquí a 2030, aumentar considerablemente el número de jóvenes y adultos que tienen las competencias necesarias, en particular técnicas y profesionales, para acceder al empleo, el trabajo decente y el emprendimiento </t>
  </si>
  <si>
    <t xml:space="preserve">4.4.1 Proporción de jóvenes y adultos con conocimientos de tecnología de la información y las comunicaciones (TIC), desglosada por tipo de conocimiento técnico </t>
  </si>
  <si>
    <t xml:space="preserve">4.5.1 Índices de paridad (mujeres/hombres, zonas rurales y urbanas, quintil superior/inferior de recursos económicos, y otras características, como la situación en materia de discapacidad, los pueblos indígenas y los efectos de conflictos, a medida que se disponga de datos) para todos los indicadores de esta lista que puedan desglosarse </t>
  </si>
  <si>
    <t>Índices de paridad mujeres/hombres, zonas rurales y urbanas, quintil inferior/superior de recursos económicos,  para la proporción de niños, niñas y adolescentes que han alcanzado al menos un nivel mínimo de competencia en lectura y matemáticas</t>
  </si>
  <si>
    <t xml:space="preserve">Proporción de niños, niñas y adolescentes  (a) en los grados 2/3 de la enseñanza primaria, que han alcanzado al menos un nivel mínimo de competencia en (i) lectura </t>
  </si>
  <si>
    <t>Proporción de niños, niñas y adolescentes (a) en los grados 2/3 de la enseñanza primaria, que han alcanzado al menos un nivel mínimo de competencia en (ii) matemáticas</t>
  </si>
  <si>
    <t>Proporción de niños, niñas y adolescentes  (b) al final de la enseñanza primaria, que han alcanzado al menos un nivel mínimo de competencia en (i) lectura</t>
  </si>
  <si>
    <t>Proporción de niños, niñas y adolescentes (b) al final de la enseñanza primaria, que han alcanzado al menos un nivel mínimo de competencia en (ii) matemáticas</t>
  </si>
  <si>
    <t xml:space="preserve">Proporción de niños, niñas y adolescentes (c) al final de la enseñanza secundaria inferior, que han alcanzado al menos un nivel mínimo de competencia en (i) lectura 
</t>
  </si>
  <si>
    <t>Proporción de niños, niñas y adolescentes (c) al final de la enseñanza secundaria inferior, que han alcanzado al menos un nivel mínimo de competencia en (ii) matemáticas</t>
  </si>
  <si>
    <t>Indice de paridad (Niñas / Niños)</t>
  </si>
  <si>
    <t>Indice de paridad (Estudiantes de escuelas rurales / Estudiantes de escuelas urbanas)</t>
  </si>
  <si>
    <t>Indice de paridad (Nivel socio-económico bajo  /  Nivel socio-económico alto)</t>
  </si>
  <si>
    <t xml:space="preserve">Indice de paridad (Niñas / Niños)
</t>
  </si>
  <si>
    <t>Fuentes: Las fuentes de éstos índices son las mismas que para los indicadores que los componen. ERCE5, PASEC1, PIRLS2, PISA3, SACMEQ4 y TIMSS6</t>
  </si>
  <si>
    <t>Costa Rica: Índices de paridad mujeres/hombres, zonas rurales y urbanas, quintil inferior/superior de recursos económicos,  para la proporción de niños, niñas y adolescentes que han alcanzado al menos un nivel mínimo de competencia en lectura y matemáticas, Año 2012</t>
  </si>
  <si>
    <t>Costa Rica: Índices de paridad mujeres/hombres, zonas rurales y urbanas, quintil inferior/superior de recursos económicos,  para la proporción de niños, niñas y adolescentes que han alcanzado al menos un nivel mínimo de competencia en lectura y matemáticas, Año 2013</t>
  </si>
  <si>
    <r>
      <rPr>
        <b/>
        <sz val="11"/>
        <color theme="1"/>
        <rFont val="Calibri"/>
        <family val="2"/>
        <scheme val="minor"/>
      </rPr>
      <t>Los índices de paridad</t>
    </r>
    <r>
      <rPr>
        <sz val="11"/>
        <color theme="1"/>
        <rFont val="Calibri"/>
        <family val="2"/>
        <scheme val="minor"/>
      </rPr>
      <t>: representan la razón valor indicador de un grupo al valor del otro grupo. Por lo general, el grupo más desfavorecido es el numerador. Un valor de exactamente 1, indica paridad entre los dos grupos.</t>
    </r>
  </si>
  <si>
    <t xml:space="preserve">
donde:
DPI = la dimensión (Sexo, Ingreso, Localización, etc.) del índice de Paridad
Indi = el indicador de Educación 2030 i para el cual es necesaria una medida de equidad
d = el grupo desfavorecido probable (e.g. mujeres, más pobres, etc.)
a = el grupo favorecido probable (e.g. hombres, más ricos, etc.)
</t>
  </si>
  <si>
    <t>Razón</t>
  </si>
  <si>
    <t>• Los valores del indicador para las subpoblaciones de interés.</t>
  </si>
  <si>
    <t>Nacional Urbana, Rural y Regiones de Planificación</t>
  </si>
  <si>
    <t>Por indicador</t>
  </si>
  <si>
    <t>Diversas</t>
  </si>
  <si>
    <t>El indicador no es simétrico alrededor de 1 pero una simple transformación puede hacerlo (invirtiendo las tasas brutas que excedan 1 y restándolas de 2). Esto facilitará la interpretación.
De acuerdo a las Naciones Unidas, este indicador se requiere con las siguientes desagregaciones: Los índices de paridad de género son un tipo de índice de paridad que será calculado. También es posible calcular un índice de paridad basada en el sexo para otras desagregaciones dividiendo el valor de la desagregación de interés de la mujer (por ejemplo, las mujeres rurales) por el valor del sexo masculino (por ejemplo, los hombres urbanos) para analizar mejor disparidades múltiples.</t>
  </si>
  <si>
    <t xml:space="preserve">Sr. Said Voffal.  </t>
  </si>
  <si>
    <t xml:space="preserve">4.6 De aquí a 2030, asegurar que todos los jóvenes y una proporción considerable de los adultos, tanto hombres como mujeres, estén alfabetizados y tengan nociones elementales de aritmética </t>
  </si>
  <si>
    <t xml:space="preserve">4.6.1 Porcentaje de población en un grupo de edad determinado que alcanza por lo menos un nivel fijo de competencia funcional en a) alfabetización y b) aritmética elemental, desglosado por sexo  </t>
  </si>
  <si>
    <t>Porcentaje de población alfabeta en los grupos de edades de 15 a 24 y de 15 años y más, por zona y sexo</t>
  </si>
  <si>
    <t>Año censal</t>
  </si>
  <si>
    <t xml:space="preserve">Grupos de edad </t>
  </si>
  <si>
    <t xml:space="preserve">De 15 a 24 años </t>
  </si>
  <si>
    <t>De 15 años y más</t>
  </si>
  <si>
    <r>
      <t>Fuente:</t>
    </r>
    <r>
      <rPr>
        <sz val="10"/>
        <color theme="1"/>
        <rFont val="Calibri"/>
        <family val="2"/>
        <scheme val="minor"/>
      </rPr>
      <t xml:space="preserve"> INEC, Censos de población y vivienda 2011.</t>
    </r>
  </si>
  <si>
    <t>Costa Rica: Porcentaje de población alfabeta de 15 a 24 años y de 15 años en adelante, Año 2011</t>
  </si>
  <si>
    <r>
      <rPr>
        <b/>
        <sz val="11"/>
        <color theme="1"/>
        <rFont val="Calibri"/>
        <family val="2"/>
        <scheme val="minor"/>
      </rPr>
      <t>Población alfabeta</t>
    </r>
    <r>
      <rPr>
        <sz val="11"/>
        <color theme="1"/>
        <rFont val="Calibri"/>
        <family val="2"/>
        <scheme val="minor"/>
      </rPr>
      <t>: El porcentaje de jóvenes (15-24 años) y la de los adultos (mayores de 15 años ) que alcancen o superen un determinado nivel de competencia en (a) la alfabetización y (b) la aritmética.</t>
    </r>
  </si>
  <si>
    <t>• Total de jóvenes (15-24 años) y total de adultos (mayores de 15 años) que alcancen o superen un determinado nivel de competencia en (a) la alfabetización y (b) la aritmética. 
• Total de jóvenes y adultos.</t>
  </si>
  <si>
    <t>Censo de Población y vivienda</t>
  </si>
  <si>
    <t>Para Costa Rica se debe definir cuál prueba se va a utilizar.
De acuerdo a las Naciones Unidas, este indicador se requiere con las siguientes desagregaciones: Se utiliza la formula de alfabetismo funcional</t>
  </si>
  <si>
    <t>Elizabeth Solono Salazar</t>
  </si>
  <si>
    <t>Subgerente</t>
  </si>
  <si>
    <t>elizabeth.solono@inec.go.cr</t>
  </si>
  <si>
    <t xml:space="preserve">4.7 De aquí a 2030, asegurar que todos los alumnos adquieran los conocimientos teóricos y prácticos necesarios para promover el desarrollo sostenible, entre otras cosas mediante la educación para el desarrollo sostenible y los estilos de vida sostenibles, los derechos humanos, la igualdad de género, la promoción de una cultura de paz y no violencia, la ciudadanía mundial y la valoración de la diversidad cultural y la contribución de la cultura al desarrollo sostenible </t>
  </si>
  <si>
    <t xml:space="preserve">4.7.1 Grado en que i) la educación cívica mundial y ii) la educación para el desarrollo sostenible, incluida la igualdad entre los géneros y los derechos humanos, se incorporan en todos los niveles en: a) las políticas nacionales de educación, b) los planes de estudio, c) la formación del profesorado y d) la evaluación de los estudiantes </t>
  </si>
  <si>
    <t xml:space="preserve">Inclusion o no de la educación cívica, el desarrollo sostenible (Ambiente), en  las políticas nacionales, planes de estudio, formación de profesorado y evaluación de estudiantes. </t>
  </si>
  <si>
    <t xml:space="preserve">Inclusión o no de la educación cívica, el desarrollo sostenible (Ambiente), en  las políticas nacionales, planes de estudio, formación de profesorado y evaluación de estudiantes. </t>
  </si>
  <si>
    <t>Las cuatro temáticas principales: ciudadanía mundial, desarrollo sostenible, igualdad de géneros y derechos humanos se abordan en los cuatro fines las políticas nacionales de educación, los planes de estudio, la formación del profesorado y la evaluación de los estudiantes.
Sin embargo, es importante aclarar que el hecho de que un tema aparezca en la redacción de un documento (por ejemplo, en la Ley Fundamental de Educación) no garantiza su aplicación en la práctica ni permite medir el “grado” con que se incluyó en dicho documento. Además, en el caso de la formación del profesorado, el análisis de la Dirección de Desarrollo Curricular se basa en la política de capacitación interna del MEP a su personal docente, pero debiera incluir también el “grado en que” los cuatro temas son incluidos en los planes de estudio de las carreras universitarias relacionadas con la docencia, de todas las universidades que brindan estas carreras (públicas y privadas) lo cual es información no disponible y que además escapa al alcance del Departamento de Análisis Estadístico del MEP.</t>
  </si>
  <si>
    <r>
      <t>Para el cálculo del indicador se utiliza la siguiente regla de decisión:
Donde:</t>
    </r>
    <r>
      <rPr>
        <b/>
        <sz val="11"/>
        <color theme="1"/>
        <rFont val="Calibri"/>
        <family val="2"/>
        <scheme val="minor"/>
      </rPr>
      <t xml:space="preserve">  
i = </t>
    </r>
    <r>
      <rPr>
        <sz val="11"/>
        <color theme="1"/>
        <rFont val="Calibri"/>
        <family val="2"/>
        <scheme val="minor"/>
      </rPr>
      <t>representa la</t>
    </r>
    <r>
      <rPr>
        <b/>
        <sz val="11"/>
        <color theme="1"/>
        <rFont val="Calibri"/>
        <family val="2"/>
        <scheme val="minor"/>
      </rPr>
      <t xml:space="preserve"> Temática</t>
    </r>
    <r>
      <rPr>
        <sz val="11"/>
        <color theme="1"/>
        <rFont val="Calibri"/>
        <family val="2"/>
        <scheme val="minor"/>
      </rPr>
      <t xml:space="preserve">, las cuales son:
• Ciudadanía mundial
• Desarrollo sostenible
• Igual de géneros 
• Derechos humanos.
</t>
    </r>
    <r>
      <rPr>
        <b/>
        <sz val="11"/>
        <color theme="1"/>
        <rFont val="Calibri"/>
        <family val="2"/>
        <scheme val="minor"/>
      </rPr>
      <t xml:space="preserve">n = </t>
    </r>
    <r>
      <rPr>
        <sz val="11"/>
        <color theme="1"/>
        <rFont val="Calibri"/>
        <family val="2"/>
        <scheme val="minor"/>
      </rPr>
      <t>representa</t>
    </r>
    <r>
      <rPr>
        <b/>
        <sz val="11"/>
        <color theme="1"/>
        <rFont val="Calibri"/>
        <family val="2"/>
        <scheme val="minor"/>
      </rPr>
      <t xml:space="preserve"> </t>
    </r>
    <r>
      <rPr>
        <sz val="11"/>
        <color theme="1"/>
        <rFont val="Calibri"/>
        <family val="2"/>
        <scheme val="minor"/>
      </rPr>
      <t>los</t>
    </r>
    <r>
      <rPr>
        <b/>
        <sz val="11"/>
        <color theme="1"/>
        <rFont val="Calibri"/>
        <family val="2"/>
        <scheme val="minor"/>
      </rPr>
      <t xml:space="preserve"> Fines,</t>
    </r>
    <r>
      <rPr>
        <sz val="11"/>
        <color theme="1"/>
        <rFont val="Calibri"/>
        <family val="2"/>
        <scheme val="minor"/>
      </rPr>
      <t xml:space="preserve"> las cuales son:
• Políticas nacionales de educación 
• Planes de estudio 
• Formación del profesorado 
• Evaluación de los estudiantes.</t>
    </r>
  </si>
  <si>
    <t>Variable dicotómica 1 y 0.</t>
  </si>
  <si>
    <t>• Temáticas principales.
• Fines políticos.</t>
  </si>
  <si>
    <t xml:space="preserve">4.a Construir y adecuar instalaciones educativas que tengan en cuenta las necesidades de los niños y las personas con discapacidad y las diferencias de género, y que ofrezcan entornos de aprendizaje seguros, no violentos, inclusivos y eficaces para todos </t>
  </si>
  <si>
    <t xml:space="preserve">4.a.1 Proporción de escuelas con acceso a: a) electricidad; b) Internet con fines pedagógicos; c) computadoras con fines pedagógicos; d) infraestructura y materiales adaptados a los estudiantes con discapacidad; e) suministro básico de agua potable; f) instalaciones de saneamiento básicas segregadas por sexo; y g) instalaciones básicas para lavarse las manos (según las definiciones de los indicadores de WASH)  </t>
  </si>
  <si>
    <t>Porcentaje de centros educativos que cuentan con acceso a electricidad, computadoras conectadas a internet con fines pedagógicos, computadoras con fines pedagógicos, infraestructura adaptada, agua, inodoros y lavatorios por nivel educativo</t>
  </si>
  <si>
    <r>
      <t xml:space="preserve">d) Infraestructura adaptada </t>
    </r>
    <r>
      <rPr>
        <b/>
        <vertAlign val="superscript"/>
        <sz val="10"/>
        <color theme="0"/>
        <rFont val="Calibri"/>
        <family val="2"/>
        <scheme val="minor"/>
      </rPr>
      <t>4/</t>
    </r>
  </si>
  <si>
    <r>
      <t xml:space="preserve">e)Agua </t>
    </r>
    <r>
      <rPr>
        <b/>
        <vertAlign val="superscript"/>
        <sz val="10"/>
        <color theme="0"/>
        <rFont val="Calibri"/>
        <family val="2"/>
        <scheme val="minor"/>
      </rPr>
      <t>5/</t>
    </r>
  </si>
  <si>
    <r>
      <t>f) Inodoros</t>
    </r>
    <r>
      <rPr>
        <b/>
        <vertAlign val="superscript"/>
        <sz val="10"/>
        <color theme="0"/>
        <rFont val="Calibri"/>
        <family val="2"/>
        <scheme val="minor"/>
      </rPr>
      <t xml:space="preserve"> 6/</t>
    </r>
  </si>
  <si>
    <r>
      <t xml:space="preserve">g) Lavatorios </t>
    </r>
    <r>
      <rPr>
        <b/>
        <vertAlign val="superscript"/>
        <sz val="10"/>
        <color theme="0"/>
        <rFont val="Calibri"/>
        <family val="2"/>
        <scheme val="minor"/>
      </rPr>
      <t>7/</t>
    </r>
  </si>
  <si>
    <t>I y II Ciclos</t>
  </si>
  <si>
    <t xml:space="preserve">Notas: </t>
  </si>
  <si>
    <t xml:space="preserve">Electricidad </t>
  </si>
  <si>
    <t>Agua</t>
  </si>
  <si>
    <t>Inodoros</t>
  </si>
  <si>
    <t>Lavatorios</t>
  </si>
  <si>
    <t xml:space="preserve">4.b De aquí a 2020, aumentar considerablemente a nivel mundial el número de becas disponibles para los países en desarrollo, en particular los países menos adelantados, los pequeños Estados insulares en desarrollo y los países africanos, a fin de que sus estudiantes puedan matricularse en programas de enseñanza superior, incluidos programas de formación profesional y programas técnicos, científicos, de ingeniería y de tecnología de la información y las comunicaciones, de países desarrollados y otros países en desarrollo </t>
  </si>
  <si>
    <t xml:space="preserve">4.b.1 Volumen de la asistencia oficial para el desarrollo destinada a becas por sector y por tipo de estudio </t>
  </si>
  <si>
    <t>De acuerdo a las Naciones Unidas, este indicador se requiere con las siguientes desagregaciones: Los datos pueden ser desglosados por proveedor y el país receptor, y se refieren fundamentalmente a las subvenciones.</t>
  </si>
  <si>
    <t xml:space="preserve">4.c.1 Proporción de maestros en la enseñanza: a) preescolar; b) primaria; c) secundaria inferior y d) secundaria superior que han recibido al menos el mínimo de formación docente organizada (por ejemplo, formación pedagógica); requisitos de práctica previa a la docencia o durante su ejercicio para la enseñanza a un nivel dado en un país determinado  </t>
  </si>
  <si>
    <t xml:space="preserve">Objetivo 5. Lograr la igualdad de género y empoderar a todas las mujeres y las niñas </t>
  </si>
  <si>
    <t>5.1 Poner fin a todas las formas de discriminación contra todas las mujeres y las niñas en todo el mundo.</t>
  </si>
  <si>
    <t>5.1.1</t>
  </si>
  <si>
    <t>5.1.1 Determinar si existen o no marcos jurídicos para promover, hacer cumplir y supervisar la igualdad y la no discriminación por motivos de sexo.</t>
  </si>
  <si>
    <t>5.2 Eliminar todas las formas de violencia contra todas las mujeres y las niñas en los ámbitos público y privado, incluidas la trata y la explotación sexual y otros tipos de explotación.</t>
  </si>
  <si>
    <t>5.2.1</t>
  </si>
  <si>
    <t>5.2.1 Proporción de mujeres y niñas de 15 años de edad o más que han sufrido en los 12 meses anteriores violencia física, sexual o psicológica infligida por un compañero íntimo actual o anterior, desglosada por la forma de violencia y por edad.</t>
  </si>
  <si>
    <t>5.2.2</t>
  </si>
  <si>
    <t>5.2.2 Proporción de mujeres y niñas de 15 años de edad o más que han sufrido en los 12 meses anteriores violencia sexual infligida por otra persona que no sea un compañero íntimo, por edad y lugar del hecho.</t>
  </si>
  <si>
    <t>5.3 Eliminar todas las prácticas nocivas, como el matrimonio infantil, precoz y forzado y la mutilación genital femenina.</t>
  </si>
  <si>
    <t>5.3.1</t>
  </si>
  <si>
    <t>5.3.1 Proporción de mujeres de entre 20 y 24 años que estaban casadas o mantenían una unión estable antes de cumplir los 15 años y antes de cumplir los 18 años.</t>
  </si>
  <si>
    <t>5.3.2</t>
  </si>
  <si>
    <t>5.3.2 Proporción de niñas y mujeres de entre 15 y 49 años que han sufrido mutilación/ablación genital, desglosada por edad.</t>
  </si>
  <si>
    <t>5.4 Reconocer y valorar los cuidados y el trabajo doméstico no remunerados mediante servicios públicos, infraestructuras y políticas de protección social, y promoviendo la responsabilidad compartida en el hogar y la familia, según proceda en cada país.</t>
  </si>
  <si>
    <t>5.4.1</t>
  </si>
  <si>
    <t>5.4.1 Proporción de tiempo dedicado a quehaceres domésticos y cuidados no remunerados, desglosada por sexo, edad y ubicación.</t>
  </si>
  <si>
    <t>5.5 Asegurar la participación plena y efectiva de las mujeres y la igualdad de oportunidades de liderazgo a todos los niveles decisorios en la vida política, económica y pública.</t>
  </si>
  <si>
    <t>5.5.1</t>
  </si>
  <si>
    <t>5.5.1 Proporción de escaños ocupados por mujeres en a) los parlamentos nacionales y los b) gobiernos locales.</t>
  </si>
  <si>
    <t>5.5.2</t>
  </si>
  <si>
    <t>5.5.2 Proporción de mujeres en cargos directivos.</t>
  </si>
  <si>
    <t>5.6 Asegurar el acceso universal a la salud sexual y reproductiva y los derechos reproductivos según lo acordado de conformidad con el Programa de Acción de la Conferencia Internacional sobre la Población y el Desarrollo, la Plataforma de Acción de Beijing y los documentos finales de sus conferencias de examen.</t>
  </si>
  <si>
    <t>5.6.1</t>
  </si>
  <si>
    <t>5.6.1 Proporción de mujeres de 15 a 49 años de edad que toman sus propias decisiones informadas con respecto a las relaciones sexuales, el uso de anticonceptivos y la atención de la salud reproductiva.</t>
  </si>
  <si>
    <t>5.6.2</t>
  </si>
  <si>
    <t>5.6.2 Número de países con leyes y reglamentos que garantizan a hombres y mujeres de 15 años y mayores un  acceso pleno y en pie de igualdad a servicios de salud sexual y reproductiva y a información y educación en la materia.</t>
  </si>
  <si>
    <t>5.a Emprender reformas que otorguen a las mujeres igualdad de derechos a los recursos económicos, así como acceso a la propiedad y al control de la tierra y otros tipos de bienes, los servicios financieros, la herencia y los recursos naturales, de conformidad con las leyes nacionales.</t>
  </si>
  <si>
    <t>5.a.1</t>
  </si>
  <si>
    <t>5.a.1 a) Proporción del total de la población agrícola con derechos de propiedad o derechos seguros sobre las tierras agrícolas, desglosada por sexo; y b) proporción de mujeres entre los propietarios de tierras agrícolas, o titulares de derechos sobre tierras agrícolas, desglosada por tipo de tenencia.</t>
  </si>
  <si>
    <t>5.a.2</t>
  </si>
  <si>
    <t>5.a.2 Proporción de países en que el ordenamiento jurídico (incluido el derecho consuetudinario) garantiza la igualdad de derechos de la mujer a la propiedad y/o el control de la tierra.</t>
  </si>
  <si>
    <t>5.b Mejorar el uso de la tecnología instrumental, en particular la tecnología de la información y las comunicaciones, para promover el empoderamiento de la mujer.</t>
  </si>
  <si>
    <t>5.b.1</t>
  </si>
  <si>
    <t>5.b.1 Proporción de personas que utilizan teléfonos móviles, desglosada por sexo.</t>
  </si>
  <si>
    <t>5.c Aprobar y fortalecer políticas acertadas y leyes aplicables para promover la igualdad de género y el empoderamiento de todas las mujeres y las niñas a todos los niveles.</t>
  </si>
  <si>
    <t>5.c.1</t>
  </si>
  <si>
    <t>5.c.1 Proporción de países que cuentan con sistemas para dar seguimiento a la igualdad de género y el empoderamiento de la mujer y asignar fondos públicos para ese fin.</t>
  </si>
  <si>
    <t xml:space="preserve">5.1 Poner fin a todas las formas de discriminación contra todas las mujeres y las niñas en todo el mundo </t>
  </si>
  <si>
    <t xml:space="preserve">5.1.1 Determinar si existen o no marcos jurídicos para promover, hacer cumplir y supervisar la igualdad y la no discriminación por motivos de sexo </t>
  </si>
  <si>
    <t xml:space="preserve">Existencia de marcos jurídicos para promover, hacer cumplir y supervisar la igualdad y la no discriminación por motivos de sexo </t>
  </si>
  <si>
    <t>Si/No</t>
  </si>
  <si>
    <t>Sí</t>
  </si>
  <si>
    <t xml:space="preserve">La existencia de una política como marco jurídco que sustenta la igualdad y la no descriminación entre los sexos, dicha ley se denomina Política Nacional de Igualdad y Equidad de Género (PIEG), esta  es la hoja de ruta del Estado costarricense hacia la igualdad. Esta política ha sido elaborada colectivamente, de cuyo proceso se identificaron cinco grandes ejes que son: el cuido como corresponsabilidad social, la inserción productiva de las mujeres a trabajos de calidad, la educación y la salud sexual y reproductiva, la promoción de derechos y contra la violencia hacia las mujeres y la participación política paritaria.
</t>
  </si>
  <si>
    <t>Para el cálculo del indicador se utiliza la siguiente regla de decisión:</t>
  </si>
  <si>
    <t>Variable dicotómica Sí/No</t>
  </si>
  <si>
    <t>• Marco jurídicos para promover y hacer cumplir la igualdad.</t>
  </si>
  <si>
    <t>Continua</t>
  </si>
  <si>
    <t>Instituto Nacional de las Mujeres</t>
  </si>
  <si>
    <t>Infraestructura estadística (sistema de difusión)</t>
  </si>
  <si>
    <t>De acuerdo a las Naciones Unidas, este indicador se requiere con las siguientes desagregaciones: Desagregación por área del derecho.</t>
  </si>
  <si>
    <t>Ana Victoria Naranjo</t>
  </si>
  <si>
    <t>Jefa de la Unidad de Planificación Institucional</t>
  </si>
  <si>
    <t>(506) 2527-8406 Ext: 8406 
(506) 2527-8401</t>
  </si>
  <si>
    <t>avnaranjo@inamu.go.cr</t>
  </si>
  <si>
    <t xml:space="preserve">5.2 Eliminar todas las formas de violencia contra todas las mujeres y las niñas en los ámbitos público y privado, incluidas la trata y la explotación sexual y otros tipos de explotación </t>
  </si>
  <si>
    <t xml:space="preserve">5.2.1 Proporción de mujeres y niñas de 15 años de edad o más que han sufrido en los 12 meses anteriores violencia física, sexual o psicológica infligida por un compañero íntimo actual o anterior, desglosada por la forma de violencia y por edad  </t>
  </si>
  <si>
    <t>Porcentaje de mujeres de 18 años y más que reportaron haber sido víctimas de violencia física y violencia sexual en los últimos 12 meses, por parte de su compañero íntimo actual o anterior</t>
  </si>
  <si>
    <t>Porcentaje de mujeres de 18 años y más que reportaron haber sido víctimas de violencia física y violencia sexual en los últimos 12 meses, por parte de su compañero íntimo/1 actual o anterior</t>
  </si>
  <si>
    <t>Costa Rica: Porcentaje de mujeres de 18 años y más que reportaron haber sido víctimas de violencia física y violencia sexual en los últimos 12 meses, por parte de su compañero íntimo/ actual o anterior, Año 2003</t>
  </si>
  <si>
    <t>Tipo de violencia</t>
  </si>
  <si>
    <t>Violencia Física</t>
  </si>
  <si>
    <t>Violoencia Sexual</t>
  </si>
  <si>
    <r>
      <rPr>
        <vertAlign val="superscript"/>
        <sz val="10"/>
        <color theme="1"/>
        <rFont val="Calibri"/>
        <family val="2"/>
        <scheme val="minor"/>
      </rPr>
      <t>1/</t>
    </r>
    <r>
      <rPr>
        <sz val="10"/>
        <color theme="1"/>
        <rFont val="Calibri"/>
        <family val="2"/>
        <scheme val="minor"/>
      </rPr>
      <t>Incluye; El esposo, compañero actual, un esposo, compañero anterior, el novio actual y el novio anterior.</t>
    </r>
  </si>
  <si>
    <t xml:space="preserve">Fuente: UCR, Encuesta Nacional de Violencia contra las mujeres, 2003. </t>
  </si>
  <si>
    <r>
      <t xml:space="preserve">Nota: </t>
    </r>
    <r>
      <rPr>
        <sz val="10"/>
        <color theme="1"/>
        <rFont val="Calibri"/>
        <family val="2"/>
        <scheme val="minor"/>
      </rPr>
      <t xml:space="preserve">Compañero íntimo se refiere a esposo, ex esposo, conviviente y/o ex conviviente. </t>
    </r>
  </si>
  <si>
    <r>
      <t xml:space="preserve">Fuente: </t>
    </r>
    <r>
      <rPr>
        <sz val="10"/>
        <color theme="1"/>
        <rFont val="Calibri"/>
        <family val="2"/>
        <scheme val="minor"/>
      </rPr>
      <t>UCR,</t>
    </r>
    <r>
      <rPr>
        <b/>
        <sz val="10"/>
        <color theme="1"/>
        <rFont val="Calibri"/>
        <family val="2"/>
        <scheme val="minor"/>
      </rPr>
      <t xml:space="preserve"> </t>
    </r>
    <r>
      <rPr>
        <sz val="10"/>
        <color theme="1"/>
        <rFont val="Calibri"/>
        <family val="2"/>
        <scheme val="minor"/>
      </rPr>
      <t xml:space="preserve">Encuesta Nacional de Violencia contra las mujeres, 2003. </t>
    </r>
  </si>
  <si>
    <r>
      <rPr>
        <b/>
        <sz val="11"/>
        <color theme="1"/>
        <rFont val="Calibri"/>
        <family val="2"/>
        <scheme val="minor"/>
      </rPr>
      <t>La violencia contra las mujeres:</t>
    </r>
    <r>
      <rPr>
        <sz val="11"/>
        <color theme="1"/>
        <rFont val="Calibri"/>
        <family val="2"/>
        <scheme val="minor"/>
      </rPr>
      <t xml:space="preserve"> implica además una restricción a la libertad, la
dignidad, y el libre movimiento y, a la vez, una violación directa a la integridad de la persona. Muchas de las manifestaciones de esta violencia son, de hecho, formas de tortura, de encarcelamiento en la casa o hasta de esclavitud oculta.
Desde esa perspectiva, la violencia representa una violación de los Derechos Humanos de las mujeres afectadas.
</t>
    </r>
    <r>
      <rPr>
        <b/>
        <sz val="11"/>
        <color theme="1"/>
        <rFont val="Calibri"/>
        <family val="2"/>
        <scheme val="minor"/>
      </rPr>
      <t>La violencia sexual:</t>
    </r>
    <r>
      <rPr>
        <sz val="11"/>
        <color theme="1"/>
        <rFont val="Calibri"/>
        <family val="2"/>
        <scheme val="minor"/>
      </rPr>
      <t xml:space="preserve"> se define como la conducta sexual perjudicial o no deseado que se impone a alguien.Esto incluye actos de contacto sexual abusivo, la participación forzada en actos sexuales, intento o acto sexual sin consentimiento, el incesto, el acoso sexual</t>
    </r>
  </si>
  <si>
    <t>Por tipo de violencia</t>
  </si>
  <si>
    <t>Universidad de Costa Rica, Centro de Investigación en Estudios de la Mujer</t>
  </si>
  <si>
    <t>Encuesta Nacional de Violencia contra las Mujeres</t>
  </si>
  <si>
    <t>Datos desactualizados porque la última Encuesta de Violencia se llevó a cabo en 2003. Actualmente se está llevando a cabo el planeamiento para aplicar otra encuesta en el 2017.
De acuerdo a las Naciones Unidas, este indicador se requiere con las siguientes desagregaciones: Este indicador exige la desagregación por tipo de violencia y por grupo de edad y se obtiene de los siguiente sub-indicadores para cada forma de violencia.</t>
  </si>
  <si>
    <t>Monserrat Sagot Rodríguez</t>
  </si>
  <si>
    <t>Directora del Centro de Investigación en Estudios de la Mujer</t>
  </si>
  <si>
    <t>Universidad de Costa Rica</t>
  </si>
  <si>
    <t>(506) 2511-1953</t>
  </si>
  <si>
    <t>montserrat.sagot@ucr.ac.cr</t>
  </si>
  <si>
    <t xml:space="preserve">5.2.2 Proporción de mujeres y niñas de 15 años de edad o más que han sufrido en los 12 meses anteriores violencia sexual infligida por otra persona que no sea un compañero íntimo, por edad y lugar del hecho </t>
  </si>
  <si>
    <t>Porcentaje de mujeres de 18 años y más que reportaron haber sido víctimas de violencia física y violencia sexual en los últimos 12 meses, por parte de su compañero no íntimo actual o anterior</t>
  </si>
  <si>
    <t>Costa Rica: Porcentaje de mujeres de 18 años y más que reportaron haber sido víctimas de violencia física y violencia sexual en los últimos 12 meses, por parte de un compañero no íntimo/actual o anterior, Año 2003</t>
  </si>
  <si>
    <r>
      <rPr>
        <vertAlign val="superscript"/>
        <sz val="10"/>
        <color theme="1"/>
        <rFont val="Calibri"/>
        <family val="2"/>
        <scheme val="minor"/>
      </rPr>
      <t>1/</t>
    </r>
    <r>
      <rPr>
        <sz val="10"/>
        <color theme="1"/>
        <rFont val="Calibri"/>
        <family val="2"/>
        <scheme val="minor"/>
      </rPr>
      <t xml:space="preserve">Incluye; Novio actual, novio anterior, otro pariente, otro hombre conocido, amigo o compañero de trabajo y extraño
</t>
    </r>
  </si>
  <si>
    <t xml:space="preserve">Fuente: UCR, Encuesta Nacional de Violencia contra las mujeres 2003. </t>
  </si>
  <si>
    <r>
      <t xml:space="preserve">Nota: </t>
    </r>
    <r>
      <rPr>
        <sz val="10"/>
        <color theme="1"/>
        <rFont val="Calibri"/>
        <family val="2"/>
        <scheme val="minor"/>
      </rPr>
      <t>un compañero no íntimo excluye a esposo, ex esposo, conviviente y/o ex conviviente.</t>
    </r>
  </si>
  <si>
    <r>
      <t xml:space="preserve">Fuente: </t>
    </r>
    <r>
      <rPr>
        <sz val="10"/>
        <color theme="1"/>
        <rFont val="Calibri"/>
        <family val="2"/>
        <scheme val="minor"/>
      </rPr>
      <t xml:space="preserve">UCR, Encuesta Nacional de Violencia contra las mujeres 2003. </t>
    </r>
  </si>
  <si>
    <t>• Mujeres de 18  años de edad o más que han sufrido en los 12 meses anteriores violencia sexual infligida por otra persona que no sea un compañero íntimo.
• Total de mujeres de 18 años y más.</t>
  </si>
  <si>
    <t>Por edad</t>
  </si>
  <si>
    <t>Datos desactualizados porque la última Encuesta de Violencia se llevó a cabo en 2003. Actualmente se está llevando a cabo el planeamiento para aplicar otra encuesta en el 2017.
De acuerdo a las Naciones Unidas, este indicador se requiere con las siguientes desagregaciones: Requerido: la edad y el lugar de ocurrencia.
Desagregación adicional deseable: ingreso, educación, origen étnico (incluida la condición de indígena),estado de discapacidad, ubicación geográfica, relación con el agresor (incluyendo el sexo del autor), la frecuencia y gravedad de la violencia.</t>
  </si>
  <si>
    <t xml:space="preserve">5.3 Eliminar todas las prácticas nocivas, como el matrimonio infantil, precoz y forzado y la mutilación genital femenina </t>
  </si>
  <si>
    <t xml:space="preserve">5.3.1 Proporción de mujeres de entre 20 y 24 años que estaban casadas o mantenían una unión estable antes de cumplir los 15 años y antes de cumplir los 18 años </t>
  </si>
  <si>
    <t xml:space="preserve">Porcentaje de mujeres menores de 18 años que estaban casadas o mantenían una unión estable a la fecha de la encuesta </t>
  </si>
  <si>
    <t>Porcentaje de mujeres menores de 18 años que estaban casadas o mantenían una unión estable a la fecha de la encuesta</t>
  </si>
  <si>
    <t>• Mujeres menores de 18 años que estaban casadas o mantenían una unión estable.
• Total de mujeres menores de 18 años.</t>
  </si>
  <si>
    <t>Total del país, zona y regiones de planificación</t>
  </si>
  <si>
    <t>De acuerdo a las Naciones Unidas, este indicador se requiere con las siguientes desagregaciones: Se dispone de datos por lugar de residencia, los quintiles de riqueza, la educación y otras características.</t>
  </si>
  <si>
    <t>Coordinador Encuesta Nacional de Hogares</t>
  </si>
  <si>
    <t xml:space="preserve">5.3.2 Proporción de niñas y mujeres de entre 15 y 49 años que han sufrido mutilación/ablación genital, desglosada por edad  </t>
  </si>
  <si>
    <t>De acuerdo a las Naciones Unidas, este indicador se requiere con las siguientes desagregaciones: Los datos están disponibles por varios estratos incluyendo la edad, región, etnia, religión, educación, lugar de residencia y quintiles de riqueza.</t>
  </si>
  <si>
    <t xml:space="preserve">5.4 Reconocer y valorar los cuidados y el trabajo doméstico no remunerados mediante servicios públicos, infraestructuras y políticas de protección social, y promoviendo la responsabilidad compartida en el hogar y la familia, según proceda en cada país </t>
  </si>
  <si>
    <t xml:space="preserve">5.4.1 Proporción de tiempo dedicado a quehaceres domésticos y cuidados no remunerados, desglosada por sexo, edad y ubicación </t>
  </si>
  <si>
    <t>Tiempo promedio, no remunerado, dedicado a tareas domesticas y a cuido de otras personas del hogar en la semana de referencia, desglosado por sexo</t>
  </si>
  <si>
    <t>Tiempo promedio, no remunerado, dedicado a tareas domésticas y a cuido de otras personas del hogar en la semana de referencia, desglosado por sexo</t>
  </si>
  <si>
    <t>Trabajo Doméstico no remunerado</t>
  </si>
  <si>
    <t>Total/1</t>
  </si>
  <si>
    <t>Cuido de niños y niñas menores de 12 años</t>
  </si>
  <si>
    <t>Cuido y apoyo a otros miembros del hogar de 12 años y más (no son totalmente dependientes)</t>
  </si>
  <si>
    <t>Cuido de personas integrantes del hogar totalmente dependientes</t>
  </si>
  <si>
    <t>15:43</t>
  </si>
  <si>
    <t>37:29</t>
  </si>
  <si>
    <r>
      <t>14:14</t>
    </r>
    <r>
      <rPr>
        <vertAlign val="superscript"/>
        <sz val="10"/>
        <color theme="1"/>
        <rFont val="Calibri"/>
        <family val="2"/>
        <scheme val="minor"/>
      </rPr>
      <t>E</t>
    </r>
  </si>
  <si>
    <t>24:04</t>
  </si>
  <si>
    <t>/1 El total considera todas las actividades domesticas no remuneradas,, incuso las desglosadas y las adicionales como la preparación y servicio de alimentos , mantenimiento de la vivienda entre otras.</t>
  </si>
  <si>
    <r>
      <rPr>
        <vertAlign val="superscript"/>
        <sz val="10"/>
        <color theme="1"/>
        <rFont val="Calibri"/>
        <family val="2"/>
        <scheme val="minor"/>
      </rPr>
      <t>E/</t>
    </r>
    <r>
      <rPr>
        <sz val="10"/>
        <color theme="1"/>
        <rFont val="Calibri"/>
        <family val="2"/>
        <scheme val="minor"/>
      </rPr>
      <t>Estimación no precisa.</t>
    </r>
  </si>
  <si>
    <r>
      <t>Fuente:</t>
    </r>
    <r>
      <rPr>
        <sz val="10"/>
        <color theme="1"/>
        <rFont val="Calibri"/>
        <family val="2"/>
        <scheme val="minor"/>
      </rPr>
      <t xml:space="preserve"> INEC-UNA-INAMU, Encuesta de Uso de tiempo del GAM, 2011. </t>
    </r>
  </si>
  <si>
    <t>Costa Rica: Tiempo promedio, no remunerado, dedicado a tareas domésticas y a cuido de otras personas del hogar, en el Gran Área Metropolitana, desglosado por sexo, Año 2011</t>
  </si>
  <si>
    <r>
      <rPr>
        <b/>
        <sz val="11"/>
        <color theme="1"/>
        <rFont val="Calibri"/>
        <family val="2"/>
        <scheme val="minor"/>
      </rPr>
      <t>Horas dedicadas a tareas domésticas:</t>
    </r>
    <r>
      <rPr>
        <sz val="11"/>
        <color theme="1"/>
        <rFont val="Calibri"/>
        <family val="2"/>
        <scheme val="minor"/>
      </rPr>
      <t xml:space="preserve"> Promedio de tiempo dedicado a quehaceres domésticos y cuidados no remunerados.
Se refiere al promedio de horas dedicadas a las actividades e incluye únicamente a la población que sí
reportó haber dedicado tiempo específico a éstas.
Mide la cantidad de horas dedicadas a las prestación de servicios domésticos para el propio hogar como: 
* Preparación y servicio de alimentos y bebidas 
* Limpieza y mantenimiento de la vivienda 
* Construcción, mantenimiento y reparaciones menores de la casa y vehículo 
* Limpieza, cuidado y confecciones de ropa y calzado 
* Compras del Hogar 
* Gerencia y administración del hogar 
* Cuidado de niños y niñas menores de 12 años 
* Cuidado y apoyo a otros miembros del hogar de 12 años y más (que no sean totalmente dependiente) 
* Cuidado de personas integrantes del hogar totalmente dependientes.
Durante la semana de referencia. </t>
    </r>
  </si>
  <si>
    <t>Donde:
i =  * Preparación y servicio de alimentos y bebidas 
       * Limpieza y mantenimiento de la vivienda 
       * Construcción, mantenimiento y reparaciones menores de la casa y vehículo 
       * Limpieza, cuidado y confecciones de ropa y calzado 
       * Compras del Hogar 
       * Gerencia y administración del hogar 
       * Cuidado de niños y niñas menores de 12 años 
       * Cuidado y apoyo a otros miembros del hogar de 12 años y más (que no sean totalmente dependiente) 
      * Cuidado de personas integrantes del hogar totalmente dependientes.</t>
  </si>
  <si>
    <t>Horas por semana</t>
  </si>
  <si>
    <t>• Cantidad de horas  dedicadas a quehaceres domésticos y cuidados no remunerados.
• Total de personas dedicadas a quehacer doméstico.</t>
  </si>
  <si>
    <t>Gran Área Metropolitana</t>
  </si>
  <si>
    <t xml:space="preserve">Instituto Nacional de Estadística y Censos
Universidad Nacional 
Instituto Nacional de las Mujeres </t>
  </si>
  <si>
    <t>Encuesta del Uso del Tiempo en la Gran Área Metropolitana</t>
  </si>
  <si>
    <t>Es información para personas de 12 años y más. 
De acuerdo a las Naciones Unidas, este indicador se requiere con las siguientes desagregaciones: Desagregación requerida: por sexo, grupo de edad y  ubicación (urbana / rural) Las áreas recomendadas de desagregación: estado civil, ingresos, discapacidad, raza / origen étnico etcétera Nota: Según lo recomendado por la Inter-Agencia y el Grupo de Expertos sobre estadísticas de género, este indicador debe desagregarse por las tareas y distinguir entre una persona cuidadora  y otras tareas relacionadas con la gestión del hogar.</t>
  </si>
  <si>
    <t>Lidia Gonzalez</t>
  </si>
  <si>
    <t xml:space="preserve">Área de Coordinación del Sistema Estadístico Nacional </t>
  </si>
  <si>
    <t>(506) 2280-9280  ext. 340</t>
  </si>
  <si>
    <t xml:space="preserve">lidia.gonzalez@inec.go.cr </t>
  </si>
  <si>
    <t xml:space="preserve">5.5 Asegurar la participación plena y efectiva de las mujeres y la igualdad de oportunidades de liderazgo a todos los niveles decisorios en la vida política, económica y pública </t>
  </si>
  <si>
    <t xml:space="preserve">5.5.1 Proporción de escaños ocupados por mujeres en a) los parlamentos nacionales y los b) gobiernos locales </t>
  </si>
  <si>
    <t>Porcentaje de mujeres en puestos de elección popular, por puesto según período electoral de cada cuatro años</t>
  </si>
  <si>
    <t>Porcentaje de mujeres en puestos de elección popular, por puesto según periodo electoral de cada cuatro años</t>
  </si>
  <si>
    <t>Período</t>
  </si>
  <si>
    <t>Vicepresidentas</t>
  </si>
  <si>
    <t xml:space="preserve">Diputadas </t>
  </si>
  <si>
    <t>2002-2006</t>
  </si>
  <si>
    <t>2006-2010</t>
  </si>
  <si>
    <t>2014-2018</t>
  </si>
  <si>
    <r>
      <t>Fuente:</t>
    </r>
    <r>
      <rPr>
        <sz val="10"/>
        <color theme="1"/>
        <rFont val="Calibri"/>
        <family val="2"/>
        <scheme val="minor"/>
      </rPr>
      <t xml:space="preserve"> TSE, 2002-2018.</t>
    </r>
  </si>
  <si>
    <t>Costa Rica: Porcentaje de mujeres diputadas electas, según período electoral de cada cuatro años, 2002-2018</t>
  </si>
  <si>
    <t>Características del sistema electoral costarricense
- Único órgano electoral especializado, con rango e independencia de Poder de la República, denominado Tribunal Supremo de Elecciones.
- Régimen de partidos políticos, papeletas individuales -lista de candidatos-; posibilidad de fusiones y coaliciones; principio de autorregulación partidaria; obligatoria renovación periódica de estructuras internas y autoridades partidistas.
- Participación política por género regida por los principios de paridad y alternancia (todas las delegaciones, nóminas y órganos pares tendrán integración de 50% de mujeres y 50% de hombres; y en los órganos impares, la diferencia entre el total de hombres y mujeres no podrá ser superior a uno; dos personas del mismo sexo no podrán estar en forma consecutiva en la nómina -mecanismo de alternancia-).
- Sistema mixto de financiamiento de partidos políticos (patrimonio integrado por contribuciones de personas físicas, bienes y recursos legales; por la contribución estatal; por bienes muebles o inmuebles registrables adquiridos con fondos del partido, por donación o por contribución).
- Sufragio universal, directo, secreto, obligatorio.
- Padrón Electoral permanente, que alimenta al Padrón Registro con foto.
- Cédula de identidad para los ciudadanos (as) mayores de 18 años.
- Método de elección de Presidencia y Vicepresidencias de la República por mayoría que exceda el 40% de votos válidamente emitidos (art. 138 de la Constitución Política).
- Método de elección de diputaciones, regidurías, concejalías de distrito y concejalías municipales de distrito por cociente, subcociente y mayor residuo –variante del sistema proporcional– (art. 201 del Código Electoral).
- Método de elección de alcaldías, intendencias y sindicaturas y sus correspondientes suplencias, por mayoría relativa en su cantón y distrito, respectivamente (art. 202 del Código Electoral).
- Elecciones municipales. Serán celebradas dos años después de la elección nacional para Presidencia y Vicepresidencias de la República y Diputaciones a la Asamblea Legislativa (art. 14 del Código Municipal).
- Elecciones consultivas (referéndum, plebiscitos, etc.).
Porcentaje de puestos de elección popular  ocupados por mujeres: vicepresidentas, diputadas,regidoras y  síndicos, según periodo electoral de cada cuatro años</t>
  </si>
  <si>
    <t>• Total mujeres en los puestos de elección popular. 
• Total de mujeres ocupadas.</t>
  </si>
  <si>
    <t>Tipos de puesto de elección popular</t>
  </si>
  <si>
    <t>Cada 4 años</t>
  </si>
  <si>
    <t>Tribunal Supremo de Elecciones, Unidad de Estadística – Dirección Ejecutiva</t>
  </si>
  <si>
    <t>Publicación Electoral Cómputo de Votos Elecciones  Parlamentarias</t>
  </si>
  <si>
    <t>En Costa Rica el gobierno local, hace referencia al Concejo Municipal en cada cantón, es decir, a las regidurías.
De acuerdo a las Naciones Unidas, este indicador se requiere con las siguientes desagregaciones: Los datos sobre la participación de las mujeres en los gobiernos locales pueden ser recogidos por niveles del gobierno local, en cuyo caso la desagregación puede ser posible por los niveles del gobierno local.</t>
  </si>
  <si>
    <t xml:space="preserve">Francisco Rodríguez Siles </t>
  </si>
  <si>
    <t>Tribunal Supremo de Elecciones</t>
  </si>
  <si>
    <t>(506) 2287-5712</t>
  </si>
  <si>
    <t>dejecutiva@tse.go.cr</t>
  </si>
  <si>
    <t xml:space="preserve">5.5.2 Proporción de mujeres en cargos directivos </t>
  </si>
  <si>
    <t>Porcentaje de mujeres ocupadas en cargos directivos</t>
  </si>
  <si>
    <t>Total Nacional</t>
  </si>
  <si>
    <t>Maria Luz Sanarrusia Solano</t>
  </si>
  <si>
    <t>(506) 2280-9280 Ext: 346</t>
  </si>
  <si>
    <t xml:space="preserve">5.6 Asegurar el acceso universal a la salud sexual y reproductiva y los derechos reproductivos según lo acordado de conformidad con el Programa de Acción de la Conferencia Internacional sobre la Población y el Desarrollo, la Plataforma de Acción de Beijing y los documentos finales de sus conferencias de examen </t>
  </si>
  <si>
    <t xml:space="preserve">5.6.1 Proporción de mujeres de 15 a 49 años de edad que toman sus propias decisiones informadas con respecto a las relaciones sexuales, el uso de anticonceptivos y la atención de la salud reproductiva </t>
  </si>
  <si>
    <t>Porcentaje de mujeres de 15 a 49 años que toman sus propias decisiones respecto a las relaciones sexuales por tipo de decisión</t>
  </si>
  <si>
    <t>Decisión</t>
  </si>
  <si>
    <t>Uso de anticonceptivos</t>
  </si>
  <si>
    <t>Uso de preservativo</t>
  </si>
  <si>
    <t>Tener un hijo(a)</t>
  </si>
  <si>
    <t>El tipo de posición sexual</t>
  </si>
  <si>
    <t>Cuándo tener relaciones sexuales</t>
  </si>
  <si>
    <t>El tipo de contacto sexual</t>
  </si>
  <si>
    <t>Fuente: Encuesta de Salud Sexual y Reproductiva, Minsa</t>
  </si>
  <si>
    <t>Costa Rica: Porcentaje de mujeres de 15 a 49 años que toman sus propias decisiones informadas sobre las relaciones sexuales por tipo de decisión, Año 2010</t>
  </si>
  <si>
    <r>
      <t>Fuente:</t>
    </r>
    <r>
      <rPr>
        <sz val="10"/>
        <color theme="1"/>
        <rFont val="Calibri"/>
        <family val="2"/>
        <scheme val="minor"/>
      </rPr>
      <t xml:space="preserve"> MINSA, Encuesta de Salud Sexual y Reproductiva, 2010.</t>
    </r>
  </si>
  <si>
    <t>Meta país no identifica.</t>
  </si>
  <si>
    <r>
      <rPr>
        <b/>
        <sz val="11"/>
        <color theme="1"/>
        <rFont val="Calibri"/>
        <family val="2"/>
        <scheme val="minor"/>
      </rPr>
      <t>Decisiones respecto a las relaciones sexuales:</t>
    </r>
    <r>
      <rPr>
        <sz val="11"/>
        <color theme="1"/>
        <rFont val="Calibri"/>
        <family val="2"/>
        <scheme val="minor"/>
      </rPr>
      <t xml:space="preserve">  decisiones sobre el uso de preservativo, el uso de anticonceptivos, tener hijos, cuándo tener relaciones sexuales, el tipo de contacto sexual, y el tipo de posición sexual. </t>
    </r>
  </si>
  <si>
    <t>• Total de mujeres de 15 a 49 años de edad que toman sus propias decisiones respecto a las relaciones sexuales.
• Total de mujeres de ese grupo de edad.</t>
  </si>
  <si>
    <t xml:space="preserve">Tipo de decisión </t>
  </si>
  <si>
    <t>Encuesta de salud sexual y reproductiva 2015</t>
  </si>
  <si>
    <t>De acuerdo a las Naciones Unidas, este indicador se requiere con las siguientes desagregaciones: Por edad, ubicación, quintil económico, educación, estado civil (casado, en unión, soltera), y la discapacidad.</t>
  </si>
  <si>
    <t xml:space="preserve">5.6.2 Número de países con leyes y reglamentos que garantizan a hombres y mujeres de 15 años y mayores un  acceso pleno y en pie de igualdad a servicios de salud sexual y reproductiva y a información y educación en la materia </t>
  </si>
  <si>
    <t xml:space="preserve">5.a.1 a) Proporción del total de la población agrícola con derechos de propiedad o derechos seguros sobre las tierras agrícolas, desglosada por sexo; y b) proporción de mujeres entre los propietarios de tierras agrícolas, o titulares de derechos sobre tierras agrícolas, desglosada por tipo de tenencia  </t>
  </si>
  <si>
    <t xml:space="preserve">Proporción del total de la población agrícola con derechos de propiedad o derechos seguros sobre las tierras agrícolas, desglosada por sexo; y b) proporción de mujeres entre los propietarios de tierras agrícolas, o titulares de derechos sobre tierras agrícolas, desglosada por tipo de tenencia  </t>
  </si>
  <si>
    <t>Censo Nacional Agropecuario</t>
  </si>
  <si>
    <t xml:space="preserve">5.a.2 Proporción de países en que el ordenamiento jurídico (incluido el derecho consuetudinario) garantiza la igualdad de derechos de la mujer a la propiedad y/o el control de la tierra </t>
  </si>
  <si>
    <t xml:space="preserve">5.b Mejorar el uso de la tecnología instrumental, en particular la tecnología de la información y las comunicaciones, para promover el empoderamiento de la mujer </t>
  </si>
  <si>
    <t xml:space="preserve">5.b.1 Proporción de personas que utilizan teléfonos móviles, desglosada por sexo </t>
  </si>
  <si>
    <t>Porcentaje de personas de 5 años y más que utilizaron en los últimos tres meses celular, por sexo, zona, región de planificación</t>
  </si>
  <si>
    <r>
      <rPr>
        <b/>
        <sz val="11"/>
        <color theme="1"/>
        <rFont val="Calibri"/>
        <family val="2"/>
        <scheme val="minor"/>
      </rPr>
      <t>Uso de celular</t>
    </r>
    <r>
      <rPr>
        <sz val="11"/>
        <color theme="1"/>
        <rFont val="Calibri"/>
        <family val="2"/>
        <scheme val="minor"/>
      </rPr>
      <t xml:space="preserve">: Persona de 5 años o más que en los últimos 3 meses han utilizado teléfono celular.
Se indaga el uso del aparato,  no el acceso o pertenencia.
</t>
    </r>
  </si>
  <si>
    <t>De acuerdo a las Naciones Unidas, este indicador se requiere con las siguientes desagregaciones: Para los países que recogen este indicador a través de una encuesta nacional de hogares, y si los datos permiten desglose y desagregación, el indicador se puede analizar no sólo por sexo sino también por región (geográfica y / urbana / rural), por grupo de edad, por nivel educativo, por condición de actividad, y por ocupación. La UIT recogerá los  datos para todas estos desgloses de los países.</t>
  </si>
  <si>
    <t>(506) 2280-9280 Ext: 317</t>
  </si>
  <si>
    <t xml:space="preserve">eddy.madrigal@inec.go.cr </t>
  </si>
  <si>
    <t xml:space="preserve">5.c Aprobar y fortalecer políticas acertadas y leyes aplicables para promover la igualdad de género y el empoderamiento de todas las mujeres y las niñas a todos los niveles </t>
  </si>
  <si>
    <t xml:space="preserve">5.c.1 Proporción de países que cuentan con sistemas para dar seguimiento a la igualdad de género y el empoderamiento de la mujer y asignar fondos públicos para ese fin </t>
  </si>
  <si>
    <t>De acuerdo a las Naciones Unidas, este indicador se requiere con las siguientes desagregaciones: Los datos pueden ser recogidos por región y sector, según proceda.</t>
  </si>
  <si>
    <t xml:space="preserve">Objetivo 6. Garantizar la disponibilidad y la gestión sostenible del agua y el saneamiento para todos </t>
  </si>
  <si>
    <t>6.1 De aquí a 2030, lograr el acceso universal y equitativo al agua potable a un precio asequible para todos.</t>
  </si>
  <si>
    <t>6.1.1</t>
  </si>
  <si>
    <t>6.1.1 Proporción de la población que dispone de servicios de suministro de agua potable gestionados de manera segura.</t>
  </si>
  <si>
    <t>6.2 De aquí a 2030, lograr el acceso a servicios de saneamiento e higiene adecuados y equitativos para todos y poner fin a la defecación al aire libre, prestando especial atención a las necesidades de las mujeres y las niñas y las personas en situaciones de vulnerabilidad.</t>
  </si>
  <si>
    <t>6.2.1</t>
  </si>
  <si>
    <t>6.2.1 Proporción de la población que utiliza servicios de saneamiento gestionados de manera segura, incluida una instalación para lavarse las manos con agua y jabón.</t>
  </si>
  <si>
    <t>6.3 De aquí a 2030, mejorar la calidad del agua reduciendo la contaminación, eliminando el vertimiento y minimizando la emisión de productos químicos y materiales peligrosos, reduciendo a la mitad el porcentaje de aguas residuales sin tratar y aumentando considerablemente el reciclado y la reutilización sin riesgos a nivel mundial.</t>
  </si>
  <si>
    <t>6.3.1</t>
  </si>
  <si>
    <t>6.3.1 Proporción de aguas residuales tratadas de manera segura.</t>
  </si>
  <si>
    <t>6.3.2</t>
  </si>
  <si>
    <t>6.3.2 Proporción de masas de agua de buena calidad.</t>
  </si>
  <si>
    <t>6.4 De aquí a 2030, aumentar considerablemente el uso eficiente de los recursos hídricos en todos los sectores y asegurar la sostenibilidad de la extracción y el abastecimiento de agua dulce para hacer frente a la escasez de agua y reducir considerablemente el número de personas que sufren falta de agua.</t>
  </si>
  <si>
    <t>6.4.1</t>
  </si>
  <si>
    <t>6.4.1 Cambio en la eficiencia del uso del agua con el tiempo.</t>
  </si>
  <si>
    <t>6.4.2</t>
  </si>
  <si>
    <t>6.4.2 Nivel de estrés por escasez de agua: extracción de agua dulce como proporción de los recursos de agua dulce disponibles.</t>
  </si>
  <si>
    <t>6.5 De aquí a 2030, implementar la gestión integrada de los recursos hídricos a todos los niveles, incluso mediante la cooperación transfronteriza, según proceda.</t>
  </si>
  <si>
    <t>6.5.1</t>
  </si>
  <si>
    <t>6.5.1 Grado de aplicación de la ordenación integrada de los recursos hídricos (0-100).</t>
  </si>
  <si>
    <t>6.5.2</t>
  </si>
  <si>
    <t>6.5.2 Proporción de la superficie de cuencas transfronterizas con un arreglo operacional para la cooperación en la esfera del agua.</t>
  </si>
  <si>
    <t>6.6 De aquí a 2020, proteger y restablecer los ecosistemas relacionados con el agua, incluidos los bosques, las montañas, los humedales, los ríos, los acuíferos y los lagos.</t>
  </si>
  <si>
    <t>6.6.1</t>
  </si>
  <si>
    <t>6.6.1 Porcentaje del cambio en la extensión de los ecosistemas relacionados con el agua a lo largo del tiempo.</t>
  </si>
  <si>
    <t>6.a De aquí a 2030, ampliar la cooperación internacional y el apoyo prestado a los países en desarrollo para la creación de capacidad en actividades y programas relativos al agua y el saneamiento, como los de captación de agua, desalinización, uso eficiente de los recursos hídricos, tratamiento de aguas residuales, reciclado y tecnologías de reutilización.</t>
  </si>
  <si>
    <t>6.a.1</t>
  </si>
  <si>
    <t>6.a.1 Volumen de la asistencia oficial para el desarrollo destinada al agua y el saneamiento que forma parte de un plan de gastos coordinados del gobierno.</t>
  </si>
  <si>
    <t>6.b Apoyar y fortalecer la participación de las comunidades locales en la mejora de la gestión del agua y el saneamiento.</t>
  </si>
  <si>
    <t>6.b.1</t>
  </si>
  <si>
    <t>6.b.1 Proporción de dependencias administrativas locales con políticas y procedimientos operacionales establecidos para la participación de las comunidades locales en la ordenación del agua y el saneamiento.</t>
  </si>
  <si>
    <t xml:space="preserve">6.1 De aquí a 2030, lograr el acceso universal y equitativo al agua potable a un precio asequible para todos </t>
  </si>
  <si>
    <t xml:space="preserve">6.1.1 Proporción de la población que dispone de servicios de suministro de agua potable gestionados de manera segura </t>
  </si>
  <si>
    <t>Porcentaje de población que se abastece de agua intradomiciliar  procedente de un acueducto</t>
  </si>
  <si>
    <t xml:space="preserve">Costa Rica: Porcentaje de población que se abastece de agua intradomiciliar procedente de un acueducto, por región de planificación </t>
  </si>
  <si>
    <r>
      <t>El indicador mide anualmente el porcentaje de personas que son abastecidas de agua para consumo humano, mediante un servicio intradomiciliar, dentro del territorio de Costa Rica, desagregado por zona y región de planificación de MIDEPLAN
Población nacional de los residentes habituales de viviendas con servicio de agua para consumo humano intradomiciliar, abastecida por los operadores Instituto Costarricense de Acueductos y Alcantarillados (AyA), Asociaciones Administradoras de Acueductos Rurales (ASADAS), Empresa de Servicios Públicos de Heredia (ESPH) y Municipalidades (gobiernos locales) que operan acueductos.
Población nacional total es la sumatoria de aquellos residentes habituales de viviendas, de acuerdo con criterio del Instituto Nacional de Estadísticas y Censos (INEC).</t>
    </r>
    <r>
      <rPr>
        <b/>
        <sz val="11"/>
        <color theme="1"/>
        <rFont val="Calibri"/>
        <family val="2"/>
        <scheme val="minor"/>
      </rPr>
      <t xml:space="preserve">
Suministro de agua potable gestionados de manera segura</t>
    </r>
    <r>
      <rPr>
        <sz val="11"/>
        <color theme="1"/>
        <rFont val="Calibri"/>
        <family val="2"/>
        <scheme val="minor"/>
      </rPr>
      <t>: Se refiere a la clasificación de las viviendas de acuerdo al origen del agua que se consume en la vivienda. 
La información que se recopila con estos indicadores permite deducir la proporción de la población con acceso sostenible a mejores fuentes de abastecimiento de agua potable. 
Se considera</t>
    </r>
    <r>
      <rPr>
        <b/>
        <sz val="11"/>
        <color theme="1"/>
        <rFont val="Calibri"/>
        <family val="2"/>
        <scheme val="minor"/>
      </rPr>
      <t xml:space="preserve"> gestionado de manera seguro</t>
    </r>
    <r>
      <rPr>
        <sz val="11"/>
        <color theme="1"/>
        <rFont val="Calibri"/>
        <family val="2"/>
        <scheme val="minor"/>
      </rPr>
      <t xml:space="preserve"> el abastecimiento de agua por tubería dentro de la vivienda que proviene de  un acueducto. Incluye acueducto de AyA, acueducto Rural, acueducto Municipal y por empresa o cooperativa
</t>
    </r>
    <r>
      <rPr>
        <b/>
        <sz val="11"/>
        <color theme="1"/>
        <rFont val="Calibri"/>
        <family val="2"/>
        <scheme val="minor"/>
      </rPr>
      <t>Acueducto del A y A:</t>
    </r>
    <r>
      <rPr>
        <sz val="11"/>
        <color theme="1"/>
        <rFont val="Calibri"/>
        <family val="2"/>
        <scheme val="minor"/>
      </rPr>
      <t xml:space="preserve"> el servicio de agua proviene de una red pública administrada por Acueductos y Alcantarillados (ente rector del abastecimiento de agua potable y alcantarillado sanitario en el país).
</t>
    </r>
    <r>
      <rPr>
        <b/>
        <sz val="11"/>
        <color theme="1"/>
        <rFont val="Calibri"/>
        <family val="2"/>
        <scheme val="minor"/>
      </rPr>
      <t>Acueducto rural</t>
    </r>
    <r>
      <rPr>
        <sz val="11"/>
        <color theme="1"/>
        <rFont val="Calibri"/>
        <family val="2"/>
        <scheme val="minor"/>
      </rPr>
      <t xml:space="preserve">: el servicio de agua proviene de una red pública administrada por un Comité Administrador de Acueductos Rural (CAAR) y las Asociaciones Administradoras de Acueductos y Alcantarillados Rurales (ASADAS).
</t>
    </r>
    <r>
      <rPr>
        <b/>
        <sz val="11"/>
        <color theme="1"/>
        <rFont val="Calibri"/>
        <family val="2"/>
        <scheme val="minor"/>
      </rPr>
      <t>Acueducto municipal:</t>
    </r>
    <r>
      <rPr>
        <sz val="11"/>
        <color theme="1"/>
        <rFont val="Calibri"/>
        <family val="2"/>
        <scheme val="minor"/>
      </rPr>
      <t xml:space="preserve"> el servicio es suministrado por la Municipalidad.
</t>
    </r>
    <r>
      <rPr>
        <b/>
        <sz val="11"/>
        <color theme="1"/>
        <rFont val="Calibri"/>
        <family val="2"/>
        <scheme val="minor"/>
      </rPr>
      <t>Una empresa o cooperativa:</t>
    </r>
    <r>
      <rPr>
        <sz val="11"/>
        <color theme="1"/>
        <rFont val="Calibri"/>
        <family val="2"/>
        <scheme val="minor"/>
      </rPr>
      <t xml:space="preserve"> el servicio de agua es suministrado por una empresa como Empresa de Servicios Públicos de Heredia (ESPH), o una cooperativa.
Una vivienda puede tener agua por tubería sin que el origen de la misma sea un acueducto.
Viviendas que se abastecen de agua  por tubería dentro o fuera de la vivienda y la proveniencia del agua con respecto al total de viviendas. Se identifica si el agua llega a la vivienda directamente por medio de una tubería, sin importar su origen. 
</t>
    </r>
    <r>
      <rPr>
        <b/>
        <sz val="11"/>
        <color theme="1"/>
        <rFont val="Calibri"/>
        <family val="2"/>
        <scheme val="minor"/>
      </rPr>
      <t>Tubería dentro de la vivienda:</t>
    </r>
    <r>
      <rPr>
        <sz val="11"/>
        <color theme="1"/>
        <rFont val="Calibri"/>
        <family val="2"/>
        <scheme val="minor"/>
      </rPr>
      <t xml:space="preserve"> el agua llega dentro de la vivienda por medio de un tubo o una llave, por lo que no es necesario salir de ésta para abastecerse de agua.           </t>
    </r>
  </si>
  <si>
    <t xml:space="preserve">El 93,76% de la población nacional que habita en vivienda fue abastecida por agua para consumo humano intradomiciliar, durante el año 2016.
</t>
  </si>
  <si>
    <t>Sexo y grupos de edades</t>
  </si>
  <si>
    <t xml:space="preserve">El indicador mide el porcentaje de la población que se abastece de agua intradomiciliar procedente de un acueducto respecto del total de población nacional.
La población abastecida de agua para consumo humano recibe el servicio intradomiciliar del AyA, ASADAS, la ESPH y las Municipalidades que operan acueductos.
Se entiende por población nacional la sumatoria de aquellos residentes habituales de viviendas, de acuerdo con criterio del INEC.
Los resultados se desagregan por zona (rural o urbana) y por la región de planificación de MIDEPLAN (Central, Chorotega, Pacífico Central, Brunca, Huetar Caribe y Huetar Norte).
No diferencia entre un suministro de abastecimiento de agua potable y no potable, de acuerdo con el Reglamento para la Calidad del Agua Potable, Decreto 38924-S.
No refiere a indicadores de continuidad (franja horaria), cantidad (Lt/Seg) ni presión (PSI).
No incluye los segmentos tarifarios preferencial, gobierno ni empresarial.
Los datos se recogen mediante encuesta.
</t>
  </si>
  <si>
    <t>El indicador se relaciona intrínsecamente con la salud pública y educación ambiental y sanitaria, con el desarrollo socioeconómico, con factores ambientales que propician la adecuada disponibilidad del recurso hídrico, con adecuadas políticas nacionales y legislación ambiental que garantiza la protección de los sitios de captación de agua por parte de los sistemas de abastecimiento.
Se sugiere crear un indicador que asocie las variables ingreso de los hogares que cuentan con servicio de abastecimiento intradomiciliar de agua para consumo humano respecto del ingreso del total de los hogares. Ya se cuenta con los datos.  Este indicador permitirá delimitar la cantidad de hogares con abastecimiento de agua para consumo humano con respecto a la línea de pobreza</t>
  </si>
  <si>
    <t>(506) 2280-9280  Ext: 317</t>
  </si>
  <si>
    <t>Ricardo Morales / Ana Giusti</t>
  </si>
  <si>
    <t>Unidad de Normalización</t>
  </si>
  <si>
    <t>Dirección de Salud Ambiental - Ministerio de Salud</t>
  </si>
  <si>
    <t>2233- 6922</t>
  </si>
  <si>
    <t>ricardo.morales@misalud.go.cr    ana.giusti@misalud.go.cr</t>
  </si>
  <si>
    <t xml:space="preserve">6.2 De aquí a 2030, lograr el acceso a servicios de saneamiento e higiene adecuados y equitativos para todos y poner fin a la defecación al aire libre, prestando especial atención a las necesidades de las mujeres y las niñas y las personas en situaciones de vulnerabilidad </t>
  </si>
  <si>
    <t xml:space="preserve">6.2.1 Proporción de la población que utiliza servicios de saneamiento gestionados de manera segura, incluida una instalación para lavarse las manos con agua y jabón </t>
  </si>
  <si>
    <t>Porcentaje de población que vive en viviendas con servicio sanitario conectado a alcantarillado o tanque séptico</t>
  </si>
  <si>
    <r>
      <rPr>
        <b/>
        <sz val="11"/>
        <color theme="1"/>
        <rFont val="Calibri"/>
        <family val="2"/>
        <scheme val="minor"/>
      </rPr>
      <t>Conectado a alcantarillado o cloaca o tanque séptico:</t>
    </r>
    <r>
      <rPr>
        <sz val="11"/>
        <color theme="1"/>
        <rFont val="Calibri"/>
        <family val="2"/>
        <scheme val="minor"/>
      </rPr>
      <t xml:space="preserve">  Esta clasificación de las viviendas permite obtener un indicador de las condiciones sanitarias del país, para este efecto se considera como servicio sanitario aquel espacio acondicionado dentro o fuera de la vivienda, para que sus habitantes puedan realizar las necesidades fisiológicas.
La información que se recopila con estos indicadores permite deducir la proporción de la población con acceso a servicios de saneamiento mejorados. Se considera servicios de saneamiento mejorados los conectado a alcantarilla o cloaca o tanque séptico.
</t>
    </r>
    <r>
      <rPr>
        <b/>
        <sz val="11"/>
        <color theme="1"/>
        <rFont val="Calibri"/>
        <family val="2"/>
        <scheme val="minor"/>
      </rPr>
      <t>Saneamiento:</t>
    </r>
    <r>
      <rPr>
        <sz val="11"/>
        <color theme="1"/>
        <rFont val="Calibri"/>
        <family val="2"/>
        <scheme val="minor"/>
      </rPr>
      <t xml:space="preserve"> Es la provisión de instalaciones y servicios para la gestión segura y la eliminación de orina y heces.
</t>
    </r>
    <r>
      <rPr>
        <b/>
        <sz val="11"/>
        <color theme="1"/>
        <rFont val="Calibri"/>
        <family val="2"/>
        <scheme val="minor"/>
      </rPr>
      <t>Conectado a alcantarilla o cloaca:</t>
    </r>
    <r>
      <rPr>
        <sz val="11"/>
        <color theme="1"/>
        <rFont val="Calibri"/>
        <family val="2"/>
        <scheme val="minor"/>
      </rPr>
      <t xml:space="preserve"> el servicio sanitario está conectado a una red pública de alcantarillado o cloaca por donde desagua.
</t>
    </r>
    <r>
      <rPr>
        <b/>
        <sz val="11"/>
        <color theme="1"/>
        <rFont val="Calibri"/>
        <family val="2"/>
        <scheme val="minor"/>
      </rPr>
      <t>Conectado a tanque séptico común</t>
    </r>
    <r>
      <rPr>
        <sz val="11"/>
        <color theme="1"/>
        <rFont val="Calibri"/>
        <family val="2"/>
        <scheme val="minor"/>
      </rPr>
      <t xml:space="preserve">: es una solución individual en la que el servicio sanitario se comunica con un tanque de concreto o cemento armado, conectado a vías de drenaje. Por lo general, está construido en el patio de la casa.
</t>
    </r>
    <r>
      <rPr>
        <b/>
        <sz val="11"/>
        <color theme="1"/>
        <rFont val="Calibri"/>
        <family val="2"/>
        <scheme val="minor"/>
      </rPr>
      <t>Conectado a tanque con tratamiento (fosa biológica):</t>
    </r>
    <r>
      <rPr>
        <sz val="11"/>
        <color theme="1"/>
        <rFont val="Calibri"/>
        <family val="2"/>
        <scheme val="minor"/>
      </rPr>
      <t xml:space="preserve"> es una forma de solución individual ubicada en el lote de la vivienda donde se acondiciona un dispositivo cilíndrico prefabricado en concreto de alta resistencia y tratado con aditivos especiales, con las conexiones necesarias para depurar las aguas residuales domésticas (negras, jabonosas y de cocina).
</t>
    </r>
  </si>
  <si>
    <t>• Población que cuenta con servicio sanitario dentro de la vivienda  conectados a tanque, alcantarilla.
• Total de  población.</t>
  </si>
  <si>
    <t>El censo no permite indagar demasiado en ese tipo de aspectos, los mismos se investigan en encuestas.
De acuerdo a las Naciones Unidas, este indicador se requiere con las siguientes desagregaciones: Lugar de residencia (urbano / rural) y estado socioeconómico (riqueza, la asequibilidad) es posible para todos los países. Desagregación por otras fuentes de estratos de desigualdad (sub-nacional, el género, grupos desfavorecidos, etc.) se realizarán según lo permitan los datos. Los servicios de saneamiento serán desglosados por nivel de servicio, que incluye ningún servicio, compartido, básico, y servicios manejados de una forma segura. Se hará el análisis geoespacial complementario para identificar las poblaciones de mayor riesgo de exposición a las aguas residuales sin tratar.</t>
  </si>
  <si>
    <t>(506) 2280-9280  Ext: 319</t>
  </si>
  <si>
    <t xml:space="preserve">6.3 De aquí a 2030, mejorar la calidad del agua reduciendo la contaminación, eliminando el vertimiento y minimizando la emisión de productos químicos y materiales peligrosos, reduciendo a la mitad el porcentaje de aguas residuales sin tratar y aumentando considerablemente el reciclado y la reutilización sin riesgos a nivel mundial </t>
  </si>
  <si>
    <t xml:space="preserve">6.3.1 Proporción de aguas residuales tratadas de manera segura </t>
  </si>
  <si>
    <t>Proporción de aguas residuales por origen y tipo de tratamiento</t>
  </si>
  <si>
    <t>Origen / Tratamiento</t>
  </si>
  <si>
    <t>Subtotal tratado</t>
  </si>
  <si>
    <t>Sin tratamiento</t>
  </si>
  <si>
    <t>Total de Aguas residuales generadas</t>
  </si>
  <si>
    <t>Aguas de origen domestico tratadas en plantas de tratamiento</t>
  </si>
  <si>
    <t>Aguas de origen doméstico tratadas en solución individual (tanque séptico)</t>
  </si>
  <si>
    <t>Aguas de origen agrícola tratadas en plantas de tratamiento</t>
  </si>
  <si>
    <t>Aguas de origen industrial tratadas en plantas de tratamiento</t>
  </si>
  <si>
    <r>
      <t>hm</t>
    </r>
    <r>
      <rPr>
        <b/>
        <vertAlign val="superscript"/>
        <sz val="10"/>
        <color theme="0"/>
        <rFont val="Calibri"/>
        <family val="2"/>
        <scheme val="minor"/>
      </rPr>
      <t xml:space="preserve">3 </t>
    </r>
    <r>
      <rPr>
        <b/>
        <sz val="10"/>
        <color theme="0"/>
        <rFont val="Calibri"/>
        <family val="2"/>
        <scheme val="minor"/>
      </rPr>
      <t>/ año</t>
    </r>
  </si>
  <si>
    <t xml:space="preserve">Con base en la Agenda 2030 y ODS 6:
Reducir las aguas no tratadas en un 50% al 2030  (Línea base: 11% de aguas residuales no tratadas en el 2015).
Con base en la Política Nacional de Saneamiento de Aguas Residuales 2016-2045 y Plan Nacional de Inversiones en Saneamiento 2016-2045:
100% de aguas residuales tratadas de forma segura al 2045 
</t>
  </si>
  <si>
    <t>Proporción del volumen de Aguas Residuales Tratadas de Manera Segura</t>
  </si>
  <si>
    <t xml:space="preserve">Indicador que muestra la proporción de aguas residuales generadas que son tratadas con tanques sépticos o plantas de tratamiento de acuerdo con el marco jurídico nacional. (indica volumen)
Numerador:  Volumen total de aguas residuales tratadas de manera segura por año  (Hm3)
Se utiliza el concepto de aguas residuales del Ministerio de Salud/MINAE (Decreto 33601-S-MINAE): Agua que ha recibido un uso y cuya calidad ha sido modificada por la incorporación de agentes contaminantes. Se reconocen dos tipos: ordinario  ( domésticos/comerciales ) y especial (industrial/agrícola)
Denominador:  Volumen total de aguas residuales generadas por año (Hm3)
Tratadas “de manera segura” significa recolectadas y tratadas en plantas de tratamiento que cumplen con la norma de vertido o soluciones individuales, incluyendo tanques sépticos con drenaje.
</t>
  </si>
  <si>
    <t xml:space="preserve">
Donde:
 P = Proporción de aguas residuales tratadas de manera segura (%).
 VT = Volumen de aguas residuales tratadas de manera segura (hm3/año).
 VG = Volumen total de aguas residuales generadas (hm3/año).
VT: es la sumatoria de los volúmenes de: 
 6.3.1.a) Aguas de origen doméstico y comercial tratadas en plantas de tratamiento.
 6.3.1.b) Aguas de origen doméstico y comercial tratadas en tanques sépticos 
 6.3.1.c) Aguas de origen industrial tratadas en plantas de tratamiento 
 6.3.1.d) Aguas de origen agrícola tratadas en plantas de tratamiento 
</t>
  </si>
  <si>
    <t>El indicador debe aumentar en el tiempo, ya que las políticas del Estado buscan mejorar el volumen de agua residual tratada, y reducir las aguas residuales sin tratamiento con el fin de mejorar el estado del ambiente y contribuir a la protección de la salud (indica cobertura de poblacional)</t>
  </si>
  <si>
    <t>Proporción de aguas residuales tratadas de manera segura (%).
Volumen de aguas residuales tratadas de manera segura (hm3/año).
Volumen total de aguas residuales generadas (hm3/año).</t>
  </si>
  <si>
    <r>
      <t xml:space="preserve">• </t>
    </r>
    <r>
      <rPr>
        <b/>
        <sz val="11"/>
        <color theme="1"/>
        <rFont val="Calibri"/>
        <family val="2"/>
        <scheme val="minor"/>
      </rPr>
      <t>Volumen de Aguas Residuales Domésticas/Comerciales Tratadas:</t>
    </r>
    <r>
      <rPr>
        <sz val="11"/>
        <color theme="1"/>
        <rFont val="Calibri"/>
        <family val="2"/>
        <scheme val="minor"/>
      </rPr>
      <t xml:space="preserve">
Domésticas (planta): Sistema Informático y Registro de Reportes Operacionales de Aguas Residuales (SIRROAR), Ministerio de Salud.
Domésticas (tanque séptico): Dotación promedio según sistemas comerciales (Instituto Costarricense de Acueductos y Alcantarillados y Empresa de Servicios Públicos de Heredia), factor de retorno según Norma Técnica para el Diseño y Construcción de  Sistemas de Abastecimiento de Agua Potable, Saneamiento y Pluvial;  Encuesta Nacional de Hogares, Instituto Nacional de Estadística y Censos. 
• </t>
    </r>
    <r>
      <rPr>
        <b/>
        <sz val="11"/>
        <color theme="1"/>
        <rFont val="Calibri"/>
        <family val="2"/>
        <scheme val="minor"/>
      </rPr>
      <t>Volumen de Aguas Residuales Especiales Tratadas (industrial, agrícola, centros de atención de salud):</t>
    </r>
    <r>
      <rPr>
        <sz val="11"/>
        <color theme="1"/>
        <rFont val="Calibri"/>
        <family val="2"/>
        <scheme val="minor"/>
      </rPr>
      <t xml:space="preserve">  Sistema Informático y Registro de Reportes Operacionales de Aguas Residuales (SIRROAR), Ministerio de Salud.
• </t>
    </r>
    <r>
      <rPr>
        <b/>
        <sz val="11"/>
        <color theme="1"/>
        <rFont val="Calibri"/>
        <family val="2"/>
        <scheme val="minor"/>
      </rPr>
      <t xml:space="preserve">Volumen Total de Aguas Residuales Generadas: </t>
    </r>
    <r>
      <rPr>
        <sz val="11"/>
        <color theme="1"/>
        <rFont val="Calibri"/>
        <family val="2"/>
        <scheme val="minor"/>
      </rPr>
      <t>Volumen total de aguas ordinarios especiales Consumo del total de  los servicios según sistemas comerciales (Instituto Costarricense de Acueductos y Alcantarillados y Empresa de Servicios Públicos de Heredia) y factor de retorno según Norma Técnica para el Diseño y Construcción de Sistemas de Abastecimiento de Agua Potable, Saneamiento y Pluvial.</t>
    </r>
  </si>
  <si>
    <t>Sistema Informático y Registro de Reportes Operacionales de Aguas Residuales (SIRROAR), MinSa
Dotación promedio según sistemas comerciales (Instituto Costarricense de Acueductos y Alcantarillados y Empresa de Servicios Públicos de Heredia)
Factor de retorno según Norma Técnica para el Diseño y Construcción de  Sistemas de Abastecimiento de Agua Potable, Saneamiento y Pluvial
Encuesta Nacional de Hogares, INEC. 
Volumen total de aguas ordinarios especiales Consumo del total de  los servicios según sistemas comerciales (Instituto Costarricense de Acueductos y Alcantarillados y Empresa de Servicios Públicos de Heredia)</t>
  </si>
  <si>
    <t>El indicador muestra la proporción de aguas residuales con tratamiento y sin tratamiento en el territorio nacional. 
El indicador no contempla los volúmenes de aguas residuales domésticas generadas por comunidades indígenas, asentamientos humanos informales y/o que no cuenten con un servicio público formal. Tampoco contempla los volúmenes de aguas residuales industriales y comerciales generadas por la economía informal.
En relación con las soluciones individuales se desconoce la calidad de la construcción, operación y mantenimiento, de manera que no es considerada la calidad de estas soluciones.</t>
  </si>
  <si>
    <t>Con el indicador se pretende contar con una dimensión de la proporción de las aguas residuales que cuentan con tratamiento adecuado y su evolución en el tiempo, con lo cual es posible medir la efectividad de las políticas y acciones nacionales relacionadas (Política Nacional de Saneamiento de Aguas Residuales, Política Nacional de Agua Potable Política, Nacional de Humedales, Política Nacional de Adaptación al Cambio Climático,  Reglamento de Vertido y Reúso de Aguas, Ley General de Salud, Plan Nacional de Desarrollo, Ley Orgánica del Ambiente)
 Permite visualizar la reducción de la contaminación por descarga de aguas residuales sin tratamiento al ambiente, con esto reducir o eliminar la impactos a los recursos: agua (superficial y subterránea), suelo y biodiversidad, entre otros.
Además, con el manejo adecuado de las aguas residuales se corta el ciclo de las enfermedades de transmisión hídrica.
Relación con: Política Nacional de Saneamiento de Aguas Residuales, Política Nacional de Agua Potable Política, Nacional de Humedales, Política Nacional de Adaptación al Cambio Climático,  Reglamento de Vertido y Reúso de Aguas, Ley General de Salud, Plan Nacional de Desarrollo, Ley Orgánica del Ambiente</t>
  </si>
  <si>
    <t xml:space="preserve">6.3.2 Proporción de masas de agua de buena calidad </t>
  </si>
  <si>
    <t>Proporción de sitios de monitoreo de cuerpos de agua superficiales de buena calidad sobre el total de sitios monitoreados.</t>
  </si>
  <si>
    <t>Proporción de sitios de monitoreo de cuerpos de agua superficiales de buena calidad sobre el total de sitios monitoreados</t>
  </si>
  <si>
    <t>Sitios</t>
  </si>
  <si>
    <t>Buena calidad</t>
  </si>
  <si>
    <t>Mala calidad</t>
  </si>
  <si>
    <t>Fuente: Ministerio de Ambiente y Energía, Dirección de Agua, 2018</t>
  </si>
  <si>
    <t>Sitios de monitoreo de cuerpos de agua por parámetros químicos según cuenca hidrográfica, 2015-2016</t>
  </si>
  <si>
    <t>Cuerpo de Agua</t>
  </si>
  <si>
    <t>ID Punto</t>
  </si>
  <si>
    <t xml:space="preserve">Identificación del Punto de monitoreo </t>
  </si>
  <si>
    <t xml:space="preserve">Evaluación </t>
  </si>
  <si>
    <t>Parámetro de DBO</t>
  </si>
  <si>
    <t>Parámetros porcentaje de SO</t>
  </si>
  <si>
    <t xml:space="preserve">Nitrógeno amoniacal  </t>
  </si>
  <si>
    <t>Parámetro ph</t>
  </si>
  <si>
    <t>Parámetro SST</t>
  </si>
  <si>
    <t xml:space="preserve">Cuenca </t>
  </si>
  <si>
    <t>Longitud</t>
  </si>
  <si>
    <t>Latitud</t>
  </si>
  <si>
    <t>Cantón</t>
  </si>
  <si>
    <t>Distrito</t>
  </si>
  <si>
    <t xml:space="preserve">Número total de mediciones del Sitio </t>
  </si>
  <si>
    <t>No. de mediciones de buena calidad</t>
  </si>
  <si>
    <t>No. de mediciones de mala calidad</t>
  </si>
  <si>
    <t>% de mediciones de buena calidad</t>
  </si>
  <si>
    <t>Calidad del Sitio
1 = Buena calidad</t>
  </si>
  <si>
    <t xml:space="preserve">DBO                   </t>
  </si>
  <si>
    <t>Evaluación</t>
  </si>
  <si>
    <t>DBO</t>
  </si>
  <si>
    <t>%SO</t>
  </si>
  <si>
    <t xml:space="preserve">%SO             </t>
  </si>
  <si>
    <t xml:space="preserve">pH              </t>
  </si>
  <si>
    <t xml:space="preserve">pH               </t>
  </si>
  <si>
    <t xml:space="preserve">pH                   </t>
  </si>
  <si>
    <t xml:space="preserve">pH                 </t>
  </si>
  <si>
    <t xml:space="preserve">SST            </t>
  </si>
  <si>
    <t xml:space="preserve">SST              </t>
  </si>
  <si>
    <t>SST                  (May-16)</t>
  </si>
  <si>
    <t>(CRTM05)</t>
  </si>
  <si>
    <t xml:space="preserve">0 = Mala calidad </t>
  </si>
  <si>
    <t>(Oct-15)</t>
  </si>
  <si>
    <t>(Nov-15)</t>
  </si>
  <si>
    <t>(Feb-16)</t>
  </si>
  <si>
    <t>(May-16)</t>
  </si>
  <si>
    <t>Damas</t>
  </si>
  <si>
    <t>Río Damas</t>
  </si>
  <si>
    <t>FPC-DAM-01</t>
  </si>
  <si>
    <t>Puntarenas</t>
  </si>
  <si>
    <t>Parrita</t>
  </si>
  <si>
    <t>FPC-DAM-02</t>
  </si>
  <si>
    <t>Río Paquita</t>
  </si>
  <si>
    <t>FPC-DAM-03</t>
  </si>
  <si>
    <t>Aguirre</t>
  </si>
  <si>
    <t>Naranjito</t>
  </si>
  <si>
    <t>FPC-DAM-04</t>
  </si>
  <si>
    <t>Quepos</t>
  </si>
  <si>
    <t>Tusubres</t>
  </si>
  <si>
    <t>Río Agujas</t>
  </si>
  <si>
    <t>FPC-TUS-01</t>
  </si>
  <si>
    <t>Garabito</t>
  </si>
  <si>
    <t>Tárcoles</t>
  </si>
  <si>
    <t>Río Copey</t>
  </si>
  <si>
    <t>FPC-TUS-02</t>
  </si>
  <si>
    <t>Jacó</t>
  </si>
  <si>
    <t>Río Turrubaritos</t>
  </si>
  <si>
    <t>FPC-TUS-03</t>
  </si>
  <si>
    <t>Turrucares</t>
  </si>
  <si>
    <t>Carara</t>
  </si>
  <si>
    <t>Río Tulín</t>
  </si>
  <si>
    <t>FPC-TUS-04</t>
  </si>
  <si>
    <t>Puriscal</t>
  </si>
  <si>
    <t>Chires</t>
  </si>
  <si>
    <t>FPC-TUS-05</t>
  </si>
  <si>
    <t>Río Tusubres</t>
  </si>
  <si>
    <t>FPC-TUS-06</t>
  </si>
  <si>
    <t>FPC-TUS-07</t>
  </si>
  <si>
    <t>Río Chires</t>
  </si>
  <si>
    <t>FPC-TUS-08</t>
  </si>
  <si>
    <t>Río Virilla</t>
  </si>
  <si>
    <t>FPC-TAR-01</t>
  </si>
  <si>
    <t>Vásquez de Coronado</t>
  </si>
  <si>
    <t>Cascajal</t>
  </si>
  <si>
    <t>FPC-TAR-02</t>
  </si>
  <si>
    <t>San Isidro</t>
  </si>
  <si>
    <t>FPC-TAR-03</t>
  </si>
  <si>
    <t>Tibás</t>
  </si>
  <si>
    <t>San Juan</t>
  </si>
  <si>
    <t>FPC-TAR-04</t>
  </si>
  <si>
    <t>Flores</t>
  </si>
  <si>
    <t>San Joaquín</t>
  </si>
  <si>
    <t>FPC-TAR-05</t>
  </si>
  <si>
    <t>Belén</t>
  </si>
  <si>
    <t>San Antonio</t>
  </si>
  <si>
    <t>Río Tárcoles</t>
  </si>
  <si>
    <t>FPC-TAR-06</t>
  </si>
  <si>
    <t>Turrúcares</t>
  </si>
  <si>
    <t xml:space="preserve">Río Grande </t>
  </si>
  <si>
    <t>FPC-TAR-07</t>
  </si>
  <si>
    <t>Atenas</t>
  </si>
  <si>
    <t>Concepción</t>
  </si>
  <si>
    <t>FPC-TAR-08</t>
  </si>
  <si>
    <t>Orotina</t>
  </si>
  <si>
    <t>Naranjo</t>
  </si>
  <si>
    <t>Río Naranjo</t>
  </si>
  <si>
    <t>FPC-NAR-01</t>
  </si>
  <si>
    <t>FPC-NAR-02</t>
  </si>
  <si>
    <t>FPC-NAR-03</t>
  </si>
  <si>
    <t>Q. Escandalosa</t>
  </si>
  <si>
    <t>FPC-NAR-04</t>
  </si>
  <si>
    <t>Jesús María</t>
  </si>
  <si>
    <t>Río Jesús María</t>
  </si>
  <si>
    <t>FPC-JES-01</t>
  </si>
  <si>
    <t>San Mateo</t>
  </si>
  <si>
    <t>FPC-JES-02</t>
  </si>
  <si>
    <t>FPC-JES-03</t>
  </si>
  <si>
    <t>FPC-JES-04</t>
  </si>
  <si>
    <t>Esparza</t>
  </si>
  <si>
    <t>San Juan Grande</t>
  </si>
  <si>
    <t>Río Machuca</t>
  </si>
  <si>
    <t>FPC-JES-05</t>
  </si>
  <si>
    <t>FPC-JES-06</t>
  </si>
  <si>
    <t>La Ceiba</t>
  </si>
  <si>
    <t>FPC-JES-07</t>
  </si>
  <si>
    <t>Barú</t>
  </si>
  <si>
    <t>Río Diamante</t>
  </si>
  <si>
    <t>FPC-BAR-01</t>
  </si>
  <si>
    <t>Pérez Zeledón</t>
  </si>
  <si>
    <t>Río Barú</t>
  </si>
  <si>
    <t>FPC-BAR-02</t>
  </si>
  <si>
    <t>FPC-BAR-03</t>
  </si>
  <si>
    <t>Osa</t>
  </si>
  <si>
    <t>Puerto Cortés</t>
  </si>
  <si>
    <t>Río Pirrís</t>
  </si>
  <si>
    <t>FPC-PAR-01</t>
  </si>
  <si>
    <t>Dota</t>
  </si>
  <si>
    <t>Santa María</t>
  </si>
  <si>
    <t>FPC-PAR-02</t>
  </si>
  <si>
    <t>Tarrazú</t>
  </si>
  <si>
    <t>San Lorenzo</t>
  </si>
  <si>
    <t>FPC-PAR-03</t>
  </si>
  <si>
    <t>Acosta</t>
  </si>
  <si>
    <t>Sabanillas</t>
  </si>
  <si>
    <t>Río Candelaria</t>
  </si>
  <si>
    <t>FPC-PAR-04</t>
  </si>
  <si>
    <t>Cangrejal</t>
  </si>
  <si>
    <t>FPC-PAR-05</t>
  </si>
  <si>
    <t>Savegre</t>
  </si>
  <si>
    <t>Río Savegre</t>
  </si>
  <si>
    <t>FPC-SAV-01</t>
  </si>
  <si>
    <t>Copey</t>
  </si>
  <si>
    <t>FPC-SAV-02</t>
  </si>
  <si>
    <t>FPC-SAV-03</t>
  </si>
  <si>
    <t>FPC-SAV-04</t>
  </si>
  <si>
    <t>Río División</t>
  </si>
  <si>
    <t>FPC-SAV-05</t>
  </si>
  <si>
    <t>Peréz Zeledón</t>
  </si>
  <si>
    <t>Páramo</t>
  </si>
  <si>
    <t>FPC-SAV-06</t>
  </si>
  <si>
    <t>No definida.</t>
  </si>
  <si>
    <t>Indicador proxy: 
Por limitaciones en la información disponible en cuanto a parámetros químicos que se monitorean, se propone un indicador como aproximación al indicador original.
Se sigue la misma metodología propuesta por Naciones Unidas, solo diferentes parámetros indicadores de calidad.
Por tanto, se considera este indicador igual contribuye al objetivo y meta que se establecerá.
ODS del cual es proxy: 6.3.2</t>
  </si>
  <si>
    <t xml:space="preserve">Saturación de oxígeno: porcentaje.
DBO: mg/L.
Nitrógeno amoniacal: mg/L.
pH: número de 0 hasta el 14.
SST: mg/L.
Indicador: porcentaje.
</t>
  </si>
  <si>
    <t>Ministerio de Ambiente y Energía, Dirección de Agua.</t>
  </si>
  <si>
    <t>Programa de monitoreo de la calidad de cuerpos de agua.</t>
  </si>
  <si>
    <t>Ministerio de Ambiente y Energía, Dirección de Agua</t>
  </si>
  <si>
    <t>6.4 De aquí a 2030, aumentar considerablemente el uso eficiente de los recursos hídricos en todos los sectores y asegurar la sostenibilidad de la extracción y el abastecimiento de agua dulce para hacer frente a la escasez de agua y reducir considerablemente el número de personas que sufren falta de agua </t>
  </si>
  <si>
    <t xml:space="preserve">6.4.1 Cambio en la eficiencia del uso del agua con el tiempo  </t>
  </si>
  <si>
    <t>Evolución de la eficiencia en el uso del agua por grupos de actividades económicas en Costa Rica</t>
  </si>
  <si>
    <t>Actividad económica</t>
  </si>
  <si>
    <t>Agricultura</t>
  </si>
  <si>
    <t>Minería, manufactura y servicios, gas, vapor y aire acondicionado</t>
  </si>
  <si>
    <t>Servicios de provisión de agua</t>
  </si>
  <si>
    <t>Variables</t>
  </si>
  <si>
    <t>Eficiencia en el uso del agua (CRC/m3)</t>
  </si>
  <si>
    <t>Uso del Agua (millones m3/año)</t>
  </si>
  <si>
    <t>Valor agregado bruto a precios básicos (millones de CRC/año)</t>
  </si>
  <si>
    <t>Periodo</t>
  </si>
  <si>
    <t>Minería, manufactura, fabricación y servicios, gas, vapor y aire acondicionado</t>
  </si>
  <si>
    <t>2012-2013</t>
  </si>
  <si>
    <t>2013-2014</t>
  </si>
  <si>
    <t>2014-2015</t>
  </si>
  <si>
    <t>Fuente: BCCR, Cuadro combinado de Cuenta de Agua, 2012-2015.</t>
  </si>
  <si>
    <t>Meta país no identificada o no establecida.</t>
  </si>
  <si>
    <t>Colones Costarricense (CRC) / metro cúbico de agua (m3)</t>
  </si>
  <si>
    <t xml:space="preserve">Muestra la eficiencia del uso del agua en la economía a nivel nacional por los grupos de actividades económicas. 
</t>
  </si>
  <si>
    <t>Grupo de actividad económica según CIIU Revisión 4.</t>
  </si>
  <si>
    <t>Variable A: Valor agregado bruto 
Registros administrativos recopilados por el Departamento de Estadísticas Macroeconómicas del Banco Central de Costa Rica.
Variable B: Uso del agua
Registros administrativos y cuentas nacionales.
Registro de concesiones de uso de agua, Dirección de Agua.
Registro administrativos de AyA.
Registro administrativos de ESPH.
Registro administrativos de SENARA.</t>
  </si>
  <si>
    <t>Henry Vargas Campos</t>
  </si>
  <si>
    <t>Director del Departamento de Estadística Macroeconómica</t>
  </si>
  <si>
    <t>Banco Central de Costa Rica</t>
  </si>
  <si>
    <t>(506) 2243-3220</t>
  </si>
  <si>
    <t>vargasch@bccr.fi</t>
  </si>
  <si>
    <t>salazarvl@bccr.fi.cr</t>
  </si>
  <si>
    <t xml:space="preserve">6.4 De aquí a 2030, aumentar considerablemente el uso eficiente de los recursos hídricos en todos los sectores y asegurar la sostenibilidad de la extracción y el abastecimiento de agua dulce para hacer frente a la escasez de agua y reducir considerablemente el número de personas que sufren falta de agua </t>
  </si>
  <si>
    <t xml:space="preserve">6.4.2 Nivel de estrés por escasez de agua: extracción de agua dulce como proporción de los recursos de agua dulce disponibles </t>
  </si>
  <si>
    <r>
      <t>10</t>
    </r>
    <r>
      <rPr>
        <b/>
        <vertAlign val="superscript"/>
        <sz val="10"/>
        <color theme="0"/>
        <rFont val="Calibri"/>
        <family val="2"/>
        <scheme val="minor"/>
      </rPr>
      <t>6</t>
    </r>
    <r>
      <rPr>
        <b/>
        <sz val="10"/>
        <color theme="0"/>
        <rFont val="Calibri"/>
        <family val="2"/>
        <scheme val="minor"/>
      </rPr>
      <t>m</t>
    </r>
    <r>
      <rPr>
        <b/>
        <vertAlign val="superscript"/>
        <sz val="10"/>
        <color theme="0"/>
        <rFont val="Calibri"/>
        <family val="2"/>
        <scheme val="minor"/>
      </rPr>
      <t>3</t>
    </r>
  </si>
  <si>
    <t>Total de agua dulce extraída (ETAD)</t>
  </si>
  <si>
    <r>
      <t>Recursos totales de agua dulce renovable (h</t>
    </r>
    <r>
      <rPr>
        <b/>
        <vertAlign val="subscript"/>
        <sz val="10"/>
        <color theme="0"/>
        <rFont val="Calibri"/>
        <family val="2"/>
        <scheme val="minor"/>
      </rPr>
      <t>r</t>
    </r>
    <r>
      <rPr>
        <b/>
        <sz val="10"/>
        <color theme="0"/>
        <rFont val="Calibri"/>
        <family val="2"/>
        <scheme val="minor"/>
      </rPr>
      <t>)</t>
    </r>
  </si>
  <si>
    <r>
      <t>Requerimiento ambiental de agua (h</t>
    </r>
    <r>
      <rPr>
        <vertAlign val="subscript"/>
        <sz val="10"/>
        <color theme="0"/>
        <rFont val="Calibri"/>
        <family val="2"/>
        <scheme val="minor"/>
      </rPr>
      <t>amb</t>
    </r>
    <r>
      <rPr>
        <sz val="10"/>
        <color theme="0"/>
        <rFont val="Calibri"/>
        <family val="2"/>
        <scheme val="minor"/>
      </rPr>
      <t>)</t>
    </r>
  </si>
  <si>
    <t>Porcentaje de estrés hídrico</t>
  </si>
  <si>
    <t>Nota: Datos preliminares, pendientes de validación</t>
  </si>
  <si>
    <t>Fuente: Ministerio de Ambiente y Energía, Dirección de Agua y Instituto Metereológico Nacional, 2008-2017</t>
  </si>
  <si>
    <t>Nivel de estrés por escasez de agua: extracción de agua dulce como proporción de los recursos de agua dulce disponibles según regiones climáticas, 2017</t>
  </si>
  <si>
    <t>Regiónes climáticas</t>
  </si>
  <si>
    <r>
      <t>Requerimiento ambiental de agua (h</t>
    </r>
    <r>
      <rPr>
        <b/>
        <vertAlign val="subscript"/>
        <sz val="10"/>
        <color theme="0"/>
        <rFont val="Calibri"/>
        <family val="2"/>
        <scheme val="minor"/>
      </rPr>
      <t>amb</t>
    </r>
    <r>
      <rPr>
        <b/>
        <sz val="10"/>
        <color theme="0"/>
        <rFont val="Calibri"/>
        <family val="2"/>
        <scheme val="minor"/>
      </rPr>
      <t>)</t>
    </r>
  </si>
  <si>
    <t>Estrés hídrico</t>
  </si>
  <si>
    <t>Pacifico Norte</t>
  </si>
  <si>
    <t>Caribe Norte</t>
  </si>
  <si>
    <t>Caribe Sur</t>
  </si>
  <si>
    <t>Norte</t>
  </si>
  <si>
    <t>Pacifico Sur</t>
  </si>
  <si>
    <t>Meta país no identificada o no definida.</t>
  </si>
  <si>
    <t xml:space="preserve">Nivel de estrés hídrico por extracción de agua dulce </t>
  </si>
  <si>
    <t>Indicador: Porcentaje (%)
ETAD: Hectómetros cúbicos al año</t>
  </si>
  <si>
    <t xml:space="preserve">Es la proporción entre el total de agua dulce extraída por todos los grandes sectores y el total de recursos de agua dulce renovables disponibles, tomando en cuenta el requerimiento de agua para el ambiente.
a) ETAD: Total de agua dulce extraída
Sumatoria de volúmenes anuales de concesiones registradas activas por la Dirección de Aguas en hectómetros cúbicos al año. Descartando los usos no consuntivos.
b) hr: Recursos totales de agua dulce renovable 
Diferencia de la precipitación anual y la evapotranspiración anual, según el Instituto Meteorológico Nacional.
-Precipitación anual: Promedio de la precipitación acumulada anual de dos estaciones por región climática. 14 estaciones meteorológicas en total.
Cantidad de agua que cae en una zona determinada y puede ocurrir como lluvia, neblina, nieve o rocío. 
-Evapotranspiración anual: 30,24% de la precipitación anual, obtenido según los datos del estudio de Balance Hídrico Superficial (ICE-CRRH, 2002) Período de registros 1970-2002.  
La evapotranspiración anual es la cantidad de agua que retorna a la atmosfera, tanto por transpiración de la vegetación como por la evaporación del suelo.
c) hamb: Requerimiento ambiental de agua.
10% del recurso total de agua dulce renovable. Esto es un valor comúnmente utilizado a nivel nacional. 
Son las cantidades de aguas requeridas para sostener los ecosistemas de agua dulce y estuarios.
</t>
  </si>
  <si>
    <t xml:space="preserve">El porcentaje de estrés de agua dulce es igual a; el total de agua dulce extraída (ETAD) entre la diferencia de recursos totales de agua dulce renovable(hr) y el requerimiento ambiental de agua (hamb), todo esto por cien. 
hr = P- E
hamb = 0,1 hr
</t>
  </si>
  <si>
    <t xml:space="preserve">Es el porcentaje de extracción de agua dulce para usos consuntivos del total disponible en Costa Rica en el año X. </t>
  </si>
  <si>
    <t>Región climática
Unidades hidrogeológicas</t>
  </si>
  <si>
    <t>No disponibles</t>
  </si>
  <si>
    <t>Ministerio de Ambiente y Energía-Dirección de Aguas y 
Instituto Metereológico Nacional</t>
  </si>
  <si>
    <t xml:space="preserve">a) ETAD: Registros administrativos de concesiones registradas activas ante la Dirección de Aguas – MINAE.
b) hr: 14 Estaciones de monitoreo a nivel nacional. </t>
  </si>
  <si>
    <t xml:space="preserve">La intensidad de la extracción anual de agua dulce con respecto al stock de agua dulce renovable en el país. La extracción anual de agua dulce se basa en las concesiones registradas activas por la Dirección de Aguas y el stock de agua dulce renovable es la diferencia de la precipitación anual y la evapotranspiración anual según el Instituto Meteorológico Nacional.
1. La extracción real de agua dulce es mayor de la extracción registrada (debido a la existencia de aprovechamientos ilegales), por tanto, no existe un dato real de la extracción final de los usuarios de las concesiones.
2. Para el uso agrícola, solo se utilizan regímenes horarios de extracción.
3. La evapotranspiración no se determina de forma anual de acuerdo a las condiciones climatológicas del año. 
4. Los datos de precipitación anual son limitados producto que no hay una distribución representativa hidrológicamente según la organización meteorológica mundial. 
5. Se asume como requerimiento ambiental un caudal ecológico de un 10% generalizado.
</t>
  </si>
  <si>
    <t xml:space="preserve">El indicador nos permite determinar la presión que existe de la disponibilidad de agua dulce para el aprovechamiento de las diferentes actividades del ser humano y la protección de los ecosistemas. A manera de poder generar e implementar estrategias integrales de mitigación y adaptación para el uso eficiente del recurso hídrico, a miras de un desarrollo sostenible. Por tanto, el indicador es relevante en términos de toma de decisiones en la administración y dotación del recurso hídrico nacional.
El nivel estrés hídrico por extracción de agua dulce tiene una relación intrínseca con la integridad de los servicios ecosistémicos, de esta manera, asegurar la sostenibilidad ambiental.
</t>
  </si>
  <si>
    <t>Roberto Villalobos Flores</t>
  </si>
  <si>
    <t>Ministerio de Ambiente y Energía, Instituto Metereológico Nacional</t>
  </si>
  <si>
    <t>rvilla@imn.ac.cr</t>
  </si>
  <si>
    <t>Michael Sanchez Guerrero</t>
  </si>
  <si>
    <t>Empresa de Servicios Públicos de Heredia</t>
  </si>
  <si>
    <t>msancheg@esph-sa.com</t>
  </si>
  <si>
    <t>6.5 De aquí a 2030, implementar la gestión integrada de los recursos hídricos a todos los niveles, incluso mediante la cooperación transfronteriza, según proceda </t>
  </si>
  <si>
    <t xml:space="preserve">6.5.1 Grado de aplicación de la ordenación integrada de los recursos hídricos (0-100) </t>
  </si>
  <si>
    <t>Grado de implementación de la Gestión integrada del Recurso Hídico (GIRH) por componentes clave</t>
  </si>
  <si>
    <t>(0-100)</t>
  </si>
  <si>
    <t>Grado total de Implementación de la GIRH</t>
  </si>
  <si>
    <t>Componentes clave en la GIRH</t>
  </si>
  <si>
    <t>Entorno Propicio</t>
  </si>
  <si>
    <t>Instituciones y Participación</t>
  </si>
  <si>
    <t>Instrumentos de Gestión</t>
  </si>
  <si>
    <t>Financiamiento</t>
  </si>
  <si>
    <t>Nota: Se redondea a la decena más cercana.</t>
  </si>
  <si>
    <t>Fuente: MINAE, Dirección de Aguas, 2017.</t>
  </si>
  <si>
    <t>1. Entorno Propicio</t>
  </si>
  <si>
    <t>Grado de implementación (0 – 100)</t>
  </si>
  <si>
    <t>Muy bajo (0)</t>
  </si>
  <si>
    <t>Bajo (20)</t>
  </si>
  <si>
    <t>Mediano-bajo (40)</t>
  </si>
  <si>
    <t>Mediano-alto (60)</t>
  </si>
  <si>
    <t>Alto (80)</t>
  </si>
  <si>
    <t>Muy alto (100)</t>
  </si>
  <si>
    <t>1.1 ¿Cuál es el estado de las políticas, leyes y planes que apoyan la Gestión Integrada de Recursos Hídricos (GIRH) a nivel nacional?</t>
  </si>
  <si>
    <t>a</t>
  </si>
  <si>
    <t>Política nacional de recursos hídricos, o similar</t>
  </si>
  <si>
    <t>Desarrollo no iniciado o sin avances.</t>
  </si>
  <si>
    <t>Existe, pero no está basada en la GIRH.</t>
  </si>
  <si>
    <t>Basada en la GIRH, aprobada por el gobierno y empieza a ser aplicada por las autoridades para guiar el trabajo.</t>
  </si>
  <si>
    <t xml:space="preserve">Aplicada por la mayoría de autoridades pertinentes para guiar el trabajo. </t>
  </si>
  <si>
    <t>Objetivos de la política logrados consistentemente.</t>
  </si>
  <si>
    <t xml:space="preserve">Objetivos consistentemente logrados, y examinados y revisados periódicamente.  </t>
  </si>
  <si>
    <t>Puntaje o n/a:</t>
  </si>
  <si>
    <t>Fundamento/evidencia</t>
  </si>
  <si>
    <t>Se tiene una Política Hídrica Nacional desde el 2008 contiene elementos de la GIRH, pero no ha sido debidamente oficializada por mecanismos intersectoriales.</t>
  </si>
  <si>
    <t>b</t>
  </si>
  <si>
    <t>Leyes nacionales sobre recursos hídricos</t>
  </si>
  <si>
    <t xml:space="preserve">Existen, pero no están basadas en la GIRH. </t>
  </si>
  <si>
    <t>Basadas en la GIRH, aprobadas por el gobierno y empiezan a ser aplicadas por las autoridades para guiar el trabajo.</t>
  </si>
  <si>
    <t>Aplicadas por la mayoría de autoridades pertinentes para guiar el trabajo.</t>
  </si>
  <si>
    <t>Todas las leyes se aplican en todo el país.</t>
  </si>
  <si>
    <t>Todas las leyes se ejecutan en todo el país, y todas las personas y  organizaciones son responsables y deben rendir cuentas.</t>
  </si>
  <si>
    <t>Se tiene un texto de proyecto de ley aprobado en primer debate.</t>
  </si>
  <si>
    <t>c</t>
  </si>
  <si>
    <t xml:space="preserve">Planes nacionales de gestión integrada de los recursos hídricos (GIRH), o similares </t>
  </si>
  <si>
    <t>En preparación, pero no aprobados por el gobierno.</t>
  </si>
  <si>
    <t>Aprobados por el gobierno y empiezan a ser implementados por las autoridades.</t>
  </si>
  <si>
    <t>Implementados por la mayoría de autoridades pertinentes.</t>
  </si>
  <si>
    <t>Objetivos de planes  logrados consistentemente.</t>
  </si>
  <si>
    <t>Objetivos logrados consistentemente, y examinados y revisados periódicamente.</t>
  </si>
  <si>
    <t xml:space="preserve">Se cuenta con Plan, pero el mismo por ser el primero contiene vacíos y que en su ejecución no ha existido una implementación y seguimiento sectorial. </t>
  </si>
  <si>
    <t>1.2 ¿Cuál es el estado de las políticas, leyes y planes que apoyan la GIRH a otros niveles?</t>
  </si>
  <si>
    <t>Políticas subnacionales[1] de recursos hídricos, o similares</t>
  </si>
  <si>
    <t>Desarrollo no iniciado o atrasado en la mayoría de jurisdicciones subnacionales.</t>
  </si>
  <si>
    <t>Existen en la mayoría de jurisdicciones, pero no necesariamente basadas en la GIRH.</t>
  </si>
  <si>
    <t>Basadas en la GIRH, aprobadas por la mayoría de autoridades y empiezan a ser aplicadas para guiar el trabajo.</t>
  </si>
  <si>
    <t>Objetivos de políticas logrados consistentemente por la mayoría de autoridades.</t>
  </si>
  <si>
    <t>Objetivos logrados consistentemente por todas las autoridades, y examinados y revisados periódicamente.</t>
  </si>
  <si>
    <t>NO APLICA</t>
  </si>
  <si>
    <t>Planes de gestión de cuencas/acuíferos[2] o similares, basados en la GIRH.</t>
  </si>
  <si>
    <t>Desarrollo no iniciado o atrasado en la mayoría de cuencas/acuíferos de importancia nacional.</t>
  </si>
  <si>
    <t>En preparación para la mayoría de cuencas/acuíferos de importancia nacional.</t>
  </si>
  <si>
    <t>Aprobados para la mayoría de cuencas/acuíferos y empiezan a ser implementados por las autoridades.</t>
  </si>
  <si>
    <t xml:space="preserve">Implementados en la mayoría de cuencas/acuíferos. </t>
  </si>
  <si>
    <t>Objetivos de planes logrados consistentemente para la mayoría de cuencas/acuíferos.
Objetivos logrados consistentemente para todas las cuencas/ acuíferos, y examinados y revisados periódicamente.</t>
  </si>
  <si>
    <t>No existe norma legal que lo disponga. Los planes que existen son iniciativas aisladas. Solo existe una cuenca la del río Reventazón crea una estructura de gestión de cuenca por ley y ordena su plan que existe. En otra región hidrológica que reúne varias cuencas, ubicada el norte del país de ha desarrollado un programa de gestión hídrica integral  que parte la iniciativa por la presencia reciente (2015-2016) de una sequía siendo la región las más seca del país.</t>
  </si>
  <si>
    <t>Acuerdos para la gestión de aguas transfronterizas en las cuencas/acuíferos más importantes[3]</t>
  </si>
  <si>
    <t>Desarrollo no iniciado o atrasado.</t>
  </si>
  <si>
    <t>En preparación o negociación.</t>
  </si>
  <si>
    <t>Se adoptan acuerdos.</t>
  </si>
  <si>
    <t>Las disposiciones de los acuerdos se implementan parcialmente.</t>
  </si>
  <si>
    <t>La mayoría de las disposiciones de los acuerdos se implementan.</t>
  </si>
  <si>
    <t>Las disposiciones de los acuerdos se implementan plenamente.</t>
  </si>
  <si>
    <t>[Ingresar texto aquí. P.ej. referencia a acuerdos, informes, evidencia de implementación.]</t>
  </si>
  <si>
    <t>d</t>
  </si>
  <si>
    <t>PARA PAÍSES FEDERALES ÚNICAMENTE: Leyes provinciales /estatales sobre recursos hídricos</t>
  </si>
  <si>
    <t>Desarrollo no iniciado o atrasado en la mayoría de estados.</t>
  </si>
  <si>
    <t>Basadas en la GIRH, aprobadas en la mayoría de estados y empiezan a ser aplicadas por las autoridades en una minoría de estados.</t>
  </si>
  <si>
    <t xml:space="preserve">Algunas leyes se aplican en la mayoría de estados. </t>
  </si>
  <si>
    <t>Todas las leyes se aplican en la mayoría de estados.</t>
  </si>
  <si>
    <t>Todas las leyes se aplican en todos los estados, y todas las personas y  organizaciones son responsables y deben rendir cuentas.</t>
  </si>
  <si>
    <t>Puntaje promedio de ‘Entorno Propicio’</t>
  </si>
  <si>
    <t xml:space="preserve">En caso de ‘n/a’ para cualquier pregunta, ésta deberá omitirse del cálculo promedio. </t>
  </si>
  <si>
    <t>2. Instituciones y Participación</t>
  </si>
  <si>
    <t>Medio-bajo (40)</t>
  </si>
  <si>
    <t>Medio-alto (60)</t>
  </si>
  <si>
    <t xml:space="preserve">2.1 ¿Cuál es el estado de la instituciones para la implementación de la GIRH a nivel nacional? </t>
  </si>
  <si>
    <r>
      <t>Capacidad</t>
    </r>
    <r>
      <rPr>
        <vertAlign val="superscript"/>
        <sz val="10"/>
        <rFont val="Calibri"/>
        <family val="2"/>
        <scheme val="minor"/>
      </rPr>
      <t>[4]</t>
    </r>
    <r>
      <rPr>
        <sz val="10"/>
        <rFont val="Calibri"/>
        <family val="2"/>
        <scheme val="minor"/>
      </rPr>
      <t xml:space="preserve"> de las autoridades gubernamentales</t>
    </r>
    <r>
      <rPr>
        <vertAlign val="superscript"/>
        <sz val="10"/>
        <rFont val="Calibri"/>
        <family val="2"/>
        <scheme val="minor"/>
      </rPr>
      <t>[5]</t>
    </r>
    <r>
      <rPr>
        <sz val="10"/>
        <rFont val="Calibri"/>
        <family val="2"/>
        <scheme val="minor"/>
      </rPr>
      <t xml:space="preserve"> nacionales para conducir la implementación de los planes nacionales de GIRH, o similar.</t>
    </r>
  </si>
  <si>
    <t>Ninguna autoridad gubernamental dedicada a la gestión de los recursos hídricos.</t>
  </si>
  <si>
    <t>Existen autoridades, con un claro mandato de conducir la gestión de los recursos hídricos.</t>
  </si>
  <si>
    <t>Las autoridades tienen el claro mandato de conducir la implementación de la GIRH, y la capacidad para conducir efectivamente la formulación del plan de GIRH.</t>
  </si>
  <si>
    <t>Las autoridades tienen la capacidad para conducir efectivamente la formulación del plan de GIRH.</t>
  </si>
  <si>
    <t>Las autoridades tienen la capacidad para conducir efectivamente el monitoreo y evaluación periódicos del plan de GIRH.</t>
  </si>
  <si>
    <t>Las autoridades tienen la capacidad para conducir efectivamente la revisión periódica del plan de GIRH.</t>
  </si>
  <si>
    <t>Existe la institucionalidad robusta, aunque con inconvenientes de traslape y duplicidades de competencias. No existe autoevaluación su ejecución de la GIRH institucional y ni sectorial.</t>
  </si>
  <si>
    <t>Coordinación entre las autoridades gubernamentales nacionales que representan distintos sectores[6] sobre recursos hídricos, política, planificación y gestión.</t>
  </si>
  <si>
    <t>Ninguna comunicación entre los distintos sectores del gobierno sobre política, planificación y gestión.</t>
  </si>
  <si>
    <t>Comunicación: Información sobre recursos hídricos, política, planificación y gestión puesta a disposición entre los distintos sectores.</t>
  </si>
  <si>
    <t>Consulta: 
Los distintos sectores comparten  información, experiencias y opiniones.</t>
  </si>
  <si>
    <t xml:space="preserve">Participación: Oportunidades para los distintos sectores de participar en los procesos de política, planificación y gestión. </t>
  </si>
  <si>
    <t xml:space="preserve">Representación: Consultas formales entre los distintos sectores del gobierno con el propósito de llegar a un acuerdo sobre decisiones colectivas relativas a asuntos y actividades importantes. </t>
  </si>
  <si>
    <t>Decisiones y producción conjuntas: Poder compartido entre los distintos sectores para actividades conjuntas de política, planificación y gestión.</t>
  </si>
  <si>
    <t>Recién funciona con éxito el Consejo Nacional Ambiental y el Consejo Sectorial Ambiental, bajo el ejercicio de la rectoría de política pública del Ministro de Ambiente y Energía. Además se ha creado órganos de coordinación exitosos en calidad de agua, agua subterráneas, estadísticas del agua.</t>
  </si>
  <si>
    <t>Participación pública en recursos hídricos, política, planificación y gestión[7]  a nivel nacional.</t>
  </si>
  <si>
    <t>Ninguna comunicación entre el gobierno y las partes interesadas sobre política, planificación y gestión.</t>
  </si>
  <si>
    <t>Comunicación: Información sobre recursos hídricos, política, planificación y gestión puesta a disposición de las partes interesadas.</t>
  </si>
  <si>
    <t>Consulta: Las autoridades gubernamentales solicitan ocasionalmente información, experiencias y opiniones a las partes interesadas.</t>
  </si>
  <si>
    <t>Consulta: Las autoridades gubernamentales solicitan regularmente información, experiencias y opiniones a las partes interesadas</t>
  </si>
  <si>
    <t xml:space="preserve">Participación: Oportunidades periódicas para las partes interesadas de participar en procesos relevantes de política, planificación y gestión. </t>
  </si>
  <si>
    <t>Representación: Representación formal de las partes interesadas  en procesos gubernamentales que contribuyen a la toma de decisiones sobre asuntos y actividades importantes, según corresponda.</t>
  </si>
  <si>
    <t>No existe un mecanismo legal que permita articular un participación obligatoria, inclusiva y preventiva. Pero se ejecutan procesos de participación individuales según corresponda el tema de atención dentro de la gestión holística del agua. Existe disposición y apertura clara de acceso a la información  y derecho a ser escuchado.</t>
  </si>
  <si>
    <t xml:space="preserve">Participación empresarial[8] en el desarrollo, gestión y uso de los recursos hídricos a nivel nacional. </t>
  </si>
  <si>
    <t>Ninguna comunicación entre el gobierno y el sector empresarial sobre el desarrollo, gestión y uso de los recursos hídricos.</t>
  </si>
  <si>
    <t xml:space="preserve">Comunicación limitada entre el gobierno y el sector empresarial sobre el desarrollo, gestión y uso de los recursos hídricos. </t>
  </si>
  <si>
    <t>Consultas periódicas entre el gobierno y el sector empresarial sobre el desarrollo, gestión y uso de los recursos hídricos.</t>
  </si>
  <si>
    <t>Oportunidades limitadas para la participación del sector privado en las actividades de desarrollo, gestión y uso de los recursos hídricos.</t>
  </si>
  <si>
    <t>Oportunidades periódicas para la participación del sector privado en las actividades de desarrollo, gestión y uso de los recursos hídricos.</t>
  </si>
  <si>
    <t>Participación efectiva del sector privado en las actividades de desarrollo, gestión y uso de los recursos hídricos.</t>
  </si>
  <si>
    <t>Reiterar lo citado consulta inmediata anterior.</t>
  </si>
  <si>
    <t>e</t>
  </si>
  <si>
    <t>Objetivos específicos en función del género para la gestión de los recursos hídricos a nivel nacional[9].</t>
  </si>
  <si>
    <t>El género no es abordado explícitamente en las leyes, políticas o planes nacionales.</t>
  </si>
  <si>
    <t>El género es abordado parcialmente en las leyes, políticas o planes nacionales.</t>
  </si>
  <si>
    <t>El género es abordado en los planes nacionales pero con  presupuesto e implementación limitados.</t>
  </si>
  <si>
    <t xml:space="preserve">El género es abordado en planes nacionales  parcialmente financiados y los objetivos se alcanzaron en parte. </t>
  </si>
  <si>
    <t>Las actividades se financian adecuadamente y la mayoría de objetivos se alcanzaron.</t>
  </si>
  <si>
    <t>Los objetivos se alcanzaron plenamente y los temas de género son abordados adecuadamente.</t>
  </si>
  <si>
    <t>f</t>
  </si>
  <si>
    <t>Desarrollo de capacidades para la GIRH[10] a nivel nacional</t>
  </si>
  <si>
    <t>Ningún desarrollo de capacidades específicas para la gestión de recursos hídricos.</t>
  </si>
  <si>
    <t>Desarrollo ocasional de capacidades, generalmente limitado a actividades a corto plazo o especiales.</t>
  </si>
  <si>
    <t>Se están implementando algunas iniciativas de desarrollo de capacidades a largo plazo, pero con una  limitada cobertura geográfica y de partes interesadas.</t>
  </si>
  <si>
    <t>Se están implementando iniciativas de desarrollo de capacidades a largo plazo, con una  adecuada cobertura geográfica y de partes interesadas.</t>
  </si>
  <si>
    <t>Se están implementando iniciativas de desarrollo de capacidades a largo plazo, con resultados efectivos y la   cobertura geográfica y de partes interesadas es muy buena.</t>
  </si>
  <si>
    <t>Se están implementando iniciativas de desarrollo de capacidades a largo plazo, con resultados altamente efectivos y la   cobertura geográfica y de partes interesadas es excelente.</t>
  </si>
  <si>
    <t>Si capacita al personal institucional según las oportunidades, además ejecutan según oportunidades financieras talleres de desarrollo de capacidades a nivel actores locales. Se creó y entro en operación carrera universitaria en GIRH.</t>
  </si>
  <si>
    <t xml:space="preserve">2.2 ¿Cuál es el estado de la instituciones para la implementación de la GIRH a otros niveles? </t>
  </si>
  <si>
    <r>
      <t>Organizaciones</t>
    </r>
    <r>
      <rPr>
        <vertAlign val="superscript"/>
        <sz val="10"/>
        <rFont val="Calibri"/>
        <family val="2"/>
        <scheme val="minor"/>
      </rPr>
      <t>[11]</t>
    </r>
    <r>
      <rPr>
        <sz val="10"/>
        <rFont val="Calibri"/>
        <family val="2"/>
        <scheme val="minor"/>
      </rPr>
      <t xml:space="preserve">  a nivel de cuencas/acuíferos</t>
    </r>
    <r>
      <rPr>
        <vertAlign val="superscript"/>
        <sz val="10"/>
        <rFont val="Calibri"/>
        <family val="2"/>
        <scheme val="minor"/>
      </rPr>
      <t>[12]</t>
    </r>
    <r>
      <rPr>
        <sz val="10"/>
        <rFont val="Calibri"/>
        <family val="2"/>
        <scheme val="minor"/>
      </rPr>
      <t xml:space="preserve">  para conducir la implementación de planes de GIRH, o similares.</t>
    </r>
  </si>
  <si>
    <t>Ninguna institución de cuencas dedicada a la gestión de los recursos hídricos.</t>
  </si>
  <si>
    <t>Existen autoridades, con el claro mandato de conducir la gestión de los recursos hídricos.</t>
  </si>
  <si>
    <t>Autoridades tienen el claro mandato de conducir la implementación de la GIRH, y la capacidad para conducir eficazmente la formulación del plan de GIRH.</t>
  </si>
  <si>
    <t xml:space="preserve"> Autoridades tienen la capacidad para conducir eficazmente la implementación del plan de GIRH.</t>
  </si>
  <si>
    <t>Autoridades tienen la capacidad para conducir eficazmente el monitoreo y evaluación periódicos del plan de GIRH.</t>
  </si>
  <si>
    <t>Autoridades tienen la capacidad para conducir eficazmente la revisión periódica del plan de GIRH.</t>
  </si>
  <si>
    <r>
      <t xml:space="preserve">Participación pública </t>
    </r>
    <r>
      <rPr>
        <vertAlign val="superscript"/>
        <sz val="10"/>
        <rFont val="Calibri"/>
        <family val="2"/>
        <scheme val="minor"/>
      </rPr>
      <t>[13]</t>
    </r>
    <r>
      <rPr>
        <sz val="10"/>
        <rFont val="Calibri"/>
        <family val="2"/>
        <scheme val="minor"/>
      </rPr>
      <t xml:space="preserve"> en recursos hídricos, política, planificación y gestión a nivel local.</t>
    </r>
    <r>
      <rPr>
        <vertAlign val="superscript"/>
        <sz val="10"/>
        <rFont val="Calibri"/>
        <family val="2"/>
        <scheme val="minor"/>
      </rPr>
      <t>[14]</t>
    </r>
  </si>
  <si>
    <t xml:space="preserve">Ninguna comunicación entre el gobierno local y  las partes interesadas sobre política, planificación y gestión. </t>
  </si>
  <si>
    <t>Comunicación: Información a nivel local sobre recursos hídricos, política, planificación y gestión puesta a disposición de las partes interesadas.</t>
  </si>
  <si>
    <t xml:space="preserve">Consulta: 
Autoridades gubernamentales solicitan ocasionalmente a las partes interesadas información, experiencias y opiniones a nivel local.
</t>
  </si>
  <si>
    <t>Consulta: Autoridades gubernamentales solicitan regularmente a las partes interesadas información, experiencias y opiniones a nivel local.</t>
  </si>
  <si>
    <t xml:space="preserve">Participación: Oportunidades periódicas para las partes interesadas de participar en los procesos de política, planificación y gestión a nivel local. </t>
  </si>
  <si>
    <t>Representación: Representación formal de las partes interesadas  en los procesos de las autoridades locales que contribuyen a la toma de decisiones sobre asuntos y actividades importantes, según corresponda.</t>
  </si>
  <si>
    <t>Existen mecanismos de consulta pública y más reciente se ha implementado procesos inclusivos de construcción conjunta de instrumentos de política.</t>
  </si>
  <si>
    <t>Objetivos específicos en función del género a niveles subnacionales[15]</t>
  </si>
  <si>
    <t>El género no es abordado explícitamente en las leyes, políticas o planes subnacionales.</t>
  </si>
  <si>
    <t>El género es abordado parcialmente en las leyes, políticas o planes subnacionales.</t>
  </si>
  <si>
    <t>El género es abordado en los planes subnacionales pero con  presupuesto e implementación limitados.</t>
  </si>
  <si>
    <t>El género es abordado en planes subnacionales  parcialmente financiados y los objetivos se alcanzaron en parte.</t>
  </si>
  <si>
    <t>Los objetivos se alcanzaron plenamente y los temas de género subnacionales son abordados adecuadamente.</t>
  </si>
  <si>
    <t>NA lo subnacional lo que respecta a la gestión del agua.</t>
  </si>
  <si>
    <t>Objetivos y planes específicos en función del género a nivel transfronterizo[16]</t>
  </si>
  <si>
    <t>El género no es abordado explícitamente en las políticas o planes transfronterizos.</t>
  </si>
  <si>
    <t>El género es abordado parcialmente en las políticas o planes transfronterizos.</t>
  </si>
  <si>
    <t>El género es abordado en los planes transfronterizos pero con  presupuesto e implementación limitados.</t>
  </si>
  <si>
    <t>El género es abordado en planes transfronterizos parcialmente financiados y los objetivos se alcanzaron en parte.</t>
  </si>
  <si>
    <t>Los objetivos se alcanzaron plenamente y los temas de género a nivel transfronterizo son abordados adecuadamente.</t>
  </si>
  <si>
    <t>[Ingresar texto aquí. P.ej. referencia a los objetivos de género en leyes/políticas/planes y programas para abordar los objetivos de género, informes.]</t>
  </si>
  <si>
    <t>Marco organizativo para la gestión de aguas fronterizas de las más importantes cuencas/acuíferos. [17]</t>
  </si>
  <si>
    <t>Ningún marco organizativo.</t>
  </si>
  <si>
    <t>Marcos organizativos en desarrollo.</t>
  </si>
  <si>
    <t>Marcos organizativos establecidos.</t>
  </si>
  <si>
    <t>El mandato de los marcos organizativos se cumplió parcialmente.</t>
  </si>
  <si>
    <t>El mandato de los marcos organizativos se cumplió en su mayor parte.</t>
  </si>
  <si>
    <t>El mandato de los marcos organizativos se cumplió plenamente.</t>
  </si>
  <si>
    <t xml:space="preserve">No hay marco institucionalizado para ello. </t>
  </si>
  <si>
    <t>PARA PAÍSES FEDERALES ÚNICAMENTE: Autoridades provinciales /estatales responsables de la gestión de los recursos hídricos</t>
  </si>
  <si>
    <t>Ninguna autoridad provincial/estatal dedicada a la gestión de los recursos hídricos.</t>
  </si>
  <si>
    <t>Las autoridades tienen el claro mandato de conducir la implementación de la GIRH, y la capacidad para conducir eficazmente la formulación del plan de GIRH.</t>
  </si>
  <si>
    <t xml:space="preserve"> Las autoridades tienen la capacidad para conducir eficazmente la implementación del plan de GIRH.</t>
  </si>
  <si>
    <t>Las autoridades tienen la capacidad para conducir eficazmente el monitoreo y evaluación periódicos del plan de GIRH.</t>
  </si>
  <si>
    <t>Las autoridades tienen la capacidad para conducir eficazmente la revisión periódica del plan de GIRH.</t>
  </si>
  <si>
    <t>[Ingresar texto aquí. P.ej. referencia a autoridades y evidencia de la capacidad para conducir la implementación de la GIRH.]</t>
  </si>
  <si>
    <t>Puntaje promedio de ‘Instituciones y Participación’</t>
  </si>
  <si>
    <t xml:space="preserve">3. Instrumentos de Gestión </t>
  </si>
  <si>
    <t>Medio- alto (60)</t>
  </si>
  <si>
    <t xml:space="preserve">3.1 ¿Cuál es el estado de los instrumentos de gestión que apoyan la GIRH a nivel nacional? </t>
  </si>
  <si>
    <t>Monitoreo nacional de disponibilidad del agua[18] (incluye agua superficial y/o subterránea, según corresponda al país).</t>
  </si>
  <si>
    <t>Ningún sistema de monitoreo establecido.</t>
  </si>
  <si>
    <t>Sistemas de monitoreo establecidos para un número limitado de proyectos a corto plazo / especiales, o similares.</t>
  </si>
  <si>
    <t>Monitoreo nacional a largo plazo es realizado pero con cobertura limitada y uso limitado por las partes interesadas.</t>
  </si>
  <si>
    <t>Monitoreo nacional a largo plazo es realizado con cobertura adecuada pero con uso limitado por las partes interesadas.</t>
  </si>
  <si>
    <t>Monitoreo nacional a largo plazo es realizado con muy buena cobertura y uso adecuado por las partes interesadas.</t>
  </si>
  <si>
    <t>Monitoreo nacional a largo plazo es realizado con excelente cobertura y excelente uso por las partes interesadas.</t>
  </si>
  <si>
    <t xml:space="preserve">Se realiza monitoreo de aguas subterráneas manual e interinstitucional, además de un sistema automatizado en línea operando. Medición de variables climáticas e hidrológicas, pero sin la cobertura requerida en ambos casos. </t>
  </si>
  <si>
    <t>Gestión sostenible y eficiente del uso del agua[19] a nivel nacional (incluye agua superficial y/o subterránea, según corresponda al país).</t>
  </si>
  <si>
    <t>Ninguna implementación de instrumentos de gestión.</t>
  </si>
  <si>
    <t>El uso de los instrumentos de gestión es limitado y sólo a través de proyectos a corto plazo / especiales o similares.</t>
  </si>
  <si>
    <t>Algunos instrumentos de gestión se implementan a más largo plazo, pero con una cobertura limitada de los distintos usuarios de agua y del país.</t>
  </si>
  <si>
    <t>Los instrumentos de gestión se implementan a largo plazo, con una cobertura adecuada de los distintos usuarios de agua y del país.</t>
  </si>
  <si>
    <t>Los instrumentos de gestión se implementan a largo plazo, con muy buena cobertura de los distintos usuarios de agua y del país, y son eficaces.</t>
  </si>
  <si>
    <t>Los instrumentos de gestión se implementan a largo plazo, con excelente cobertura de los distintos usuarios de agua y del país, y son altamente eficaces.</t>
  </si>
  <si>
    <t>Se asigna el agua en los derecho con base en un manual de dotaciones que sustenta y estandariza la cantidad de agua por usos, además de que se trabaja con dotaciones eficientes por unidad de producción, y además se tiene normas técnicas operando y en desarrollo de artículos de uso de agua eficientes en loza sanitaria y accesorios de grifería.</t>
  </si>
  <si>
    <t>Control de contaminación[20] a nivel nacional</t>
  </si>
  <si>
    <t>Algunos instrumentos de gestión se implementan a más largo plazo, pero con una cobertura limitada de los distintos sectores y del país.</t>
  </si>
  <si>
    <t>Los instrumentos de gestión se implementan a largo plazo, con una cobertura adecuada de los distintos sectores y del país.</t>
  </si>
  <si>
    <t>Los instrumentos de gestión se implementan a largo plazo, con muy buena cobertura de los distintos sectores y del país, y son eficaces.</t>
  </si>
  <si>
    <t>Los instrumentos de gestión se implementan a largo plazo, con excelente cobertura de los distintos sectores y del país, y son altamente eficaces.</t>
  </si>
  <si>
    <t xml:space="preserve">Se tienen muchos instrumentos legal, técnica y económicos cuya cobertura es adecuada, sin embargo se hace la observación que su implementación no es del todo exitosa para el control de la contaminación, por ello se anota con este porcentaje. </t>
  </si>
  <si>
    <t>Gestión de ecosistemas relacionados con el agua[21] a nivel nacional</t>
  </si>
  <si>
    <t>Algunos instrumentos de gestión se implementan a más largo plazo, pero con una cobertura limitada de los distintos tipos de ecosistemas y del país.</t>
  </si>
  <si>
    <t>Los instrumentos de gestión se implementan a largo plazo, con una cobertura adecuada de los distintos tipos de ecosistemas y del país. Los Requisitos Ambientales relativos al Agua (EWR) son analizados en algunos casos.</t>
  </si>
  <si>
    <t>Los instrumentos de gestión se implementan a largo plazo, con muy buena cobertura de los distintos tipos de ecosistemas y del país, y son eficaces. Los Requisitos Ambientales relativos al Agua (EWR) son analizados en gran parte del país.</t>
  </si>
  <si>
    <t>Los instrumentos de gestión se implementan a largo plazo, con excelente cobertura de los distintos tipos de ecosistemas y del país, y son altamente eficaces. Los Requisitos Ambientales relativos al Agua (EWR) son analizados en todo el país.</t>
  </si>
  <si>
    <t>Se tiene una buena gestión de la protección de ecosistemas a través de áreas silvestres protegidas con importancia en agua.</t>
  </si>
  <si>
    <t>Instrumentos de gestión para reducir impactos de desastres relacionados con el agua[22] a nivel nacional.</t>
  </si>
  <si>
    <t>Algunos instrumentos de gestión se implementan a más largo plazo, pero con una cobertura limitada de las áreas en riesgo.</t>
  </si>
  <si>
    <t>Los instrumentos de gestión se implementan a largo plazo, con una cobertura adecuada de las áreas en riesgo.</t>
  </si>
  <si>
    <t>Los instrumentos de gestión se implementan a largo plazo, con muy buena cobertura de las áreas en riesgo, y son eficaces.</t>
  </si>
  <si>
    <t>Los instrumentos de gestión se implementan a largo plazo, con excelente cobertura de las áreas en riesgo, y son altamente eficaces.</t>
  </si>
  <si>
    <t xml:space="preserve">El avance está en el área de riesgo de eventos extremos de máxima lluvias donde existe al Comisión Nacional de atención de Riesgo y Emergencia  con una estructura experiencia robusta. No así en el manejo de la gestión de sequias. </t>
  </si>
  <si>
    <t>3.2 ¿Cuál es el estado de los instrumentos de gestión que apoyan la GIRH a otros niveles?</t>
  </si>
  <si>
    <t>Instrumentos de gestión de cuencas.[23]</t>
  </si>
  <si>
    <t>Ningún instrumento de gestión implementado a nivel de cuencas.</t>
  </si>
  <si>
    <t>El uso de los instrumentos de gestión a nivel de cuencas es limitado y sólo a través de proyectos a corto plazo / especiales.</t>
  </si>
  <si>
    <t xml:space="preserve">Algunos instrumentos de gestión a nivel de cuencas se implementan a más largo plazo, pero con una cobertura geográfica y de partes interesadas limitada. </t>
  </si>
  <si>
    <t xml:space="preserve">Los instrumentos de gestión a nivel de cuencas se implementan a más largo plazo, con una cobertura geográfica y de partes interesadas adecuada.  </t>
  </si>
  <si>
    <t xml:space="preserve">Los instrumentos de gestión a nivel de cuencas se implementan a más largo plazo, con resultados eficaces y muy buena cobertura geográfica y de partes interesadas.  </t>
  </si>
  <si>
    <t xml:space="preserve">Los instrumentos de gestión a nivel de cuencas se implementan a más largo plazo, con resultados altamente eficaces y una excelente cobertura geográfica y de partes interesadas.  </t>
  </si>
  <si>
    <t>[Ingresar texto aquí. P.ej, referencia a los tipos de instrumentos de gestión, evidencia de implementación y eficacia, diferencias geográficas, nivel de implementación de los distintos grupos de interés.]</t>
  </si>
  <si>
    <t>Instrumentos de gestión de acuíferos.[24]</t>
  </si>
  <si>
    <t>Ningún instrumento de gestión implementado a nivel de acuíferos.</t>
  </si>
  <si>
    <t>El uso de los instrumentos de gestión a nivel de acuíferos es limitado y sólo a través de proyectos a corto plazo / especiales.</t>
  </si>
  <si>
    <t>Algunos instrumentos de gestión a nivel de acuíferos se implementan a más largo plazo, pero con una cobertura geográfica y de partes interesadas limitada.</t>
  </si>
  <si>
    <t xml:space="preserve">Los instrumentos de gestión a nivel de acuíferos se implementan a más largo plazo, con una cobertura geográfica y de partes interesadas adecuada.   </t>
  </si>
  <si>
    <t xml:space="preserve">Los instrumentos de gestión a nivel de acuíferos se implementan a más largo plazo, con resultados eficaces y muy buena cobertura geográfica y de partes interesadas.  </t>
  </si>
  <si>
    <t xml:space="preserve">Los instrumentos de gestión a nivel de acuíferos se implementan a más largo plazo, con resultados altamente eficaces y una excelente cobertura geográfica y de partes interesadas.  </t>
  </si>
  <si>
    <t xml:space="preserve">Sistema de Monitoreo de niveles de acuíferos en tiempo real. Planes de Acuíferos Sostenibles. </t>
  </si>
  <si>
    <t>Intercambio de datos e información dentro de países a todos los niveles. [25]</t>
  </si>
  <si>
    <t>Ningún intercambio de datos e información.</t>
  </si>
  <si>
    <t>Intercambio limitado de datos e información en casos específicos.</t>
  </si>
  <si>
    <t>Los acuerdos de intercambio de datos e información existen a más largo plazo, entre los principales proveedores de datos y los usuarios.</t>
  </si>
  <si>
    <t>Los acuerdos de intercambio de datos e información se implementan a más largo plazo, con una cobertura adecuada de los sectores y del país.</t>
  </si>
  <si>
    <t>Los acuerdos de intercambio de datos e información se implementan a más largo plazo, con muy buena cobertura de los sectores y del país.</t>
  </si>
  <si>
    <t xml:space="preserve">Todos los datos e información relevantes están disponibles en línea y de manera gratuita para todos. </t>
  </si>
  <si>
    <t xml:space="preserve"> Sistema de información para la gestión integrada de los recursos hídricos SINIGRIH operando que es una plataforma de nodo para compartir y permitir el acceso universal de la información en materia de agua. Mecanismos de coordinación interinstitucional que permite el aborda y acuerdo para el intercambio de información como el Comité Nacional de Hidrología y Meteorología.</t>
  </si>
  <si>
    <t>Intercambio de datos e información transfronteriza entre países.</t>
  </si>
  <si>
    <t>Intercambio limitado de datos e información en casos específicos o de manera informal.</t>
  </si>
  <si>
    <t>Los acuerdos de intercambio de datos e información existen pero el intercambio es limitado.</t>
  </si>
  <si>
    <t>Los acuerdos de intercambio de datos e información se implementan adecuadamente.</t>
  </si>
  <si>
    <t xml:space="preserve">Los acuerdos de intercambio de datos e información se implementan eficazmente. [26]  </t>
  </si>
  <si>
    <t>Todos los datos e información relevantes están disponibles en línea y entre países.</t>
  </si>
  <si>
    <t>Puntaje promedio de ‘Instrumentos de Gestión</t>
  </si>
  <si>
    <t>En caso de ‘n/a’ para cualquier pregunta, ésta deberá omitirse del cálculo promedio.</t>
  </si>
  <si>
    <t>4. Financiamiento</t>
  </si>
  <si>
    <t xml:space="preserve">4.1 ¿Cuál es el estado del financiamiento para el desarrollo y la gestión de los recursos hídricos a nivel nacional? </t>
  </si>
  <si>
    <r>
      <t>Presupuesto nacional</t>
    </r>
    <r>
      <rPr>
        <vertAlign val="superscript"/>
        <sz val="10"/>
        <rFont val="Calibri"/>
        <family val="2"/>
        <scheme val="minor"/>
      </rPr>
      <t>[27]</t>
    </r>
    <r>
      <rPr>
        <sz val="10"/>
        <rFont val="Calibri"/>
        <family val="2"/>
        <scheme val="minor"/>
      </rPr>
      <t xml:space="preserve"> para inversión incluyendo infraestructura</t>
    </r>
    <r>
      <rPr>
        <vertAlign val="superscript"/>
        <sz val="10"/>
        <rFont val="Calibri"/>
        <family val="2"/>
        <scheme val="minor"/>
      </rPr>
      <t>[28]</t>
    </r>
    <r>
      <rPr>
        <sz val="10"/>
        <rFont val="Calibri"/>
        <family val="2"/>
        <scheme val="minor"/>
      </rPr>
      <t xml:space="preserve"> de recursos hídricos.</t>
    </r>
  </si>
  <si>
    <t>Ningún presupuesto asignado en los planes nacionales de inversión.</t>
  </si>
  <si>
    <t xml:space="preserve">Presupuesto asignado pero sólo cubre en parte las inversiones planificadas. </t>
  </si>
  <si>
    <t>Suficiente presupuesto asignado para las inversiones planificadas pero se desembolsan o facilitan fondos insuficientes.</t>
  </si>
  <si>
    <t>Suficiente presupuesto asignado y se desembolsan fondos para todos los programas o proyectos planificados.</t>
  </si>
  <si>
    <t>Fondos disponibles y todos los proyectos planificados se implementan.</t>
  </si>
  <si>
    <t xml:space="preserve">Los programas planificados se cumplieron, se realizaron evaluaciones posteriores y un nuevo ciclo de financiamiento está en marcha. </t>
  </si>
  <si>
    <t>Se ha planificado conforme los recursos disponibles de ahí que con los fondos disponibles se ha logrado ejecutar los proyectos planteados. Por su parte existe una brecha grande en cuando a los proyectos de infraestructura  que el país requiere y más grave en saneamiento.</t>
  </si>
  <si>
    <t xml:space="preserve">Presupuesto nacional  para los costos recurrentes de los elementos de GIRH.[29] </t>
  </si>
  <si>
    <t>Ningún presupuesto asignado para los costos recurrentes de los elementos de GIRH.</t>
  </si>
  <si>
    <t xml:space="preserve">Presupuestos asignados para sólo unos cuantos elementos y la implementación se encuentra en una etapa inicial. </t>
  </si>
  <si>
    <t>Presupuestos asignados para al menos la mitad de los elementos pero insuficiente para los demás.</t>
  </si>
  <si>
    <t>Presupuestos asignados para la mayoría de los elementos y algunas acciones de implementación están en marcha.</t>
  </si>
  <si>
    <t>Los presupuestos asignados incluyen todos los elementos y la implementación se realiza regularmente.</t>
  </si>
  <si>
    <t>Los presupuestos asignados planificados para todos los elementos de GIRH se ejecutaron totalmente.</t>
  </si>
  <si>
    <t>[Ingresar texto aquí. P.ej. referencia a la suficiencia de presupuesto, significativos déficits presupuestarios.]</t>
  </si>
  <si>
    <t xml:space="preserve">4.2 ¿Cuál es el estado del financiamiento para el desarrollo y la gestión de los recursos hídricos a otros niveles? </t>
  </si>
  <si>
    <t>Presupuestos subnacionales o de cuencas para inversión incluyendo infraestructura de recursos hídricos.</t>
  </si>
  <si>
    <t>Ningún presupuesto asignado en los planes de inversión subnacionales o de cuencas.</t>
  </si>
  <si>
    <t xml:space="preserve">Suficiente presupuesto asignado para las inversiones planificadas pero se desembolsan o facilitan fondos insuficientes. </t>
  </si>
  <si>
    <t xml:space="preserve">Fondos disponibles y todos los proyectos planificados se implementan. </t>
  </si>
  <si>
    <t>El presupuesto se ejecutó totalmente, los programas se cumplieron según lo planificado y se realizaron evaluaciones posteriores.</t>
  </si>
  <si>
    <t>Ingresos recaudados de gravámenes específicos sobre los usuarios de agua a nivel  de cuenca, acuífero o subnacional.[30]</t>
  </si>
  <si>
    <t>Ningún ingreso recaudado a nivel subnacional.</t>
  </si>
  <si>
    <t xml:space="preserve">Procesos establecidos para recaudar ingresos locales pero sin implementar todavía. </t>
  </si>
  <si>
    <t>Ingresos limitados recaudados de cargos, pero no utilizados para las actividades de GIRH.</t>
  </si>
  <si>
    <t>Ingresos limitados recaudados de cargos, para cubrir algunas actividades de GIRH.</t>
  </si>
  <si>
    <t>Ingresos recaudados de cargos cubren la mayoría de actividades de GIRH.</t>
  </si>
  <si>
    <t>Las autoridades locales recaudan fondos de múltiples fuentes y cubren totalmente los costos de las actividades de GIRH.</t>
  </si>
  <si>
    <t>[Ingresar texto aquí. P.ej. referencia a los tipos de ingresos recaudados y mecanismos, y suficiencia de ingresos para cumplir con los requisitos.]</t>
  </si>
  <si>
    <r>
      <t>Financiamiento para la cooperación [31</t>
    </r>
    <r>
      <rPr>
        <vertAlign val="superscript"/>
        <sz val="10"/>
        <rFont val="Calibri"/>
        <family val="2"/>
        <scheme val="minor"/>
      </rPr>
      <t>]</t>
    </r>
    <r>
      <rPr>
        <sz val="10"/>
        <rFont val="Calibri"/>
        <family val="2"/>
        <scheme val="minor"/>
      </rPr>
      <t xml:space="preserve"> transfronteriza</t>
    </r>
    <r>
      <rPr>
        <vertAlign val="superscript"/>
        <sz val="10"/>
        <rFont val="Calibri"/>
        <family val="2"/>
        <scheme val="minor"/>
      </rPr>
      <t>[32]</t>
    </r>
    <r>
      <rPr>
        <sz val="10"/>
        <rFont val="Calibri"/>
        <family val="2"/>
        <scheme val="minor"/>
      </rPr>
      <t xml:space="preserve"> </t>
    </r>
  </si>
  <si>
    <t>Ningún financiamiento específico asignado por parte de los EM ni de otras fuentes regulares.</t>
  </si>
  <si>
    <t xml:space="preserve">Convenio establecido entre los EM sobre la cuota de contribución y el apoyo en especie del país para la organización / acuerdo de cooperación. </t>
  </si>
  <si>
    <t xml:space="preserve">Financiamiento menor al 50% de lo previsto en contribuciones y por regulación. </t>
  </si>
  <si>
    <t>Financiamiento menor al 75% de lo previsto en contribuciones y por regulación.</t>
  </si>
  <si>
    <t>Financiamiento superior al 75% de lo previsto en contribuciones y por regulación.</t>
  </si>
  <si>
    <t xml:space="preserve">Financiamiento completo de acuerdo a lo provisto en contribuciones y por regulación. </t>
  </si>
  <si>
    <t xml:space="preserve">[Ingresar texto aquí. P.ej. referencia a los acuerdos de financiamiento, evidencia de contribuciones.] </t>
  </si>
  <si>
    <t>Puntaje promedio de ‘Financiamiento’</t>
  </si>
  <si>
    <t xml:space="preserve">[1] Subnacional: incluye jurisdicciones que no son a nivel nacional, como estados, provincias, condados, regiones o departamentos. </t>
  </si>
  <si>
    <t>[2] A nivel de cuenca/acuífero, incluir sólo las más importantes cuencas fluviales, cuencas lacustres y acuíferos para el suministro de agua u otras razones. Esta pregunta sólo se refiere a estas cuencas/acuíferos. Es probable que estas cuencas/acuíferos crucen fronteras administrativas, incluidas las fronteras estatales/provinciales de países federales. Las cuencas pueden cruzar también fronteras nacionales, pero esta pregunta se refiere a la gestión de las porciones de cuencas dentro de cada país. La pregunta 1.2c se refiere específicamente a los acuerdos transfronterizos de cuencas/acuíferos compartidos por países.</t>
  </si>
  <si>
    <t>[3] Un acuerdo puede ser un tratado, convención, contrato u otro acuerdo bilateral o multilateral (p.ej. memorándum de entendimiento) entre países ribereños sobre la gestión de una cuenca/acuífero transfronterizo. Se refiere únicamente a cuencas/acuíferos internacionales. Los acuerdos pueden ser entre estados, gobiernos, ministerios, agencias, o entre autoridades regionales.</t>
  </si>
  <si>
    <t xml:space="preserve">[4] ‘Capacidad para conducir la implementación’: en este contexto, las autoridades responsables deben adaptarse a la complejidad de los retos hídricos que se enfrentarán y tener el conocimiento necesario así como facilidades y habilidades técnicas, incluyendo planificación, reglamentación, gerencia de proyectos, financiamiento, presupuesto, recopilación y seguimiento de datos, y gestión y evaluación de riesgos. Además de la capacidad de conducir la implementación de las actividades enumeradas en los umbrales, las autoridades deben en realidad conducir también la implementación de estas actividades. </t>
  </si>
  <si>
    <t>[5] ‘Las autoridades gubernamentales’ pueden ser ministerios, u otras organizaciones/instituciones/agencias/organismos con un mandato y financiamiento del gobierno.</t>
  </si>
  <si>
    <t xml:space="preserve">[6] La coordinación entre las autoridades gubernamentales responsables de la gestión del agua y aquellas responsables de otros sectores (como agricultura, energía, clima, medio ambiente, etc.) que dependen del agua o del impacto sobre el agua. La coordinación entre el desarrollo/gestión del agua subterránea y agua superficial debe ser optimizada también. Los sectores correspondientes deben considerarse de acuerdo a su importancia para el país. </t>
  </si>
  <si>
    <t xml:space="preserve">[7] Todas aquellas partes interesadas que están o pueden estar afectadas por cualquier asunto o intervención relacionada con los recursos hídricos. Incluye organizaciones, instituciones, el ámbito académico, la sociedad civil, y personas. </t>
  </si>
  <si>
    <t>[8] Las empresas incluyen grupos privados con fines de lucro. No incluyen el gobierno ni la sociedad civil.</t>
  </si>
  <si>
    <t>[9] Los objetivos específicos en función del género pueden incluir: 1) responsabilidad ministerial asignada en materia de género en relación con las políticas de agua. Responsabilidad ministerial asignada en temas de agua en el ministerio de igualdad de género o agencia relacionada asignada en materia de género; 2) paridad de género con respecto a los hombres y mujeres que participan en las reuniones de toma de decisiones de las autoridades nacionales (contando el número de mujeres y hombres que participan en las reuniones); y 3) la existencia de objetivos y compromisos específicos en función del género ( o estrategias de género) en las estrategias nacionales, planes nacionales y leyes nacionales de políticas de agua nacionales.</t>
  </si>
  <si>
    <t>Fuente: adaptado del Programa Mundial de Evaluación de los Recursos Hídricos (WWAP) 2015 “Cuestionario para la recopilación de datos hídricos desagregados por sexo” http://unesdoc.unesco.org/images/0023/002345/234514E.pdf</t>
  </si>
  <si>
    <t>[10] El desarrollo de capacidades de GIRH se refiere a la mejora de habilidades, instrumentos, recursos e iniciativas para las personas e instituciones en todos los niveles, para perfeccionar la implementación de la GIRH. Las evaluaciones de la necesidad de capacidades son esenciales para el desarrollo efectivo y rentable de capacidades. Los programas de desarrollo de capacidades deben considerar el equilibrio entre los géneros y los grupos desfavorecidos/minoritarios en términos de participación y sensibilización. El desarrollo de capacidades es relevante para muchos grupos, incluyendo el gobierno local y central, los profesionales del agua en todas las áreas, las organizaciones públicas y privadas relativas al agua, la sociedad civil, y organizaciones regulatorias. En este caso, el desarrollo de capacidades puede incluir también la educación primaria, secundaria y superior, y la investigación académica sobre GIRH.</t>
  </si>
  <si>
    <t>[11] A nivel de cuencas/acuíferos, sírvase incluir únicamente las más importantes cuencas fluviales, cuencas lacustres y acuíferos para el suministro de agua o para otros motivos. Esta pregunta se refiere solamente a estas cuencas/acuíferos. Estas cuencas/acuíferos probablemente cruzan fronteras administrativas, incluyendo fronteras estatales/provinciales en el caso de países federales. Las cuencas pueden también cruzar fronteras nacionales, pero esta pregunta se refiere a la gestión de las porciones de cuencas dentro de cada país. La pregunta 2.2e se refiere específicamente a la gestión transfronteriza de cuencas/acuíferos compartidos por países.</t>
  </si>
  <si>
    <t xml:space="preserve">[12] Pueden ser organizaciones, comités, mecanismos interministeriales u otros medios de colaboración para la gestión de recursos hídricos a nivel de cuencas. </t>
  </si>
  <si>
    <t>[13] Todas aquellas partes interesadas que están o pueden estar afectadas por cualquier asunto o intervención relacionada con los recursos hídricos. Incluye organizaciones, instituciones, el ámbito académico, la sociedad civil, y personas</t>
  </si>
  <si>
    <t xml:space="preserve">[14] Los ejemplos de ‘nivel local’ incluyen el nivel municipal (p.ej. ciudades, pueblos y aldeas), nivel comunitario, nivel de cuenca/tributario/acuífero/delta, y asociaciones de usuarios del agua. </t>
  </si>
  <si>
    <r>
      <t>[15]</t>
    </r>
    <r>
      <rPr>
        <sz val="10"/>
        <rFont val="Calibri"/>
        <family val="2"/>
        <scheme val="minor"/>
      </rPr>
      <t xml:space="preserve"> Los objetivos específicos en función del género a nivel subnacional pueden incluir: 1) el porcentaje de hombres y mujeres que son miembros de los directorios ejecutivos locales de las autoridades del agua; 2) paridad de género con respecto a los hombres y mujeres que participan en las reuniones de toma de decisiones subnacionales (contando el número de mujeres y hombres que participan en las reuniones); y 3) la existencia de una estrategia de género en los planes locales y las políticas locales de implementación. Fuente: adaptado del </t>
    </r>
    <r>
      <rPr>
        <i/>
        <sz val="10"/>
        <rFont val="Calibri"/>
        <family val="2"/>
        <scheme val="minor"/>
      </rPr>
      <t>Programa</t>
    </r>
    <r>
      <rPr>
        <sz val="10"/>
        <rFont val="Calibri"/>
        <family val="2"/>
        <scheme val="minor"/>
      </rPr>
      <t xml:space="preserve"> Mundial de Evaluación de los Recursos Hídricos (WWAP) 2015 “Cuestionario para la recopilación de datos hídricos desagregados por sexo” http://unesdoc.unesco.org/images/0023/002345/234514E.pdf</t>
    </r>
  </si>
  <si>
    <r>
      <t>[16]</t>
    </r>
    <r>
      <rPr>
        <sz val="10"/>
        <rFont val="Calibri"/>
        <family val="2"/>
        <scheme val="minor"/>
      </rPr>
      <t xml:space="preserve"> Objetivos específicos en función del género a nivel transfronterizo: 1) una estrategia de género específica en los convenios transnacionales, en otros acuerdos transnacionales, en sus planes de implementación y en todas las evaluaciones de impacto de las aguas transfronterizas 2) paridad de género con respecto a los hombres y mujeres que participan en las reuniones de toma de decisiones de las autoridades (contando el número de mujeres y hombres que participan en las reuniones). Fuente: adaptado del </t>
    </r>
    <r>
      <rPr>
        <i/>
        <sz val="10"/>
        <rFont val="Calibri"/>
        <family val="2"/>
        <scheme val="minor"/>
      </rPr>
      <t>Programa</t>
    </r>
    <r>
      <rPr>
        <sz val="10"/>
        <rFont val="Calibri"/>
        <family val="2"/>
        <scheme val="minor"/>
      </rPr>
      <t xml:space="preserve"> Mundial de Evaluación de los Recursos Hídricos (WWAP) 2015 “Cuestionario para la recopilación de datos hídricos desagregados por sexo” http://unesdoc.unesco.org/images/0023/002345/234514E.pdf</t>
    </r>
  </si>
  <si>
    <t>[17] Un marco organizativo puede incluir la existencia de un organismo conjunto, un mecanismo o una comisión conjunta para la cooperación transfronteriza. Se refiere únicamente a las cuencas/acuíferos internacionales.</t>
  </si>
  <si>
    <t xml:space="preserve">[18] Véase la definición de monitoreo en Terminología.  </t>
  </si>
  <si>
    <t>[19] Los instrumentos de gestión incluyen también medidas exigibles de gestión (p.ej. medidas técnicas, incentivos financieros, educación y sensibilización para reducir el uso del agua y/o mejorar la eficiencia en el uso del agua; conservación, reciclado y reutilización del agua; monitoreo del uso del agua (incluyendo la habilidad de desagregar por sector); mecanismos para la asignación de agua entre sectores (incluyendo consideraciones ambientales).</t>
  </si>
  <si>
    <t xml:space="preserve">[20] Incluye regulaciones, directrices para la calidad del agua, herramientas económicas (p.ej. impuestos y tasas), programas de comercialización de la calidad del agua, monitoreo de la calidad del agua, educación, consideración de fuentes de contaminación puntual y no puntual (p.ej. agrícolas), construcción y funcionamiento de plantas de tratamiento de aguas residuales, gestión de cuencas hidrográficas. </t>
  </si>
  <si>
    <t>[21] Los ecosistemas relacionados con el agua incluyen ríos, lagos y acuíferos, así como humedales, bosques y montañas. La gestión de estos sistemas incluye herramientas tales como planes de gestión, la evaluación de los requisitos ambientales relativos al agua (EWR), y la protección de áreas y especies. El monitoreo incluye la medición de la extensión y calidad de los ecosistemas con el tiempo.</t>
  </si>
  <si>
    <t>[22] Los instrumentos de gestión pueden comprender; conocimiento sobre el riesgo de desastres; fortalecimiento de la gobernanza del riesgo de desastres; inversión en la reducción del riesgo de desastres, y mejoramiento de la preparación para casos de desastres. Los impactos incluyen impactos sociales (como muertes, personas desaparecidas, y un número de personas afectadas) e impactos económicos (como pérdidas económicas en relación con el PBI). Los  desastres relacionados con el agua incluyen desastres que puede clasificarse de acuerdo a lo siguiente: Hidrológicos (inundación, deslizamiento de tierra, oleaje); Meteorológicos (tormentas de convección, tormentas extratropicales, temperaturas extremas, neblina, ciclón tropical); y Climatológicos (sequía, desbordamiento de lagos glaciales, incendios forestales).</t>
  </si>
  <si>
    <t xml:space="preserve">[23] La gestión de cuencas y acuíferos involucra la gestión de agua a la escala hidrológica adecuada, utilizando la cuenca de agua superficial o acuífero como la unidad de gestión. Esto puede incluir el desarrollo de las cuencas y acuíferos, usos y planes de protección. Se debe promover también la cooperación a múltiples niveles, y abordar los conflictos potenciales entre usuarios, partes interesadas y niveles de gobierno para la gestión de los recursos hídricos. Para lograr puntajes ‘Muy altos’ de gestión de cuencas y acuíferos, la gestión de aguas superficiales y subterráneas debe ser integrada. </t>
  </si>
  <si>
    <t xml:space="preserve">[24] Véase la nota al pie de página anterior sobre los instrumentos de gestión de cuencas, que también se aplica a los acuíferos. </t>
  </si>
  <si>
    <t xml:space="preserve">[25] Incluye acuerdos más formales de intercambio de datos e información entre usuarios, así como acceso al público en general, donde corresponda. </t>
  </si>
  <si>
    <t>[26] P.ej. mecanismos institucionales y técnicos establecidos que permiten el intercambio de datos conforme a lo convenido en los acuerdos entre países ribereños (p.ej. base de datos regional o plataforma de intercambio de información con una organización de una cuenca fluvial incluyendo requisitos técnicos para la presentación de datos, mecanismos institucionalizados para la evaluación de la calidad y para el análisis de datos, etc.).</t>
  </si>
  <si>
    <t>[27] Las asignaciones de fondos para los recursos hídricos pueden incluirse en varias categorías presupuestales o en distintos documentos de inversión. Se insta por lo tanto a los países  que responden al cuestionario examinar las diferentes fuentes para esta información. Asimismo, al evaluar las asignaciones, se debe tomar en cuenta los fondos de los presupuestos gubernamentales y cualquier cofinanciación (préstamos o donaciones) de otras fuentes como bancos o donantes.</t>
  </si>
  <si>
    <t xml:space="preserve">[28] La infraestructura incluye estructuras ‘duras’ como presas, canales, estaciones de bombeo, control de inundaciones, depuradores, etc. así como estructuras ‘blandas’ y medidas ambientales como la gestión de cuencas, los sistemas sostenibles de drenaje, etc. Para esta encuesta no incluir la infraestructura para el suministro de agua potable o los servicios de sanidad. </t>
  </si>
  <si>
    <t>[29] Los ‘elementos de GIRH’ se refieren a todas las actividades descritas en las secciones 1, 2 y 3 de esta encuesta que requieren fondos, p.ej. política, formulación y planificación de regulaciones, fortalecimiento institucional, participación de las partes interesadas, fortalecimiento de capacidades, e instrumentos de gestión tales como investigación y estudios, evaluación ambiental y de género, recopilación de datos, monitoreo, etc.</t>
  </si>
  <si>
    <t xml:space="preserve">[30] Por ejemplo, cargos por extracción y agua a granel; tasas ambientales como cargos por contaminación; regímenes de Pago por Sistemas Ecosistémicos, y la venta de productos y servicios secundarios, contribuyentes importantes. </t>
  </si>
  <si>
    <t xml:space="preserve">[31] En esta pregunta por “Estados Miembro (EM)” se entiende los países ribereños que son partes del acuerdo. Por “contribuciones” se entiende la cuota anual de fondos de los presupuestos nacionales de los EM acordada para apoyar el convenio de cooperación transfronteriza. También se toman en cuenta como financiamiento sostenible, los fondos regulares obtenidos, por ejemplo, de las tarifas de los usuarios de agua (p.ej. cargos de energía hidroeléctrica) y las tasas de quienes contaminan sobre la base de regulaciones vigentes. El apoyo de donantes no es considerado por ser variable y no sostenible. </t>
  </si>
  <si>
    <t>[32] Por cuencas transfronterizas se entiende las cuencas de agua superficial y agua subterránea que cruzan una o más fronteras nacionales.</t>
  </si>
  <si>
    <t xml:space="preserve">El grado de implementación de la Gestión Integrada de Recursos Hídricos (GIRH), medido en porcentaje (%) de 0 (implementación aún no iniciada) a 100 (plenamente implementado) se está midiendo en términos de diferentes etapas de desarrollo e implementación de la Gestión Integrada de Recursos Hídricos Gestión de Recursos Hídricos (GIRH).
La definición de GIRH se basa en una definición acordada internacionalmente y es universalmente aplicable. La GIRH se estableció oficialmente en 1992 y se define como "un proceso que promueve el desarrollo y la gestión coordinados del agua, la tierra y los recursos conexos con el fin de maximizar el bienestar económico y social de manera equitativa sin comprometer la sostenibilidad de los ecosistemas vitales". (GWP, 2010).
El método se basa en el informe oficial de la IWRM de las Naciones Unidas, de 2008 y 2012, del Plan de Aplicación de Johannesburgo de la Cumbre Mundial sobre el Desarrollo Sostenible de las Naciones Unidas (1992).
El concepto de GIRH se mide en 4 componentes principales:
1. Entorno propicio: incluye las políticas, leyes, planes y estrategias que crean el "entorno propicio" para la GIRH.
2. Instituciones: incluye el rango y las funciones de las instituciones políticas, sociales, económicas y administrativas que ayudan a apoyar la implementación de la GIRH.
3. Instrumentos de Gestión: Las herramientas y actividades que permiten a los responsables de la toma de decisiones y usuarios tomar decisiones racionales e informadas entre las acciones alternativas.
4. Financiamiento: Presupuesto y financiamiento disponibles y utilizados para el desarrollo y manejo de recursos hídricos de diversas fuentes.
El indicador se basa en una encuesta nacional estructurada en torno a estos cuatro componentes principales (UNEP 2016).
</t>
  </si>
  <si>
    <t xml:space="preserve">1. La encuesta contiene 32 preguntas divididas en los cuatro componentes principales descritos anteriormente.
2. Cada pregunta recibe un puntaje entre 0 y 100, en incrementos de 10, basado en las siguientes 6 categorías principales:
• Muy bajo (0)
• Baja (20)
• Medio-bajo (40)
• De mediano a alto (60)
• Alto (80)
• Muy alto (100)
Tenga en cuenta que se proporciona una guía de cada categoría para cada pregunta, para asegurar resultados objetivos y comparables.
3. Para obtener una puntuación de 0 a 100 para cada componente se utiliza un promedio no ponderado de los puntajes por pregunta dentro de cada uno de los cuatro componentes.
4. Las puntuaciones de los componentes se promedian (sin ponderar) para dar la puntuación del indicador, expresada como un porcentaje entre 0 y 100.
</t>
  </si>
  <si>
    <t>Índice</t>
  </si>
  <si>
    <t>No definido</t>
  </si>
  <si>
    <t>Ministerio de Ambiente y Energía, Dirección de Aguas</t>
  </si>
  <si>
    <t>Cuestionario PNUMA indicador 6.5.1</t>
  </si>
  <si>
    <t>De acuerdo a las Naciones Unidas, este indicador se requiere con las siguientes desagregaciones: Los datos se recogen a nivel nacional. Las encuestas de GIRH abordan específicamente los temas en relación con el género, la gobernabilidad, los ecosistemas, los gastos y la capacidad humana, así como intereses transfronterizos. Las estimaciones nacionales se pueden agregar para presentar estimados regionales y globales.</t>
  </si>
  <si>
    <t>Jose Miguel Zeledón</t>
  </si>
  <si>
    <t xml:space="preserve">Ministerio de Ambiente y Energía-Dirección de Aguas </t>
  </si>
  <si>
    <t>jzeledon@da.go.cr</t>
  </si>
  <si>
    <t xml:space="preserve">6.5 De aquí a 2030, implementar la gestión integrada de los recursos hídricos a todos los niveles, incluso mediante la cooperación transfronteriza, según proceda </t>
  </si>
  <si>
    <t xml:space="preserve">6.5.2 Proporción de la superficie de cuencas transfronterizas con un arreglo operacional para la cooperación en la esfera del agua </t>
  </si>
  <si>
    <t>De acuerdo a las Naciones Unidas, este indicador se requiere con las siguientes desagregaciones: Superficies de iones de un país que forman parte de un río transfronterizo, lago o aguas subterráneas
cuenca (en km2) Se puede derivar de la intersección de las cuencas por las fronteras del país. nivel de la cuenca los datos también pueden ser desagregados a nivel de los países (para los informes nacionales) y se agregan a nivel regional y global</t>
  </si>
  <si>
    <t xml:space="preserve">6.6.1 Porcentaje del cambio en la extensión de los ecosistemas relacionados con el agua a lo largo del tiempo </t>
  </si>
  <si>
    <t>De acuerdo a las Naciones Unidas, este indicador se requiere con las siguientes desagregaciones: Los datos pueden ser desagregados por tipo de ecosistema relacionados con el agua.</t>
  </si>
  <si>
    <t>Mauricio Castillo 
Jacklyn Rivera Wong</t>
  </si>
  <si>
    <t xml:space="preserve">Sistema Nacional de Áreas de Conservación </t>
  </si>
  <si>
    <t>Ministerio de Ambiente y Energía</t>
  </si>
  <si>
    <t>(506) 25226500
Ext. 302</t>
  </si>
  <si>
    <t>mauricio.castillo@sinac.go.cr
jacklyn.rivera@sinac.go.cr</t>
  </si>
  <si>
    <t xml:space="preserve">6.a De aquí a 2030, ampliar la cooperación internacional y el apoyo prestado a los países en desarrollo para la creación de capacidad en actividades y programas relativos al agua y el saneamiento, como los de captación de agua, desalinización, uso eficiente de los recursos hídricos, tratamiento de aguas residuales, reciclado y tecnologías de reutilización </t>
  </si>
  <si>
    <t xml:space="preserve">6.a.1 Volumen de la asistencia oficial para el desarrollo destinada al agua y el saneamiento que forma parte de un plan de gastos coordinados del gobierno </t>
  </si>
  <si>
    <t xml:space="preserve">De acuerdo a las Naciones Unidas, este indicador se requiere con las siguientes desagregaciones: Mediante la desagregación de la AOD de acuerdo con los códigos de propósito CRS(Www.oecd.org/dac/stats/49819385.pdf), información específica se puede obtener en el nivel de cooperación internacional en agua y actividades relacionadas con el saneamiento, incluyendo desarrollo de la infraestructura, las políticas, y el desarrollo de capacidades. Los códigos de propósito CRS de "Agua y Saneamiento"  son:
14010 política del sector del agua y la gestión administrativa
14015 conservación de los recursos hídricos (incluida la recogida de datos)
14020 Abastecimiento de agua y saneamiento - sistemas grandes
14021 Suministro de agua - sistemas grandes
14022 - Saneamiento sistemas grandes
14030 básico de agua potable y saneamiento básico
14031 abastecimiento básico de agua potable
14032 El saneamiento básico
14040 el desarrollo de las cuencas hidrográficas 
 14050 Gestión de residuos / eliminación
14081 Educación y formación en abastecimiento de agua y saneamiento
</t>
  </si>
  <si>
    <t xml:space="preserve">6.b Apoyar y fortalecer la participación de las comunidades locales en la mejora de la gestión del agua y el saneamiento </t>
  </si>
  <si>
    <t xml:space="preserve">6.b.1 Proporción de dependencias administrativas locales con políticas y procedimientos operacionales establecidos para la participación de las comunidades locales en la ordenación del agua y el saneamiento </t>
  </si>
  <si>
    <t>Instituto Costarricense de Acueductos y Alcantarillados</t>
  </si>
  <si>
    <t>Sistema de Información de Entes Operadores de Sistemas Comunales (SAGA)</t>
  </si>
  <si>
    <t xml:space="preserve">Objetivo 7. Garantizar el acceso a una energía asequible, fiable, sostenible y moderna para todos </t>
  </si>
  <si>
    <t>7.1 De aquí a 2030, garantizar el acceso universal a servicios energéticos asequibles, fiables y modernos.</t>
  </si>
  <si>
    <t>7.1.1</t>
  </si>
  <si>
    <t>7.1.1 Proporción de la población con acceso a la electricidad.</t>
  </si>
  <si>
    <t>7.1.2</t>
  </si>
  <si>
    <t>7.1.2 Proporción de la población cuya fuente primaria de energía consiste en combustibles y tecnología limpios.</t>
  </si>
  <si>
    <t>7.2 De aquí a 2030, aumentar considerablemente la proporción de energía renovable en el conjunto de fuentes energéticas.</t>
  </si>
  <si>
    <t>7.2.1</t>
  </si>
  <si>
    <t>7.2.1 Proporción de la energía renovable en el consumo final total de energía.</t>
  </si>
  <si>
    <t>7.3 De aquí a 2030, duplicar la tasa mundial de mejora de la eficiencia energética.</t>
  </si>
  <si>
    <t>7.3.1</t>
  </si>
  <si>
    <t>7.3.1 Intensidad energética medida en función de la energía primaria y el PIB.</t>
  </si>
  <si>
    <t>7.a De aquí a 2030, aumentar la cooperación internacional para facilitar el acceso a la investigación y la tecnología relativas a la energía limpia, incluidas las fuentes renovables, la eficiencia energética y las tecnologías avanzadas y menos contaminantes de combustibles fósiles, y promover la inversión en infraestructura energética y tecnologías limpias.</t>
  </si>
  <si>
    <t>7.a.1</t>
  </si>
  <si>
    <t>7.a.1 Las corrientes financieras internacionales a los países en desarrollo en apoyo de la investigación y el desarrollo de energía limpia y la producción de energía renovable, incluidos los sistemas hídricos.</t>
  </si>
  <si>
    <t>7.b De aquí a 2030, ampliar la infraestructura y mejorar la tecnología para prestar servicios energéticos modernos y sostenibles para todos en los países en desarrollo, en particular los países menos adelantados, los pequeños Estados insulares en desarrollo y los países en desarrollo sin litoral, en consonancia con sus respectivos programas de apoyo.</t>
  </si>
  <si>
    <t>7.b.1</t>
  </si>
  <si>
    <t>7.b.1 Inversiones en eficiencia energética como porcentaje del PIB y del monto de la inversión extranjera directa en transferencias financieras destinadas a infraestructuras y tecnología con el fin de prestar servicios para el desarrollo sostenible.</t>
  </si>
  <si>
    <t xml:space="preserve">7.1 De aquí a 2030, garantizar el acceso universal a servicios energéticos asequibles, fiables y modernos </t>
  </si>
  <si>
    <t xml:space="preserve">7.1.1 Proporción de la población con acceso a la electricidad </t>
  </si>
  <si>
    <t xml:space="preserve">Porcentaje de la población con acceso a la electricidad , por sexo, zona, región de planificación y rangos de edad. </t>
  </si>
  <si>
    <t>De acuerdo a las Naciones Unidas, este indicador se requiere con las siguientes desagregaciones: Desagregación de acceso a la electricidad por el lugar de residencia urbano o rural  es posible para todos los países.</t>
  </si>
  <si>
    <t xml:space="preserve">Coordinador Encuesta Nacional de Hogares </t>
  </si>
  <si>
    <t>(506) 2280-9280   Ext.317</t>
  </si>
  <si>
    <t xml:space="preserve">7.1.2 Proporción de la población cuya fuente primaria de energía consiste en combustibles y tecnología limpios </t>
  </si>
  <si>
    <t xml:space="preserve">Porcentaje de la población que cocina con electricidad , por sexo, zona, región de planificación y rangos de edad. </t>
  </si>
  <si>
    <t>Sexo y rango de edad.</t>
  </si>
  <si>
    <t>De acuerdo a las Naciones Unidas, este indicador se requiere con las siguientes desagregaciones: Estimaciones desagregadas para diferentes usos finales (es decir, la cocina, la calefacción y * iluminación*). (* Con las mejoras esperadas en las encuestas de hogares, esto será posible para la calefacción y la iluminación para todos los países.)
Desagregación de acceso para limpiar el combustible y tecnologías para la cocción rural o lugar de residencia urbana es posible para todos los países.
desagregación de género por el usuario principal (es decir, cocinero) de la energía de cocción será disponible con mejoras esperadas en las encuestas de hogares</t>
  </si>
  <si>
    <t xml:space="preserve">7.2 De aquí a 2030, aumentar considerablemente la proporción de energía renovable en el conjunto de fuentes energéticas </t>
  </si>
  <si>
    <t xml:space="preserve">7.2.1 Proporción de la energía renovable en el consumo final total de energía </t>
  </si>
  <si>
    <r>
      <t xml:space="preserve">Nota: </t>
    </r>
    <r>
      <rPr>
        <sz val="10"/>
        <color rgb="FF000000"/>
        <rFont val="Calibri"/>
        <family val="2"/>
        <scheme val="minor"/>
      </rPr>
      <t>El consumo de energía renovable incluye el consumo de energía derivada de: hidroeléctrica, biocombustibles sólidos, eólica, solar, biocombustibles líquidos, biogás, geotérmica, marina y residuos.</t>
    </r>
  </si>
  <si>
    <r>
      <t>Consumo final total de Energía</t>
    </r>
    <r>
      <rPr>
        <b/>
        <sz val="8"/>
        <color theme="1"/>
        <rFont val="Calibri"/>
        <family val="2"/>
        <scheme val="minor"/>
      </rPr>
      <t xml:space="preserve"> 
</t>
    </r>
    <r>
      <rPr>
        <b/>
        <sz val="8"/>
        <color theme="0"/>
        <rFont val="Calibri"/>
        <family val="2"/>
        <scheme val="minor"/>
      </rPr>
      <t>(Terajulios)</t>
    </r>
  </si>
  <si>
    <t>Consumo final renovable (Terajulios)</t>
  </si>
  <si>
    <t>% Electricidad renovable</t>
  </si>
  <si>
    <t>Electricidad renovable (Terajulios)</t>
  </si>
  <si>
    <t>Porcentaje de consumo final renovable</t>
  </si>
  <si>
    <r>
      <t>Consumo final renovable =</t>
    </r>
    <r>
      <rPr>
        <sz val="8"/>
        <color theme="1"/>
        <rFont val="Calibri"/>
        <family val="2"/>
        <scheme val="minor"/>
      </rPr>
      <t xml:space="preserve"> Leña + Bagazo + Otros Res. Veg. + Carbón Vegetal + Casc. de Café + Electricidad renovable</t>
    </r>
  </si>
  <si>
    <r>
      <t>Electricidad renovable =</t>
    </r>
    <r>
      <rPr>
        <sz val="8"/>
        <color theme="1"/>
        <rFont val="Calibri"/>
        <family val="2"/>
        <scheme val="minor"/>
      </rPr>
      <t xml:space="preserve"> Electricidad * Porcentaje de electricidad renovable</t>
    </r>
  </si>
  <si>
    <r>
      <t>Consumo final total de Energía</t>
    </r>
    <r>
      <rPr>
        <sz val="8"/>
        <color theme="1"/>
        <rFont val="Calibri"/>
        <family val="2"/>
        <scheme val="minor"/>
      </rPr>
      <t xml:space="preserve"> = Carbón Mineral + Coque + Leña + Bagazo + Otros Res. Veg. + Carbón Vegetal + Casc. de Café + Electricidad + G.L.P + Gasolina Regular + Gasolina Súper + Kerosene + Jet Fuel + Av-Gas + Diesel + Gasoleo + Bunker</t>
    </r>
  </si>
  <si>
    <r>
      <t>Porcentaje de consumo final renovable</t>
    </r>
    <r>
      <rPr>
        <sz val="8"/>
        <color theme="1"/>
        <rFont val="Calibri"/>
        <family val="2"/>
        <scheme val="minor"/>
      </rPr>
      <t xml:space="preserve"> =  Consumo final renovable / Consumo final total de Energía * 100</t>
    </r>
  </si>
  <si>
    <t>Costa Rica: Consumo Total de Energía por fuente</t>
  </si>
  <si>
    <t>(terajulios)</t>
  </si>
  <si>
    <t>Carbón Mineral</t>
  </si>
  <si>
    <t>Coque</t>
  </si>
  <si>
    <t>Leña</t>
  </si>
  <si>
    <t>Bagazo</t>
  </si>
  <si>
    <t>Otros Res. Veg.</t>
  </si>
  <si>
    <t>Carbón Vegetal</t>
  </si>
  <si>
    <t>Casc. de Café</t>
  </si>
  <si>
    <t>Electricidad</t>
  </si>
  <si>
    <t>G.L.P</t>
  </si>
  <si>
    <t>Gasolina Regular</t>
  </si>
  <si>
    <t>Gasolina Super</t>
  </si>
  <si>
    <t>Kerosene</t>
  </si>
  <si>
    <t>Jet Fuel</t>
  </si>
  <si>
    <t>Av-Gas</t>
  </si>
  <si>
    <t>Diesel</t>
  </si>
  <si>
    <t>Gasoleo</t>
  </si>
  <si>
    <t>Bunker</t>
  </si>
  <si>
    <t>Fuente: SEPSE, Balances Energéticos Nacionales</t>
  </si>
  <si>
    <t>Balance Energético Nacional</t>
  </si>
  <si>
    <t>Arturo Molina Soto</t>
  </si>
  <si>
    <t>(506) 2547-6923</t>
  </si>
  <si>
    <t>Porcentaje de participación (%)</t>
  </si>
  <si>
    <t xml:space="preserve">Nota 1: La información se presenta bajo el principio de residencia y no territorio, lo cual hace que los datos no sean directamente comparables con el Balance de Energía, pero sí con otros indicadores de Cuentas Nacionales. </t>
  </si>
  <si>
    <t>Fuente: Cuenta de Energía, Banco Central de Costa Rica 2011-2015.</t>
  </si>
  <si>
    <t>Consumo energético por tipo de fuente</t>
  </si>
  <si>
    <t>Terajulios (TJ)</t>
  </si>
  <si>
    <t>Hidro</t>
  </si>
  <si>
    <t>Geotérmica</t>
  </si>
  <si>
    <t>Viento</t>
  </si>
  <si>
    <t>Solar</t>
  </si>
  <si>
    <t>Cascarilla de café</t>
  </si>
  <si>
    <t>Otros residuos vegetales</t>
  </si>
  <si>
    <t>Biogás</t>
  </si>
  <si>
    <t xml:space="preserve">7.3 De aquí a 2030, duplicar la tasa mundial de mejora de la eficiencia energética </t>
  </si>
  <si>
    <t xml:space="preserve">7.3.1 Intensidad energética medida en función de la energía primaria y el PIB </t>
  </si>
  <si>
    <t>Intensidad energética total como porcentaje del PIB</t>
  </si>
  <si>
    <t>Intensidad (TJ/mill col 91)</t>
  </si>
  <si>
    <t>Consumo total de energía (TJ)</t>
  </si>
  <si>
    <t>PIB (mill col 91)</t>
  </si>
  <si>
    <t>• Consumo total de energía.
• Producto interno bruto.</t>
  </si>
  <si>
    <r>
      <t>PIB</t>
    </r>
    <r>
      <rPr>
        <b/>
        <vertAlign val="superscript"/>
        <sz val="10"/>
        <color theme="0"/>
        <rFont val="Calibri"/>
        <family val="2"/>
        <scheme val="minor"/>
      </rPr>
      <t>a</t>
    </r>
    <r>
      <rPr>
        <b/>
        <sz val="10"/>
        <color theme="0"/>
        <rFont val="Calibri"/>
        <family val="2"/>
        <scheme val="minor"/>
      </rPr>
      <t xml:space="preserve"> (millones de colones)</t>
    </r>
  </si>
  <si>
    <t>Uso energético de energía primaria (terajulios)</t>
  </si>
  <si>
    <t>Intensidad energética (TJ/millón colones)</t>
  </si>
  <si>
    <t xml:space="preserve">7.a De aquí a 2030, aumentar la cooperación internacional para facilitar el acceso a la investigación y la tecnología relativas a la energía limpia, incluidas las fuentes renovables, la eficiencia energética y las tecnologías avanzadas y menos contaminantes de combustibles fósiles, y promover la inversión en infraestructura energética y tecnologías limpias </t>
  </si>
  <si>
    <t>7.a.1 Las corrientes financieras internacionales a los países en desarrollo en apoyo de la investigación y el desarrollo de energía limpia y la producción de energía renovable, incluidos los sistemas hídricos</t>
  </si>
  <si>
    <t>Miles de dólares</t>
  </si>
  <si>
    <t>MIDEPLAN y DSE-MINAE</t>
  </si>
  <si>
    <t xml:space="preserve">7.b De aquí a 2030, ampliar la infraestructura y mejorar la tecnología para prestar servicios energéticos modernos y sostenibles para todos en los países en desarrollo, en particular los países menos adelantados, los pequeños Estados insulares en desarrollo y los países en desarrollo sin litoral, en consonancia con sus respectivos programas de apoyo </t>
  </si>
  <si>
    <t xml:space="preserve">7.b.1 Inversiones en eficiencia energética como porcentaje del PIB y del monto de la inversión extranjera directa en transferencias financieras destinadas a infraestructuras y tecnología con el fin de prestar servicios para el desarrollo sostenible  </t>
  </si>
  <si>
    <t>Meta país no definida o no identificada.</t>
  </si>
  <si>
    <t xml:space="preserve">Objetivo 8. Promover el crecimiento económico sostenido, inclusivo y sostenible, el empleo pleno  y productivo y el trabajo decente para todos </t>
  </si>
  <si>
    <t>8.1 Mantener el crecimiento económico per cápita de conformidad con las circunstancias nacionales y, en particular, un crecimiento del producto interno bruto de al menos el 7% anual en los países menos adelantados.</t>
  </si>
  <si>
    <t>8.1.1</t>
  </si>
  <si>
    <t>8.1.1 Tasa de crecimiento anual del PIB real per cápita.</t>
  </si>
  <si>
    <t>8.2 Lograr niveles más elevados de productividad económica mediante la diversificación, la modernización tecnológica y la innovación, entre otras cosas centrándose en los sectores con gran valor añadido y un uso intensivo de la mano de obra.</t>
  </si>
  <si>
    <t>8.2.1</t>
  </si>
  <si>
    <t>8.2.1 Tasa de crecimiento anual del PIB real por persona empleada.</t>
  </si>
  <si>
    <t xml:space="preserve">8.3 Promover políticas orientadas al desarrollo que apoyen las actividades productivas, la creación de puestos de trabajo decentes, el emprendimiento, la creatividad y la innovación, y fomentar la formalización y el crecimiento de las microempresas y las pequeñas y medianas empresas, incluso mediante el acceso a servicios financieros. </t>
  </si>
  <si>
    <t>8.3.1</t>
  </si>
  <si>
    <t>8.3.1 Proporción del empleo informal en el empleo no agrícola, desglosada por sexo.</t>
  </si>
  <si>
    <t>8.4 Mejorar progresivamente, de aquí a 2030, la producción y el consumo eficientes de los recursos mundiales y procurar desvincular el crecimiento económico de la degradación del medio ambiente, conforme al Marco Decenal de Programas sobre Modalidades de Consumo y Producción Sostenibles, empezando por los países desarrollados, conforme al Marco Decenal de Programas sobre Modalidades de Consumo y Producción Sostenibles, empezando por los países desarrollados.</t>
  </si>
  <si>
    <t>8.4.1</t>
  </si>
  <si>
    <t>8.4.1 Huella material en términos absolutos, huella material per cápita y huella material por PIB (12.2.1).</t>
  </si>
  <si>
    <t>8.4.2</t>
  </si>
  <si>
    <t>8.4.2 Consumo material interior en términos absolutos, consumo material interior per cápita y consumo material interior por PIB (12.2.2).</t>
  </si>
  <si>
    <t xml:space="preserve">8.5 De aquí a 2030, lograr el empleo pleno y productivo y el trabajo decente para todas las mujeres y los hombres, incluidos los jóvenes y las personas con discapacidad, así como la igualdad de remuneración por trabajo de igual valor. </t>
  </si>
  <si>
    <t>8.5.1.a</t>
  </si>
  <si>
    <t>8.5.1.a Ingreso medio por hora de mujeres y hombres empleados, desglosado por ocupación, edad y personas con discapacidad.</t>
  </si>
  <si>
    <t>8.5.1.b</t>
  </si>
  <si>
    <t>8.5.2</t>
  </si>
  <si>
    <t>8.5.2 Tasa de desempleo, desglosada por sexo, edad y personas con discapacidad.</t>
  </si>
  <si>
    <t xml:space="preserve">8.6 De aquí a 2020, reducir considerablemente la proporción de jóvenes que no están empleados y no cursan estudios ni reciben capacitación. </t>
  </si>
  <si>
    <t>8.6.1</t>
  </si>
  <si>
    <t>8.6.1 Proporción de jóvenes (de 15 a 24 años) que no estudian, no tienen empleo ni reciben capacitación.</t>
  </si>
  <si>
    <t>8.7 Adoptar medidas inmediatas y eficaces para erradicar el trabajo forzoso, poner fin a las formas contemporáneas de esclavitud y la trata de personas y asegurar la prohibición y eliminación de las peores formas de trabajo infantil, incluidos el reclutamiento y la utilización de niños soldados, y, de aquí a 2025, poner fin al trabajo infantil en todas sus formas.</t>
  </si>
  <si>
    <t>8.7.1</t>
  </si>
  <si>
    <t>8.7.1 Proporción y número de niños de entre 5 y 17 años que realizan trabajo infantil, desglosada por sexo y edad.</t>
  </si>
  <si>
    <t>8.8 Proteger los derechos laborales y promover un entorno de trabajo seguro y sin riesgos para todos los trabajadores, incluidos los trabajadores migrantes, en particular las mujeres migrantes y las personas con empleos precarios.</t>
  </si>
  <si>
    <t>8.8.1</t>
  </si>
  <si>
    <t>8.8.1 Tasas de frecuencia de lesiones ocupacionales mortales y no mortales, desglosadas por sexo y situación migratoria.</t>
  </si>
  <si>
    <t>8.8.2.a</t>
  </si>
  <si>
    <t xml:space="preserve">8.8.2.a Nivel de cumplimiento nacional de derechos laborales (libertad de asociación y negociación colectiva) sobre la base de fuentes textuales de la Organización Internacional del Trabajo (OIT) y la legislación nacional, desglosado por sexo y condición </t>
  </si>
  <si>
    <t>8.9 De aquí a 2030, elaborar y poner en práctica políticas encaminadas a promover un turismo sostenible que cree puestos de trabajo y promueva la cultura y los productos locales.</t>
  </si>
  <si>
    <t>8.9.1</t>
  </si>
  <si>
    <t>8.9.1 Proporción directa del turismo en el PIB como proporción del PIB total y en la tasa de crecimiento.</t>
  </si>
  <si>
    <t>8.9.2</t>
  </si>
  <si>
    <t>8.9.2 Proporción de empleos en el sector turístico sostenible respecto del total de empleos del turismo.</t>
  </si>
  <si>
    <t>8.10 Fortalecer la capacidad de las instituciones financieras nacionales para fomentar y ampliar el acceso a los servicios bancarios, financieros y de seguros para todos.</t>
  </si>
  <si>
    <t>8.10.1.a</t>
  </si>
  <si>
    <t>8.10.1.a  a) Número de sucursales de bancos comerciales por cada 100 000 adultos y b) número de cajeros automáticos por cada 100.000 adultos.</t>
  </si>
  <si>
    <t>8.10.2 Proporción de adultos (de 15 años o más) con una cuenta en un banco u otra institución financiera o con un proveedor móvil de servicios monetarios.</t>
  </si>
  <si>
    <t>8.a Aumentar el apoyo a la iniciativa de ayuda para el comercio en los países en desarrollo, en particular los países menos adelantados, incluso mediante el Marco Integrado Mejorado para la Asistencia Técnica a los Países Menos Adelantados en Materia de Comercio.</t>
  </si>
  <si>
    <t>8.a.1</t>
  </si>
  <si>
    <t>8.a.1 Ayuda para los compromisos y desembolsos comerciales.</t>
  </si>
  <si>
    <t>8.b De aquí a 2020, desarrollar y poner en marcha una estrategia mundial para el empleo de los jóvenes y aplicar el Pacto Mundial para el Empleo de la Organización Internacional del Trabajo.</t>
  </si>
  <si>
    <t>8.b.1</t>
  </si>
  <si>
    <t>8.b.1 Existencia de una estrategia nacional organizada y en marcha para el empleo de los jóvenes como estrategia independiente o como parte de una estrategia nacional de empleo.</t>
  </si>
  <si>
    <t xml:space="preserve">Objetivo 8: Promover el crecimiento económico sostenido, inclusivo y sostenible, el empleo pleno  y productivo y el trabajo decente para todos </t>
  </si>
  <si>
    <t xml:space="preserve">8.1 Mantener el crecimiento económico per cápita de conformidad con las circunstancias nacionales y, en particular, un crecimiento del producto interno bruto de al menos el 7% anual en los países menos adelantados </t>
  </si>
  <si>
    <t xml:space="preserve">8.1.1 Tasa de crecimiento anual del PIB real per cápita </t>
  </si>
  <si>
    <t>Proyección nacional de población</t>
  </si>
  <si>
    <t>Per cápita en millones de colones</t>
  </si>
  <si>
    <t>Tasa de crecimiento anual</t>
  </si>
  <si>
    <t>Costa Rica: Tasa de crecimiento anual del PIB real per cápita, Años 2010-2017</t>
  </si>
  <si>
    <r>
      <t xml:space="preserve">Fuente: </t>
    </r>
    <r>
      <rPr>
        <sz val="10"/>
        <color theme="1"/>
        <rFont val="Calibri"/>
        <family val="2"/>
        <scheme val="minor"/>
      </rPr>
      <t>BCCR e INEC, 2010-2016.</t>
    </r>
  </si>
  <si>
    <t>Grafico 8.1</t>
  </si>
  <si>
    <t>Tasa de variación anual del PIB per cápita</t>
  </si>
  <si>
    <t xml:space="preserve">     PIB Per cápita</t>
  </si>
  <si>
    <t>Año de referencia 2012</t>
  </si>
  <si>
    <r>
      <t xml:space="preserve">El </t>
    </r>
    <r>
      <rPr>
        <b/>
        <sz val="11"/>
        <color theme="1"/>
        <rFont val="Calibri"/>
        <family val="2"/>
        <scheme val="minor"/>
      </rPr>
      <t>Producto Interno Bruto (PIB)</t>
    </r>
    <r>
      <rPr>
        <sz val="11"/>
        <color theme="1"/>
        <rFont val="Calibri"/>
        <family val="2"/>
        <scheme val="minor"/>
      </rPr>
      <t xml:space="preserve"> es la suma de los valores monetarios de los bienes y servicios finales producidos por un país en un lapso determinado (trimestre, año). Para obtener esa suma es necesario evitar incurrir en una duplicación derivada de las operaciones de compra venta que existen entre los diferentes productores, ya que esta variable trata de medir el valor que agrega cada productor al bien o servicio final. El PIB es la suma del valor agregado bruto de todos los productores residentes en la economía más todo impuesto a los productos, menos todo subsidio no incluido en el valor de los productos. Se calcula sin hacer deducciones por depreciación de bienes manufacturados o por agotamiento y degradación de recursos naturales.
E</t>
    </r>
    <r>
      <rPr>
        <b/>
        <sz val="11"/>
        <color theme="1"/>
        <rFont val="Calibri"/>
        <family val="2"/>
        <scheme val="minor"/>
      </rPr>
      <t xml:space="preserve">l PIB per cápita </t>
    </r>
    <r>
      <rPr>
        <sz val="11"/>
        <color theme="1"/>
        <rFont val="Calibri"/>
        <family val="2"/>
        <scheme val="minor"/>
      </rPr>
      <t xml:space="preserve">es el producto interno bruto dividido por la población a mitad de año. </t>
    </r>
  </si>
  <si>
    <r>
      <t xml:space="preserve">Donde: 
</t>
    </r>
    <r>
      <rPr>
        <b/>
        <sz val="11"/>
        <color theme="1"/>
        <rFont val="Calibri"/>
        <family val="2"/>
        <scheme val="minor"/>
      </rPr>
      <t>t</t>
    </r>
    <r>
      <rPr>
        <sz val="11"/>
        <color theme="1"/>
        <rFont val="Calibri"/>
        <family val="2"/>
        <scheme val="minor"/>
      </rPr>
      <t xml:space="preserve"> = representa el período para el cual se calcula en indicador ( generalmente es años)</t>
    </r>
  </si>
  <si>
    <t xml:space="preserve">Tasa de crecimiento  </t>
  </si>
  <si>
    <t>• Producto interno bruto.
• Población a mitad de año.</t>
  </si>
  <si>
    <t>Sistema de Indicadores Económicos</t>
  </si>
  <si>
    <t xml:space="preserve">8.2 Lograr niveles más elevados de productividad económica mediante la diversificación, la modernización tecnológica y la innovación, entre otras cosas centrándose en los sectores con gran valor añadido y un uso intensivo de la mano de obra </t>
  </si>
  <si>
    <t xml:space="preserve">8.2.1 Tasa de crecimiento anual del PIB real por persona empleada </t>
  </si>
  <si>
    <t>Trimestre</t>
  </si>
  <si>
    <t xml:space="preserve">Productividad laboral </t>
  </si>
  <si>
    <t xml:space="preserve">Población ocupada </t>
  </si>
  <si>
    <r>
      <rPr>
        <b/>
        <sz val="10"/>
        <color theme="1"/>
        <rFont val="Calibri"/>
        <family val="2"/>
        <scheme val="minor"/>
      </rPr>
      <t xml:space="preserve">Fuente: </t>
    </r>
    <r>
      <rPr>
        <sz val="10"/>
        <color theme="1"/>
        <rFont val="Calibri"/>
        <family val="2"/>
        <scheme val="minor"/>
      </rPr>
      <t xml:space="preserve">INEC-Costa Rica. Encuesta Continua de Empleo (ECE). 2018. Banco Central de Costa Rica (BCCR).  </t>
    </r>
  </si>
  <si>
    <t>Tasa por persona empleada</t>
  </si>
  <si>
    <t>Por sector</t>
  </si>
  <si>
    <t>Trimestral</t>
  </si>
  <si>
    <t>De acuerdo a las Naciones Unidas, este indicador se requiere con las siguientes desagregaciones: La desagregación por sector económico es factible. No hay datos desglosados por sexo.</t>
  </si>
  <si>
    <t xml:space="preserve">8.3 Promover políticas orientadas al desarrollo que apoyen las actividades productivas, la creación de puestos de trabajo decentes, el emprendimiento, la creatividad y la innovación, y fomentar la formalización y el crecimiento de las microempresas y las pequeñas y medianas empresas, incluso mediante el acceso a servicios financieros </t>
  </si>
  <si>
    <t xml:space="preserve">8.3.1 Proporción del empleo informal en el empleo no agrícola, desglosada por sexo </t>
  </si>
  <si>
    <t>Porcentaje del empleo informal en el empleo no agropecuario, por tipo de relación de producción en el trabajo (posición en el empleo) y por sexo</t>
  </si>
  <si>
    <r>
      <t xml:space="preserve">Trabajadores independientes </t>
    </r>
    <r>
      <rPr>
        <b/>
        <vertAlign val="superscript"/>
        <sz val="10"/>
        <color theme="0"/>
        <rFont val="Calibri"/>
        <family val="2"/>
        <scheme val="minor"/>
      </rPr>
      <t>1/</t>
    </r>
  </si>
  <si>
    <r>
      <t xml:space="preserve">Trabajadores dependientes </t>
    </r>
    <r>
      <rPr>
        <b/>
        <vertAlign val="superscript"/>
        <sz val="10"/>
        <color theme="0"/>
        <rFont val="Calibri"/>
        <family val="2"/>
        <scheme val="minor"/>
      </rPr>
      <t>2/</t>
    </r>
  </si>
  <si>
    <t xml:space="preserve">Hombre </t>
  </si>
  <si>
    <r>
      <t>1/</t>
    </r>
    <r>
      <rPr>
        <sz val="10"/>
        <color theme="1"/>
        <rFont val="Calibri"/>
        <family val="2"/>
        <scheme val="minor"/>
      </rPr>
      <t xml:space="preserve"> Incluye a las personas  empleadores y cuenta propia</t>
    </r>
  </si>
  <si>
    <r>
      <t xml:space="preserve">2/ </t>
    </r>
    <r>
      <rPr>
        <sz val="10"/>
        <color theme="1"/>
        <rFont val="Calibri"/>
        <family val="2"/>
        <scheme val="minor"/>
      </rPr>
      <t>Incluye a los asalariados y  auxiliares no remunerados familiares y no familiares</t>
    </r>
  </si>
  <si>
    <t>• Total de personas ocupadas con empleo informal no agropecuaria.
• Total de personas ocupadas con empleo no agropecuaria.</t>
  </si>
  <si>
    <t xml:space="preserve">8.4 Mejorar progresivamente, de aquí a 2030, la producción y el consumo eficientes de los recursos mundiales y procurar desvincular el crecimiento económico de la degradación del medio ambiente, conforme al Marco Decenal de Programas sobre Modalidades de Consumo y Producción Sostenibles, empezando por los países desarrollados, conforme al Marco Decenal de Programas sobre Modalidades de Consumo y Producción Sostenibles, empezando por los países desarrollados </t>
  </si>
  <si>
    <t xml:space="preserve">8.4.1 Huella material en términos absolutos, huella material per cápita y huella material por PIB </t>
  </si>
  <si>
    <t xml:space="preserve">8.4.2 Consumo material interior en términos absolutos, consumo material interior per cápita y consumo material interior por PIB </t>
  </si>
  <si>
    <t>De acuerdo a las Naciones Unidas, este indicador se requiere con las siguientes desagregaciones: El indicador de DMC puede desagregarse en las importaciones, la extracción nacional y exportaciones por un gran número de categorías complementarias materiales. En el nivel más alto de biomasa, combustibles fósiles, minerales metálicos y no metálicos son distinguido. El indicador MF puede desagregarse en cuatro categorías de materiales principales, un número variable de sectores económicos cuyo gasto requieren materiales y en tres sectores de la demanda interna final (para el consumo del hogar, el consumo público y la inversión de capital) y la demanda final extranjera (es decir, las exportaciones).</t>
  </si>
  <si>
    <t xml:space="preserve">8.5 De aquí a 2030, lograr el empleo pleno y productivo y el trabajo decente para todas las mujeres y los hombres, incluidos los jóvenes y las personas con discapacidad, así como la igualdad de remuneración por trabajo de igual valor </t>
  </si>
  <si>
    <t xml:space="preserve">8.5.1 Ingreso medio por hora de mujeres y hombres empleados, desglosado por ocupación, edad y personas con discapacidad </t>
  </si>
  <si>
    <t xml:space="preserve">Diferencial de género en el ingreso bruto medio por hora de los ocupados por sector institucional, clasificación del grupo ocupacional y grupos de edad </t>
  </si>
  <si>
    <t>Trimestres</t>
  </si>
  <si>
    <t xml:space="preserve">Diferencial de género </t>
  </si>
  <si>
    <t xml:space="preserve">Sector institucional </t>
  </si>
  <si>
    <t xml:space="preserve">Clasificación del grupo ocupacional </t>
  </si>
  <si>
    <t xml:space="preserve">Público </t>
  </si>
  <si>
    <t>Privado</t>
  </si>
  <si>
    <r>
      <t>Ocupación alta</t>
    </r>
    <r>
      <rPr>
        <b/>
        <vertAlign val="superscript"/>
        <sz val="10"/>
        <color theme="0"/>
        <rFont val="Calibri"/>
        <family val="2"/>
        <scheme val="minor"/>
      </rPr>
      <t>1/</t>
    </r>
  </si>
  <si>
    <r>
      <t>Ocupación media</t>
    </r>
    <r>
      <rPr>
        <b/>
        <vertAlign val="superscript"/>
        <sz val="10"/>
        <color theme="0"/>
        <rFont val="Calibri"/>
        <family val="2"/>
        <scheme val="minor"/>
      </rPr>
      <t>2/</t>
    </r>
  </si>
  <si>
    <t>Ocupación no calificada</t>
  </si>
  <si>
    <t>15 a 24 años</t>
  </si>
  <si>
    <t>25 a 59 años</t>
  </si>
  <si>
    <t>60 y más</t>
  </si>
  <si>
    <t>III Trimestre</t>
  </si>
  <si>
    <t>IV Trimestre</t>
  </si>
  <si>
    <t>I Trimestre</t>
  </si>
  <si>
    <t>II Trimestre</t>
  </si>
  <si>
    <t>1/ Incluye nivel directivo de la administración pública y de la empresa, nivel profesional, científico e intelectual, nivel técnico y profesional medio.</t>
  </si>
  <si>
    <t>2/ Incluye apoyo administrativo, ventas en locales y prestación de servicios directos a personas, agropecuario, agrícolas y pesqueras calificadas, producción artesanal, construcción, mecánica, artes gráficas y manufacturas calificadas y montaje y operación de instalaciones y máquinas.</t>
  </si>
  <si>
    <t>• Los ingreso por trabajo promedio por hora de los hombres ocupados. 
• El ingreso por trabajo promedio por hora de las mujeres ocupadas.</t>
  </si>
  <si>
    <t xml:space="preserve"> Sector institucional, clasificación del grupo ocupacional y grupos de edad.</t>
  </si>
  <si>
    <t>Instituto Nacional de Estadística y Censos.</t>
  </si>
  <si>
    <t xml:space="preserve">Se formularon dos tipos de indicadores, el diferencial de género en el ingreso bruto medio por hora corresponde a la diferencia entre el ingreso bruto medio por hora del hombre y la mujer expresado como porcentaje del ingreso medio por hora del hombre y la brecha de género la cual representa el cociente entre el ingreso bruto medio por hora de la mujer y el ingreso bruto medio por hora del hombre. Se registró un coeficiente de variación mayor al 20% en el primer trimestre de 2012. El coeficiente de variación es una medida relativa del error estándar y es la más utilizada para medir el nivel de precisión, ya que permite comparar niveles de precisión de estimaciones con diferentes unidades de medida. Estimaciones con coeficientes de variación menores al 5% se consideran muy precisas, hasta un 10% precisas, entre un 10% y 15% regularmente precisas, entre 15% y 20% aceptables, y estimaciones con coeficientes de variación mayores al 20%  no son precisas y se deben utilizar con precaución. En el I trimestre de 2012 parte de la muestra entrevistada correspondió a personas en puestos de ocupación alta tales como doctores, gerentes, fiscles entre otros, tanto el diferencial de género como la brecha de género presentan movimientos abruptos en los ingresos. por lo cual se recomienda utilizar el dato con precaución. 
No se diferencia a las personas discapacitadas en la fuerza de trabajo,
Se utilizó el ingreso por hora bruto en el empleo principal para el cálculo de la brecha salarial (Revisar diferencias en el siguiente link: http://unstats.un.org/sdgs/files/metadata-compilation/Metadata-Goal-8.pdf ). </t>
  </si>
  <si>
    <t>Brecha de género en el ingreso bruto medio por hora de los ocupados según sector institucional</t>
  </si>
  <si>
    <t xml:space="preserve">Brecha de género </t>
  </si>
  <si>
    <t>(+506) 22809280 Ext: 346</t>
  </si>
  <si>
    <t xml:space="preserve">8.5.2 Tasa de desempleo, desglosada por sexo, edad y personas con discapacidad </t>
  </si>
  <si>
    <t>Tasa de desempleo abierto desglosada por sexo, y grupos de edad</t>
  </si>
  <si>
    <t>Tasa de desempleo  abierto desglosada por sexo,  y grupos de edad</t>
  </si>
  <si>
    <t>60 o más años</t>
  </si>
  <si>
    <t>De 15 a 24 años</t>
  </si>
  <si>
    <t>De 25 a 59 años</t>
  </si>
  <si>
    <t>De 60 años o más</t>
  </si>
  <si>
    <t>Fuente: INEC, Encuesta Continua de Empleo, 2010-2016</t>
  </si>
  <si>
    <r>
      <t xml:space="preserve">Las personas desempleadas se definen como todas personas en edad de trabajar que tienen un empleo de trabajo, y que haya buscado empleo durante un determinado período reciente y estaban disponibles en la actualidad para ejercer un empleo.
</t>
    </r>
    <r>
      <rPr>
        <b/>
        <sz val="11"/>
        <color theme="1"/>
        <rFont val="Calibri"/>
        <family val="2"/>
        <scheme val="minor"/>
      </rPr>
      <t xml:space="preserve">Población Desempleada: </t>
    </r>
    <r>
      <rPr>
        <sz val="11"/>
        <color theme="1"/>
        <rFont val="Calibri"/>
        <family val="2"/>
        <scheme val="minor"/>
      </rPr>
      <t xml:space="preserve">Son las personas en la fuerza de trabajo que estaban sin empleo en la semana de referencia, disponibles a participar de la producción de bienes y servicios económicos, buscaron trabajo pero no lo encontraron, aunque realizaron medidas concretas de búsqueda durante las últimas cuatro semanas.  Además se consideran desempleadas las personas que no trabajaron la semana anterior a la entrevista, están disponibles para hacerlo y no buscaron trabajo por situaciones especiales como las siguientes:
• No buscaron trabajo en el período de referencia porque ya consiguieron y esperan
iniciarlo en los próximos días.
• Esperan el reinicio de operaciones de una actividad temporalmente suspendida, cuyo período de inactividad es menor a un mes
• Esperan respuesta de gestiones anteriores.
</t>
    </r>
    <r>
      <rPr>
        <b/>
        <sz val="11"/>
        <color theme="1"/>
        <rFont val="Calibri"/>
        <family val="2"/>
        <scheme val="minor"/>
      </rPr>
      <t xml:space="preserve">Fuerza de trabajo (FT) o población económicamente activa:  </t>
    </r>
    <r>
      <rPr>
        <sz val="11"/>
        <color theme="1"/>
        <rFont val="Calibri"/>
        <family val="2"/>
        <scheme val="minor"/>
      </rPr>
      <t>Es el conjunto de personas de 15 años o más que durante el período de referencia participaron en la producción de bienes y servicios económicos o estaban dispuestas a hacerlo. Está conformada
por la población ocupada y la desocupada.</t>
    </r>
  </si>
  <si>
    <t>Por sexo  y grupos de edad</t>
  </si>
  <si>
    <t xml:space="preserve">8.6 De aquí a 2020, reducir considerablemente la proporción de jóvenes que no están empleados y no cursan estudios ni reciben capacitación </t>
  </si>
  <si>
    <t xml:space="preserve">8.6.1 Proporción de jóvenes (de 15 a 24 años) que no estudian, no tienen empleo ni reciben capacitación  </t>
  </si>
  <si>
    <t>Costa Rica: Porcentaje de jóvenes de 15 a 24 años que no estudian ni tienen empleo del total de la población joven, por sexo, 2010-2016</t>
  </si>
  <si>
    <t xml:space="preserve">Mujer </t>
  </si>
  <si>
    <r>
      <t>Fuente:</t>
    </r>
    <r>
      <rPr>
        <sz val="10"/>
        <color theme="1"/>
        <rFont val="Calibri"/>
        <family val="2"/>
        <scheme val="minor"/>
      </rPr>
      <t xml:space="preserve"> INEC, Encuesta Continua de Empleo 2010-2016</t>
    </r>
    <r>
      <rPr>
        <sz val="8"/>
        <color theme="1"/>
        <rFont val="Calibri"/>
        <family val="2"/>
        <scheme val="minor"/>
      </rPr>
      <t>.</t>
    </r>
  </si>
  <si>
    <r>
      <t xml:space="preserve">Corresponde a los jóvenes de 15 a 24 años que están desempleados o fuera de la fuerza laboral y no estudian.
</t>
    </r>
    <r>
      <rPr>
        <b/>
        <sz val="11"/>
        <color theme="1"/>
        <rFont val="Calibri"/>
        <family val="2"/>
        <scheme val="minor"/>
      </rPr>
      <t>Población Desempleada:</t>
    </r>
    <r>
      <rPr>
        <sz val="11"/>
        <color theme="1"/>
        <rFont val="Calibri"/>
        <family val="2"/>
        <scheme val="minor"/>
      </rPr>
      <t xml:space="preserve"> Son las personas en la fuerza de trabajo que estaban sin empleo en la semana de referencia, disponibles a participar de la producción de bienes y servicios económicos, buscaron trabajo pero no lo encontraron, aunque realizaron medidas concretas de búsqueda durante las últimas cuatro semanas.
</t>
    </r>
    <r>
      <rPr>
        <b/>
        <sz val="11"/>
        <color theme="1"/>
        <rFont val="Calibri"/>
        <family val="2"/>
        <scheme val="minor"/>
      </rPr>
      <t>Población fuera de la fuerza de trabajo:</t>
    </r>
    <r>
      <rPr>
        <sz val="11"/>
        <color theme="1"/>
        <rFont val="Calibri"/>
        <family val="2"/>
        <scheme val="minor"/>
      </rPr>
      <t xml:space="preserve"> Miembros del hogar que no estuvieron ocupados en la semana de referencia y que en las cuatro semanas anteriores a la entrevista no realizaron ningún tipo de gestión de búsqueda para conseguir un trabajo.
</t>
    </r>
    <r>
      <rPr>
        <b/>
        <sz val="11"/>
        <color theme="1"/>
        <rFont val="Calibri"/>
        <family val="2"/>
        <scheme val="minor"/>
      </rPr>
      <t xml:space="preserve">Asistencia a la Educación:  </t>
    </r>
    <r>
      <rPr>
        <sz val="11"/>
        <color theme="1"/>
        <rFont val="Calibri"/>
        <family val="2"/>
        <scheme val="minor"/>
      </rPr>
      <t>La asistencia permite obtener una estimación de la matrícula en los diferentes sistemas de enseñanza regular, por lo que se distinguen los siguientes niveles de asistencia:
Regular:
• Escuela: Preparatoria, I y II Ciclo.
• Colegio: II Ciclo y Diversificado.
• Superior: Para universitaria o Universidad.
• Enseñanza especial.
No regular:
• Educación abierta (primaria o secundaria)</t>
    </r>
  </si>
  <si>
    <t>Por sexo</t>
  </si>
  <si>
    <t xml:space="preserve">8.7 Adoptar medidas inmediatas y eficaces para erradicar el trabajo forzoso, poner fin a las formas contemporáneas de esclavitud y la trata de personas y asegurar la prohibición y eliminación de las peores formas de trabajo infantil, incluidos el reclutamiento y la utilización de niños soldados, y, de aquí a 2025, poner fin al trabajo infantil en todas sus formas </t>
  </si>
  <si>
    <t xml:space="preserve">8.7.1 Proporción y número de niños de entre 5 y 17 años que realizan trabajo infantil, desglosada por sexo y edad  </t>
  </si>
  <si>
    <t>Porcentaje de población de 5 a 17 años que trabajan, por grupos de edad y sexo, zona y sexo, región de planificación y sexo</t>
  </si>
  <si>
    <t xml:space="preserve">Zona </t>
  </si>
  <si>
    <t xml:space="preserve">Región de planificación </t>
  </si>
  <si>
    <t>5 a 14 años</t>
  </si>
  <si>
    <t>15 a 17 años</t>
  </si>
  <si>
    <t>Resto de regiones</t>
  </si>
  <si>
    <t>Nota: Para los totales no es posible hacer el cruce por sexo para los años 2011 y 2016, por cuanto la poca cantidad de observaciones no permite tener significancia estadística.</t>
  </si>
  <si>
    <t>Fuente:INEC, Encuesta Nacional de Hogares, 2002-2011-2016</t>
  </si>
  <si>
    <r>
      <t xml:space="preserve">Número de niños de entre 5 y 17 años que realizan trabajo infantil. Trabajo infantil refleja la ocupación de niños en trabajos prohibidos y, más en general, en los tipos de trabajo que son indeseable socialmente e inmoral. 
</t>
    </r>
    <r>
      <rPr>
        <b/>
        <sz val="11"/>
        <color theme="1"/>
        <rFont val="Calibri"/>
        <family val="2"/>
        <scheme val="minor"/>
      </rPr>
      <t>Trabajo Infantil:</t>
    </r>
    <r>
      <rPr>
        <sz val="11"/>
        <color theme="1"/>
        <rFont val="Calibri"/>
        <family val="2"/>
        <scheme val="minor"/>
      </rPr>
      <t xml:space="preserve"> es el trabajo o actividad que realizan niños y niñas menores de 15 años, cualesquiera que sea su condición laboral, trabajo asalariado o independiente, trabajo familiar y cualquier otro que les impida desarrollarse digna e integralmente, restringiéndole su acceso, rendimiento y permanencia en la educación y causándole perjuicio en su salud física, psicológica, moral o social.
El trabajo infantil está prohibido según artículo 92, Código de Niñez y Adolescencia.
</t>
    </r>
    <r>
      <rPr>
        <b/>
        <sz val="11"/>
        <color theme="1"/>
        <rFont val="Calibri"/>
        <family val="2"/>
        <scheme val="minor"/>
      </rPr>
      <t>Trabajo Adolescente:</t>
    </r>
    <r>
      <rPr>
        <sz val="11"/>
        <color theme="1"/>
        <rFont val="Calibri"/>
        <family val="2"/>
        <scheme val="minor"/>
      </rPr>
      <t xml:space="preserve"> es la prestación personal de servicios que realizan adolescentes mayores de 15 y menores de 18 años de edad, quienes están bajo un régimen de protección especial, que les garantiza
plena igualdad de oportunidades, de remuneración y de trato en materia de empleo y ocupación </t>
    </r>
  </si>
  <si>
    <t>• Número de niños de entre 5 y 17 años que realizan trabajo infantil.
• Total de personas de ese grupo de edad.</t>
  </si>
  <si>
    <t>En la EHPM y en la ENAHO, se incluyen preguntas anualmente sobre trabajo infantil y adolescente a personas entre 12 y 17 años
De acuerdo a las Naciones Unidas, este indicador se requiere con las siguientes desagregaciones: Las estimaciones nacionales: total y por grupo de edad, sexo, área de residencia, el sector y la situación en el empleo
Las estimaciones globales: Total y por país, región, sector, sexo, grupo de edad y nivel de ingreso nacional.</t>
  </si>
  <si>
    <t xml:space="preserve">8.8.1 Tasas de frecuencia de lesiones ocupacionales mortales y no mortales, desglosadas por sexo y situación migratoria </t>
  </si>
  <si>
    <t>Indicadores de lesiones ocupacionales</t>
  </si>
  <si>
    <t xml:space="preserve">Fuerza de trabajo </t>
  </si>
  <si>
    <t>Población ocupada</t>
  </si>
  <si>
    <t>Población desempleada</t>
  </si>
  <si>
    <t>Población ocupada asalariada</t>
  </si>
  <si>
    <t>Trabajadores asegurados por Riego de Trabajo</t>
  </si>
  <si>
    <t>Denuncias de accidentes laborales</t>
  </si>
  <si>
    <t>Incapacidades permanentes otorgadas</t>
  </si>
  <si>
    <t>Incapacidades con gran invalidez</t>
  </si>
  <si>
    <t>Defunciones por accidente laboral</t>
  </si>
  <si>
    <t>Días de incapacidad pagadas en el año</t>
  </si>
  <si>
    <t>Muertes por cada 100 000 ocupados</t>
  </si>
  <si>
    <t>Porcentaje de incidencia</t>
  </si>
  <si>
    <t>Índice de Frecuencia</t>
  </si>
  <si>
    <t xml:space="preserve">Índice de gravedad </t>
  </si>
  <si>
    <t>Índice de duración media</t>
  </si>
  <si>
    <r>
      <rPr>
        <b/>
        <sz val="11"/>
        <rFont val="Calibri"/>
        <family val="2"/>
        <scheme val="minor"/>
      </rPr>
      <t xml:space="preserve">Accidentes In itinere </t>
    </r>
    <r>
      <rPr>
        <sz val="11"/>
        <rFont val="Calibri"/>
        <family val="2"/>
        <scheme val="minor"/>
      </rPr>
      <t xml:space="preserve">ocurrido al trabajador durante el desplazamiento desde su domicilio hasta su lugar de trabajo, y viceversa. Se exceptúan aquellos casos en los que el trabajador haya interrumpido o modificado el trayecto por causas ajenas al trabajo.
</t>
    </r>
    <r>
      <rPr>
        <b/>
        <sz val="11"/>
        <rFont val="Calibri"/>
        <family val="2"/>
        <scheme val="minor"/>
      </rPr>
      <t>Índice de frecuencia</t>
    </r>
    <r>
      <rPr>
        <sz val="11"/>
        <rFont val="Calibri"/>
        <family val="2"/>
        <scheme val="minor"/>
      </rPr>
      <t xml:space="preserve">: en  este índice no se debe incluir los accidentes "In itinere", ya que se han producido fuera de horas de trabajo.  Deben computarse las horas reales de trabajo, descontando toda ausencia en el trabajo por permisos, vacaciones, incapacidad por enfermedad o accidente, etc. Dado que el personal administrativo o comercial no está expuesto a los mismos riesgos que el personal de producción, y que éstos varían según las diferentes secciones de trabajo, se recomienda calcular los índices para cada una de las secciones o ámbitos de trabajo homogéneos. Este índice representa el número de casos por cada millón de horas de trabajo en el periódo seleccionado.
</t>
    </r>
    <r>
      <rPr>
        <b/>
        <sz val="11"/>
        <rFont val="Calibri"/>
        <family val="2"/>
        <scheme val="minor"/>
      </rPr>
      <t>Índice de gravedad (I.G)</t>
    </r>
    <r>
      <rPr>
        <sz val="11"/>
        <rFont val="Calibri"/>
        <family val="2"/>
        <scheme val="minor"/>
      </rPr>
      <t xml:space="preserve">: Representa el número de jornadas perdidas por cada mil horas trabajadas. Los días perdidos son los correspondientes a incapacidades temporales, más las que se fijan en el cuadro de la tabla adjunta a los diferentes tipos de incapacidades permanentes, (en los días perdidos deben contabilizarse exclusivamente los días laborables). Para ello se utiliza el Manual de Seguridad industrial
</t>
    </r>
    <r>
      <rPr>
        <b/>
        <sz val="11"/>
        <rFont val="Calibri"/>
        <family val="2"/>
        <scheme val="minor"/>
      </rPr>
      <t>Índice de Incidencia (I.I)</t>
    </r>
    <r>
      <rPr>
        <sz val="11"/>
        <rFont val="Calibri"/>
        <family val="2"/>
        <scheme val="minor"/>
      </rPr>
      <t xml:space="preserve">: Este índice es utilizado cuando no se dispone de información sobre las horas trabajadas. Generalmente es preferible el empleo del Índice de frecuencia pues aporta una información más precisa. Este índice representa el número de casos para el periodo seleccionado por cada mil trabajadores.
</t>
    </r>
    <r>
      <rPr>
        <b/>
        <sz val="11"/>
        <rFont val="Calibri"/>
        <family val="2"/>
        <scheme val="minor"/>
      </rPr>
      <t>Índice de Duración Media (D.M.)</t>
    </r>
    <r>
      <rPr>
        <sz val="11"/>
        <rFont val="Calibri"/>
        <family val="2"/>
        <scheme val="minor"/>
      </rPr>
      <t xml:space="preserve">: Se utiliza para cuantificar el tiempo medio de duración de los daños ocupacionales (accidentes o enfermedades del trabajo).
</t>
    </r>
    <r>
      <rPr>
        <b/>
        <sz val="11"/>
        <rFont val="Calibri"/>
        <family val="2"/>
        <scheme val="minor"/>
      </rPr>
      <t>Tasa de defunciones laborales</t>
    </r>
    <r>
      <rPr>
        <sz val="11"/>
        <rFont val="Calibri"/>
        <family val="2"/>
        <scheme val="minor"/>
      </rPr>
      <t xml:space="preserve">: representa el número de muertes por accidentes laborales por cada 100 000 personas ocupadas en determinado período (mes, trimestre, año). 
</t>
    </r>
    <r>
      <rPr>
        <b/>
        <sz val="11"/>
        <rFont val="Calibri"/>
        <family val="2"/>
        <scheme val="minor"/>
      </rPr>
      <t>Población ocupada</t>
    </r>
    <r>
      <rPr>
        <sz val="11"/>
        <rFont val="Calibri"/>
        <family val="2"/>
        <scheme val="minor"/>
      </rPr>
      <t>: Personas en la fuerza de trabajo que participaron en la producción de bienes y servicios económicos (trabajaron) por lo menos una hora en la semana de referencia.</t>
    </r>
    <r>
      <rPr>
        <sz val="11"/>
        <rFont val="Calibri"/>
        <family val="2"/>
        <scheme val="minor"/>
      </rPr>
      <t xml:space="preserve"> </t>
    </r>
  </si>
  <si>
    <r>
      <rPr>
        <b/>
        <sz val="11"/>
        <rFont val="Calibri"/>
        <family val="2"/>
        <scheme val="minor"/>
      </rPr>
      <t>Índice de Frecuencia</t>
    </r>
    <r>
      <rPr>
        <sz val="11"/>
        <rFont val="Calibri"/>
        <family val="2"/>
        <scheme val="minor"/>
      </rPr>
      <t xml:space="preserve">: Número de accidentes en jornada de trabajo con baja ocurridos por cada millón de horas trabajadas.
</t>
    </r>
    <r>
      <rPr>
        <b/>
        <sz val="11"/>
        <color rgb="FFFF0000"/>
        <rFont val="Calibri"/>
        <family val="2"/>
        <scheme val="minor"/>
      </rPr>
      <t>Índice de Incidencia</t>
    </r>
    <r>
      <rPr>
        <sz val="11"/>
        <color rgb="FFFF0000"/>
        <rFont val="Calibri"/>
        <family val="2"/>
        <scheme val="minor"/>
      </rPr>
      <t>: Número de accidentes en jornada de trabajo con baja ocurridos por cada mil trabajadores.</t>
    </r>
    <r>
      <rPr>
        <sz val="11"/>
        <rFont val="Calibri"/>
        <family val="2"/>
        <scheme val="minor"/>
      </rPr>
      <t xml:space="preserve">
</t>
    </r>
    <r>
      <rPr>
        <b/>
        <sz val="11"/>
        <rFont val="Calibri"/>
        <family val="2"/>
        <scheme val="minor"/>
      </rPr>
      <t>Índice de Gravedad</t>
    </r>
    <r>
      <rPr>
        <sz val="11"/>
        <rFont val="Calibri"/>
        <family val="2"/>
        <scheme val="minor"/>
      </rPr>
      <t xml:space="preserve">: Número de jornadas no trabajadas a causa de los accidentes ocurridos en jornada de trabajo, por cada mil horas trabajadas.
</t>
    </r>
    <r>
      <rPr>
        <b/>
        <sz val="11"/>
        <rFont val="Calibri"/>
        <family val="2"/>
        <scheme val="minor"/>
      </rPr>
      <t>Tasa de defunciones laborales</t>
    </r>
    <r>
      <rPr>
        <sz val="11"/>
        <rFont val="Calibri"/>
        <family val="2"/>
        <scheme val="minor"/>
      </rPr>
      <t>: Cantidad de defunciones por accidente laboral por cada 100 000 personas ocupadas.</t>
    </r>
  </si>
  <si>
    <t>Para el índice de frecuencia se necesita:
• Número de casos.
• Número de horas trabajadas.
Para el índice de gravedad se necesita:
• Número de jornadas perdidas.
• Número de horas trabajadas.
Para el índice de incidencia:
• Número de casos.
• Número de trabajadores promedio.
Para el índice de duración media:
• Número de días perdidos.
• Número de casos.
Para Tasa de muerte:
• Defunciones por accidente laboral.
• Población ocupada.</t>
  </si>
  <si>
    <t>Instituto Nacional de Seguros
Instituto Nacional de Estadística y Censos.</t>
  </si>
  <si>
    <t>Encuesta continua de Empleo
Registros administrativos del INS (Sistema Mecanizado de Riesgos del Trabajo, 2016)</t>
  </si>
  <si>
    <t>En tipo de operación estadística se pone la opción de "Otro" pero en realidad se debe a que es tanto por encuesta como por registros administrativos.
De acuerdo a las Naciones Unidas, este indicador se requiere con las siguientes desagregaciones: Los datos están actualmente disponibles por género (así como por la actividad económica y ocupación), pero no por la condición de migrante. Sin embargo, como el objetivo es explícito en esta dimensión, los países deberían estar recopilando información para permitir esta desagregación.</t>
  </si>
  <si>
    <t xml:space="preserve">Instituto Nacional de Seguros (2012).Gestión de Información Estadística sobre Riesgos del trabajo. Recuperado de: https://portal.ins-cr.com/NR/rdonlyres/4C61D4EA-159E-4E68-A111-6D2BAECB2F40/5344/1007803_FolletoGesti%C3%B3ndeInformaci%C3%B3n_WEB.pdf
</t>
  </si>
  <si>
    <t xml:space="preserve">8.8.2 Nivel de cumplimiento nacional de derechos laborales (libertad de asociación y negociación colectiva) sobre la base de fuentes textuales de la Organización Internacional del Trabajo (OIT) y la legislación nacional, desglosado por sexo y condición de migrante </t>
  </si>
  <si>
    <t>a. Tasa de sindicación por sector</t>
  </si>
  <si>
    <t>Sector</t>
  </si>
  <si>
    <t>Público</t>
  </si>
  <si>
    <t>Nota: Se calcula con la cantidad de afiliados respecto a la población ocupada total</t>
  </si>
  <si>
    <t>http://www.ilo.org/ilostat/faces/ilostat-home/home?_adf.ctrl-state=124zz5i6qi_86&amp;_afrLoop=1507743378218831#!</t>
  </si>
  <si>
    <r>
      <t>L</t>
    </r>
    <r>
      <rPr>
        <b/>
        <sz val="11"/>
        <color theme="1"/>
        <rFont val="Calibri"/>
        <family val="2"/>
        <scheme val="minor"/>
      </rPr>
      <t xml:space="preserve">a tasa de sindicación </t>
    </r>
    <r>
      <rPr>
        <sz val="11"/>
        <color theme="1"/>
        <rFont val="Calibri"/>
        <family val="2"/>
        <scheme val="minor"/>
      </rPr>
      <t>es el porcentaje que representa la cantidad de afiliados respecto a la población ocupada total.  Se calcula sobre esta población porque en el proceso de constitución de los sindicatos, el Código de Trabajo (art 343) estipula el derecho de sindicación tanto para trabajadores (asalariados e independientes), como para patronos. Porcentaje que representa la cantidad de afiliados a los sindicatos respecto de la población ocupada total</t>
    </r>
  </si>
  <si>
    <r>
      <t>Donde:  i</t>
    </r>
    <r>
      <rPr>
        <b/>
        <sz val="11"/>
        <color theme="1"/>
        <rFont val="Calibri"/>
        <family val="2"/>
        <scheme val="minor"/>
      </rPr>
      <t xml:space="preserve"> </t>
    </r>
    <r>
      <rPr>
        <sz val="11"/>
        <color theme="1"/>
        <rFont val="Calibri"/>
        <family val="2"/>
        <scheme val="minor"/>
      </rPr>
      <t>=</t>
    </r>
    <r>
      <rPr>
        <b/>
        <sz val="11"/>
        <color theme="1"/>
        <rFont val="Calibri"/>
        <family val="2"/>
        <scheme val="minor"/>
      </rPr>
      <t xml:space="preserve"> </t>
    </r>
    <r>
      <rPr>
        <sz val="11"/>
        <color theme="1"/>
        <rFont val="Calibri"/>
        <family val="2"/>
        <scheme val="minor"/>
      </rPr>
      <t>Sector (público o privado)</t>
    </r>
  </si>
  <si>
    <t>• Total de afiliados a los sindicatos. 
• Población ocupada total.</t>
  </si>
  <si>
    <t>Ministerio de Trabajo y Seguridad Social, Departamento de investigación del mercado laboral</t>
  </si>
  <si>
    <t>Anuario Estadístico Ministerio de Trabajo y Seguridad Social</t>
  </si>
  <si>
    <t xml:space="preserve">Coordinador del Observatorio de Mercado Laboral   
Estadística-Dirección de Planificación      </t>
  </si>
  <si>
    <t>Ministerio de Trabajo y Seguridad Social</t>
  </si>
  <si>
    <t>(506) 2258-2267
(506) 2258-1067</t>
  </si>
  <si>
    <t>b. Tasa de negociación por sector</t>
  </si>
  <si>
    <t>8.8.2b</t>
  </si>
  <si>
    <r>
      <t xml:space="preserve">Porcentaje que representa la cantidad de afiliados con posibilidad de negociación respecto de la población asalariada total.
Se entiende por </t>
    </r>
    <r>
      <rPr>
        <b/>
        <sz val="11"/>
        <color theme="1"/>
        <rFont val="Calibri"/>
        <family val="2"/>
        <scheme val="minor"/>
      </rPr>
      <t>capacidad negociativa</t>
    </r>
    <r>
      <rPr>
        <sz val="11"/>
        <color theme="1"/>
        <rFont val="Calibri"/>
        <family val="2"/>
        <scheme val="minor"/>
      </rPr>
      <t xml:space="preserve"> el hecho de contar con una convención colectiva, en relación a la cantidad total de asalariados.</t>
    </r>
  </si>
  <si>
    <t xml:space="preserve">
Donde i: Sector (público o privado)</t>
  </si>
  <si>
    <t>• Cobertura total.  
• Total de asalariados.</t>
  </si>
  <si>
    <t xml:space="preserve">8.9 De aquí a 2030, elaborar y poner en práctica políticas encaminadas a promover un turismo sostenible que cree puestos de trabajo y promueva la cultura y los productos locales </t>
  </si>
  <si>
    <t xml:space="preserve">8.9.1 Proporción directa del turismo en el PIB como proporción del PIB total y en la tasa de crecimiento  </t>
  </si>
  <si>
    <t>8.9.2 Proporción de empleos en el sector turístico sostenible respecto del total de empleos del turismo</t>
  </si>
  <si>
    <t>Porcentaje de empleos asociados al sector turístico respecto a la población ocupada, desglosada por sexo</t>
  </si>
  <si>
    <t xml:space="preserve">8.10 Fortalecer la capacidad de las instituciones financieras nacionales para fomentar y ampliar el acceso a los servicios bancarios, financieros y de seguros para todos </t>
  </si>
  <si>
    <t xml:space="preserve">8.10.1 a) Número de sucursales de bancos comerciales por cada 100 000 adultos y b) número de cajeros automáticos por cada 100.000 adultos </t>
  </si>
  <si>
    <t>Número de sucursales u oficinas de bancos comerciales por cada 100 000 habitantes mayores de 15 años</t>
  </si>
  <si>
    <t>Sucursales u oficinas por cada 100000 habitantes (+ 15 años)</t>
  </si>
  <si>
    <t>Número de sucursales u oficinas</t>
  </si>
  <si>
    <t>Población (15+ años)</t>
  </si>
  <si>
    <r>
      <rPr>
        <b/>
        <sz val="11"/>
        <color theme="1"/>
        <rFont val="Calibri"/>
        <family val="2"/>
        <scheme val="minor"/>
      </rPr>
      <t>Bancos comericales</t>
    </r>
    <r>
      <rPr>
        <sz val="11"/>
        <color theme="1"/>
        <rFont val="Calibri"/>
        <family val="2"/>
        <scheme val="minor"/>
      </rPr>
      <t>: operan en actividades de intermediación entre la oferta y la demanda de recursos financieros,y/ o en la prestación de otros servicios bancarios.
Los bancos del Estado podrán establecer</t>
    </r>
    <r>
      <rPr>
        <b/>
        <sz val="11"/>
        <color theme="1"/>
        <rFont val="Calibri"/>
        <family val="2"/>
        <scheme val="minor"/>
      </rPr>
      <t xml:space="preserve"> sucursales</t>
    </r>
    <r>
      <rPr>
        <sz val="11"/>
        <color theme="1"/>
        <rFont val="Calibri"/>
        <family val="2"/>
        <scheme val="minor"/>
      </rPr>
      <t xml:space="preserve">. agencias u oficinas en cualquier lugar del territorio nacional o fuera de él, y suprimir las que ya hubiesen establecido, todo de acuerdo con el Banco Central. En las cabeceras de provincia en Costa Rica, cualquier filial que los Bancos crearen o hayan establecido, tendrá forzosamente el carácter de sucursal. Los bancos del Estado podrán operar estas sucursales, agencias u oficinas en forma individual o conjunta, complementadas con servicios de almacenamiento de productos o mercancía y cualesquiera otros previstos en la presente Ley. </t>
    </r>
  </si>
  <si>
    <t>Tasa por cada 100.000 adultos</t>
  </si>
  <si>
    <t xml:space="preserve">Encuesta anual de seguimiento a Medios de Pago </t>
  </si>
  <si>
    <t>El dato de sucursales se valida con los registros administrativos de la SUGEF.
De acuerdo a las Naciones Unidas, este indicador se requiere con las siguientes desagregaciones: En el caso de que existan futuras revisiones para reducir el número de indicadores globales SDG, este objetivo podría relacionarse con la capacidad de las instituciones financieras podría ser monitoreado por el porcentaje de población que tiene una cuenta. Por lo tanto, el siguiente indicador indirectamente relacionada se puede utilizar para monitorear el objetivo 8.10:Los adultos que poseen una cuenta ya sea a través de una institución financiera o proveedor de dinero móvil, desagregado por nivel de ingresos, la ubicación geográfica, el género, la edad y la educación (Global Índex).</t>
  </si>
  <si>
    <t>Número de cajeros automáticos por cada 100 000 habitantes mayores de 15 años</t>
  </si>
  <si>
    <t>POS por cada 100 000 habitantes (15+ años)</t>
  </si>
  <si>
    <t>Cantidad de terminales POS (punto de venta)</t>
  </si>
  <si>
    <t>Cantidad de terminales ATM</t>
  </si>
  <si>
    <t>ATM por cada 100.000 habitantes (15+ años)</t>
  </si>
  <si>
    <r>
      <t>Un</t>
    </r>
    <r>
      <rPr>
        <b/>
        <sz val="11"/>
        <color theme="1"/>
        <rFont val="Calibri"/>
        <family val="2"/>
        <scheme val="minor"/>
      </rPr>
      <t xml:space="preserve"> cajero automático</t>
    </r>
    <r>
      <rPr>
        <sz val="11"/>
        <color theme="1"/>
        <rFont val="Calibri"/>
        <family val="2"/>
        <scheme val="minor"/>
      </rPr>
      <t xml:space="preserve"> es una máquina  usada para realizar diferentes transacciones bancarias, sin necesidad de personal del banco.
Suelen tener una pequeña impresora matricial o impresora térmica para imprimir los resguardos de la operación y actualizar las libretas de ahorros.
Los cajeros suelen realizar las siguientes operaciones:
Extracción de dinero en efectivo de la cuenta bancaria o débito.
Actualización de la libreta de ahorros.
Obtención y cambio de contraseñas olvidadas de banca electrónica o telefónica.
Ingreso de dinero en la cuenta 
Enviar dinero al extranjero.
Pago de servicios públicos.
El cajero automático supone un ahorro para el banco, porque el personal no tiene que atender a los clientes para ofrecer servicios básicos. Por este motivo, sería abusivo que los bancos cobren una cuota por la tarjeta del cajero.</t>
    </r>
  </si>
  <si>
    <t>Tasa por cada 100.000 habitantes mayores de 15 años.</t>
  </si>
  <si>
    <t>De acuerdo a las Naciones Unidas, este indicador se requiere con las siguientes desagregaciones: En el caso de que existan futuras revisiones para reducir el número de indicadores globales SDG, este objetivo podría relacionarse con la capacidad de las instituciones financieras podría ser monitoreado por el porcentaje de población que tiene una cuenta. Por lo tanto, el siguiente indicador indirectamente relacionada se puede utilizar para monitorear el objetivo 8.10:Los adultos que poseen una cuenta ya sea a través de una institución financiera o proveedor de dinero móvil, desagregado por nivel de ingresos, la ubicación geográfica, el género, la edad y la educación (Global Findex)</t>
  </si>
  <si>
    <t xml:space="preserve">8.10.2 Proporción de adultos (de 15 años o más) con una cuenta en un banco u otra institución financiera o con un proveedor móvil de servicios monetarios </t>
  </si>
  <si>
    <t xml:space="preserve">Porcentaje de población mayor de 15 años con cuenta en una institución financiera formal, por sexo </t>
  </si>
  <si>
    <t>Porcentaje con cuenta en institución financiera</t>
  </si>
  <si>
    <t>Con cuenta en una institución financiera</t>
  </si>
  <si>
    <r>
      <rPr>
        <b/>
        <sz val="11"/>
        <color theme="1"/>
        <rFont val="Calibri"/>
        <family val="2"/>
        <scheme val="minor"/>
      </rPr>
      <t>Población bancarizada:</t>
    </r>
    <r>
      <rPr>
        <sz val="11"/>
        <color theme="1"/>
        <rFont val="Calibri"/>
        <family val="2"/>
        <scheme val="minor"/>
      </rPr>
      <t xml:space="preserve"> Proporción de personas que tienen una cuenta en un banco u otro tipo de entidad financiera (tener una tarjeta de débito en su propio nombre, la recepción de los salarios, las transferencias del gobierno, o los pagos de los productos agrícolas en una cuenta)</t>
    </r>
  </si>
  <si>
    <t xml:space="preserve">8.a Aumentar el apoyo a la iniciativa de ayuda para el comercio en los países en desarrollo, en particular los países menos adelantados, incluso mediante el Marco Integrado Mejorado para la Asistencia Técnica a los Países Menos Adelantados en Materia de Comercio </t>
  </si>
  <si>
    <t xml:space="preserve">8.a.1 Ayuda para los compromisos y desembolsos comerciales </t>
  </si>
  <si>
    <t>De acuerdo a las Naciones Unidas, este indicador se requiere con las siguientes desagregaciones: Los datos se obtienen generalmente en un nivel de actividad, e incluyen numerosos parámetros. Pueden ser por lo tanto desagregado por proveedor y el país receptor; por tipo de financiación, y por tipo de recursos asignados. Algunos datos también están disponibles en los objetivos políticos dirigidos por los proyectos individuales.</t>
  </si>
  <si>
    <t xml:space="preserve">8.b De aquí a 2020, desarrollar y poner en marcha una estrategia mundial para el empleo de los jóvenes y aplicar el Pacto Mundial para el Empleo de la Organización Internacional del Trabajo </t>
  </si>
  <si>
    <t>8.b.1 Existencia de una estrategia nacional organizada y en marcha para el empleo de los jóvenes como estrategia independiente o como parte de una estrategia nacional de empleo</t>
  </si>
  <si>
    <t xml:space="preserve">Objetivo 9. Construir infraestructuras resilientes, promover la industrialización inclusiva y sostenible  
y fomentar la innovación </t>
  </si>
  <si>
    <t>9.1 Desarrollar infraestructuras fiables, sostenibles, resilientes y de calidad, incluidas infraestructuras regionales y transfronterizas, para apoyar el desarrollo económico y el bienestar humano, haciendo especial hincapié en el acceso asequible y equitativo para todos.</t>
  </si>
  <si>
    <t>9.1.1</t>
  </si>
  <si>
    <t>9.1.1 Proporción de la población rural que vive a menos de 2 km de una carretera transitable todo el año.</t>
  </si>
  <si>
    <t>9.1.2</t>
  </si>
  <si>
    <t>9.1.2 Volumen de transporte de pasajeros y carga, por medio de transporte.</t>
  </si>
  <si>
    <t>9.2 Promover una industrialización inclusiva y sostenible y, de aquí a 2030, aumentar significativamente la contribución de la industria al empleo y al producto interno bruto, de acuerdo con las circunstancias nacionales, y duplicar esa contribución en los países menos adelantados.</t>
  </si>
  <si>
    <t>9.2.1</t>
  </si>
  <si>
    <t>9.2.1 Valor agregado por manufactura como proporción del PIB y per cápita.</t>
  </si>
  <si>
    <t>9.2.2</t>
  </si>
  <si>
    <t>9.2.2 Empleo en la manufactura como proporción del empleo total.</t>
  </si>
  <si>
    <t>9.3 Aumentar el acceso de las pequeñas industrias y otras empresas, particularmente en los países en desarrollo, a los servicios financieros, incluidos créditos asequibles, y su integración en las cadenas de valor y los mercados.</t>
  </si>
  <si>
    <t>9.3.1</t>
  </si>
  <si>
    <t>9.3.1 Proporción correspondiente a las industrias a pequeña escala del valor añadido total del sector.</t>
  </si>
  <si>
    <t>9.3.2</t>
  </si>
  <si>
    <t>9.3.2 Proporción de las industrias a pequeña escala que han obtenido un préstamo o una línea de crédito.</t>
  </si>
  <si>
    <t>9.4 De aquí a 2030, modernizar la infraestructura y reconvertir las industrias para que sean sostenibles, utilizando los recursos con mayor eficacia y promoviendo la adopción de tecnologías y procesos industriales limpios y ambientalmente racionales, y logrando que todos los países tomen medidas de acuerdo con sus capacidades respectivas.</t>
  </si>
  <si>
    <t>9.4.1</t>
  </si>
  <si>
    <t>9.4.1 Emisiones de CO2 por unidad de valor añadido.</t>
  </si>
  <si>
    <t>9.5 Aumentar la investigación científica y mejorar la capacidad tecnológica de los sectores industriales de todos los países, en particular los países en desarrollo, entre otras cosas fomentando la innovación y aumentando considerablemente, de aquí a 2030, el número de personas que trabajan en investigación y desarrollo por millón de habitantes y los gastos de los sectores público y privado en investigación y desarrollo.</t>
  </si>
  <si>
    <t>9.5.1</t>
  </si>
  <si>
    <t>9.5.1 Gastos en investigación y desarrollo como proporción del PIB.</t>
  </si>
  <si>
    <t>9.5.2</t>
  </si>
  <si>
    <t>9.5.2 Investigadores (valor equivalente a tiempo completo) por millón de habitantes.</t>
  </si>
  <si>
    <t>9.a Facilitar el desarrollo de infraestructuras sostenibles y resilientes en los países en desarrollo mediante un mayor apoyo financiero, tecnológico y técnico a los países africanos, los países menos adelantados, los países en desarrollo sin litoral y los pequeños Estados insulares en desarrollo.</t>
  </si>
  <si>
    <t>9.a.1</t>
  </si>
  <si>
    <t>9.a.1 Total de apoyo internacional oficial (asistencia oficial para el desarrollo más otras corrientes oficiales) a la infraestructura.</t>
  </si>
  <si>
    <t>9.b Apoyar el desarrollo de tecnologías, la investigación y la innovación nacionales en los países en desarrollo, incluso garantizando un entorno normativo propicio a la diversificación industrial y la adición de valor a los productos básicos, entre otras cosas.</t>
  </si>
  <si>
    <t>9.b.1</t>
  </si>
  <si>
    <t>9.b.1 Proporción del valor agregado por la industria de tecnología mediana y alta del valor añadido total.</t>
  </si>
  <si>
    <t>9.c Aumentar significativamente el acceso a la tecnología de la información y las comunicaciones y esforzarse por proporcionar acceso universal y asequible a Internet en los países menos adelantados de aquí a 2020.</t>
  </si>
  <si>
    <t>9.c.1</t>
  </si>
  <si>
    <t>9.c.1 Proporción de la población abarcada por una red móvil, desglosada por tecnología.</t>
  </si>
  <si>
    <t xml:space="preserve">Objetivo 9. Construir infraestructuras resilientes, promover la industrialización inclusiva y sostenible  y fomentar la innovación </t>
  </si>
  <si>
    <t xml:space="preserve">9.1 Desarrollar infraestructuras fiables, sostenibles, resilientes y de calidad, incluidas infraestructuras regionales y transfronterizas, para apoyar el desarrollo económico y el bienestar humano, haciendo especial hincapié en el acceso asequible y equitativo para todos </t>
  </si>
  <si>
    <t xml:space="preserve">9.1.1 Proporción de la población rural que vive a menos de 2 km de una carretera transitable todo el año </t>
  </si>
  <si>
    <t>Estimación de la población rural que vive a menos de 2 km de una carretera transitable todo el año a partir de datos cartográficos</t>
  </si>
  <si>
    <t>No hay una variable específica para medir ese aspecto, sin embargo con la cartografía es posible hacer algunas aproximaciones</t>
  </si>
  <si>
    <t xml:space="preserve">9.1.2 Volumen de transporte de pasajeros y carga, por medio de transporte </t>
  </si>
  <si>
    <t>No se ha logrado identificar fuente</t>
  </si>
  <si>
    <t>De acuerdo a las Naciones Unidas, este indicador se requiere con las siguientes desagregaciones: La posibilidad de acceder a los datos de los sistemas de seguimiento permite al nivel de desagregación máxima desde un punto de vista geográfico, con información detallada disponible para cualquier ubicación involucrados en el intercambio de correos y paquetes internacionales dentro de un país.</t>
  </si>
  <si>
    <t xml:space="preserve">9.2 Promover una industrialización inclusiva y sostenible y, de aquí a 2030, aumentar significativamente la contribución de la industria al empleo y al producto interno bruto, de acuerdo con las circunstancias nacionales, y duplicar esa contribución en los países menos adelantados </t>
  </si>
  <si>
    <t xml:space="preserve">9.2.1 Valor agregado por manufactura como proporción del PIB y per cápita </t>
  </si>
  <si>
    <t xml:space="preserve">Valor agregado por manufactura como porcentaje del PIB per cápita </t>
  </si>
  <si>
    <r>
      <t xml:space="preserve">El </t>
    </r>
    <r>
      <rPr>
        <b/>
        <sz val="11"/>
        <color theme="1"/>
        <rFont val="Calibri"/>
        <family val="2"/>
        <scheme val="minor"/>
      </rPr>
      <t>valor agregado</t>
    </r>
    <r>
      <rPr>
        <sz val="11"/>
        <color theme="1"/>
        <rFont val="Calibri"/>
        <family val="2"/>
        <scheme val="minor"/>
      </rPr>
      <t xml:space="preserve"> (</t>
    </r>
    <r>
      <rPr>
        <b/>
        <sz val="11"/>
        <color theme="1"/>
        <rFont val="Calibri"/>
        <family val="2"/>
        <scheme val="minor"/>
      </rPr>
      <t xml:space="preserve">VA) </t>
    </r>
    <r>
      <rPr>
        <sz val="11"/>
        <color theme="1"/>
        <rFont val="Calibri"/>
        <family val="2"/>
        <scheme val="minor"/>
      </rPr>
      <t xml:space="preserve">pretende medir el valor adicional creado por el proceso de producción y en el cual participan bienes y servicios suministrados por otros productores y la concurrencia de los factores de la producción (trabajo y capital).
La suma de los valores agregados por las diferentes actividades productivas o industrias conforma el Producto Interno Bruto. El PIB es uno de los indicadores más importantes para evaluar la actividad productiva de un país.
El </t>
    </r>
    <r>
      <rPr>
        <b/>
        <sz val="11"/>
        <color theme="1"/>
        <rFont val="Calibri"/>
        <family val="2"/>
        <scheme val="minor"/>
      </rPr>
      <t xml:space="preserve">Producto Interno Bruto (PIB) </t>
    </r>
    <r>
      <rPr>
        <sz val="11"/>
        <color theme="1"/>
        <rFont val="Calibri"/>
        <family val="2"/>
        <scheme val="minor"/>
      </rPr>
      <t xml:space="preserve"> es la suma de los valores monetarios de los bienes y servicios finales producidos por un país en un lapso determinado (trimestre, año). Para obtener esa suma es necesario evitar incurrir en una duplicación derivada de las operaciones de compra venta que existen entre los diferentes productores, ya que esta variable trata de medir el valor que agrega cada productor al bien o servicio final. Un ejemplo servirá para ilustrar el cálculo de este agregado.
Las clases de </t>
    </r>
    <r>
      <rPr>
        <b/>
        <sz val="11"/>
        <color theme="1"/>
        <rFont val="Calibri"/>
        <family val="2"/>
        <scheme val="minor"/>
      </rPr>
      <t>actividades económicas</t>
    </r>
    <r>
      <rPr>
        <sz val="11"/>
        <color theme="1"/>
        <rFont val="Calibri"/>
        <family val="2"/>
        <scheme val="minor"/>
      </rPr>
      <t xml:space="preserve"> que producen los bienes y servicios que se generan en el proceso productivo. Para este propósito se utiliza la Clasificación Industrial Internacional Uniforme de todas las actividades económicas (CIIU), que ha elaborado la Organización de Naciones Unidas, la cual al nivel más agrupado clasifica los establecimientos productivos en las siguientes grandes divisiones: Agricultura, silvicultura, caza y pesca; Extracción de minas y canteras; </t>
    </r>
    <r>
      <rPr>
        <b/>
        <sz val="11"/>
        <color theme="1"/>
        <rFont val="Calibri"/>
        <family val="2"/>
        <scheme val="minor"/>
      </rPr>
      <t>Industrias manufactureras</t>
    </r>
    <r>
      <rPr>
        <sz val="11"/>
        <color theme="1"/>
        <rFont val="Calibri"/>
        <family val="2"/>
        <scheme val="minor"/>
      </rPr>
      <t xml:space="preserve">; Suministro de Electricidad, gas y agua; Construcción; Comercio, restaurantes y hoteles; Transportes, almacenamiento y comunicaciones; Servicios de intermediación financiera y seguros, servicios inmobiliarios y servicios prestados a empresas; Servicios de administración pública y Servicios comunales, sociales y personales.
</t>
    </r>
    <r>
      <rPr>
        <u/>
        <sz val="11"/>
        <color theme="1"/>
        <rFont val="Calibri"/>
        <family val="2"/>
        <scheme val="minor"/>
      </rPr>
      <t>http://www.bccr.fi.cr/publicaciones/sector_real/Introduccion_conceptos_fuentes_metodos_cuentas_nacionales.pdf</t>
    </r>
  </si>
  <si>
    <t xml:space="preserve">
Donde i= actividades productivas en la Industria Manufacturera</t>
  </si>
  <si>
    <t>De acuerdo a las Naciones Unidas, este indicador se requiere con las siguientes desagregaciones: Los datos pueden ser presentados por grupos de países (PMA, PMD) y las regiones del mundo. El valor agregado puede ser también presentado por sector (CIIU)</t>
  </si>
  <si>
    <t xml:space="preserve">9.2.2 Empleo en la manufactura como proporción del empleo total </t>
  </si>
  <si>
    <t>Porcentaje del empleo en la manufactura respecto de la población ocupada por sexo</t>
  </si>
  <si>
    <r>
      <t>El</t>
    </r>
    <r>
      <rPr>
        <b/>
        <sz val="11"/>
        <color theme="1"/>
        <rFont val="Calibri"/>
        <family val="2"/>
        <scheme val="minor"/>
      </rPr>
      <t xml:space="preserve"> empleo</t>
    </r>
    <r>
      <rPr>
        <sz val="11"/>
        <color theme="1"/>
        <rFont val="Calibri"/>
        <family val="2"/>
        <scheme val="minor"/>
      </rPr>
      <t xml:space="preserve"> se define como el trabajo realizado por una remuneración o beneficio. El valor se obtiene sumando el número de ocupados en todas las actividades de fabricación. 
Corresponde a la cantidad de personas ocupadas en la industria manufacturera. Rama de actividad económica: Es una clasificación estadística que permite ubicar la empresa, el establecimiento, negocio o finca del trabajador dentro de un sector de la economía, según la clase de bienes o servicios que produce.
Para clasificar la rama de actividad económica se toma como referencia la Clasificación Internacional
Industrial Uniforme de todas las Actividades Económicas, más conocida como CIIU. Para el caso de la Encuesta se clasifica con la CIIU revisión 4 adaptada al país, la cual es la más reciente.</t>
    </r>
  </si>
  <si>
    <t>• Empleo en la manufactura.
• Empleo total.</t>
  </si>
  <si>
    <t>Encuesta Continua de Empleo (ECE)</t>
  </si>
  <si>
    <t xml:space="preserve">9.3 Aumentar el acceso de las pequeñas industrias y otras empresas, particularmente en los países en desarrollo, a los servicios financieros, incluidos créditos asequibles, y su integración en las cadenas de valor y los mercados </t>
  </si>
  <si>
    <t xml:space="preserve">9.3.1 Proporción correspondiente a las industrias a pequeña escala del valor añadido total del sector </t>
  </si>
  <si>
    <t xml:space="preserve">Porcentaje correspondiente a las industrias a pequeña escala del valor añadido total del sector </t>
  </si>
  <si>
    <t>FUENTE: MEIC y BCCR, 2013</t>
  </si>
  <si>
    <r>
      <t xml:space="preserve">El </t>
    </r>
    <r>
      <rPr>
        <b/>
        <sz val="11"/>
        <color theme="1"/>
        <rFont val="Calibri"/>
        <family val="2"/>
        <scheme val="minor"/>
      </rPr>
      <t>valor agregado (VA)</t>
    </r>
    <r>
      <rPr>
        <sz val="11"/>
        <color theme="1"/>
        <rFont val="Calibri"/>
        <family val="2"/>
        <scheme val="minor"/>
      </rPr>
      <t xml:space="preserve"> pretende medir el valor adicional creado por el proceso de producción y en el cual participan bienes y servicios suministrados por otros productores y la concurrencia de los factores de la producción (trabajo y capital).
La suma de los valores agregados por las diferentes actividades productivas o industrias conforma el Producto Interno Bruto. El PIB es uno de los indicadores más importantes para evaluar la actividad productiva de un país.
</t>
    </r>
    <r>
      <rPr>
        <b/>
        <sz val="11"/>
        <color theme="1"/>
        <rFont val="Calibri"/>
        <family val="2"/>
        <scheme val="minor"/>
      </rPr>
      <t>Se entiende por pequeña y mediana empresa (PYME)</t>
    </r>
    <r>
      <rPr>
        <sz val="11"/>
        <color theme="1"/>
        <rFont val="Calibri"/>
        <family val="2"/>
        <scheme val="minor"/>
      </rPr>
      <t xml:space="preserve"> toda unidad productiva de carácter permanente que disponga de recursos físicos estables y de recursos humanos, los maneje y opere, bajo la figura de
persona física o persona jurídica, en actividades industriales, comerciales o de servicios.
El tamaño se determina mediante la ponderación matemática de una fórmula que las clasifica según actividad empresarial, y que contempla el personal promedio contratado en un período fiscal, el valor de los activos, el valor de ventas anuales netas y el valor de los activos totales netos.
Dependiendo del resultado de dicha fórmula, la empresa  se clasifica como:
Microempresa si el resultado es igual o menor a 10.
Pequeña Empresa si el resultado es mayor que 10  pero menor o igual a 35.
Mediana Empresa si el resultado es mayor que 35 pero menor o igual a 100.
 Para determinar el tamaño de la empresa en el sector industrial, se utilizará la siguiente fórmula:
P=[(0,6*pe/100)+(0,3*inpf/(1 778 505 623))+(0,1*afn/(1 111 440 057))]*100
 Para determinar el tamaño de la empresa en el sector servicios subsector tecnologías de información, se utilizará la siguiente fórmula:
P=[(0,6*pe/50)+(0,3*inpf/(3 092 899 107))+(0,1*an/(966 781 718))]*100
 Para determinar el tamaño de la empresa en el sector de comercio y servicios, se utilizará la siguiente fórmula:
P=[(0,6*pe/30)+(0,3*inpf/(3 092 899 107))+(0,1*an/(966 781 718))]*100
Donde:
pe= Personal promedio empleado
inpf= Ingreso neto obtenido en el último periodo fiscal
afn= Activo fijo neto
an= activo neto</t>
    </r>
  </si>
  <si>
    <t>• Valor añadido correspondiente a las industrias a pequeña escala del valor añadido. 
• Valor añadido industrial.</t>
  </si>
  <si>
    <t>Cuentas Nacionales</t>
  </si>
  <si>
    <t>De acuerdo a las Naciones Unidas, este indicador se requiere con las siguientes desagregaciones: Los datos pueden ser desagregados por industria y por regiones.</t>
  </si>
  <si>
    <t>FUENTE: Ministerio de Economía, Industria y Comercio (MEIC)
Banco Central de Costa Rica (BCCR)</t>
  </si>
  <si>
    <t xml:space="preserve">9.3.2 Proporción de las industrias a pequeña escala que han obtenido un préstamo o una línea de crédito </t>
  </si>
  <si>
    <t xml:space="preserve">Porcentaje de las industrias a pequeña escala que han obtenido un préstamo o una línea de crédito </t>
  </si>
  <si>
    <t>Nota 1:  Proporción de préstamos otorgados a las microempresas</t>
  </si>
  <si>
    <t>FUENTE: MEIC, 2013</t>
  </si>
  <si>
    <t>• Industrias a pequeña escala que han obtenido un préstamo o una línea de crédito. 
• Total de industrias a pequeña escala.</t>
  </si>
  <si>
    <t xml:space="preserve">Total Nacional </t>
  </si>
  <si>
    <t>Ministerio de Economía, Industria y Comercio, Dirección General de la Pequeña y Mediana Empresa
Banco Central de Costa Rica</t>
  </si>
  <si>
    <t>Estudio sobre la caracterización de la oferta financiera a las PYME</t>
  </si>
  <si>
    <t>Geannina Dinarte Romero</t>
  </si>
  <si>
    <t>Dirección General de la Pequeña y Mediana Empresa</t>
  </si>
  <si>
    <t>Ministerio de Economía, Industria y Comercio</t>
  </si>
  <si>
    <t>(506) 2549-1400 Ext: 100</t>
  </si>
  <si>
    <t>asistentedigepyme@meic.go.cr</t>
  </si>
  <si>
    <t xml:space="preserve">9.4.1 Emisiones de CO2 por unidad de valor añadido </t>
  </si>
  <si>
    <t>Evolución de las emisiones totales de CO2 asociadas a la combustión por Producto Interno Bruto</t>
  </si>
  <si>
    <t>VER EMISIONES DE CO2/VA POR ACTIVIDAD ECONÓMICA</t>
  </si>
  <si>
    <r>
      <t>Emisiones de CO</t>
    </r>
    <r>
      <rPr>
        <b/>
        <vertAlign val="subscript"/>
        <sz val="10"/>
        <color theme="0"/>
        <rFont val="Calibri"/>
        <family val="2"/>
        <scheme val="minor"/>
      </rPr>
      <t>2</t>
    </r>
    <r>
      <rPr>
        <b/>
        <sz val="10"/>
        <color theme="0"/>
        <rFont val="Calibri"/>
        <family val="2"/>
        <scheme val="minor"/>
      </rPr>
      <t xml:space="preserve"> totales</t>
    </r>
  </si>
  <si>
    <t>PIB</t>
  </si>
  <si>
    <t>Intensidad (kg CO2/ millón de colones)</t>
  </si>
  <si>
    <t>Nota 1: El monto de emisiones totales incluye las emisiones generadas por los hogares por el uso de combustibles fósiles.</t>
  </si>
  <si>
    <t>Nota 2: Series en volumen encadenado, año de referencia 2012.</t>
  </si>
  <si>
    <t>No disponible.</t>
  </si>
  <si>
    <t>Cuenta de Energía
Cuentas Nacionales</t>
  </si>
  <si>
    <t xml:space="preserve">Henry Vargas </t>
  </si>
  <si>
    <t xml:space="preserve">Departamento de  </t>
  </si>
  <si>
    <t>(506) 2243</t>
  </si>
  <si>
    <t>VARGASCH@bccr.fi.cr</t>
  </si>
  <si>
    <t>Irene Alvarado Quesada</t>
  </si>
  <si>
    <t>Área de Estadísticas Ambientales</t>
  </si>
  <si>
    <t>(506) 22433212</t>
  </si>
  <si>
    <t>(506) 22433225</t>
  </si>
  <si>
    <t>RODRIGUEZZM@bccr.fi.cr</t>
  </si>
  <si>
    <t>Evolución de las emisiones de CO2 asociadas a la combustión por unidad de Valor Agregado por grupos de actividades económicas, 2011-2015</t>
  </si>
  <si>
    <t>Actividades Económicas</t>
  </si>
  <si>
    <t>Manufactura (C)</t>
  </si>
  <si>
    <t>Electricidad, agua y servicios de saneamiento (D, E)</t>
  </si>
  <si>
    <t>Actividades de alojamiento y servicios de comida (I)</t>
  </si>
  <si>
    <t>1/ Series en volumen encadenado, año de referencia 2012.</t>
  </si>
  <si>
    <t>Desagregación por actividad económica, según código CIIU 4.</t>
  </si>
  <si>
    <t xml:space="preserve">9.5 Aumentar la investigación científica y mejorar la capacidad tecnológica de los sectores industriales de todos los países, en particular los países en desarrollo, entre otras cosas fomentando la innovación y aumentando considerablemente, de aquí a 2030, el número de personas que trabajan en investigación y desarrollo por millón de habitantes y los gastos de los sectores público y privado en investigación y desarrollo </t>
  </si>
  <si>
    <t xml:space="preserve">9.5.1 Gastos en investigación y desarrollo como proporción del PIB </t>
  </si>
  <si>
    <t>Gastos en investigación y desarrollo como proporción del PIB, por área científica y tecnológica y por sector de ejecución</t>
  </si>
  <si>
    <t>Gasto total (% del PIB)</t>
  </si>
  <si>
    <t xml:space="preserve">Total Gasto corrientes en  I+D </t>
  </si>
  <si>
    <t>Ingeniería y Tecnología</t>
  </si>
  <si>
    <t>Ciencias Exactas y Naturales</t>
  </si>
  <si>
    <t>Ciencias Agrícolas</t>
  </si>
  <si>
    <t>Ciencias Sociales</t>
  </si>
  <si>
    <t>Ciencias Médicas</t>
  </si>
  <si>
    <t xml:space="preserve">Humanidades </t>
  </si>
  <si>
    <t>Otras / no especificadas</t>
  </si>
  <si>
    <t xml:space="preserve"> Sector Académico</t>
  </si>
  <si>
    <t>Sector Público</t>
  </si>
  <si>
    <t>Empresas</t>
  </si>
  <si>
    <t>OSFL</t>
  </si>
  <si>
    <r>
      <t xml:space="preserve">Gastos en investigación y desarrollo como proporción del PIB 
</t>
    </r>
    <r>
      <rPr>
        <b/>
        <sz val="11"/>
        <color theme="1"/>
        <rFont val="Calibri"/>
        <family val="2"/>
        <scheme val="minor"/>
      </rPr>
      <t xml:space="preserve">Investigación y el desarrollo experimental (I+D): </t>
    </r>
    <r>
      <rPr>
        <sz val="11"/>
        <color theme="1"/>
        <rFont val="Calibri"/>
        <family val="2"/>
        <scheme val="minor"/>
      </rPr>
      <t xml:space="preserve">Comprenden el trabajo creativo llevado a cabo de forma sistemática para incrementar el volumen de conocimientos, incluido el conocimiento de la humanidad la cultura y la sociedad, y el uso de esos conocimientos para crear nuevas aplicaciones.
Este tipo de investigación, en cuanto al aprovechamiento de sus resultados, es el conductor del desarrollo socio-económico del cualquier país.
El término I+D comprende tres tipos de investigación científica:
a. La investigación básica consiste en trabajos experimentales o teóricos que se emprenden principalmente para obtener nuevos conocimientos acerca de los fundamentos de los fenómenos y hechos observables, sin pensar en darles ninguna aplicación o utilización determinada.
b. La investigación aplicada también se refiere a trabajos originales realizados para adquirir nuevos conocimientos, sin embargo, está dirigida fundamentalmente hacia un objetivo práctico específico.
c. El desarrollo experimental comprende los trabajos sistemáticos que aprovechan los conocimientos existentes obtenidos de la investigación o la experiencia práctica. Está dirigido a la producción de nuevos materiales, productos o dispositivos; a la puesta en marcha de nuevos procesos, sistemas y servicios, o a la mejora sustancial de los ya existentes.
El </t>
    </r>
    <r>
      <rPr>
        <b/>
        <sz val="11"/>
        <color theme="1"/>
        <rFont val="Calibri"/>
        <family val="2"/>
        <scheme val="minor"/>
      </rPr>
      <t>Producto Interno Bruto (PIB)</t>
    </r>
    <r>
      <rPr>
        <sz val="11"/>
        <color theme="1"/>
        <rFont val="Calibri"/>
        <family val="2"/>
        <scheme val="minor"/>
      </rPr>
      <t xml:space="preserve">  es la suma de los valores monetarios de los bienes y servicios finales producidos por un país en un lapso determinado (trimestre, año). Para obtener esa suma es necesario evitar incurrir en una duplicación derivada de las operaciones de compra venta que existen entre los diferentes productores, ya que esta variable trata de medir el valor que agrega cada productor al bien o servicio final. Un ejemplo servirá para ilustrar el cálculo de este agregado.</t>
    </r>
  </si>
  <si>
    <t>• Gastos en investigación y desarrollo.
• PIB.</t>
  </si>
  <si>
    <t>Por área científica y tecnológica
Sector de Ejecución</t>
  </si>
  <si>
    <t>Ministerio de Ciencia, Tecnología y Telecomunucaciones</t>
  </si>
  <si>
    <t>Encuesta de Actividades Científicas y Tecnológicas</t>
  </si>
  <si>
    <t>De acuerdo a las Naciones Unidas, este indicador se requiere con las siguientes desagregaciones: El gasto en I + D puede desglosarse por sector de ejecución, origen de los fondos, campo de la ciencia, el tipo dela investigación y el tipo de costo. Los investigadores pueden desglosarse por sectores de empleo, campo de la ciencia, sexo y edad, todos ellos en la cabeza y el recuento equivalente a tiempo completo.</t>
  </si>
  <si>
    <t>Viceministerio de Ciencia y Tecnología, Proceso Sectorial, Unidad de Planificación Institucional</t>
  </si>
  <si>
    <t>(506) 2539-2251</t>
  </si>
  <si>
    <t xml:space="preserve">9.5.2 Investigadores (valor equivalente a tiempo completo) por millón de habitantes </t>
  </si>
  <si>
    <t xml:space="preserve">Tasa de investigadores por cada 1 000 000 de habitantes </t>
  </si>
  <si>
    <t>Nota: valor equivalente a tiempo completo.</t>
  </si>
  <si>
    <r>
      <t xml:space="preserve">Fuente: </t>
    </r>
    <r>
      <rPr>
        <sz val="10"/>
        <color theme="1"/>
        <rFont val="Calibri"/>
        <family val="2"/>
        <scheme val="minor"/>
      </rPr>
      <t>MICITT, Viceministerio de Ciencia y Tecnología, Unidad de Planificación Institucional 2010-2014.</t>
    </r>
  </si>
  <si>
    <r>
      <rPr>
        <b/>
        <sz val="11"/>
        <color theme="1"/>
        <rFont val="Calibri"/>
        <family val="2"/>
        <scheme val="minor"/>
      </rPr>
      <t>Investigadores:</t>
    </r>
    <r>
      <rPr>
        <sz val="11"/>
        <color theme="1"/>
        <rFont val="Calibri"/>
        <family val="2"/>
        <scheme val="minor"/>
      </rPr>
      <t xml:space="preserve"> Los investigadores son profesionales que trabajan en la concepción o creación de nuevos conocimientos, productos, procesos, métodos y sistemas y en la gestión de los respectivos proyectos. Debe tener un título académico universitario que le respalde - al menos de bachiller -. Como
característica adicional este profesional publica los resultados de sus investigaciones. En aquellos casos cuyos resultados no sean publicables, éstos se reflejan en el número de invenciones e innovaciones generadas. </t>
    </r>
  </si>
  <si>
    <t>Tasa por cada 1 000 000 habitantes</t>
  </si>
  <si>
    <t xml:space="preserve">9.a Facilitar el desarrollo de infraestructuras sostenibles y resilientes en los países en desarrollo mediante un mayor apoyo financiero, tecnológico y técnico a los países africanos, los países menos adelantados, los países en desarrollo sin litoral y los pequeños Estados insulares en desarrollo </t>
  </si>
  <si>
    <t xml:space="preserve">9.a.1 Total de apoyo internacional oficial (asistencia oficial para el desarrollo más otras corrientes oficiales) a la infraestructura </t>
  </si>
  <si>
    <t>De acuerdo a las Naciones Unidas, este indicador se requiere con las siguientes desagregaciones: Los datos se obtienen generalmente en un nivel de actividad, e incluyen numerosos parámetros. Ellos pueden por lo tanto ser desglosada por proveedor y el país receptor; por tipo de financiación, y por tipo de recursos previsto. Algunos datos también están disponibles en los objetivos políticos dirigidos por los proyectos individuales.</t>
  </si>
  <si>
    <t xml:space="preserve">9.b Apoyar el desarrollo de tecnologías, la investigación y la innovación nacionales en los países en desarrollo, incluso garantizando un entorno normativo propicio a la diversificación industrial y la adición de valor a los productos básicos, entre otras cosas </t>
  </si>
  <si>
    <t xml:space="preserve">9.b.1 Proporción del valor agregado por la industria de tecnología mediana y alta del valor añadido total </t>
  </si>
  <si>
    <t>Inversión en actividades científicas y tecnológicas como porcentaje del PIB</t>
  </si>
  <si>
    <t>Costa Rica: Inversión en actividades científicas y tecnológicas como porcentaje del PIB, 2010-2013</t>
  </si>
  <si>
    <r>
      <t xml:space="preserve">Fuente: </t>
    </r>
    <r>
      <rPr>
        <sz val="10"/>
        <color theme="1"/>
        <rFont val="Calibri"/>
        <family val="2"/>
        <scheme val="minor"/>
      </rPr>
      <t>MICITT, 2010-2013.</t>
    </r>
  </si>
  <si>
    <r>
      <rPr>
        <b/>
        <sz val="11"/>
        <color theme="1"/>
        <rFont val="Calibri"/>
        <family val="2"/>
        <scheme val="minor"/>
      </rPr>
      <t>Actividades Científicas y Tecnológicas (ACT)</t>
    </r>
    <r>
      <rPr>
        <sz val="11"/>
        <color theme="1"/>
        <rFont val="Calibri"/>
        <family val="2"/>
        <scheme val="minor"/>
      </rPr>
      <t xml:space="preserve"> Actividades sistemáticas que están estrechamente relacionadas con la producción, la promoción, la difusión y la aplicación de conocimientos científicos y técnicos, en todos los campos de la ciencia y la tecnología. Estas actividades comprenden la investigación y desarrollo (I+D), la enseñanza y la formación científica y tecnológica (EFCT) y los servicios científicos y tecnológicos (SCT).
El </t>
    </r>
    <r>
      <rPr>
        <b/>
        <sz val="11"/>
        <color theme="1"/>
        <rFont val="Calibri"/>
        <family val="2"/>
        <scheme val="minor"/>
      </rPr>
      <t>Producto Interno Bruto (PIB)</t>
    </r>
    <r>
      <rPr>
        <sz val="11"/>
        <color theme="1"/>
        <rFont val="Calibri"/>
        <family val="2"/>
        <scheme val="minor"/>
      </rPr>
      <t xml:space="preserve">  es la suma de los valores monetarios de los bienes y servicios finales producidos por un país en un lapso determinado (trimestre, año). Para obtener esa suma es necesario evitar incurrir en una duplicación derivada de las operaciones de compra venta que existen entre los diferentes productores, ya que esta variable trata de medir el valor que agrega cada productor al bien o servicio final. Un ejemplo servirá para ilustrar el cálculo de este agregado.</t>
    </r>
  </si>
  <si>
    <t>• Valor agregado por la industria de tecnología mediana y alta. 
• Valor añadido total.</t>
  </si>
  <si>
    <t>De acuerdo a las Naciones Unidas, este indicador se requiere con las siguientes desagregaciones: Los datos pueden ser presentados por separado para cada sector MHT, así como por el grupo de regiones y países.</t>
  </si>
  <si>
    <t xml:space="preserve">9.c Aumentar significativamente el acceso a la tecnología de la información y las comunicaciones y esforzarse por proporcionar acceso universal y asequible a Internet en los países menos adelantados de aquí a 2020 </t>
  </si>
  <si>
    <t xml:space="preserve">9.c.1 Proporción de la población abarcada por una red móvil, desglosada por tecnología  </t>
  </si>
  <si>
    <t>Datos agregados del sector</t>
  </si>
  <si>
    <t>Tecnologia</t>
  </si>
  <si>
    <t>Telefonía fija</t>
  </si>
  <si>
    <t>Telefonía móvil</t>
  </si>
  <si>
    <t xml:space="preserve">Tranferencia de datos </t>
  </si>
  <si>
    <t xml:space="preserve">Televisión por suscripción </t>
  </si>
  <si>
    <t xml:space="preserve">Indicadores de referencia </t>
  </si>
  <si>
    <t>Internet fijo</t>
  </si>
  <si>
    <t>Intenet móvil</t>
  </si>
  <si>
    <r>
      <t>Ingreso total (millones de colones)</t>
    </r>
    <r>
      <rPr>
        <b/>
        <vertAlign val="superscript"/>
        <sz val="10"/>
        <color theme="0"/>
        <rFont val="Calibri"/>
        <family val="2"/>
        <scheme val="minor"/>
      </rPr>
      <t>1/</t>
    </r>
  </si>
  <si>
    <t>Ingreso total/PIB (porcentaje)</t>
  </si>
  <si>
    <t>Inversión total/PIB (porcentaje)</t>
  </si>
  <si>
    <t>Recurso humano empleado total</t>
  </si>
  <si>
    <t xml:space="preserve">Recurso humano empleado total/población económicamente activa total </t>
  </si>
  <si>
    <t>Suscripciones totales</t>
  </si>
  <si>
    <t>Suscripciones totales / 100 habitantes</t>
  </si>
  <si>
    <t>Suscripciones totales / 100 viviendas</t>
  </si>
  <si>
    <t xml:space="preserve">Suscripciones totales telefonía fija básica tradicional </t>
  </si>
  <si>
    <t>Suscrupciones totales VoIP</t>
  </si>
  <si>
    <t>Cantidad total de teléfonos públicos</t>
  </si>
  <si>
    <t>Suscripciones prepago</t>
  </si>
  <si>
    <t>Suscripciones postpago</t>
  </si>
  <si>
    <t xml:space="preserve">Suscripciones prepago/ Total de suscripciones </t>
  </si>
  <si>
    <t xml:space="preserve">Suscripciones postpago/ Total de suscripciones </t>
  </si>
  <si>
    <t>Suscripciones totales acceso a Internet</t>
  </si>
  <si>
    <t>Suscripciones totales acceso de Internet fijo-alámbrico</t>
  </si>
  <si>
    <t>Suscripciones totales acceso a Internet fijo-inalámbrico</t>
  </si>
  <si>
    <t xml:space="preserve">Suscripciones, acceso a internet fijo </t>
  </si>
  <si>
    <t>Suscripciones totales acceso a Internet móvil</t>
  </si>
  <si>
    <t>Suscripciones totales acceso a
Internet fijo/100 habitantes</t>
  </si>
  <si>
    <t>Suscripciones totales acceso a Internet fijo/100 viviendas</t>
  </si>
  <si>
    <t>Suscripciones totales acceso a Internet móvil/100 habitantes</t>
  </si>
  <si>
    <t>Suscripciones totales acceso a Internet móvil/ suscripciones totales telefonía móvil</t>
  </si>
  <si>
    <t>Cantidad total conexiones de líneas dedicadas</t>
  </si>
  <si>
    <t>Suscripciones totales/100 habitantes</t>
  </si>
  <si>
    <t>Suscripciones totales/ 100 viviendas</t>
  </si>
  <si>
    <t>Producto interno bruto a precios
básicos. (Millones de colones
corrientes)</t>
  </si>
  <si>
    <t>Total de viviendas</t>
  </si>
  <si>
    <r>
      <rPr>
        <vertAlign val="superscript"/>
        <sz val="9"/>
        <color theme="1"/>
        <rFont val="Calibri"/>
        <family val="2"/>
        <scheme val="minor"/>
      </rPr>
      <t xml:space="preserve">1/ </t>
    </r>
    <r>
      <rPr>
        <sz val="9"/>
        <color theme="1"/>
        <rFont val="Calibri"/>
        <family val="2"/>
        <scheme val="minor"/>
      </rPr>
      <t>Cifras no incluye el ingreso asociado al servicio de televisión por suscripción.</t>
    </r>
  </si>
  <si>
    <r>
      <rPr>
        <b/>
        <sz val="11"/>
        <color theme="1"/>
        <rFont val="Calibri"/>
        <family val="2"/>
        <scheme val="minor"/>
      </rPr>
      <t xml:space="preserve">Telecomunicaciones: </t>
    </r>
    <r>
      <rPr>
        <sz val="11"/>
        <color theme="1"/>
        <rFont val="Calibri"/>
        <family val="2"/>
        <scheme val="minor"/>
      </rPr>
      <t xml:space="preserve">
</t>
    </r>
    <r>
      <rPr>
        <b/>
        <sz val="11"/>
        <color theme="1"/>
        <rFont val="Calibri"/>
        <family val="2"/>
        <scheme val="minor"/>
      </rPr>
      <t>Telefonía móvil</t>
    </r>
    <r>
      <rPr>
        <sz val="11"/>
        <color theme="1"/>
        <rFont val="Calibri"/>
        <family val="2"/>
        <scheme val="minor"/>
      </rPr>
      <t xml:space="preserve">, facilita las comunicaciones de voz sobre medios inalámbricos en el acceso, permite el envío y la descarga de datos a través de la interfaz de aire. Su evolución se dirige hacia una arquitectura all-IP.  Es comercializado por medio de: Mensajería instantánea (SMS), mensajería multimedia (MMS), voz postpago, voz prepago. 
</t>
    </r>
    <r>
      <rPr>
        <b/>
        <sz val="11"/>
        <color theme="1"/>
        <rFont val="Calibri"/>
        <family val="2"/>
        <scheme val="minor"/>
      </rPr>
      <t>Transferencia de datos</t>
    </r>
    <r>
      <rPr>
        <sz val="11"/>
        <color theme="1"/>
        <rFont val="Calibri"/>
        <family val="2"/>
        <scheme val="minor"/>
      </rPr>
      <t xml:space="preserve">, las comunicaciones se logran, generando paquetes de información que se reenvían por la red, independientemente del medio de propagación o red utilizada. Se basa en dos técnicas: el enrutamiento de datagramas y los canales virtuales. Comercializada por medio de: Acceso a Internet, carrier internacional, datos móviles, líneas dedicadas.
</t>
    </r>
  </si>
  <si>
    <t>• Suscripciones activas al servicio.
• Total de población.</t>
  </si>
  <si>
    <t>Estadística del Sector de Telecomunicaciones</t>
  </si>
  <si>
    <t>De acuerdo a las Naciones Unidas, este indicador se requiere con las siguientes desagregaciones: En base a los datos correspondientes al porcentaje de la población cubierta por una red móvil, desglosados por la tecnología,
y las cifras de población rural, los países pueden producir estimaciones de cobertura de la población rural y urbana. UIT
produce estimaciones globales para la cobertura de la población rural, por la tecnología.</t>
  </si>
  <si>
    <t>Ana Lucrecia Segura Ching</t>
  </si>
  <si>
    <t>Dirección General de Mercados</t>
  </si>
  <si>
    <t>(506) 4000-0000 Ext 14 Ext 72 Ext 73</t>
  </si>
  <si>
    <t>analucrecia.segura@sutel.go.cr</t>
  </si>
  <si>
    <t xml:space="preserve">Objetivo 10. Reducir la desigualdad en los países y entre ellos </t>
  </si>
  <si>
    <t>10.1 De aquí a 2030, lograr progresivamente y mantener el crecimiento de los ingresos del 40% más pobre de la población a una tasa superior a la media nacional.</t>
  </si>
  <si>
    <t>10.1.1 Tasas de crecimiento de los gastos o ingresos de los hogares per cápita entre el 40% más pobre de la población y la población total.</t>
  </si>
  <si>
    <t>10.2 De aquí a 2030, potenciar y promover la inclusión social, económica y política de todas las personas, independientemente de su edad, sexo, discapacidad, raza, etnia, origen, religión o situación económica u otra condición.</t>
  </si>
  <si>
    <t>10.2.1.a</t>
  </si>
  <si>
    <t>10.2.1.a Proporción de personas que viven por debajo del 50% de la mediana de los ingresos, desglosada por edad, sexo y personas con discapacidad.</t>
  </si>
  <si>
    <t>10.3 Garantizar la igualdad de oportunidades y reducir la desigualdad de resultados, incluso eliminando las leyes, políticas y prácticas discriminatorias y promoviendo legislaciones, políticas y medidas adecuadas a ese respecto.</t>
  </si>
  <si>
    <t>10.3.1 Proporción de la población que declara haberse sentido personalmente víctima de discriminación o acoso en los 12 meses anteriores por motivos de discriminación prohibidos por el derecho internacional de los derechos humanos.</t>
  </si>
  <si>
    <t xml:space="preserve">  </t>
  </si>
  <si>
    <t>10.4 Adoptar políticas, especialmente fiscales, salariales y de protección social, y lograr progresivamente una mayor igualdad.</t>
  </si>
  <si>
    <t>10.4.1 Proporción laboral del PIB, que comprende los salarios y las transferencias de protección social.</t>
  </si>
  <si>
    <t>10.5 Mejorar la reglamentación y vigilancia de las instituciones y los mercados financieros mundiales y fortalecer la aplicación de esos reglamentos.</t>
  </si>
  <si>
    <t>10.5.1 Indicadores de solidez financiera.</t>
  </si>
  <si>
    <t>10.6 Asegurar una mayor representación e intervención de los países en desarrollo en las decisiones adoptadas por las instituciones económicas y financieras internacionales para aumentar la eficacia, fiabilidad, rendición de cuentas y legitimidad de esas instituciones.</t>
  </si>
  <si>
    <t>10.6.1 Proporción de miembros y derechos de voto de los países en desarrollo en las organizaciones internacionales.</t>
  </si>
  <si>
    <t>10.7 Facilitar la migración y la movilidad ordenadas, seguras, regulares y responsables de las personas, incluso mediante la aplicación de políticas migratorias planificadas y bien gestionadas.</t>
  </si>
  <si>
    <t>10.7.1 Costo de la contratación por cuenta del empleado como proporción de los ingresos anuales percibidos en el país de destino.</t>
  </si>
  <si>
    <t xml:space="preserve">10.7.2 Número de países que han aplicado políticas migratorias bien gestionadas. </t>
  </si>
  <si>
    <t>10.a Aplicar el principio del trato especial y diferenciado para los países en desarrollo, en particular los países menos adelantados, de conformidad con los acuerdos de la Organización Mundial del Comercio.</t>
  </si>
  <si>
    <t>10.a.1 Proporción de líneas arancelarias que se aplican a las importaciones de los países menos adelantados y los países en desarrollo con arancel cero.</t>
  </si>
  <si>
    <t>10.b Fomentar la asistencia oficial para el desarrollo y las corrientes financieras, incluida la inversión extranjera directa, para los Estados con mayores necesidades, en particular los países menos adelantados, los países africanos, los pequeños Estados insulares en desarrollo y los países en desarrollo sin litoral, en consonancia con sus planes y programas nacionales.</t>
  </si>
  <si>
    <t>10.b.1 Corriente total de recursos para el desarrollo, por país receptor y país donante y el tipo de corriente (por ejemplo, asistencia oficial para el desarrollo, inversión extranjera directa y otras corrientes).</t>
  </si>
  <si>
    <t>10.c De aquí a 2030, reducir a menos del 3% los costos de transacción de las remesas de los migrantes y eliminar los corredores de remesas con un costo superior al 5%.</t>
  </si>
  <si>
    <t>10.c.1 Costo de las remesas como proporción del monto remitido.</t>
  </si>
  <si>
    <t xml:space="preserve">10.1 De aquí a 2030, lograr progresivamente y mantener el crecimiento de los ingresos del 40% más pobre de la población a una tasa superior a la media nacional </t>
  </si>
  <si>
    <t xml:space="preserve">10.1.1 Tasas de crecimiento de los gastos o ingresos de los hogares per cápita entre el 40% más pobre de la población y la población total </t>
  </si>
  <si>
    <t>Porcentaje que representa el ingreso de las personas del quintil 1 y 2 respecto al  total de ingreso de la población según zona y región de planificación</t>
  </si>
  <si>
    <r>
      <t xml:space="preserve">Se considera que en una distribución del ingreso equitativa, al 40% más pobre de la población le corresponde esa misma proporción del ingreso, este indicador muestra cuánto se acerca la sociedad a esa distribución. 
</t>
    </r>
    <r>
      <rPr>
        <b/>
        <sz val="11"/>
        <color theme="1"/>
        <rFont val="Calibri"/>
        <family val="2"/>
        <scheme val="minor"/>
      </rPr>
      <t>Quintil de ingreso per cápita</t>
    </r>
    <r>
      <rPr>
        <sz val="11"/>
        <color theme="1"/>
        <rFont val="Calibri"/>
        <family val="2"/>
        <scheme val="minor"/>
      </rPr>
      <t>: agrupa los hogares según su ingreso per cápita, el primer quintil contiene el 20% de los hogares con menor ingreso per cápita, en tanto el quinto agrupa el 20% de los hogares con el mayor ingreso por persona.
Se considera que en una distribución del ingreso equitativa, al 40% más pobre de la población le corresponde esa misma proporción del ingreso, este indicador muestra cuánto se acerca la sociedad a esa distribución.</t>
    </r>
  </si>
  <si>
    <t>• Quintil del ingreso per cápita del hogar, a nivel nacional, por zona y región de planificación.
• Ingreso per cápita de las personas (ipcn).</t>
  </si>
  <si>
    <t xml:space="preserve">Zona, y región de planificación </t>
  </si>
  <si>
    <t>Encuesta Nacional de Hogares</t>
  </si>
  <si>
    <t>Considerar que debe utilizarse los diferentes quintiles de ingreso según corresponda (Total país, Zona y Región)
De acuerdo a las Naciones Unidas, este indicador se requiere con las siguientes desagregaciones: Este indicador debe desglosarse por origen étnico, sexo, edad, ubicación geográfica, discapacidad, religión, condición migratoria o de desplazamiento, estado civil, y otros estados relevantes a nivel nacional, que pueden incluir, por ejemplo minorías o la condición de indígenas, el idioma hablado en el hogar, etcétera.</t>
  </si>
  <si>
    <t xml:space="preserve">10.2 De aquí a 2030, potenciar y promover la inclusión social, económica y política de todas las personas, independientemente de su edad, sexo, discapacidad, raza, etnia, origen, religión o situación económica u otra condición </t>
  </si>
  <si>
    <t xml:space="preserve">10.2.1 Proporción de personas que viven por debajo del 50% de la mediana de los ingresos, desglosada por edad, sexo y personas con discapacidad </t>
  </si>
  <si>
    <t>Porcentaje de la población que vive por debajo del 50% de la mediana de los ingresos de su correspondiente subpoblación, desglosada por sexo, zona, región de planificación  y personas con discapacidad.</t>
  </si>
  <si>
    <t>Con discapacidad</t>
  </si>
  <si>
    <r>
      <t xml:space="preserve">Porcentaje de la población con ingreso inferior al 50% de la mediana del ingreso de su correspondiente subpoblación. 
 </t>
    </r>
    <r>
      <rPr>
        <b/>
        <sz val="11"/>
        <color theme="1"/>
        <rFont val="Calibri"/>
        <family val="2"/>
        <scheme val="minor"/>
      </rPr>
      <t>Ingreso per cápita del hogar</t>
    </r>
    <r>
      <rPr>
        <sz val="11"/>
        <color theme="1"/>
        <rFont val="Calibri"/>
        <family val="2"/>
        <scheme val="minor"/>
      </rPr>
      <t xml:space="preserve">: se obtiene al dividir el total de ingreso del hogar o de alguna fuente, entre el total de miembros, por ejemplo, el ingreso per cápita por salario se obtiene de la división de la suma de los salarios de los miembros que reciben ese tipo de ingreso entre el total de miembros del hogar. El promedio del ingreso per cápita del hogar es una media de los ingresos per cápita de todos los hogares. </t>
    </r>
  </si>
  <si>
    <t xml:space="preserve">Donde: i= subpoblación </t>
  </si>
  <si>
    <t>• Mediana del ingreso de cada sub población de referencia (ipcn).
• Ingreso per cápita de las personas (ipcn).
• Total de personas de cada sub población.</t>
  </si>
  <si>
    <t>Zona y por región de planificación</t>
  </si>
  <si>
    <t>Sexo y personas con alguna discapacidad</t>
  </si>
  <si>
    <t>El umbral se obtiene de multiplicar la mediana del ingreso de las personas por 0,5. 
Se calcula la mediana para cada una de las subpoblaciones (Sexo, Zona, Región y personas con alguna discapacidad) 
De acuerdo a las Naciones Unidas, este indicador se requiere con las siguientes desagregaciones: Este indicador debe desglosarse por origen étnico, sexo, edad, ubicación geográfica, discapacidad, religión, condición migratoria o de desplazamiento, estado civil, y otros estados relevantes a nivel nacional, que pueden incluir, por ejemplo minorías o la condición de indígenas, el idioma hablado en el hogar, etcétera</t>
  </si>
  <si>
    <t>Porcentaje de la población que vive por debajo del 50% de la mediana de los ingresos, desglosada por sexo, zona, región de planificación  y personas con discapacidad.</t>
  </si>
  <si>
    <t>Porcentaje de la población que vive por debajo del 50% de la mediana de los ingresos poblacional, desglosada por sexo, zona, región de planificación  y personas con discapacidad</t>
  </si>
  <si>
    <r>
      <rPr>
        <b/>
        <sz val="11"/>
        <color theme="1"/>
        <rFont val="Calibri"/>
        <family val="2"/>
        <scheme val="minor"/>
      </rPr>
      <t>Porcentaje de la población con ingreso inferior al 50% de la mediana del ingreso poblacional. 
Ingreso per cápita del hogar</t>
    </r>
    <r>
      <rPr>
        <sz val="11"/>
        <color theme="1"/>
        <rFont val="Calibri"/>
        <family val="2"/>
        <scheme val="minor"/>
      </rPr>
      <t xml:space="preserve">: se obtiene al dividir el total de ingreso del hogar o de alguna fuente, entre el total de miembros, por ejemplo, el ingreso per cápita por salario se obtiene de la división de la suma de los salarios de los miembros que reciben ese tipo de ingreso entre el total de miembros del hogar. El promedio del ingreso per cápita del hogar es una media de los ingresos per cápita de todos los hogares. </t>
    </r>
  </si>
  <si>
    <t>• Mediana del ingreso de la población (ipcn).
• Ingreso per cápita de las personas (ipcn).
• Total de personas.</t>
  </si>
  <si>
    <t xml:space="preserve">Zona y región de planificación </t>
  </si>
  <si>
    <t>Para cada subpoblación se encuentra la proporción de personas con ingreso inferior al 50% de la mediana del ingreso poblacional.  
De acuerdo a las Naciones Unidas, este indicador se requiere con las siguientes desagregaciones: Este indicador debe desglosarse por origen étnico, sexo, edad, ubicación geográfica, discapacidad, religión, condición migratoria o de desplazamiento, estado civil, y otros estados relevantes a nivel nacional, que pueden incluir, por ejemplo minorías o la condición de indígenas, el idioma hablado en el hogar, etcétera.</t>
  </si>
  <si>
    <t>(506) 2281-9280 Ext: 317</t>
  </si>
  <si>
    <t xml:space="preserve">10.3 Garantizar la igualdad de oportunidades y reducir la desigualdad de resultados, incluso eliminando las leyes, políticas y prácticas discriminatorias y promoviendo legislaciones, políticas y medidas adecuadas a ese respecto </t>
  </si>
  <si>
    <t xml:space="preserve">10.3.1 Proporción de la población que declara haberse sentido personalmente víctima de discriminación o acoso en los 12 meses anteriores por motivos de discriminación prohibidos por el derecho internacional de los derechos humanos </t>
  </si>
  <si>
    <t xml:space="preserve">10.4 Adoptar políticas, especialmente fiscales, salariales y de protección social, y lograr progresivamente una mayor igualdad </t>
  </si>
  <si>
    <t xml:space="preserve">10.4.1 Proporción laboral del PIB, que comprende los salarios y las transferencias de protección social </t>
  </si>
  <si>
    <t>Porcentaje de remuneración de los asalariados respecto al valor agregado bruto total</t>
  </si>
  <si>
    <t>Fuente: Banco Central de Costa Rica</t>
  </si>
  <si>
    <r>
      <t xml:space="preserve">Cuato representa la remuneración por salarios con respecto a valor agregado bruto total. </t>
    </r>
    <r>
      <rPr>
        <b/>
        <sz val="11"/>
        <color theme="1"/>
        <rFont val="Calibri"/>
        <family val="2"/>
        <scheme val="minor"/>
      </rPr>
      <t xml:space="preserve">
Remuneración de los asalariados</t>
    </r>
    <r>
      <rPr>
        <sz val="11"/>
        <color theme="1"/>
        <rFont val="Calibri"/>
        <family val="2"/>
        <scheme val="minor"/>
      </rPr>
      <t xml:space="preserve">: Uno de los componentes del valor agregado es la remuneración de los asalariados que comprende el monto total pagado en dinero o en especie por un establecimiento o industria a un asalariado por el trabajo que éste realiza durante el período contable, más el valor de
las contribuciones sociales que paga el empleador a los sistemas de seguridad social obligatoria o a los sistemas privados de seguro social. 
El </t>
    </r>
    <r>
      <rPr>
        <b/>
        <sz val="11"/>
        <color theme="1"/>
        <rFont val="Calibri"/>
        <family val="2"/>
        <scheme val="minor"/>
      </rPr>
      <t>valor agregado</t>
    </r>
    <r>
      <rPr>
        <sz val="11"/>
        <color theme="1"/>
        <rFont val="Calibri"/>
        <family val="2"/>
        <scheme val="minor"/>
      </rPr>
      <t xml:space="preserve"> pretende medir el valor adicional creado por el proceso de producción y en el cual participan bienes y servicios suministrados por otros productores y la concurrencia de los factores de la producción (trabajo y capital). La suma de los valores agregados por las diferentes actividades productivas o industrias conforma el Producto Interno Bruto. El PIB es uno de los indicadores más importantes para evaluar la actividad productiva de un país</t>
    </r>
  </si>
  <si>
    <t>• Salarios y las transferencias de protección social. 
• PIB.</t>
  </si>
  <si>
    <t>De acuerdo a las Naciones Unidas, este indicador se requiere con las siguientes desagregaciones: Las estimaciones nacionales: en total.
Las estimaciones globales: Total, por región, nivel de ingreso nacional.</t>
  </si>
  <si>
    <t xml:space="preserve">10.5 Mejorar la reglamentación y vigilancia de las instituciones y los mercados financieros mundiales y fortalecer la aplicación de esos reglamentos </t>
  </si>
  <si>
    <t xml:space="preserve">10.5.1 Indicadores de solidez financiera  </t>
  </si>
  <si>
    <t xml:space="preserve">Indicadores de solidez financiera, por indicador  </t>
  </si>
  <si>
    <t xml:space="preserve">Indicadores financieros del Sistema Financiero Nacional </t>
  </si>
  <si>
    <t>Activo Productivo / Activo total</t>
  </si>
  <si>
    <t>Pasivo con costo / Pasivo Total</t>
  </si>
  <si>
    <t>Compromiso patrimonial</t>
  </si>
  <si>
    <t>Rentabilidad nominal sobre Patrimonio Promedio</t>
  </si>
  <si>
    <t xml:space="preserve">Utilidad Operacional Bruta / Gastos de Administración </t>
  </si>
  <si>
    <t>Nota: Promedio simple anual</t>
  </si>
  <si>
    <r>
      <t xml:space="preserve">Existen 12 ISF básicos y 14 recomendados para las instituciones de depósito. Además de dos indicadores basados en las tasas de interés, los indicadores acordados se resumen
en el documento que se muestra en este link: https://www.imf.org/external/pubs/ft/fsi/guide/2006/pdf/esl/guia.pdf.  Se presentan primero los ISF con base en el capital, seguidos de los ISF con base en los activos y los ISF con base en ingresos y gastos.
</t>
    </r>
    <r>
      <rPr>
        <b/>
        <sz val="11"/>
        <color theme="1"/>
        <rFont val="Calibri"/>
        <family val="2"/>
        <scheme val="minor"/>
      </rPr>
      <t>Activo Productivo / Activo tota</t>
    </r>
    <r>
      <rPr>
        <sz val="11"/>
        <color theme="1"/>
        <rFont val="Calibri"/>
        <family val="2"/>
        <scheme val="minor"/>
      </rPr>
      <t xml:space="preserve">l: Mide la participación de los activos que generan los principales ingresos, con respecto al total de los activos. Activo productivo: está compuesto por la cartera de crédito al día y con atraso hasta 90 días, más la cartera de inversiones en títulos y valores, más la Actividad de Servicios -(contingentes). Activo total: comprende todos los recursos representativos de los bienes propiedad de la entidad y los derechos que la misma tiene frente a terceros y de los que espera tener en el futuro beneficios económicos. Mientras mayor sea la participación porcentual, más eficiente será el manejo de los activos por parte de la entidad. 
</t>
    </r>
    <r>
      <rPr>
        <b/>
        <sz val="11"/>
        <color theme="1"/>
        <rFont val="Calibri"/>
        <family val="2"/>
        <scheme val="minor"/>
      </rPr>
      <t>Pasivo con costo / Pasivo Total</t>
    </r>
    <r>
      <rPr>
        <sz val="11"/>
        <color theme="1"/>
        <rFont val="Calibri"/>
        <family val="2"/>
        <scheme val="minor"/>
      </rPr>
      <t xml:space="preserve">: Mide la proporción de pasivos que generan costo financiero. Pasivo con costo: son aquellas obligaciones que tienen un costo financiero implícito de captación. Pasivo Total: comprende las cuentas representativas de las obligaciones ciertas de la entidad, surgidas a raíz de sucesos pasados, al vencimiento de las cuales, y para cancelarlas, la entidad espera desprenderse de recursos que incorporan beneficios económicos. Mientras más baja es la relación, es mejor, pues implica que las captaciones y otras obligaciones se generaron a un bajo costo.
</t>
    </r>
    <r>
      <rPr>
        <b/>
        <sz val="11"/>
        <color theme="1"/>
        <rFont val="Calibri"/>
        <family val="2"/>
        <scheme val="minor"/>
      </rPr>
      <t>Compromiso patrimonial:</t>
    </r>
    <r>
      <rPr>
        <sz val="11"/>
        <color theme="1"/>
        <rFont val="Calibri"/>
        <family val="2"/>
        <scheme val="minor"/>
      </rPr>
      <t xml:space="preserve"> Determina, qué porcentaje del patrimonio no redimible cubre las pérdidas no protegidas por las estimaciones contables. La determinación de las pérdidas estimadas se basa en la calidad y estructura de los activos de los intermediarios financieros. Pérdidas esperadas en activos menos estimaciones para activos: total del saldo contable de las cuentas de estimaciones para activos productivos y activos contingentes. Capital base calculado según lo dispuesto en el Acuerdo SUGEF 3- 06: Capital primario (capital pagado, el capital donado no sujeto a devolución y la reserva legal) más el capital secundario (cuentas patrimoniales no sujetas a devolución menos las pérdidas acumuladas de períodos anteriores y las pérdidas del período actual más las estimaciones de activos que no excedan el 2.0% como porcentaje del activo total) menos las deducciones. Normal: cuando el resultado del indicador es &lt; que 0%; nivel 1: cuando es &lt; que 10% pero es &gt; que 0%; nivel 2: cuando es &lt; que 20% pero es &gt; que 10%; nivel 3: cuando es &gt; que 20%.
</t>
    </r>
    <r>
      <rPr>
        <b/>
        <sz val="11"/>
        <color theme="1"/>
        <rFont val="Calibri"/>
        <family val="2"/>
        <scheme val="minor"/>
      </rPr>
      <t>Rentabilidad nominal sobre Patrimonio Promedio:</t>
    </r>
    <r>
      <rPr>
        <sz val="11"/>
        <color theme="1"/>
        <rFont val="Calibri"/>
        <family val="2"/>
        <scheme val="minor"/>
      </rPr>
      <t xml:space="preserve"> Mide el nivel de rentabilidad generado por el patrimonio. Rentabilidad nominal: Se refiere al saldo acumulado de los últimos doce meses, de la diferencia entre las cuentas de ingresos y gastos, sin considerar la inflación. Patrimonio Promedio: Comprende el saldo promedio de los últimos doce meses de las cuentas representativas del derecho de los propietarios (capital) sobre los activos netos (activos menos pasivos) de la entidad, menos el interés minoritario (en el caso de grupos o conglomerados financieros). Mientras más alta es la relación es mejor, pues implica que la gestión de la entidad le retribuye una mayor proporción de rentabilidad a los propietarios.
</t>
    </r>
    <r>
      <rPr>
        <b/>
        <sz val="11"/>
        <color theme="1"/>
        <rFont val="Calibri"/>
        <family val="2"/>
        <scheme val="minor"/>
      </rPr>
      <t>Utilidad Operacional Bruta / Gastos de Administración (se calcula en número de veces</t>
    </r>
    <r>
      <rPr>
        <sz val="11"/>
        <color theme="1"/>
        <rFont val="Calibri"/>
        <family val="2"/>
        <scheme val="minor"/>
      </rPr>
      <t xml:space="preserve">): Determina cuantas veces cubre la utilidad operacional bruta los gastos que ocasiona la administración de la entidad. Utilidad Operacional Bruta: el resultado de restar a los ingresos provenientes de la operación de la entidad, los costos y los gastos en los cuales incurre para poder prestar el servicio. Gastos de Administración: Gastos reconocidos sobre las actividades administrativas (personal, movilidad y comunicaciones, servicios externos, infraestructura, etc.) de una entidad. Es un indicador de cobertura que mide cuántas veces cubre la utilidad operacional bruta a los gastos administrativos. A mayor cobertura, mejor es el manejo.
</t>
    </r>
  </si>
  <si>
    <t>Razón y Porcentaje</t>
  </si>
  <si>
    <t>• Activo Productivo. 
• Activo total.
• Pasivo con costo. 
• Pasivo Total.
• Compromiso patrimonial. 
• Rentabilidad nominal.
• Patrimonio Promedio. 
• Utilidad Operacional Bruta. 
• Gastos de Administración.</t>
  </si>
  <si>
    <t>Por indicador de solidez financiera</t>
  </si>
  <si>
    <t xml:space="preserve">Mensual </t>
  </si>
  <si>
    <t>Superintendencia General de Entidades Financieras</t>
  </si>
  <si>
    <t>Reportes de información financiera contable</t>
  </si>
  <si>
    <t>https://www.sugef.fi.cr/servicios/reportes/IndicadoresFinancieros.aspx</t>
  </si>
  <si>
    <t>(506) 2243-4848 
(506) 2243-5030 
(506) 2243-5011</t>
  </si>
  <si>
    <t xml:space="preserve">sugefcr@sugef.fi.cr </t>
  </si>
  <si>
    <t xml:space="preserve">10.6 Asegurar una mayor representación e intervención de los países en desarrollo en las decisiones adoptadas por las instituciones económicas y financieras internacionales para aumentar la eficacia, fiabilidad, rendición de cuentas y legitimidad de esas instituciones </t>
  </si>
  <si>
    <t xml:space="preserve">10.6.1 Proporción de miembros y derechos de voto de los países en desarrollo en las organizaciones internacionales </t>
  </si>
  <si>
    <t>De acuerdo a las Naciones Unidas, este indicador se requiere con las siguientes desagregaciones: Los datos deben ser calculados y presentados por separado para cada organización (Banco Mundial, FMI,
etc.).</t>
  </si>
  <si>
    <t xml:space="preserve">10.7 Facilitar la migración y la movilidad ordenadas, seguras, regulares y responsables de las personas, incluso mediante la aplicación de políticas migratorias planificadas y bien gestionadas </t>
  </si>
  <si>
    <t xml:space="preserve">10.7.1 Costo de la contratación por cuenta del empleado como proporción de los ingresos anuales percibidos en el país de destino </t>
  </si>
  <si>
    <t>MT, Departamento de investigación del mercado laboral</t>
  </si>
  <si>
    <t xml:space="preserve">10.7.2 Número de países que han aplicado políticas migratorias bien gestionadas </t>
  </si>
  <si>
    <t xml:space="preserve">10.a Aplicar el principio del trato especial y diferenciado para los países en desarrollo, en particular los países menos adelantados, de conformidad con los acuerdos de la Organización Mundial del Comercio </t>
  </si>
  <si>
    <t xml:space="preserve">10.a.1 Proporción de líneas arancelarias que se aplican a las importaciones de los países menos adelantados y los países en desarrollo con arancel cero </t>
  </si>
  <si>
    <t xml:space="preserve">10.b Fomentar la asistencia oficial para el desarrollo y las corrientes financieras, incluida la inversión extranjera directa, para los Estados con mayores necesidades, en particular los países menos adelantados, los países africanos, los pequeños Estados insulares en desarrollo y los países en desarrollo sin litoral, en consonancia con sus planes y programas nacionales </t>
  </si>
  <si>
    <t xml:space="preserve">10.b.1 Corriente total de recursos para el desarrollo, por país receptor y país donante y el tipo de corriente (por ejemplo, asistencia oficial para el desarrollo, inversión extranjera directa y otras corrientes) </t>
  </si>
  <si>
    <t xml:space="preserve">10.c De aquí a 2030, reducir a menos del 3% los costos de transacción de las remesas de los migrantes y eliminar los corredores de remesas con un costo superior al 5% </t>
  </si>
  <si>
    <t xml:space="preserve">10.c.1 Costo de las remesas como proporción del monto remitido </t>
  </si>
  <si>
    <t xml:space="preserve">Costo promedio de envío de remesas de Estados Unidos a Costa Rica, como porcentaje del monto remitido (200 o 500 dólares) </t>
  </si>
  <si>
    <t>Costa Rica: Costo promedio de envío de remesas de Estados Unidos a Costa Rica, como porcentaje del monto remitido (200 o 500 dólares), IV Trimestre 2015 - I Trimestre 2017</t>
  </si>
  <si>
    <t>Monto remitido
(dólares)</t>
  </si>
  <si>
    <t>$200</t>
  </si>
  <si>
    <t>$500</t>
  </si>
  <si>
    <t>IV trimestre 2015</t>
  </si>
  <si>
    <t>I Trimeste 2016</t>
  </si>
  <si>
    <t>II Trimestre 2016</t>
  </si>
  <si>
    <t>III Trimestre 2016</t>
  </si>
  <si>
    <t>IV Trimeste 2016</t>
  </si>
  <si>
    <t>I Trimestre 2017</t>
  </si>
  <si>
    <t>http://remittanceprices.worldbank.org/es/corridor/United%20States/Costa%20Rica?start_date=1483246800&amp;end_date=1491019199</t>
  </si>
  <si>
    <r>
      <t xml:space="preserve">Fuente: </t>
    </r>
    <r>
      <rPr>
        <sz val="10"/>
        <color theme="1"/>
        <rFont val="Calibri"/>
        <family val="2"/>
        <scheme val="minor"/>
      </rPr>
      <t>The World Bank, Remittance Prices Worldwide, 2015-2017.</t>
    </r>
  </si>
  <si>
    <t>Este sitio web proporciona datos sobre el costo de enviar y recibir pequeñas cantidades de dinero de un país a otro. Llamadas remesas, estas transferencias internacionales son a menudo iniciadas por trabajadores migrantes. Los flujos de efectivo agregados y el número de participantes son enormes. De hecho, el Banco Mundial calcula que las remesas totalizaron 582.000 millones de dólares en 2015, de los cuales 432.000 millones se destinaron a países en desarrollo, en los que participaron unos 232 millones de migrantes. 
La recolección de datos a nivel nacional o regional puede ser más frecuente, detallada y adaptada a las necesidades de las comunidades locales. Por lo tanto, estas bases de datos pueden servir como una herramienta que permite a los remitentes comparar fácilmente diferentes servicios y costos y tener una idea más precisa de cuánto recibirá el beneficiario. Al mismo tiempo, la publicación de tablas de comparación de precios ayuda a empujar a los actores que compiten en el mercado hacia la eficiencia y reducir los costos.
Remittance Prices Worldwide cubre 365 "corredores de países". Los corredores incluyen 48 países remitentes y 105 países receptores.
La creación de bases de datos públicamente disponibles que contienen información detallada sobre el costo del envío de remesas ha sido identificada como uno de los medios más eficaces para mejorar la transparencia del mercado. 
En los últimos años, se han desarrollado varias bases de datos nacionales o regionales para la comparación de precios de remesas (ver Recursos). Sin embargo, estos sitios no siempre utilizan una metodología consistente.</t>
  </si>
  <si>
    <t>Dólares</t>
  </si>
  <si>
    <t>• Costo de las remesas.
• Monto total remitido.</t>
  </si>
  <si>
    <t xml:space="preserve">Por definir </t>
  </si>
  <si>
    <t xml:space="preserve">Por monto remitido </t>
  </si>
  <si>
    <t>Base de datos del Banco Mundial</t>
  </si>
  <si>
    <t xml:space="preserve">En la metadata global (UN) está el enlace a una sitio web del Banco Mundial en la que se encuentra disponible la información de la tabla.
Ell BCCR no lleva los registros de los costos de las remensas </t>
  </si>
  <si>
    <t>Banco Mundial</t>
  </si>
  <si>
    <t xml:space="preserve">Objetivo 11. Lograr que las ciudades y los asentamientos humanos sean inclusivos, seguros, resilientes  y sostenibles </t>
  </si>
  <si>
    <t>11.1 De aquí a 2030, asegurar el acceso de todas las personas a viviendas y servicios básicos adecuados, seguros y asequibles y mejorar los barrios marginales.</t>
  </si>
  <si>
    <t>11.1.1.a</t>
  </si>
  <si>
    <t>11.1.1.a Proporción de la población urbana que vive en barrios marginales, asentamientos improvisados o viviendas inadecuadas.</t>
  </si>
  <si>
    <t>11.1.1.b</t>
  </si>
  <si>
    <t>11.1.1.c</t>
  </si>
  <si>
    <t>11.2 De aquí a 2030, proporcionar acceso a sistemas de transporte seguros, asequibles, accesibles y sostenibles para todos y mejorar la seguridad vial, en particular mediante la ampliación del transporte público, prestando especial atención a las necesidades de las personas en situación de vulnerabilidad, las mujeres, los niños, las personas con discapacidad y las personas de edad.</t>
  </si>
  <si>
    <t>11.2.1 Proporción de la población que tiene acceso conveniente al transporte público, desglosada por sexo, edad y personas con discapacidad.</t>
  </si>
  <si>
    <t>11.3 De aquí a 2030, aumentar la urbanización inclusiva y sostenible y la capacidad para la planificación y la gestión participativas, integradas y sostenibles de los asentamientos humanos en todos los países.</t>
  </si>
  <si>
    <t>11.3.1 Cociente entre la tasa de consumo de tierras y la tasa de crecimiento de la población.</t>
  </si>
  <si>
    <t>11.3.2 Proporción de ciudades con una estructura de participación directa de la sociedad civil en la planificación y la gestión urbanas que opera regular y democráticamente.</t>
  </si>
  <si>
    <t>11.4 Redoblar los esfuerzos para proteger y salvaguardar el patrimonio cultural y natural del mundo.</t>
  </si>
  <si>
    <t>11.4.1 Total de gasto (público y privado) per cápita en la preservación, protección y conservación de todo el patrimonio cultural y natural, desglosado por tipo de patrimonio (cultural, natural, mixto y reconocido por el Centro del Patrimonio Mundial),  nivel de gobierno (nacional, regional, local y municipal), tipo de gastos (gastos de funcionamiento e inversiones) y tipo de financiación privada (donaciones en especie, sector privado sin fines de lucro y patrocinio).</t>
  </si>
  <si>
    <t xml:space="preserve">11.5 De aquí a 2030, reducir significativamente el número de muertes causadas por los desastres, incluidos los relacionados con el agua, y de personas afectadas por ellos, y reducir considerablemente las pérdidas económicas directas provocadas por los desastres en comparación con el producto interno bruto mundial, haciendo especial hincapié en la protección de los pobres y las personas en situaciones de vulnerabilidad. </t>
  </si>
  <si>
    <t>11.5.1 Número de muertes, personas desaparecidas y afectados directamente a consecuencia por desastres por cada 100.000 personas (1.5.1 y 13.1.1).</t>
  </si>
  <si>
    <t>11.5.2 Pérdidas económicas directas en relacción con el PIB  mundial, daños a la infraestructura esencial y número de interrupciones de los servicios básicos, atribuidas a desastres.</t>
  </si>
  <si>
    <t>11.6 De aquí a 2030, reducir el impacto ambiental negativo per cápita de las ciudades, incluso prestando especial atención a la calidad del aire y la gestión de los desechos municipales y de otro tipo.</t>
  </si>
  <si>
    <t>11.6.1 Proporción de residuos sólidos urbanos recolectados regularmente y con descarga final adecuada del total de residuos sólidos urbanos generados, desglosada por ciudad.</t>
  </si>
  <si>
    <t>11.6.2 Niveles medios anuales de partículas finas (por ejemplo, PM2.5 y PM10) en las ciudades (ponderados según la población).</t>
  </si>
  <si>
    <t>11.7 De aquí a 2030, proporcionar acceso universal a zonas verdes y espacios públicos seguros, inclusivos y accesibles, en particular para las mujeres y los niños, las personas de edad y las personas con discapacidad.</t>
  </si>
  <si>
    <t xml:space="preserve">11.7.1 Proporción media de la superficie edificada de las ciudades correspondiente a espacios abiertos para el uso público de todos, desglosada por sexo, edad y personas con discapacidad. </t>
  </si>
  <si>
    <t>11.7.2 Proporción de personas víctimas de violencia física o acoso sexual, desglosada por sexo, edad, grado de discapacidad y lugar del hecho, en los doce meses anteriores.</t>
  </si>
  <si>
    <t>11.a Apoyar los vínculos económicos, sociales y ambientales positivos entre las zonas urbanas, periurbanas y rurales fortaleciendo la planificación del desarrollo nacional y regional.</t>
  </si>
  <si>
    <t>11.a.1 Proporción de población residente en ciudades que aplican planes de desarrollo urbano y regional que integran las proyecciones demográficas y las necesidades de recursos, desglosada por tamaño de ciudad.</t>
  </si>
  <si>
    <t>11.b De aquí a 2020, aumentar considerablemente el número de ciudades y asentamientos humanos que adoptan e implementan políticas y planes integrados para promover la inclusión, el uso eficiente de los recursos, la mitigación del cambio climático y la adaptación a él y la resiliencia ante los desastres, y desarrollar y poner en práctica, en consonancia con el Marco de Sendai para la Reducción del Riesgo de Desastres 2015-2030, la gestión integral de los riesgos de desastre a todos los niveles.</t>
  </si>
  <si>
    <t>11.b.1 Número de países que adoptan y aplican estrategias de reducción del riesgo local en consonancia con el Marco de SINDAI para la reducción de riesgo de Desastres (1.5.3 y 13.1.2).</t>
  </si>
  <si>
    <t>11.b.2 Proporción de gobiernos locales que adoptan y aplican estrategias de reducción del riesgo de desastres a nivel local en consonancia con las estrategias nacionales de reducción de riezgo de desastres (1.5.4 y 13.1.3).</t>
  </si>
  <si>
    <t>11.c Proporcionar apoyo a los países menos adelantados, incluso mediante asistencia financiera y técnica, para que puedan construir edificios sostenibles y resilientes utilizando materiales locales.</t>
  </si>
  <si>
    <t>11.c.1 Proporción del apoyo financiero a los países menos adelantados que se asigna a la construcción y el reacondicionamiento con materiales locales de edificios sostenibles, resilientes y eficientes en el uso de recursos.</t>
  </si>
  <si>
    <t xml:space="preserve">11.1 De aquí a 2030, asegurar el acceso de todas las personas a viviendas y servicios básicos adecuados, seguros y asequibles y mejorar los barrios marginales </t>
  </si>
  <si>
    <t xml:space="preserve">11.1.1 Proporción de la población urbana que vive en barrios marginales, asentamientos improvisados o viviendas inadecuadas </t>
  </si>
  <si>
    <t xml:space="preserve">a. Porcentaje de la población en viviendas con estado físico de la vivienda malo, desglosada por zona y región de planificación. </t>
  </si>
  <si>
    <t>Proporción de población urbana que vive en tugurios 11/</t>
  </si>
  <si>
    <t>Porcentaje de viviendas en tugurio, móviles o eventuales 11/</t>
  </si>
  <si>
    <t>Porcentaje de viviendas con tenencia en precario, cedida o prestada 11/</t>
  </si>
  <si>
    <t>Porcentaje de viviendas en mal estado 11/ 12/</t>
  </si>
  <si>
    <t>Porcentaje de viviendas en regular estado 11/ 13/</t>
  </si>
  <si>
    <t>n.d.</t>
  </si>
  <si>
    <r>
      <rPr>
        <b/>
        <sz val="11"/>
        <color theme="1"/>
        <rFont val="Calibri"/>
        <family val="2"/>
        <scheme val="minor"/>
      </rPr>
      <t xml:space="preserve">Vivienda en mal estado: </t>
    </r>
    <r>
      <rPr>
        <sz val="11"/>
        <color theme="1"/>
        <rFont val="Calibri"/>
        <family val="2"/>
        <scheme val="minor"/>
      </rPr>
      <t xml:space="preserve"> es aquella en los que los materiales  presentan grave deterioro o daño estructural y su estado constituye un peligro eminente para las personas habitantes de la vivienda y sumado a esto se requiere de una sustitución parcial o total de las áreas afectadas (bases hundidas o podridas, grietas, huecos, entre otros).
Se toma encuentra el estado de las paredes exteriores, el techo y el piso.</t>
    </r>
  </si>
  <si>
    <t>• Estado Físico de la vivienda (EFI).
• Personas en viviendas que tiene  estado físico malo.
• Total de personas.</t>
  </si>
  <si>
    <t xml:space="preserve"> Zona y región de planificación</t>
  </si>
  <si>
    <t xml:space="preserve">Encuesta Nacional de Hogares </t>
  </si>
  <si>
    <t>La variable estado físico de la vivienda cuenta con las  categorías , malo, regular y bueno, en este cálculo se hace la selección por persona, aunque la variable original es por vivienda. 
Para la construcción de la variable, "Estado físico de la vivienda" (EFI) se utiliza la variable V7 y se agrupan en "Malo" las opciones V7a=1 y V7a+V7b+V7c =3, 4, 5.</t>
  </si>
  <si>
    <t xml:space="preserve">b. Porcentaje de la población con tipo de vivienda en tugurio, desglosada por zona y región de planificación. </t>
  </si>
  <si>
    <r>
      <rPr>
        <b/>
        <sz val="11"/>
        <color theme="1"/>
        <rFont val="Calibri"/>
        <family val="2"/>
        <scheme val="minor"/>
      </rPr>
      <t>Tugurio:</t>
    </r>
    <r>
      <rPr>
        <sz val="11"/>
        <color theme="1"/>
        <rFont val="Calibri"/>
        <family val="2"/>
        <scheme val="minor"/>
      </rPr>
      <t xml:space="preserve"> es un recinto construido con materiales de desecho (cartón, tablas, latas viejas, tela). Por lo general se encuentra ubicado a orillas de los puentes, en los alrededores de las ciudades o en terrenos propiedad del Estado o propiedad privada invadida.</t>
    </r>
  </si>
  <si>
    <t>• Tipo de vivienda (V1).
• Personas con tipo de vivienda igual a tugurio.
• Total de personas.</t>
  </si>
  <si>
    <t>Para el cálculo de este indicador se utiliza la variable "tipo de vivienda" (V1) que posee las categorías, Casa en condominio o residencial cerrado, Casa independiente, En fila o contigua, En edificio (condominio vertical o apartamento), Cuartería, Tugurio.</t>
  </si>
  <si>
    <t>c. Porcentaje de la población que vive en precario, desglosada por zona y región de planificación.</t>
  </si>
  <si>
    <r>
      <rPr>
        <b/>
        <sz val="11"/>
        <color theme="1"/>
        <rFont val="Calibri"/>
        <family val="2"/>
        <scheme val="minor"/>
      </rPr>
      <t>Viviendas en precario:</t>
    </r>
    <r>
      <rPr>
        <sz val="11"/>
        <color theme="1"/>
        <rFont val="Calibri"/>
        <family val="2"/>
        <scheme val="minor"/>
      </rPr>
      <t xml:space="preserve"> son aquellas que están ubicadas en terrenos ocupados ilegalmente. La vivienda puede haber sido construida por sus habitantes, pero al estar en un terreno que no les pertenece, se considera en precario.</t>
    </r>
  </si>
  <si>
    <t>• Personas con tipo de tenencia de la vivienda en precario.
• Total de personas.</t>
  </si>
  <si>
    <t>Para el cálculo de este indicador se utiliza la variable "tipo de tenencia de la vivienda" (V2a) que posee las categorías, En precario, Alquilada,  Propia pagando a plazos, Propia totalmente pagada, otra tenencia (cedida, prestada).</t>
  </si>
  <si>
    <t>(506) 2282-9280 Ext: 317</t>
  </si>
  <si>
    <t xml:space="preserve">11.2.1 Proporción de la población que tiene acceso conveniente al transporte público, desglosada por sexo, edad y personas con discapacidad </t>
  </si>
  <si>
    <t>Cantidad total de personas que utilizan el servicio de transporte público por cada ruta autorizada</t>
  </si>
  <si>
    <t xml:space="preserve">11.3 De aquí a 2030, aumentar la urbanización inclusiva y sostenible y la capacidad para la planificación y la gestión participativas, integradas y sostenibles de los asentamientos humanos en todos los países </t>
  </si>
  <si>
    <t xml:space="preserve">11.3.1 Cociente entre la tasa de consumo de tierras y la tasa de crecimiento de la población </t>
  </si>
  <si>
    <t xml:space="preserve">11.3.2 Proporción de ciudades con una estructura de participación directa de la sociedad civil en la planificación y la gestión urbanas que opera regular y democráticamente </t>
  </si>
  <si>
    <t>UCR-PRODUS</t>
  </si>
  <si>
    <t>No hay metodología, existen espacios pero no se sabe cómo medir</t>
  </si>
  <si>
    <t xml:space="preserve">11.4 Redoblar los esfuerzos para proteger y salvaguardar el patrimonio cultural y natural del mundo </t>
  </si>
  <si>
    <t xml:space="preserve">11.4.1 Total de gasto (público y privado) per cápita en la preservación, protección y conservación de todo el patrimonio cultural y natural, desglosado por tipo de patrimonio (cultural, natural, mixto y reconocido por el Centro del Patrimonio Mundial), nivel de gobierno (nacional, regional, local y municipal), tipo de gastos (gastos de funcionamiento e inversiones) y tipo de financiación privada (donaciones en especie, sector privado sin fines de lucro y patrocinio)  </t>
  </si>
  <si>
    <t xml:space="preserve">11.5 De aquí a 2030, reducir significativamente el número de muertes causadas por los desastres, incluidos los relacionados con el agua, y de personas afectadas por ellos, y reducir considerablemente las pérdidas económicas directas provocadas por los desastres en comparación con el producto interno bruto mundial, haciendo especial hincapié en la protección de los pobres y las personas en situaciones de vulnerabilidad </t>
  </si>
  <si>
    <t>11.5.1 Número de muertes, personas desaparecidas y afectados directamente a consecuencia por desastres por cada 100.000 personas (1.5.1 y 13.1.1)</t>
  </si>
  <si>
    <t>Fuente: Comisión Nacional de Emergencias</t>
  </si>
  <si>
    <t xml:space="preserve">Comisión Nacional de Prevención de Riesgos y Atención de Emergencias, Unidad de Desarrollo Estratégico </t>
  </si>
  <si>
    <t>11.5.2 Pérdidas económicas directas en relación con el PIB  mundial, daños a la infraestructura esencial y número de interrupciones de los servicios básicos, atribuidas a desastres (1.5.2)</t>
  </si>
  <si>
    <r>
      <t xml:space="preserve">Contabiliza el monto en colones de las perdidas económicas por destares. 
</t>
    </r>
    <r>
      <rPr>
        <b/>
        <sz val="11"/>
        <color theme="1"/>
        <rFont val="Calibri"/>
        <family val="2"/>
        <scheme val="minor"/>
      </rPr>
      <t>Pérdida económica directa</t>
    </r>
    <r>
      <rPr>
        <sz val="11"/>
        <color theme="1"/>
        <rFont val="Calibri"/>
        <family val="2"/>
        <scheme val="minor"/>
      </rPr>
      <t xml:space="preserve">: La pérdida directa es casi equivalente al daño físico. El valor monetario de destrucción total o parcial de los bienes físicos existentes en la zona afectada. Los ejemplos incluyen la pérdida de  activos físicos tales como casas dañadas, fábricas e infraestructura. Las pérdidas directas suelen ocurrir durante el evento o dentro de las primeras horas después del evento. La pérdida económica directa en este marco de indicadores consiste en la pérdida de la agricultura, daños a instalaciones industriales y comerciales, daños a viviendas e infraestructuras.
Limitamos la pérdida económica en pérdida económica directa, excluyendo la pérdida indirecta (por ejemplo, pérdida producción interrumpida) y pérdidas macroeconómicas. La razón es que todavía no hay metodología universalmente estandarizada para medir las pérdidas indirectas y macroeconómicas.
 </t>
    </r>
  </si>
  <si>
    <t>Comisión Nacional de Prevención de Riesgos y Atención de Emergencias, Unidad de Desarrollo Estratégico / MIDEPLAN</t>
  </si>
  <si>
    <t>Este indicador es igual al 1.5.2
De acuerdo a las Naciones Unidas, este indicador se requiere con las siguientes desagregaciones: Por país, por caso, según el tipo de riesgo, por categoría de pérdida de activos.</t>
  </si>
  <si>
    <t xml:space="preserve">11.6 De aquí a 2030, reducir el impacto ambiental negativo per cápita de las ciudades, incluso prestando especial atención a la calidad del aire y la gestión de los desechos municipales y de otro tipo </t>
  </si>
  <si>
    <t xml:space="preserve">11.6.1 Proporción de residuos sólidos urbanos recolectados regularmente y con descarga final adecuada del total de residuos sólidos urbanos generados, desglosada por ciudad </t>
  </si>
  <si>
    <t>El Ministerio de Salud dispone de información sobre los gestores que recolectan residuos ordinarios y que pueden gestionarse adecuadamente y solo a nivel nacional</t>
  </si>
  <si>
    <t xml:space="preserve">11.6.2 Niveles medios anuales de partículas finas (por ejemplo, PM2.5 y PM10) en las ciudades (ponderados según la población) </t>
  </si>
  <si>
    <t xml:space="preserve">Niveles medios anuales de partículas finas (por ejemplo, PM2.5 y PM10) en las ciudades (ponderados según la población) </t>
  </si>
  <si>
    <t>PARTÍCULAS PM10</t>
  </si>
  <si>
    <t>PARTÍCULAS PM2.5</t>
  </si>
  <si>
    <t>DIÓXIDO DE NITRÓGENO</t>
  </si>
  <si>
    <t>Catedral Metropolitana</t>
  </si>
  <si>
    <t>Sección de Parques MSJ</t>
  </si>
  <si>
    <t>Centro de Reciclaje de Hatillo MSJ</t>
  </si>
  <si>
    <t>La Uruca</t>
  </si>
  <si>
    <t>Registro Nacional, Zapote</t>
  </si>
  <si>
    <t>Palacio Municipal, Escazú</t>
  </si>
  <si>
    <t>Rectoría de la UNA, Heredia</t>
  </si>
  <si>
    <t>Centro Comercial La Ribera</t>
  </si>
  <si>
    <t>Lindora, Santa Ana</t>
  </si>
  <si>
    <t>Universidad Técnica Nacional, Alajuela</t>
  </si>
  <si>
    <t>Zona Industrial, Cartago</t>
  </si>
  <si>
    <t>Compañía EATON, Moravia</t>
  </si>
  <si>
    <t>Santo Domingo</t>
  </si>
  <si>
    <t>Estación Ferrocarril, Cartago</t>
  </si>
  <si>
    <t>Parque Industrial, Cartago</t>
  </si>
  <si>
    <t>Edificio de la Municipalidad de San José</t>
  </si>
  <si>
    <t>Sector Residencial, Moravia</t>
  </si>
  <si>
    <t>La Asunción, Belén</t>
  </si>
  <si>
    <t>CNFL, La Uruca</t>
  </si>
  <si>
    <t>Plantel Municipal, MSJ</t>
  </si>
  <si>
    <t>Cantón de San José</t>
  </si>
  <si>
    <t>Cantón de Belén</t>
  </si>
  <si>
    <t>Escazú</t>
  </si>
  <si>
    <t>Costado Norte Hospital San Juan de Dios</t>
  </si>
  <si>
    <t>Costado Norte Catedral Metropolitana</t>
  </si>
  <si>
    <t>Estación al Pacífico</t>
  </si>
  <si>
    <t>Bomba La Castellana</t>
  </si>
  <si>
    <t>Barrio Lujan, Antigua Fábrica Dos Pinos</t>
  </si>
  <si>
    <t>Barrio Francisco Peralta, cercanías del edificio MINAE</t>
  </si>
  <si>
    <t>Barrio La Cruz</t>
  </si>
  <si>
    <t>Avenida 10 AyA</t>
  </si>
  <si>
    <t>Costado este Iglesia Santa Teresita</t>
  </si>
  <si>
    <t>JAPDEVA</t>
  </si>
  <si>
    <t>Barrio México</t>
  </si>
  <si>
    <t>Barrio Pitahaya</t>
  </si>
  <si>
    <t>Númar</t>
  </si>
  <si>
    <t>Barrio Córdoba</t>
  </si>
  <si>
    <t>Frente a Gollo, Zapote</t>
  </si>
  <si>
    <t>Frente a Abastecedor Los Sauces, San Francisco de Dos Ríos</t>
  </si>
  <si>
    <t>Frente a Faro del Caribe, San Francisco de Dos Ríos</t>
  </si>
  <si>
    <t>Iglesia Católica, Paso Ancho</t>
  </si>
  <si>
    <t>Walmart, San Sebastián</t>
  </si>
  <si>
    <t>Centro de Reciclaje, Hatillo #3</t>
  </si>
  <si>
    <t>Escuela Jorge Debravo, Hatillo #8</t>
  </si>
  <si>
    <t>Iglesia del Perpetuo Socorro, Mata Redonda</t>
  </si>
  <si>
    <t>Plaza Santa Fe, Pavas</t>
  </si>
  <si>
    <t>Lomas de Bribrí, Pavas</t>
  </si>
  <si>
    <t>La Nunciatura, Barrio Rohrmoser</t>
  </si>
  <si>
    <t>Escuela la Peregrina, La Uruca</t>
  </si>
  <si>
    <t>Autos JAC, La Ururca</t>
  </si>
  <si>
    <t>Antiguo Hotel Herradura</t>
  </si>
  <si>
    <t>Costado sur Plaza de Deportes La Asunción</t>
  </si>
  <si>
    <t>Residencial Cariari</t>
  </si>
  <si>
    <t>Costado Norte de la Firestone</t>
  </si>
  <si>
    <t>Frente al Hotel Marriot</t>
  </si>
  <si>
    <t>Frente a la Iglesia católica La Ribera</t>
  </si>
  <si>
    <t>Parque recreativo Ojo de Agua</t>
  </si>
  <si>
    <t>Costa Norte Municipalidad de Belén</t>
  </si>
  <si>
    <t>Polideportivo Belén</t>
  </si>
  <si>
    <t>Cruce Belén - Santa Ana</t>
  </si>
  <si>
    <t>Antigua Kimberly Clark</t>
  </si>
  <si>
    <t>Centro Comercial Plaza Belén</t>
  </si>
  <si>
    <t>Walmart, Centro Comercial Trejos Montealegre</t>
  </si>
  <si>
    <t>Multicentro Paco</t>
  </si>
  <si>
    <t>Plaza Loma Real, Guachipelín</t>
  </si>
  <si>
    <t>Calle El Llano, Cruce Alajuelita</t>
  </si>
  <si>
    <t>San Antonio, La guaria</t>
  </si>
  <si>
    <t>Urbanización La Avellana, San Antonio</t>
  </si>
  <si>
    <t>Zona Protectora, San Antonio</t>
  </si>
  <si>
    <t>El Jardín, Escazú</t>
  </si>
  <si>
    <t>Barrio Corazón de Jesús</t>
  </si>
  <si>
    <t>Municipalidad de Escazú</t>
  </si>
  <si>
    <t>Escuela Carrizal Alajuela</t>
  </si>
  <si>
    <t>Iglesia de Sabanilla</t>
  </si>
  <si>
    <t>Iglesia del Carmen</t>
  </si>
  <si>
    <t>Parque de Barrio San José</t>
  </si>
  <si>
    <t>Dos Pinos, El Coyol</t>
  </si>
  <si>
    <t>Escuela Ricardo Fernández, La Garita</t>
  </si>
  <si>
    <t>Escuela de Turrúcaresm Alajuela</t>
  </si>
  <si>
    <t>Escuela Gabriela Mistral, La Guácima</t>
  </si>
  <si>
    <t>Iglesia de San Rafael de Alajuela</t>
  </si>
  <si>
    <t>Fuerza Pública de Río Segundo</t>
  </si>
  <si>
    <t>Fuente: MINAE, DIGECA</t>
  </si>
  <si>
    <t>La concentración Promedio Anual de PM2.5 y PM10 se expresa como la masa de partículas de tamaño menor a 2.5 µm y a 10 µm para un volumen determinado de aire. Está dada por la sumatoria de las concentraciones diarias de PM2.5 y PM10 registradas, divididas por el número de concentraciones diarias registradas en el año.</t>
  </si>
  <si>
    <t>mg/m3</t>
  </si>
  <si>
    <t>• Concentración de partículas.</t>
  </si>
  <si>
    <t>Gran Área Metropolitana (GAM)</t>
  </si>
  <si>
    <t>Mensual</t>
  </si>
  <si>
    <t>Ministerio de Ambiente y Energía, Dirección de Gestión de la Calidad Ambiental</t>
  </si>
  <si>
    <t>Informe de Calidad de Aire de la Gran Área Metropolitana</t>
  </si>
  <si>
    <t>Jorge Herrera Murillo</t>
  </si>
  <si>
    <t>Laboratorio de Analisis Ambiental</t>
  </si>
  <si>
    <t>Universidad Nacional, Facultad de Tierra y Mar</t>
  </si>
  <si>
    <t>(506) 2277-3279</t>
  </si>
  <si>
    <t>jorge.herrera.murillo@una.ac.cr</t>
  </si>
  <si>
    <t xml:space="preserve">11.7 De aquí a 2030, proporcionar acceso universal a zonas verdes y espacios públicos seguros, inclusivos y accesibles, en particular para las mujeres y los niños, las personas de edad y las personas con discapacidad </t>
  </si>
  <si>
    <t xml:space="preserve">11.7.1 Proporción media de la superficie edificada de las ciudades correspondiente a espacios abiertos para el uso público de todos, desglosada por sexo, edad y personas con discapacidad </t>
  </si>
  <si>
    <t xml:space="preserve">Sylvia Mora Zamora    </t>
  </si>
  <si>
    <t>Secretaria de Planificación Institucional y Sectorial (SEPLA)</t>
  </si>
  <si>
    <t>MCJ, Cuenta Satélite de Cultura</t>
  </si>
  <si>
    <t>22553188   Ext: 193   / 2256-8225</t>
  </si>
  <si>
    <t xml:space="preserve">smora@mcj.go.cr  </t>
  </si>
  <si>
    <t>11.7.2 Proporción de personas víctimas de violencia física o acoso sexual, desglosada por sexo, edad, grado de discapacidad y lugar del hecho, en los doce meses anteriores (16.1.3)</t>
  </si>
  <si>
    <t>Tasa de casos de violencia intrafamiliar por sexo y grupos de edad, provincias y causa específica por sexo por cada 100 000 habitantes</t>
  </si>
  <si>
    <t>Tasa de casos de violencia intrafamiliar por cada 100 000 habitantes, por sexo y grupos de edad, provincias y causa específica por sexo</t>
  </si>
  <si>
    <t xml:space="preserve">  Grupo de edad </t>
  </si>
  <si>
    <t>Causa específica</t>
  </si>
  <si>
    <t>Abuso Físico</t>
  </si>
  <si>
    <t>Abuso Psicológico</t>
  </si>
  <si>
    <t>Abuso Sexual</t>
  </si>
  <si>
    <t>Negligencia y/o abandono</t>
  </si>
  <si>
    <t>Otros síndromes del maltrato (formas mixtas)</t>
  </si>
  <si>
    <t>Síndrome maltrato no especificado</t>
  </si>
  <si>
    <t>Violencia Patrimonial</t>
  </si>
  <si>
    <t>Menor de 4 años</t>
  </si>
  <si>
    <t>De 5 a 9 años</t>
  </si>
  <si>
    <t>De 10 a 14 años</t>
  </si>
  <si>
    <t>De 15 a 19 años</t>
  </si>
  <si>
    <t>De 20 a 24 años</t>
  </si>
  <si>
    <t>De 25 a 34 años</t>
  </si>
  <si>
    <t>De 35 a 64 años</t>
  </si>
  <si>
    <t>Ignorado</t>
  </si>
  <si>
    <t>Total del País</t>
  </si>
  <si>
    <r>
      <t>Fuente: MINSA, Boleta VE-01, 2016</t>
    </r>
    <r>
      <rPr>
        <sz val="8"/>
        <color theme="1"/>
        <rFont val="Calibri"/>
        <family val="2"/>
        <scheme val="minor"/>
      </rPr>
      <t>.</t>
    </r>
  </si>
  <si>
    <t>Fuente: MINSA, Dirección de Vigilancia de la Salud, 2016</t>
  </si>
  <si>
    <r>
      <t xml:space="preserve">Violencia intrafamiliar corresponde a las códigos T74, X85 y Y09 de la Clasificación Estadística Internacional de Enfermedades y Problema relacionados con la Salud CIE 10.
</t>
    </r>
    <r>
      <rPr>
        <b/>
        <sz val="11"/>
        <color theme="1"/>
        <rFont val="Calibri"/>
        <family val="2"/>
        <scheme val="minor"/>
      </rPr>
      <t>T74 Síndromes del maltrato</t>
    </r>
    <r>
      <rPr>
        <sz val="11"/>
        <color theme="1"/>
        <rFont val="Calibri"/>
        <family val="2"/>
        <scheme val="minor"/>
      </rPr>
      <t xml:space="preserve"> 
Incluye:
T74.0 Negligencia o abandono, T74.1 Abuso físico, T74.2 Abuso sexual, T74.3 Abuso psicológico, T74.8 Otros síndromes del maltrato, T74.9 Síndrome del maltrato, no especificado
X85-Y09 Agresiones
Incluye: homicidio, lesiones ocasionadas por otra persona con intento de lesionar o matar, por cualquier medio
Excluye: lesiones debidas a: Intervención legal (Y35.–) y Operaciones de guerra (Y36.–)
</t>
    </r>
    <r>
      <rPr>
        <b/>
        <sz val="11"/>
        <color theme="1"/>
        <rFont val="Calibri"/>
        <family val="2"/>
        <scheme val="minor"/>
      </rPr>
      <t xml:space="preserve">X85 Agresión con drogas, medicamentos y sustancias biológicas: </t>
    </r>
    <r>
      <rPr>
        <sz val="11"/>
        <color theme="1"/>
        <rFont val="Calibri"/>
        <family val="2"/>
        <scheme val="minor"/>
      </rPr>
      <t xml:space="preserve">
Incluye: envenenamiento homicida por (cualquier): droga, medicamento y/o sustancia biológica
</t>
    </r>
    <r>
      <rPr>
        <b/>
        <sz val="11"/>
        <color theme="1"/>
        <rFont val="Calibri"/>
        <family val="2"/>
        <scheme val="minor"/>
      </rPr>
      <t>Y09 Agresión por medios no especificados</t>
    </r>
    <r>
      <rPr>
        <sz val="11"/>
        <color theme="1"/>
        <rFont val="Calibri"/>
        <family val="2"/>
        <scheme val="minor"/>
      </rPr>
      <t xml:space="preserve">
Incluye: asesinato (intento), homicidio (intento), homicidio premeditado (intento), homicidio casual (no accidental). </t>
    </r>
  </si>
  <si>
    <t xml:space="preserve">Tasa </t>
  </si>
  <si>
    <t>• Total de la población sometida a violencia física, psicológica o sexual en los 12 meses anteriores. 
• Total de personas de la subpoblación.</t>
  </si>
  <si>
    <t xml:space="preserve">Provincias </t>
  </si>
  <si>
    <t>Sexo, grupos de edad y causa específica por sexo</t>
  </si>
  <si>
    <t>Semanal</t>
  </si>
  <si>
    <t>Boleta VE-01 sobre Enfermedades de Notificación Obligatoria</t>
  </si>
  <si>
    <t>Igual al 16.1.3</t>
  </si>
  <si>
    <t xml:space="preserve">11.a Apoyar los vínculos económicos, sociales y ambientales positivos entre las zonas urbanas, periurbanas y rurales fortaleciendo la planificación del desarrollo nacional y regional </t>
  </si>
  <si>
    <t xml:space="preserve">11.a.1 Proporción de población residente en ciudades que aplican planes de desarrollo urbano y regional que integran las proyecciones demográficas y las necesidades de recursos, desglosada por tamaño de ciudad  </t>
  </si>
  <si>
    <t>Población residente en los cantones que disponen de planes de ordenamiento urbano</t>
  </si>
  <si>
    <t xml:space="preserve">11.b De aquí a 2020, aumentar considerablemente el número de ciudades y asentamientos humanos que adoptan e implementan políticas y planes integrados para promover la inclusión, el uso eficiente de los recursos, la mitigación del cambio climático y la adaptación a él y la resiliencia ante los desastres, y desarrollar y poner en práctica, en consonancia con el Marco de Sendai para la Reducción del Riesgo de Desastres 2015-2030, la gestión integral de los riesgos de desastre a todos los niveles </t>
  </si>
  <si>
    <t>11.b.1 Número de países que adoptan y aplican estrategias de reducción del riesgo local en consonancia con el Marco de SINDAI para la reducción de riesgo de Desastres (1.5.3 y 13.1.2)</t>
  </si>
  <si>
    <t>11.b.2 Proporción de gobiernos locales que adoptan y aplican estrategias de reducción del riesgo de desastres a nivel local en consonancia con las estrategias nacionales de reducción de riesgo de desastres (1.5.4 y 13.1.3)</t>
  </si>
  <si>
    <t>Porcentaje de gobiernos locales que adoptan y aplican estrategias de reducción del riesgo de desastres a nivel local, por provincia</t>
  </si>
  <si>
    <t>Este indicador es igual al 1.5.4 y 13.1.3.</t>
  </si>
  <si>
    <t xml:space="preserve">11.c Proporcionar apoyo a los países menos adelantados, incluso mediante asistencia financiera y técnica, para que puedan construir edificios sostenibles y resilientes utilizando materiales locales </t>
  </si>
  <si>
    <t xml:space="preserve">11.c.1 Proporción del apoyo financiero a los países menos adelantados que se asigna a la construcción y el reacondicionamiento con materiales locales de edificios sostenibles, resilientes y eficientes en el uso de recursos </t>
  </si>
  <si>
    <t xml:space="preserve">Objetivo 12. Garantizar modalidades de consumo y producción sostenibles </t>
  </si>
  <si>
    <t>12.1 Aplicar el Marco Decenal de Programas sobre Modalidades de Consumo y Producción Sostenibles, con la participación de todos los países y bajo el liderazgo de los países desarrollados, teniendo en cuenta el grado de desarrollo y las capacidades de los países en desarrollo.</t>
  </si>
  <si>
    <t>12.1.1 Número de países con planes de acción nacionales de consumo y producción sostenibles incorporados como prioridad o meta en las políticas nacionales.</t>
  </si>
  <si>
    <t>12.2 De aquí a 2030, lograr la gestión sostenible y el uso eficiente de los recursos naturales.</t>
  </si>
  <si>
    <t>12.2.1 Huella material en términos absolutos, huella material per cápita y huella material por PIB.</t>
  </si>
  <si>
    <t>12.2.2 Consumo material interior en términos absolutos, consumo material interior per cápita y consumo material interior por PIB.</t>
  </si>
  <si>
    <t>12.3 De aquí a 2030, reducir a la mitad el desperdicio de alimentos per cápita mundial en la venta al por menor y a nivel de los consumidores y reducir las pérdidas de alimentos en las cadenas de producción y suministro, incluidas las pérdidas posteriores a la cosecha.</t>
  </si>
  <si>
    <t>12.3.1 Índice de la pérdida mundial de alimentos.</t>
  </si>
  <si>
    <t xml:space="preserve">12.4 De aquí a 2020, lograr la gestión ecológicamente racional de los productos químicos y de todos los desechos a lo largo de su ciclo de vida, de conformidad con los marcos internacionales convenidos, y reducir significativamente su liberación a la atmósfera, el agua y el suelo a fin de minimizar sus efectos adversos en la salud humana y el medio ambiente.
</t>
  </si>
  <si>
    <t>12.4.1 Número de partes en los acuerdos ambientales multilaterales internacionales relacionados con los desechos peligrosos y otros productos químicos, que cumplen sus compromisos y obligaciones de transmitir información como lo exige cada acuerdo pertine</t>
  </si>
  <si>
    <t>12.4.2 Desechos peligrosos generados per cápita y proporción de desechos peligrosos tratados, desglosados por tipo de tratamiento.</t>
  </si>
  <si>
    <t xml:space="preserve">12.5 De aquí a 2030, reducir considerablemente la generación de desechos mediante actividades de prevención, reducción, reciclado y reutilización. </t>
  </si>
  <si>
    <t>12.5.1 Tasa nacional de reciclado, toneladas de material reciclado.</t>
  </si>
  <si>
    <t>12.6 Alentar a las empresas, en especial las grandes empresas y las empresas transnacionales, a que adopten prácticas sostenibles e incorporen información sobre la sostenibilidad en su ciclo de presentación de informes.</t>
  </si>
  <si>
    <t>12.6.1 Número de empresas que publican informes sobre sostenibilidad.</t>
  </si>
  <si>
    <t>12.7 Promover prácticas de adquisición pública que sean sostenibles, de conformidad con las políticas y prioridades nacionales.</t>
  </si>
  <si>
    <t>12.7.1 Número de países que aplican políticas de adquisiciones públicas y planes de acción sostenibles.</t>
  </si>
  <si>
    <t>12.8 De aquí a 2030, asegurar que las personas de todo el mundo tengan la información y los conocimientos pertinentes para el desarrollo sostenible y los estilos de vida en armonía con la naturaleza.</t>
  </si>
  <si>
    <t>12.8.1 Grado en que i) la educación cívica mundial y ii) la educación para el desarrollo sostenible (incluida la educación sobre el cambio climático) se incorporan en: a) las políticas nacionales de educación; b) los planes de estudio; c) la formación del profesorado y d) la evaluación de los estudiantes (4.7.1).</t>
  </si>
  <si>
    <t>12.a Ayudar a los países en desarrollo a fortalecer su capacidad científica y tecnológica para avanzar hacia modalidades de consumo y producción más sostenibles.</t>
  </si>
  <si>
    <t>12.a.1 Cantidad de apoyo en materia de investigación y desarrollo prestado a los países en desarrollo para el consumo y la producción sostenibles y las tecnologías ecológicamente racionales.</t>
  </si>
  <si>
    <t>12.b Elaborar y aplicar instrumentos para vigilar los efectos en el desarrollo sostenible, a fin de lograr un turismo sostenible que cree puestos de trabajo y promueva la cultura y los productos locales.</t>
  </si>
  <si>
    <t>12.b.1 Número de estrategias o políticas de turismo sostenible y de planes de acción implantados que incluyen instrumentos de seguimiento y evaluación acordados.</t>
  </si>
  <si>
    <t>12.c Racionalizar los subsidios ineficientes a los combustibles fósiles que fomentan el consumo antieconómico eliminando las distorsiones del mercado, de acuerdo con las circunstancias nacionales, incluso mediante la reestructuración de los sistemas tributarios y la eliminación gradual de los subsidios perjudiciales, cuando existan, para reflejar su impacto ambiental, teniendo plenamente en cuenta las necesidades y condiciones específicas de los países en desarrollo y minimizando los posibles efectos adversos en su desarrollo, de manera que se proteja a los pobres y a las comunidades afectadas.</t>
  </si>
  <si>
    <t>12.c.1 Cuantía de los subsidios a los combustibles fósiles por unidad de PIB (producción y consumo) y como proporción del total de los gastos nacionales en combustibles fósiles.</t>
  </si>
  <si>
    <t>12.1 Aplicar el Marco Decenal de Programas sobre Modalidades de Consumo y Producción Sostenibles, con la participación de todos los países y bajo el liderazgo de los países desarrollados, teniendo en cuenta el grado de desarrollo y las capacidades de los países en desarrollo </t>
  </si>
  <si>
    <t xml:space="preserve">12.1.1 Número de países con planes de acción nacionales de consumo y producción sostenibles incorporados como prioridad o meta en las políticas nacionales </t>
  </si>
  <si>
    <t xml:space="preserve">12.2 De aquí a 2030, lograr la gestión sostenible y el uso eficiente de los recursos naturales </t>
  </si>
  <si>
    <t xml:space="preserve">12.2.1 Huella material en términos absolutos, huella material per cápita y huella material por PIB  </t>
  </si>
  <si>
    <t xml:space="preserve">12.2.2 Consumo material interior en términos absolutos, consumo material interior per cápita y consumo material interior por PIB  </t>
  </si>
  <si>
    <t xml:space="preserve">12.3 De aquí a 2030, reducir a la mitad el desperdicio de alimentos per cápita mundial en la venta al por menor y a nivel de los consumidores y reducir las pérdidas de alimentos en las cadenas de producción y suministro, incluidas las pérdidas posteriores a la cosecha </t>
  </si>
  <si>
    <t xml:space="preserve">12.3.1 Índice de la pérdida mundial de alimentos  </t>
  </si>
  <si>
    <t>Encuesta Nacional Agropecuaria</t>
  </si>
  <si>
    <t>Xinia Andrade Ruiz</t>
  </si>
  <si>
    <t>(506) 2280-9280  Ext: 359</t>
  </si>
  <si>
    <t>xinia.andrade@inec.go.cr</t>
  </si>
  <si>
    <t xml:space="preserve">12.4.1 Número de partes en los acuerdos ambientales multilaterales internacionales relacionados con los desechos peligrosos y otros productos químicos, que cumplen sus compromisos y obligaciones de transmitir información como lo exige cada acuerdo pertinente </t>
  </si>
  <si>
    <t xml:space="preserve">12.4.2 Desechos peligrosos generados per cápita y proporción de desechos peligrosos tratados, desglosados por tipo de tratamiento </t>
  </si>
  <si>
    <t>El país podría reportar a nivel nacional lo tratado por los gestores autorizados, pero actualmente no se puede reportar la generación.</t>
  </si>
  <si>
    <t xml:space="preserve">12.5 De aquí a 2030, reducir considerablemente la generación de desechos mediante actividades de prevención, reducción, reciclado y reutilización </t>
  </si>
  <si>
    <t xml:space="preserve">12.5.1 Tasa nacional de reciclado, toneladas de material reciclado </t>
  </si>
  <si>
    <t xml:space="preserve">12.6 Alentar a las empresas, en especial las grandes empresas y las empresas transnacionales, a que adopten prácticas sostenibles e incorporen información sobre la sostenibilidad en su ciclo de presentación de informes </t>
  </si>
  <si>
    <t xml:space="preserve">12.6.1 Número de empresas que publican informes sobre sostenibilidad </t>
  </si>
  <si>
    <t xml:space="preserve">12.7 Promover prácticas de adquisición pública que sean sostenibles, de conformidad con las políticas y prioridades nacionales </t>
  </si>
  <si>
    <t xml:space="preserve">12.7.1 Número de países que aplican políticas de adquisiciones públicas y planes de acción sostenibles </t>
  </si>
  <si>
    <t xml:space="preserve">12.8 De aquí a 2030, asegurar que las personas de todo el mundo tengan la información y los conocimientos pertinentes para el desarrollo sostenible y los estilos de vida en armonía con la naturaleza </t>
  </si>
  <si>
    <t>12.8.1 Grado en que i) la educación cívica mundial y ii) la educación para el desarrollo sostenible (incluida la educación sobre el cambio climático) se incorporan en: a) las políticas nacionales de educación; b) los planes de estudio; c) la formación del profesorado y d) la evaluación de los estudiantes (4.7.1)</t>
  </si>
  <si>
    <t>Las cuatro temáticas principales: ciudadanía mundial, desarrollo sostenible, igualdad de géneros y derechos humanos se abordan en los cuatro fines las políticas nacionales de educación, los planes de estudio, la formación del profesorado y la evaluación de los estudiantes.
Sin embargo, es importante aclarar que el hecho de que un tema aparezca en la redacción de un documento (por ejemplo, en la Ley Fundamental de Educación) no garantiza su aplicación en la práctica ni permite medir el “grado” que con que se incluyó en dicho documento. Además, en el caso de la formación del profesorado, el análisis de la Dirección de Desarrollo Curricular se basa en la política de capacitación interna del MEP a su personal docente, pero debiera incluir también el “grado en que” los cuatro temas son incluidos en los planes de estudio de las carreras universitarias relacionadas con la docencia, de todas las universidades que brindan estas carreras (públicas y privadas) lo cual es información no disponible y que además escapa al alcance del Departamento de Análisis Estadístico del MEP.</t>
  </si>
  <si>
    <r>
      <t>Para el cálculo del indicador se utiliza la siguiente regla de decisión:
Donde:</t>
    </r>
    <r>
      <rPr>
        <b/>
        <sz val="11"/>
        <color theme="1"/>
        <rFont val="Calibri"/>
        <family val="2"/>
        <scheme val="minor"/>
      </rPr>
      <t xml:space="preserve">  
i = </t>
    </r>
    <r>
      <rPr>
        <sz val="11"/>
        <color theme="1"/>
        <rFont val="Calibri"/>
        <family val="2"/>
        <scheme val="minor"/>
      </rPr>
      <t>representa la</t>
    </r>
    <r>
      <rPr>
        <b/>
        <sz val="11"/>
        <color theme="1"/>
        <rFont val="Calibri"/>
        <family val="2"/>
        <scheme val="minor"/>
      </rPr>
      <t xml:space="preserve"> Temática</t>
    </r>
    <r>
      <rPr>
        <sz val="11"/>
        <color theme="1"/>
        <rFont val="Calibri"/>
        <family val="2"/>
        <scheme val="minor"/>
      </rPr>
      <t xml:space="preserve">, las cuales son:
• Ciudadanía mundial
• Desarrollo sostenible
• Igual de géneros 
• Derechos humanos.
</t>
    </r>
    <r>
      <rPr>
        <b/>
        <sz val="11"/>
        <color theme="1"/>
        <rFont val="Calibri"/>
        <family val="2"/>
        <scheme val="minor"/>
      </rPr>
      <t xml:space="preserve">n = </t>
    </r>
    <r>
      <rPr>
        <sz val="11"/>
        <color theme="1"/>
        <rFont val="Calibri"/>
        <family val="2"/>
        <scheme val="minor"/>
      </rPr>
      <t>representa</t>
    </r>
    <r>
      <rPr>
        <b/>
        <sz val="11"/>
        <color theme="1"/>
        <rFont val="Calibri"/>
        <family val="2"/>
        <scheme val="minor"/>
      </rPr>
      <t xml:space="preserve"> </t>
    </r>
    <r>
      <rPr>
        <sz val="11"/>
        <color theme="1"/>
        <rFont val="Calibri"/>
        <family val="2"/>
        <scheme val="minor"/>
      </rPr>
      <t>los</t>
    </r>
    <r>
      <rPr>
        <b/>
        <sz val="11"/>
        <color theme="1"/>
        <rFont val="Calibri"/>
        <family val="2"/>
        <scheme val="minor"/>
      </rPr>
      <t xml:space="preserve"> Fines,</t>
    </r>
    <r>
      <rPr>
        <sz val="11"/>
        <color theme="1"/>
        <rFont val="Calibri"/>
        <family val="2"/>
        <scheme val="minor"/>
      </rPr>
      <t xml:space="preserve"> las cuales son:
• Políticas nacionales de educación 
• Planes de estudio 
• Formación del profesorado 
• Evaluación de los estudiantes.</t>
    </r>
  </si>
  <si>
    <t>Es poco objetivo crear una escala de medición a partir de la cual se pueda aplicar el "grado en que "ciertos temas se incluyen en distintas políticas y documentos. Es importante aclarar que el hecho de que un tema aparezca en la redacción de un documento (por ejemplo, en la Ley Fundamental de Educación) no garantiza su aplicación en la práctica ni permite medir el “grado” que con que se incluyó en dicho documento. 
Es el mismo indicador que el 4.7.1</t>
  </si>
  <si>
    <t xml:space="preserve">12.a Ayudar a los países en desarrollo a fortalecer su capacidad científica y tecnológica para avanzar hacia modalidades de consumo y producción más sostenibles </t>
  </si>
  <si>
    <t xml:space="preserve">12.a.1 Cantidad de apoyo en materia de investigación y desarrollo prestado a los países en desarrollo para el consumo y la producción sostenibles y las tecnologías ecológicamente racionales </t>
  </si>
  <si>
    <t>Ministerio de Ambiente y Energía, Dirección de la Gestión de la Calidad Ambiental</t>
  </si>
  <si>
    <t>Sistema Nacional de Información Ambiental</t>
  </si>
  <si>
    <t xml:space="preserve">Rafael Monge </t>
  </si>
  <si>
    <t>Centro Nacional de Información Geoambiental</t>
  </si>
  <si>
    <t>(506) 2522-6500 Ext: 352</t>
  </si>
  <si>
    <t>rmonge@minae.go.cr</t>
  </si>
  <si>
    <t xml:space="preserve">12.b. Elaborar y aplicar instrumentos para vigilar los efectos en el desarrollo sostenible, a fin de lograr un turismo sostenible que cree puestos de trabajo y promueva la cultura y los productos locales </t>
  </si>
  <si>
    <t xml:space="preserve">12.b.1 Número de estrategias o políticas de turismo sostenible y de planes de acción implantados que incluyen instrumentos de seguimiento y evaluación acordados  </t>
  </si>
  <si>
    <t>Instituto Costarricense de Turismo</t>
  </si>
  <si>
    <t>12.c Racionalizar los subsidios ineficientes a los combustibles fósiles que fomentan el consumo antieconómico eliminando las distorsiones del mercado, de acuerdo con las circunstancias nacionales, incluso mediante la reestructuración de los sistemas tributarios y la eliminación gradual de los subsidios perjudiciales, cuando existan, para reflejar su impacto ambiental, teniendo plenamente en cuenta las necesidades y condiciones específicas de los países en desarrollo y minimizando los posibles efectos adversos en su desarrollo, de manera que se proteja a los pobres y a las comunidades afectadas </t>
  </si>
  <si>
    <t xml:space="preserve">12.c.1 Cuantía de los subsidios a los combustibles fósiles por unidad de PIB (producción y consumo) y como proporción del total de los gastos nacionales en combustibles fósiles </t>
  </si>
  <si>
    <t>Objetivo 13. Adoptar medidas urgentes para combatir el cambio climático y sus efectos</t>
  </si>
  <si>
    <t>13.1 Fortalecer la resiliencia y la capacidad de adaptación a los riesgos relacionados con el clima y los desastres naturales en todos los países.</t>
  </si>
  <si>
    <t>13.1.1 Número de muertes, personas desaparecidas y afectados por desastres por cada 100.000 personas.</t>
  </si>
  <si>
    <t>13.1.2 Número de países que adoptan y aplican estrategias de reducción del riesgo de desastres a nivel local en consonancia con el Marco de Sendái para la Reducción del Riesgo de Desastres 2015-2030.</t>
  </si>
  <si>
    <t>13.1.3 Proporción  de gobiernos locales que adoptan y aplican estrategias del reducción de riesgo de desastres a nivel local en consonancia con las estrategias nacionales del reducción de riesgo de desastre.</t>
  </si>
  <si>
    <t>13.2 Incorporar medidas relativas al cambio climático en las políticas, estrategias y planes nacionales.</t>
  </si>
  <si>
    <t>13.2.1 Número de países que han comunicado el establecimiento o la puesta en marcha de una política, estrategia o plan integrados que aumenta su capacidad para adaptarse a los efectos adversos del cambio climático, y promueven la resiliencia al clima y un desarrollo con bajas emisiones de gases de efecto invernadero, de un modo que no comprometa la producción de alimentos (como un plan nacional de adaptación, una contribución determinada a nivel nacional, una comunicación nacional, un informe bienal de actualización o similar).</t>
  </si>
  <si>
    <t>13.3 Mejorar la educación, la sensibilización y la capacidad humana e institucional respecto de la mitigación del cambio climático, la adaptación a él, la reducción de sus efectos y la alerta temprana.</t>
  </si>
  <si>
    <t>13.3.1 Número de países que han incorporado la mitigación, la adaptación, la reducción del impacto y la alerta temprana en los planes de estudios de la enseñanza primaria, secundaria y terciaria.</t>
  </si>
  <si>
    <t>13.3.2 Número de países que han comunicado una mayor creación de capacidad institucional, sistémica e individual para aplicar la adaptación, la mitigación y la transferencia de tecnología, y las medidas de desarrollo.</t>
  </si>
  <si>
    <t>13.a Cumplir el compromiso de los países desarrollados que son partes en la Convención Marco de las Naciones Unidas sobre el Cambio Climático de lograr para el año 2020 el objetivo de movilizar conjuntamente 100.000 millones de dólares anuales procedentes de todas las fuentes a fin de atender las necesidades de los países en desarrollo respecto de la adopción de medidas concretas de mitigación y la transparencia de su aplicación, y poner en pleno funcionamiento el Fondo Verde para el Clima capitalizándolo lo antes posible.</t>
  </si>
  <si>
    <t>13.a.1 Suma en dólares de los Estados Unidos movilizada por año a partir de 2020 como parte del compromiso de los 100.000 millones de dólares.</t>
  </si>
  <si>
    <t xml:space="preserve">13.b Promover mecanismos para aumentar la capacidad para la planificación y gestión eficaces en relación con el cambio climático en los países menos adelantados y los pequeños Estados insulares en desarrollo, haciendo particular hincapié en las mujeres, los jóvenes y las comunidades locales y marginadas.
</t>
  </si>
  <si>
    <t>13.b.1 Número de países menos adelantados y pequeños Estados insulares en desarrollo que están recibiendo apoyo especializado, y cantidad de apoyo, en particular financiero, tecnológico y de creación de capacidad, para los mecanismos encaminados a aumentar la capacidad de planificación y gestión eficaces en relación con el cambio climático, incluidos los centrados en las mujeres, los jóvenes y las comunidades locales y marginadas.</t>
  </si>
  <si>
    <t xml:space="preserve">REGRESAR </t>
  </si>
  <si>
    <t>Objetivo 13: Adoptar medidas urgentes para combatir el cambio climático y sus efectos</t>
  </si>
  <si>
    <t xml:space="preserve">13.1 Fortalecer la resiliencia y la capacidad de adaptación a los riesgos relacionados con el clima y los desastres naturales en todos los países </t>
  </si>
  <si>
    <t>13.1.1 Número de muertes, personas desaparecidas y afectados por desastres por cada 100.000 personas (1.5.1 y 11.5.1)</t>
  </si>
  <si>
    <t xml:space="preserve">Número de muertes, personas desaparecidas y afectados directamente a consecuencia de desastres, por tipo de desastre </t>
  </si>
  <si>
    <t>Accidente</t>
  </si>
  <si>
    <t>Actividad Volcánica</t>
  </si>
  <si>
    <t>Aluvión</t>
  </si>
  <si>
    <t>Avenida torrencial</t>
  </si>
  <si>
    <t>Colapso estructural</t>
  </si>
  <si>
    <t>Contaminación</t>
  </si>
  <si>
    <t>Deslizamiento</t>
  </si>
  <si>
    <t>Epidemia</t>
  </si>
  <si>
    <t>Escape</t>
  </si>
  <si>
    <t>Explosión</t>
  </si>
  <si>
    <t>Granizada</t>
  </si>
  <si>
    <t>Incendio</t>
  </si>
  <si>
    <t>Inundación</t>
  </si>
  <si>
    <t>Lluvias</t>
  </si>
  <si>
    <t>Marejada</t>
  </si>
  <si>
    <t>Pánico</t>
  </si>
  <si>
    <t>Plaga</t>
  </si>
  <si>
    <t>Sismo</t>
  </si>
  <si>
    <t>Tempestad</t>
  </si>
  <si>
    <t>Tormenta eléctrica</t>
  </si>
  <si>
    <t>Tornado</t>
  </si>
  <si>
    <t>Vendaval</t>
  </si>
  <si>
    <t>Damnificados</t>
  </si>
  <si>
    <t>Heridos; enfermos</t>
  </si>
  <si>
    <t>13.1.2 Número de países que adoptan y aplican estrategias de reducción del riesgo de desastres a nivel local en consonancia con el Marco de Sendái para la Reducción del Riesgo de Desastres 2015-2030</t>
  </si>
  <si>
    <t>13.1.3 Proporción  de gobiernos locales que adoptan y aplican estrategias del reducción de riesgo de desastres a nivel local en consonancia con las estrategias nacionales del reducción de riesgo de desastre (1.5.4 y 11.b.2)</t>
  </si>
  <si>
    <t>Costa Rica: Porcentaje de gobiernos locales que adoptan y aplican estrategias de la reducción de riesgo de desastres a nivel local, año 2017</t>
  </si>
  <si>
    <t>Adoptan y aplican estrategias de reducción del riesgo</t>
  </si>
  <si>
    <t>No adoptan estrategias</t>
  </si>
  <si>
    <r>
      <t xml:space="preserve">Fuente: </t>
    </r>
    <r>
      <rPr>
        <sz val="10"/>
        <color theme="1"/>
        <rFont val="Calibri"/>
        <family val="2"/>
        <scheme val="minor"/>
      </rPr>
      <t>CNE, Unidad de Desarrollo Estratégico, 2017</t>
    </r>
    <r>
      <rPr>
        <b/>
        <sz val="10"/>
        <color theme="1"/>
        <rFont val="Calibri"/>
        <family val="2"/>
        <scheme val="minor"/>
      </rPr>
      <t>.</t>
    </r>
  </si>
  <si>
    <t xml:space="preserve">13.2 Incorporar medidas relativas al cambio climático en las políticas, estrategias y planes nacionales </t>
  </si>
  <si>
    <t xml:space="preserve">13.2.1 Número de países que han comunicado el establecimiento o la puesta en marcha de una política, estrategia o plan integrados que aumenta su capacidad para adaptarse a los efectos adversos del cambio climático, y promueven la resiliencia al clima y un desarrollo con bajas emisiones de gases de efecto invernadero, de un modo que no comprometa la producción de alimentos (como un plan nacional de adaptación, una contribución determinada a nivel nacional, una comunicación nacional, un informe bienal de actualización o similar)  </t>
  </si>
  <si>
    <t xml:space="preserve">13.3 Mejorar la educación, la sensibilización y la capacidad humana e institucional respecto de la mitigación del cambio climático, la adaptación a él, la reducción de sus efectos y la alerta temprana </t>
  </si>
  <si>
    <t xml:space="preserve">13.3.1 Número de países que han incorporado la mitigación, la adaptación, la reducción del impacto y la alerta temprana en los planes de estudios de la enseñanza primaria, secundaria y terciaria </t>
  </si>
  <si>
    <t>Incorporación de la mitigación, la adaptación, la reducción del impacto y la alerta temprana en los planes de estudios de la enseñanza primaria, secundaria</t>
  </si>
  <si>
    <t xml:space="preserve">13.3.2 Número de países que han comunicado una mayor creación de capacidad institucional, sistémica e individual para aplicar la adaptación, la mitigación y la transferencia de tecnología, y las medidas de desarrollo </t>
  </si>
  <si>
    <t xml:space="preserve">13.a.1 Suma en dólares de los Estados Unidos movilizada por año a partir de 2020 como parte del compromiso de los 100.000 millones de dólares  </t>
  </si>
  <si>
    <t xml:space="preserve">13.b.1 Número de países menos adelantados y pequeños Estados insulares en desarrollo que están recibiendo apoyo especializado, y cantidad de apoyo, en particular financiero, tecnológico y de creación de capacidad, para los mecanismos encaminados a aumentar la capacidad de planificación y gestión eficaces en relación con el cambio climático, incluidos los centrados en las mujeres, los jóvenes y las comunidades locales y marginadas </t>
  </si>
  <si>
    <t xml:space="preserve">Objetivo 14. Conservar y utilizar sosteniblemente los océanos, los mares y los recursos marinos  para el desarrollo sostenible </t>
  </si>
  <si>
    <t>14.1 De aquí a 2025, prevenir y reducir significativamente la contaminación marina de todo tipo, en particular la producida por actividades realizadas en tierra, incluidos los detritos marinos y la polución por nutrientes.</t>
  </si>
  <si>
    <t>14.1.1 Índice de eutrofización costera y densidad de desechos plásticos flotantes.</t>
  </si>
  <si>
    <t>14.2 De aquí a 2020, gestionar y proteger sosteniblemente los ecosistemas marinos y costeros para evitar efectos adversos importantes, incluso fortaleciendo su resiliencia, y adoptar medidas para restaurarlos a fin de restablecer la salud y la productividad de los océanos.</t>
  </si>
  <si>
    <t>14.2.1 Proporción de zonas económicas exclusivas nacionales gestionadas mediante enfoques basados en los ecosistemas.</t>
  </si>
  <si>
    <t>14.3 Minimizar y abordar los efectos de la acidificación de los océanos, incluso mediante una mayor cooperación científica a todos los niveles.</t>
  </si>
  <si>
    <t>14.3.1 Acidez media del mar (pH) medida en un conjunto convenido de estaciones de muestreo representativas.</t>
  </si>
  <si>
    <t>14.4 De aquí a 2020, reglamentar eficazmente la explotación pesquera y poner fin a la pesca excesiva, la pesca ilegal, no declarada y no reglamentada y las prácticas pesqueras destructivas, y aplicar planes de gestión con fundamento científico a fin de restablecer las poblaciones de peces en el plazo más breve posible, al menos alcanzando niveles que puedan producir el máximo rendimiento sostenible de acuerdo con sus características biológicas.</t>
  </si>
  <si>
    <t>14.4.1 Proporción de poblaciones de peces que están dentro de niveles biológicamente sostenibles.</t>
  </si>
  <si>
    <t>14.5 De aquí a 2020, conservar al menos el 10% de las zonas costeras y marinas, de conformidad con las leyes nacionales y el derecho internacional y sobre la base de la mejor información científica disponible.</t>
  </si>
  <si>
    <t>14.5.1 Cobertura de las zonas protegidas en relación con las zonas marinas.</t>
  </si>
  <si>
    <t>14.6 De aquí a 2020, prohibir ciertas formas de subvenciones a la pesca que contribuyen a la sobrecapacidad y la pesca excesiva, eliminar las subvenciones que contribuyen a la pesca ilegal, no declarada y no reglamentada y abstenerse de introducir nuevas subvenciones de esa índole, reconociendo que la negociación sobre las subvenciones a la pesca en el marco de la Organización Mundial del Comercio debe incluir un trato especial y diferenciado, apropiado y efectivo para los países en desarrollo y los países menos adelantados.</t>
  </si>
  <si>
    <t>14.6.1 Progresos realizados por los países en el grado de aplicación de instrumentos internacionales cuyo objetivo es combatir la pesca ilegal, no declarada y no reglamentada.</t>
  </si>
  <si>
    <t>14.7 De aquí a 2030, aumentar los beneficios económicos que los pequeños Estados insulares en desarrollo y los países menos adelantados obtienen del uso sostenible de los recursos marinos, en particular mediante la gestión sostenible de la pesca, la acuicultura y el turismo.</t>
  </si>
  <si>
    <t>14.7.1 Pesca sostenible como porcentaje del PIB en los pequeños Estados insulares en desarrollo, los países menos adelantados y todos los países .</t>
  </si>
  <si>
    <t>14.a Aumentar los conocimientos científicos, desarrollar la capacidad de investigación y transferir tecnología marina, teniendo en cuenta los Criterios y Directrices para la Transferencia de Tecnología Marina de la Comisión Oceanográfica Intergubernamental, a fin de mejorar la salud de los océanos y potenciar la contribución de la biodiversidad marina al desarrollo de los países en desarrollo, en particular los pequeños Estados insulares en desarrollo y los países menos adelantados.</t>
  </si>
  <si>
    <t>14.a.1 Proporción del presupuesto total de investigación asignada a la investigación en el campo de la tecnología marina.</t>
  </si>
  <si>
    <t>14.b Facilitar el acceso de los pescadores artesanales a los recursos marinos y los mercados.</t>
  </si>
  <si>
    <t>14.b.1 Progresos realizados por los países en el grado de aplicación de un marco jurídico, reglamentario, normativo o institucional que reconozca y proteja los derechos de acceso de la pesca en pequeña escala.</t>
  </si>
  <si>
    <t>14.c Mejorar la conservación y el uso sostenible de los océanos y sus recursos aplicando el derecho internacional reflejado en la Convención de las Naciones Unidas sobre el Derecho del Mar, que constituye el marco jurídico para la conservación y la utilización sostenible de los océanos y sus recursos, como se recuerda en el párrafo 158 del documento “El futuro que queremos”.</t>
  </si>
  <si>
    <t>14.c.1 Número de países que, mediante marcos jurídicos, normativos e institucionales, avanzan en la ratificación, la aceptación y la implementación de instrumentos relacionados con los océanos que aplican el derecho internacional reflejado en la Convención de las Naciones Unidas sobre el Derecho del Mar para la conservación y el uso sostenible de los océanos y sus recursos.</t>
  </si>
  <si>
    <t>14.1 De aquí a 2025, prevenir y reducir significativamente la contaminación marina de todo tipo, en particular la producida por actividades realizadas en tierra, incluidos los detritos marinos y la polución por nutrientes </t>
  </si>
  <si>
    <t xml:space="preserve">14.1.1 Índice de eutrofización costera y densidad de desechos plásticos flotantes </t>
  </si>
  <si>
    <t xml:space="preserve">14.2 De aquí a 2020, gestionar y proteger sosteniblemente los ecosistemas marinos y costeros para evitar efectos adversos importantes, incluso fortaleciendo su resiliencia, y adoptar medidas para restaurarlos a fin de restablecer la salud y la productividad de los océanos </t>
  </si>
  <si>
    <t xml:space="preserve">14.2.1 Proporción de zonas económicas exclusivas nacionales gestionadas mediante enfoques basados en los ecosistemas  </t>
  </si>
  <si>
    <t xml:space="preserve">Miguel Duran Delgado </t>
  </si>
  <si>
    <t>Departamento de Estadísticas Pesqueras</t>
  </si>
  <si>
    <t>Instituto Costarricense de Pesca y Acuicultura</t>
  </si>
  <si>
    <t>(506) 2630-0600</t>
  </si>
  <si>
    <t xml:space="preserve">mduran@incopesca.go.cr </t>
  </si>
  <si>
    <t>14.3 Minimizar y abordar los efectos de la acidificación de los océanos, incluso mediante una mayor cooperación científica a todos los niveles </t>
  </si>
  <si>
    <t xml:space="preserve">14.3.1 Acidez media del mar (pH) medida en un conjunto convenido de estaciones de muestreo representativas </t>
  </si>
  <si>
    <t>pH</t>
  </si>
  <si>
    <t>Según CIMAR, aún no se ha desarrollado un equipo que pueda medir el pH del agua del mar</t>
  </si>
  <si>
    <t xml:space="preserve">14.4 De aquí a 2020, reglamentar eficazmente la explotación pesquera y poner fin a la pesca excesiva, la pesca ilegal, no declarada y no reglamentada y las prácticas pesqueras destructivas, y aplicar planes de gestión con fundamento científico a fin de restablecer las poblaciones de peces en el plazo más breve posible, al menos alcanzando niveles que puedan producir el máximo rendimiento sostenible de acuerdo con sus características biológicas </t>
  </si>
  <si>
    <t xml:space="preserve">14.4.1 Proporción de poblaciones de peces que están dentro de niveles biológicamente sostenibles </t>
  </si>
  <si>
    <t xml:space="preserve">14.5 De aquí a 2020, conservar al menos el 10% de las zonas costeras y marinas, de conformidad con las leyes nacionales y el derecho internacional y sobre la base de la mejor información científica disponible </t>
  </si>
  <si>
    <t xml:space="preserve">14.5.1 Cobertura de las zonas protegidas en relación con las zonas marinas </t>
  </si>
  <si>
    <t>Áreas silvestres protegidas (ASP) respecto al territorio nacional y aguas territoriales, según tipo de ASP</t>
  </si>
  <si>
    <t>Tipo de Área Silvestre Protegida</t>
  </si>
  <si>
    <t>ASP Total</t>
  </si>
  <si>
    <t xml:space="preserve">Área Terrestre Protegida  </t>
  </si>
  <si>
    <t>Área Marina Protegida</t>
  </si>
  <si>
    <t>Cantidad de ASP</t>
  </si>
  <si>
    <t>Total 
(ha)</t>
  </si>
  <si>
    <t>TOTAL</t>
  </si>
  <si>
    <t>Humedales</t>
  </si>
  <si>
    <t xml:space="preserve"> Esta proporción disminuye drásticamente si se hace respecto al Territorio Marino total= 589 682 km2</t>
  </si>
  <si>
    <r>
      <t>Costa Rica: Cantidad de</t>
    </r>
    <r>
      <rPr>
        <sz val="11"/>
        <color theme="1"/>
        <rFont val="Calibri"/>
        <family val="2"/>
        <scheme val="minor"/>
      </rPr>
      <t xml:space="preserve"> </t>
    </r>
    <r>
      <rPr>
        <b/>
        <sz val="11"/>
        <color theme="1"/>
        <rFont val="Calibri"/>
        <family val="2"/>
        <scheme val="minor"/>
      </rPr>
      <t>Áreas Silvestres Protegidas (ASP) por categoría de manejo según tipo de área silvestre protegida, Año 2011</t>
    </r>
  </si>
  <si>
    <t xml:space="preserve">Ministerio de Ambiente y Energía, Sistema Nacional de Área de Conservación </t>
  </si>
  <si>
    <t>Base de datos Áreas Silvestres Protegidas</t>
  </si>
  <si>
    <t>Mauricio Castillo</t>
  </si>
  <si>
    <t>mauricio.castillo@sinac.go.cr</t>
  </si>
  <si>
    <t xml:space="preserve">14.6.1 Progresos realizados por los países en el grado de aplicación de instrumentos internacionales cuyo objetivo es combatir la pesca ilegal, no declarada y no reglamentada </t>
  </si>
  <si>
    <t xml:space="preserve">14.7 De aquí a 2030, aumentar los beneficios económicos que los pequeños Estados insulares en desarrollo y los países menos adelantados obtienen del uso sostenible de los recursos marinos, en particular mediante la gestión sostenible de la pesca, la acuicultura y el turismo </t>
  </si>
  <si>
    <t xml:space="preserve">14.7.1 Pesca sostenible como porcentaje del PIB en los pequeños Estados insulares en desarrollo, los países menos adelantados y todos los países  </t>
  </si>
  <si>
    <t xml:space="preserve">14.a Aumentar los conocimientos científicos, desarrollar la capacidad de investigación y transferir tecnología marina, teniendo en cuenta los Criterios y Directrices para la Transferencia de Tecnología Marina de la Comisión Oceanográfica Intergubernamental, a fin de mejorar la salud de los océanos y potenciar la contribución de la biodiversidad marina al desarrollo de los países en desarrollo, en particular los pequeños Estados insulares en desarrollo y los países menos adelantados </t>
  </si>
  <si>
    <t xml:space="preserve">14.a.1 Proporción del presupuesto total de investigación asignada a la investigación en el campo de la tecnología marina  </t>
  </si>
  <si>
    <t xml:space="preserve">14.b Facilitar el acceso de los pescadores artesanales a los recursos marinos y los mercados </t>
  </si>
  <si>
    <t xml:space="preserve">14.b.1 Progresos realizados por los países en el grado de aplicación de un marco jurídico, reglamentario, normativo o institucional que reconozca y proteja los derechos de acceso de la pesca en pequeña escala  </t>
  </si>
  <si>
    <t xml:space="preserve">14.c Mejorar la conservación y el uso sostenible de los océanos y sus recursos aplicando el derecho internacional reflejado en la Convención de las Naciones Unidas sobre el Derecho del Mar, que constituye el marco jurídico para la conservación y la utilización sostenible de los océanos y sus recursos, como se recuerda en el párrafo 158 del documento “El futuro que queremos” </t>
  </si>
  <si>
    <t xml:space="preserve">14.c.1 Número de países que, mediante marcos jurídicos, normativos e institucionales, avanzan en la ratificación, la aceptación y la implementación de instrumentos relacionados con los océanos que aplican el derecho internacional reflejado en la Convención de las Naciones Unidas sobre el Derecho del Mar para la conservación y el uso sostenible de los océanos y sus recursos  </t>
  </si>
  <si>
    <t xml:space="preserve">Objetivo 15. Proteger, restablecer y promover el uso sostenible de los ecosistemas terrestres, gestionar sosteniblemente los bosques, luchar contra la desertificación, detener e invertir la degradación de las tierras y detener la pérdida de biodiversidad </t>
  </si>
  <si>
    <t>15.1 De aquí a 2020, asegurar la conservación, el restablecimiento y el uso sostenible de los ecosistemas terrestres y los ecosistemas interiores de agua dulce y sus servicios, en particular los bosques, los humedales, las montañas y las zonas áridas, en consonancia con las obligaciones contraídas en virtud de acuerdos internacionales.</t>
  </si>
  <si>
    <t>15.1.1 Superficie forestal como proporción de la superficie total.</t>
  </si>
  <si>
    <t>15.1.2 Proporción de lugares importantes para la diversidad biológica terrestre y del agua dulce que forman parte de zonas protegidas, desglosada por tipo de ecosistema.</t>
  </si>
  <si>
    <t>15.2 De aquí a 2020, promover la puesta en práctica de la gestión sostenible de todos los tipos de bosques, detener la deforestación, recuperar los bosques degradados y aumentar considerablemente la forestación y la reforestación a nivel mundial.</t>
  </si>
  <si>
    <t>15.2.1 Progresos en la gestión forestal sostenible.</t>
  </si>
  <si>
    <t>15.3 De aquí a 2030, luchar contra la desertificación, rehabilitar las tierras y los suelos degradados, incluidas las tierras afectadas por la desertificación, la sequía y las inundaciones, y procurar lograr un mundo con efecto neutro en la degradación del suelo.</t>
  </si>
  <si>
    <t>15.3.1 Proporción de tierras degradadas en comparación con la superficie total.</t>
  </si>
  <si>
    <t>15.4 De aquí a 2030, asegurar la conservación de los ecosistemas montañosos, incluida su diversidad biológica, a fin de mejorar su capacidad de proporcionar beneficios esenciales para el desarrollo sostenible.</t>
  </si>
  <si>
    <t>15.4.1 Cobertura por zonas protegidas de lugares importantes para la diversidad biológica de las montañas.</t>
  </si>
  <si>
    <t>15.4.2 Índice de cobertura verde de las montañas.</t>
  </si>
  <si>
    <t>15.5 Adoptar medidas urgentes y significativas para reducir la degradación de los hábitats naturales, detener la pérdida de biodiversidad y, de aquí a 2020, proteger las especies amenazadas y evitar su extinción.</t>
  </si>
  <si>
    <t>15.5.1 Índice de la Lista Roja.</t>
  </si>
  <si>
    <t>15.6 Promover la participación justa y equitativa en los beneficios derivados de la utilización de los recursos genéticos y promover el acceso adecuado a esos recursos, según lo convenido internacionalmente.</t>
  </si>
  <si>
    <t>15.6.1 Número de países que han adoptado marcos legislativos, administrativos y normativos para una distribución justa y equitativa de los beneficios.</t>
  </si>
  <si>
    <t>15.7 Adoptar medidas urgentes para poner fin a la caza furtiva y el tráfico de especies protegidas de flora y fauna y abordar la demanda y la oferta ilegales de productos silvestres.</t>
  </si>
  <si>
    <t>15.7.1 Proporción de vida silvestre comercializada que ha sido objeto de caza furtiva o de tráfico ilícito.</t>
  </si>
  <si>
    <t>15.8 De aquí a 2020, adoptar medidas para prevenir la introducción de especies exóticas invasoras y reducir significativamente sus efectos en los ecosistemas terrestres y acuáticos y controlar o erradicar las especies prioritarias.</t>
  </si>
  <si>
    <t>15.8.1 Proporción de países que han aprobado legislación nacional pertinente y han destinado recursos suficientes para la prevención o el control de especies exóticas invasoras.</t>
  </si>
  <si>
    <t>15.9 De aquí a 2020, integrar los valores de los ecosistemas y la biodiversidad en la planificación, los procesos de desarrollo, las estrategias de reducción de la pobreza y la contabilidad nacionales y locales.</t>
  </si>
  <si>
    <t>15.9.1 Avances en el logro de las metas nacionales establecidas de conformidad con la segunda Meta de Aichi para la Diversidad Biológica del Plan Estratégico para la Diversidad Biológica 2011-2020.</t>
  </si>
  <si>
    <t>15.a Movilizar y aumentar significativamente los recursos financieros procedentes de todas las fuentes para conservar y utilizar de forma sostenible la biodiversidad y los ecosistemas.</t>
  </si>
  <si>
    <t>15.a.1 La asistencia oficial para el desarrollo y el gasto público en la conservación y el uso sostenible de la diversidad biológica y los ecosistemas.</t>
  </si>
  <si>
    <t>15.b Movilizar recursos considerables de todas las fuentes y a todos los niveles para financiar la gestión forestal sostenible y proporcionar incentivos adecuados a los países en desarrollo para que promuevan dicha gestión, en particular con miras a la conservación y la reforestación.</t>
  </si>
  <si>
    <t>15.b.1 La asistencia oficial para el desarrollo y el gasto público en la conservación y el uso sostenible de la diversidad biológica y los ecosistemas.</t>
  </si>
  <si>
    <t>15.c Aumentar el apoyo mundial a la lucha contra la caza furtiva y el tráfico de especies protegidas, incluso aumentando la capacidad de las comunidades locales para perseguir oportunidades de subsistencia sostenibles.</t>
  </si>
  <si>
    <t>15.c.1 Proporción de vida silvestre comercializada que ha sido objeto de caza furtiva o de tráfico ilícito.</t>
  </si>
  <si>
    <t xml:space="preserve">15.1.1 Superficie forestal como proporción de la superficie total </t>
  </si>
  <si>
    <t>Porcentaje de cobertura forestal respecto a la superficie total</t>
  </si>
  <si>
    <t>Costa Rica: Porcentaje de cobertura forestal, Año 2013</t>
  </si>
  <si>
    <t>(Hectáreas y porcentaje)</t>
  </si>
  <si>
    <t>Tipo de uso-cobertura</t>
  </si>
  <si>
    <t>Cantidad</t>
  </si>
  <si>
    <t>Bosques</t>
  </si>
  <si>
    <t>No bosques</t>
  </si>
  <si>
    <t>Cobertura forestal</t>
  </si>
  <si>
    <t xml:space="preserve">15.1.2 Proporción de lugares importantes para la diversidad biológica terrestre y del agua dulce que forman parte de zonas protegidas, desglosada por tipo de ecosistema </t>
  </si>
  <si>
    <t>Ministerio de Ambiente y Energía, Sistema Nacional de Información Geoambiental</t>
  </si>
  <si>
    <t xml:space="preserve">15.2 De aquí a 2020, promover la puesta en práctica de la gestión sostenible de todos los tipos de bosques, detener la deforestación, recuperar los bosques degradados y aumentar considerablemente la forestación y la reforestación a nivel mundial </t>
  </si>
  <si>
    <t xml:space="preserve">15.2.1 Progresos en la gestión forestal sostenible </t>
  </si>
  <si>
    <t xml:space="preserve">Henry Ramírez </t>
  </si>
  <si>
    <t>Departamento Conservación y Uso Sostenible de la Biodiversidad y los Servicios Ecosistémicos</t>
  </si>
  <si>
    <t>Sistema Nacional de Áreas de Conservación</t>
  </si>
  <si>
    <t>(506) 25226500 ext 306</t>
  </si>
  <si>
    <t xml:space="preserve">henry.ramirez@sinac.go.cr </t>
  </si>
  <si>
    <t xml:space="preserve">Mauricio Castillo </t>
  </si>
  <si>
    <t xml:space="preserve">Información y Regularización del territorio </t>
  </si>
  <si>
    <t>(506) 25226500</t>
  </si>
  <si>
    <t>Sonia Lobo</t>
  </si>
  <si>
    <t>sonia.lobo@sinac.go.cr</t>
  </si>
  <si>
    <t xml:space="preserve">15.3 De aquí a 2030, luchar contra la desertificación, rehabilitar las tierras y los suelos degradados, incluidas las tierras afectadas por la desertificación, la sequía y las inundaciones, y procurar lograr un mundo con efecto neutro en la degradación del suelo </t>
  </si>
  <si>
    <t xml:space="preserve">15.3.1 Proporción de tierras degradadas en comparación con la superficie total </t>
  </si>
  <si>
    <t>Adriana Aguilar</t>
  </si>
  <si>
    <t>Sistema Nacional de Áreas de Conservación - CUSBE</t>
  </si>
  <si>
    <t>(506) 2522-6500</t>
  </si>
  <si>
    <t>adriana.aguilar@sinac.go.cr</t>
  </si>
  <si>
    <t xml:space="preserve">15.4 De aquí a 2030, asegurar la conservación de los ecosistemas montañosos, incluida su diversidad biológica, a fin de mejorar su capacidad de proporcionar beneficios esenciales para el desarrollo sostenible </t>
  </si>
  <si>
    <t xml:space="preserve">15.4.1 Cobertura por zonas protegidas de lugares importantes para la diversidad biológica de las montañas </t>
  </si>
  <si>
    <t>(506) 2522-6500 Ext: 306</t>
  </si>
  <si>
    <t>15.4 De aquí a 2030, asegurar la conservación de los ecosistemas montañosos, incluida su diversidad biológica, a fin de mejorar su capacidad de proporcionar beneficios esenciales para el desarrollo sostenible </t>
  </si>
  <si>
    <t xml:space="preserve">15.4.2 Índice de cobertura verde de las montañas </t>
  </si>
  <si>
    <t>Área en km2 y porcentaje de usos de la tierra en las áreas de montaña, por tipo de uso según categorías Kapos</t>
  </si>
  <si>
    <t>Clase</t>
  </si>
  <si>
    <t>Superficie total</t>
  </si>
  <si>
    <t>Forestal</t>
  </si>
  <si>
    <t>Pastos/ Matorrales</t>
  </si>
  <si>
    <t>Tierras de cultivo</t>
  </si>
  <si>
    <t>Asentamientos</t>
  </si>
  <si>
    <t>Otras tierras</t>
  </si>
  <si>
    <t>Nubes</t>
  </si>
  <si>
    <t>K1</t>
  </si>
  <si>
    <t>K2</t>
  </si>
  <si>
    <t>K3</t>
  </si>
  <si>
    <t>K4</t>
  </si>
  <si>
    <t>K5</t>
  </si>
  <si>
    <t>K6</t>
  </si>
  <si>
    <t>Forestal: Corresponde a bosque secundario, maduro y plantación forestal</t>
  </si>
  <si>
    <t>Otros: corresponde a parámos</t>
  </si>
  <si>
    <t>Fuente: Ministerio de Ambiente y Energía, Programa REDD/CCDA-GIZ-SINAC 2015. Inventario Forestal de Costa Rica</t>
  </si>
  <si>
    <t>Ministerio de Ambiente y Energía, Instituto Metereológico Nacional, Inventario Nacional de Gases de Efecto Invernadero y absorción de carbono, 2012</t>
  </si>
  <si>
    <t>Uso de la tierra en las áreas de montaña, por tipo de uso según categorías Kapos, 2018 (Km2 y porcentaje )</t>
  </si>
  <si>
    <t>Mide la proporción del área de cobertura de la vegetación verde en las zonas de montaña (bosques, arbustos, árboles, tierras de pasto, tierras de cultivo, humedales, páramos, asentamientos humanos).</t>
  </si>
  <si>
    <t xml:space="preserve">C = ∑ (C1 ,C2 ,C3,C4,C5)
C1 = Cobertura Forestal en montaña
C2 = Cobertura Tierras de cultivo en montaña
C3 = Cobertura Tierras de pasto/matorrales en montaña
C4 = Cobertura Humedales en montaña
C5 = Cobertura de Otras tierras (páramos) en montaña
M = Área total de montaña
Es el cociente de la sumatoria de C (clasificación del área de coberturas verdes en montaña en hectáreas) entre el área total de montaña (hectáreas) donde C es la sumatoria de C1 , C2 , C3, C4, C5
• Para la delimitación de las áreas de montaña se utilizó las clases de elevación de montaña adaptadas del Mapa Mundial de Montañas 2015 de FAO/MPS, basado en la clasificación de montañas UNEP-WCMC (*) (Kapos et al. 2000).
o Clase 1: elevación ≥ 4 501 m (**)
o Clase 2: elevación 3 501–4 500 m 
o Clase 3: elevación 2 501–3 500 m
o Clase 4: elevación 1 501–2 500 m y inclinación ≥ 2°
o Clase 5: elevación 1 001–1 500 m y inclinación ≥ 5° o LER (Rango de elevación local en el radio de 7 kilómetros) &gt; 300 m
o Clase 6: elevación 301–1 000 m y LER (Rango de elevación local en el radio de 7 kilómetros) &gt; 300 m
(*) Nota 1: Centro de Monitoreo de la Conservación del Ambiente del Programa de las Naciones Unidas para el Medio Ambiente (UNEP-WCMC, por sus siglas en inglés)
(**) Nota 2: Para el caso de Costa Rica no se consideró la Clase 1 por que la elevación mayor altitud es el Cerro Chirripó con 3 820 msnm. De acuerdo al Instituto Geográfico Nacional.
• En cuanto a la clasificación de cobertura verde se utiliza las clases de cobertura vegetal / utilización del suelo de acuerdo a las directrices del Panel Intergubernamental sobre Cambio Climático (IPCC) y las tierras forestales según la definición FAO de Evaluaciones de recursos forestales mundiales (FRA).
• Análisis y extracción de información de áreas de mapas de cobertura verde por medio de software de sistemas de información geográfica ArcGis y QGis.
• Clasificación de la altitud (curvas de nivel) con la clasificación de montañas por  clases de Kapos y procesamiento con software software de sistemas de información geográfica ArcGis y QGis.
El IPCC define seis clases principales de uso del suelo:
Definiciones IPCC Definiciones del IPCC ajustadas para Costa Rica
</t>
  </si>
  <si>
    <t>En Costa Rica se registra 88,50 % de cobertura verde en áreas de montaña para el año 2013.</t>
  </si>
  <si>
    <t>Área de montaña
Tipos de cobertura</t>
  </si>
  <si>
    <t>Por clase de Kapos y por tipo de cobertura.</t>
  </si>
  <si>
    <t xml:space="preserve">• Instituto Geográfico Nacional (IGN). Curvas de nivel de las Hojas Cartográficas a escala 1:50000 para Costa Rica. 2015.
• FAO / MPS. Mapa mundial de montañas basado Clasificación de montañas PNUMA-WCMC por Kapos et al. 2015.
• MINAE-REDD/CCAD-GIZ-SINAC. Inventario Nacional Forestal de Costa Rica. 2014-2015. (*).
• MINAE-IMN, Inventario Nacional de Gases de Efecto Invernadero y absorción de carbono de Costa Rica. 2012. (*).
• MINAE-SINAC. Inventario Nacional de Humedales de Costa Rica. 2018
(*) Los mapas correspondientes a estos dos inventarios fueron elaborados a partir de imágenes RapidEYE 2011, 2012 y 2013.
</t>
  </si>
  <si>
    <t>Curvas de nivel de las Hojas Cartográficas a escala 1:50000 para Costa Rica
Mapa mundial de montañas basado Clasificación de montañas PNUMA-WCMC 
Inventario Nacional Forestal de Costa Rica
Inventario Nacional de Gases de Efecto Invernadero y absorción de carbono de Costa Rica.
Inventario Nacional de Humedales de Costa Rica</t>
  </si>
  <si>
    <t>• Porcentaje de la cobertura verde de montaña para las siguientes categorías:
o Cobertura forestal en montaña
o Cobertura tierras de cultivo en montaña
o Cobertura tierras de pasto/matorrales en montaña
o Cobertura humedales en montaña
o Cobertura otras tierras (páramos) en montaña
• No se cuenta con la superficie total de cobertura verde de montaña, por la presencia de zonas con nubosidad en mapas de cobertura utilizado, lo que implica un vacío de información y la necesidad de recalcularlo a futuro con nuevas fuentes de información</t>
  </si>
  <si>
    <t xml:space="preserve">Este indicador tiene importancia en la evaluación del medio ambiente con respecto a la sostenibilidad por:
• Por la presión que están expuestas las diferentes categorías de cobertura y los cambios que sufren las actividades humanas. 
• Es un indicador de impacto porque las zonas de montañas por sus características fisiogeográficas son muy vulnerables y frágiles, ante eventos extremos incluido la variabilidad climática y el cambio climático, degradación de suelos y los factores antrópicos. Siendo altamente sensibles a la pérdida de la biodiversidad y los servicios ecosistémicos que esta provee a muchos pobladores del país. Como por ejemplo estas áreas tienen mucha importancia captación de agua en las partes altas de las zonas montañosas.
• Una vez que haya una clasificación oficial y datos de ecosistemas podrían incorporarse en el índice de cobertura verde de montañas.
• Incorporarlo en el Plan Nacional de Desarrollo y planes institucionales.
• Es un indicador que es relevante para medir los servicios ecosistémicos.
</t>
  </si>
  <si>
    <t>Mariana Jimenez Arce</t>
  </si>
  <si>
    <t>mariana.jimenez@sinac.go.cr</t>
  </si>
  <si>
    <t>Marilyn Calvo Méndez</t>
  </si>
  <si>
    <t>Instituto Metereológico Nacional</t>
  </si>
  <si>
    <t>mcalvo@imn.ac.cr</t>
  </si>
  <si>
    <t>15.5 Adoptar medidas urgentes y significativas para reducir la degradación de los hábitats naturales, detener la pérdida de biodiversidad y, de aquí a 2020, proteger las especies amenazadas y evitar su extinción </t>
  </si>
  <si>
    <t xml:space="preserve">15.5.1 Índice de la Lista Roja </t>
  </si>
  <si>
    <t>Cantidad de especies amenazadas por tipo de especie</t>
  </si>
  <si>
    <r>
      <t xml:space="preserve">Se refiere a las especies amenazadas por tipo de especie. 
</t>
    </r>
    <r>
      <rPr>
        <b/>
        <sz val="11"/>
        <color theme="1"/>
        <rFont val="Calibri"/>
        <family val="2"/>
        <scheme val="minor"/>
      </rPr>
      <t>Especies Amenazadas:</t>
    </r>
    <r>
      <rPr>
        <sz val="11"/>
        <color theme="1"/>
        <rFont val="Calibri"/>
        <family val="2"/>
        <scheme val="minor"/>
      </rPr>
      <t xml:space="preserve"> se refiere a la suma de especies "en peligro crítico", "en peligro" y "vulnerables" (categorías nuevas de IUCN).
La Lista Roja de la UICN se calcula en un momento en el tiempo multiplicando primero el número de especies en cada categoría de la Lista Roja por un peso (desde 1 para 'casi amenazada' a 5 para "Extinto" y "extinto en estado silvestre ') y sumando estos valores. Esto entonces se divide por una puntuación máxima amenaza que es el número total de especies multiplicado por el peso asignado a la categoría 'extinta'. Este valor final se resta de 1 para dar el valor de ILR UICN.</t>
    </r>
  </si>
  <si>
    <t>Eugenia Arguedas</t>
  </si>
  <si>
    <t xml:space="preserve">15.6 Promover la participación justa y equitativa en los beneficios derivados de la utilización de los recursos genéticos y promover el acceso adecuado a esos recursos, según lo convenido internacionalmente </t>
  </si>
  <si>
    <t xml:space="preserve">15.6.1 Número de países que han adoptado marcos legislativos, administrativos y normativos para una distribución justa y equitativa de los beneficios </t>
  </si>
  <si>
    <t xml:space="preserve">15.7 Adoptar medidas urgentes para poner fin a la caza furtiva y el tráfico de especies protegidas de flora y fauna y abordar la demanda y la oferta ilegales de productos silvestres </t>
  </si>
  <si>
    <t xml:space="preserve">15.7.1 Proporción de vida silvestre comercializada que ha sido objeto de caza furtiva o de tráfico ilícito  </t>
  </si>
  <si>
    <t>MINAE</t>
  </si>
  <si>
    <t>Benjamin Pavlosky
Angie Sanchez Nuñez</t>
  </si>
  <si>
    <t>Sistema Nacional de Áreas de Conservación - Vida Silvestre</t>
  </si>
  <si>
    <t xml:space="preserve">(506) 2522-6500 Ext: </t>
  </si>
  <si>
    <t>angie.sanchez@sinac.go.cr</t>
  </si>
  <si>
    <t xml:space="preserve">15.8 De aquí a 2020, adoptar medidas para prevenir la introducción de especies exóticas invasoras y reducir significativamente sus efectos en los ecosistemas terrestres y acuáticos y controlar o erradicar las especies prioritarias </t>
  </si>
  <si>
    <t xml:space="preserve">15.8.1 Proporción de países que han aprobado legislación nacional pertinente y han destinado recursos suficientes para la prevención o el control de especies exóticas invasoras </t>
  </si>
  <si>
    <t>15.9 De aquí a 2020, integrar los valores de los ecosistemas y la biodiversidad en la planificación, los procesos de desarrollo, las estrategias de reducción de la pobreza y la contabilidad nacionales y locales </t>
  </si>
  <si>
    <t xml:space="preserve">15.9.1 Avances en el logro de las metas nacionales establecidas de conformidad con la segunda Meta de Aichi para la Diversidad Biológica del Plan Estratégico para la Diversidad Biológica 2011-2020 </t>
  </si>
  <si>
    <t>(506) 2522-6500 Ext:</t>
  </si>
  <si>
    <t>eugenia.arguedas@sinac.go.cr</t>
  </si>
  <si>
    <t xml:space="preserve">15.a Movilizar y aumentar significativamente los recursos financieros procedentes de todas las fuentes para conservar y utilizar de forma sostenible la biodiversidad y los ecosistemas </t>
  </si>
  <si>
    <t xml:space="preserve">15.a.1 La asistencia oficial para el desarrollo y el gasto público en la conservación y el uso sostenible de la diversidad biológica y los ecosistemas </t>
  </si>
  <si>
    <t xml:space="preserve">15.b.1 La asistencia oficial para el desarrollo y el gasto público en la conservación y el uso sostenible de la diversidad biológica y los ecosistemas  </t>
  </si>
  <si>
    <t xml:space="preserve">15.c Aumentar el apoyo mundial a la lucha contra la caza furtiva y el tráfico de especies protegidas, incluso aumentando la capacidad de las comunidades locales para perseguir oportunidades de subsistencia sostenibles </t>
  </si>
  <si>
    <t xml:space="preserve">15.c.1 Proporción de vida silvestre comercializada que ha sido objeto de caza furtiva o de tráfico ilícito  </t>
  </si>
  <si>
    <t xml:space="preserve">Objetivo 16. Promover sociedades pacíficas e inclusivas para el desarrollo sostenible, facilitar el acceso  a la justicia para todos y construir a todos los niveles instituciones eficaces e inclusivas que rindan cuentas </t>
  </si>
  <si>
    <t>16.1 Reducir significativamente todas las formas de violencia y las correspondientes tasas de mortalidad en todo el mundo.</t>
  </si>
  <si>
    <t>16.1.1 Número de víctimas de homicidios dolosos por cada 100.000 habitantes, desglosado por sexo y edad.</t>
  </si>
  <si>
    <t>16.1.2 Muertes causadas por conflictos por cada 100.000 habitantes, desglosadas por sexo, edad y causa-.</t>
  </si>
  <si>
    <t>16.1.3 Proporción de la población sometida a violencia física, psicológica o sexual en los 12 meses anteriores.</t>
  </si>
  <si>
    <t xml:space="preserve">16.1.4 Proporción de la población que no tiene miedo de caminar sola cerca de donde vive. </t>
  </si>
  <si>
    <t>16.2 Poner fin al maltrato, la explotación, la trata y todas las formas de violencia y tortura contra los niños.</t>
  </si>
  <si>
    <t>16.2.1 Proporción de niños de 1 a 17 años que sufrieron algún castigo físico o agresión psicológica por los cuidadores en el mes anterior.</t>
  </si>
  <si>
    <t>16.2.2 Número de víctimas de la trata de personas por cada 100.000 habitantes, desglosado por sexo, edad y tipo de explotación.</t>
  </si>
  <si>
    <t>16.2.3 Proporción de mujeres y hombres jóvenes de 18 a 29 años de edad que habían sufrido violencia sexual antes de cumplir los 18 años.</t>
  </si>
  <si>
    <t>16.3 Promover el estado de derecho en los planos nacional e internacional y garantizar la igualdad de acceso a la justicia para todos.</t>
  </si>
  <si>
    <t>16.3.1 Proporción de las víctimas de violencia en los 12 meses anteriores que notificaron su victimización a las autoridades competentes u otros mecanismos de resolución de conflictos reconocidos oficialmente.</t>
  </si>
  <si>
    <t>16.3.2 Detenidos que no han sido sentenciados como proporción de la población carcelaria total.</t>
  </si>
  <si>
    <t>16.4 De aquí a 2030, reducir significativamente las corrientes financieras y de armas ilícitas, fortalecer la recuperación y devolución de los activos robados y luchar contra todas las formas de delincuencia organizada.</t>
  </si>
  <si>
    <t>16.4.1 Valor total de las corrientes financieras ilícitas de entrada y salida (en dólares corrientes de los Estados Unidos).</t>
  </si>
  <si>
    <t>16.4.2 Proporción de armas pequeñas y armas ligeras incautadas cuyo origen o contexto ilícito ha sido determinado o establecido por una autoridad competente, de conformidad con los instrumentos intenacionales.</t>
  </si>
  <si>
    <t>16.5 Reducir considerablemente la corrupción y el soborno en todas sus formas.</t>
  </si>
  <si>
    <t>16.5.1 Proporción de las personas que han tenido por lo menos un contacto con un funcionario público y que pagaron un soborno a un funcionario público, o tuvieron la experiencia de que un funcionario público les pidiera que lo pagaran, durante los 12 meses anteriores.</t>
  </si>
  <si>
    <t>16.5.2 Proporción de negocios que han tenido por lo menos un contacto con un funcionario público y que pagaron un soborno a un funcionario público, o tuvieron la experiencia de que un funcionario público les pidiera que lo pagaran, durante los 12 meses anteriores.</t>
  </si>
  <si>
    <t>16.6 Crear a todos los niveles instituciones eficaces y transparentes que rindan cuentas.</t>
  </si>
  <si>
    <t>16.6.1 Gastos primarios del gobierno como proporción del presupuesto aprobado original, desglosados por sector (o por códigos presupuestarios o elementos similares).</t>
  </si>
  <si>
    <t>16.6.2 Proporción de la población que se siente satisfecha con su última experiencia de los servicios públicos.</t>
  </si>
  <si>
    <t>16.7 Garantizar la adopción en todos los niveles de decisiones inclusivas, participativas y representativas que respondan a las necesidades.</t>
  </si>
  <si>
    <t>16.7.1 Proporciones de posiciones (por sexo, edad, personas con discapacidad y grupos de población) en las instituciones públicas (asambleas legislativas nacionales y locales, administración pública y poder judicial), en comparación con las distribuciones nacionales.</t>
  </si>
  <si>
    <t>16.7.2 Proporción de la población que considera que la adopción de decisiones es inclusiva y participativa, desglosada por sexo, edad, discapacidad y grupo de población.</t>
  </si>
  <si>
    <t>16.8 Ampliar y fortalecer la participación de los países en desarrollo en las instituciones de gobernanza mundial.</t>
  </si>
  <si>
    <t>16.8.1 Proporción de miembros y derechos de voto de los países en desarrollo en las organizaciones internacionales.</t>
  </si>
  <si>
    <t>16.9 De aquí a 2030, proporcionar acceso a una identidad jurídica para todos, en particular mediante el registro de nacimientos.</t>
  </si>
  <si>
    <t>16.9.1 Proporción de niños menores de 5 años cuyo nacimiento se ha registrado ante una autoridad civil, desglosada por edad.</t>
  </si>
  <si>
    <t>16.10 Garantizar el acceso público a la información y proteger las libertades fundamentales, de conformidad con las leyes nacionales y los acuerdos internacionales.</t>
  </si>
  <si>
    <t>16.10.1 Número de casos verificados de homicidio, secuestro, desaparición forzada, detención arbitraria y tortura de periodistas, miembros asociados de los medios de comunicación, sindicalistas y defensores de los derechos humanos, en los 12 meses anteriores.</t>
  </si>
  <si>
    <t>16.10.2 Número de países que adoptan y aplican las garantías constitucionales, reglamentarias y/o normativas para el acceso público a la información.</t>
  </si>
  <si>
    <t>16.a Fortalecer las instituciones nacionales pertinentes, incluso mediante la cooperación internacional, para crear a todos los niveles, particularmente en los países en desarrollo, la capacidad de prevenir la violencia y combatir el terrorismo y la delincuencia.</t>
  </si>
  <si>
    <t>16.a.1 Existencia de instituciones nacionales independientes de derechos humanos, en cumplimiento de lo dispuesto por los Principios de París.</t>
  </si>
  <si>
    <t>16.b Promover y aplicar leyes y políticas no discriminatorias en favor del desarrollo sostenible.</t>
  </si>
  <si>
    <t>16.b.1 Proporción de la población que declara haberse sentido personalmente víctima de discriminación o acoso en los 12 meses anteriores por motivos de discriminación prohibidos por el derecho internacional de los derechos humanos.</t>
  </si>
  <si>
    <t xml:space="preserve">16.1 Reducir significativamente todas las formas de violencia y las correspondientes tasas de mortalidad en todo el mundo </t>
  </si>
  <si>
    <t xml:space="preserve">16.1.1 Número de víctimas de homicidios dolosos por cada 100.000 habitantes, desglosado por sexo y edad  </t>
  </si>
  <si>
    <t xml:space="preserve">Tasa de homicidio doloso  en Costa Rica por 100 000 habitantes, por sexo, país de origen y grupos de edad </t>
  </si>
  <si>
    <t>País de origen</t>
  </si>
  <si>
    <t>Grupo de Edad (en años cumplidos)</t>
  </si>
  <si>
    <t>Centroamérica</t>
  </si>
  <si>
    <t xml:space="preserve">Norte América </t>
  </si>
  <si>
    <t>Información ignorada</t>
  </si>
  <si>
    <t>Costa Rica</t>
  </si>
  <si>
    <t>Nicaragua</t>
  </si>
  <si>
    <t>Panamá</t>
  </si>
  <si>
    <t>Estados Unidos</t>
  </si>
  <si>
    <t>Colombia</t>
  </si>
  <si>
    <t>Menos de cinco años</t>
  </si>
  <si>
    <t>De 15 a 17 años</t>
  </si>
  <si>
    <t>De 65 y más años</t>
  </si>
  <si>
    <t>* Calculada a partir de las denuncias ingresadas al Organismo de Investigación Judicial.</t>
  </si>
  <si>
    <t xml:space="preserve">Tasa de homicidio doloso en Costa Rica por 100 000 habitantes, por sexo, país de origen y grupos de edad </t>
  </si>
  <si>
    <t>Tasa  por cada 100.000 habitantes</t>
  </si>
  <si>
    <t>• Número total de víctimas de homicidio dolosos.
• Total de la población residente.</t>
  </si>
  <si>
    <t xml:space="preserve">Por sexo y grupos de edad </t>
  </si>
  <si>
    <t>Poder Judicial</t>
  </si>
  <si>
    <t>Anuario de Estadísticas Policiales</t>
  </si>
  <si>
    <t xml:space="preserve">De acuerdo a las Naciones Unidas, este indicador se requiere con las siguientes desagregaciones: Desagregaciones recomendadas para este indicador son:
 el sexo y la edad de la víctima y el agresor
 relación entre la víctima y el autor (pareja, otro miembro dela familia, conocidos, etc.)
 medios de perpetración (arma de fuego, objeto contundente, etc.)
 situación contexto / motivación (el crimen organizado, la violencia de pareja,
etc.)
</t>
  </si>
  <si>
    <t>Ana Erika Rodríguez Araya</t>
  </si>
  <si>
    <t>Jefa Subproceso de Estadística</t>
  </si>
  <si>
    <t>(506) 2295-4444</t>
  </si>
  <si>
    <t>arodrigueza@poder-judicial.go.cr</t>
  </si>
  <si>
    <t xml:space="preserve">16.1.2 Muertes causadas por conflictos por cada 100.000 habitantes, desglosadas por sexo, edad y causa- </t>
  </si>
  <si>
    <t>16.1.3 Proporción de la población sometida a violencia física, psicológica o sexual en los 12 meses anteriores  (11.7.2)</t>
  </si>
  <si>
    <t xml:space="preserve">Tasa de casos de violencia intrafamiliar por cada 100 000 habitantes, por sexo y grupos de edad, provincias y causa específica por sexo </t>
  </si>
  <si>
    <t xml:space="preserve">Costa Rica: Tasa de casos por violencia intrafamiliar por cada 100 000 habitantes, por sexo, </t>
  </si>
  <si>
    <t>Año 2016</t>
  </si>
  <si>
    <r>
      <t xml:space="preserve">Incidencia en los últimos 12 meses de casos por Violencia Intrafamiliar (VIF) atendicdos por el sistema de salud pública y corresponde a las códigos T74, X85 y Y09 de la Clasificación Estadística Internacional de Enfermedades y Problema relacionados con la Salud CIE 10, a saber:
</t>
    </r>
    <r>
      <rPr>
        <b/>
        <sz val="11"/>
        <color theme="1"/>
        <rFont val="Calibri"/>
        <family val="2"/>
        <scheme val="minor"/>
      </rPr>
      <t>T74 Síndromes del maltrato</t>
    </r>
    <r>
      <rPr>
        <sz val="11"/>
        <color theme="1"/>
        <rFont val="Calibri"/>
        <family val="2"/>
        <scheme val="minor"/>
      </rPr>
      <t xml:space="preserve"> 
Incluye:
T74.0 Negligencia o abandono, T74.1 Abuso físico, T74.2 Abuso sexual, T74.3 Abuso psicológico, T74.8 Otros síndromes del maltrato, T74.9 Síndrome del maltrato, no especificado
X85-Y09 Agresiones
Incluye: homicidio, lesiones ocasionadas por otra persona con intento de lesionar o matar, por cualquier medio
Excluye: lesiones debidas a: Intervención legal (Y35.–) y Operaciones de guerra (Y36.–)
</t>
    </r>
    <r>
      <rPr>
        <b/>
        <sz val="11"/>
        <color theme="1"/>
        <rFont val="Calibri"/>
        <family val="2"/>
        <scheme val="minor"/>
      </rPr>
      <t xml:space="preserve">X85 Agresión con drogas, medicamentos y sustancias biológicas: </t>
    </r>
    <r>
      <rPr>
        <sz val="11"/>
        <color theme="1"/>
        <rFont val="Calibri"/>
        <family val="2"/>
        <scheme val="minor"/>
      </rPr>
      <t xml:space="preserve">
Incluye: envenenamiento homicida por (cualquier): droga, medicamento y/o sustancia biológica
</t>
    </r>
    <r>
      <rPr>
        <b/>
        <sz val="11"/>
        <color theme="1"/>
        <rFont val="Calibri"/>
        <family val="2"/>
        <scheme val="minor"/>
      </rPr>
      <t>Y09 Agresión por medios no especificados</t>
    </r>
    <r>
      <rPr>
        <sz val="11"/>
        <color theme="1"/>
        <rFont val="Calibri"/>
        <family val="2"/>
        <scheme val="minor"/>
      </rPr>
      <t xml:space="preserve">
Incluye: asesinato (intento), homicidio (intento), homicidio premeditado (intento), homicidio casual (no accidental). </t>
    </r>
  </si>
  <si>
    <t>Tasa por cada 100.000 habitantes</t>
  </si>
  <si>
    <t>Provincias</t>
  </si>
  <si>
    <t>Igual al indicador 11.7.4</t>
  </si>
  <si>
    <t xml:space="preserve">16.1.4 Proporción de la población que no tiene miedo de caminar sola cerca de donde vive </t>
  </si>
  <si>
    <t xml:space="preserve">16.2 Poner fin al maltrato, la explotación, la trata y todas las formas de violencia y tortura contra los niños </t>
  </si>
  <si>
    <t xml:space="preserve">16.2.1 Proporción de niños de 1 a 17 años que sufrieron algún castigo físico o agresión psicológica por los cuidadores en el mes anterior </t>
  </si>
  <si>
    <t xml:space="preserve">Situaciones violatorias de los derechos de las personas menores de edad que atiende y tramita el PANI, por derechos violentados y hechos violatorios </t>
  </si>
  <si>
    <t>Derechos violentados</t>
  </si>
  <si>
    <t>1- Desarrollo humano</t>
  </si>
  <si>
    <t xml:space="preserve">2- Defensa y protección </t>
  </si>
  <si>
    <t>3- Niñez y adolescencia en la vida familiar</t>
  </si>
  <si>
    <t>4- Niñez y adolescencia en la comunidad</t>
  </si>
  <si>
    <t>5- Niñez y adolescencia como ciudadanos</t>
  </si>
  <si>
    <t xml:space="preserve">6- Defensa  </t>
  </si>
  <si>
    <t xml:space="preserve">7- Adolescente madre </t>
  </si>
  <si>
    <t>Sobrevivencia</t>
  </si>
  <si>
    <t>Derecho a la vida</t>
  </si>
  <si>
    <t xml:space="preserve">Derecho a la información </t>
  </si>
  <si>
    <t>Derecho a la atención médica</t>
  </si>
  <si>
    <t xml:space="preserve">Otros </t>
  </si>
  <si>
    <t>Crecimiento intelectual</t>
  </si>
  <si>
    <t>Derecho al desarrollo de potencialidades</t>
  </si>
  <si>
    <t>Permanencia en el sistema educativo</t>
  </si>
  <si>
    <t xml:space="preserve">Derecho a la protección estatal </t>
  </si>
  <si>
    <t>Violación al derecho de la protección de PME</t>
  </si>
  <si>
    <t>Derecho integral</t>
  </si>
  <si>
    <t>Omisión del padre, la madre o persona encargada de velar por el desarrollo físico, intelectual, moral, espiritual y social de sus hijos(as) menores de dieciocho años</t>
  </si>
  <si>
    <t xml:space="preserve">En la comunidad </t>
  </si>
  <si>
    <t>Responsabilidad del estado</t>
  </si>
  <si>
    <t>Nacionalidad</t>
  </si>
  <si>
    <t>Bienestar y Seguridad Social</t>
  </si>
  <si>
    <t xml:space="preserve">Participación </t>
  </si>
  <si>
    <t xml:space="preserve">Defensa </t>
  </si>
  <si>
    <t>Cooperación institucional</t>
  </si>
  <si>
    <t>Total de los derechos violentados</t>
  </si>
  <si>
    <t>Total de las personas menores de edad atendidas</t>
  </si>
  <si>
    <t>Al estar expuesto a la pornografía</t>
  </si>
  <si>
    <t>Por ser victima de abuso emocional</t>
  </si>
  <si>
    <t>Por ser victima de abuso sexual extra familiar</t>
  </si>
  <si>
    <t>Por ser victima de abuso sexual intrafamiliar</t>
  </si>
  <si>
    <t>Por ser victima de calle</t>
  </si>
  <si>
    <t>Por ser victima de consumo de drogas de sustancia adictiva</t>
  </si>
  <si>
    <t>Por ser victima de explotación laboral</t>
  </si>
  <si>
    <t>Por ser victima de explotación sexual comercial</t>
  </si>
  <si>
    <t>Por ser victima de negligencia</t>
  </si>
  <si>
    <t>Por ser victima de secuestro</t>
  </si>
  <si>
    <t>Por ser victima de sustracción internacional</t>
  </si>
  <si>
    <t>Por ser victima de trabajo infantil</t>
  </si>
  <si>
    <t xml:space="preserve">Por ser victima de trafico ilícito </t>
  </si>
  <si>
    <t>Por ser victima de trata externa</t>
  </si>
  <si>
    <t>Por ser victima de trata interna</t>
  </si>
  <si>
    <t>Por ser victima de maltrato físico</t>
  </si>
  <si>
    <t>Por ser victima de maltrato psicológico</t>
  </si>
  <si>
    <t>Por acción u omisión de la sociedad o el estado</t>
  </si>
  <si>
    <t>Por acciones o omisiones contra sí mismos</t>
  </si>
  <si>
    <t>Por falta. Omisión o abuso de los padres, tutores, encargados o responsables</t>
  </si>
  <si>
    <r>
      <rPr>
        <b/>
        <sz val="11"/>
        <color theme="1"/>
        <rFont val="Calibri"/>
        <family val="2"/>
        <scheme val="minor"/>
      </rPr>
      <t>Se consideran los derecho</t>
    </r>
    <r>
      <rPr>
        <sz val="11"/>
        <color theme="1"/>
        <rFont val="Calibri"/>
        <family val="2"/>
        <scheme val="minor"/>
      </rPr>
      <t xml:space="preserve">s: 
• Desarrollo humano         
• Defensa y protección          
• Niñez y adolescencia en la vida familiar   
• Niñez y adolescencia en la comunidad  
• Niñez y adolescencia como ciudadanos   
• Defensa   
• Adolescente madre
Se incluyen los </t>
    </r>
    <r>
      <rPr>
        <b/>
        <sz val="11"/>
        <color theme="1"/>
        <rFont val="Calibri"/>
        <family val="2"/>
        <scheme val="minor"/>
      </rPr>
      <t>hechos violatorios</t>
    </r>
    <r>
      <rPr>
        <sz val="11"/>
        <color theme="1"/>
        <rFont val="Calibri"/>
        <family val="2"/>
        <scheme val="minor"/>
      </rPr>
      <t xml:space="preserve"> de: 
• Sobrevivencia 
• Derecho a la vida 
• Derecho a la información  
• Derecho a la atención médica 
• Crecimiento intelectual 
• Derecho al desarrollo de potencialidades 
• Permanencia en el sistema educativo 
• Derecho a la protección estatal 
• Violación al derecho de la protección de PME al estar expuesto a la pornografía 
• Violación al derecho de la protección de PME por ser víctima de abuso emocional 
• Violación al derecho de la protección de PME por ser víctima de abuso sexual extra familiar
• Violación al derecho de la protección de PME por ser víctima de abuso sexual intrafamiliar
• Violación al derecho de la protección de PME por ser víctima de calle 
• Violación al derecho de la protección de PME por ser víctima de consumo de drogas de sustancia adictiva 
• Violación al derecho de la protección de PME por ser víctima de explotación laboral 
• Violación al derecho de la protección de PME por ser víctima de explotación sexual comercial 
• Violación al derecho de la protección de PME por ser víctima de negligencia 
• Violación al derecho de la protección de PME por ser víctima de secuestro 
• Violación al derecho de la protección de PME por ser víctima de sustracción internacional 
• Violación al derecho de la protección de PME por ser víctima de trabajo infantil
• Violación al derecho de la protección de PME por ser víctima de trafico ilícito  
• Violación al derecho de la protección de PME por ser víctima de trata externa 
• Violación al derecho de la protección de PME por ser víctima de trata interna 
• Violación al derecho de la protección de PME por ser víctima de maltrato físico 
• Violación al derecho de la protección de PME por ser víctima de maltrato psicológico 
• Violación al derecho de la protección de PME por acción u omisión de la sociedad o el estado 
• Violación al derecho de la protección de PME por acciones o omisiones contra sí mismos 
• Violación al derecho de la protección de PME por falta. Omisión o abuso de los padres, tutores, encargados o responsables 
• Derecho integral 
• Omisión del padre, la madre o persona encargada de velar por el desarrollo físico, intelectual, moral, espiritual y social de sus hijos(as) menores de dieciocho años 
• Otros  
• En la comunidad  
• Responsabilidad del estado 
• Nacionalidad 
• Bienestar y Seguridad Social 
• Participación  
</t>
    </r>
  </si>
  <si>
    <t>• Cantidad de personas menores de edad que han sido atendidas según violación de sus derechos.</t>
  </si>
  <si>
    <t>Tipo de derecho violentado</t>
  </si>
  <si>
    <t>Patronato Nacional de la Infancia</t>
  </si>
  <si>
    <t>Ricardo Solano Gamba</t>
  </si>
  <si>
    <t>Coordinador de la Oficina de Planificación y Desarrollo Institucional</t>
  </si>
  <si>
    <t>planificacion@pani.go.cr</t>
  </si>
  <si>
    <t xml:space="preserve">16.2.2 Número de víctimas de la trata de personas por cada 100.000 habitantes, desglosado por sexo, edad y tipo de explotación </t>
  </si>
  <si>
    <t>Número de víctimas detectadas de la trata de personas, desglosado por sexo y tipo de explotación</t>
  </si>
  <si>
    <t>Servidumbre</t>
  </si>
  <si>
    <t xml:space="preserve">Comprende el número de personas detectadas como victimas de trata donde se define trata como el reclutamiento, transporte, traslado, acogida o la recepción de personas, mediante la amenaza o el uso de la fuerza u otras formas de coacción, rapto, fraude, engaño, abuso de poder o de una situación vulnerable o la entrega o recepción de pagos o beneficios para obtener el consentimiento de una persona que tenga autoridad sobre otra, con fines de explotación.
Se clasifican lo fines de la trata de personas en:
Explotación sexual: prostitución forzada, explotación sexual comercial de personas menores de edad, relaciones sexuales remuneradas, espectáculos con contenido sexual.
Explotación laboral: Maquilas, servicio doméstico, minas, trabajo agrícola y pesca.
Servidumbre y matrimonio: matrimonio servil, trabajo doméstico, mendicidad.
Explotación en actividades delictivas: venta de drogas, armas, artículos robados, etc.; robos y sicarios.
Extracción de órganos: Sustracción de un componente anatómico, órgano y tejido sin consentimiento o bajo coerción.
Adopción irregular: vientres de alquiler, adopción equiparable a una venta o de manera ilegal.
</t>
  </si>
  <si>
    <t>• Número de personas detectadas como víctimas de trata.</t>
  </si>
  <si>
    <t>Por sexo, tipo de explotación</t>
  </si>
  <si>
    <t>Coalicion Nacional contra el Trafico Ilícito de Migrantes y la Trata de Personas</t>
  </si>
  <si>
    <t>De acuerdo a las Naciones Unidas, este indicador se requiere con las siguientes desagregaciones: La desagregación recomendada para este indicador es:
• Sexo de la víctima
• Edad de la víctima
• Forma de explotación</t>
  </si>
  <si>
    <t xml:space="preserve">16.2.3 Proporción de mujeres y hombres jóvenes de 18 a 29 años de edad que habían sufrido violencia sexual antes de cumplir los 18 años </t>
  </si>
  <si>
    <t>Porcentaje de Población joven de 18 a 29 años que ha sufrido algún tipo de violencia sexual</t>
  </si>
  <si>
    <t>Porcentaje de población joven de 18 a 29 años que ha sufrido algún tipo de violencia sexual</t>
  </si>
  <si>
    <t>Población 18 a 29 años</t>
  </si>
  <si>
    <t>Que ha sufrido algún tipo de violencia sexual</t>
  </si>
  <si>
    <t xml:space="preserve">Porcentaje   que ha sufrido violencia sexual </t>
  </si>
  <si>
    <t>Consejo de la Persona Jóven , Unidad de Investigación</t>
  </si>
  <si>
    <t>Encuesta Nacional de Juventudes</t>
  </si>
  <si>
    <t>De acuerdo a las Naciones Unidas, este indicador se requiere con las siguientes desagregaciones: Desagregaciones por edad, sexo, estado marital, lugar de residencia.</t>
  </si>
  <si>
    <t xml:space="preserve">Johanna Arce Sancho </t>
  </si>
  <si>
    <t>Jefa de la Unidad de investigación</t>
  </si>
  <si>
    <t>Consejo de la Persona Jóven</t>
  </si>
  <si>
    <t xml:space="preserve">(506) 2280-4376 
(506) 2283-9660
(506) 2253-4131 </t>
  </si>
  <si>
    <t xml:space="preserve">jarce@cpj.go.cr </t>
  </si>
  <si>
    <t xml:space="preserve">16.3 Promover el estado de derecho en los planos nacional e internacional y garantizar la igualdad de acceso a la justicia para todos </t>
  </si>
  <si>
    <t xml:space="preserve">16.3.1 Proporción de las víctimas de violencia en los 12 meses anteriores que notificaron su victimización a las autoridades competentes u otros mecanismos de resolución de conflictos reconocidos oficialmente  </t>
  </si>
  <si>
    <t xml:space="preserve">Porcentaje de viviendas donde al menos una persona fue víctima de algún acto violento entendido como robo, asalto, agresión en los 12 meses anteriores que notificaron su victimización a las autoridades competentes u otros mecanismos de resolución de conflictos reconocidos oficialmente  </t>
  </si>
  <si>
    <t>Costa Rica: Porcentaje de viviendas donde al menos una persona fue víctima de algún 
acto violento entendido como robo, asalto y que fue notificado a las autoridades competentes, 
Años 1989, 1994, 1997, 2008, 2010,2014</t>
  </si>
  <si>
    <t>Nota: En los últimos 12 meses</t>
  </si>
  <si>
    <t>Fuente: ENAHO</t>
  </si>
  <si>
    <r>
      <t>Fuente:</t>
    </r>
    <r>
      <rPr>
        <sz val="10"/>
        <color theme="1"/>
        <rFont val="Calibri"/>
        <family val="2"/>
        <scheme val="minor"/>
      </rPr>
      <t xml:space="preserve"> INEC, Encuesta de Hogares de Propósitos Múltiples 1989, 1992, 1994, 1997, 2008 y Encuesta Nacional de Hogares, </t>
    </r>
    <r>
      <rPr>
        <sz val="9"/>
        <color theme="1"/>
        <rFont val="Calibri"/>
        <family val="2"/>
        <scheme val="minor"/>
      </rPr>
      <t>2010 y 2014.</t>
    </r>
  </si>
  <si>
    <t>Porcentaje de Viviendas donde al menos una persona fue víctima de algún acto violento entendido como robo, asalto, agresión en los 12 meses anteriores que notificaron su victimización a las autoridades competentes u otros mecanismos de resolución de conflictos reconocidos oficialmente  con respecto al total de viviendas.
La victimización se refiere tanto a los hechos de violencia por sí solos como al despojo (o intentos) que
han afectado a las personas miembros del hogar. “El concepto de violencia denota el uso de la fuerza física o psicológica con el fin de causar daño o doblegar la voluntad. La noción de despojo remite al acto de privar ilegítimamente de su patrimonio a una persona física o jurídica” (Programa de las Naciones Unidades para el Desarrollo, 2007, pág. 21). La victimización se enfoca en actos delictivos reales y no en la percepción que las personas atribuyen a la ocurrencia de tales hechos (PNUD, 2007, pág. 22).
La victimización se refiere tanto a los hechos de violencia por sí solos, como al despojo (o intento del
mismo) que han afectado a los miembros del hogar.
Por su parte un acto o hecho delictivo es una omisión de la ley o una acción que va en contra de ella. En forma específica, el delito es todo acto tipificado como tal según el Código Penal costarricense, es decir aquella acción u omisión que quebrante esta normativa.
sólo serán considerados dos grandes grupos:
1. Delitos contra la propiedad o las pertenencias de las personas.
2. Delitos contra las personas.
Cabe aclarar que esta clasificación no coincide con la del Código Penal, pero es útil para la recolección de la información. Asimismo, aunque el Código contempla otra gran variedad de delitos, se está dando énfasis a estos dos grandes grupos y principalmente a los robos, la tentativa de robos y la agresión contra las personas. Sin embargo, es muy importante resaltar que aun cuando no se expliciten algunos delitos en el cuestionario, no significa que serán excluidos cuando una persona los mencione.</t>
  </si>
  <si>
    <t>• Total de viviendas donde al menos una persona fue víctima de algún acto violento. 
• Total de viviendas.</t>
  </si>
  <si>
    <t>Cuatrienal</t>
  </si>
  <si>
    <r>
      <t xml:space="preserve">De acuerdo a las Naciones Unidas, este indicador se requiere con las siguientes </t>
    </r>
    <r>
      <rPr>
        <i/>
        <sz val="11"/>
        <color theme="1"/>
        <rFont val="Calibri"/>
        <family val="2"/>
        <scheme val="minor"/>
      </rPr>
      <t>desagregaciones:</t>
    </r>
    <r>
      <rPr>
        <sz val="11"/>
        <color theme="1"/>
        <rFont val="Calibri"/>
        <family val="2"/>
        <scheme val="minor"/>
      </rPr>
      <t xml:space="preserve"> Desagregación recomendada para este indicador son:
 sexo
 tipo de delito
 etnia
 fondo de la migración
 la ciudadanía</t>
    </r>
  </si>
  <si>
    <t xml:space="preserve">Eddy Madrigal </t>
  </si>
  <si>
    <t xml:space="preserve">16.3.2 Detenidos que no han sido sentenciados como proporción de la población carcelaria total </t>
  </si>
  <si>
    <t xml:space="preserve">Número de personas detenidas sin sentencia a la orden de las oficinas judiciales por sexo y tiempo de detención </t>
  </si>
  <si>
    <t xml:space="preserve">Tiempo de detención </t>
  </si>
  <si>
    <t>Masculino</t>
  </si>
  <si>
    <t>Femenino</t>
  </si>
  <si>
    <t>Hasta 1 mes</t>
  </si>
  <si>
    <t>Más de 1 a 2 meses</t>
  </si>
  <si>
    <t>Más de 2 a 3 meses</t>
  </si>
  <si>
    <t>Más de 3 a 6 meses</t>
  </si>
  <si>
    <t>Más de 6 a 9 meses</t>
  </si>
  <si>
    <t>Más de 9 meses a 1 año</t>
  </si>
  <si>
    <t>Más de 1 año a 1 año y 6 meses</t>
  </si>
  <si>
    <t>Más de 1 año y 6 meses a 2 años</t>
  </si>
  <si>
    <t>Más de 2 años a 2 años y 6 meses</t>
  </si>
  <si>
    <t>Más de 2 años y 6 meses</t>
  </si>
  <si>
    <t xml:space="preserve">Fuente: Poder Judicial </t>
  </si>
  <si>
    <t>Población en situación de detención en las oficinas judiciales, que aún no han sido condenados.
Para los fines del indicador, las personas que hayan recibido una decisión 'no final' (por ejemplo, cuando una convicción es sujeta a apelación) son considerados como 'condenado'.</t>
  </si>
  <si>
    <t>• Número total de personas en situación de detención que aún no han sido condenados.</t>
  </si>
  <si>
    <t xml:space="preserve">Por sexo y tiempo de detención </t>
  </si>
  <si>
    <t>Anuario de Estadísticas Judiciales</t>
  </si>
  <si>
    <t>De acuerdo a las Naciones Unidas, este indicador se requiere con las siguientes desagregaciones: Desagregación recomendada para este indicador son:
 edad y sexo
 duración de la detención preventiva (sin sentencia)</t>
  </si>
  <si>
    <t xml:space="preserve">16.4.1 Valor total de las corrientes financieras ilícitas de entrada y salida (en dólares corrientes de los Estados Unidos) </t>
  </si>
  <si>
    <t>De acuerdo a las Naciones Unidas, este indicador se requiere con las siguientes desagregaciones: Los datos podrían ser desagregados, dependiendo de la metodología, al IFF resultantes de la falsificación de la facturación y otros medios de transferencias.</t>
  </si>
  <si>
    <t>Nacira Valverde Bermúdez</t>
  </si>
  <si>
    <t>Dirección de Planificación</t>
  </si>
  <si>
    <t>(506) 2229-5360</t>
  </si>
  <si>
    <t>arodrigueza@Poder-Judicial.go.cr</t>
  </si>
  <si>
    <t xml:space="preserve">16.4.2 Proporción de armas pequeñas y armas ligeras incautadas cuyo origen o contexto ilícito ha sido determinado o establecido por una autoridad competente, de conformidad con los instrumentos internacionales </t>
  </si>
  <si>
    <t>Armas de fuego decomisadas según tipo</t>
  </si>
  <si>
    <t xml:space="preserve">Armas de fuego decomisadas según tipo </t>
  </si>
  <si>
    <t>Pistola</t>
  </si>
  <si>
    <t>Revolver</t>
  </si>
  <si>
    <t>Hechiza</t>
  </si>
  <si>
    <t>Escopeta</t>
  </si>
  <si>
    <t xml:space="preserve">Carabina </t>
  </si>
  <si>
    <t>Rifle</t>
  </si>
  <si>
    <t>Subametralladora</t>
  </si>
  <si>
    <t>N/I</t>
  </si>
  <si>
    <t>Total de partes policiales de la Fuerza Pública emitidos por decomiso de armas.
Las armas de las que se tienen datos de decomisos son pistola, revolver, hechiza, escopeta, carabina, rifle, subametralladora, N/I.</t>
  </si>
  <si>
    <t>• Partes policiales de la Fuerza Pública emitidos por decomiso de armas.</t>
  </si>
  <si>
    <t>Por tipo de arma</t>
  </si>
  <si>
    <t>Diaria</t>
  </si>
  <si>
    <t>Ministerio de Seguridad Pública, Inteligencia Policial</t>
  </si>
  <si>
    <t>Registro de Armas Decomisadas- Informes policiales / Actas de decomisos.</t>
  </si>
  <si>
    <t>Warner Cavero Quesada</t>
  </si>
  <si>
    <t>Inteligencia Policial</t>
  </si>
  <si>
    <t>Ministerio de Seguridad Pública</t>
  </si>
  <si>
    <t>(506) 2586-4149</t>
  </si>
  <si>
    <t xml:space="preserve">16.5 Reducir considerablemente la corrupción y el soborno en todas sus formas </t>
  </si>
  <si>
    <t xml:space="preserve">16.5.1 Proporción de las personas que han tenido por lo menos un contacto con un funcionario público y que pagaron un soborno a un funcionario público, o tuvieron la experiencia de que un funcionario público les pidiera que lo pagaran, durante los 12 meses anteriores </t>
  </si>
  <si>
    <t>Denuncias</t>
  </si>
  <si>
    <t>De acuerdo a las Naciones Unidas, este indicador se requiere con las siguientes desagregaciones: Desagregación recomendada para este indicador son:
 edad y sexo
 tipo de oficial</t>
  </si>
  <si>
    <t xml:space="preserve">16.5.2 Proporción de negocios que han tenido por lo menos un contacto con un funcionario público y que pagaron un soborno a un funcionario público, o tuvieron la experiencia de que un funcionario público les pidiera que lo pagaran, durante los 12 meses anteriores </t>
  </si>
  <si>
    <t>http://espanol.enterprisesurveys.org/data/exploreeconomies/2010/costa-rica#corruption</t>
  </si>
  <si>
    <t xml:space="preserve">16.6 Crear a todos los niveles instituciones eficaces y transparentes que rindan cuentas </t>
  </si>
  <si>
    <t xml:space="preserve">16.6.1 Gastos primarios del gobierno como proporción del presupuesto aprobado original, desglosados por sector (o por códigos presupuestarios o elementos similares) </t>
  </si>
  <si>
    <t xml:space="preserve">Gastos del estado como proporción del presupuesto inicial </t>
  </si>
  <si>
    <t>Tipo de gasto</t>
  </si>
  <si>
    <t>Gasto Total</t>
  </si>
  <si>
    <t>Gasto Total sin Intereses</t>
  </si>
  <si>
    <t>• Gasto total.
• Presupuesto nacional.</t>
  </si>
  <si>
    <t>Sistema SIGAF</t>
  </si>
  <si>
    <t>De acuerdo a las Naciones Unidas, este indicador se requiere con las siguientes desagregaciones: Este indicador puede desagregarse por diferentes gastos sectoriales (por cada función importante y según la clasificación económica).</t>
  </si>
  <si>
    <t xml:space="preserve">Ana Miriam Araya </t>
  </si>
  <si>
    <t xml:space="preserve">Directora Ejecutiva Secretaría Técnica de la Autoridad Presupuestaria Unidad de Análisis y Seguimiento Fiscal </t>
  </si>
  <si>
    <t>(506) 2539-6326</t>
  </si>
  <si>
    <t>arayapa@hacienda.go.cr</t>
  </si>
  <si>
    <t xml:space="preserve">16.6.2 Proporción de la población que se siente satisfecha con su última experiencia de los servicios públicos </t>
  </si>
  <si>
    <t>De acuerdo a las Naciones Unidas, este indicador se requiere con las siguientes desagregaciones: Los datos deberían desglosarse por tipo de servicio público visitada (por ejemplo, salud, educación, vivienda, servicios sociales, policía, tribunales). Los datos también deben desglosarse por ubicación geográfica y el origen étnico, sexo, edad, ingresos, condición de discapacidad, religión, estatus migratorio o el desplazamiento, el estado civil, o estado de indígena o minoría, la orientación sexual y la identidad de género del usuario del servicio.</t>
  </si>
  <si>
    <t xml:space="preserve">16.7 Garantizar la adopción en todos los niveles de decisiones inclusivas, participativas y representativas que respondan a las necesidades </t>
  </si>
  <si>
    <t xml:space="preserve">16.7.1 Proporciones de posiciones (por sexo, edad, personas con discapacidad y grupos de población) en las instituciones públicas (asambleas legislativas nacionales y locales, administración pública y poder judicial), en comparación con las distribuciones nacionales </t>
  </si>
  <si>
    <t>Porcentaje de personas ocupadas en sector público con respecto a la población total ocupada, por sexo</t>
  </si>
  <si>
    <t>Costa Rica: Porcentaje de población ocupada en el sector público por sexo y zona, 2010-2016</t>
  </si>
  <si>
    <t>22809280 Ext: 346</t>
  </si>
  <si>
    <t xml:space="preserve">16.7.2 Proporción de la población que considera que la adopción de decisiones es inclusiva y participativa, desglosada por sexo, edad, discapacidad y grupo de población  </t>
  </si>
  <si>
    <t xml:space="preserve">16.8 Ampliar y fortalecer la participación de los países en desarrollo en las instituciones de gobernanza mundial </t>
  </si>
  <si>
    <t xml:space="preserve">16.8.1 Proporción de miembros y derechos de voto de los países en desarrollo en las organizaciones internacionales </t>
  </si>
  <si>
    <t>De acuerdo a las Naciones Unidas, este indicador se requiere con las siguientes desagregaciones: Puede ser desagregada por organización internacional</t>
  </si>
  <si>
    <t xml:space="preserve">16.9 De aquí a 2030, proporcionar acceso a una identidad jurídica para todos, en particular mediante el registro de nacimientos </t>
  </si>
  <si>
    <t xml:space="preserve">16.9.1 Proporción de niños menores de 5 años cuyo nacimiento se ha registrado ante una autoridad civil, desglosada por edad </t>
  </si>
  <si>
    <t xml:space="preserve">Proporción de niños menores de 5 años cuyo nacimiento se ha registrado de manera tardía ante una autoridad civil, desglosada por edad </t>
  </si>
  <si>
    <t>De acuerdo a las Naciones Unidas, este indicador se requiere con las siguientes desagregaciones: Datos por sexo, edad, lugar de residencia, los quintiles de riqueza y otras características de los antecedentes.</t>
  </si>
  <si>
    <t>Luis Antonio Bolaños</t>
  </si>
  <si>
    <t>Dirección General del Registro Civil</t>
  </si>
  <si>
    <t>(506) 2287-5447</t>
  </si>
  <si>
    <t>lbolanos@tse.go.cr</t>
  </si>
  <si>
    <t xml:space="preserve">16.10 Garantizar el acceso público a la información y proteger las libertades fundamentales, de conformidad con las leyes nacionales y los acuerdos internacionales </t>
  </si>
  <si>
    <t xml:space="preserve">16.10.1 Número de casos verificados de homicidio, secuestro, desaparición forzada, detención arbitraria y tortura de periodistas, miembros asociados de los medios de comunicación, sindicalistas y defensores de los derechos humanos, en los 12 meses anteriores </t>
  </si>
  <si>
    <t>De acuerdo a las Naciones Unidas, este indicador se requiere con las siguientes desagregaciones: Los datos sobre el indicador está desagregado por tipo de violación, profesión / área de trabajo, origen étnico, sexo, edad, ingresos, ubicación geográfica, discapacidad, religión, o el estado de desplazamiento o migratorio, minorías o la condición de indígena, la orientación sexual y la identidad de género de la víctima, y características relevantes del autor, si se conoce (funcionario público, agente particular, de otra entidad, el sexo, la edad). El indicador también podría distinguir sobre la base de la opinión política de la víctima donde esto se ha expresado.</t>
  </si>
  <si>
    <t xml:space="preserve">16.10.2 Número de países que adoptan y aplican las garantías constitucionales, reglamentarias y/o normativas para el acceso público a la información </t>
  </si>
  <si>
    <t>De acuerdo a las Naciones Unidas, este indicador se requiere con las siguientes desagregaciones: El indicador puede desagregarse en términos del grado en que la residencia de los ciudadanos afecta su capacidad para acceder a la información (por ejemplo, cómo hacer el acceso a habitantes rurales, peri-rurales, urbanas y peri urbanas a información de los organismos públicos). También puede desagregarse en términos de si el género influye en la capacidad para información de acceso.</t>
  </si>
  <si>
    <t xml:space="preserve">16.a Fortalecer las instituciones nacionales pertinentes, incluso mediante la cooperación internacional, para crear a todos los niveles, particularmente en los países en desarrollo, la capacidad de prevenir la violencia y combatir el terrorismo y la delincuencia </t>
  </si>
  <si>
    <t xml:space="preserve">16.a.1 Existencia de instituciones nacionales independientes de derechos humanos, en cumplimiento de lo dispuesto por los Principios de París </t>
  </si>
  <si>
    <t>De acuerdo a las Naciones Unidas, este indicador se requiere con las siguientes desagregaciones: Mientras que la desagregación de la información no es aplicable para este indicador, puede ser deseable resaltar el tipo de INDH, si Ombudsman, la comisión de los derechos humanos, cuerpo consultivo, instituto basado en la investigación, etc.</t>
  </si>
  <si>
    <t xml:space="preserve">16.b Promover y aplicar leyes y políticas no discriminatorias en favor del desarrollo sostenible </t>
  </si>
  <si>
    <t xml:space="preserve">16.b.1 Proporción de la población que declara haberse sentido personalmente víctima de discriminación o acoso en los 12 meses anteriores por motivos de discriminación prohibidos por el derecho internacional de los derechos humanos </t>
  </si>
  <si>
    <t>De acuerdo a las Naciones Unidas, este indicador se requiere con las siguientes desagregaciones: Los datos para este indicador deben desagregarse por motivo de discriminación, la relación con la persona o entidad que sentían haber discriminado (empleador / empleado, funcionario público o empleado, la empresa privada, profesor / alumno, etc.), y el lugar en que la discriminación ha ocurrido (el trabajo, la calle, el hogar, la escuela, etc.). Este indicador debe también desglosarse por edad, sexo, región y grupo de población.</t>
  </si>
  <si>
    <t>Objetivo 17. Fortalecer los medios de implementación y revitalizar la Alianza Mundial para el Desarrollo Sostenible / Finanzas</t>
  </si>
  <si>
    <t>Finanzas</t>
  </si>
  <si>
    <t xml:space="preserve">17.1 Fortalecer la movilización de recursos internos, incluso mediante la prestación de apoyo internacional a los países en desarrollo, con el fin de mejorar la capacidad nacional para recaudar ingresos fiscales y de otra índole. </t>
  </si>
  <si>
    <t>17.1.1 Total de los ingresos del gobierno como proporción del PIB, desglosado por fuente.</t>
  </si>
  <si>
    <t>17.1.2 Proporción del presupuesto nacional financiado por impuestos internos.</t>
  </si>
  <si>
    <t>17.2 Los países desarrollados para cumplir cabalmente sus compromisos de asistencia oficial para el desarrollo, en particular el compromiso de numerosos países desarrollados de alcanzar el objetivo de destinar el 0,7% del ingreso nacional bruto a la asistencia oficial para el desarrollo (AOD/INB) a los países en desarrollo y entre el 0,15% y el 0,20% del INB a la AOD a los países menos adelantados; se alienta a los proveedores de AOD considerara la posibilidad de fijar una meta de destinar al menos el 0,20% del INB a la AOD a los países menos adelantados.</t>
  </si>
  <si>
    <t>17.2.1 Asistencia oficial para el desarrollo neta, total y para los países menos adelantados, como proporción del ingreso nacional bruto (INB) de los donantes del Comité de Asistencia para el Desarrollo de la Organización de Cooperación y Desarrollo Econó</t>
  </si>
  <si>
    <t>17.3 Movilizar recursos financieros adicionales de múltiples fuentes para los países en desarrollo.</t>
  </si>
  <si>
    <t>17.3.1 Inversión extranjera directa, asistencia oficial para el desarrollo y cooperación Sur-Sur como proporción del presupuesto nacional total.</t>
  </si>
  <si>
    <t>17.3.2 Volumen de las remesas (en dólares de los Estados Unidos) como proporción del PIB total.</t>
  </si>
  <si>
    <t>17.4 Ayudar a los países en desarrollo a lograr la sostenibilidad de la deuda a largo plazo con políticas coordinadas orientadas a fomentar la financiación, el alivio y la reestructuración de la deuda, según proceda, y hacer frente a la deuda externa de los países pobres muy endeudados a fin de reducir el endeudamiento excesivo.</t>
  </si>
  <si>
    <t xml:space="preserve">17.4.1 Servicio de la deuda como proporción de las exportaciones de bienes y servicios. </t>
  </si>
  <si>
    <t>17.5 Adoptar y aplicar sistemas de promoción de las inversiones en favor de los países menos adelantados.</t>
  </si>
  <si>
    <t>17.5.1 Número de países que adoptan y aplican regímenes de promoción de las inversiones para los países menos adelantados.</t>
  </si>
  <si>
    <t>Tecnología</t>
  </si>
  <si>
    <t>17.6 Mejorar la cooperación regional e internacional Norte-Sur, Sur-Sur y triangular en materia de ciencia, tecnología e innovación y el acceso a estas, y aumentar el intercambio de conocimientos en condiciones mutuamente convenidas, incluso mejorando la coordinación entre los mecanismos existentes, en particular a nivel de las Naciones Unidas, y mediante un mecanismo mundial de facilitación de la tecnología.</t>
  </si>
  <si>
    <t>17.6.1 Número de acuerdos y programas de cooperación en materia de ciencia y tecnología celebrados entre países, desglosado por tipo de cooperación.</t>
  </si>
  <si>
    <t>17.6.2 Suscripciones a Internet de banda ancha fija por cada 100 habitantes, desglosadas por velocidad.</t>
  </si>
  <si>
    <t>17.7 Promover el desarrollo de tecnologías ecológicamente racionales y su transferencia, divulgación y difusión a los países en desarrollo en condiciones favorables, incluso en condiciones concesionarias y preferenciales, según lo convenido de mutuo acuerdo.</t>
  </si>
  <si>
    <t>17.7.1 Monto total de fondos aprobados con destino a los países en desarrollo para promover el desarrollo, la transferencia y la difusión de tecnologías ecológicamente racionales.</t>
  </si>
  <si>
    <t>17.8 Poner en pleno funcionamiento, a más tardar en 2017, el banco de tecnología y el mecanismo de apoyo a la creación de capacidad en materia de ciencia, tecnología e innovación para los países menos adelantados y aumentar la utilización de tecnologías instrumentales, en particular la tecnología de la información y las comunicaciones.</t>
  </si>
  <si>
    <t>17.8.1 Proporción de personas que usan Internet.</t>
  </si>
  <si>
    <t>Creación de capacidades</t>
  </si>
  <si>
    <t xml:space="preserve">17.9 Aumentar el apoyo internacional para realizar actividades de creación de capacidad eficaces y específicas en los países en desarrollo a fin de respaldar los planes nacionales de implementación de todos los Objetivos de Desarrollo Sostenible, incluso mediante la cooperación Norte-Sur, Sur-Sur y triangular. </t>
  </si>
  <si>
    <t>17.9.1 Valor en dólares de la asistencia financiera y técnica (incluso mediante la cooperación Norte-Sur, Sur-Sur y triangular) prometida a los países en desarrollo.</t>
  </si>
  <si>
    <t>Comercio</t>
  </si>
  <si>
    <t>17.10 Promover un sistema de comercio multilateral universal, basado en normas, abierto, no discriminatorio y equitativo en el marco de la Organización Mundial del Comercio, incluso mediante la conclusión de las negociaciones en el marco del Programa de Doha para el Desarrollo.</t>
  </si>
  <si>
    <t>17.10.1 Promedio arancelario ponderado en todo el mundo.</t>
  </si>
  <si>
    <t>17.11 Aumentar significativamente las exportaciones de los países en desarrollo, en particular con miras a duplicar la participación de los países menos adelantados en las exportaciones mundiales de aquí a 2020.</t>
  </si>
  <si>
    <t>17.11.1 Participación de los países en desarrollo y los países menos adelantados en las exportaciones mundiales.</t>
  </si>
  <si>
    <t>17.12 Lograr la consecución oportuna del acceso a los mercados libre de derechos y contingentes de manera duradera para todos los países menos adelantados, conforme a las decisiones de la Organización Mundial del Comercio, incluso velando por que las normas de origen preferenciales aplicables a las importaciones de los países menos adelantados sean transparentes y sencillas y contribuyan a facilitar el acceso a los mercado.</t>
  </si>
  <si>
    <t>17.12.1 Promedio de los aranceles que enfrentan los países en desarrollo, los países menos adelantados y los pequeños Estados insulares en desarrollo.</t>
  </si>
  <si>
    <t>Cuestiones sistémicas</t>
  </si>
  <si>
    <t>Coherencia normativa o institucional</t>
  </si>
  <si>
    <t>17.13 Aumentar la estabilidad macroeconómica mundial, incluso mediante la coordinación y coherencia de las políticas.</t>
  </si>
  <si>
    <t>17.13.1 Tablero Macroeconómico.</t>
  </si>
  <si>
    <t>17.14 Mejorar la coherencia de las políticas para el desarrollo sostenible.</t>
  </si>
  <si>
    <t>17.14.1 Número de países que cuentan con mecanismos para mejorar la coherencia de las políticas de desarrollo sostenible.</t>
  </si>
  <si>
    <t>17.15 Respetar el margen normativo y el liderazgo de cada país para establecer y aplicar políticas de erradicación de la pobreza y desarrollo sostenible.</t>
  </si>
  <si>
    <t>17.15.1 Grado de utilización de los marcos de resultados y de las herramientas de planificación de los propios países por los proveedores de cooperación para el desarrollo.</t>
  </si>
  <si>
    <t>Asociaciones entre múltiples interesados</t>
  </si>
  <si>
    <t>17.16 Mejorar la Alianza Mundial para el Desarrollo Sostenible, complementada por alianzas entre múltiples interesados que movilicen e intercambien conocimientos, especialización, tecnología y recursos financieros, a fin de apoyar el logro de los Objetivos de Desarrollo Sostenible en todos los países, particularmente los países en desarrollo.</t>
  </si>
  <si>
    <t>17.16.1 Número de países que informan de los progresos en marcos de seguimiento de la eficacia de las actividades de desarrollo de múltiples interesados que favorecen el logro de los Objetivos de Desarrollo Sostenible.</t>
  </si>
  <si>
    <t>17.17 Fomentar y promover la constitución de alianzas eficaces en las esferas pública, público-privada y de la sociedad civil, aprovechando la experiencia y las estrategias de obtención de recursos de las alianzas.</t>
  </si>
  <si>
    <t>17.17.1 Suma en dólares de los Estados Unidos comprometida para asociaciones público-privadas y asociaciones con la sociedad civil.</t>
  </si>
  <si>
    <t>Datos, vigilancia y rendición de cuentas</t>
  </si>
  <si>
    <t>17.18 De aquí a 2020, mejorar el apoyo a la creación de capacidad prestado a los países en desarrollo, incluidos los países menos adelantados y los pequeños Estados insulares en desarrollo, para aumentar significativamente la disponibilidad de datos oportunos, fiables y de gran calidad desglosados por ingresos, sexo, edad, raza, origen étnico, estatus migratorio, discapacidad, ubicación geográfica y otras características pertinentes en los contextos nacionales.</t>
  </si>
  <si>
    <t>17.18.1 Proporción de indicadores de desarrollo sostenible producidos a nivel nacional, con pleno desglose cuando sea pertinente a la meta, de conformidad con los Principios Fundamentales de las Estadísticas Oficiales.</t>
  </si>
  <si>
    <t>17.18.2 Número de países que cuentan con legislación nacional sobre las estadísticas acorde con los Principios Fundamentales de las Estadísticas Oficiales.</t>
  </si>
  <si>
    <t>17.18.3 Número de países que cuentan con un plan nacional de estadística plenamente financiado y en proceso de aplicación, desglosado por fuente de financiación.</t>
  </si>
  <si>
    <t>17.19 De aquí a 2030, aprovechar las iniciativas existentes para elaborar indicadores que permitan medir los progresos en materia de desarrollo sostenible y complementen el producto interno bruto, y apoyar la creación de capacidad estadística en los países en desarrollo.</t>
  </si>
  <si>
    <t>17.19.1 Valor en dólares de todos los recursos proporcionados para fortalecer la capacidad estadística de los países en desarrollo.</t>
  </si>
  <si>
    <t>17.19.2 Proporción de países que a) han realizado al menos un censo de población y vivienda en los últimos diez años, y b) han registrado el 100% de los nacimientos y el 80% de las defunciones.</t>
  </si>
  <si>
    <t xml:space="preserve">17.1 Fortalecer la movilización de recursos internos, incluso mediante la prestación de apoyo internacional a los países en desarrollo, con el fin de mejorar la capacidad nacional para recaudar ingresos fiscales y de otra índole </t>
  </si>
  <si>
    <t xml:space="preserve">17.1.1 Total de los ingresos del gobierno como proporción del PIB, desglosado por fuente </t>
  </si>
  <si>
    <t>Ingresos Totales</t>
  </si>
  <si>
    <t>I- Ingresos Corrientes:</t>
  </si>
  <si>
    <t>II- Ingresos de Capital</t>
  </si>
  <si>
    <t xml:space="preserve">Total de ingresos corrientes </t>
  </si>
  <si>
    <t>I-1 Ingresos Tributarios</t>
  </si>
  <si>
    <t>I-2 Contribuciones Sociales</t>
  </si>
  <si>
    <t>I-3  Ingresos no Tributarios</t>
  </si>
  <si>
    <t>I-4    Transferencias</t>
  </si>
  <si>
    <r>
      <t xml:space="preserve">Los ingresos totales del gobierno Central están compuestos por los ingresos corrientes, capital y financiamiento).
</t>
    </r>
    <r>
      <rPr>
        <b/>
        <sz val="11"/>
        <color theme="1"/>
        <rFont val="Calibri"/>
        <family val="2"/>
        <scheme val="minor"/>
      </rPr>
      <t>Ingresos Totales=</t>
    </r>
    <r>
      <rPr>
        <sz val="11"/>
        <color theme="1"/>
        <rFont val="Calibri"/>
        <family val="2"/>
        <scheme val="minor"/>
      </rPr>
      <t xml:space="preserve"> Ingresos Corrientes + Ingresos de Capital
</t>
    </r>
    <r>
      <rPr>
        <b/>
        <sz val="11"/>
        <color theme="1"/>
        <rFont val="Calibri"/>
        <family val="2"/>
        <scheme val="minor"/>
      </rPr>
      <t>Ingresos Corrientes</t>
    </r>
    <r>
      <rPr>
        <sz val="11"/>
        <color theme="1"/>
        <rFont val="Calibri"/>
        <family val="2"/>
        <scheme val="minor"/>
      </rPr>
      <t xml:space="preserve">= Ingresos Tributarios + Contribuciones Sociales + Ingresos no Tributarios + Transferencias
</t>
    </r>
    <r>
      <rPr>
        <b/>
        <sz val="11"/>
        <color theme="1"/>
        <rFont val="Calibri"/>
        <family val="2"/>
        <scheme val="minor"/>
      </rPr>
      <t>Ingresos de Capital</t>
    </r>
    <r>
      <rPr>
        <sz val="11"/>
        <color theme="1"/>
        <rFont val="Calibri"/>
        <family val="2"/>
        <scheme val="minor"/>
      </rPr>
      <t xml:space="preserve">= Bicsa + Donación + Transferencias + Recuperación de Préstamos + Venta de terrenos 
</t>
    </r>
    <r>
      <rPr>
        <b/>
        <sz val="11"/>
        <color theme="1"/>
        <rFont val="Calibri"/>
        <family val="2"/>
        <scheme val="minor"/>
      </rPr>
      <t>Ingresos Tributarios</t>
    </r>
    <r>
      <rPr>
        <sz val="11"/>
        <color theme="1"/>
        <rFont val="Calibri"/>
        <family val="2"/>
        <scheme val="minor"/>
      </rPr>
      <t xml:space="preserve">= Impuesto a los ingresos y utilidades + Impuestos a la Propiedad + Sobre Importaciones + Sobre Exportaciones +  Ventas + Consumo + Aduanas No Distribuidos + Otros Indirectos
</t>
    </r>
    <r>
      <rPr>
        <b/>
        <sz val="11"/>
        <color theme="1"/>
        <rFont val="Calibri"/>
        <family val="2"/>
        <scheme val="minor"/>
      </rPr>
      <t>Impuesto a los ingresos y utilidades</t>
    </r>
    <r>
      <rPr>
        <sz val="11"/>
        <color theme="1"/>
        <rFont val="Calibri"/>
        <family val="2"/>
        <scheme val="minor"/>
      </rPr>
      <t xml:space="preserve"> = Impuesto sobre la Renta + Ingresos y Utilidades a Personas Físicas + Ingresos y Utilidades a Personas Jurídicas + Dividendos e Intereses s/ Títulos valores +  Remesas al Exterior + Bancos y Entidades Financ no domiciliadas
</t>
    </r>
    <r>
      <rPr>
        <b/>
        <sz val="11"/>
        <color theme="1"/>
        <rFont val="Calibri"/>
        <family val="2"/>
        <scheme val="minor"/>
      </rPr>
      <t>Impuestos a la Propiedad</t>
    </r>
    <r>
      <rPr>
        <sz val="11"/>
        <color theme="1"/>
        <rFont val="Calibri"/>
        <family val="2"/>
        <scheme val="minor"/>
      </rPr>
      <t xml:space="preserve">= Propiedad de vehículos + Impuestos a los activos + Impuesto a las personas jurídicas + Imp Solidario Viviendas
</t>
    </r>
    <r>
      <rPr>
        <b/>
        <sz val="11"/>
        <color theme="1"/>
        <rFont val="Calibri"/>
        <family val="2"/>
        <scheme val="minor"/>
      </rPr>
      <t>Sobre Importaciones</t>
    </r>
    <r>
      <rPr>
        <sz val="11"/>
        <color theme="1"/>
        <rFont val="Calibri"/>
        <family val="2"/>
        <scheme val="minor"/>
      </rPr>
      <t xml:space="preserve">= Arancel + 1% Valor Aduanero
</t>
    </r>
    <r>
      <rPr>
        <b/>
        <sz val="11"/>
        <color theme="1"/>
        <rFont val="Calibri"/>
        <family val="2"/>
        <scheme val="minor"/>
      </rPr>
      <t>Sobre Exportaciones</t>
    </r>
    <r>
      <rPr>
        <sz val="11"/>
        <color theme="1"/>
        <rFont val="Calibri"/>
        <family val="2"/>
        <scheme val="minor"/>
      </rPr>
      <t xml:space="preserve">= Por Caja Banano Exportada + Der.de Exp.ad/valorem + Impuesto Exportaciones por vía terrestre
</t>
    </r>
    <r>
      <rPr>
        <b/>
        <sz val="11"/>
        <color theme="1"/>
        <rFont val="Calibri"/>
        <family val="2"/>
        <scheme val="minor"/>
      </rPr>
      <t>Ventas</t>
    </r>
    <r>
      <rPr>
        <sz val="11"/>
        <color theme="1"/>
        <rFont val="Calibri"/>
        <family val="2"/>
        <scheme val="minor"/>
      </rPr>
      <t xml:space="preserve">= Interno + Aduanas
</t>
    </r>
    <r>
      <rPr>
        <b/>
        <sz val="11"/>
        <color theme="1"/>
        <rFont val="Calibri"/>
        <family val="2"/>
        <scheme val="minor"/>
      </rPr>
      <t>Consumo=</t>
    </r>
    <r>
      <rPr>
        <sz val="11"/>
        <color theme="1"/>
        <rFont val="Calibri"/>
        <family val="2"/>
        <scheme val="minor"/>
      </rPr>
      <t xml:space="preserve"> Interno + Aduanas
</t>
    </r>
    <r>
      <rPr>
        <b/>
        <sz val="11"/>
        <color theme="1"/>
        <rFont val="Calibri"/>
        <family val="2"/>
        <scheme val="minor"/>
      </rPr>
      <t>Otros Indirectos</t>
    </r>
    <r>
      <rPr>
        <sz val="11"/>
        <color theme="1"/>
        <rFont val="Calibri"/>
        <family val="2"/>
        <scheme val="minor"/>
      </rPr>
      <t xml:space="preserve">= Impuesto único combustibles + Impuesto bebidas no alcohólicas + Impuesto jabón de tocador + 15% a los combustibles + Impuesto bebidas alcohólicas + Traspaso vehículos usados + Traspaso bienes inmuebles + Timbre Fiscal + Timbres uso fronteras  y puertos + Derechos de Salida del Territorio Nacional + Derechos Consulares + Impuestos Ley de Migración y Extranjería + Impuestos productos tabaco + Otros Ingresos Tributarios. 
</t>
    </r>
    <r>
      <rPr>
        <b/>
        <sz val="11"/>
        <color theme="1"/>
        <rFont val="Calibri"/>
        <family val="2"/>
        <scheme val="minor"/>
      </rPr>
      <t>Contribuciones Sociales</t>
    </r>
    <r>
      <rPr>
        <sz val="11"/>
        <color theme="1"/>
        <rFont val="Calibri"/>
        <family val="2"/>
        <scheme val="minor"/>
      </rPr>
      <t xml:space="preserve">=  ingresan al Presupuesto Nacional provenientes de cotización de funcionarios activos y pensionados de los regímenes con cargo al Presupuesto Nacional. 
</t>
    </r>
    <r>
      <rPr>
        <b/>
        <sz val="11"/>
        <color theme="1"/>
        <rFont val="Calibri"/>
        <family val="2"/>
        <scheme val="minor"/>
      </rPr>
      <t>Ingresos no tributarios</t>
    </r>
    <r>
      <rPr>
        <sz val="11"/>
        <color theme="1"/>
        <rFont val="Calibri"/>
        <family val="2"/>
        <scheme val="minor"/>
      </rPr>
      <t xml:space="preserve">= Están conformados por cinco grupos compuestos por rentas de menor recaudación. Ventas de Bienes y Servicios + Ingresos de la propiedad + Multas, Sanciones Remates y Confiscaciones+ Intereses Moratorios y Otros ingresos no tributarios.
</t>
    </r>
    <r>
      <rPr>
        <b/>
        <sz val="11"/>
        <color theme="1"/>
        <rFont val="Calibri"/>
        <family val="2"/>
        <scheme val="minor"/>
      </rPr>
      <t>Transferencias=</t>
    </r>
    <r>
      <rPr>
        <sz val="11"/>
        <color theme="1"/>
        <rFont val="Calibri"/>
        <family val="2"/>
        <scheme val="minor"/>
      </rPr>
      <t xml:space="preserve">  se incluyen aquellas obligaciones legales que el Estado debe atender mediante el giro de recursos a diferentes entidades para que estas a su vez brinden bienes y servicios a la ciudadanía. Trasnferencias a FODESAF orientada a financiar programas sociales a cargo del Presupuesto Nacional como Avancemos, Comedores Escolares, Régimen no Contributivo de Pensiones construcción de CEN-CINAI por el MOPT. También se incluyen los recursos de la aplicación de la ley N°3418 provenientes de Transferencias de Instituciones Autónomas. 
</t>
    </r>
    <r>
      <rPr>
        <b/>
        <sz val="11"/>
        <color theme="1"/>
        <rFont val="Calibri"/>
        <family val="2"/>
        <scheme val="minor"/>
      </rPr>
      <t>Producto Interno Bruto=</t>
    </r>
    <r>
      <rPr>
        <sz val="11"/>
        <color theme="1"/>
        <rFont val="Calibri"/>
        <family val="2"/>
        <scheme val="minor"/>
      </rPr>
      <t xml:space="preserve"> es la suma de los valores monetarios de los bienes y servicios finales producidos por un país en un lapso determinado (trimestre, año). Para obtener esa suma es necesario evitar incurrir en una duplicación derivada de las operaciones de compra venta que existen entre los diferentes productores, ya que esta variable trata de medir el valor que agrega cada productor al bien o servicio final.
Para efectos de hacer comparables los valores monetarios que representaron los daños ocasionados por los diversos tipos de emergencias consignados en este informe, los valores corrientes se transformaron en valores constantes del 2006, utilizando el Índice de Precios al Consumidor (IPC) 
</t>
    </r>
  </si>
  <si>
    <t>Liquidación de Ingresos</t>
  </si>
  <si>
    <t>Información tomada de http://www.hacienda.go.cr/docs/57c7b5def29bb_Exposicion%20de%20Motivos%202017.pdf</t>
  </si>
  <si>
    <t xml:space="preserve">17.1.2 Proporción del presupuesto nacional financiado por impuestos internos </t>
  </si>
  <si>
    <t>Porcentaje del gasto total cubierto por los ingresos tributarios</t>
  </si>
  <si>
    <t>Sistema SIGAF, liquidación de ingresos y gastos</t>
  </si>
  <si>
    <t>De acuerdo a las Naciones Unidas, este indicador se requiere con las siguientes desagregaciones: Se sugiere, en base a la complejidad de la recopilación de datos, normalización de los informes, y el costo implicaciones que los datos no deben desagregarse por debajo del nivel de detalle representado en el MEFP 2014.</t>
  </si>
  <si>
    <t xml:space="preserve">17.2 Los países desarrollados para cumplir cabalmente sus compromisos de asistencia oficial para el desarrollo, en particular el compromiso de numerosos países desarrollados de alcanzar el objetivo de destinar el 0,7% del ingreso nacional bruto a la asistencia oficial para el desarrollo (AOD/INB) a los países en desarrollo y entre el 0,15% y el 0,20% del INB a la AOD a los países menos adelantados; se alienta a los proveedores de AOD considerara la posibilidad de fijar una meta de destinar al menos el 0,20% del INB a la AOD a los países menos adelantados  </t>
  </si>
  <si>
    <t xml:space="preserve">17.2.1 Asistencia oficial para el desarrollo neta, total y para los países menos adelantados, como proporción del ingreso nacional bruto (INB) de los donantes del Comité de Asistencia para el Desarrollo de la Organización de Cooperación y Desarrollo Económicos (OCDE) </t>
  </si>
  <si>
    <t>De acuerdo a las Naciones Unidas, este indicador se requiere con las siguientes desagregaciones: Los datos se obtienen generalmente en un nivel de actividad, e incluyen numerosos parámetros. Pueden ser por lo tanto desglosados por proveedor y el país receptor, por los grupos de países mencionados en el destino 10b; y por sector asistido, según el tipo de financiación, y por tipo de recursos asignados.</t>
  </si>
  <si>
    <t xml:space="preserve">17.3 Movilizar recursos financieros adicionales de múltiples fuentes para los países en desarrollo </t>
  </si>
  <si>
    <t xml:space="preserve">17.3.1 Inversión extranjera directa, asistencia oficial para el desarrollo y cooperación Sur-Sur como proporción del presupuesto nacional total </t>
  </si>
  <si>
    <t xml:space="preserve">17.3.2 Volumen de las remesas (en dólares de los Estados Unidos) como proporción del PIB total </t>
  </si>
  <si>
    <t>Porcentaje de transferencias personales (recibidas y enviadas), respecto al PIB</t>
  </si>
  <si>
    <t>Costa Rica: Porcentaje de transferencias personales (recibidas y enviadas), respecto al PIB, 2010-2016</t>
  </si>
  <si>
    <t xml:space="preserve">Valor absoluto en cifras en millones de EUA $ </t>
  </si>
  <si>
    <t>Porcentaje del PIB</t>
  </si>
  <si>
    <t>Recibidas</t>
  </si>
  <si>
    <t>Enviadas</t>
  </si>
  <si>
    <r>
      <t xml:space="preserve">Las </t>
    </r>
    <r>
      <rPr>
        <b/>
        <sz val="11"/>
        <color theme="1"/>
        <rFont val="Calibri"/>
        <family val="2"/>
        <scheme val="minor"/>
      </rPr>
      <t>transferencias personales</t>
    </r>
    <r>
      <rPr>
        <sz val="11"/>
        <color theme="1"/>
        <rFont val="Calibri"/>
        <family val="2"/>
        <scheme val="minor"/>
      </rPr>
      <t xml:space="preserve"> consisten en todas las transferencias corrientes, en efectivo o en especie, de hogares residentes a favor de hogares no residentes, o viceversa. Por lo tanto, las transferencias personales incluyen todas las transferencias corrientes entre personas residentes y no residentes, independientemente de la fuente de ingresos del transferente (ya sea ingreso generado por trabajo, actividad comercial o propiedades; prestaciones sociales; otro tipo de transferencias, o la disposición de activos) y de la relación entre los hogares (ya sean personas relacionadas o no relacionadas).
Por su parte, las remesas de los trabajadores son transferencias corrientes efectuadas por empleados a favor de residentes de otra economía, es decir, las remesas de los trabajadores están incorporadas en las transferencias personales pero éstas últimas abarca un concepto más amplio.
El</t>
    </r>
    <r>
      <rPr>
        <b/>
        <sz val="11"/>
        <color theme="1"/>
        <rFont val="Calibri"/>
        <family val="2"/>
        <scheme val="minor"/>
      </rPr>
      <t xml:space="preserve"> Producto Interno Bruto</t>
    </r>
    <r>
      <rPr>
        <sz val="11"/>
        <color theme="1"/>
        <rFont val="Calibri"/>
        <family val="2"/>
        <scheme val="minor"/>
      </rPr>
      <t xml:space="preserve"> es la suma de los valores monetarios de los bienes y servicios
finales producidos por un país en un lapso determinado (trimestre, año). Para obtener esa
suma es necesario evitar incurrir en una duplicación derivada de las operaciones de compra
venta que existen entre los diferentes productores, ya que esta variable trata de medir el
valor que agrega cada productor al bien o servicio final.
Para efectos de hacer comparables los valores monetarios que representaron los daños ocasionados por los diversos tipos de emergencias consignados en este informe, los valores corrientes se transformaron en valores constantes del 2006, utilizando el Índice de Precios al Consumidor (IPC) </t>
    </r>
  </si>
  <si>
    <t>• Transferencias personales enviadas y recibidas.
• PIB total.</t>
  </si>
  <si>
    <t>Estadísticas del Sector externo</t>
  </si>
  <si>
    <t xml:space="preserve">Rigoberto Mora Torres - Rosa Serrano Lopez </t>
  </si>
  <si>
    <t>Ejecutivo del Área de Estadística del Sector Externo</t>
  </si>
  <si>
    <t>(506) 2243-3313 
(506) 2243-3316</t>
  </si>
  <si>
    <t>torresmr@bccr.fi.cr   
serranolr@bccr.fi.cr</t>
  </si>
  <si>
    <t xml:space="preserve">17.4 Ayudar a los países en desarrollo a lograr la sostenibilidad de la deuda a largo plazo con políticas coordinadas orientadas a fomentar la financiación, el alivio y la reestructuración de la deuda, según proceda, y hacer frente a la deuda externa de los países pobres muy endeudados a fin de reducir el endeudamiento excesivo </t>
  </si>
  <si>
    <t xml:space="preserve">17.4.1 Servicio de la deuda como proporción de las exportaciones de bienes y servicios </t>
  </si>
  <si>
    <t>Indicador Servicio Deuda Pública del Gobierno Central - Exportaciones</t>
  </si>
  <si>
    <t>Costa Rica: Indicador Servicio Deuda Pública del Gobierno Central – Exportaciones, 2010-2016</t>
  </si>
  <si>
    <t>Nota 1: El servicio de deuda externa incluye comisiones.</t>
  </si>
  <si>
    <t>Fuente: Ministerio de Hacienda, con datos del Banco Central, cifras incorporadas en Balanza de Pagos.</t>
  </si>
  <si>
    <t xml:space="preserve">Nota: El servicio de la deuda externa incluye comisiones.
Fuente: Ministerio de Hacienda y BCCR, 2010-2016
</t>
  </si>
  <si>
    <t>Meta país no identificado.</t>
  </si>
  <si>
    <r>
      <t xml:space="preserve">El </t>
    </r>
    <r>
      <rPr>
        <b/>
        <sz val="11"/>
        <color theme="1"/>
        <rFont val="Calibri"/>
        <family val="2"/>
        <scheme val="minor"/>
      </rPr>
      <t>servicio de deuda pública</t>
    </r>
    <r>
      <rPr>
        <sz val="11"/>
        <color theme="1"/>
        <rFont val="Calibri"/>
        <family val="2"/>
        <scheme val="minor"/>
      </rPr>
      <t xml:space="preserve"> se refiere a los recursos que se pagan por concepto de amortización a capital, los intereses, las comisiones y los gastos de conformidad con los créditos pactados con organismos financieros nacionales o extranjeros.
El indicador propone visualizar la relación que tiene el servicio de deuda con respecto a las exportaciones de bienes y servicios.
El servicio de deuda externa incluye comisiones.</t>
    </r>
  </si>
  <si>
    <t>• Servicio de la deuda. 
• Total de exportaciones de bienes y servicios.</t>
  </si>
  <si>
    <t>Datos del Banco Central (Balanza de pagos)</t>
  </si>
  <si>
    <t xml:space="preserve">17.5.1 Número de países que adoptan y aplican regímenes de promoción de las inversiones para los países menos adelantados </t>
  </si>
  <si>
    <t>Objetivo 17. Fortalecer los medios de implementación y revitalizar la Alianza Mundial para el Desarrollo Sostenible / Tecnología</t>
  </si>
  <si>
    <t xml:space="preserve">17.6 Mejorar la cooperación regional e internacional Norte-Sur, Sur-Sur y triangular en materia de ciencia, tecnología e innovación y el acceso a estas, y aumentar el intercambio de conocimientos en condiciones mutuamente convenidas, incluso mejorando la coordinación entre los mecanismos existentes, en particular a nivel de las Naciones Unidas, y mediante un mecanismo mundial de facilitación de la tecnología </t>
  </si>
  <si>
    <t xml:space="preserve">17.6.1 Número de acuerdos y programas de cooperación en materia de ciencia y tecnología celebrados entre países, desglosado por tipo de cooperación  </t>
  </si>
  <si>
    <t xml:space="preserve">Número de acuerdos y programas de cooperación en materia de ciencia y tecnología </t>
  </si>
  <si>
    <t>Fuente: MICITT</t>
  </si>
  <si>
    <t>Cantidad total de acuerdos y programas de cooperación en materia de ciencia y tecnología celebrados entre países.
La Unidad de Cooperación Internacional (UCI) fue establecida oficialmente en la estructura administrativa del MICITT en mayo 2014, como una unidad staff del despacho ministerial.
La UCI gestiona oportunidades de cooperación proveniente de recursos públicos y privados, nacionales e internacionales para impulsar la ciencia, tecnología, innovación y telecomunicaciones. Con ello esperamos potenciar el desarrollo de nuevos conocimientos, fomentar la transferencia tecnológica hacia los sectores productivos, incrementar la masa crítica altamente calificada, disminuir la brecha regional y de esta manera promover nuevas destrezas y capacidades nacionales en el actual contexto mundial globalizado.
La UCI vincula proyecto, programas y actividades en las áreas prioritarias del MICITT: Capital Humano, Innovación, Telecomunicaciones, Investigación y Desarrollo.
Algunos de los actores y contrapartes son: COTACYT, Embajada de Suiza, Embajada de Israel, CONACYT, OEA, Corea, BID, OEA, Banco Mundial, UIT Japón, China, Brasil, Cuerpo de Paz, CRUSA, Ecuador Suiza, Francia, Alemania, IICA, Japón, OEI, entre otros.</t>
  </si>
  <si>
    <t>• Cantidad total de acuerdos y programas de cooperación en materia de ciencia y tecnología celebrados entre países.</t>
  </si>
  <si>
    <t>Ministerio de Ciencia, Tecnología y Telecomunicaciones</t>
  </si>
  <si>
    <t>Registros de cooperación</t>
  </si>
  <si>
    <t xml:space="preserve">17.6.2 Suscripciones a Internet de banda ancha fija por cada 100 habitantes, desglosadas por velocidad </t>
  </si>
  <si>
    <t>Suscripciones a Internet fija por cada 100 habitantes</t>
  </si>
  <si>
    <t>Suscripciones a internet fija</t>
  </si>
  <si>
    <t>Suscripciones por 100 habitantes</t>
  </si>
  <si>
    <r>
      <t xml:space="preserve">Transferencia de datos se comercializa en las siguientes modalidades: acceso a internet, carrier internacional, datos móviles y líneas dedicadas; las características de las redes que lo soportan son enrutamiento de datagramas y los canales virtuales.
El servicio de acceso a </t>
    </r>
    <r>
      <rPr>
        <b/>
        <sz val="11"/>
        <color theme="1"/>
        <rFont val="Calibri"/>
        <family val="2"/>
        <scheme val="minor"/>
      </rPr>
      <t xml:space="preserve">Internet por redes fijas </t>
    </r>
    <r>
      <rPr>
        <sz val="11"/>
        <color theme="1"/>
        <rFont val="Calibri"/>
        <family val="2"/>
        <scheme val="minor"/>
      </rPr>
      <t xml:space="preserve">cuenta con la particularidad de que el usuario dispone de distintas plataformas tecnológicas para obtener el acceso, ya sea a través de medios cableados o de medios inalámbricos fijo. 
</t>
    </r>
    <r>
      <rPr>
        <b/>
        <sz val="11"/>
        <color theme="1"/>
        <rFont val="Calibri"/>
        <family val="2"/>
        <scheme val="minor"/>
      </rPr>
      <t>Internet fijo alámbrico</t>
    </r>
    <r>
      <rPr>
        <sz val="11"/>
        <color theme="1"/>
        <rFont val="Calibri"/>
        <family val="2"/>
        <scheme val="minor"/>
      </rPr>
      <t xml:space="preserve">: por medio de cable módem, xDSL, fibra, hasta el hogar o edificio y otras tecnologías fijas alámbricas.
</t>
    </r>
    <r>
      <rPr>
        <b/>
        <sz val="11"/>
        <color theme="1"/>
        <rFont val="Calibri"/>
        <family val="2"/>
        <scheme val="minor"/>
      </rPr>
      <t>Internet fijo inalámbrico</t>
    </r>
    <r>
      <rPr>
        <sz val="11"/>
        <color theme="1"/>
        <rFont val="Calibri"/>
        <family val="2"/>
        <scheme val="minor"/>
      </rPr>
      <t>: por medio de Satélite, WiMax fijo y otras tecnologías fijas inalámbricas.
Se refiere al número de suscriptores de banda ancha fija en Internet público, clasificados por la velocidad anunciada de descarga.
Los rangos de velocidad van desde los 512 kbps hasta 10 Mbps.</t>
    </r>
  </si>
  <si>
    <t>• Número de suscripciones a internet fijo.
• Total de la población.</t>
  </si>
  <si>
    <t>Superintendencia de Telecomunicaciones</t>
  </si>
  <si>
    <t>Informe  de estadísticas del sector de telecomunicaciones.</t>
  </si>
  <si>
    <t>De acuerdo a las Naciones Unidas, este indicador se requiere con las siguientes desagregaciones: Puesto que los datos de este indicador se basan en los datos administrativos de los operadores, no hay información de suscriptores individuales  disponible y por lo tanto los datos no pueden ser descompuestos por cualquier característica individual. Los promovedores de internet ofrecen planes ligados a la velocidad de descarga, este indicador es relativamente fácil de obtener. Los países pueden usar paquetes que no están alineados con las velocidades usadas para este grupo de indicadores. Se recomienda a los países la recolección de datos en diferentes categorías de velocidad para poder agregar los datos de acuerdo a la velocidad mostrada anteriormente. En el futuro la ITU puede incluir categorías de mas velocidad que reflejen el incremento en la demanda y la oferta de suscripciones de banda ancha de alta velocidad.</t>
  </si>
  <si>
    <t xml:space="preserve">17.7 Promover el desarrollo de tecnologías ecológicamente racionales y su transferencia, divulgación y difusión a los países en desarrollo en condiciones favorables, incluso en condiciones concesionarias y preferenciales, según lo convenido de mutuo acuerdo </t>
  </si>
  <si>
    <t xml:space="preserve">17.7.1 Monto total de fondos aprobados con destino a los países en desarrollo para promover el desarrollo, la transferencia y la difusión de tecnologías ecológicamente racionales </t>
  </si>
  <si>
    <t xml:space="preserve">17.8 Poner en pleno funcionamiento, a más tardar en 2017, el banco de tecnología y el mecanismo de apoyo a la creación de capacidad en materia de ciencia, tecnología e innovación para los países menos adelantados y aumentar la utilización de tecnologías instrumentales, en particular la tecnología de la información y las comunicaciones </t>
  </si>
  <si>
    <t xml:space="preserve">17.8.1 Proporción de personas que usan Internet </t>
  </si>
  <si>
    <t>Porcentaje de personas de 5 años y más que utilizaron internet en los últimos 3 meses, por sexo, zona y región de planificación</t>
  </si>
  <si>
    <t xml:space="preserve">Porcentaje de personas de 5 años y más que utilizaron internet en los últimos 3 meses, por sexo, zona y región de planificación </t>
  </si>
  <si>
    <t xml:space="preserve"> Total</t>
  </si>
  <si>
    <t xml:space="preserve"> Central</t>
  </si>
  <si>
    <t xml:space="preserve"> Chorotega</t>
  </si>
  <si>
    <t xml:space="preserve"> Pacífico Central</t>
  </si>
  <si>
    <t xml:space="preserve"> Brunca</t>
  </si>
  <si>
    <t xml:space="preserve"> Huetar Atlántica</t>
  </si>
  <si>
    <t xml:space="preserve"> Huetar Norte</t>
  </si>
  <si>
    <t xml:space="preserve">Zona y región de planificación  </t>
  </si>
  <si>
    <t>De acuerdo a las Naciones Unidas, este indicador se requiere con las siguientes desagregaciones: Datos desagregar por regiones (geográficas y/o urbanas/rurales) por sexo, por grupo de edad, por nivel educativo, por estatus de la fuerza laboral y por ocupación. El ITU obtiene estos los datos para todas estas divisiones de los países.</t>
  </si>
  <si>
    <t>Objetivo 17. Fortalecer los medios de implementación y revitalizar la Alianza Mundial para el Desarrollo Sostenible / Creación de capacidad</t>
  </si>
  <si>
    <t xml:space="preserve">17.9 Aumentar el apoyo internacional para realizar actividades de creación de capacidad eficaces y específicas en los países en desarrollo a fin de respaldar los planes nacionales de implementación de todos los Objetivos de Desarrollo Sostenible, incluso mediante la cooperación Norte-Sur, Sur-Sur y triangular </t>
  </si>
  <si>
    <t xml:space="preserve">17.9.1 Valor en dólares de la asistencia financiera y técnica (incluso mediante la cooperación Norte-Sur, Sur-Sur y triangular) prometida a los países en desarrollo  </t>
  </si>
  <si>
    <t>De acuerdo a las Naciones Unidas, este indicador se requiere con las siguientes desagregaciones: Los datos se obtienen en general en un nivel de actividad, e incluyen numerosos parámetros. Ellos pueden por lo tanto ser desglosada por proveedor y el país receptor, por los grupos de países; y por la asistencia a cada subsector, según el tipo de financiación, y el tipo de recursos asignados.</t>
  </si>
  <si>
    <t xml:space="preserve">17.10 Promover un sistema de comercio multilateral universal, basado en normas, abierto, no discriminatorio y equitativo en el marco de la Organización Mundial del Comercio, incluso mediante la conclusión de las negociaciones en el marco del Programa de Doha para el Desarrollo  </t>
  </si>
  <si>
    <t xml:space="preserve">17.10.1 Promedio arancelario ponderado en todo el mundo  </t>
  </si>
  <si>
    <t>Promedio arancelario ponderado</t>
  </si>
  <si>
    <t>Promedio</t>
  </si>
  <si>
    <t>1997*</t>
  </si>
  <si>
    <t xml:space="preserve">Promedio arancelario ponderado en todo el mundo </t>
  </si>
  <si>
    <t>El promedio arancelario ponderado en todo el mundo es un indicador que provee el valor de los derechos de aduana percibidos por cada pais importador  de todos sus socios comerciales. La unidad de medida sera en terminos de %</t>
  </si>
  <si>
    <t>COMEX</t>
  </si>
  <si>
    <t>Arancel promedio ponderado por socio</t>
  </si>
  <si>
    <t>De acuerdo a las Naciones Unidas, este indicador se requiere con las siguientes desagregaciones: Este indicador puede desagregarse y se analiza por tipo de tarifas (aranceles NMF y los aranceles preferenciales), producto
sector, por región geográfica y por el nivel de desarrollo.</t>
  </si>
  <si>
    <t>Marcela Chavarría</t>
  </si>
  <si>
    <t>Directora General de Comercio Exterior</t>
  </si>
  <si>
    <t>Ministerio de Comercio Exterior</t>
  </si>
  <si>
    <t>(506) 25054098</t>
  </si>
  <si>
    <t>marcela.chavarria@comex.go.cr</t>
  </si>
  <si>
    <t xml:space="preserve">17.11 Aumentar significativamente las exportaciones de los países en desarrollo, en particular con miras a duplicar la participación de los países menos adelantados en las exportaciones mundiales de aquí a 2020 </t>
  </si>
  <si>
    <t xml:space="preserve">17.11.1 Participación de los países en desarrollo y los países menos adelantados en las exportaciones mundiales </t>
  </si>
  <si>
    <t>De acuerdo a las Naciones Unidas, este indicador se requiere con las siguientes desagregaciones: Este indicador puede desagregarse y se analiza por sectores de productos, por regiones geográficas y por el nivel de desarrollo.</t>
  </si>
  <si>
    <t xml:space="preserve">17.12.1 Promedio de los aranceles que enfrentan los países en desarrollo, los países menos adelantados y los pequeños Estados insulares en desarrollo </t>
  </si>
  <si>
    <t>De acuerdo a las Naciones Unidas, este indicador se requiere con las siguientes desagregaciones: Este indicador puede desagregarse y se analiza por tipo de tarifas (aranceles NMF y los aranceles preferenciales), producto sector, por región geográfica y por el nivel de desarrollo.</t>
  </si>
  <si>
    <t>Objetivo 17. Fortalecer los medios de implementación y revitalizar la Alianza Mundial para el Desarrollo Sostenible / Cuestiones sistémicas / Coherencia normativa e institucional</t>
  </si>
  <si>
    <t xml:space="preserve">17.13 Aumentar la estabilidad macroeconómica mundial, incluso mediante la coordinación y coherencia de las políticas </t>
  </si>
  <si>
    <t xml:space="preserve">17.13.1 Tablero Macroeconómico </t>
  </si>
  <si>
    <t>Se debe construir la definición. Podría ser alguna de las matrices de contabilidad nacional</t>
  </si>
  <si>
    <t xml:space="preserve">17.14 Mejorar la coherencia de las políticas para el desarrollo sostenible </t>
  </si>
  <si>
    <t xml:space="preserve">17.14.1 Número de países que cuentan con mecanismos para mejorar la coherencia de las políticas de desarrollo sostenible  </t>
  </si>
  <si>
    <t xml:space="preserve">17.15 Respetar el margen normativo y el liderazgo de cada país para establecer y aplicar políticas de erradicación de la pobreza y desarrollo sostenible </t>
  </si>
  <si>
    <t xml:space="preserve">17.15.1 Grado de utilización de los marcos de resultados y de las herramientas de planificación de los propios países por los proveedores de cooperación para el desarrollo  </t>
  </si>
  <si>
    <t>De acuerdo a las Naciones Unidas, este indicador se requiere con las siguientes desagregaciones: Teniendo en cuenta el enfoque de abajo hacia arriba en la generación del indicador, la desagregación será posible en el
nivel de los países, a nivel del proveedor, a nivel de sector, como a nivel de proyecto de desarrollo.</t>
  </si>
  <si>
    <t>Objetivo 17. Fortalecer los medios de implementación y revitalizar la Alianza Mundial para el Desarrollo Sostenible / Cuestiones sistémicas / Alianza entre múltiples interesados</t>
  </si>
  <si>
    <t xml:space="preserve">17.16 Mejorar la Alianza Mundial para el Desarrollo Sostenible, complementada por alianzas entre múltiples interesados que movilicen e intercambien conocimientos, especialización, tecnología y recursos financieros, a fin de apoyar el logro de los Objetivos de Desarrollo Sostenible en todos los países, particularmente los países en desarrollo </t>
  </si>
  <si>
    <t xml:space="preserve">17.16.1 Número de países que informan de los progresos en marcos de seguimiento de la eficacia de las actividades de desarrollo de múltiples interesados que favorecen el logro de los Objetivos de Desarrollo Sostenible </t>
  </si>
  <si>
    <t>De acuerdo a las Naciones Unidas, este indicador se requiere con las siguientes desagregaciones: El indicador se presenta como una agregada global que se genera a través de un enfoque de abajo hacia arriba
donde los datos se recogen a nivel del país y por lo tanto puede desagregarse a nivel de
países (tanto para el desarrollo de cooperación proveedores y receptores) para el análisis nacional y
diálogo mutuo. Los datos también pueden ser desagregados adicionalmente de acuerdo con los indicadores individuales (es decir,
dimensiones específicas de cooperación para el desarrollo efectivo) que se incluyen dentro de los 
marcos de seguimiento de las partes interesadas.</t>
  </si>
  <si>
    <t xml:space="preserve">17.17 Fomentar y promover la constitución de alianzas eficaces en las esferas pública, público-privada y de la sociedad civil, aprovechando la experiencia y las estrategias de obtención de recursos de las alianzas </t>
  </si>
  <si>
    <t xml:space="preserve">17.17.1 Suma en dólares de los Estados Unidos comprometida para asociaciones público-privadas y asociaciones con la sociedad civil </t>
  </si>
  <si>
    <t>Objetivo 17. Fortalecer los medios de implementación y revitalizar la Alianza Mundial para el Desarrollo Sostenible / Cuestiones sistémicas / Datos, vigilancia y rendición de cuentas</t>
  </si>
  <si>
    <t xml:space="preserve">17.18 De aquí a 2020, mejorar el apoyo a la creación de capacidad prestado a los países en desarrollo, incluidos los países menos adelantados y los pequeños Estados insulares en desarrollo, para aumentar significativamente la disponibilidad de datos oportunos, fiables y de gran calidad desglosados por ingresos, sexo, edad, raza, origen étnico, estatus migratorio, discapacidad, ubicación geográfica y otras características pertinentes en los contextos nacionales </t>
  </si>
  <si>
    <t xml:space="preserve">17.18.1 Proporción de indicadores de desarrollo sostenible producidos a nivel nacional, con pleno desglose cuando sea pertinente a la meta, de conformidad con los Principios Fundamentales de las Estadísticas Oficiales </t>
  </si>
  <si>
    <t>De acuerdo a las Naciones Unidas, este indicador se requiere con las siguientes desagregaciones: No aplica</t>
  </si>
  <si>
    <t xml:space="preserve">17.18.2 Número de países que cuentan con legislación nacional sobre las estadísticas acorde con los Principios Fundamentales de las Estadísticas Oficiales </t>
  </si>
  <si>
    <t xml:space="preserve">17.18.3 Número de países que cuentan con un plan nacional de estadística plenamente financiado y en proceso de aplicación, desglosado por fuente de financiación </t>
  </si>
  <si>
    <t xml:space="preserve">17.19 De aquí a 2030, aprovechar las iniciativas existentes para elaborar indicadores que permitan medir los progresos en materia de desarrollo sostenible y complementen el producto interno bruto, y apoyar la creación de capacidad estadística en los países en desarrollo </t>
  </si>
  <si>
    <t xml:space="preserve">17.19.1 Valor en dólares de todos los recursos proporcionados para fortalecer la capacidad estadística de los países en desarrollo </t>
  </si>
  <si>
    <t xml:space="preserve">17.19.2 Proporción de países que a) han realizado al menos un censo de población y vivienda en los últimos diez años, y b) han registrado el 100% de los nacimientos y el 80% de las defunciones  </t>
  </si>
  <si>
    <t>Tasa de crecimiento de la población ocupada y de la productividad laboral a volumen de precios del año anterior encadenado por persona empleada</t>
  </si>
  <si>
    <t>Producto Interno Bruto (PIB) a precios de volumen del año anterior encadenado 
Empleo total</t>
  </si>
  <si>
    <t>Instituto Nacional de Estadística y Censos
Banco Central de Costa Rica</t>
  </si>
  <si>
    <t>3.6.1 Tasa de mortalidad por lesiones debidas a accidentes de tránsito</t>
  </si>
  <si>
    <t>Tasa de mortalidad por accidentes de tránsito por cada 100 000 habitantes</t>
  </si>
  <si>
    <t>Tasa de mortalidad por lesiones debidas a accidentes de tránsito por cada 100 000 habitantes</t>
  </si>
  <si>
    <r>
      <rPr>
        <b/>
        <sz val="11"/>
        <color theme="1"/>
        <rFont val="Calibri"/>
        <family val="2"/>
        <scheme val="minor"/>
      </rPr>
      <t xml:space="preserve">Accidente de tránsito
</t>
    </r>
    <r>
      <rPr>
        <sz val="11"/>
        <color theme="1"/>
        <rFont val="Calibri"/>
        <family val="2"/>
        <scheme val="minor"/>
      </rPr>
      <t>Una colisión que involucre al menos un vehículo en movimiento en una carretera pública o privada, que resulta en al menos una persona herida o muerta. Fuente: OMS</t>
    </r>
    <r>
      <rPr>
        <b/>
        <sz val="11"/>
        <color theme="1"/>
        <rFont val="Calibri"/>
        <family val="2"/>
        <scheme val="minor"/>
      </rPr>
      <t xml:space="preserve">
Accidente de tránsito o colisión
</t>
    </r>
    <r>
      <rPr>
        <sz val="11"/>
        <color theme="1"/>
        <rFont val="Calibri"/>
        <family val="2"/>
        <scheme val="minor"/>
      </rPr>
      <t>Un incidente que involucre al menos un vehículo en movimiento, que puede o no causar lesiones, que ocurre en una vía pública. Fuente: OMS</t>
    </r>
    <r>
      <rPr>
        <b/>
        <sz val="11"/>
        <color theme="1"/>
        <rFont val="Calibri"/>
        <family val="2"/>
        <scheme val="minor"/>
      </rPr>
      <t xml:space="preserve">
Mortalidad por accidente de tránsito
</t>
    </r>
    <r>
      <rPr>
        <sz val="11"/>
        <color theme="1"/>
        <rFont val="Calibri"/>
        <family val="2"/>
        <scheme val="minor"/>
      </rPr>
      <t>Una muerte por accidente de tránsito debe definirse como “cualquier persona que haya fallecido inmediatamente o en un lapso no mayor de 30 días posterior al accidente de tránsito, siempre que la causa esté relacionada con el evento”. La escogencia de 30 días se basa en investigaciones que muestran que la mayoría de personas que mueren como resultado de un accidente sucumben a sus traumatismos dentro de 30 días de haberlos sufrido y que mientras que la extensión del período de 30 días, da como resultado un aumento leve o marginal de los números, esto requiere un aumento desproporcionadamente grande en los esfuerzos de vigilancia. Fuente: OMS</t>
    </r>
  </si>
  <si>
    <t>● Número de muertes por accidentes de tránsito.
● Total de la población.</t>
  </si>
  <si>
    <t>De acuerdo a las Naciones Unidas, este indicador se requiere con las siguientes desagregaciones: Edad / Sexo / Motor de vehículo / Estatus económico</t>
  </si>
  <si>
    <t>22210183   Ext. 130</t>
  </si>
  <si>
    <r>
      <t>Fuente</t>
    </r>
    <r>
      <rPr>
        <b/>
        <sz val="11"/>
        <color theme="1"/>
        <rFont val="Calibri"/>
        <family val="2"/>
        <scheme val="minor"/>
      </rPr>
      <t xml:space="preserve">: </t>
    </r>
    <r>
      <rPr>
        <sz val="10"/>
        <color theme="1"/>
        <rFont val="Calibri"/>
        <family val="2"/>
        <scheme val="minor"/>
      </rPr>
      <t>BCCR, 2010-2018.</t>
    </r>
  </si>
  <si>
    <r>
      <t>Fuente</t>
    </r>
    <r>
      <rPr>
        <sz val="10"/>
        <color theme="1"/>
        <rFont val="Calibri"/>
        <family val="2"/>
        <scheme val="minor"/>
      </rPr>
      <t>: CCSS, 2010-2017.</t>
    </r>
  </si>
  <si>
    <t>Costa Rica: Porcentaje de personas con seguros de salud o cobertura de un sistema de salud público, 2010-2017</t>
  </si>
  <si>
    <t>Caja Costarricense del Seguro Social, Dirección Actuarial y Económica</t>
  </si>
  <si>
    <t xml:space="preserve">Es la representatividad que tienen los sindicatos con respecto a las personas ocupadas a nivel nacional </t>
  </si>
  <si>
    <t>No se puede calcular por sexo y condición de migrante porque las organizaciones sindicales no llevan las nóminas desglosadas por estos conceptos</t>
  </si>
  <si>
    <t xml:space="preserve">Esmeralda Benavides 
María Elena Zúñiga        </t>
  </si>
  <si>
    <t>esmeralda.benavides@mtss.go.cr    
maria.zuniga@mtss.go.cr            </t>
  </si>
  <si>
    <t>Nota: Se calcula con la cantidad de afiliados respecto a la población asalariada.</t>
  </si>
  <si>
    <r>
      <t>Fuente:</t>
    </r>
    <r>
      <rPr>
        <sz val="10"/>
        <color theme="1"/>
        <rFont val="Calibri"/>
        <family val="2"/>
        <scheme val="minor"/>
      </rPr>
      <t xml:space="preserve"> MTSS, 2011-2017.</t>
    </r>
  </si>
  <si>
    <t>La tasa de negociación colectiva mide la cobertura de la negociación y se define como la proporción de empleados a los cuales se aplica un convenio colectivo.</t>
  </si>
  <si>
    <t>Este indicador no puede ser desglosado por sexo y condición de migrante por no encontrarse disponible.</t>
  </si>
  <si>
    <t xml:space="preserve">Esmeralda Benavides M. 
María Elena Zuñiga B.        </t>
  </si>
  <si>
    <t>esmeralda.benavides@mtss.go.cr  
maria.zuniga@mtss.go.cr            </t>
  </si>
  <si>
    <t>Costa Rica: Tasa de negociación por sector, 2011-2017</t>
  </si>
  <si>
    <t>Hidroelectricidad</t>
  </si>
  <si>
    <t>Indicador proxy</t>
  </si>
  <si>
    <t>(506) 22433220</t>
  </si>
  <si>
    <t>alvaradoqi@bccr.fi.cr</t>
  </si>
  <si>
    <t xml:space="preserve">Lucrecia Salazar Villalobos </t>
  </si>
  <si>
    <t>(506) 22433226</t>
  </si>
  <si>
    <t>Mide la cantidad de valor agregado generado por cada metro cúbico de agua utilizado por grupos de actividad económica a través del tiempo en Costa Rica.
Variable A: 
Valor Agregado Bruto a precios básicos: se define como la producción valorada a precios básicos menos el consumo intermedio valorado a precios de comprador. 
Variable B: 
Uso de agua por grupos de actividad económica: Volumen de agua utilizada como parte de los procesos productivos de cada grupo de actividades económicas. 
Se definen los usos de agua de acuerdo con la agrupación utilizada en la Cuenta de Agua del Banco Central de Costa Rica. Es una agrupación de actividades económicas de la Clasificación Industrial Internacional Uniforme Revisión 4 (CIIU rev 4), y  se definen de la siguiente forma:
CIIU 01-03: Agricultura
CIIU 05-33, 38,39,41-96, 3520, 3530: Minería, manufactura y servicios, gas, vapor y aire acondicionado
CIIU 3600-1: Servicios de provisión de agua
CIIU 3510-2: Hidroelectricidad</t>
  </si>
  <si>
    <t xml:space="preserve">Dónde:
                 = Valor agregado bruto a precios básicos en el grupo de actividad i en el año t.
                           = Volumen de agua concesionado para los grupos de las actividades económicas.
Ait     = Grupo de actividad económica i en el año t.
i         = Agrupación de actividad económica que corresponde a
·         Agricultura (CIIU Rev4. 01-03).
·         Minería, manufactura, fabricación y servicios, gas, vapor y aire acondicionado (CIIU Rev4. 05-33,33,38, 39,41-96).
·         Servicios provisión de agua (CIIU Rev4. 3600-1).     
.         Hidroelectricidad (CIIU Rev4. 3500)       </t>
  </si>
  <si>
    <t xml:space="preserve">Variable A: Valor Agregado Bruto
Cuadro combinado 2012-2015. Cuenta de Agua, Banco Central de Costa Rica, Área de estadísticas ambientales. 
Variable B: Uso del Agua
Cuadro combinado 2012-2015. Cuenta de Agua, Banco Central de Costa Rica, Área de estadísticas ambientales. 
</t>
  </si>
  <si>
    <t xml:space="preserve">Es un indicador de presión al ambiente, por el uso del agua en los grupos de actividades económicas. 
Presenta el desafío ambiental del uso sostenible del agua en las actividades económicas. 
Para la elaboración del gráfico de eficiencia del uso del agua por grupos de actividades económicas se utilizan un eje primario para los grupos de actividades económicas de agricultura, provisión de agua agua e hidroelectricidad, y se utiliza un eje secundario para la minería, manufactura, servicios, gas, vapor y aire acondicionado.
Política Nacional de Agua Potable de Costa Rica 2017-2030, del AyA
https://www.aya.go.cr/Noticias/Documents/AyA%20Pol%C3%ADtica%20Nacional%20de%20Agua%20Potable%20de%20Costa%20Rica%202017-2030.pdf
Propuesta de Política Nacional de Producción y Consumo Sostenible 2018-2030, Dirección de Cambio Climático del MINAE
http://www.digeca.go.cr/sites/default/files/documentos/propuesta_de_politica_nacional_de_consumo_y_produccion_sostenibles_15-12-2017.pdf
Política Hídrica Nacional, MINAE
http://www.bdlaw.com/assets/htmldocuments/Costa%20Rica%20National%20Water%20Policy.pdf
</t>
  </si>
  <si>
    <t xml:space="preserve">Porcentaje de la energía renovable en el uso total de energía </t>
  </si>
  <si>
    <t xml:space="preserve">
Donde:
PER: Proporción de la energía renovable en el uso  final total de energía.
UFER: Uso de energía de todas las fuentes renovables.
UFTE: Uso final total de energía.
El uso energético calculado en la Cuenta de Energía, se basa en los lineamientos del Sistema de Contabilidad Económica Ambiental (SCAE-2012).
Para la elaboración de la cuenta de energía se utilizan las cantidades consumidas de cada producto, indicadas en el Balance Energético generado por la Secretaría de Planificación Subsectorial de Energía (SEPSE) del Ministerio de Ambiente y Energía. Los totales de control se desagregan utilizando el consumo indicado en los cuadros de Oferta y Uso (COU) del Banco Central de Costa Rica (BCCR) y los informes de ventas de la Refinadora Costarricense de Petróleo (RECOPE). 
</t>
  </si>
  <si>
    <t>PER: porcentaje.
UFER y UFTE: terajulios.</t>
  </si>
  <si>
    <t xml:space="preserve">Representa la participación de la energía de fuentes renovables dentro del uso total de energía del país. 
Es una medida que refleja la diversificación de las fuentes, así como la depencia de los recursos renovables para la generación energética del país. </t>
  </si>
  <si>
    <t>1. Uso de energía de todas las fuentes renovables.
2. Uso final total de energía.</t>
  </si>
  <si>
    <t>Cuenta de Energía, Área de Estadísticas Ambientales, Banco Central de Costa Rica. Disponible en: https://www.bccr.fi.cr/seccion-cuentas-ambientales/cuentas-ambientales</t>
  </si>
  <si>
    <t>Cuenta de Energía</t>
  </si>
  <si>
    <t xml:space="preserve">Al utilizar la Cuenta de Energía como fuente de información, se debe tener en cuenta que metodológicamente esta considera el principio de residencia, lo cual implica que el uso energético indicado difiere del registro en el Balance de Energía nacional. La aplicación del principio de residencia genera que este indicador sea comparable con otros indicadores de Cuentas Nacionales. 
El uso energético considerado en este indicador, es equivalente al uso energético considerado en los indicadores 7.3.1 y 9.4.1 en los productos energéticos que se comparten entre indicadores. 
</t>
  </si>
  <si>
    <t>Mónica Rodríguez Zúñiga</t>
  </si>
  <si>
    <t>Intensidad energética de la energía primaria por unidad de PIB</t>
  </si>
  <si>
    <t>USO ENERGÉTICO PRIMARIO/VA POR ACTIVIDAD ECONÓMICA</t>
  </si>
  <si>
    <r>
      <t>a</t>
    </r>
    <r>
      <rPr>
        <sz val="8"/>
        <color rgb="FF000000"/>
        <rFont val="Calibri"/>
        <family val="2"/>
        <scheme val="minor"/>
      </rPr>
      <t>/ Corresponde a la serie volumen encadenado, referencia 2012.</t>
    </r>
  </si>
  <si>
    <t>Intensidad energética de la energía primaria por PIB</t>
  </si>
  <si>
    <t>Indicador propuesto por Nacionales Unidas</t>
  </si>
  <si>
    <t xml:space="preserve">
El uso energético calculado en la Cuenta de Energía, se basa en los lineamientos del Sistema de Contabilidad Económica Ambiental (SCAE-2012).
Para la elaboración de la cuenta de energía se utilizan las cantidades consumidas de cada producto, indicadas en el Balance Energético generado por la Secretaría de Planificación Subsectorial de Energía (SEPSE) del Ministerio de Ambiente y Energía. Los totales de control se desagregan utilizando el consumo indicado en los cuadros de Oferta y Uso (COU) del Banco Central de Costa Rica (BCCR) y los informes de ventas de la Refinadora Costarricense de Petróleo (RECOPE). 
</t>
  </si>
  <si>
    <t>Uso energético primario total: terajulios.
Producto Interno Bruto (PIB): millones de colones encadenados, año de referencia 2012.
Uso energético primario total / PIB: terajulios / millón de colones encadenados, año de referencia 2012</t>
  </si>
  <si>
    <t>Cantidad de energía primaria necesaria para generar una unidad monetaria de PIB.
Su análisis histórico permite determinar mejoras (o deficiencias) en el uso de los recursos energéticos primarios.</t>
  </si>
  <si>
    <t>Uso de energía primaria total.
Producto interno bruto.</t>
  </si>
  <si>
    <t>Cuenta de Energía, Área de Estadísticas Ambientales, Banco Central de Costa Rica. Disponible en: https://www.bccr.fi.cr/seccion-cuentas-ambientales/cuentas-ambientales
Producto Interno Bruto y Valor Agregado Bruto, Banco Central de Costa Rica</t>
  </si>
  <si>
    <t xml:space="preserve">Al utilizar la Cuenta de Energía como fuente de información, se debe tener en cuenta que metodológicamente esta utiliza el principio de residencia, lo cual implica que el uso energético indicado difiere del registro en el Balance de Energía nacional. La aplicación del principio de residencia genera que este indicador sea comparable con otros indicadores de Cuentas Nacionales. 
El uso energético considerado en este indicador, es equivalente al uso energético considerado en los indicadores 7.2.1 y 9.4.1 en los productos energéticos que se comparten entre indicadores. </t>
  </si>
  <si>
    <t>Intensidad energética de la energía primaria por unidad de Valor Agregado Bruto por grupos de actividades económicas, 2011-2015.</t>
  </si>
  <si>
    <t>1/El Valor Agregado utilizado corresponde a las series en volumen encadenado, año de referencia 2012.</t>
  </si>
  <si>
    <r>
      <t xml:space="preserve">Estimación por Actividad Económica
</t>
    </r>
    <r>
      <rPr>
        <i/>
        <sz val="11"/>
        <rFont val="Calibri"/>
        <family val="2"/>
        <scheme val="minor"/>
      </rPr>
      <t>i</t>
    </r>
    <r>
      <rPr>
        <sz val="11"/>
        <rFont val="Calibri"/>
        <family val="2"/>
        <scheme val="minor"/>
      </rPr>
      <t xml:space="preserve">: Actividad económica según clasificación CIIU 4.
El uso energético calculado en la Cuenta de Energía, se basa en los lineamientos del Sistema de Contabilidad Económica Ambiental (SCAE-2012).
Para la elaboración de la cuenta de energía se utilizan las cantidades consumidas de cada producto, indicadas en el Balance Energético generado por la Secretaría de Planificación Subsectorial de Energía (SEPSE) del Ministerio de Ambiente y Energía. Los totales de control se desagregan utilizando el consumo indicado en los cuadros de Oferta y Uso (COU) del Banco Central de Costa Rica (BCCR) y los informes de ventas de la Refinadora Costarricense de Petróleo (RECOPE). </t>
    </r>
  </si>
  <si>
    <t>Uso energético primario total: terajulios.
Valor Agregado bruto (VAB): millones de colones encadenados, año de referencia 2012.
Uso energético primario total / VAB: terajulios / millón de colones encadenados, año de referencia 2012</t>
  </si>
  <si>
    <t>Cantidad de energía primaria que utilizan las distintas actividades económcias para generar una unidad monetaria de VAB.
Su análisis histórico permite determinar mejoras (o deficiencias) en el uso de los recursos energéticos primarios, según la actividad económica que hace uso del producto respectivo.</t>
  </si>
  <si>
    <t>Uso de energía primaria total.
Valor agregado bruto.</t>
  </si>
  <si>
    <r>
      <t>Emisiones de CO</t>
    </r>
    <r>
      <rPr>
        <b/>
        <sz val="8"/>
        <rFont val="Calibri"/>
        <family val="2"/>
        <scheme val="minor"/>
      </rPr>
      <t>2</t>
    </r>
    <r>
      <rPr>
        <b/>
        <sz val="11"/>
        <rFont val="Calibri"/>
        <family val="2"/>
        <scheme val="minor"/>
      </rPr>
      <t xml:space="preserve"> por unidad de valor añadido</t>
    </r>
  </si>
  <si>
    <r>
      <t>Emisiones totales de CO</t>
    </r>
    <r>
      <rPr>
        <b/>
        <sz val="8"/>
        <color theme="1"/>
        <rFont val="Calibri"/>
        <family val="2"/>
        <scheme val="minor"/>
      </rPr>
      <t>2</t>
    </r>
    <r>
      <rPr>
        <b/>
        <sz val="11"/>
        <color theme="1"/>
        <rFont val="Calibri"/>
        <family val="2"/>
        <scheme val="minor"/>
      </rPr>
      <t xml:space="preserve"> asociadas al uso de combustibles fósiles por  PIB</t>
    </r>
  </si>
  <si>
    <r>
      <t xml:space="preserve">Estimación por Actividad Económica
</t>
    </r>
    <r>
      <rPr>
        <i/>
        <sz val="11"/>
        <rFont val="Calibri"/>
        <family val="2"/>
        <scheme val="minor"/>
      </rPr>
      <t>i</t>
    </r>
    <r>
      <rPr>
        <sz val="11"/>
        <rFont val="Calibri"/>
        <family val="2"/>
        <scheme val="minor"/>
      </rPr>
      <t>: Actividad económica según clasificación CIIU 4.
Para calcular las emisiones CO</t>
    </r>
    <r>
      <rPr>
        <sz val="8"/>
        <rFont val="Calibri"/>
        <family val="2"/>
        <scheme val="minor"/>
      </rPr>
      <t>2</t>
    </r>
    <r>
      <rPr>
        <sz val="11"/>
        <rFont val="Calibri"/>
        <family val="2"/>
        <scheme val="minor"/>
      </rPr>
      <t xml:space="preserve"> a partir del uso de combustibles fósiles, se utiliza el uso energético por actividad económica calculado en la Cuenta de Energía. Esta cuenta se basa en los lineamientos del Sistema de Contabilidad Económica Ambiental (SCAE-2012).
Para la elaboración de la cuenta de energía se utilizan las cantidades consumidas de cada producto, indicadas en el Balance Energético generado por la Secretaría de Planificación Subsectorial de Energía (SEPSE) del Ministerio de Ambiente y Energía. Los totales de control se desagregan utilizando el consumo indicado en los cuadros de Oferta y Uso (COU) del Banco Central de Costa Rica (BCCR) y los informes de ventas de la Refinadora Costarricense de Petróleo (RECOPE). 
Las emisiones de CO</t>
    </r>
    <r>
      <rPr>
        <sz val="8"/>
        <rFont val="Calibri"/>
        <family val="2"/>
        <scheme val="minor"/>
      </rPr>
      <t>2</t>
    </r>
    <r>
      <rPr>
        <sz val="11"/>
        <rFont val="Calibri"/>
        <family val="2"/>
        <scheme val="minor"/>
      </rPr>
      <t xml:space="preserve"> se obtienen a partir de multiplicar el uso del producto energético por un factor de emisión. Para el caso de los combustibles, se consideran los factores de emisión publicados por el Instituto Meteorológico Nacional, en caso de no existir un factor de emisión nacional se utilizan los valores de referencia del IPCC 2006 (siglas en inglés para Grupo Intergubernamental de Expertos sobre el Cambio Climático).
Para el cálculo de las emisiones no se considera el uso energético asociado a las exportaciones e inventarios.</t>
    </r>
  </si>
  <si>
    <r>
      <t>Emisiones de dióxido de carbono (CO</t>
    </r>
    <r>
      <rPr>
        <sz val="8"/>
        <rFont val="Calibri"/>
        <family val="2"/>
        <scheme val="minor"/>
      </rPr>
      <t>2</t>
    </r>
    <r>
      <rPr>
        <sz val="11"/>
        <rFont val="Calibri"/>
        <family val="2"/>
        <scheme val="minor"/>
      </rPr>
      <t>): kilogramos de CO</t>
    </r>
    <r>
      <rPr>
        <sz val="8"/>
        <rFont val="Calibri"/>
        <family val="2"/>
        <scheme val="minor"/>
      </rPr>
      <t>2</t>
    </r>
    <r>
      <rPr>
        <sz val="11"/>
        <rFont val="Calibri"/>
        <family val="2"/>
        <scheme val="minor"/>
      </rPr>
      <t xml:space="preserve">
Valor Agregado bruto (VAB): millones de colones encadenados, año de referencia 2012.
Emisiones de CO</t>
    </r>
    <r>
      <rPr>
        <sz val="8"/>
        <rFont val="Calibri"/>
        <family val="2"/>
        <scheme val="minor"/>
      </rPr>
      <t>2</t>
    </r>
    <r>
      <rPr>
        <sz val="11"/>
        <rFont val="Calibri"/>
        <family val="2"/>
        <scheme val="minor"/>
      </rPr>
      <t xml:space="preserve"> / VAB: kilogramos de CO</t>
    </r>
    <r>
      <rPr>
        <sz val="8"/>
        <rFont val="Calibri"/>
        <family val="2"/>
        <scheme val="minor"/>
      </rPr>
      <t>2</t>
    </r>
    <r>
      <rPr>
        <sz val="11"/>
        <rFont val="Calibri"/>
        <family val="2"/>
        <scheme val="minor"/>
      </rPr>
      <t xml:space="preserve"> / millón de colones encadenados, año de referencia 2012. 
</t>
    </r>
  </si>
  <si>
    <r>
      <t>Cantidad de emisiones de CO</t>
    </r>
    <r>
      <rPr>
        <sz val="8"/>
        <rFont val="Calibri"/>
        <family val="2"/>
        <scheme val="minor"/>
      </rPr>
      <t>2</t>
    </r>
    <r>
      <rPr>
        <sz val="11"/>
        <rFont val="Calibri"/>
        <family val="2"/>
        <scheme val="minor"/>
      </rPr>
      <t xml:space="preserve"> generadas por el uso de combustibles fósiles, en las que incurre cada una de las actividades económica para generar una unidad monetaria de valor agregado bruto.
Este indicador mide el impacto del consumo de energía en el ambiente y su análisis histórico permite determinar mejoras para la eficiencia energética.
Un valor más bajo indica que se usa menos energía fósil en promedio para producir una unidad de resultado monetario, es decir, el país es menos intensivo en carbono.</t>
    </r>
  </si>
  <si>
    <r>
      <t>Emisiones de CO</t>
    </r>
    <r>
      <rPr>
        <sz val="8"/>
        <color theme="1"/>
        <rFont val="Calibri"/>
        <family val="2"/>
        <scheme val="minor"/>
      </rPr>
      <t>2.</t>
    </r>
    <r>
      <rPr>
        <sz val="11"/>
        <color theme="1"/>
        <rFont val="Calibri"/>
        <family val="2"/>
        <scheme val="minor"/>
      </rPr>
      <t xml:space="preserve">
Valor agregado bruto por actividad económica.</t>
    </r>
  </si>
  <si>
    <r>
      <t>Este indicador no considera todas las fuentes de emisión de CO</t>
    </r>
    <r>
      <rPr>
        <sz val="8"/>
        <rFont val="Calibri"/>
        <family val="2"/>
        <scheme val="minor"/>
      </rPr>
      <t>2</t>
    </r>
    <r>
      <rPr>
        <sz val="11"/>
        <rFont val="Calibri"/>
        <family val="2"/>
        <scheme val="minor"/>
      </rPr>
      <t>, solo se concentra en el uso de combustibles fósiles. 
Por concepto, solamente muestra la interrelación de la industria con recursos energéticos.</t>
    </r>
  </si>
  <si>
    <r>
      <t>Al utilizar la Cuenta de Energía como fuente de información, se debe tener en cuenta que metodológicamente esta considera el principio de residencia, lo cual implica que el uso energético indicado difiere del registro en el Balance de Energía nacional. La aplicación del principio de residencia genera que este indicador sea comparable con otros indicadores de Cuentas Nacionales. 
El uso energético considerado para el calculo de las emisiones de CO</t>
    </r>
    <r>
      <rPr>
        <sz val="8"/>
        <color theme="1"/>
        <rFont val="Calibri"/>
        <family val="2"/>
        <scheme val="minor"/>
      </rPr>
      <t>2</t>
    </r>
    <r>
      <rPr>
        <sz val="11"/>
        <color theme="1"/>
        <rFont val="Calibri"/>
        <family val="2"/>
        <scheme val="minor"/>
      </rPr>
      <t>, está alineado con la información utilizada en los indicadores 7.2.1 y 7.3.1.
La disminución en la intensidad de las emisiones para el año 2015, se debe al menor uso del producto Fuel Oil comúnmente conocido como “Bunker” para la generación de electricidad en fuentes térmicas, particularmente en la actividad “Electricidad, agua y servicios de saneamiento”.</t>
    </r>
  </si>
  <si>
    <r>
      <t>Para calcular las emisiones CO</t>
    </r>
    <r>
      <rPr>
        <sz val="8"/>
        <color theme="1"/>
        <rFont val="Calibri"/>
        <family val="2"/>
        <scheme val="minor"/>
      </rPr>
      <t>2</t>
    </r>
    <r>
      <rPr>
        <sz val="11"/>
        <color theme="1"/>
        <rFont val="Calibri"/>
        <family val="2"/>
        <scheme val="minor"/>
      </rPr>
      <t xml:space="preserve"> a partir del uso de combustibles fósiles, se utiliza el uso energético por actividad económica calculado en la Cuenta de Energía. Esta cuenta se basa en los lineamientos del Sistema de Contabilidad Económica Ambiental (SCAE-2012).
Para la elaboración de la cuenta de energía se utilizan las cantidades consumidas de cada producto, indicadas en el Balance Energético generado por la Secretaría de Planificación Subsectorial de Energía (SEPSE) del Ministerio de Ambiente y Energía. Los totales de control se desagregan utilizando el consumo indicado en los cuadros de Oferta y Uso (COU) del Banco Central de Costa Rica (BCCR) y los informes de ventas de la Refinadora Costarricense de Petróleo (RECOPE). 
Las emisiones de CO</t>
    </r>
    <r>
      <rPr>
        <sz val="8"/>
        <color theme="1"/>
        <rFont val="Calibri"/>
        <family val="2"/>
        <scheme val="minor"/>
      </rPr>
      <t>2</t>
    </r>
    <r>
      <rPr>
        <sz val="11"/>
        <color theme="1"/>
        <rFont val="Calibri"/>
        <family val="2"/>
        <scheme val="minor"/>
      </rPr>
      <t xml:space="preserve"> se obtienen a partir de multiplicar el uso del producto energético por un factor de emisión. Para el caso de los combustibles, se consideran los factores de emisión publicados por el Instituto Meteorológico Nacional, en caso de no existir un factor de emisión nacional se utilizan los valores de referencia del IPCC 2006 (siglas en inglés para Grupo Intergubernamental de Expertos sobre el Cambio Climático).
Para el cálculo de las emisiones no se considera el uso energético asociado a las exportaciones e inventarios.
</t>
    </r>
  </si>
  <si>
    <r>
      <t>Emisiones totales de dióxido de carbono (CO</t>
    </r>
    <r>
      <rPr>
        <sz val="8"/>
        <rFont val="Calibri"/>
        <family val="2"/>
        <scheme val="minor"/>
      </rPr>
      <t>2</t>
    </r>
    <r>
      <rPr>
        <sz val="11"/>
        <rFont val="Calibri"/>
        <family val="2"/>
        <scheme val="minor"/>
      </rPr>
      <t>): kilogramos de CO</t>
    </r>
    <r>
      <rPr>
        <sz val="8"/>
        <rFont val="Calibri"/>
        <family val="2"/>
        <scheme val="minor"/>
      </rPr>
      <t>2</t>
    </r>
    <r>
      <rPr>
        <sz val="11"/>
        <rFont val="Calibri"/>
        <family val="2"/>
        <scheme val="minor"/>
      </rPr>
      <t xml:space="preserve">
Producto Interno Bruto (PIB): millones de colones encadenados, año de referencia 2012.
Emisiones de CO</t>
    </r>
    <r>
      <rPr>
        <sz val="8"/>
        <rFont val="Calibri"/>
        <family val="2"/>
        <scheme val="minor"/>
      </rPr>
      <t>2</t>
    </r>
    <r>
      <rPr>
        <sz val="11"/>
        <rFont val="Calibri"/>
        <family val="2"/>
        <scheme val="minor"/>
      </rPr>
      <t xml:space="preserve"> / PIB: kilogramos de CO</t>
    </r>
    <r>
      <rPr>
        <sz val="8"/>
        <rFont val="Calibri"/>
        <family val="2"/>
        <scheme val="minor"/>
      </rPr>
      <t>2</t>
    </r>
    <r>
      <rPr>
        <sz val="11"/>
        <rFont val="Calibri"/>
        <family val="2"/>
        <scheme val="minor"/>
      </rPr>
      <t xml:space="preserve"> / millón de colones encadenados, año de referencia 2012. 
</t>
    </r>
  </si>
  <si>
    <r>
      <t>Cantidad de emisiones de CO</t>
    </r>
    <r>
      <rPr>
        <sz val="8"/>
        <rFont val="Calibri"/>
        <family val="2"/>
        <scheme val="minor"/>
      </rPr>
      <t>2</t>
    </r>
    <r>
      <rPr>
        <sz val="11"/>
        <rFont val="Calibri"/>
        <family val="2"/>
        <scheme val="minor"/>
      </rPr>
      <t xml:space="preserve"> generadas por el uso de combustibles fósiles, en las que incurre el país para generar una unidad monetaria de PIB.
Este indicador mide el impacto del consumo de energía en el ambiente y su análisis histórico permite determinar mejoras para la eficiencia energética.
Un valor más bajo indica que se usa menos energía fósil en promedio para producir una unidad de resultado monetario, es decir, el país es menos intensivo en carbono.</t>
    </r>
  </si>
  <si>
    <r>
      <t>Emisiones de CO</t>
    </r>
    <r>
      <rPr>
        <sz val="8"/>
        <color theme="1"/>
        <rFont val="Calibri"/>
        <family val="2"/>
        <scheme val="minor"/>
      </rPr>
      <t>2.</t>
    </r>
    <r>
      <rPr>
        <sz val="11"/>
        <color theme="1"/>
        <rFont val="Calibri"/>
        <family val="2"/>
        <scheme val="minor"/>
      </rPr>
      <t xml:space="preserve">
Producto Interno Bruto.</t>
    </r>
  </si>
  <si>
    <t>Producto interno bruto a precios
de mercado. (Millones de colones
corrientes)</t>
  </si>
  <si>
    <t>SUTEL, Dirección General de Mercados</t>
  </si>
  <si>
    <t>Porcentaje de suscripciones a telecomunicaciones por tipo de servicio, tipo de tecnología y medio de pago</t>
  </si>
  <si>
    <t xml:space="preserve">1.3 Implementar a nivel nacional sistemas y medidas apropiados de protección social para todos, incluidos niveles mínimos, y, de aquí a 2030, lograr una amplia cobertura de las personas pobres y vulnerables </t>
  </si>
  <si>
    <t xml:space="preserve">1.3.1 Proporción de la población cubierta por niveles mínimos o sistemas de protección social, desglosada por sexo, distinguiendo entre los niños, los desempleados, los ancianos, las personas con discapacidad, las mujeres embarazadas, los recién nacidos, las víctimas de accidentes de trabajo y los pobres y los grupos vulnerables </t>
  </si>
  <si>
    <t>Porcentaje de la población cubierta por algún programa social</t>
  </si>
  <si>
    <t>Proporción de la población cubierta por pogramas sociales</t>
  </si>
  <si>
    <t>Institución administradodora de proyectos</t>
  </si>
  <si>
    <t>Banco Hipotecario de la Vivienda (BANHVI)</t>
  </si>
  <si>
    <t>Caja Costarricense de Seguro Social (CCSS)</t>
  </si>
  <si>
    <t>Consejo Nacional de la Persona del Adulta Mayor (CONAPAM)</t>
  </si>
  <si>
    <t>Consejo Nacional de Personas con Discapacidad (Conapdis)</t>
  </si>
  <si>
    <t>Fondo Nacional de Becas (FONABE)</t>
  </si>
  <si>
    <t>Instituto Mixto de Ayuda Social (IMAS)</t>
  </si>
  <si>
    <t>Ministerio de Salud (MS-OCIS)</t>
  </si>
  <si>
    <t>Ministerio de Trabajo y Seguridad Social (MTSS)</t>
  </si>
  <si>
    <t>Ciudad de los Niños (CDN)</t>
  </si>
  <si>
    <t>Fuente: Fodesaf, Registro de beneficiarios</t>
  </si>
  <si>
    <t>Costa Rica: Porcentaje de la población cubierta por algún programa social, 2016-2017</t>
  </si>
  <si>
    <t>• Número de beneficiarios.
• Total de población.</t>
  </si>
  <si>
    <t>Institución administradora de proyecto.</t>
  </si>
  <si>
    <t>Fondo de Desarrollo Social y Asignaciones Familiares (FODESAF).</t>
  </si>
  <si>
    <t>El indicador de beneficiarios totales corresponde a la mejor aproximación que se puede hacer con los datos oficiales. Todavía existen importantes limitaciones y problemas en el reporte de la información por parte de las instituciones, por lo que este número debe interpretarse como la mejor aproximación posible.</t>
  </si>
  <si>
    <t>Registro de beneficiarios, FODESAF</t>
  </si>
  <si>
    <t>Greivin Hernández González</t>
  </si>
  <si>
    <t>Director</t>
  </si>
  <si>
    <t>Desarrollo Social y Asignaciones Familiares (DESAF).</t>
  </si>
  <si>
    <t xml:space="preserve"> greivin.hernandez@mtss.go.cr</t>
  </si>
  <si>
    <t>a. Porcentaje de niños, niñas y adolescentes en el grado 3 que han alcanzado al menos un nivel mínimo de competencia en i) lectura y ii) matemática, I Ciclo de la Eduación General Básica, por sexo.</t>
  </si>
  <si>
    <t>Matemática</t>
  </si>
  <si>
    <r>
      <t xml:space="preserve">Fuente: </t>
    </r>
    <r>
      <rPr>
        <sz val="10"/>
        <color theme="1"/>
        <rFont val="Calibri"/>
        <family val="2"/>
        <scheme val="minor"/>
      </rPr>
      <t>UNESCO, SERCE (2006), TERCE (2013).</t>
    </r>
  </si>
  <si>
    <t xml:space="preserve">Meta ODS Naciones Unidas </t>
  </si>
  <si>
    <t>a. Porcentaje de niños, niñas y adolescentes en el grado 3 que han alcanzado al menos un nivel mínimo de competencia en i) lectura y ii) matemática; I Ciclo de la Educación General Básica, por sexo.</t>
  </si>
  <si>
    <t xml:space="preserve">El Laboratorio Latinoamericano de la Evaluación de la calidad de la educación (LLECE) de la UNESCO ha realizado tres evaluaciones internacionales para medir el desempeño de la región Latinoamérica y del Caribe. Debido a problemas técnico/metodológicos en la correcta aplicación de la prueba, Costa Rica no fue tomado en cuenta en el reporte del primer estudio, por lo tanto solo se muestran resultados para el Segundo Estudio Regional Comparativo y Explicativo (SERCE 2006), y para el Tercer Estudio Regional Comparativo y Explicativo (TERCE 2013).
El LLECE define cuatro niveles de desempeño para agrupar a los estudiantes.
Se considera como un nivel mínimo de competencia, el Nivel II de desempeño. Los datos de nivel de desempeño de TERCE 2013 fueron calculados con base en los niveles definidos en SERCE 2006, para efectos de comparabilidad. </t>
  </si>
  <si>
    <t>• Niños y jóvenes en I ciclo de Educación General básica (3 grado) que alcanzaron como mínimo el II Nivel de desempeño en la prueba SERCE y TERCE, en (i) lectura y en (ii)  matemática. Es decir, se consideran los estudiantes del Nivel II, III y IV.
• Total niños y jóvenes en I ciclo de Educación General básica (3 grado). Se consideran en el denominador todos los niveles de desempeño de las pruebas SERCE y TERCE.</t>
  </si>
  <si>
    <t>1997, 2003, 2013, 2019 (cuarto estudio)</t>
  </si>
  <si>
    <t>Se utilizan las bases de datos provistas por la Oficina Regional de Educación para América Latina y el Caribe (OREALC/UNESCO Santiago), y se basan en el Segundo Estudio Regional Comparativo y Explicativo (SERCE) y en el Tercer Estudio Regional Comparativo y Explicativo (TERCE), proyectos liderados por el Laboratorio Latinoamericano para la Evaluación de la Calidad de la Educación (LLECE).</t>
  </si>
  <si>
    <t>SERCE 2006 y TERCE 2013</t>
  </si>
  <si>
    <r>
      <t xml:space="preserve">Donde:
</t>
    </r>
    <r>
      <rPr>
        <b/>
        <sz val="11"/>
        <rFont val="Calibri"/>
        <family val="2"/>
        <scheme val="minor"/>
      </rPr>
      <t>i</t>
    </r>
    <r>
      <rPr>
        <sz val="11"/>
        <rFont val="Calibri"/>
        <family val="2"/>
        <scheme val="minor"/>
      </rPr>
      <t xml:space="preserve"> =  Lectura; matemática.</t>
    </r>
  </si>
  <si>
    <t>Dixie Brenes Vindas</t>
  </si>
  <si>
    <t xml:space="preserve"> dixie.brenes.vindas@mep.go.cr</t>
  </si>
  <si>
    <t>Departamento de Análisis Estadístico</t>
  </si>
  <si>
    <t>(506) 2258-0764 ext 1250</t>
  </si>
  <si>
    <t>Costa Rica: a. Porcentaje de niños, niñas y adolescentes en el grado 3 que han alcanzado al menos un nivel mínimo de competencia en i) lectura y ii) matemática, I Ciclo de la Eduación General Básica, por sexo, Año 2013</t>
  </si>
  <si>
    <t>a. Porcentaje de niños, niñas y adolescentes en el grado 6 que han alcanzado al menos un nivel mínimo de competencia en i) lectura y ii) matemática, II Ciclo de la Eduación General Básica, por sexo.</t>
  </si>
  <si>
    <t>Costa Rica:  Porcentaje de niños, niñas y adolescentes en el grado 6 que han alcanzado al menos un nivel mínimo de competencia en i) lectura y ii) matemática, II Ciclo de la Eduación General Básica, por sexo, Año 2013</t>
  </si>
  <si>
    <t>b. Porcentaje de niños, niñas y adolescentes en el grado 6 que han alcanzado al menos un nivel mínimo de competencia en i) lectura y ii) matemática, II Ciclo de la Educación General Básica, por sexo.</t>
  </si>
  <si>
    <r>
      <t xml:space="preserve">
Donde:
</t>
    </r>
    <r>
      <rPr>
        <b/>
        <sz val="11"/>
        <rFont val="Calibri"/>
        <family val="2"/>
        <scheme val="minor"/>
      </rPr>
      <t xml:space="preserve">i </t>
    </r>
    <r>
      <rPr>
        <sz val="11"/>
        <rFont val="Calibri"/>
        <family val="2"/>
        <scheme val="minor"/>
      </rPr>
      <t>=  Lectura; matemática.</t>
    </r>
  </si>
  <si>
    <t>c. Porcentaje de estudiantes con 15 años, que han alcanzado al menos un nivel mínimo de competencia en i) lectura y ii) matemática</t>
  </si>
  <si>
    <t>2009+</t>
  </si>
  <si>
    <t>Costa Rica: Porcentaje de estudiantes con 15 años, que han alcanzado al menos un nivel mínimo de competencia en i) lectura y ii) matemática, Años 2010, 2012 y 2015</t>
  </si>
  <si>
    <t>c. Porcentaje de estudiantes con 15 años, que han alcanzado al menos un nivel mínimo de competencia en i) lectura y ii) matemática, por sexo.</t>
  </si>
  <si>
    <t>El Programa para la Evaluación Internacional de Alumnos (PISA) es realizado de forma trianual por la Organización para la Cooperación y el Desarrollo Económico (OCDE) desde el año 2000.
Costa Rica ingresó a este programa con la evaluación del año 2009. Sin embargo, debido al retraso con el que ingresó, la evaluación del 2009 fue efectivamente aplicada en el país hasta el año 2010, por lo que Costa Rica no formó parte del estudio PISA 2009 sino del denominado PISA 2009+.  
Los estudiantes son seleccionados a partir de una muestra aleatoria de centros educativos de secundaria, públicos y privados. se seleccionan en función de la edad (entre 15 años y tres meses y 16 años y dos meses al iniciar la evaluación) y no del grado escolar en el que se encuentran matriculados.
Para Matemática se definen seis niveles, y uno adicional inferior al nivel 1. Para Lectura se definen ocho niveles, quedando así, niveles del 1 al 6; el nivel uno subdividido en 1a y 1b; y un nivel denominado "inferior al nivel 1b".  Se considera como un nivel mínimo de competencia, el nivel 2 de desempeño.</t>
  </si>
  <si>
    <t>• Niños y jóvenes en III Ciclo de Educación General básica (sétimo, octavo, noveno) y en Educación Diversificada (10, 11 y 12) que tengan 15 años y 3 meses al inicio de la evaluación, que alcancen al menos el nivel 2 de desempeño en (a) lectura y en (b) matemática. 
• Total niños y jóvenes enIII Ciclo de Educación General básica (sétimo, octavo, noveno) y en Educación Diversificada (10, 11 y 12) que tengan 15 años y 3 meses al inicio de la evaluación.</t>
  </si>
  <si>
    <t>…</t>
  </si>
  <si>
    <r>
      <t>Fuente:</t>
    </r>
    <r>
      <rPr>
        <sz val="10"/>
        <color theme="1"/>
        <rFont val="Calibri"/>
        <family val="2"/>
        <scheme val="minor"/>
      </rPr>
      <t xml:space="preserve"> MEP, Censo Escolar-Informe Inicial 2010-2018.</t>
    </r>
  </si>
  <si>
    <t>Costa Rica: Tasa bruta y neta participación en la escolaridad en el Ciclo de Transición de la Educación Preescolar por sexo, 2010-2018</t>
  </si>
  <si>
    <r>
      <t>Fuente:</t>
    </r>
    <r>
      <rPr>
        <sz val="10"/>
        <color theme="1"/>
        <rFont val="Calibri"/>
        <family val="2"/>
        <scheme val="minor"/>
      </rPr>
      <t xml:space="preserve"> MEP, Censo Escolar 2010-2018</t>
    </r>
  </si>
  <si>
    <t>• Matrícula inicial en el Ciclo de Transición.
• Población de 5 años, la cual es la edad oficial para asistir al Ciclo de Transición.</t>
  </si>
  <si>
    <t>Censo escolar-Informe Inicial</t>
  </si>
  <si>
    <t>Información no disponible en el Departamento de Análisis Estadístico.</t>
  </si>
  <si>
    <t>Es poco objetivo crear una escala de medición a partir de la cual se pueda aplicar el "grado en que "ciertos temas se incluyen en distintas políticas y documentos. Es importante aclarar que el hecho de que un tema aparezca en la redacción de un documento (por ejemplo, en la Ley Fundamental de Educación) no garantiza su aplicación en la práctica ni permite medir el “grado” que con que se incluyó en dicho documento. 
Es el mismo indicador que el 12.8.1</t>
  </si>
  <si>
    <t>María Alexandra Ulate Espinoza</t>
  </si>
  <si>
    <t>Directora, Dirección de Desarrollo Curricular</t>
  </si>
  <si>
    <t>(506) 2255-1251</t>
  </si>
  <si>
    <t>maria.ulate.espinoza@mep.go.cr</t>
  </si>
  <si>
    <t>1/ Electricidad proviene de ICE o CNFL, ESPH o JASEC, Cooperativa, Panel Solar o de otra fuente.</t>
  </si>
  <si>
    <t>2/ Instituciones que reportaron al menos una computadora de escritorio o portátil en buen estado conectada a internet de uso estrictamente pedagógico o de uso pedagógico y administrativo.</t>
  </si>
  <si>
    <t>3/ Instituciones que reportaron al menos una computadora de escritorio o portátil en buen estado de uso estrictamente pedagógico o de uso pedagógico y administrativo. Para el 2010 y 2011 son instituciones que reportaron computadorasen buen estado para estudiantes.</t>
  </si>
  <si>
    <t>4/ Instituciones que respondieron SÍ a la pregunta: ¿El Centro Educativo tiene las adaptaciones necesarias en su infraestructura para que garantice la accesibilidad física a todos (estudiantes, personal, padres de familia, …)?.</t>
  </si>
  <si>
    <t>5/ Instituciones que cuentan con Servicio básico de agua (WASH), procedente de una fuente mejorada (Acueducto Rural o Comunal (ASADAS o CAAR), acueducto municipal, acueducto AyA o acueducto de una empresa o cooperativa, Pozo).</t>
  </si>
  <si>
    <t>6/ Instituciones que cuentan con instalaciones de saneamiento mejoradas (WASH).  Se consideran los centros educativos que reportan al menos un inodoro en buen estado y los que reportan tenencia de servicio sanitario de hueco, pozo negro o letrina.  No se solicita desagregación por sexo.</t>
  </si>
  <si>
    <t>7/ Instituciones que reportan al menos un lavatorio en buen estado.  No se solicita en el formulario si el lavatorio tiene la respectiva conexión de agua y tampoco si disponen de jabón para el lavado de las manos.</t>
  </si>
  <si>
    <t>8/ III Ciclo y Educación Diversificada, Académica y Tecnica.  Se excluyen las secciones nocturnas, académicas y técnicas.</t>
  </si>
  <si>
    <t>Fuente: MEP, Censo Escolar-Informe Inicial, 2010-2017.</t>
  </si>
  <si>
    <t>Computa-
doras conectadas a internet</t>
  </si>
  <si>
    <t>Computado-
ras pedagó-
gicas</t>
  </si>
  <si>
    <t>Infraestruc-
tura
adaptada</t>
  </si>
  <si>
    <t>III Ciclo y 
Educ. Diversificada</t>
  </si>
  <si>
    <t>Meta ODS Naciones Unidas</t>
  </si>
  <si>
    <t>• Centros educativos con acceso al servicio determinado. 
• Total de centros.</t>
  </si>
  <si>
    <t>Nivel educativo (I y II Ciclos, III Ciclo y Educación Diversificada (no se incluyen las secciones nocturnas, académicas y técnicas).</t>
  </si>
  <si>
    <t>Censo Escolar-Informe Inicial</t>
  </si>
  <si>
    <r>
      <t xml:space="preserve">Donde:
</t>
    </r>
    <r>
      <rPr>
        <b/>
        <i/>
        <sz val="11"/>
        <rFont val="Calibri"/>
        <family val="2"/>
        <scheme val="minor"/>
      </rPr>
      <t xml:space="preserve">i </t>
    </r>
    <r>
      <rPr>
        <sz val="11"/>
        <rFont val="Calibri"/>
        <family val="2"/>
        <scheme val="minor"/>
      </rPr>
      <t xml:space="preserve">= escuelas o colegios.
</t>
    </r>
    <r>
      <rPr>
        <b/>
        <i/>
        <sz val="11"/>
        <rFont val="Calibri"/>
        <family val="2"/>
        <scheme val="minor"/>
      </rPr>
      <t>x</t>
    </r>
    <r>
      <rPr>
        <sz val="11"/>
        <rFont val="Calibri"/>
        <family val="2"/>
        <scheme val="minor"/>
      </rPr>
      <t>= servicio: acceso a electricidad, computadoras conectadas a internet con fines pedagógicos, computadoras con fines pedagógicos, infraestructura adaptada, agua, inodoros y lavatorios.</t>
    </r>
  </si>
  <si>
    <r>
      <t xml:space="preserve">a) Electricidad </t>
    </r>
    <r>
      <rPr>
        <b/>
        <vertAlign val="superscript"/>
        <sz val="10"/>
        <color theme="0"/>
        <rFont val="Calibri"/>
        <family val="2"/>
        <scheme val="minor"/>
      </rPr>
      <t>1/</t>
    </r>
  </si>
  <si>
    <r>
      <t xml:space="preserve">b) Computadoras conectadas a internet con fines pedagógicos </t>
    </r>
    <r>
      <rPr>
        <b/>
        <vertAlign val="superscript"/>
        <sz val="10"/>
        <color theme="0"/>
        <rFont val="Calibri"/>
        <family val="2"/>
        <scheme val="minor"/>
      </rPr>
      <t>2/</t>
    </r>
  </si>
  <si>
    <r>
      <t xml:space="preserve">c) Computadoras con fines pedagógicos </t>
    </r>
    <r>
      <rPr>
        <b/>
        <vertAlign val="superscript"/>
        <sz val="10"/>
        <color theme="0"/>
        <rFont val="Calibri"/>
        <family val="2"/>
        <scheme val="minor"/>
      </rPr>
      <t>3/</t>
    </r>
  </si>
  <si>
    <r>
      <t xml:space="preserve">III Ciclo y Educación Diversific. </t>
    </r>
    <r>
      <rPr>
        <b/>
        <vertAlign val="superscript"/>
        <sz val="10"/>
        <color theme="0"/>
        <rFont val="Calibri"/>
        <family val="2"/>
        <scheme val="minor"/>
      </rPr>
      <t>8/</t>
    </r>
  </si>
  <si>
    <t>Porcentaje de docentes calificados por CINE</t>
  </si>
  <si>
    <t>a) CINE 0</t>
  </si>
  <si>
    <t xml:space="preserve">b) CINE 1 </t>
  </si>
  <si>
    <t>c) CINE 2</t>
  </si>
  <si>
    <t>d) CINE 3</t>
  </si>
  <si>
    <t>CINE 0, 1, 2 y 3. Sexo. Se dispone de datos por dependencia (pública, privada).</t>
  </si>
  <si>
    <t>• Docentes que han recibido al menos el mínimo de formación docente organizada.
• Total de docentes.</t>
  </si>
  <si>
    <t>Fuente: SUGEF y BCCR.</t>
  </si>
  <si>
    <t>Costa Rica: Número de sucursales u oficinas de bancos comerciales por cada 100 000 habitantes mayores de 15 años, 2011-2017</t>
  </si>
  <si>
    <r>
      <t>Fuente:</t>
    </r>
    <r>
      <rPr>
        <sz val="10"/>
        <color theme="1"/>
        <rFont val="Calibri"/>
        <family val="2"/>
        <scheme val="minor"/>
      </rPr>
      <t xml:space="preserve"> SUGEF y BCCR</t>
    </r>
  </si>
  <si>
    <r>
      <t>Fuente:</t>
    </r>
    <r>
      <rPr>
        <sz val="10"/>
        <color theme="1"/>
        <rFont val="Calibri"/>
        <family val="2"/>
        <scheme val="minor"/>
      </rPr>
      <t xml:space="preserve"> INEC y BCCR.</t>
    </r>
  </si>
  <si>
    <t>Costa Rica: Número de cajeros automáticos por cada 100 000 habitantes mayores de 15 años, 2011-2017</t>
  </si>
  <si>
    <r>
      <t>Fuente:</t>
    </r>
    <r>
      <rPr>
        <sz val="10"/>
        <color theme="1"/>
        <rFont val="Calibri"/>
        <family val="2"/>
        <scheme val="minor"/>
      </rPr>
      <t xml:space="preserve"> INEC y BCCR</t>
    </r>
  </si>
  <si>
    <r>
      <t xml:space="preserve">Fuente: </t>
    </r>
    <r>
      <rPr>
        <sz val="10"/>
        <color theme="1"/>
        <rFont val="Calibri"/>
        <family val="2"/>
        <scheme val="minor"/>
      </rPr>
      <t>BCCR</t>
    </r>
  </si>
  <si>
    <t>Fuente: INFOPANI, PANI</t>
  </si>
  <si>
    <t>• Ministerio de Hacienda</t>
  </si>
  <si>
    <t>• Estadísticas de gastos e ingresos</t>
  </si>
  <si>
    <r>
      <t xml:space="preserve">Proporción del presupuesto nacional que gasto el estado.                                                                                                   </t>
    </r>
    <r>
      <rPr>
        <b/>
        <sz val="11"/>
        <color theme="1"/>
        <rFont val="Calibri"/>
        <family val="2"/>
        <scheme val="minor"/>
      </rPr>
      <t xml:space="preserve">Gasto total: </t>
    </r>
    <r>
      <rPr>
        <sz val="11"/>
        <color theme="1"/>
        <rFont val="Calibri"/>
        <family val="2"/>
        <scheme val="minor"/>
      </rPr>
      <t xml:space="preserve">Se compone de los gastos corrientes, los gastos de capital y concesión neta de préstamos.
Los gastos corrientes incluye las remuneraciones (saldos y salarios y cargas sociales), Bienes y Servicios, intereses por deuda interna y deuda externa y transferencias </t>
    </r>
    <r>
      <rPr>
        <sz val="11"/>
        <color rgb="FFFF0000"/>
        <rFont val="Calibri"/>
        <family val="2"/>
        <scheme val="minor"/>
      </rPr>
      <t>corrientes.</t>
    </r>
    <r>
      <rPr>
        <sz val="11"/>
        <color theme="1"/>
        <rFont val="Calibri"/>
        <family val="2"/>
        <scheme val="minor"/>
      </rPr>
      <t xml:space="preserve">
Gasto de </t>
    </r>
    <r>
      <rPr>
        <sz val="11"/>
        <color rgb="FFFF0000"/>
        <rFont val="Calibri"/>
        <family val="2"/>
        <scheme val="minor"/>
      </rPr>
      <t>capital</t>
    </r>
    <r>
      <rPr>
        <sz val="11"/>
        <color theme="1"/>
        <rFont val="Calibri"/>
        <family val="2"/>
        <scheme val="minor"/>
      </rPr>
      <t xml:space="preserve">  incluye inversión y las transferencias</t>
    </r>
    <r>
      <rPr>
        <sz val="11"/>
        <color rgb="FFFF0000"/>
        <rFont val="Calibri"/>
        <family val="2"/>
        <scheme val="minor"/>
      </rPr>
      <t xml:space="preserve"> de capital</t>
    </r>
    <r>
      <rPr>
        <sz val="11"/>
        <color theme="1"/>
        <rFont val="Calibri"/>
        <family val="2"/>
        <scheme val="minor"/>
      </rPr>
      <t xml:space="preserve"> al sector público y privado.
Concesión neta de prestamos incluye concesiones y recuperación.
El </t>
    </r>
    <r>
      <rPr>
        <b/>
        <sz val="11"/>
        <color theme="1"/>
        <rFont val="Calibri"/>
        <family val="2"/>
        <scheme val="minor"/>
      </rPr>
      <t>Presupuesto Nacional</t>
    </r>
    <r>
      <rPr>
        <sz val="11"/>
        <color theme="1"/>
        <rFont val="Calibri"/>
        <family val="2"/>
        <scheme val="minor"/>
      </rPr>
      <t xml:space="preserve"> es el instrumento financiero que contiene las prioridades de Gobierno, se elabora en el Ministerio de Hacienda y por medio de éste, se asigna el dinero para: educación, salud, seguridad, ciencia y tecnología, pensiones, el pago de las deudas, entre otros. Esto lo hace a través del conjunto de ministerios y otros órganos del Gobierno. La Dirección General de Presupuesto Nacional (DGPN), es la encargada de hacer el Presupuesto Nacional, el cual busca garantizar los recursos financieros que van a contribuir con el desarrollo económico y
social del país.
El Presupuesto Nacional indica las prioridades del gasto del Gobierno incluidas en los 18 ministerios del Poder Ejecutivo; así como recursos para el funcionamiento de la Asamblea Legislativa, la Contraloría General de la República, la Defensoría de los Habitantes, el Poder Judicial y el Tribunal Supremo de Elecciones.</t>
    </r>
  </si>
  <si>
    <t>Porcentaje de los ingresos del gobierno como proporción del PIB, desglosado por fuente según su origen</t>
  </si>
  <si>
    <t xml:space="preserve">Porcentaje de los ingresos del gobierno como proporción del PIB, desglosado por fuente, según su origen </t>
  </si>
  <si>
    <r>
      <t xml:space="preserve">Total de los ingresos del gobierno como proporción del PIB, desglosado </t>
    </r>
    <r>
      <rPr>
        <b/>
        <sz val="11"/>
        <color rgb="FFFF0000"/>
        <rFont val="Calibri"/>
        <family val="2"/>
        <scheme val="minor"/>
      </rPr>
      <t>según su origen</t>
    </r>
  </si>
  <si>
    <r>
      <t>Porcentaje de los ingresos del gobierno como proporción del PIB, desglosado</t>
    </r>
    <r>
      <rPr>
        <b/>
        <sz val="11"/>
        <color rgb="FFFF0000"/>
        <rFont val="Calibri"/>
        <family val="2"/>
        <scheme val="minor"/>
      </rPr>
      <t xml:space="preserve"> según su origen</t>
    </r>
  </si>
  <si>
    <r>
      <t>•</t>
    </r>
    <r>
      <rPr>
        <sz val="11"/>
        <color rgb="FFFF0000"/>
        <rFont val="Calibri"/>
        <family val="2"/>
        <scheme val="minor"/>
      </rPr>
      <t xml:space="preserve"> Total de Ingresos del Gobierno Central. </t>
    </r>
    <r>
      <rPr>
        <sz val="11"/>
        <color theme="1"/>
        <rFont val="Calibri"/>
        <family val="2"/>
        <scheme val="minor"/>
      </rPr>
      <t xml:space="preserve">
• Producto Interno Bruto (PIB).</t>
    </r>
  </si>
  <si>
    <t>Origen de los ingresos</t>
  </si>
  <si>
    <t>Porcentaje del gasto del Gobierno Central cubierto por los ingresos tributarios</t>
  </si>
  <si>
    <t>Los ingresos Tributarios son los que recauda el Gobierno Central  por concepto de impuestos.  Toda la recaudacion de los ingresos del Gobierno Central estan  centralizados en el Ministerio de Hacienda.  Respecto al Gasto, se refiere al gasto total que ha incurrido el Gobierno Central por concepto de Remuneraciones, Servicios, Materiales y Suministros, Intereses y Comisiones, Bienes y Servicios y transferencias.</t>
  </si>
  <si>
    <t>Fuente: MINSA, 2011-2017</t>
  </si>
  <si>
    <t>Cobertura de vacunación del 95% o más en las vacunas aplicadas en niños menores de 1 año.</t>
  </si>
  <si>
    <t>El porcentaje de niños menores de 1 año vacunados con el esquema oficial de vacunación para la población infantil menor de 1 año de edad.</t>
  </si>
  <si>
    <t>Geográfica (por cantón)</t>
  </si>
  <si>
    <t>No existe actualmente un registro nominal; se está trabajando para contar el mismo.</t>
  </si>
  <si>
    <t>El reporte oficial de vacunación del país, lo hace el Ministerio de Salud, que es el ente rector en salud; sin embargo, la parte operativa (aplicación de vacunas) le corresponde a la CCSS, y a los actores privados, que tienen que reportar esta información a los niveles locales, regionales y nacional del Ministerio de Salud.</t>
  </si>
  <si>
    <t>Roberto Arroba Tijerino</t>
  </si>
  <si>
    <t>Coordinador Nacional de Inmunizaciones</t>
  </si>
  <si>
    <t xml:space="preserve">roberto.arroba@misalud.go.cr </t>
  </si>
  <si>
    <t>Notas:</t>
  </si>
  <si>
    <t>Acreditaciones: se refiere a las personas tanto nacionales como extranjeras reconocidas o acreditadas como víctimas de trata por el Equipo de Respuesta Inmediata (ERI).</t>
  </si>
  <si>
    <t>Fuente: Dirección General de Migración y Extranjería. Planificación Institucional, Cuadro elaborado con información suministrada por la Gestión de Trata Personas y Tráfico Ilícito de Migrantes (GTT)</t>
  </si>
  <si>
    <t>Laboral</t>
  </si>
  <si>
    <t>Explotación</t>
  </si>
  <si>
    <t>Sexual</t>
  </si>
  <si>
    <t>Adopción irregular</t>
  </si>
  <si>
    <t>Laboral / Sexual</t>
  </si>
  <si>
    <t>Matrimonio servil</t>
  </si>
  <si>
    <t>Sexual / Adopción irregular</t>
  </si>
  <si>
    <t>Dependiente</t>
  </si>
  <si>
    <t>Numero de personas tanto nacionales como extranjeras reconocidas o acreditadas como víctimas de trata por el Equipo de Respuesta Inmediata, según tipo de trata y sexo</t>
  </si>
  <si>
    <t>Tipos de trata</t>
  </si>
  <si>
    <t>Costa Rica: Numero de personas tanto nacionales como extranjeras reconocidas o acreditadas como víctimas de trata por el Equipo de Respuesta Inmediata, según sexo, 2015 a junio 2018</t>
  </si>
  <si>
    <t>Dirección General de Migración y Extranjería. Planificación Institucional, Cuadro elaborado con información suministrada por la Gestión de Trata Personas y Tráfico Ilícito de Migrantes (GTT)</t>
  </si>
  <si>
    <t>Número de personas nacionales y extranjeras reconocidas como víctimas de trata por el Equipo de Respuesta Inmediata, según país de origen y sexo</t>
  </si>
  <si>
    <t>Albania</t>
  </si>
  <si>
    <t>El Salvador</t>
  </si>
  <si>
    <t>Ghana</t>
  </si>
  <si>
    <t>Guatemala</t>
  </si>
  <si>
    <t>Honduras</t>
  </si>
  <si>
    <t>Haiti</t>
  </si>
  <si>
    <t>Republica Dominicana</t>
  </si>
  <si>
    <t>Republica del Congo</t>
  </si>
  <si>
    <t>Republica Popular de China</t>
  </si>
  <si>
    <t>Venezuela</t>
  </si>
  <si>
    <t>Nota: * Acreditaciones. Se refiere a las personas tanto nacionales como extranjeras reconocidas o acreditadas como víctimas de trata por el Equipo de Respuesta Inmediata (ERI).</t>
  </si>
  <si>
    <t>Fuente:  Dirección General de Migración y Extranjería,  Planificación Institucional,     Cuadro elaborado con información suministrada por la Gestión de Trata Personas y Tráficos Ilícitos de Migrantes (GTT)</t>
  </si>
  <si>
    <t>aporras@migracion.go.cr</t>
  </si>
  <si>
    <t>Ada María Porras Salazar</t>
  </si>
  <si>
    <t>Dirección General de Migración y Extranjería</t>
  </si>
  <si>
    <t>Eugenia Victor Sánchez</t>
  </si>
  <si>
    <t>Jefe Planificación Institucional</t>
  </si>
  <si>
    <t>evictor@migracion.go.cr</t>
  </si>
  <si>
    <t xml:space="preserve">Asesora Planificación Institucional </t>
  </si>
  <si>
    <t>(506)22998128 - (506)22998127 - (506)22998126</t>
  </si>
  <si>
    <t>2016- 2020</t>
  </si>
  <si>
    <t>2018-2022</t>
  </si>
  <si>
    <t>NA: No Aplica</t>
  </si>
  <si>
    <t>2010-2014 1/</t>
  </si>
  <si>
    <t>Andrea Gabriela Leon Segura</t>
  </si>
  <si>
    <t>Directora, Dirección General de Pequeña y Mediana Empresa</t>
  </si>
  <si>
    <t>Ministerio de Economía Industria y Comercio</t>
  </si>
  <si>
    <t>gleon@meic.go.cr</t>
  </si>
  <si>
    <t>(506) 25491400 ext 104</t>
  </si>
  <si>
    <t>Lucía Castro Rodriguez</t>
  </si>
  <si>
    <t>Dirección General de Pequeña y Mediana Empresa</t>
  </si>
  <si>
    <t>(506) 25491204</t>
  </si>
  <si>
    <t>lcastro@meic.go.cr</t>
  </si>
  <si>
    <t>https://gee.bccr.fi.cr/indicadoreseconomicos/Cuadros/frmVerCatCuadro.aspx?idioma=1&amp;CodCuadro= 4073</t>
  </si>
  <si>
    <t>Tasa de crecimiento anual del PIB per cápita en volumen</t>
  </si>
  <si>
    <t>Fuente: BCCR</t>
  </si>
  <si>
    <t>Costa Rica: Gasto en investigación y desarrollo como proporción del PIB, 2010-2016</t>
  </si>
  <si>
    <t>Paola Vega Castillo</t>
  </si>
  <si>
    <t>paola.vega@micit.go.cr</t>
  </si>
  <si>
    <t>Costa Rica: Tasa de investigadores por cada 1 000 000 habitantes, 2008-2016</t>
  </si>
  <si>
    <r>
      <t xml:space="preserve">Fuente: </t>
    </r>
    <r>
      <rPr>
        <sz val="10"/>
        <color theme="1"/>
        <rFont val="Calibri"/>
        <family val="2"/>
        <scheme val="minor"/>
      </rPr>
      <t>MICITT, Viceministerio de Ciencia y Tecnología, Unidad de Planificación Institucional 2010-2016.</t>
    </r>
  </si>
  <si>
    <r>
      <t xml:space="preserve">Fuente: </t>
    </r>
    <r>
      <rPr>
        <sz val="10"/>
        <color theme="1"/>
        <rFont val="Calibri"/>
        <family val="2"/>
        <scheme val="minor"/>
      </rPr>
      <t>INEC, Encuesta Nacional de Hogares 2010-2017.</t>
    </r>
  </si>
  <si>
    <t>Costa Rica: Porcentaje que representa el ingreso de las personas del quintil 1 y 2 respecto al total de ingreso de la población, 2010-2017</t>
  </si>
  <si>
    <t>6.3 Al 2030, mejorar la calidad del agua reduciendo la contaminación, eliminando el vertimiento y minimizando la emisión de productos químicos y materiales peligrosos, reduciendo a la mitad el porcentaje de aguas residuales sin tratar y aumentando considerablemente el reciclado y la reutilización sin riesgos a nivel mundial</t>
  </si>
  <si>
    <t>José Miguel Zeledón Calderón</t>
  </si>
  <si>
    <t>(506) 2103-2600</t>
  </si>
  <si>
    <t>2103-2600</t>
  </si>
  <si>
    <t xml:space="preserve">Presidente de Comité Técnico Interinstitucional de Agua
Director Dirección de Aguas </t>
  </si>
  <si>
    <r>
      <rPr>
        <vertAlign val="superscript"/>
        <sz val="10"/>
        <color indexed="8"/>
        <rFont val="Calibri"/>
        <family val="2"/>
      </rPr>
      <t>1/</t>
    </r>
    <r>
      <rPr>
        <sz val="10"/>
        <color indexed="8"/>
        <rFont val="Calibri"/>
        <family val="2"/>
      </rPr>
      <t>El Salvador, Guatemala y Honduras.</t>
    </r>
  </si>
  <si>
    <r>
      <rPr>
        <vertAlign val="superscript"/>
        <sz val="10"/>
        <color indexed="8"/>
        <rFont val="Calibri"/>
        <family val="2"/>
      </rPr>
      <t>2/</t>
    </r>
    <r>
      <rPr>
        <sz val="10"/>
        <color indexed="8"/>
        <rFont val="Calibri"/>
        <family val="2"/>
      </rPr>
      <t>México y Canadá</t>
    </r>
  </si>
  <si>
    <r>
      <rPr>
        <vertAlign val="superscript"/>
        <sz val="10"/>
        <color indexed="8"/>
        <rFont val="Calibri"/>
        <family val="2"/>
      </rPr>
      <t>3/</t>
    </r>
    <r>
      <rPr>
        <sz val="10"/>
        <color indexed="8"/>
        <rFont val="Calibri"/>
        <family val="2"/>
      </rPr>
      <t>Ecuador, Argentina y Perú.</t>
    </r>
  </si>
  <si>
    <r>
      <rPr>
        <vertAlign val="superscript"/>
        <sz val="10"/>
        <color indexed="8"/>
        <rFont val="Calibri"/>
        <family val="2"/>
      </rPr>
      <t>4/</t>
    </r>
    <r>
      <rPr>
        <sz val="10"/>
        <color indexed="8"/>
        <rFont val="Calibri"/>
        <family val="2"/>
      </rPr>
      <t>Cuba, República Dominicana, Granada y Jamaica.</t>
    </r>
  </si>
  <si>
    <r>
      <rPr>
        <vertAlign val="superscript"/>
        <sz val="10"/>
        <color indexed="8"/>
        <rFont val="Calibri"/>
        <family val="2"/>
      </rPr>
      <t>5/</t>
    </r>
    <r>
      <rPr>
        <sz val="10"/>
        <color indexed="8"/>
        <rFont val="Calibri"/>
        <family val="2"/>
      </rPr>
      <t>Rusia, Francia, Alemania, Austria, Checoslovaquia, China, Granada, Vietnam, Pakistán.</t>
    </r>
  </si>
  <si>
    <t xml:space="preserve">Tasa anual y cantidad de víctimas de homicidio doloso en Costa Rica, según año, por sexo, país de origen y grupos de edad desde 2010 </t>
  </si>
  <si>
    <t>Región y País de origen</t>
  </si>
  <si>
    <t>Sur América</t>
  </si>
  <si>
    <r>
      <t xml:space="preserve">El Caribe
</t>
    </r>
    <r>
      <rPr>
        <b/>
        <vertAlign val="superscript"/>
        <sz val="10"/>
        <color indexed="9"/>
        <rFont val="Calibri"/>
        <family val="2"/>
      </rPr>
      <t>4/</t>
    </r>
  </si>
  <si>
    <r>
      <t xml:space="preserve">Resto del Mundo
</t>
    </r>
    <r>
      <rPr>
        <b/>
        <vertAlign val="superscript"/>
        <sz val="10"/>
        <color indexed="9"/>
        <rFont val="Calibri"/>
        <family val="2"/>
      </rPr>
      <t>5/</t>
    </r>
  </si>
  <si>
    <r>
      <t xml:space="preserve">Resto de Centroamérica
</t>
    </r>
    <r>
      <rPr>
        <b/>
        <vertAlign val="superscript"/>
        <sz val="10"/>
        <color indexed="9"/>
        <rFont val="Calibri"/>
        <family val="2"/>
      </rPr>
      <t>1/</t>
    </r>
    <r>
      <rPr>
        <b/>
        <sz val="10"/>
        <color indexed="9"/>
        <rFont val="Calibri"/>
        <family val="2"/>
      </rPr>
      <t xml:space="preserve"> </t>
    </r>
  </si>
  <si>
    <r>
      <t>Resto de NorteAmérica</t>
    </r>
    <r>
      <rPr>
        <b/>
        <vertAlign val="superscript"/>
        <sz val="10"/>
        <color indexed="9"/>
        <rFont val="Calibri"/>
        <family val="2"/>
      </rPr>
      <t>2/</t>
    </r>
  </si>
  <si>
    <r>
      <t xml:space="preserve">Resto de Sur América
</t>
    </r>
    <r>
      <rPr>
        <b/>
        <vertAlign val="superscript"/>
        <sz val="10"/>
        <color indexed="9"/>
        <rFont val="Calibri"/>
        <family val="2"/>
      </rPr>
      <t>3/</t>
    </r>
  </si>
  <si>
    <t>Costa Rica: Tasas de homicidios dolosos por 100 000 habitantes según sexo de la víctima, 2010-2017</t>
  </si>
  <si>
    <t>Fuente: Anuarios Policiales, Subproceso de Estadística, Dirección de Planificación</t>
  </si>
  <si>
    <r>
      <t>Fuente:</t>
    </r>
    <r>
      <rPr>
        <sz val="10"/>
        <color theme="1"/>
        <rFont val="Calibri"/>
        <family val="2"/>
        <scheme val="minor"/>
      </rPr>
      <t xml:space="preserve"> Poder Judicial, Departamento de Planificación de la Sección de Estadística del Poder Judicial e INEC, 2010-2017.</t>
    </r>
  </si>
  <si>
    <r>
      <t xml:space="preserve">Incidencia de aquellas muerte infligido a una persona con la intención de causar la muerte o lesiones graves (Fuente: Clasificación Internacional del Delito A efectos estadísticos, ICCS 2015).
</t>
    </r>
    <r>
      <rPr>
        <b/>
        <sz val="11"/>
        <color indexed="8"/>
        <rFont val="Calibri"/>
        <family val="2"/>
      </rPr>
      <t>Homicidio doloso:</t>
    </r>
    <r>
      <rPr>
        <sz val="11"/>
        <color theme="1"/>
        <rFont val="Calibri"/>
        <family val="2"/>
        <scheme val="minor"/>
      </rPr>
      <t xml:space="preserve"> Acción que quebranta el bien jurídico: vida, con animus o intención.
</t>
    </r>
  </si>
  <si>
    <t>Zahira Chavarría Garita</t>
  </si>
  <si>
    <t>Cooperación y Relaciones internacionales</t>
  </si>
  <si>
    <t>(506) 2295-4077</t>
  </si>
  <si>
    <t>zchavarria@poder-judicial.go.cr</t>
  </si>
  <si>
    <t>Costa Rica: Número de personas detenidas sin sentencia a la orden de las oficinas judiciales, por sexo, 2010-2017</t>
  </si>
  <si>
    <t>Fuente: Poder Judicial, 2010-2017</t>
  </si>
  <si>
    <t>Provincia de residencia</t>
  </si>
  <si>
    <t>20-29</t>
  </si>
  <si>
    <t xml:space="preserve">30-39 </t>
  </si>
  <si>
    <t>40 y más</t>
  </si>
  <si>
    <t>Obstétricas directas</t>
  </si>
  <si>
    <t>Obstetricas indirectas</t>
  </si>
  <si>
    <t>No determinada</t>
  </si>
  <si>
    <t>Razón de mortalidad materna</t>
  </si>
  <si>
    <t>Número de muertes maternas por cada 100 mil nacidos vivos.</t>
  </si>
  <si>
    <t>Costa Rica regularmente estima este indicador de mortalidad materna por cada 10 000 nacimientos.</t>
  </si>
  <si>
    <t>Porcentaje de nacimientos atendidos por personal calificado</t>
  </si>
  <si>
    <t>Edad de la madre</t>
  </si>
  <si>
    <t>Paridez</t>
  </si>
  <si>
    <t>Ocupación de la madre</t>
  </si>
  <si>
    <t>Tipo de institución</t>
  </si>
  <si>
    <t>10 a 14</t>
  </si>
  <si>
    <t>15 a 19</t>
  </si>
  <si>
    <t>30-34</t>
  </si>
  <si>
    <t>35-39</t>
  </si>
  <si>
    <t>Sexo (H/M)</t>
  </si>
  <si>
    <t>Directores y gerentes</t>
  </si>
  <si>
    <t>Profesionales científicos e intelectuales</t>
  </si>
  <si>
    <t>Técnicos y profesionales de nivel medio</t>
  </si>
  <si>
    <t>Personal de apoyo administrativo</t>
  </si>
  <si>
    <t>Trabajadores de los servicios y vendedores de comercios y mercados</t>
  </si>
  <si>
    <t>Agricultores y trabajadores calificados agropecuarios, forestales y pesqueros</t>
  </si>
  <si>
    <t>Oficiales, operarios y artesanos de artes mecánicas y de otros oficios</t>
  </si>
  <si>
    <t>Operadores de instalaciones y máquinas y ensambladores</t>
  </si>
  <si>
    <t>Ocupaciones elementales</t>
  </si>
  <si>
    <t>Población desocupada o desempleada</t>
  </si>
  <si>
    <t>Población fuera de la fuerza de trabajo</t>
  </si>
  <si>
    <t>Ocupaciones mal especificadas</t>
  </si>
  <si>
    <t>Ocupaciones ignoradas</t>
  </si>
  <si>
    <t>Institución Pública</t>
  </si>
  <si>
    <t>Institución Privada</t>
  </si>
  <si>
    <t>Fuera de una institución de salud</t>
  </si>
  <si>
    <r>
      <rPr>
        <b/>
        <sz val="11"/>
        <color theme="1"/>
        <rFont val="Calibri"/>
        <family val="2"/>
        <scheme val="minor"/>
      </rPr>
      <t>Nacimientos atendidos por personal de salud calificado:</t>
    </r>
    <r>
      <rPr>
        <sz val="11"/>
        <color theme="1"/>
        <rFont val="Calibri"/>
        <family val="2"/>
        <scheme val="minor"/>
      </rPr>
      <t xml:space="preserve"> Se refiere a los nacimientos que han sido atendidos por médicos y enfermeras, formados en la prestación de servicios obstétricos , incluso dando la debida vigilancia, atención y asesoramiento a las mujeres durante el embarazo, el parto y el puerperio, para su propio cuidado y para el cuidado de los recién nacidos por 100 nacidos vivos del mismo periodo.</t>
    </r>
  </si>
  <si>
    <t>Por cada 100 nacimientos, cuántos fueron atendidos por personal calificado.</t>
  </si>
  <si>
    <t>● Número de nacimientos atendidos por personal de salud calificado (médicos y enfermeras) .
● Total de nacidos vivos.</t>
  </si>
  <si>
    <t>Las autoridades de salud, decidieron que en el numerador no se debían incluir a los estudiantes.</t>
  </si>
  <si>
    <t>Tasa de mortalidad en la niñez</t>
  </si>
  <si>
    <t>Grupos de causa de muerte (tasa por cien mil nacimientos)</t>
  </si>
  <si>
    <t xml:space="preserve">San José </t>
  </si>
  <si>
    <t xml:space="preserve">Cartago </t>
  </si>
  <si>
    <t>Ciertas enfermedades infecciosas y parasitarias</t>
  </si>
  <si>
    <t>Tumores neoplasias</t>
  </si>
  <si>
    <t>Enfermedades endocrinas, nutricionales y metabólicas</t>
  </si>
  <si>
    <t>Enfermedades de sangre y de órganos hematopoyéticos, y ciertos trastornos que afectan el mecanismo de inmunidad</t>
  </si>
  <si>
    <t>Enfermedades del sistema nervioso y de órganos de sentidos</t>
  </si>
  <si>
    <t>Enfermedades del sistema circulatorio</t>
  </si>
  <si>
    <t>Enfermedades del sistema respiratorio</t>
  </si>
  <si>
    <t>Enfermedades del sistema digestivo</t>
  </si>
  <si>
    <t>Enfermedades del sistema genitourinario</t>
  </si>
  <si>
    <t>Enfermedades de la piel y del tejido celular subcutáneo</t>
  </si>
  <si>
    <t>Enfermedades del sistema osteomuscular y del tejido conjuntivo</t>
  </si>
  <si>
    <t>Malformaciones congénitas, deformidades y anomalías cromosómicas</t>
  </si>
  <si>
    <t>Ciertas afecciones originadas en el período perinatal</t>
  </si>
  <si>
    <t>Causas de mortalidad mal definidas y desconocidas</t>
  </si>
  <si>
    <t>Causas externas de morbilidad y mortalidad</t>
  </si>
  <si>
    <r>
      <rPr>
        <b/>
        <sz val="11"/>
        <color theme="1"/>
        <rFont val="Calibri"/>
        <family val="2"/>
        <scheme val="minor"/>
      </rPr>
      <t>Mortalidad de niños y niñas</t>
    </r>
    <r>
      <rPr>
        <sz val="11"/>
        <color theme="1"/>
        <rFont val="Calibri"/>
        <family val="2"/>
        <scheme val="minor"/>
      </rPr>
      <t xml:space="preserve">:  niños y niñas nacidos que han muerto antes de cumplir la edad exacta de 5 años, expresada por 1 000 nacidos vivos.
</t>
    </r>
    <r>
      <rPr>
        <b/>
        <sz val="11"/>
        <color theme="1"/>
        <rFont val="Calibri"/>
        <family val="2"/>
        <scheme val="minor"/>
      </rPr>
      <t>Defunción</t>
    </r>
    <r>
      <rPr>
        <sz val="11"/>
        <color theme="1"/>
        <rFont val="Calibri"/>
        <family val="2"/>
        <scheme val="minor"/>
      </rPr>
      <t>: Es la desaparición permanente de todo tipo de signo de vida, cualquiera que sea el tiempo transcurrido desde el nacimiento. Por tanto, esta definición excluye defunciones fetales.</t>
    </r>
  </si>
  <si>
    <t>Por cada mil nacimientos el número de niños y niñas entre 0 y 4 años que fallecieron.</t>
  </si>
  <si>
    <t>● Número de muertes de niños y niñas de 0 a 4 años.
● Total de nacimientos.</t>
  </si>
  <si>
    <t xml:space="preserve">Tasa de mortalidad neonatal  </t>
  </si>
  <si>
    <t>Tasa de mortalidad neonatal por edad en días y semanas</t>
  </si>
  <si>
    <t>Tasa de mortalidad infantil neonatal por provincia de residencia</t>
  </si>
  <si>
    <t>TMI Neonatal por grupos de causas de defunción</t>
  </si>
  <si>
    <t>1 día</t>
  </si>
  <si>
    <t>2 días</t>
  </si>
  <si>
    <t xml:space="preserve">3 días </t>
  </si>
  <si>
    <t>4 días</t>
  </si>
  <si>
    <t>5 días</t>
  </si>
  <si>
    <t>6 días</t>
  </si>
  <si>
    <t>1 semana</t>
  </si>
  <si>
    <t>2 semanas</t>
  </si>
  <si>
    <t>3  semanas</t>
  </si>
  <si>
    <t>Malformaciones congénitas</t>
  </si>
  <si>
    <t>Enfermedades del sistema nervioso</t>
  </si>
  <si>
    <t>Otras causas</t>
  </si>
  <si>
    <r>
      <t>Fuente</t>
    </r>
    <r>
      <rPr>
        <sz val="8"/>
        <color theme="1"/>
        <rFont val="Calibri"/>
        <family val="2"/>
        <scheme val="minor"/>
      </rPr>
      <t xml:space="preserve">: INEC, Estadísticas Demográficas, 2010-2016. </t>
    </r>
  </si>
  <si>
    <t>Tasa de mortalidad entre la edad exacta 30 y antes de cumplir los 70 años de edad por enfermedades crónica no transmisibles</t>
  </si>
  <si>
    <t>40-44</t>
  </si>
  <si>
    <t>45-49</t>
  </si>
  <si>
    <t>50-54</t>
  </si>
  <si>
    <t>55-59</t>
  </si>
  <si>
    <t>60-64</t>
  </si>
  <si>
    <t>65-69</t>
  </si>
  <si>
    <t>Por cada mil habitantes de 3 a menos de 70 años, los que fallecen por causas atribuidas a las enfermedades cardiovasculares, el cáncer, la diabetes o las enfermedades respiratorias crónicas.</t>
  </si>
  <si>
    <t>15-19</t>
  </si>
  <si>
    <t>20-24</t>
  </si>
  <si>
    <t>25-29</t>
  </si>
  <si>
    <t>70-74</t>
  </si>
  <si>
    <t>75 y más</t>
  </si>
  <si>
    <t>Punteranas</t>
  </si>
  <si>
    <t>Tipo de medio de transporte</t>
  </si>
  <si>
    <t>0-4</t>
  </si>
  <si>
    <t>5-9</t>
  </si>
  <si>
    <t>Peatones</t>
  </si>
  <si>
    <t>Bicicleta</t>
  </si>
  <si>
    <t>Motocicleta</t>
  </si>
  <si>
    <t>Automóvil</t>
  </si>
  <si>
    <t>Nombre de contacto para estadísticas de mortalidad</t>
  </si>
  <si>
    <t>Nombre de contacto para seguimiento de la meta</t>
  </si>
  <si>
    <t>Dr. Daniel Salas Peraza</t>
  </si>
  <si>
    <t>Director Vigilancia de la Salud. Ministerio de Salud</t>
  </si>
  <si>
    <t>daniel.salas@misalud.go.cr</t>
  </si>
  <si>
    <t>Edades simples</t>
  </si>
  <si>
    <t>Unidas</t>
  </si>
  <si>
    <t>No unidas</t>
  </si>
  <si>
    <t>Dentro de la fuerza de trabajo</t>
  </si>
  <si>
    <t>0 - 4</t>
  </si>
  <si>
    <t>5 - 9</t>
  </si>
  <si>
    <t>10 - 14</t>
  </si>
  <si>
    <t>15 - 19</t>
  </si>
  <si>
    <t>20 - 24</t>
  </si>
  <si>
    <t>25 - 29</t>
  </si>
  <si>
    <t>30 - 34</t>
  </si>
  <si>
    <t>35 - 39</t>
  </si>
  <si>
    <t>40 - 44</t>
  </si>
  <si>
    <t>45 - 49</t>
  </si>
  <si>
    <t>50 - 54</t>
  </si>
  <si>
    <t>55 - 59</t>
  </si>
  <si>
    <t>60 - 64</t>
  </si>
  <si>
    <t>65 - 69</t>
  </si>
  <si>
    <t>70 - 74</t>
  </si>
  <si>
    <t>Guanacasate</t>
  </si>
  <si>
    <t>Ana Victoria Giusti / Ricardo Morales</t>
  </si>
  <si>
    <t>ana.giusti@misalud.go.cr ; ricardo.morales@misalud.go.cr</t>
  </si>
  <si>
    <t>Porcentaje de personas de 5 años y más que utilizaron internet en los últimos 3 meses por  zona y región de planificación</t>
  </si>
  <si>
    <t xml:space="preserve">Se define como el porcentaje de personas mayores de 5 años que usan internet desde cualquier lugar en los últimos tres meses.
Indaga sobre el uso del servicio de internet y no el acceso o la pertenencia (tenencia). </t>
  </si>
  <si>
    <t>• Número de individuos que usan internet desde cualquier lugar en los últimos tres meses. 
• Total de personas de 5 años o más, de edad.</t>
  </si>
  <si>
    <t>Encuesta Nacional de Hogares (Enaho)</t>
  </si>
  <si>
    <r>
      <t>Fuente:</t>
    </r>
    <r>
      <rPr>
        <sz val="10"/>
        <color rgb="FF000000"/>
        <rFont val="Calibri"/>
        <family val="2"/>
        <scheme val="minor"/>
      </rPr>
      <t xml:space="preserve"> MINAE, SEPSE, 2010-2017</t>
    </r>
  </si>
  <si>
    <t>Secretaría Ejecutiva del Subsector Energía (SEPSE )</t>
  </si>
  <si>
    <t>amolina@sepse.go.cr</t>
  </si>
  <si>
    <t>Fuente: SEPSE, Balances Energéticos Nacionales y datos del BCCR</t>
  </si>
  <si>
    <r>
      <t>Costa Rica:</t>
    </r>
    <r>
      <rPr>
        <b/>
        <sz val="11"/>
        <color rgb="FF000000"/>
        <rFont val="Calibri"/>
        <family val="2"/>
        <scheme val="minor"/>
      </rPr>
      <t xml:space="preserve"> Intensidad energética total como proporción del PIB, </t>
    </r>
    <r>
      <rPr>
        <b/>
        <sz val="11"/>
        <color theme="1"/>
        <rFont val="Calibri"/>
        <family val="2"/>
        <scheme val="minor"/>
      </rPr>
      <t>2010-2017</t>
    </r>
  </si>
  <si>
    <t>Intensidad energética medida en función del consumo final de energía y el PIB</t>
  </si>
  <si>
    <t>Secretaría de Planificación del Subsector Energía (SEPSE)</t>
  </si>
  <si>
    <t xml:space="preserve">De acuerdo a las Naciones Unidas, este indicador se requiere con las siguientes desagregaciones: La desagregación de la intensidad energética, por ejemplo, por sector, podrían proporcionar más conocimientos en el progreso hacia la eficiencia energética. En la actualidad sólo es factible calcular tales desagregaciones del sector para los siguientes sectores - industria, residencial, transporte, la agricultura, los hogares - como se informa en el marco de referencia del SE4ALL Global Tracking. Sería deseable, con el tiempo, desarrollar indicadores de intensidad energética a nivel  sectorial por  industria (por ejemplo, cemento, acero) o por tipo de vehículo (por ejemplo, coches, camiones).  </t>
  </si>
  <si>
    <t>Áreas silvestres protegidas (ASP) respecto al territorio nacional y aguas territoriales, según tipo de ASP
2018</t>
  </si>
  <si>
    <t>Categoría de manejo</t>
  </si>
  <si>
    <t>Total de Áreas Silvestres protegidas</t>
  </si>
  <si>
    <t>Área terrestre e insular protegida (Km2)</t>
  </si>
  <si>
    <t>Area marina protegida (Km2)</t>
  </si>
  <si>
    <t xml:space="preserve">Kilometros cuadrados </t>
  </si>
  <si>
    <t>Area Marina de Manejo</t>
  </si>
  <si>
    <t>Reserva Natural Absoluta</t>
  </si>
  <si>
    <t>Reserva Biologica</t>
  </si>
  <si>
    <t>Parque Nacional</t>
  </si>
  <si>
    <t>Humedal</t>
  </si>
  <si>
    <t>Monumento Nacional</t>
  </si>
  <si>
    <t>Reserva Forestal</t>
  </si>
  <si>
    <t>Zona Protectora</t>
  </si>
  <si>
    <t>Refugio Nacional de Vida Silvestre</t>
  </si>
  <si>
    <t>Estatal</t>
  </si>
  <si>
    <t>Mixto</t>
  </si>
  <si>
    <t>Total general</t>
  </si>
  <si>
    <t>Superficie de Áreas silvestres protegidas (ASP) respecto al territorio nacional y aguas territoriales, según tipo de ASP</t>
  </si>
  <si>
    <t xml:space="preserve">Áreas silvestres protegidas Las áreas silvestres protegidas son zonas geográficas delimitadas, constituidas por terrenos, humedales y porciones de mar. Han sido declaradas como tales por representar significado especial por sus ecosistemas, la existencia de especies amenazadas, la repercusión en la reproducción y otras necesidades y por su significado histórico y cultural. Estas áreas estarán dedicadas a conservación y proteger la biodiversidad, el suelo, el recurso hídrico, los recursos culturales y los servicios de los ecosistemas en general. Los objetivos, la clasificación, los requisitos y mecanismos para establecer o reducir estas áreas se determinan en la Ley Orgánica del Ambiente, No. 7554, de 4 de octubre de 1995. Las prohibiciones que afectan a las personas físicas y jurídicas dentro de los parques nacionales y las reservas biológicas están determinadas, en la Ley de la Creación del Servicio de Parques Nacionales, No. 6084, de 24 de agosto de 1977. Durante el proceso de cumplimiento de requisitos para establecer áreas silvestres protegidas estatales, los informes técnicos respectivos deberán incluir las recomendaciones y justificaciones pertinentes para determinar la categoría de manejo más apropiada a que el área propuesta debe someterse. En todo caso, el establecimiento de áreas y categorías tomará muy en cuenta los derechos previamente adquiridos por las poblaciones indígenas o campesinas y otras personas físicas o jurídicas, subyacentes o adyacentes a ella (Ley de  Biodiversidad, Articulo 58, Gaceta 101 del 25 de mayo de 1998 ) .
El país cuenta, al año 2018, con 145 Áreas Silvestres Protegidas (entre públicas, mixtas y privadas) distribuidas en todo  el territorio nacional, agrupadas en nueve categorías de manejo: Area Marina de Manejo: 2, Reserva natural asolucta 2, Reserva Biologica 8, Parque Nacional 28, Humedal 9, Monumento Nacional 1, Reserva Forestal 9, Zona Protectora 31, Refugio Nacional de Vida Silvestre : Estatal:12, Mixto 27, Privado 14.    
 </t>
  </si>
  <si>
    <t>•Superficie continental de ASP (inclyendo islas)
• Superficie de ASP marinas</t>
  </si>
  <si>
    <t>Anual (IRT-002-2017)</t>
  </si>
  <si>
    <t xml:space="preserve">Jefe Departamento de Información y Regularización Territorial, Sistema Nacional de Áreas de Conservación </t>
  </si>
  <si>
    <t>(506) 2522-6500 Ext: 302</t>
  </si>
  <si>
    <t xml:space="preserve">• Bosque.
• Área total del país. </t>
  </si>
  <si>
    <t>Henry Ramírez</t>
  </si>
  <si>
    <t>henry.ramirez@sinac.go.cr</t>
  </si>
  <si>
    <t>(1) En cuanto a la última información disponible, es  la del período 2013. Actualmente el IMN terminando el procesamiento de imágenes del año 2015 y estará iniciando en un mediano plazo el procesamiento de imágenes para el año 2017, pero esta información aún no es disponible. En cuanto al Inventario Nacional Forestal, aún no se ha determinado el inicio de este proceso por cuanto hay que considerar las capacidades institucionales para la adquisición de imágenes de alta resolución y el procesamiento correspondiente. Es importante hacer notar, que de acuerdo a lo establecido en la hoja metodológica adjunta, este reporte se estará realizando aproximadamente cada cinco años, de acuerdo a las posibilidades de contar con los recursos e información disponible, considerando también que se deben estandarizar las metodologías de procesamiento.</t>
  </si>
  <si>
    <t>Cada cinco  años con información del mapa del Inventario de Gases de Efecto Invernadero (GEI), y sujeto al Inventario Forestal Nacional (IFN) que no tiene una periodicidad regular definida</t>
  </si>
  <si>
    <t>2012-2014</t>
  </si>
  <si>
    <t>2013-2015</t>
  </si>
  <si>
    <t>2014-2016</t>
  </si>
  <si>
    <t>http://siestad.sica.int/General/Reportes.aspx?DesagregacionId=NULL&amp;IndicadorId=30&amp;PaisId=Costa%20Rica&amp;Periodos=&amp;TipoReporte=IP&amp;TituloReporte=Estad%C3%ADsticas%20Sociales/Salud/Salud&amp;TipoGrafica=Bar</t>
  </si>
  <si>
    <t>http://siestad.sica.int/General/Reportes.aspx?DesagregacionId=NULL&amp;IndicadorId=29&amp;PaisId=Costa%20Rica&amp;Periodos=&amp;TipoReporte=IP&amp;TituloReporte=Estad%C3%ADsticas%20Sociales/Salud/Salud&amp;TipoGrafica=Bar</t>
  </si>
  <si>
    <t xml:space="preserve">Porcentaje de población en subalimentación </t>
  </si>
  <si>
    <r>
      <t xml:space="preserve">Fuente: </t>
    </r>
    <r>
      <rPr>
        <sz val="10"/>
        <color theme="1"/>
        <rFont val="Calibri"/>
        <family val="2"/>
        <scheme val="minor"/>
      </rPr>
      <t>SUGEF,</t>
    </r>
    <r>
      <rPr>
        <b/>
        <sz val="10"/>
        <color theme="1"/>
        <rFont val="Calibri"/>
        <family val="2"/>
        <scheme val="minor"/>
      </rPr>
      <t xml:space="preserve"> </t>
    </r>
    <r>
      <rPr>
        <sz val="10"/>
        <color theme="1"/>
        <rFont val="Calibri"/>
        <family val="2"/>
        <scheme val="minor"/>
      </rPr>
      <t>Reportes de información financiera contable, 2010-2017.</t>
    </r>
  </si>
  <si>
    <t>Costa Rica: Indicadores de solidez financiera, 2010-2017</t>
  </si>
  <si>
    <t>II Trimestre 2017</t>
  </si>
  <si>
    <t>III Trimestre 2017</t>
  </si>
  <si>
    <t>IV Trimestre 2017</t>
  </si>
  <si>
    <t>I Trimeste 2018</t>
  </si>
  <si>
    <t>II Trimestre 2018</t>
  </si>
  <si>
    <t>III Trimestre 2018</t>
  </si>
  <si>
    <t>IV Trimestre 2018</t>
  </si>
  <si>
    <r>
      <t xml:space="preserve">Fuente: </t>
    </r>
    <r>
      <rPr>
        <sz val="10"/>
        <color theme="1"/>
        <rFont val="Calibri"/>
        <family val="2"/>
        <scheme val="minor"/>
      </rPr>
      <t>The World Bank, Remittance Prices Worldwide, 2015-2018</t>
    </r>
  </si>
  <si>
    <r>
      <t xml:space="preserve">Porcentaje de centros educativos (escuelas o colegios) que cuentan con acceso a electricidad, computadoras conectadas a internet con fines pedagógicos, computadoras con fines pedagógicos, infraestructura adaptada, agua, inodoros y lavatorios.
</t>
    </r>
    <r>
      <rPr>
        <b/>
        <sz val="11"/>
        <rFont val="Calibri"/>
        <family val="2"/>
        <scheme val="minor"/>
      </rPr>
      <t>Escuelas:</t>
    </r>
    <r>
      <rPr>
        <sz val="11"/>
        <rFont val="Calibri"/>
        <family val="2"/>
        <scheme val="minor"/>
      </rPr>
      <t xml:space="preserve"> I y II Ciclos.
</t>
    </r>
    <r>
      <rPr>
        <b/>
        <sz val="11"/>
        <rFont val="Calibri"/>
        <family val="2"/>
        <scheme val="minor"/>
      </rPr>
      <t>Colegios:</t>
    </r>
    <r>
      <rPr>
        <sz val="11"/>
        <rFont val="Calibri"/>
        <family val="2"/>
        <scheme val="minor"/>
      </rPr>
      <t xml:space="preserve"> III Ciclo y Educación Diversificada, Académica y Tecnica.  Se excluyen las secciones nocturnas, académicas y técnicas.
</t>
    </r>
    <r>
      <rPr>
        <b/>
        <sz val="11"/>
        <rFont val="Calibri"/>
        <family val="2"/>
        <scheme val="minor"/>
      </rPr>
      <t>Detalle de los componentes del indicador:</t>
    </r>
    <r>
      <rPr>
        <sz val="11"/>
        <rFont val="Calibri"/>
        <family val="2"/>
        <scheme val="minor"/>
      </rPr>
      <t xml:space="preserve">
</t>
    </r>
    <r>
      <rPr>
        <b/>
        <sz val="11"/>
        <rFont val="Calibri"/>
        <family val="2"/>
        <scheme val="minor"/>
      </rPr>
      <t xml:space="preserve">Electricidad: </t>
    </r>
    <r>
      <rPr>
        <sz val="11"/>
        <rFont val="Calibri"/>
        <family val="2"/>
        <scheme val="minor"/>
      </rPr>
      <t>Instituciones cuya luz eléctrica</t>
    </r>
    <r>
      <rPr>
        <b/>
        <sz val="11"/>
        <rFont val="Calibri"/>
        <family val="2"/>
        <scheme val="minor"/>
      </rPr>
      <t xml:space="preserve"> </t>
    </r>
    <r>
      <rPr>
        <sz val="11"/>
        <rFont val="Calibri"/>
        <family val="2"/>
        <scheme val="minor"/>
      </rPr>
      <t xml:space="preserve">proviene de ICE o CNFL, ESPH o JASEC, Cooperativa, Panel Solar u otra fuente.
</t>
    </r>
    <r>
      <rPr>
        <b/>
        <sz val="11"/>
        <rFont val="Calibri"/>
        <family val="2"/>
        <scheme val="minor"/>
      </rPr>
      <t>Computadoras conectadas a internet con fines pedagógicos:</t>
    </r>
    <r>
      <rPr>
        <sz val="11"/>
        <rFont val="Calibri"/>
        <family val="2"/>
        <scheme val="minor"/>
      </rPr>
      <t xml:space="preserve"> Instituciones que reportaron al menos una computadora de escritorio o portátil en buen estado conectada a internet de uso estrictamente pedagógico o de uso pedagógico y administrativo.
</t>
    </r>
    <r>
      <rPr>
        <b/>
        <sz val="11"/>
        <rFont val="Calibri"/>
        <family val="2"/>
        <scheme val="minor"/>
      </rPr>
      <t>Computadoras con fines pedagógicos:</t>
    </r>
    <r>
      <rPr>
        <sz val="11"/>
        <rFont val="Calibri"/>
        <family val="2"/>
        <scheme val="minor"/>
      </rPr>
      <t xml:space="preserve"> Instituciones que reportaron al menos una computadora de escritorio o portátil en buen estado de uso estrictamente pedagógico o de uso pedagógico y administrativo.
</t>
    </r>
    <r>
      <rPr>
        <b/>
        <sz val="11"/>
        <rFont val="Calibri"/>
        <family val="2"/>
        <scheme val="minor"/>
      </rPr>
      <t>Infraestructura adaptada:</t>
    </r>
    <r>
      <rPr>
        <sz val="11"/>
        <rFont val="Calibri"/>
        <family val="2"/>
        <scheme val="minor"/>
      </rPr>
      <t xml:space="preserve"> Instituciones que respondieron SÍ a la pregunta: ¿El Centro Educativo tiene las adaptaciones necesarias en su infraestructura para que garantice la accesibilidad física a todos (estudiantes, personal, padres de familia, …)?. </t>
    </r>
  </si>
  <si>
    <t>Docentes calificados según definición de la UNESCO.  Incluye a docentes titulados, autorizados y a los indicados como otros en el Censo Escolar-Informe Inicial</t>
  </si>
  <si>
    <t>CINE 0 = Ciclo Materno Infantil y Ciclo de Transición.</t>
  </si>
  <si>
    <t>CINE 1 = I y II Ciclos, Aula Edad, Escuela Nocturna, Educación Especial (Aula Integrada), Educación Abierta (Primaria por Suficiencia y Alfabetización), IPEC (I Nivel), CINDEA (I Nivel).</t>
  </si>
  <si>
    <t>CINE 2 = Académica Diurna y Nocturna, C.N.V. Marco Tulio Salazar, Educación Especial (III Ciclo-C.E.E.), Educación Abierta (III Ciclo por Suficiencia), CONED, IPEC (II Nivel), CINDEA (II Nivel), Técnica Diurna y Nocturna, Educación Especial (III Ciclo-Plan Nacional).</t>
  </si>
  <si>
    <t>CINE 3 = Académica Diurna y Nocturna, C.N.V. Marco Tulio Salazar, Educación Especial (Ciclo Diversificado-C.E.E.), Educación Abierta (Bachillerato por Madurez, Diversificada a Distancia), CONED, IPEC (III Nivel), CINDEA (III Nivel), Técnica Diurna y Nocturna, Educación Especial (Ciclo Diversificado-Plan Nacional).</t>
  </si>
  <si>
    <t>b) CINE 1</t>
  </si>
  <si>
    <t xml:space="preserve">c) CINE 2 </t>
  </si>
  <si>
    <r>
      <t>Costa Rica: Porcentaje de docentes calificados</t>
    </r>
    <r>
      <rPr>
        <b/>
        <sz val="11"/>
        <rFont val="Calibri"/>
        <family val="2"/>
        <scheme val="minor"/>
      </rPr>
      <t xml:space="preserve"> por CINE, Años 2013-2016</t>
    </r>
  </si>
  <si>
    <t>Docentes calificados según definición de la UNESCO.  Incluye a docentes titulados, autorizados y a los indicados como otros en el Censo Escolar-Informe Inicial.</t>
  </si>
  <si>
    <t>Porcentaje de jóvenes y adultos de 15 a 35 años que asisten a la educación formal y no formal, por sexo, zona, región de planificación  y grupos de edades.</t>
  </si>
  <si>
    <t>Indicador proxi</t>
  </si>
  <si>
    <t>El porcentaje de jóvenes y adultos de 15 a 35 años de edad que participa en la educación formal  o educación no formal.
Se determina la cobertura del sistema educativo y las características de las personas que actualmente asisten a los diversos centros educativos.
Educación formal: es un proceso organizado y continuo que se imparte por grados o niveles para lograr los objetivos de aprendizaje. Su estructura es secuencial, con planes de estudio establecidos por lo que es necesario aprobar un grado.
Educación no formal: Cursos que permite el desarrollo de habilidades y destrezas técnicas (INA)</t>
  </si>
  <si>
    <t>•Personas de 15 a 35 años que asisten a educación formal (Escuela, Colegio, Parauniversitaria, Universidad)
•Personas de 15 a 35 años que asisten a educación no formal (cursos que desarrollan competencias intelectuales y morales de los individuos, no dirigidos a la provisión de  grados propios del sistema educativo reglado.</t>
  </si>
  <si>
    <t>Fuente: Consejo de la Persona Joven, Encuesta Nacional de Juventudes 2013-2018</t>
  </si>
  <si>
    <t>Ingreso medio por hora en el empleo principal de los independientes por tamaño de establecimiento, posicion en el empleo según sector agropecuario</t>
  </si>
  <si>
    <t xml:space="preserve">Empleador </t>
  </si>
  <si>
    <t>De 2 a 5 empleados</t>
  </si>
  <si>
    <t xml:space="preserve">De 6 a 9 empleados </t>
  </si>
  <si>
    <t>Ingreso medio por hora en el empleo principal de los independientes por tamaño de establecimiento, posicion en el empleo según sector agropecuario y no agropecuario</t>
  </si>
  <si>
    <t xml:space="preserve">Es un aproximado del indicador a partir del ingreso promedio cuenta propia, empresa pequeña en sector agropecuario, por zona, sexo y grupos de edades (en caso de que tengan significancia). 
Ingreso monetario por trabajo: Es el ingreso o pago que se recibe en forma de dinero a cambio del trabajo realizado.
Ingreso del independiente corresponde al ingreso del independiente en el empleo principal. Incluye ingreso por alimentación, transporte, vivienda , vehículo y otros en especie, además incluye ganacia agropecuaria y no agropecuaria, autosuministro agropecuario y no agropecuario.  
Posición en el empleo: La posición en el empleo se refiere al tipo de relación de producción en el trabajo, es decir, la posición que las personas trabajadoras tienen en la relación productiva respecto a la utilización de la fuerza de trabajo y las relaciones de producción. Se clasifican en dos grandes grupos, los trabajadores con relación en el empleo de tipo independiente y los trabajadores de tipo asalariado. Las características que distinguen a las personas que tienen trabajo de tipo independiente son: que trabajan solas o asociadas, pero no están subordinadas ni dependen de un patrón o un sueldo, y su remuneración directa depende de la ganancia o excedente que genere su actividad en un periodo de tiempo. Se distinguen dos categorías: 
• Cuenta propia: persona con empleo de tipo independiente que trabaja sin contratar personal asalariado de manera permanente, aunque pueden contratar eventualmente personal en forma temporal u ocasional. 
• Empleador: persona con empleo de tipo independiente, que para realizar su actividad, contrata permanentemente uno o más trabajadores.
Empleo principal: Una persona puede tener más de un empleo, el empleo principal es aquel al que la persona dedica mayor cantidad de tiempo, o sea, más horas efectivamente trabajadas. Este no coincide necesariamente con el que le genera mayor ingreso.
Horas laborales Se entiende por horas laborales todo período de tiempo dedicado a realizar actividades que contribuyen a la producción de bienes y servicios. Se clasifican en dos tipos: horas normales y horas efectivas, las cuales se detallan a continuación: Horas normales: Las horas normales son las que habitualmente trabaja la persona de acuerdo con el horario para el que fue contratada; incluye horas extraordinarias si estas son habituales, y no se descuentan las horas no trabajadas por enfermedad, permiso, feriado. Si es un empleo independiente, las horas normales corresponden al tiempo laborado de manera habitual según el propio arreglo de trabajo. Horas efectivas: Es el número de horas semanales realmente trabajadas por la persona presente en su empleo, incluyendo horas extras trabajadas (pagadas o no) en el período de referencia, pero excluyendo el tiempo que se ausenta del trabajo por motivos no laborales (le descuenten o no el pago).
Actividad Económica: La actividad económica se define con base en el concepto del Sistema de Cuentas Nacionales de 1993 (SCN93), en el cual, se considera como actividad económica: la producción de todos los bienes o servicios individuales o colectivos que se suministran, o que se piensa suministrar, a unidades distintas de aquellas que los producen; y la producción de los servicios domésticos y personales por servicio doméstico remunerado.
Rama de actividad económica: Es una clasificación estadística que permite ubicar la empresa, el establecimiento, negocio o finca del trabajador dentro de un sector de la economía, según la clase de bienes o servicios que produce. Para clasificar la rama de actividad económica se toma como referencia la Clasificación Internacional Industrial Uniforme de todas las Actividades Económicas, más conocida como CIIU. Para el caso de la Encuesta se clasifica con la CIIU revisión 4 adaptada al país, la cual es la más reciente.
CIIU 
Sección: A - Agricultura, ganadería, silvicultura y pesca
División: 01 - Agricultura, ganadería, caza y actividades de servicios conexos
Nota explicativa
Esta división comprende dos actividades básicas: la producción de productos de la agricultura y la producción de productos animales, y abarca asimismo las modalidades de agricultura orgánica, el cultivo de plantas genéticamente modificadas y la cría de animales genéticamente modificados; incluyen las actividades de servicios vinculadas a las actividades agropecuarias, así como la caza ordinaria o mediante trampas y actividades conexas.
Se excluyen las actividades de elaboración ulterior de los productos agropecuarios (que se clasifican en las divisiones 10 y 11 (Elaboración de productos alimenticios y de bebidas) y la división 12 (Elaboración de productos de tabaco), más allá de lo necesario para prepararlos para los mercados primarios.
Se incluye, en cambio, la preparación de los productos para los mercados primarios.
Grupo Ocupacional: Es la clasificación que permite ubicar a la persona según el tipo de trabajo que realiza o realizó, entendido como el conjunto de tareas desempeñadas. Se utilizan las siguientes categorías con base en la Clasificación de Ocupaciones de Costa Rica, COC 1988.
COC
Grupo mayor:6 - Agricultores y trabajadores calificados agropecuarios, forestales y pesqueros
Sub Grupo Primario:61 - Agricultores y trabajadores calificados de explotaciones agropecuarias con destino al mercado
Sub Grupo Secundario:613 - Productores y trabajadores calificados de explotaciones agropecuarias mixtas cuya producción se destina al mercado
Sub Grupo menor:6130 - Productores y trabajadores calificados de explotaciones agropecuarias mixtas cuya producción se destina al mercado
Nota explicativa
Planifican, organizan y realizan operaciones agrícolas para cultivar y cosechar campos, árboles y otros cultivos, así como para criar, alimentar y cuidar animales y para producir una variedad de productos de origen animal para la venta o la entrega a compradores mayoristas, organizaciones de comercialización o a los mercados.
Ejemplo de ocupaciones clasificadas aquí:
• Productor agropecuario
• Trabajador agropecuario calificado
</t>
  </si>
  <si>
    <t xml:space="preserve">El proceso de ajuste realizado para empalmar la EHPM y la ECE para poder contar con series de tiempo largas sobre la condicion de actividad de las personas se desarrolló de la isguiente manera:
• Se elaboró una estructura urbana por región de planificación, según la tendencia de la zona urbana observada en los censos de 1984, 2000 y 2011
• Esa nueva estructura se aplicó a las proyecciones de población obtenidas a partir de los censos del 2011 y del período 1987-2009, por región de planificación
 • Se ajustó los factores de expansión de la EHPM (1987-2009) y ECE (2010 en adelante) considerando como techo las estimaciones poblacionales por región y zona obtenidas en los pasos anteriores
 • Aunadamente, como el ajuste de factores de la ECE se hace por sexo y grupos de edad, a la EHPM se le aplicó un ajuste por sexo y grupos de edad, manteniendo los mismos techos de región y zona proyectados </t>
  </si>
  <si>
    <t xml:space="preserve">Del total de cargos directivos, tanto en el sector público como en el privado, que porcentaje corresponde a mujeres.  
Directores y gerentes: conforme lo establece el manual de clasificación de ocupaciones COCR 2011 en el grupo 1 que se describe de la siguiente manera: Comprende las ocupaciones cuyas tareas principales son planificar, dirigir y coordinar la actividad general de las empresas, gobiernos y otras organizaciones y de los departamentos de los mismos, así como formular y revisar la estrategia de las empresas y leyes y reglamentos de los gobiernos. </t>
  </si>
  <si>
    <t>Tasa de crecimiento del producto interno bruto, de la población ocupada y de la productividad laboral a volumen de precios del año anterior encadenado por persona empleada, según trimestres</t>
  </si>
  <si>
    <t xml:space="preserve">Tasa de crecimiento del PIB </t>
  </si>
  <si>
    <t xml:space="preserve">Tasa de crecimiento de la población ocupada </t>
  </si>
  <si>
    <t xml:space="preserve">Tasa de crecimiento de la productividad laboral </t>
  </si>
  <si>
    <t xml:space="preserve">PIB </t>
  </si>
  <si>
    <t xml:space="preserve">Primario </t>
  </si>
  <si>
    <t xml:space="preserve">     Agricultura, silvicultura y pesca</t>
  </si>
  <si>
    <t xml:space="preserve"> Tasa de crecimiento del producto interno bruto, de la población ocupada y de la productividad laboral a volumen de precios del año anterior encadenado por persona empleada, según trimestres</t>
  </si>
  <si>
    <r>
      <rPr>
        <sz val="8"/>
        <color theme="1"/>
        <rFont val="Calibri"/>
        <family val="2"/>
        <scheme val="minor"/>
      </rPr>
      <t>Producto Interno Bruto (PIB) a precios de mercado para la economía dividido por el empleo total</t>
    </r>
    <r>
      <rPr>
        <sz val="11"/>
        <color theme="1"/>
        <rFont val="Calibri"/>
        <family val="2"/>
        <scheme val="minor"/>
      </rPr>
      <t xml:space="preserve">
</t>
    </r>
    <r>
      <rPr>
        <sz val="8"/>
        <color theme="1"/>
        <rFont val="Calibri"/>
        <family val="2"/>
        <scheme val="minor"/>
      </rPr>
      <t xml:space="preserve">Donde: 
t = representa el período para el cual se calcula en indicador ( generalmente es años)
</t>
    </r>
  </si>
  <si>
    <t>Fuente: INEC, Ecuesta Continua de Empleo, 2010-2017</t>
  </si>
  <si>
    <t>Costa Rica: Porcentaje de empleo informal en el empleo no agropecuario, por tipo de producción en el trabajo (posición en el empleo), 2010-2017</t>
  </si>
  <si>
    <t>1/ Incluye directores y gerentes, nivel profesional, científico e intelectual, nivel técnico y profesional medio.</t>
  </si>
  <si>
    <t>No se diferencia a las personas discapacitadas en la fuerza de trabajo</t>
  </si>
  <si>
    <r>
      <rPr>
        <b/>
        <sz val="10"/>
        <rFont val="Calibri"/>
        <family val="2"/>
        <scheme val="minor"/>
      </rPr>
      <t>2/</t>
    </r>
    <r>
      <rPr>
        <sz val="10"/>
        <rFont val="Calibri"/>
        <family val="2"/>
        <scheme val="minor"/>
      </rPr>
      <t xml:space="preserve"> Es una aproximación de los empleos asociados al sector turistico . Se realizó con base en el Clasificador Internacional Uniforme de Actividades Turisticas (CIUAT) de la Organización Mundial del Turismo. </t>
    </r>
  </si>
  <si>
    <r>
      <rPr>
        <b/>
        <sz val="10"/>
        <rFont val="Calibri"/>
        <family val="2"/>
        <scheme val="minor"/>
      </rPr>
      <t>1/</t>
    </r>
    <r>
      <rPr>
        <sz val="10"/>
        <rFont val="Calibri"/>
        <family val="2"/>
        <scheme val="minor"/>
      </rPr>
      <t xml:space="preserve"> Incluye alojamiento para visitantes en estancias cortas, provisión de alimentos y bebidas, transporte de pasajeros por las vías aérea y marítimo, alquiler de vehículos, agencias de viajes y otros servicios de reservas, culturales, deportivas y recreativas.</t>
    </r>
  </si>
  <si>
    <t>Porcentaje de ocupados en el sector túristico desglosada por sexo</t>
  </si>
  <si>
    <t>III 2010</t>
  </si>
  <si>
    <t>Jul-Set</t>
  </si>
  <si>
    <t>IV 2010</t>
  </si>
  <si>
    <t>Oct - Dic</t>
  </si>
  <si>
    <t>I 2011</t>
  </si>
  <si>
    <t>Ene - Mar</t>
  </si>
  <si>
    <t>II 2011</t>
  </si>
  <si>
    <t>Abr - Jun</t>
  </si>
  <si>
    <t>III 2011</t>
  </si>
  <si>
    <t>Jul - Set</t>
  </si>
  <si>
    <t>IV 2011</t>
  </si>
  <si>
    <t>I 2012</t>
  </si>
  <si>
    <t>II 2012</t>
  </si>
  <si>
    <t>III 2012</t>
  </si>
  <si>
    <t>IV 2012</t>
  </si>
  <si>
    <t>I 2013</t>
  </si>
  <si>
    <t>II 2013</t>
  </si>
  <si>
    <t>III 2013</t>
  </si>
  <si>
    <t>IV 2013</t>
  </si>
  <si>
    <t>I 2014</t>
  </si>
  <si>
    <t>II 2014</t>
  </si>
  <si>
    <t>III 2014</t>
  </si>
  <si>
    <t>IV 2014</t>
  </si>
  <si>
    <t>I 2015</t>
  </si>
  <si>
    <t>II 2015</t>
  </si>
  <si>
    <t>III 2015</t>
  </si>
  <si>
    <t>IV 2015</t>
  </si>
  <si>
    <t>I 2016</t>
  </si>
  <si>
    <t>II 2016</t>
  </si>
  <si>
    <t>III 2016</t>
  </si>
  <si>
    <t>IV 2016</t>
  </si>
  <si>
    <t>I 2017</t>
  </si>
  <si>
    <t>II 2017</t>
  </si>
  <si>
    <t>III 2017</t>
  </si>
  <si>
    <t>IV 2017</t>
  </si>
  <si>
    <t>I 2018</t>
  </si>
  <si>
    <t>II 2018</t>
  </si>
  <si>
    <r>
      <rPr>
        <b/>
        <sz val="11"/>
        <color theme="1"/>
        <rFont val="Calibri"/>
        <family val="2"/>
        <scheme val="minor"/>
      </rPr>
      <t xml:space="preserve">Número de empleos en el sector turístico: </t>
    </r>
    <r>
      <rPr>
        <sz val="11"/>
        <color theme="1"/>
        <rFont val="Calibri"/>
        <family val="2"/>
        <scheme val="minor"/>
      </rPr>
      <t xml:space="preserve"> personas ocupadas en actividades asociados al sector turístico. Es una aproximación de los empleos asociados al sector turístico . Se realizó con base en el Clasificador Internacional Uniforme de Actividades Turísticas (CIUAT) de la Organización Mundial del Turismo.  
Incluye alojamiento para visitantes en estancias cortas, provisión de alimentos y bebidas, transporte de pasajeros por las vías aérea y marítimo, alquiler de vehículos, agencias de viajes y otros servicios de reservas, culturales, deportivas y recreativas.
Número de empleos en el sector turístico:  personas ocupadas en actividades asociados al sector turístico. Es una aproximación de los empleos asociados al sector turístico . Se realizó con base en el Clasificador Internacional Uniforme de Actividades Turísticas (CIUAT) de la Organización Mundial del Turismo.  
Incluye alojamiento para visitantes en estancias cortas, provisión de alimentos y bebidas, transporte de pasajeros por las vías aérea y marítimo, alquiler de vehículos, agencias de viajes y otros servicios de reservas, culturales, deportivas y recreativas. Incluye los siguientes códigos según en CAECR 2011:
5510 Actividades de alojamiento para estancias cortas 
5520 Actividades de campamentos, parques recreativos de vehículos y parques de caravanas 
5610 Actividades de restaurantes y de servicios móviles de comidas 
5630 Actividades de servicio de bebidas 
5011 Transporte marítimo y de cabotaje de pasajeros 
5021 Transporte de pasajeros por vías de navegación interior 
5110 Transporte de por vía aérea 
7710 Renta y alquiler de vehículos automotores 
7911 Actividades de agencias de viajes 
7912 Actividades de operadores turísticos 
7990 Otros servicios de reservación y actividades relacionadas 
9000 Actividades creativas, artísticas y de entretenimiento 
9102 Actividades de museos y preservación de lugares históricos 
9103 Actividades de jardines botánicos, zoológicos y parques naturales 
7721 Alquiler y arrendamiento de equipo recreativo y deportivo 
9200 Actividades de juegos de azar y apuestas 
9319 Otras actividades deportivas 
9321 Actividades de parques de atracción y parques temáticos 
9329 Otras actividades de esparcimiento y recreativas n.c.p. 
</t>
    </r>
  </si>
  <si>
    <t>Porcentaje de la población cubierta por algún programa de social</t>
  </si>
  <si>
    <t xml:space="preserve">Un misma persona puede ser beneficiario de uno o más programas sociales. Sin embargo la Dirección de Asignaciones Familiares ha trabajado en la homogenización de los registros de beneficiarios y la identificación de cada uno. Por lo tanto los registros han mejorado y se espera que continue mejorando. </t>
  </si>
  <si>
    <r>
      <t xml:space="preserve">La clasificación funcional del gasto permite agrupar los gastos del sector público según las finalidades o propósitos a que estos se destinan, debido a que constituye una clasificación detallada de las funciones a cargo del Gobierno y tiene por objeto facilitar el seguimiento, exposición y análisis de las tendencias del gasto público respecto a sus principales funciones.
Es el porcentaje de la asignación de recursos públicos al gasto público total en servicios esenciales (educación, salud y protección social) con respecto al gasto público total.
</t>
    </r>
    <r>
      <rPr>
        <b/>
        <sz val="11"/>
        <color theme="1"/>
        <rFont val="Calibri"/>
        <family val="2"/>
        <scheme val="minor"/>
      </rPr>
      <t>Función Educación (EDU)</t>
    </r>
    <r>
      <rPr>
        <sz val="11"/>
        <color theme="1"/>
        <rFont val="Calibri"/>
        <family val="2"/>
        <scheme val="minor"/>
      </rPr>
      <t xml:space="preserve">: Esta función incluyó un total de 15 entidades entre las que se pueden citar: el Instituto Nacional de Aprendizaje (INA), Comisión Nacional de Préstamos para la Educación (Conape), Fondo Nacional de Becas (Fonabe), Instituto de Desarrollo Profesional Uladislao Gámez Solano (IDPUGS), Junta Administrativa del Colegio San Luis Gonzaga (JACSLG), Ministerio de Educación Pública (MEP), Consejo Superior de Educación (CSE), Colegio Universitario de Cartago, Colegio Universitario de Limón.
Consejo Nacional de Rectores (Conare), Instituto Tecnológico de Costa Rica (ITCR), Universidad de Costa Rica (UCR), Universidad Estatal a Distancia (UNED), Universidad Nacional (UNA), Universidad Técnica Nacional (UTN). Esta función está compuesta por los siguientes subgrupos:
 Enseñanza postsecundaria no terciaria o parauniversitaria
 Enseñanza terciaria o universitaria
 Enseñanza no atribuible a ningún nivel
 Enseñanza no especificada
 Enseñanza secundaria
</t>
    </r>
    <r>
      <rPr>
        <b/>
        <sz val="11"/>
        <color theme="1"/>
        <rFont val="Calibri"/>
        <family val="2"/>
        <scheme val="minor"/>
      </rPr>
      <t>Función Protección Social (PTS)</t>
    </r>
    <r>
      <rPr>
        <sz val="11"/>
        <color theme="1"/>
        <rFont val="Calibri"/>
        <family val="2"/>
        <scheme val="minor"/>
      </rPr>
      <t xml:space="preserve">: Esta función incluyó un total de 12 entidades: Consejo Nacional de la Persona Adulta Mayor (Conapam), Fondo de Desarrollo Social y Asignaciones Familiares (Fodesaf),
Instituto Mixto de Ayuda Social (IMAS), Patronato Nacional de la Infancia (PANI), Comisión Nacional de Asuntos Indígenas (CONAI), Instituto Nacional de las Mujeres (INAMU), Caja Costarricense de Seguro Social (Seguro Pensiones), Régimen no Contributivo de Pensiones, Regímenes de Pensiones con cargo al Presupuesto de la República, Comisión Nacional de Prevención de Riesgos y Atención de Emergencias,
Junta de Pensiones y Jubilaciones del Magisterio Nacional (Jupema) y la Junta de Protección Social (JPS).
Esta función está compuesta por los siguientes subgrupos: 
Pensiones
Ayuda a familias
Exclusión social no especificada
Protección social no especificada
</t>
    </r>
    <r>
      <rPr>
        <b/>
        <sz val="11"/>
        <color theme="1"/>
        <rFont val="Calibri"/>
        <family val="2"/>
        <scheme val="minor"/>
      </rPr>
      <t>Función Salud (SLD):</t>
    </r>
    <r>
      <rPr>
        <sz val="11"/>
        <color theme="1"/>
        <rFont val="Calibri"/>
        <family val="2"/>
        <scheme val="minor"/>
      </rPr>
      <t xml:space="preserve"> Esta función incluye un total de 11 entidades: el Instituto Costarricense de Investigación y Enseñanza en Nutrición y Salud (Inciensa), Caja Costarricense de Seguro Social (Seguro Salud), Comisión Nacional de Vacunación y Epidemiología, Consejo Nacional de Rehabilitación y Educación Especial (CNREE), Consejo Técnico de Asistencia Médico Social (CTAMS), Instituto sobre Alcoholismo y Farmacodependencia (IAFA), Ministerio de Salud, Oficina de Cooperación Internacional de la Salud (OCIS), Patronato Nacional de Ciegos (Panaci), Patronato Nacional de Rehabilitación (Panare), y el Hospital del Trauma S.A. Esta función está compuesta por los siguiente subgrupos: 
 Servicios hospitalarios
Servicios de salud pública
Investigación y desarrollo relacionados con la salud
 Servicios de salud no especificados
http://www.hacienda.go.cr/docs/5776ac233f19a_Comentarios%20Consolidacion%20de%20Cifras%202015%20(B1).pdf
Donde:
</t>
    </r>
    <r>
      <rPr>
        <b/>
        <sz val="11"/>
        <color theme="1"/>
        <rFont val="Calibri"/>
        <family val="2"/>
        <scheme val="minor"/>
      </rPr>
      <t>i</t>
    </r>
    <r>
      <rPr>
        <sz val="11"/>
        <color theme="1"/>
        <rFont val="Calibri"/>
        <family val="2"/>
        <scheme val="minor"/>
      </rPr>
      <t>= educación, salud y protección social</t>
    </r>
  </si>
  <si>
    <r>
      <rPr>
        <b/>
        <sz val="11"/>
        <color theme="1"/>
        <rFont val="Calibri"/>
        <family val="2"/>
        <scheme val="minor"/>
      </rPr>
      <t>Subalimentación</t>
    </r>
    <r>
      <rPr>
        <sz val="11"/>
        <color theme="1"/>
        <rFont val="Calibri"/>
        <family val="2"/>
        <scheme val="minor"/>
      </rPr>
      <t xml:space="preserve">: Estado, con una duración de al menos un año, de incapacidad para adquirir alimentos suficientes, que se define como un nivel de ingesta de alimentos insuficiente para satisfacer las necesidades de energía alimentaria. (Definición de FAO)  
El número de personas subnutridas, se obtiene multiplicando las estimaciones de la proporción de personas subnutridas de cada país por las estimaciones de la población total. (http://siestad.sica.int/General/Reportes.aspx?DesagregacionId=NULL&amp;IndicadorId=30&amp;PaisId=Costa%20Rica&amp;Periodos=&amp;TipoReporte=FI&amp;TituloReporte=Estad%C3%ADsticas%20Sociales/Salud/Salud&amp;TipoGrafica=Bar)
El porcentaje se calcula dividiendo el número de personas subnutridas entre el total de la población del país en un año. (http://siestad.sica.int/General/Reportes.aspx?DesagregacionId=NULL&amp;IndicadorId=29&amp;PaisId=Costa%20Rica&amp;Periodos=&amp;TipoReporte=FI&amp;TituloReporte=Estad%C3%ADsticas%20Sociales/Salud/Salud&amp;TipoGrafica=Bar)
http://www.fao.org/hunger/glossary/es/
Para calcular la subalimentación es preciso: i) elegir una forma funcional de la distribución del consumo de alimentos f(x);
ii) determinar los valores de los tres parámetros, es decir, el consumo medio de alimentos (CEA), su variabilidad (CV) y su asimetría (AS); y
iii) calcular el umbral de las Necesidades Mínimas de Energía Alimentaria (NMEA). 
</t>
    </r>
  </si>
  <si>
    <t>Fuente: Censos Escolar de Peso y Talla, 2016, Ministerio de Salud</t>
  </si>
  <si>
    <t>Fuente: Censos Escolara de Peso y Talla, 2016. Miniterio de Salud</t>
  </si>
  <si>
    <t>Nacional y provincia de residencia</t>
  </si>
  <si>
    <t>Grupos de edades de la madre, ocupación de la madre y tipo de institución</t>
  </si>
  <si>
    <t>Porcentaje de población que vive en viviendas con servicio sanitario conectado a alcantarillado o tanque séptico, por Zona y Región de Planificación.</t>
  </si>
  <si>
    <t>Zona y Región de planificación</t>
  </si>
  <si>
    <r>
      <rPr>
        <b/>
        <sz val="11"/>
        <color theme="1"/>
        <rFont val="Calibri"/>
        <family val="2"/>
        <scheme val="minor"/>
      </rPr>
      <t>Población con acceso a la electricidad:</t>
    </r>
    <r>
      <rPr>
        <sz val="11"/>
        <color theme="1"/>
        <rFont val="Calibri"/>
        <family val="2"/>
        <scheme val="minor"/>
      </rPr>
      <t xml:space="preserve"> La variable utilizada es "Electricidad de la vivienda" (V15) que cuenta con las categorías: NO hay luz eléctrica, Del ICE, De la CNFL, De la ESPH/JASEC, De Cooperativa, De planta privada, Otra fuente de electricidad. Se determina según las institución que provee de energía eléctrica:</t>
    </r>
    <r>
      <rPr>
        <b/>
        <sz val="11"/>
        <color theme="1"/>
        <rFont val="Calibri"/>
        <family val="2"/>
        <scheme val="minor"/>
      </rPr>
      <t xml:space="preserve"> Instituto Costarricense de Electricidad, Compañía nacional de Fuerza y Luz, Empresa de servicios públicos de Heredia, Administrativa de Servicios Eléctricos de Cartago</t>
    </r>
    <r>
      <rPr>
        <sz val="11"/>
        <color theme="1"/>
        <rFont val="Calibri"/>
        <family val="2"/>
        <scheme val="minor"/>
      </rPr>
      <t xml:space="preserve">, de una </t>
    </r>
    <r>
      <rPr>
        <b/>
        <sz val="11"/>
        <color theme="1"/>
        <rFont val="Calibri"/>
        <family val="2"/>
        <scheme val="minor"/>
      </rPr>
      <t>cooperativa</t>
    </r>
    <r>
      <rPr>
        <sz val="11"/>
        <color theme="1"/>
        <rFont val="Calibri"/>
        <family val="2"/>
        <scheme val="minor"/>
      </rPr>
      <t xml:space="preserve"> (CoopeSantos, Coopeselesca, CoopeGuanacaste, CoopeAlfaro), de</t>
    </r>
    <r>
      <rPr>
        <b/>
        <sz val="11"/>
        <color theme="1"/>
        <rFont val="Calibri"/>
        <family val="2"/>
        <scheme val="minor"/>
      </rPr>
      <t xml:space="preserve"> planta privada</t>
    </r>
    <r>
      <rPr>
        <sz val="11"/>
        <color theme="1"/>
        <rFont val="Calibri"/>
        <family val="2"/>
        <scheme val="minor"/>
      </rPr>
      <t xml:space="preserve"> (alumbrado de servicio eléctrico de uso privado, proporcionado por una planta, dínamo. Se incluyen las viviendas que disfrutan de ese servicio debido a que los ocupantes trabajan en la finca, fábrica o mina que posee el servicio privado, </t>
    </r>
    <r>
      <rPr>
        <b/>
        <sz val="11"/>
        <color theme="1"/>
        <rFont val="Calibri"/>
        <family val="2"/>
        <scheme val="minor"/>
      </rPr>
      <t>de otra fuente de energía</t>
    </r>
    <r>
      <rPr>
        <sz val="11"/>
        <color theme="1"/>
        <rFont val="Calibri"/>
        <family val="2"/>
        <scheme val="minor"/>
      </rPr>
      <t xml:space="preserve"> (viviendas que tienen un servicio de electricidad diferente a los anteriores, por ejemplo, </t>
    </r>
    <r>
      <rPr>
        <b/>
        <sz val="11"/>
        <color theme="1"/>
        <rFont val="Calibri"/>
        <family val="2"/>
        <scheme val="minor"/>
      </rPr>
      <t>panel solar o paneles fotovoltaicos</t>
    </r>
    <r>
      <rPr>
        <sz val="11"/>
        <color theme="1"/>
        <rFont val="Calibri"/>
        <family val="2"/>
        <scheme val="minor"/>
      </rPr>
      <t>.
Se considera que no posee acceso a electricidad cuando no hay luz eléctrica, carece totalmente de servicio eléctrico (lámpara de gas no es fuente de energía eléctrica, si no de alumbrado y para cocinar). Tampoco se consideran casos ignorados.</t>
    </r>
  </si>
  <si>
    <t>Porcentaje del gasto público consolidado del  sector agropecuario respecto al gasto total consolidado del Sector Público</t>
  </si>
  <si>
    <t>Porcentaje del gasto público consolidado del  sector agropecuario respecto al gasto total consolidado del Sector Público.</t>
  </si>
  <si>
    <t>Anual, con 6 meses de rezago.</t>
  </si>
  <si>
    <t>El indicador no permite dar seguimiento a  la meta propuesta, según ha sido definida.</t>
  </si>
  <si>
    <t>Nacional, región de residencia</t>
  </si>
  <si>
    <t>Sexo, grupos de causa de muerte</t>
  </si>
  <si>
    <t>Nacional por provincia de residencia</t>
  </si>
  <si>
    <t>Por edad en dias y semanas y grupos de causa de defunción</t>
  </si>
  <si>
    <t xml:space="preserve">A partir de la línea base del 2016 reducir la mortalidad por accidentes de tránsito en Costa Rica en  4 puntos: al 2025 dos puntos y del 2025 al 2030 dos puntos, Lo que tendrá  impacto  indirecto  en la disminución de  las lesiones ocasionadas por esta causa. 
</t>
  </si>
  <si>
    <t>Nacional provincia</t>
  </si>
  <si>
    <t>Grupos de edades, sexo y tipo de medio de transporte</t>
  </si>
  <si>
    <r>
      <rPr>
        <b/>
        <sz val="11"/>
        <color theme="1"/>
        <rFont val="Calibri"/>
        <family val="2"/>
        <scheme val="minor"/>
      </rPr>
      <t xml:space="preserve">Planificación familias: </t>
    </r>
    <r>
      <rPr>
        <sz val="11"/>
        <color theme="1"/>
        <rFont val="Calibri"/>
        <family val="2"/>
        <scheme val="minor"/>
      </rPr>
      <t>permite a las personas tener el número de hijos que desean y determinar el intervalo entre embarazos. Se logra mediante la aplicación de métodos anticonceptivos y el tratamiento de la esterilidad (en este indicador solo se aborda la anticoncepción).</t>
    </r>
    <r>
      <rPr>
        <b/>
        <sz val="11"/>
        <color theme="1"/>
        <rFont val="Calibri"/>
        <family val="2"/>
        <scheme val="minor"/>
      </rPr>
      <t xml:space="preserve">
Metodos anticonceptivos modernos: </t>
    </r>
    <r>
      <rPr>
        <sz val="11"/>
        <color theme="1"/>
        <rFont val="Calibri"/>
        <family val="2"/>
        <scheme val="minor"/>
      </rPr>
      <t xml:space="preserve">son los orales, DIU, Inyectables, Norplant y Anticoncepción de emergencia.
1. </t>
    </r>
    <r>
      <rPr>
        <b/>
        <sz val="11"/>
        <color theme="1"/>
        <rFont val="Calibri"/>
        <family val="2"/>
        <scheme val="minor"/>
      </rPr>
      <t>Anticonceptivos orales</t>
    </r>
    <r>
      <rPr>
        <sz val="11"/>
        <color theme="1"/>
        <rFont val="Calibri"/>
        <family val="2"/>
        <scheme val="minor"/>
      </rPr>
      <t xml:space="preserve">: contiene dos hormonas (estrógeno y progestágeno). Evita la liberación de óvulos por los ovarios (ovulación).
2. </t>
    </r>
    <r>
      <rPr>
        <b/>
        <sz val="11"/>
        <color theme="1"/>
        <rFont val="Calibri"/>
        <family val="2"/>
        <scheme val="minor"/>
      </rPr>
      <t xml:space="preserve">Dispositivo intreuterino (DIU): </t>
    </r>
    <r>
      <rPr>
        <sz val="11"/>
        <color theme="1"/>
        <rFont val="Calibri"/>
        <family val="2"/>
        <scheme val="minor"/>
      </rPr>
      <t xml:space="preserve">Dispositivo plástico flexible y pequeño que contiene un asa o cubierta de cobre y se inserta en el útero. El cobre daña los espermatozoides e impide que se junten con el óvulo.
3. </t>
    </r>
    <r>
      <rPr>
        <b/>
        <sz val="11"/>
        <color theme="1"/>
        <rFont val="Calibri"/>
        <family val="2"/>
        <scheme val="minor"/>
      </rPr>
      <t>Inyectables</t>
    </r>
    <r>
      <rPr>
        <sz val="11"/>
        <color theme="1"/>
        <rFont val="Calibri"/>
        <family val="2"/>
        <scheme val="minor"/>
      </rPr>
      <t xml:space="preserve">: Se inyectan cada mes por vía intramuscular; contienen estrógeno y progestágeno. Impide que los ovarios liberen óvulos (ovulación).
4. </t>
    </r>
    <r>
      <rPr>
        <b/>
        <sz val="11"/>
        <color theme="1"/>
        <rFont val="Calibri"/>
        <family val="2"/>
        <scheme val="minor"/>
      </rPr>
      <t xml:space="preserve">Norplant: </t>
    </r>
    <r>
      <rPr>
        <sz val="11"/>
        <color theme="1"/>
        <rFont val="Calibri"/>
        <family val="2"/>
        <scheme val="minor"/>
      </rPr>
      <t xml:space="preserve">es una clase de dispositivo intrauterino de levonorgestrel. Es un dispositivo de plástico con forma de T que se inserta en el útero y libera diariamente pequeñas cantidades de levonorgestrel. Suprime el crecimiento del revestimiento de la cavidad uterina (endometrio).
5. </t>
    </r>
    <r>
      <rPr>
        <b/>
        <sz val="11"/>
        <color theme="1"/>
        <rFont val="Calibri"/>
        <family val="2"/>
        <scheme val="minor"/>
      </rPr>
      <t>Anticoncepción de emergencia</t>
    </r>
    <r>
      <rPr>
        <sz val="11"/>
        <color theme="1"/>
        <rFont val="Calibri"/>
        <family val="2"/>
        <scheme val="minor"/>
      </rPr>
      <t xml:space="preserve">:  o anticoncepción poscoital se refiere a métodos anticonceptivos que se pueden utilizar para prevenir embarazos en los días inmediatamente posteriores a la relación sexual. Se estableció para situaciones creadas por una relación sexual sin protección, el fallo o el uso incorrecto de otros anticonceptivos (como la omisión de una píldora anticonceptiva o la rotura o deslizamiento del preservativo) y para casos de violación o relaciones sexuales forzadas sin protección.
</t>
    </r>
  </si>
  <si>
    <t>Nacional y provincia</t>
  </si>
  <si>
    <t>Grupos de edades, edades simpres, estado conyugal y ocupación</t>
  </si>
  <si>
    <t>● Total de personas cubiertas por el Seguro de Enfermedad y Maternidad (SEM).                                                                                                                                       ● Total de la población</t>
  </si>
  <si>
    <t>Sexo y Grupos de edades</t>
  </si>
  <si>
    <t>qssddfghhjjk</t>
  </si>
  <si>
    <t>Me parece que el informante es el ismo de MEP</t>
  </si>
  <si>
    <t>Nacional y zona urbano, rural</t>
  </si>
  <si>
    <t>• Porcentaje de mujeres 18 años y de edad o más que han sufrido en los 12 meses anteriores violencia física, sexual  inflingida por un compañero íntimo actual o anterior. 
• Total de mujeres de 18 años y más.</t>
  </si>
  <si>
    <r>
      <t>Porcentaje de mujeres de 18 años y más que reportaron haber sido víctimas de  violencia física y violencia sexual en los últimos 12 meses, por parte de su compañero no íntimo</t>
    </r>
    <r>
      <rPr>
        <b/>
        <vertAlign val="superscript"/>
        <sz val="10"/>
        <color theme="0"/>
        <rFont val="Calibri"/>
        <family val="2"/>
        <scheme val="minor"/>
      </rPr>
      <t>/1</t>
    </r>
    <r>
      <rPr>
        <b/>
        <sz val="10"/>
        <color theme="0"/>
        <rFont val="Calibri"/>
        <family val="2"/>
        <scheme val="minor"/>
      </rPr>
      <t xml:space="preserve"> actual o anterior</t>
    </r>
  </si>
  <si>
    <t>Periodicidad mo definida para realizar la encuesta</t>
  </si>
  <si>
    <r>
      <rPr>
        <b/>
        <sz val="11"/>
        <color theme="1"/>
        <rFont val="Calibri"/>
        <family val="2"/>
        <scheme val="minor"/>
      </rPr>
      <t xml:space="preserve">Unión libre o juntado(a): </t>
    </r>
    <r>
      <rPr>
        <sz val="11"/>
        <color theme="1"/>
        <rFont val="Calibri"/>
        <family val="2"/>
        <scheme val="minor"/>
      </rPr>
      <t xml:space="preserve">persona que vive en estado marital, sin haber contraído matrimonio legalmente con la persona con la que convive.
</t>
    </r>
    <r>
      <rPr>
        <b/>
        <sz val="11"/>
        <color theme="1"/>
        <rFont val="Calibri"/>
        <family val="2"/>
        <scheme val="minor"/>
      </rPr>
      <t>Casado (a)</t>
    </r>
    <r>
      <rPr>
        <sz val="11"/>
        <color theme="1"/>
        <rFont val="Calibri"/>
        <family val="2"/>
        <scheme val="minor"/>
      </rPr>
      <t>: persona que ha contraído matrimonio legal, generalmente convive con su cónyuge, aunque también debe considerar esta opción cuando por razones circunstanciales, tales como trabajo, encarcelamiento, hospitalización, entre otros, la persona conyugue no reside en la vivienda, pero no porque hayan decidido distanciarse para terminar su matrimonio.</t>
    </r>
  </si>
  <si>
    <t>Los datos no son comparables entre el año 2011 y el 2017, ya que, la Encuesta del 2011 se refiere al Gran Área Metropolitana mientras que la Encuesta del 2017 se refiere a todo el país.</t>
  </si>
  <si>
    <t>Donde:
IAI= Indicador de la población con abastecimiento intradomiciliar
PTA= Población con abastecimiento intradomiciliar por región de planificación
PT= Población total de la región i
i= Región de planificación</t>
  </si>
  <si>
    <t>• Población de población con abstecimiento de agua intradomiciliaria                                                          • Población total, por región y por zona</t>
  </si>
  <si>
    <t xml:space="preserve">Porcentaje de energía renovable en el consumo final total de energía </t>
  </si>
  <si>
    <r>
      <t xml:space="preserve">Fuente: </t>
    </r>
    <r>
      <rPr>
        <sz val="8"/>
        <color theme="1"/>
        <rFont val="Calibri"/>
        <family val="2"/>
        <scheme val="minor"/>
      </rPr>
      <t>MINAE</t>
    </r>
    <r>
      <rPr>
        <b/>
        <sz val="8"/>
        <color theme="1"/>
        <rFont val="Calibri"/>
        <family val="2"/>
        <scheme val="minor"/>
      </rPr>
      <t>,</t>
    </r>
    <r>
      <rPr>
        <sz val="8"/>
        <color theme="1"/>
        <rFont val="Calibri"/>
        <family val="2"/>
        <scheme val="minor"/>
      </rPr>
      <t xml:space="preserve"> DSE, Balances Energéticos Nacionales y datos del BCCR</t>
    </r>
  </si>
  <si>
    <r>
      <t xml:space="preserve">Es la relación de la cantidad de personas ocupadas informales en el sector no agropecuario.
El </t>
    </r>
    <r>
      <rPr>
        <b/>
        <sz val="11"/>
        <color theme="1"/>
        <rFont val="Calibri"/>
        <family val="2"/>
        <scheme val="minor"/>
      </rPr>
      <t xml:space="preserve">empleo informal </t>
    </r>
    <r>
      <rPr>
        <sz val="11"/>
        <color theme="1"/>
        <rFont val="Calibri"/>
        <family val="2"/>
        <scheme val="minor"/>
      </rPr>
      <t xml:space="preserve">comprende el total de empleos que cumplen las siguientes características, según la
posición en el trabajo:
• Personas asalariadas sin seguridad social financiada por su empleador(a), es decir, no tienen rebajos de seguro social.
• Personas asalariadas que sólo le pagan en especie o que el pago fue una única vez, a quienes por la
naturaleza de su contratación, se considera que no son susceptibles de los rebajos de seguro social.
• Personas ayudantes no remuneradas, las cuales independientemente de donde laboren son consideradas como informales.
• Personas trabajadoras por cuenta propia y empleadoras que tienen empresas no constituidas en
sociedad, es decir, que no están inscritas en el Registro Nacional de la Propiedad y no llevan una
contabilidad formal en forma periódica.
• Personas trabajadoras por cuenta propia con trabajos ocasionales (laboran menos de un mes), a quienes por la naturaleza del trabajo no son susceptibles a estar inscritas o llevar contabilidad formal en forma periódica.
 La ECE no indaga sobre la organización legal ni el tipo de contabilidad de la empresa donde laboran las personas asalariadas y ayudantes no remuneradas.
</t>
    </r>
  </si>
  <si>
    <t xml:space="preserve">15 a 24 </t>
  </si>
  <si>
    <t>25 a 59</t>
  </si>
  <si>
    <r>
      <t xml:space="preserve">El diferencial de género en el ingreso bruto medio por hora corresponde a la diferencia entre el promedio por hora del hombre y la mujer expresado como porcentaje del ingreso medio por hora del hombre.
</t>
    </r>
    <r>
      <rPr>
        <sz val="11"/>
        <color theme="1"/>
        <rFont val="Calibri"/>
        <family val="2"/>
        <scheme val="minor"/>
      </rPr>
      <t xml:space="preserve">Ingreso por hora bruto de las personas ocupadas (asalariadas, cuenta propia o empleador) en el empleo principal.
Se utilizó el ingreso por hora bruto en el empleo principal para el cálculo de la brecha salarial (Revisar diferencias en el siguiente link: http://unstats.un.org/sdgs/files/metadata-compilation/Metadata-Goal-8.pdf ). </t>
    </r>
  </si>
  <si>
    <t>Nacional, zona y región de planificación</t>
  </si>
  <si>
    <t>• Número de  cajeros automáticos. 
• Total de población mayor de 15 años.</t>
  </si>
  <si>
    <t>• Número de sucursales de bancos comerciales.
• Total de población mayor de 15 años.</t>
  </si>
  <si>
    <t>• Personas que tienen una cuenta en un banco u otro tipo de entidad financiera.
• Total de población.</t>
  </si>
  <si>
    <t>• Valor agregado por manufactura.
• PIB.
• Total de población.</t>
  </si>
  <si>
    <t>• Total de investigadores. 
• Total de población.</t>
  </si>
  <si>
    <t>Tormenta Tropical Nate</t>
  </si>
  <si>
    <t>Fuente: CNE, 2005-2017.</t>
  </si>
  <si>
    <t xml:space="preserve">Este indicador es igual al 1.5.4 y 11.b.2 </t>
  </si>
  <si>
    <t xml:space="preserve">3.3.1 Número de nuevas infecciones por VIH por cada 1 000 habitantes no infectados, por sexo, edad y población clave </t>
  </si>
  <si>
    <t>Tasa de nuevos diagnósticos de VIH por 100 000 habitantes, por sexo</t>
  </si>
  <si>
    <t>Razón Hombres/
Mujeres</t>
  </si>
  <si>
    <t>Casos</t>
  </si>
  <si>
    <t>Fuente: MINSA, 2002-2017</t>
  </si>
  <si>
    <t>Costa Rica: Tasa de nuevos diagnósticos de VIH por 100 000 habitantes, 2010-2017</t>
  </si>
  <si>
    <r>
      <t>Fuente</t>
    </r>
    <r>
      <rPr>
        <sz val="10"/>
        <color theme="1"/>
        <rFont val="Calibri"/>
        <family val="2"/>
        <scheme val="minor"/>
      </rPr>
      <t>: MINSA, 2010-2017</t>
    </r>
  </si>
  <si>
    <t>Mantener o disminuir  la prevalencia del VIH en menos del 5% en población general.
Mantener o disminuir la mortalidad por sida</t>
  </si>
  <si>
    <r>
      <rPr>
        <b/>
        <sz val="11"/>
        <color theme="1"/>
        <rFont val="Calibri"/>
        <family val="2"/>
        <scheme val="minor"/>
      </rPr>
      <t>Diagnósticos de VIH:</t>
    </r>
    <r>
      <rPr>
        <sz val="11"/>
        <color theme="1"/>
        <rFont val="Calibri"/>
        <family val="2"/>
        <scheme val="minor"/>
      </rPr>
      <t xml:space="preserve"> Número de nuevos diagnósticos por VIH por 100 000 habitantes.
</t>
    </r>
    <r>
      <rPr>
        <b/>
        <sz val="11"/>
        <color theme="1"/>
        <rFont val="Calibri"/>
        <family val="2"/>
        <scheme val="minor"/>
      </rPr>
      <t>VIH:</t>
    </r>
    <r>
      <rPr>
        <sz val="11"/>
        <color theme="1"/>
        <rFont val="Calibri"/>
        <family val="2"/>
        <scheme val="minor"/>
      </rPr>
      <t xml:space="preserve"> Virus de inmunodeficiencia humana causante de la enfermedad denominada Sida. El término se utiliza además para describir al grupo de portadores del virus, que no han desarrollado aún síntomas ni signos de la enfermedad, es decir, pacientes asintomático</t>
    </r>
    <r>
      <rPr>
        <b/>
        <sz val="11"/>
        <color theme="1"/>
        <rFont val="Calibri"/>
        <family val="2"/>
        <scheme val="minor"/>
      </rPr>
      <t xml:space="preserve">s.
Sida: </t>
    </r>
    <r>
      <rPr>
        <sz val="11"/>
        <color theme="1"/>
        <rFont val="Calibri"/>
        <family val="2"/>
        <scheme val="minor"/>
      </rPr>
      <t>Término que define la enfermedad o al grupo de pacientes que la padecen.</t>
    </r>
    <r>
      <rPr>
        <b/>
        <sz val="11"/>
        <color theme="1"/>
        <rFont val="Calibri"/>
        <family val="2"/>
        <scheme val="minor"/>
      </rPr>
      <t xml:space="preserve">
VIH-Sida: </t>
    </r>
    <r>
      <rPr>
        <sz val="11"/>
        <color theme="1"/>
        <rFont val="Calibri"/>
        <family val="2"/>
        <scheme val="minor"/>
      </rPr>
      <t xml:space="preserve">incluye los casos de personas infectadas por el virus, pero unas son asintomáticas y las otras ya han desarrollado la enfermedad.
</t>
    </r>
    <r>
      <rPr>
        <b/>
        <sz val="8"/>
        <color theme="1"/>
        <rFont val="Calibri"/>
        <family val="2"/>
        <scheme val="minor"/>
      </rPr>
      <t/>
    </r>
  </si>
  <si>
    <t>● Número de nuevos diagnósticos en un año o periodo determinado.
● Total de habitantes del mismo año o periodo.</t>
  </si>
  <si>
    <t xml:space="preserve">El indicador se puede desagregar por edad, sexo y ubicación geográfica.  </t>
  </si>
  <si>
    <t>Boleta de notificación de obligatoria, mensual. Decreto: 37.306-S.</t>
  </si>
  <si>
    <t>En el caso del VIH se habla de nuevos diagnósticos y no de nuevas infecciones, según lineamientos de la OPS/OMS.
La desagregación propuesta por UN solo se obtiene en estudios específicos. No se obtiene por la notificación de rutina.</t>
  </si>
  <si>
    <t>Teresita Solano</t>
  </si>
  <si>
    <t>Enfermedades transmisibles</t>
  </si>
  <si>
    <t>teresita.solano@misalud.go.cr</t>
  </si>
  <si>
    <t xml:space="preserve">3.3.2 Incidencia de la tuberculosis por cada 1 000 habitantes  </t>
  </si>
  <si>
    <t>Tasa de incidencia de nuevos diagnósticos de tuberculosis por cada 100 000 habitantes</t>
  </si>
  <si>
    <t>Tasa de incidencia de tuberculosis por cada 100 000 habitantes</t>
  </si>
  <si>
    <t>Costa Rica: Tasa de incidencia de tuberculosis por cada 100 000 habitantes, 2010-2017</t>
  </si>
  <si>
    <t>*Cifras preliminares</t>
  </si>
  <si>
    <r>
      <t xml:space="preserve">P/ </t>
    </r>
    <r>
      <rPr>
        <sz val="10"/>
        <color theme="1"/>
        <rFont val="Calibri"/>
        <family val="2"/>
        <scheme val="minor"/>
      </rPr>
      <t>El 2017 es un dato preliminar.</t>
    </r>
  </si>
  <si>
    <r>
      <t>Fuente</t>
    </r>
    <r>
      <rPr>
        <sz val="10"/>
        <color theme="1"/>
        <rFont val="Calibri"/>
        <family val="2"/>
        <scheme val="minor"/>
      </rPr>
      <t>: Ministerio de Salud, 2010-2017.</t>
    </r>
  </si>
  <si>
    <r>
      <rPr>
        <b/>
        <sz val="11"/>
        <color theme="1"/>
        <rFont val="Calibri"/>
        <family val="2"/>
        <scheme val="minor"/>
      </rPr>
      <t>Incidencia de tuberculosis</t>
    </r>
    <r>
      <rPr>
        <sz val="11"/>
        <color theme="1"/>
        <rFont val="Calibri"/>
        <family val="2"/>
        <scheme val="minor"/>
      </rPr>
      <t xml:space="preserve">: número de casos notificados (nuevos) de tuberculosis entre la población en riesgo Estimación del número de casos nuevos y recaídas de Tuberculosis (todas las formas incluyendo los casos en personas que viven con el VIH) procedentes de un año determinado, expresado como una tasa por 100 000 habitantes.
</t>
    </r>
    <r>
      <rPr>
        <b/>
        <sz val="11"/>
        <color theme="1"/>
        <rFont val="Calibri"/>
        <family val="2"/>
        <scheme val="minor"/>
      </rPr>
      <t>Tuberculosis:</t>
    </r>
    <r>
      <rPr>
        <sz val="11"/>
        <color theme="1"/>
        <rFont val="Calibri"/>
        <family val="2"/>
        <scheme val="minor"/>
      </rPr>
      <t xml:space="preserve"> es una enfermedad causada por Mycobacterium tuberculosis, una bacteria que casi siempre afecta a los pulmones.La TBC es una enfermedad infecciosa, provocada en la mayor parte de los casos por un microorganismo denominado M. tuberculosis (bacilo de Koch). Este microorganismo tiene forma bacilar, es aerobio estricto, es decir requiere oxígeno para poder vivir y multiplicarse. Muy sensible al calor, luz solar y luz ultravioleta y por el contrario,
resistente al frío, la congelación y la desecación. Puede permanecer en estado latente o durmiente durante días e inclusive años.
</t>
    </r>
  </si>
  <si>
    <t>Tasa por cada 100 000 habitantes</t>
  </si>
  <si>
    <t>● Número de casos nuevos y recaídas de tuberculosis.
● Número de personas en exposición.</t>
  </si>
  <si>
    <t>Boleta de notificación de obligatoria, mensual. Decreto: 30945-S</t>
  </si>
  <si>
    <t>De acuerdo a las Naciones Unidas, este indicador se requiere con las siguientes desagregaciones: Edad / Estado VIH / Sexo</t>
  </si>
  <si>
    <t xml:space="preserve">3.3.3 Incidencia de la malaria por cada 1 000 habitantes  </t>
  </si>
  <si>
    <t>Tasa de incidencia de casos autóctonos de malaria por cada 1 000 habitantes en áreas de riesgo.</t>
  </si>
  <si>
    <t>Incidencia Parasitaria Anual de malaria por cada 1 000 habitantes</t>
  </si>
  <si>
    <t>Costa Rica: Tasa de incidencia parasitaria anual de casos autóctonos de malaria por cada 1 000 habitantes, 2010-2017</t>
  </si>
  <si>
    <t>Incidencia parasitaria anual (IPA) de casos autóctonos de malaria. Costa Rica 2010-2017</t>
  </si>
  <si>
    <t>IPA</t>
  </si>
  <si>
    <t>Fuente: UAPSS-ministerio de Salud</t>
  </si>
  <si>
    <t>Incidencia por 1000 habitantes</t>
  </si>
  <si>
    <r>
      <t>Fuente</t>
    </r>
    <r>
      <rPr>
        <sz val="10"/>
        <color theme="1"/>
        <rFont val="Calibri"/>
        <family val="2"/>
        <scheme val="minor"/>
      </rPr>
      <t>: UAPSS-Ministerio de Salud,  2010-2017.</t>
    </r>
  </si>
  <si>
    <t>0.007</t>
  </si>
  <si>
    <t>0.013</t>
  </si>
  <si>
    <t>Fuente: Ministerio de Salud</t>
  </si>
  <si>
    <t>Los datos de la tabla NO coinciden con el indicador propuesto, ya que el IPA esta construido con todos los casos (autoctonos e importados.</t>
  </si>
  <si>
    <t>Sin embargo los datos del gráfico si corresponden a los casos autóctonos y por lo tanto al indicador propuesto, ver tabla nueva de la derecha</t>
  </si>
  <si>
    <t>Eliminar la transmisión vectorial de la malaria para el año 2020.</t>
  </si>
  <si>
    <r>
      <rPr>
        <b/>
        <sz val="11"/>
        <color theme="1"/>
        <rFont val="Calibri"/>
        <family val="2"/>
        <scheme val="minor"/>
      </rPr>
      <t>Casos notificados de malaria</t>
    </r>
    <r>
      <rPr>
        <sz val="11"/>
        <color theme="1"/>
        <rFont val="Calibri"/>
        <family val="2"/>
        <scheme val="minor"/>
      </rPr>
      <t xml:space="preserve">: Número de casos de malaria por 1 000 mil habitantes para cada año.
</t>
    </r>
    <r>
      <rPr>
        <b/>
        <sz val="11"/>
        <color theme="1"/>
        <rFont val="Calibri"/>
        <family val="2"/>
        <scheme val="minor"/>
      </rPr>
      <t>Malaria:</t>
    </r>
    <r>
      <rPr>
        <sz val="11"/>
        <color theme="1"/>
        <rFont val="Calibri"/>
        <family val="2"/>
        <scheme val="minor"/>
      </rPr>
      <t xml:space="preserve"> conocido también como paludismo. Es una enfermedad producida por parásitos del género Plasmodium. El paludismo es causado por un parásito denominado Plasmodium sp que se transmite a través de la picadura de mosquitos infectados. En el organismo humano, los parásitos se multiplican en el hígado y después infectan los glóbulos rojos.
</t>
    </r>
    <r>
      <rPr>
        <b/>
        <sz val="11"/>
        <color theme="1"/>
        <rFont val="Calibri"/>
        <family val="2"/>
        <scheme val="minor"/>
      </rPr>
      <t>Población en riesgo:</t>
    </r>
    <r>
      <rPr>
        <sz val="11"/>
        <color theme="1"/>
        <rFont val="Calibri"/>
        <family val="2"/>
        <scheme val="minor"/>
      </rPr>
      <t xml:space="preserve"> número de personas que viven en zonas donde se produce la transmisión de la malaria.</t>
    </r>
  </si>
  <si>
    <t>Tasa por cada 1 000 habitantes</t>
  </si>
  <si>
    <t>● Número de casos de malaria.
● Población en riesgo (número de personas que viven en zonas donde ocurre la transmisión de la malaria).</t>
  </si>
  <si>
    <t>Boleta de Notificación obligatoria. (Notificación en 24 horas).</t>
  </si>
  <si>
    <t xml:space="preserve">País se encuentra en proceso de certificación de eliminación de la transmisión de la malaria.
</t>
  </si>
  <si>
    <t>Daniel Salas Peraza  / Adriana Alfaro Nájera</t>
  </si>
  <si>
    <t>daniel.salas@misalud.go.cr /adriana.alfaro@misalud.go.cr</t>
  </si>
  <si>
    <t xml:space="preserve">3.3.4 Incidencia de la hepatitis B por 100 000 habitantes  </t>
  </si>
  <si>
    <t>Tasa de incidencia de hepatitis B por cada 100 000 habitantes</t>
  </si>
  <si>
    <t>Costa Rica: Tasas de incidencia de nuevos diagnósticos de hepatitis B por cada 100 000 habitantes, 2010-2015</t>
  </si>
  <si>
    <t>Fuente: MINSA, 2010-2015</t>
  </si>
  <si>
    <r>
      <t>Fuente</t>
    </r>
    <r>
      <rPr>
        <sz val="10"/>
        <color theme="1"/>
        <rFont val="Calibri"/>
        <family val="2"/>
        <scheme val="minor"/>
      </rPr>
      <t>: MINSA, 2010-2015</t>
    </r>
  </si>
  <si>
    <t xml:space="preserve">REVISAR SI LOS DATOS DE ESTA TABLA COINCIDEN CON EL INDICADOR PROPUESTO </t>
  </si>
  <si>
    <t>Reducción del 90% de la incidencia de casos de hepatitis B.
Reducción del 65% de las muertes por hepatitis B</t>
  </si>
  <si>
    <r>
      <rPr>
        <b/>
        <sz val="11"/>
        <color theme="1"/>
        <rFont val="Calibri"/>
        <family val="2"/>
        <scheme val="minor"/>
      </rPr>
      <t xml:space="preserve">Incidencia de hepatitis B: </t>
    </r>
    <r>
      <rPr>
        <sz val="11"/>
        <color theme="1"/>
        <rFont val="Calibri"/>
        <family val="2"/>
        <scheme val="minor"/>
      </rPr>
      <t xml:space="preserve">número de casos notificados (nuevos) de hepatitis B entre la población en riesgo </t>
    </r>
    <r>
      <rPr>
        <b/>
        <sz val="11"/>
        <color theme="1"/>
        <rFont val="Calibri"/>
        <family val="2"/>
        <scheme val="minor"/>
      </rPr>
      <t xml:space="preserve">
Hepatits B: </t>
    </r>
    <r>
      <rPr>
        <sz val="11"/>
        <color theme="1"/>
        <rFont val="Calibri"/>
        <family val="2"/>
        <scheme val="minor"/>
      </rPr>
      <t>La hepatitis B es una infección hepática potencialmente mortal causada por el virus de la hepatitis B (VHB). Constituye un importante problema de salud a nivel mundial. Puede causar hepatopatía crónica y conlleva un alto riesgo de muerte por cirrosis y cáncer hepático.
Desde 1982 se dispone de una vacuna contra la hepatitis B con una eficacia del 95% en la prevención de la infección y la aparición de una enfermedad crónica y cáncer de hígado debido a la hepatitis B.</t>
    </r>
  </si>
  <si>
    <t>● Número de casos nuevos 
● Número de personas en exposición.</t>
  </si>
  <si>
    <t>UN establece que la información se obtiene de encuestas, por lo que mi criterio es que no se trata de un indicador A, sino que es un indicador B
Estrategia Mundial de Sector de a Salud contra las Hepatitis Víricas, 2016-2021</t>
  </si>
  <si>
    <r>
      <t xml:space="preserve">4.c De aquí a 2030, aumentar considerablemente la oferta de </t>
    </r>
    <r>
      <rPr>
        <u val="double"/>
        <sz val="11"/>
        <rFont val="Calibri"/>
        <family val="2"/>
        <scheme val="minor"/>
      </rPr>
      <t>docentes calificados</t>
    </r>
    <r>
      <rPr>
        <sz val="11"/>
        <rFont val="Calibri"/>
        <family val="2"/>
        <scheme val="minor"/>
      </rPr>
      <t>, incluso mediante la cooperación internacional para la formación de docentes en los países en desarrollo, especialmente los países menos adelantados y los pequeños Estados insulares en desarrollo</t>
    </r>
  </si>
  <si>
    <t>Densidad y distribución de trabajadores sanitarios por cada 10 000 habitantes, por subgrupo ocupacional</t>
  </si>
  <si>
    <t>Población</t>
  </si>
  <si>
    <t>Total de trabajadores</t>
  </si>
  <si>
    <t>Por cada 
10 000 habitantes</t>
  </si>
  <si>
    <t>Fuente: Caja Costarricense de Seguro Social, Sistema de Información Estadística de Recursos Humanos 2010-2018.
Instituto Nacional de Estadística y Censos, Encuesta Nacional de Hogares, 2010-2018.</t>
  </si>
  <si>
    <t>Costa Rica: Densidad de trabajadores sanitarios por cada 10 000 habitantes, 2010-2018</t>
  </si>
  <si>
    <t xml:space="preserve">Capacidad del Reglamento Sanitario Internacional (RSI) y preparación para emergencias de salud  </t>
  </si>
  <si>
    <t>Fuente: Ministerio de Salud.</t>
  </si>
  <si>
    <t>Fuente: Instituto Nacional de Seguros, Sistema Mecanizado de Riesgos del Trabajo, 2017; Instituto Nacional de Estadística y Censos, Encuesta Continua de Empleo, IV trimestre 2017</t>
  </si>
  <si>
    <t>https://www.cso.go.cr/documentos_relevantes/estadisticas_salud_ocupacional.aspx</t>
  </si>
  <si>
    <t>Enlace metadato UN:</t>
  </si>
  <si>
    <t>https://unstats.un.org/sdgs/metadata/files/Metadata-01-01-01a.pdf</t>
  </si>
  <si>
    <t>https://unstats.un.org/sdgs/metadata/files/Metadata-01-01-01b.pdf</t>
  </si>
  <si>
    <t>https://unstats.un.org/sdgs/metadata/files/Metadata-01-02-01.pdf</t>
  </si>
  <si>
    <t>https://unstats.un.org/sdgs/metadata/files/Metadata-01-02-02.pdf</t>
  </si>
  <si>
    <t>Enlace metadatos UN:</t>
  </si>
  <si>
    <t xml:space="preserve">Enlace metadato UN: </t>
  </si>
  <si>
    <t xml:space="preserve">https://unstats.un.org/sdgs/metadata/files/Metadata-01-03-01a.pdf </t>
  </si>
  <si>
    <t xml:space="preserve">https://unstats.un.org/sdgs/metadata/files/Metadata-01-03-01b.pdf </t>
  </si>
  <si>
    <t>https://unstats.un.org/sdgs/metadata/files/Metadata-01-04-01.pdf</t>
  </si>
  <si>
    <t>https://unstats.un.org/sdgs/metadata/files/Metadata-01-04-02.pdf</t>
  </si>
  <si>
    <t>https://unstats.un.org/sdgs/metadata/files/Metadata-01-05-01.pdf</t>
  </si>
  <si>
    <t>https://unstats.un.org/sdgs/metadata/files/Metadata-01-05-02.pdf</t>
  </si>
  <si>
    <t xml:space="preserve">https://unstats.un.org/sdgs/metadata/files/Metadata-01-05-03.pdf </t>
  </si>
  <si>
    <t>https://unstats.un.org/sdgs/metadata/files/Metadata-01-05-04.pdf</t>
  </si>
  <si>
    <t>https://unstats.un.org/sdgs/tierIII-indicators/</t>
  </si>
  <si>
    <t>https://unstats.un.org/sdgs/metadata/files/Metadata-01-0a-02.pdf</t>
  </si>
  <si>
    <t>https://unstats.un.org/sdgs/metadata/files/Metadata-02-01-01.pdf</t>
  </si>
  <si>
    <t xml:space="preserve">https://unstats.un.org/sdgs/metadata/files/Metadata-02-01-02.pdf </t>
  </si>
  <si>
    <t>https://unstats.un.org/sdgs/metadata/files/Metadata-02-02-01.pdf</t>
  </si>
  <si>
    <t>https://unstats.un.org/sdgs/metadata/files/Metadata-02-02-02a.pdf</t>
  </si>
  <si>
    <t>https://unstats.un.org/sdgs/metadata/files/Metadata-02-02-02b.pdf</t>
  </si>
  <si>
    <t>https://unstats.un.org/sdgs/metadata/files/Metadata-02-03-01.pdf</t>
  </si>
  <si>
    <t>https://unstats.un.org/sdgs/metadata/files/Metadata-02-03-02.pdf</t>
  </si>
  <si>
    <t>https://unstats.un.org/sdgs/metadata/files/Metadata-02-04-01.pdf</t>
  </si>
  <si>
    <t>https://unstats.un.org/sdgs/metadata/files/Metadata-02-05-01.pdf</t>
  </si>
  <si>
    <t>https://unstats.un.org/sdgs/metadata/files/Metadata-02-05-02.pdf</t>
  </si>
  <si>
    <t>https://unstats.un.org/sdgs/metadata/files/Metadata-02-0A-02.pdf</t>
  </si>
  <si>
    <t xml:space="preserve">https://unstats.un.org/sdgs/metadata/files/Metadata-02-0B-01.pdf </t>
  </si>
  <si>
    <t>https://unstats.un.org/sdgs/metadata/files/Metadata-02-0C-01.pdf</t>
  </si>
  <si>
    <t>https://unstats.un.org/sdgs/metadata/files/Metadata-03-01-01.pdf</t>
  </si>
  <si>
    <t>https://unstats.un.org/sdgs/metadata/files/Metadata-03-01-02.pdf</t>
  </si>
  <si>
    <t>https://unstats.un.org/sdgs/metadata/files/Metadata-03-02-01.pdf</t>
  </si>
  <si>
    <t>https://unstats.un.org/sdgs/metadata/files/Metadata-03-03-02.pdf</t>
  </si>
  <si>
    <t>https://unstats.un.org/sdgs/metadata/files/Metadata-03-03-01.pdf</t>
  </si>
  <si>
    <t>https://unstats.un.org/sdgs/metadata/files/Metadata-03-03-03.pdf</t>
  </si>
  <si>
    <t>https://unstats.un.org/sdgs/metadata/files/Metadata-03-03-04.pdf</t>
  </si>
  <si>
    <t>https://unstats.un.org/sdgs/metadata/files/Metadata-03-03-05.pdf</t>
  </si>
  <si>
    <t>https://unstats.un.org/sdgs/metadata/files/Metadata-03-04-01.pdf</t>
  </si>
  <si>
    <t>https://unstats.un.org/sdgs/metadata/files/Metadata-03-04-02.pdf</t>
  </si>
  <si>
    <t>https://unstats.un.org/sdgs/metadata/files/Metadata-03-05-02.pdf</t>
  </si>
  <si>
    <t>https://unstats.un.org/sdgs/metadata/files/Metadata-03-06-01.pdf</t>
  </si>
  <si>
    <t>https://unstats.un.org/sdgs/metadata/files/Metadata-03-07-01.pdf</t>
  </si>
  <si>
    <t>https://unstats.un.org/sdgs/metadata/files/Metadata-03-07-02.pdf</t>
  </si>
  <si>
    <t>https://unstats.un.org/sdgs/metadata/files/Metadata-03-08-01.pdf</t>
  </si>
  <si>
    <t>https://unstats.un.org/sdgs/metadata/files/Metadata-03-08-02.pdf</t>
  </si>
  <si>
    <t>https://unstats.un.org/sdgs/metadata/files/Metadata-03-09-01.pdf</t>
  </si>
  <si>
    <t>https://unstats.un.org/sdgs/metadata/files/Metadata-03-09-02.pdf</t>
  </si>
  <si>
    <t>https://unstats.un.org/sdgs/metadata/files/Metadata-03-09-03.pdf</t>
  </si>
  <si>
    <t>https://unstats.un.org/sdgs/metadata/files/Metadata-03-0a-01.pdf</t>
  </si>
  <si>
    <t>https://unstats.un.org/sdgs/metadata/files/Metadata-03-0b-01.pdf</t>
  </si>
  <si>
    <t>https://unstats.un.org/sdgs/metadata/files/Metadata-03-0B-02.pdf</t>
  </si>
  <si>
    <t>https://unstats.un.org/sdgs/metadata/files/Metadata-03-0B-03.pdf</t>
  </si>
  <si>
    <t>https://unstats.un.org/sdgs/metadata/files/Metadata-03-0C-01.pdf</t>
  </si>
  <si>
    <t>https://unstats.un.org/sdgs/metadata/files/Metadata-03-0D-01.pdf</t>
  </si>
  <si>
    <t>https://unstats.un.org/sdgs/metadata/files/Metadata-04-01-01A.pdf</t>
  </si>
  <si>
    <t>https://unstats.un.org/sdgs/metadata/files/Metadata-04-01-01BC.pdf</t>
  </si>
  <si>
    <t>https://unstats.un.org/sdgs/metadata/files/Metadata-04-02-01.pdf</t>
  </si>
  <si>
    <t>https://unstats.un.org/sdgs/metadata/files/Metadata-04-02-02.pdf</t>
  </si>
  <si>
    <t>https://unstats.un.org/sdgs/metadata/files/Metadata-04-03-01.pdf</t>
  </si>
  <si>
    <t>https://unstats.un.org/sdgs/metadata/files/Metadata-04-04-01.pdf</t>
  </si>
  <si>
    <t>https://unstats.un.org/sdgs/metadata/files/Metadata-04-05-01.pdf</t>
  </si>
  <si>
    <t>https://unstats.un.org/sdgs/metadata/files/Metadata-04-06-01.pdf</t>
  </si>
  <si>
    <t>https://unstats.un.org/sdgs/metadata/files/Metadata-04-0A-01.pdf</t>
  </si>
  <si>
    <t>https://unstats.un.org/sdgs/metadata/files/Metadata-04-0B-01.pdf</t>
  </si>
  <si>
    <t>https://unstats.un.org/sdgs/metadata/files/Metadata-04-0C-01.pdf</t>
  </si>
  <si>
    <t>https://unstats.un.org/sdgs/metadata/files/Metadata-05-01-01.pdf</t>
  </si>
  <si>
    <t>https://unstats.un.org/sdgs/metadata/files/Metadata-05-02-01.pdf</t>
  </si>
  <si>
    <t>https://unstats.un.org/sdgs/metadata/files/Metadata-05-02-02.pdf</t>
  </si>
  <si>
    <t>https://unstats.un.org/sdgs/metadata/files/Metadata-05-03-01.pdf</t>
  </si>
  <si>
    <t>https://unstats.un.org/sdgs/metadata/files/Metadata-05-03-02.pdf</t>
  </si>
  <si>
    <t>https://unstats.un.org/sdgs/metadata/files/Metadata-05-04-01.pdf</t>
  </si>
  <si>
    <t>https://unstats.un.org/sdgs/metadata/files/Metadata-05-05-01a.pdf</t>
  </si>
  <si>
    <t>https://unstats.un.org/sdgs/metadata/files/Metadata-05-05-01b.pdf</t>
  </si>
  <si>
    <t>https://unstats.un.org/sdgs/metadata/files/Metadata-05-05-02.pdf</t>
  </si>
  <si>
    <t>https://unstats.un.org/sdgs/metadata/files/Metadata-05-06-01.pdf</t>
  </si>
  <si>
    <t>https://unstats.un.org/sdgs/metadata/files/Metadata-05-06-02.pdf</t>
  </si>
  <si>
    <t>https://unstats.un.org/sdgs/metadata/files/Metadata-05-0a-01.pdf</t>
  </si>
  <si>
    <t>https://unstats.un.org/sdgs/metadata/files/Metadata-05-0A-02.pdf</t>
  </si>
  <si>
    <t>https://unstats.un.org/sdgs/metadata/files/Metadata-05-0B-01.pdf</t>
  </si>
  <si>
    <t>https://unstats.un.org/sdgs/metadata/files/Metadata-05-0c-01.pdf</t>
  </si>
  <si>
    <t>https://unstats.un.org/sdgs/metadata/files/Metadata-06-01-01.pdf</t>
  </si>
  <si>
    <t>https://unstats.un.org/sdgs/metadata/files/Metadata-06-02-01.pdf</t>
  </si>
  <si>
    <t>https://unstats.un.org/sdgs/metadata/files/Metadata-06-03-01.pdf</t>
  </si>
  <si>
    <t>https://unstats.un.org/sdgs/metadata/files/Metadata-06-04-01.pdf</t>
  </si>
  <si>
    <t>https://unstats.un.org/sdgs/metadata/files/Metadata-06-05-01.pdf</t>
  </si>
  <si>
    <t>https://unstats.un.org/sdgs/metadata/files/Metadata-06-05-02.pdf</t>
  </si>
  <si>
    <t>https://unstats.un.org/sdgs/metadata/files/Metadata-06-06-01a.pdf</t>
  </si>
  <si>
    <t>https://unstats.un.org/sdgs/metadata/files/Metadata-06-06-01b.pdf</t>
  </si>
  <si>
    <t>https://unstats.un.org/sdgs/metadata/files/Metadata-06-0A-01.pdf</t>
  </si>
  <si>
    <t>https://unstats.un.org/sdgs/metadata/files/Metadata-06-0B-01.pdf</t>
  </si>
  <si>
    <t>https://unstats.un.org/sdgs/metadata/files/Metadata-07-01-01.pdf</t>
  </si>
  <si>
    <t>https://unstats.un.org/sdgs/metadata/files/Metadata-07-01-02.pdf</t>
  </si>
  <si>
    <t>https://unstats.un.org/sdgs/metadata/files/Metadata-07-02-01.pdf</t>
  </si>
  <si>
    <t>https://unstats.un.org/sdgs/metadata/files/Metadata-07-03-01.pdf</t>
  </si>
  <si>
    <t>https://unstats.un.org/sdgs/metadata/files/Metadata-07-0a-01.pdf</t>
  </si>
  <si>
    <t>https://unstats.un.org/sdgs/tierIII-indicators/files/Tier3-07-b-01.pdf</t>
  </si>
  <si>
    <t>https://unstats.un.org/sdgs/metadata/files/Metadata-08-01-01.pdf</t>
  </si>
  <si>
    <t>https://unstats.un.org/sdgs/metadata/files/Metadata-08-02-01.pdf</t>
  </si>
  <si>
    <t>https://unstats.un.org/sdgs/metadata/files/Metadata-08-03-01.pdf</t>
  </si>
  <si>
    <t>https://unstats.un.org/sdgs/metadata/files/Metadata-08-04-01.pdf</t>
  </si>
  <si>
    <t>https://unstats.un.org/sdgs/metadata/files/Metadata-08-04-02.pdf</t>
  </si>
  <si>
    <t>https://unstats.un.org/sdgs/metadata/files/Metadata-08-05-01.pdf</t>
  </si>
  <si>
    <t>https://unstats.un.org/sdgs/metadata/files/Metadata-08-05-02.pdf</t>
  </si>
  <si>
    <t>https://unstats.un.org/sdgs/metadata/files/Metadata-08-06-01.pdf</t>
  </si>
  <si>
    <t>https://unstats.un.org/sdgs/metadata/files/Metadata-08-07-01.pdf</t>
  </si>
  <si>
    <t>https://unstats.un.org/sdgs/metadata/files/Metadata-08-08-01.pdf</t>
  </si>
  <si>
    <t>https://unstats.un.org/sdgs/metadata/files/Metadata-08-08-02.pdf</t>
  </si>
  <si>
    <t>https://unstats.un.org/sdgs/metadata/files/Metadata-08-09-01.pdf</t>
  </si>
  <si>
    <t>https://unstats.un.org/sdgs/metadata/files/Metadata-08-10-01.pdf</t>
  </si>
  <si>
    <t>https://unstats.un.org/sdgs/metadata/files/Metadata-08-10-02.pdf</t>
  </si>
  <si>
    <t>https://unstats.un.org/sdgs/metadata/files/Metadata-08-0A-01.pdf</t>
  </si>
  <si>
    <t>https://unstats.un.org/sdgs/metadata/files/Metadata-08-0b-01.pdf</t>
  </si>
  <si>
    <t>https://unstats.un.org/sdgs/metadata/files/Metadata-09-01-01.pdf</t>
  </si>
  <si>
    <t>https://unstats.un.org/sdgs/metadata/files/Metadata-09-01-02.pdf</t>
  </si>
  <si>
    <t>https://unstats.un.org/sdgs/metadata/files/Metadata-09-02-01.pdf</t>
  </si>
  <si>
    <t>https://unstats.un.org/sdgs/metadata/files/Metadata-09-02-02.pdf</t>
  </si>
  <si>
    <t>https://unstats.un.org/sdgs/metadata/files/Metadata-09-03-01.pdf</t>
  </si>
  <si>
    <t>https://unstats.un.org/sdgs/metadata/files/Metadata-09-03-02.pdf</t>
  </si>
  <si>
    <t>https://unstats.un.org/sdgs/metadata/files/Metadata-09-04-01.pdf</t>
  </si>
  <si>
    <t>https://unstats.un.org/sdgs/metadata/files/Metadata-09-05-02.pdf</t>
  </si>
  <si>
    <t>https://unstats.un.org/sdgs/metadata/files/Metadata-09-0A-01.pdf</t>
  </si>
  <si>
    <t>https://unstats.un.org/sdgs/metadata/files/Metadata-09-0B-01.pdf</t>
  </si>
  <si>
    <t>https://unstats.un.org/sdgs/metadata/files/Metadata-09-0C-01.pdf</t>
  </si>
  <si>
    <t>https://unstats.un.org/sdgs/metadata/files/Metadata-10-01-01.pdf</t>
  </si>
  <si>
    <t>https://unstats.un.org/sdgs/metadata/files/Metadata-10-02-01.pdf</t>
  </si>
  <si>
    <t>https://unstats.un.org/sdgs/metadata/files/Metadata-10-04-01.pdf</t>
  </si>
  <si>
    <t>https://unstats.un.org/sdgs/metadata/files/Metadata-10-06-01.pdf</t>
  </si>
  <si>
    <t>https://unstats.un.org/sdgs/metadata/files/Metadata-10-07-01.pdf</t>
  </si>
  <si>
    <t>https://unstats.un.org/sdgs/metadata/files/Metadata-10-07-02.pdf</t>
  </si>
  <si>
    <t>https://unstats.un.org/sdgs/metadata/files/Metadata-10-0A-01.pdf</t>
  </si>
  <si>
    <t>https://unstats.un.org/sdgs/metadata/files/Metadata-10-0B-01.pdf</t>
  </si>
  <si>
    <t>https://unstats.un.org/sdgs/metadata/files/Metadata-10-0C-01.pdf</t>
  </si>
  <si>
    <t>https://unstats.un.org/sdgs/metadata/files/Metadata-11-01-01.pdf</t>
  </si>
  <si>
    <t>https://unstats.un.org/sdgs/metadata/files/Metadata-11-02-01.pdf</t>
  </si>
  <si>
    <t>https://unstats.un.org/sdgs/metadata/files/Metadata-11-03-01.pdf</t>
  </si>
  <si>
    <t>https://unstats.un.org/sdgs/metadata/files/Metadata-11-03-02.pdf</t>
  </si>
  <si>
    <t>https://unstats.un.org/sdgs/metadata/files/Metadata-11-05-01.pdf</t>
  </si>
  <si>
    <t>https://unstats.un.org/sdgs/metadata/files/Metadata-11-05-02.pdf</t>
  </si>
  <si>
    <t>https://unstats.un.org/sdgs/metadata/files/Metadata-11-06-01.pdf</t>
  </si>
  <si>
    <t>https://unstats.un.org/sdgs/metadata/files/Metadata-11-06-02.pdf</t>
  </si>
  <si>
    <t>https://unstats.un.org/sdgs/metadata/files/Metadata-11-07-01.pdf</t>
  </si>
  <si>
    <t>https://unstats.un.org/sdgs/metadata/files/Metadata-11-0B-01.pdf</t>
  </si>
  <si>
    <t>https://unstats.un.org/sdgs/metadata/files/Metadata-11-0b-02.pdf</t>
  </si>
  <si>
    <t>https://unstats.un.org/sdgs/metadata/files/Metadata-12-01-01.pdf</t>
  </si>
  <si>
    <t>https://unstats.un.org/sdgs/metadata/files/Metadata-12-02-01.pdf</t>
  </si>
  <si>
    <t>https://unstats.un.org/sdgs/metadata/files/Metadata-12-02-02.pdf</t>
  </si>
  <si>
    <t>https://unstats.un.org/sdgs/metadata/files/Metadata-12-04-01.pdf</t>
  </si>
  <si>
    <t>https://unstats.un.org/sdgs/metadata/files/Metadata-12-0c-01.pdf</t>
  </si>
  <si>
    <t>https://unstats.un.org/sdgs/metadata/files/Metadata-13-01-01.pdf</t>
  </si>
  <si>
    <t>https://unstats.un.org/sdgs/metadata/files/Metadata-13-01-02.pdf</t>
  </si>
  <si>
    <t>https://unstats.un.org/sdgs/metadata/files/Metadata-13-01-03.pdf</t>
  </si>
  <si>
    <t>https://unstats.un.org/sdgs/metadata/files/Metadata-14-03-01.pdf</t>
  </si>
  <si>
    <t>https://unstats.un.org/sdgs/metadata/files/Metadata-14-04-01.pdf</t>
  </si>
  <si>
    <t>https://unstats.un.org/sdgs/metadata/files/Metadata-14-05-01.pdf</t>
  </si>
  <si>
    <t>https://unstats.un.org/sdgs/metadata/files/Metadata-14-06-01.pdf</t>
  </si>
  <si>
    <t>https://unstats.un.org/sdgs/metadata/files/Metadata-14-0a-01.pdf</t>
  </si>
  <si>
    <t>https://unstats.un.org/sdgs/metadata/files/Metadata-14-0b-01.pdf</t>
  </si>
  <si>
    <t>https://unstats.un.org/sdgs/metadata/files/Metadata-15-01-01.pdf</t>
  </si>
  <si>
    <t>https://unstats.un.org/sdgs/metadata/files/Metadata-15-01-02.pdf</t>
  </si>
  <si>
    <t>https://unstats.un.org/sdgs/metadata/files/Metadata-15-02-01.pdf</t>
  </si>
  <si>
    <t>https://unstats.un.org/sdgs/metadata/files/Metadata-15-03-01.pdf</t>
  </si>
  <si>
    <t>https://unstats.un.org/sdgs/metadata/files/Metadata-15-04-01.pdf</t>
  </si>
  <si>
    <t>https://unstats.un.org/sdgs/metadata/files/Metadata-15-04-02.pdf</t>
  </si>
  <si>
    <t>https://unstats.un.org/sdgs/metadata/files/Metadata-15-05-01.pdf</t>
  </si>
  <si>
    <t>https://unstats.un.org/sdgs/metadata/files/Metadata-15-06-01.pdf</t>
  </si>
  <si>
    <t>https://unstats.un.org/sdgs/metadata/files/Metadata-15-07-01.pdf</t>
  </si>
  <si>
    <t>https://unstats.un.org/sdgs/metadata/files/Metadata-15-08-01.pdf</t>
  </si>
  <si>
    <t>https://unstats.un.org/sdgs/metadata/files/Metadata-15-0a-01.pdf</t>
  </si>
  <si>
    <t>https://unstats.un.org/sdgs/metadata/files/Metadata-15-0b-01.pdf</t>
  </si>
  <si>
    <t>https://unstats.un.org/sdgs/metadata/files/Metadata-15-0c-01.pdf</t>
  </si>
  <si>
    <t>https://unstats.un.org/sdgs/metadata/files/Metadata-16-01-01.pdf</t>
  </si>
  <si>
    <t>https://unstats.un.org/sdgs/metadata/files/Metadata-16-01-03.pdf</t>
  </si>
  <si>
    <t>https://unstats.un.org/sdgs/metadata/files/Metadata-16-01-04.pdf</t>
  </si>
  <si>
    <t>https://unstats.un.org/sdgs/metadata/files/Metadata-16-02-01.pdf</t>
  </si>
  <si>
    <t>https://unstats.un.org/sdgs/metadata/files/Metadata-16-02-02.pdf</t>
  </si>
  <si>
    <t>https://unstats.un.org/sdgs/metadata/files/Metadata-16-03-02.pdf</t>
  </si>
  <si>
    <t>https://unstats.un.org/sdgs/metadata/files/Metadata-16-02-03.pdf</t>
  </si>
  <si>
    <t>https://unstats.un.org/sdgs/metadata/files/Metadata-16-03-01.pdf</t>
  </si>
  <si>
    <t>https://unstats.un.org/sdgs/metadata/files/Metadata-16-04-02.pdf</t>
  </si>
  <si>
    <t>https://unstats.un.org/sdgs/metadata/files/Metadata-16-05-01.pdf</t>
  </si>
  <si>
    <t>https://unstats.un.org/sdgs/metadata/files/Metadata-16-05-02.pdf</t>
  </si>
  <si>
    <t>https://unstats.un.org/sdgs/metadata/files/Metadata-16-06-01.pdf</t>
  </si>
  <si>
    <t>https://unstats.un.org/sdgs/metadata/files/Metadata-16-07-01A.pdf</t>
  </si>
  <si>
    <t>https://unstats.un.org/sdgs/metadata/files/Metadata-16-08-01.pdf</t>
  </si>
  <si>
    <t>https://unstats.un.org/sdgs/metadata/files/Metadata-16-09-01.pdf</t>
  </si>
  <si>
    <t>https://unstats.un.org/sdgs/metadata/files/Metadata-16-10-01.pdf</t>
  </si>
  <si>
    <t>https://unstats.un.org/sdgs/metadata/files/Metadata-16-10-02.pdf</t>
  </si>
  <si>
    <t>https://unstats.un.org/sdgs/metadata/files/Metadata-16-0A-01.pdf</t>
  </si>
  <si>
    <t>https://unstats.un.org/sdgs/metadata/files/Metadata-17-01-01.pdf</t>
  </si>
  <si>
    <t>https://unstats.un.org/sdgs/metadata/files/Metadata-17-01-02.pdf</t>
  </si>
  <si>
    <t>https://unstats.un.org/sdgs/metadata/files/Metadata-17-02-01.pdf</t>
  </si>
  <si>
    <t>https://unstats.un.org/sdgs/metadata/files/Metadata-17-03-01.pdf</t>
  </si>
  <si>
    <t>https://unstats.un.org/sdgs/metadata/files/Metadata-17-03-02.pdf</t>
  </si>
  <si>
    <t>https://unstats.un.org/sdgs/metadata/files/Metadata-17-04-01.pdf</t>
  </si>
  <si>
    <t>https://unstats.un.org/sdgs/metadata/files/Metadata-17-06-02.pdf</t>
  </si>
  <si>
    <t>https://unstats.un.org/sdgs/metadata/files/Metadata-17-08-01.pdf</t>
  </si>
  <si>
    <t>https://unstats.un.org/sdgs/metadata/files/Metadata-17-09-01.pdf</t>
  </si>
  <si>
    <t>https://unstats.un.org/sdgs/metadata/files/Metadata-17-10-01.pdf</t>
  </si>
  <si>
    <t>https://unstats.un.org/sdgs/metadata/files/Metadata-17-11-01.pdf</t>
  </si>
  <si>
    <t>https://unstats.un.org/sdgs/metadata/files/Metadata-17-12-01.pdf</t>
  </si>
  <si>
    <t>https://unstats.un.org/sdgs/metadata/files/Metadata-17-13-01.pdf</t>
  </si>
  <si>
    <t>https://unstats.un.org/sdgs/metadata/files/Metadata-17-15-01.pdf</t>
  </si>
  <si>
    <t>https://unstats.un.org/sdgs/metadata/files/Metadata-17-16-01.pdf</t>
  </si>
  <si>
    <t>https://unstats.un.org/sdgs/metadata/files/Metadata-17-18-02.pdf</t>
  </si>
  <si>
    <t>https://unstats.un.org/sdgs/metadata/files/Metadata-17-18-03.pdf</t>
  </si>
  <si>
    <t>https://unstats.un.org/sdgs/metadata/files/Metadata-17-19-01.pdf</t>
  </si>
  <si>
    <t>https://unstats.un.org/sdgs/metadata/files/Metadata-17-19-02a.pdf</t>
  </si>
  <si>
    <t>https://unstats.un.org/sdgs/metadata/files/Metadata-17-19-02b.pdf</t>
  </si>
  <si>
    <t>Ver indicador 4.1.1.b</t>
  </si>
  <si>
    <t>Ver indicador 4.1.1.c</t>
  </si>
  <si>
    <t>Indicador no disponible</t>
  </si>
  <si>
    <t>Ver indicador de 7.2.1, fuente Cuenta de Energía, BCCR</t>
  </si>
  <si>
    <t>Ver indicador 7.3.1, fuente Cuenta de Energía, BCCR</t>
  </si>
  <si>
    <t>Ver indicador Tasa de negociación 8.8.2.b</t>
  </si>
  <si>
    <t>Ver indicador 8.10.1.b</t>
  </si>
  <si>
    <t>Ver indicador 10.2.1.b</t>
  </si>
  <si>
    <t>Ver indicador 11.1.1.b</t>
  </si>
  <si>
    <t>Ver indicador 11.1.1.c</t>
  </si>
  <si>
    <t>Progresos en la gestión forestal sostenible: Porcentaje de cambio neto en el área de bosque</t>
  </si>
  <si>
    <t>2000-2010</t>
  </si>
  <si>
    <t>2010-2015</t>
  </si>
  <si>
    <t>2015-2016</t>
  </si>
  <si>
    <t>2016-2017</t>
  </si>
  <si>
    <t>2017-2018</t>
  </si>
  <si>
    <t>2018-2019</t>
  </si>
  <si>
    <t>2019-2020</t>
  </si>
  <si>
    <t>Biomasa forestal (toneladas/ha): Biomasa por encima del suelo de los bosques</t>
  </si>
  <si>
    <t>Subindicador 1.</t>
  </si>
  <si>
    <t>Subindicador 2:</t>
  </si>
  <si>
    <t xml:space="preserve">Subindicador 3. </t>
  </si>
  <si>
    <t>Porcentaje de área de bosque dentro de las áreas protegidas legalmente establecidas</t>
  </si>
  <si>
    <t xml:space="preserve">Subindicador 4. </t>
  </si>
  <si>
    <t>Porcentaje de área de bosque con plan de gestión a largo plazo</t>
  </si>
  <si>
    <t xml:space="preserve">Subindicador 5. </t>
  </si>
  <si>
    <t>Área de bosque bajo sistemas de certificación de manejo forestal verificados de forma independiente</t>
  </si>
  <si>
    <t>???</t>
  </si>
  <si>
    <t>III 2018</t>
  </si>
  <si>
    <t>IV 2018</t>
  </si>
  <si>
    <t>Número de intervenciones públicas (políticas o planes) de turismo sostenible que incluyen instrumentos de seguimiento y evaluación</t>
  </si>
  <si>
    <t>Nota: Plan Nacional de Desarrollo Turístico 2017-2021</t>
  </si>
  <si>
    <t>https://www.ict.go.cr/en/documents/plan-nacional-y-planes-generales/plan-nacional-de-desarrollo/1071-plan-nacional-de-desarrollo-turistico-2017-2021/file.html</t>
  </si>
  <si>
    <t>Fuente: Instituto Costarricense de Turismo</t>
  </si>
  <si>
    <t>Número de intervenciones públicas (políticas o planes) de turismo sostenible que incluyen instrumentos de seguimiento y evaluación.</t>
  </si>
  <si>
    <t>Contabilidad de intervenciones públicas (políticas o planes) vigentes de turismo sostenible que poseen plan de acción para su seguimiento y evaluación.</t>
  </si>
  <si>
    <t>Hace mención a la cantidad de intervenciones públicas (políticas o planes) vigentes de turismo sostenible con plan de acción para su seguimiento y evaluación, que posee el estado como parte de su estrategia de desarrollo sostenible.</t>
  </si>
  <si>
    <t>Solo hace relación a la cantidad de instrumentos de intervenciones públicas y no al grado de cumplimiento de las acciones o metas en su período de vigencia.</t>
  </si>
  <si>
    <t>https://www.ict.go.cr/es/documentos-institucionales/planes-y-documentos-institucionales.html</t>
  </si>
  <si>
    <t>Víctor H. Quesada Rodríguez</t>
  </si>
  <si>
    <t>Asesor Unidad de Planificación Institucional</t>
  </si>
  <si>
    <t>(506) 2299-5787</t>
  </si>
  <si>
    <t>VICTOR.QUESADA@ict.go.cr</t>
  </si>
  <si>
    <t>Existencia de un sistema nacional de empleo para el empleo de las personas incluidos los jóvenes</t>
  </si>
  <si>
    <t>Si/ No</t>
  </si>
  <si>
    <t>Notas: Sistema Nacional de Empleo contiene un sólo programa llamado Programa Nacional de Empleo (PRONAE), con modalidades: 1. Empléate, 2. Ideas productivas, 3. Capacitación, 4. Obra comunal, 7 Obra Indígena (Ley 8783)</t>
  </si>
  <si>
    <t>Fuente: Ministerio de Trabajo y Seguridad Social</t>
  </si>
  <si>
    <t>Evidencia la existencia de un sistema o estrategia de intermediación, orientación e información de empleo para todas las personas incluidas los jóvenes.
Sistema Nacional de Empleo del Ministerio de Trabajo, contiene un sólo programa llamado Programa Nacional de Empleo (PRONAE), la misma contiene las siguientes modalidades:
1. Empléate
2. Ideas productivas
3. Capacitación
4. Obra comunal 7 Obra Indígena (Ley 8783)</t>
  </si>
  <si>
    <t xml:space="preserve">Existencia o no de un sistema o estrategia </t>
  </si>
  <si>
    <t>Cualitativo, solo evidencia la existencia no la cobertura.</t>
  </si>
  <si>
    <t>http://www.mtss.go.cr/elministerio/estructura/direccion-empleo/direccion-nacional-empleo.html</t>
  </si>
  <si>
    <t>Laura Susana Arias Porras</t>
  </si>
  <si>
    <t>Analista - Desarrollo Organizacional - Dirección General de Planificación del trabajo</t>
  </si>
  <si>
    <t>(506) 2222-8408</t>
  </si>
  <si>
    <t>laura.arias@mtss.go.cr</t>
  </si>
  <si>
    <t>Costa Rica: Inversión Extrajera Directa y cooperación internacional por país de origen y organismo</t>
  </si>
  <si>
    <t>2010 - 2018, en millones US$ (nominal)</t>
  </si>
  <si>
    <t>País</t>
  </si>
  <si>
    <t>Categoría</t>
  </si>
  <si>
    <r>
      <t>2017</t>
    </r>
    <r>
      <rPr>
        <vertAlign val="superscript"/>
        <sz val="10"/>
        <color theme="0"/>
        <rFont val="Calibri"/>
        <family val="2"/>
        <scheme val="minor"/>
      </rPr>
      <t xml:space="preserve"> 1/</t>
    </r>
  </si>
  <si>
    <r>
      <t>2018</t>
    </r>
    <r>
      <rPr>
        <vertAlign val="superscript"/>
        <sz val="10"/>
        <color theme="0"/>
        <rFont val="Calibri"/>
        <family val="2"/>
        <scheme val="minor"/>
      </rPr>
      <t xml:space="preserve"> 1/</t>
    </r>
  </si>
  <si>
    <t>IED</t>
  </si>
  <si>
    <t>CIBT</t>
  </si>
  <si>
    <t>CIBNR</t>
  </si>
  <si>
    <t>CIBR</t>
  </si>
  <si>
    <t>CIB país</t>
  </si>
  <si>
    <t>Total  país</t>
  </si>
  <si>
    <t>E.E.U.U</t>
  </si>
  <si>
    <t>México</t>
  </si>
  <si>
    <t>Canadá</t>
  </si>
  <si>
    <t>Brasil</t>
  </si>
  <si>
    <t>Islas Vírgenes Británicas</t>
  </si>
  <si>
    <t>Argentina</t>
  </si>
  <si>
    <t>Jamaica</t>
  </si>
  <si>
    <t>Ecuador</t>
  </si>
  <si>
    <t>Chile</t>
  </si>
  <si>
    <t>Holanda</t>
  </si>
  <si>
    <t>España</t>
  </si>
  <si>
    <t>Suiza</t>
  </si>
  <si>
    <t>Irlanda</t>
  </si>
  <si>
    <t>Dinamarca</t>
  </si>
  <si>
    <t>Belgica</t>
  </si>
  <si>
    <t>Alemania</t>
  </si>
  <si>
    <t>Francia</t>
  </si>
  <si>
    <t>Reino Unido</t>
  </si>
  <si>
    <t>Gran Bretaña</t>
  </si>
  <si>
    <t>Italia</t>
  </si>
  <si>
    <t>India</t>
  </si>
  <si>
    <t>Corea del Sur</t>
  </si>
  <si>
    <t>Israel</t>
  </si>
  <si>
    <t>Japon</t>
  </si>
  <si>
    <t>China</t>
  </si>
  <si>
    <t>Emiratos Arabes Unidos</t>
  </si>
  <si>
    <t>Qatar</t>
  </si>
  <si>
    <t>Otros Países</t>
  </si>
  <si>
    <t>CIMT</t>
  </si>
  <si>
    <t>CIMNR</t>
  </si>
  <si>
    <t>CIMR</t>
  </si>
  <si>
    <t>CIM Organismo</t>
  </si>
  <si>
    <t>CAF</t>
  </si>
  <si>
    <t>BID</t>
  </si>
  <si>
    <t>PNUD</t>
  </si>
  <si>
    <t>GEF/FMAM</t>
  </si>
  <si>
    <t>Unión Europea</t>
  </si>
  <si>
    <t>UNFPA</t>
  </si>
  <si>
    <t>OPS/OMS</t>
  </si>
  <si>
    <t>OIT</t>
  </si>
  <si>
    <t>UNICEF</t>
  </si>
  <si>
    <t>Protocolo Montreal</t>
  </si>
  <si>
    <t>ILANUD</t>
  </si>
  <si>
    <t>IICA</t>
  </si>
  <si>
    <t>OIEA</t>
  </si>
  <si>
    <t>BCIE</t>
  </si>
  <si>
    <t>OEA</t>
  </si>
  <si>
    <t>OIM</t>
  </si>
  <si>
    <t>UNESCO</t>
  </si>
  <si>
    <t>BEI</t>
  </si>
  <si>
    <t>ACNUR</t>
  </si>
  <si>
    <t>FAO</t>
  </si>
  <si>
    <t>UPAZ</t>
  </si>
  <si>
    <t>Fondo Verde del Clima</t>
  </si>
  <si>
    <t>Otros</t>
  </si>
  <si>
    <t>Total IED</t>
  </si>
  <si>
    <t>Total CIBT</t>
  </si>
  <si>
    <t>Total CIBNR</t>
  </si>
  <si>
    <t>Total CIBR</t>
  </si>
  <si>
    <t>Total CIB</t>
  </si>
  <si>
    <t>Total CIMT</t>
  </si>
  <si>
    <t>Total CIMNR</t>
  </si>
  <si>
    <t>Total CIMR</t>
  </si>
  <si>
    <t>Total CIM</t>
  </si>
  <si>
    <t>Total CI Total</t>
  </si>
  <si>
    <t>Total total</t>
  </si>
  <si>
    <t>PIB m $</t>
  </si>
  <si>
    <t>Relación</t>
  </si>
  <si>
    <t>1/ Datos preliminares acumulados al cuarto trimestre.</t>
  </si>
  <si>
    <t>Inversión Extranjera Directa</t>
  </si>
  <si>
    <t>Cooperación Internacional Bilateral Técnica</t>
  </si>
  <si>
    <t>Cooperación Internacional Bilateral No Reembolsable</t>
  </si>
  <si>
    <t>Cooperación Internacional Bilateral Reembolsable</t>
  </si>
  <si>
    <t>CIB Total</t>
  </si>
  <si>
    <t>Cooperación Internacional Bilateral Total</t>
  </si>
  <si>
    <t>Cooperación Internacional Multilateral Técnica</t>
  </si>
  <si>
    <t>Cooperación Internacional Multilateral No Reembolsable</t>
  </si>
  <si>
    <t>Cooperación Internacional Multilateral Reembolsable</t>
  </si>
  <si>
    <t>CIM Total</t>
  </si>
  <si>
    <t>Cooperación Internacional Multilateral Total</t>
  </si>
  <si>
    <t>Fuente: Grupo Interinstitucional de Inversión Extranjera Directa (BCCR,CINDE, PROCOMER, COMEX e ICT), Informes de Cooperación Internacional MIDEPLAN</t>
  </si>
  <si>
    <t>Inversión extranjera directa o cooperación internacional bilateral o multilateral (técnica, no reembolsable, reembolsable) con respecto al PIB en millones de dólares (en términos nominales).</t>
  </si>
  <si>
    <t>Relación de la inversión en millones de dólares persibidos por el país al año bajo las categorías de inversión extranjera directa o cooperación internacional, sea esta bilateral o multilateral (tanto cooperación técnica, reembolsable o no reembolsable), con respecto al Producto Interno Bruto anual. (En valores nominales)</t>
  </si>
  <si>
    <t>Cuanto representa los recursos provenientes de la inversión extranjera directa y de la cooperación internacional con respecto al PIB del país.</t>
  </si>
  <si>
    <t>IED: Inversión extranjera directa por parte de Ministerio de Comercio Exterior (COMEX)
PIB: Producto Interno Bruto, Banco Central de Costa Rica (BCCR).
CIB, CIM: Cooperaciones internacionales bilaterales o multilaterales del Ministerio de Planificación Nacional y Política Económica (MIDEPLAN).
IED: Inversión Extranjera Directa, CIBT: Cooperación Internacional Bilateral Técnica, CIBNR: Cooperación Internacional Bilateral No Reembolsable, CIBR: Cooperación Internacional Bilateral Reembolsable, CIB Total: Cooperación Internacional Bilateral Total, CIMT: Cooperación Internacional Multilateral Técnica, CIMNR: Cooperación Internacional Multilateral No Reembolsable, CIMR: Cooperación Internacional Multilateral Reembolsable, CIM: Total Cooperación Internacional Multilateral Total</t>
  </si>
  <si>
    <t>Categoría, país, Cooperación Sur - Sur, Norte - Sur, Organismos Internacionales</t>
  </si>
  <si>
    <t>Informes anuales de COMEX, MIDEPLAN y BCCR</t>
  </si>
  <si>
    <t>Informes anuales de cooperación internacional</t>
  </si>
  <si>
    <t>Actualización de informes por medio de las instituciones citadas.</t>
  </si>
  <si>
    <t>COMEX: https://www.comex.go.cr/inversion-extranjera-directa
MIDEPLAN: Cooperación Internacional en Costa Rica, Área de Cooperación Internacional.
BCCR: https://www.bccr.fi.cr/seccion-indicadores-economicos/indicadores-econ%C3%B3micos</t>
  </si>
  <si>
    <t>2243-3333</t>
  </si>
  <si>
    <t>atencionalcliente@bccr.fi.cr</t>
  </si>
  <si>
    <t>Nancy Vega</t>
  </si>
  <si>
    <t>Asesora Dirección de Inversión y Cooperación</t>
  </si>
  <si>
    <t>2505-4120</t>
  </si>
  <si>
    <t>nancy.vega@comex.go.cr</t>
  </si>
  <si>
    <t>Oscar Méndez Chavarría</t>
  </si>
  <si>
    <t>Jefe Unidad de Cooperación Bilateral del Área de Cooperación Internacional (ACI)</t>
  </si>
  <si>
    <t>Ministerio de Panificación Nacional y Política Económica</t>
  </si>
  <si>
    <t>2202-8578</t>
  </si>
  <si>
    <t>omendez@mideplan.go.cr</t>
  </si>
  <si>
    <t>Políticas Nacionales</t>
  </si>
  <si>
    <t>Planes de estudio</t>
  </si>
  <si>
    <t>Formación del profesorado</t>
  </si>
  <si>
    <t>Evaluación de los estudiantes</t>
  </si>
  <si>
    <t>Promedio General</t>
  </si>
  <si>
    <t>Educación cívica mundial</t>
  </si>
  <si>
    <t>Educación para el desarrollo sostenible</t>
  </si>
  <si>
    <t>Igualdad de géneros</t>
  </si>
  <si>
    <t>Derechos humanos</t>
  </si>
  <si>
    <t>Nota: Dentro de la matriz, la celda muestra el valor de uno (1) si el tema se incluye en el documento, o de cero (0) si no se incluye en el documento</t>
  </si>
  <si>
    <t>Fuente: MEP, 2016</t>
  </si>
  <si>
    <t>Costa Rica no aplica subsidios para la exportación a los productos agrícolas, entendidos estos como los que se establecen en Acuerdo sobre Subvenciones y Medias Compensatorias de la Organización Mundial de Comercio (OMC), y cuyo compromiso específico para el país en esta materia está establecido en el artículo 9 del Acuerdo sobre la Agricultura de la OMC. En adición, en los acuerdos bilaterales de libre comercio suscritos con el país existe normativa de no aplicar este tipo de medidas. En la reunión ministerial de Bali de la OMC, se acordó el desmonte completo de los subsidios a la exportación de productos agrícolas. Por lo anterior, el indicador relativo a ”Subsidios a la exportación de productos agropecuarios” en términos monetarios es US$0, así se ha notificado al Comité de Agricultura de la OMC y será la política de Costa Rica por los compromisos ya asumidos.</t>
  </si>
  <si>
    <r>
      <rPr>
        <b/>
        <sz val="11"/>
        <color theme="1"/>
        <rFont val="Calibri"/>
        <family val="2"/>
        <scheme val="minor"/>
      </rPr>
      <t>Se entiende por pequeña y mediana empresa (PYME)</t>
    </r>
    <r>
      <rPr>
        <sz val="11"/>
        <color theme="1"/>
        <rFont val="Calibri"/>
        <family val="2"/>
        <scheme val="minor"/>
      </rPr>
      <t xml:space="preserve"> toda unidad productiva de carácter permanente que disponga de recursos físicos estables y de recursos humanos, los maneje y opere, bajo la figura de persona física o persona jurídica, en actividades industriales, comerciales o de servicios.
El tamaño se determina mediante la ponderación matemática de una fórmula que las clasifica según actividad empresarial, y que contempla el personal promedio contratado en un período fiscal, el valor de los activos, el valor de ventas anuales netas y el valor de los activos totales netos.
Dependiendo del resultado de dicha fórmula, la empresa  se clasifica como:
Microempresa si el resultado es igual o menor a 10.
Pequeña Empresa si el resultado es mayor que 10  pero menor o igual a 35.
Mediana Empresa si el resultado es mayor que 35 pero menor o igual a 100.
 Para determinar el tamaño de la empresa en el sector industrial, se utilizará la siguiente fórmula:
P=[(0,6*pe/100)+(0,3*inpf/(1 778 505 623))+(0,1*afn/(1 111 440 057))]*100
 Para determinar el tamaño de la empresa en el sector servicios subsector tecnologías de información, se utilizará la siguiente fórmula:
P=[(0,6*pe/50)+(0,3*inpf/(3 092 899 107))+(0,1*an/(966 781 718))]*100
 Para determinar el tamaño de la empresa en el sector de comercio y servicios, se utilizará la siguiente fórmula:
P=[(0,6*pe/30)+(0,3*inpf/(3 092 899 107))+(0,1*an/(966 781 718))]*100
Donde:
pe= Personal promedio empleado
inpf= Ingreso neto obtenido en el último periodo fiscal
afn= Activo fijo neto
an= activo neto
</t>
    </r>
    <r>
      <rPr>
        <b/>
        <sz val="11"/>
        <color theme="1"/>
        <rFont val="Calibri"/>
        <family val="2"/>
        <scheme val="minor"/>
      </rPr>
      <t>Ley 8262. Ley de fortalecimiento de las pequeñas y medianas empresas</t>
    </r>
  </si>
  <si>
    <t>Costa Rica no aplica preferencias arancelarias a los países por su condición de desarrollo; llámense “menos adelantados”, o “en desarrollo”.</t>
  </si>
  <si>
    <t>El indicador no es aplicable a Costa Rica porque el país no tiene un programa de asistencia al exterior en estos temas.</t>
  </si>
  <si>
    <t>El indicador se reporta directamente a la Oficina de Las Naciones Unidades de Reducción de Riesgo de Desastres, por medio del Monitor Sendai. Carlos Picado de la CNE figura como enlace nacional.</t>
  </si>
  <si>
    <t>18 a 24 años</t>
  </si>
  <si>
    <t>25 a 29 años</t>
  </si>
  <si>
    <t xml:space="preserve">Este indicador mide la proporción de mujeres y hombres jóvenes de 18-29 años que reportan haber experimentado algún tipo de violencia sexual, a través de las preguntas:
Acoso sexual en el centro educativo; 
Acoso sexual en la familia; 
Abuso sexual; 
Violación; 
Su pareja le ha obligado a tener relacions sexuales sin su consentimiento; 
Le han tocado en la calle o en el bus sin su aputorización; 
Le han enviado pornografía por medios electrónicos redes sociales; 
Le han obligado a ,mantener relaciones sexuales por medios electrónicos o redes sociales ya sea mediante fotos o videos
 </t>
  </si>
  <si>
    <t>• Número de mujeres y hombres jóvenes de 18-29 años que declaran haber experimentado algún tipo de violencia sexual. 
• Número total de mujeres y hombres jóvenes de 18-29 años.</t>
  </si>
  <si>
    <t>Indice de la Lista Roja</t>
  </si>
  <si>
    <t>Indice Lista Roja</t>
  </si>
  <si>
    <t>Máximo</t>
  </si>
  <si>
    <t>Mínimo</t>
  </si>
  <si>
    <t>Fuente: https://unstats.un.org/sdgs/indicators/database/?indicator=15.5.1</t>
  </si>
  <si>
    <t>Costa Rica: Indice de la Lista Roja</t>
  </si>
  <si>
    <r>
      <t>Fuente:</t>
    </r>
    <r>
      <rPr>
        <sz val="10"/>
        <color theme="1"/>
        <rFont val="Calibri"/>
        <family val="2"/>
        <scheme val="minor"/>
      </rPr>
      <t xml:space="preserve"> https://unstats.un.org/sdgs/indicators/database/?indicator=15.5.1</t>
    </r>
  </si>
  <si>
    <t>Se base en una evaluación del estado de las especies a nivel regional y no nacional</t>
  </si>
  <si>
    <t>Causa de muerte</t>
  </si>
  <si>
    <t>Menos de 20</t>
  </si>
  <si>
    <t>Grupos especiales de edades y grupos especiales de causa de muerte</t>
  </si>
  <si>
    <t>De acuerdo a las Naciones Unidas, este indicador se requiere con las siguientes desagregaciones: Edad / Paridez / Lugar de residencia / Situación socioeconómica / Tipo de proveedor.  También: Cobertura institucional de entrega (mujeres que dan a luz en una institución de salud)</t>
  </si>
  <si>
    <t>Menos de 1 día</t>
  </si>
  <si>
    <t>a/ El denominador de la tasa es la población de 10 a 14 años y en el numerador se incluyen los suicidios de menores de 10 años.</t>
  </si>
  <si>
    <t>Vehículo de motor no especificado</t>
  </si>
  <si>
    <t>Otros accidentes de transporte terrestre</t>
  </si>
  <si>
    <t>Estado de unión</t>
  </si>
  <si>
    <r>
      <t>Fuente:</t>
    </r>
    <r>
      <rPr>
        <sz val="8"/>
        <color theme="1"/>
        <rFont val="Calibri"/>
        <family val="2"/>
        <scheme val="minor"/>
      </rPr>
      <t xml:space="preserve"> INEC, Estadísticas Demográficas, 2010-2018.</t>
    </r>
  </si>
  <si>
    <r>
      <t xml:space="preserve">Número anual de nacimientos en mujeres adolescentes (10-14 años; 15-19 años) por 1 000 mujeres en el mismo grupo de edad.
</t>
    </r>
    <r>
      <rPr>
        <b/>
        <sz val="11"/>
        <color theme="1"/>
        <rFont val="Calibri"/>
        <family val="2"/>
        <scheme val="minor"/>
      </rPr>
      <t>Nacimiento:</t>
    </r>
    <r>
      <rPr>
        <sz val="11"/>
        <color theme="1"/>
        <rFont val="Calibri"/>
        <family val="2"/>
        <scheme val="minor"/>
      </rPr>
      <t xml:space="preserve"> es la expulsión o extracción completa del cuerpo de la madre, prescindiendo de la duración del embarazo, de un producto de la concepción que, después de tal separación, respire o manifieste cualquier otro signo de vida, tal como el latido del corazón, pulsaciones del cordón umbilical o movimiento efectivo de músculos voluntarios, haya o no haya sido cortado el cordón umbilical y esté o no unida la placenta; cada producto de tal alumbramiento se considera nacido. Todos los niños nacidos deben registrarse y considerarse como tales, cualquiera que sea el período de gestación y esté vivo o muerto en el momento de ser registrado, y si mueren en cualquier momento posterior al nacimiento, deben además registrarse y computarse como defunción.</t>
    </r>
  </si>
  <si>
    <t>El denominador de las desagegaciones estado de unión y condición de actividad es la población femenina de 10 a 19 años.</t>
  </si>
  <si>
    <t>guido.saborio@sinac.go.cr</t>
  </si>
  <si>
    <t>Gasto consolidado del sector público</t>
  </si>
  <si>
    <t>Fuente: 
 Secretaría Técnica de la Autoridad Presupuestaria,2012-2018</t>
  </si>
  <si>
    <r>
      <rPr>
        <b/>
        <sz val="11"/>
        <color theme="1"/>
        <rFont val="Calibri"/>
        <family val="2"/>
        <scheme val="minor"/>
      </rPr>
      <t xml:space="preserve">Agricultura: </t>
    </r>
    <r>
      <rPr>
        <sz val="11"/>
        <color theme="1"/>
        <rFont val="Calibri"/>
        <family val="2"/>
        <scheme val="minor"/>
      </rPr>
      <t xml:space="preserve"> se refiere a la agricola y pecuario
</t>
    </r>
    <r>
      <rPr>
        <b/>
        <sz val="11"/>
        <color theme="1"/>
        <rFont val="Calibri"/>
        <family val="2"/>
        <scheme val="minor"/>
      </rPr>
      <t>El gasto consolidado del Sector Agropecuario:</t>
    </r>
    <r>
      <rPr>
        <sz val="11"/>
        <color theme="1"/>
        <rFont val="Calibri"/>
        <family val="2"/>
        <scheme val="minor"/>
      </rPr>
      <t xml:space="preserve">Se refiere al gasto realizado por la institucionalidad pública agropecuaria que brinda productos y servicios a los productores nacionales.                                                                                                                                                         </t>
    </r>
    <r>
      <rPr>
        <b/>
        <sz val="11"/>
        <color theme="1"/>
        <rFont val="Calibri"/>
        <family val="2"/>
        <scheme val="minor"/>
      </rPr>
      <t xml:space="preserve">Institucionalidad pública agropecuaria: </t>
    </r>
    <r>
      <rPr>
        <sz val="11"/>
        <color theme="1"/>
        <rFont val="Calibri"/>
        <family val="2"/>
        <scheme val="minor"/>
      </rPr>
      <t xml:space="preserve">Consejo Nacional de Producción  (CNP),  Ministerio de Agricultura y Ganadería  (MAG), Servicio Fitosanitario del Estado  (SFE), Servicio Nacional de Salud Animal (SENASA), Instituto de Desarrollo Rural (INDER),  Servicio Nacional de Aguas Subterráneas, Riego y Avenamiento (SENARA), Programa Integral de Mercadeo Agropecuario  (PIMA), Instituto Nacional  de Innovación y Transferencia en Tecnología Agropecuaria (INTA), Oficina Nacional de Semillas (ONS). Consejo Nacional de CLubes 4S  (CONAC).
</t>
    </r>
    <r>
      <rPr>
        <b/>
        <sz val="11"/>
        <color theme="1"/>
        <rFont val="Calibri"/>
        <family val="2"/>
        <scheme val="minor"/>
      </rPr>
      <t xml:space="preserve">Consolidación: </t>
    </r>
    <r>
      <rPr>
        <sz val="11"/>
        <color theme="1"/>
        <rFont val="Calibri"/>
        <family val="2"/>
        <scheme val="minor"/>
      </rPr>
      <t>es un proceso en el que los datos de un conjunto entidades se presentan como si constituyeran una sola unidad, se eliminan las transacciones entre las unidades en el ámbito del gobierno que se trata de medir y de esa forma se  elimina la doble contabilización.</t>
    </r>
  </si>
  <si>
    <t>0,54*</t>
  </si>
  <si>
    <t>* Estimación de tendencia</t>
  </si>
  <si>
    <t>Fuente: Sistema Nacional de Áreas de Conservación - REDD/CCAD/GIZ,  Inventario Forestal Nacional 2014</t>
  </si>
  <si>
    <t>www.sirefor.go.cr</t>
  </si>
  <si>
    <t>196*</t>
  </si>
  <si>
    <t>44,08*</t>
  </si>
  <si>
    <t>Fuente: Sistema Nacional de Áreas de Conservación 2018, información geoestadística de Áreas Silvestres Protegidas 2018</t>
  </si>
  <si>
    <t>37,03*</t>
  </si>
  <si>
    <t>37,58*</t>
  </si>
  <si>
    <t>Fuente: Sistema Nacional de Áreas de Conservación, Departamento de Conservación y uso de biodiversidad 2019.</t>
  </si>
  <si>
    <t>Fuente: Sistema Nacional de Áreas de Conservación, Departamento de Conservación y uso de biodiversidad 2017.</t>
  </si>
  <si>
    <t xml:space="preserve">Plan Nacional de Desarrollo Forestal de Costa Rica 2011-2020
Eje Estratégico 04: Sostenibilidad de la actividad forestal
En línea en:  
http://www.sirefor.go.cr/images/stories/pdf/plannacionafinalweb.pdf
</t>
  </si>
  <si>
    <t>Progreso hacia el manejo forestal sostenible</t>
  </si>
  <si>
    <t>Indicador propuesto por UN</t>
  </si>
  <si>
    <t>El indicador se compone de cinco subindicadores que miden el progreso hacia todas las dimensiones del manejo forestal sostenible. Los valores ambientales de los bosques están cubiertos por tres subindicadores centrados en la extensión del área forestal, la biomasa dentro del área forestal y la protección y mantenimiento de la diversidad biológica, y de los recursos culturales naturales y asociados. Los valores sociales y económicos de los bosques se concilian con los valores ambientales a través de planes de gestión sostenible. El subindicador proporciona una calificación adicional para el manejo de áreas forestales, al evaluar áreas que se verifican independientemente para el cumplimiento de un conjunto de estándares nacionales o internacionales.
Los subindicadores son:
1. Tasa de cambio neto anual del área forestal
2. Stock de biomasa sobre el suelo en el bosque
3. Proporción de área forestal ubicada dentro de áreas protegidas legalmente establecidas
4. Proporción del área forestal bajo un plan de manejo forestal a largo plazo.
5. Área forestal bajo un esquema de certificación de manejo forestal verificado independientemente
La definición de Manejo Forestal  Sostenible (SFM) por la Asamblea General de la ONU contiene varios aspectos clave, en particular que el manejo forestal sostenible es un concepto que varía con el tiempo y entre países, cuyas circunstancias, ecológicas, sociales y económicas, varían ampliamente, pero que siempre debe abordar un amplio gama de valores forestales, incluidos los valores económicos, sociales y ambientales, y tener en cuenta la equidad intergeneracional.
Claramente, una simple medida del área forestal es insuficiente para monitorear el manejo forestal sostenible en su conjunto. 
La importancia de los cinco subindicadores se explica para el monitoreo de la Ordenación Forestal Sostenible (OFS). 
1. Las tendencias en el área forestal son cruciales para el monitoreo de la OFS. El primer subindicador se centra tanto en la dirección del cambio (si hay una pérdida o ganancia en el área forestal) como en cómo la tasa de cambio varía con el tiempo; esto último es importante para capturar el progreso entre los países que están perdiendo área forestal, pero han logrado reducir la tasa de pérdida anual de área forestal.
2. Los cambios en el stock de biomasa sobre el suelo en el bosque indican el equilibrio entre las ganancias en el stock de biomasa debido al crecimiento del bosque y las pérdidas debido a la extracción de madera (deforestación), pérdidas naturales, incendios, viento, plagas y enfermedades. A nivel de país y durante un período más largo, el manejo forestal sostenible implicaría un stock de biomasa estable o creciente por hectárea, mientras que una reducción a largo plazo del stock de biomasa por hectárea implicaría un manejo insostenible de los bosques y la degradación o pérdidas importantes inesperadas debido a fuego, viento, plagas o enfermedades.
3. El cambio en el área forestal dentro de las áreas legalmente protegidas es un proxy de las tendencias en la conservación de la biodiversidad forestal, así como los valores culturales y espirituales (cosmovisión indigena) de los bosques y, por lo tanto, una clara indicación de la voluntad política para proteger y conservar los bosques. Este indicador está relacionado con la Meta 11 de Aichi del Convención de diversidad Biologica (CDB), que exige que cada país conserve al menos el 17% de las áreas de aguas terrestres y continentales.
4. El cuarto subindicador analiza el área forestal que se encuentra bajo un plan de manejo forestal a largo plazo. La existencia de un plan de gestión forestal documentado es la base para la gestión sostenible y a largo plazo de los recursos forestales para una variedad de objetivos de gestión, tales como productos forestales madereros y no madereros, protección del suelo y el agua, conservación de la biodiversidad, social y cultural, uso, y una combinación de dos o varios de estos. Por lo tanto, un área creciente bajo el plan de manejo forestal es un indicador del progreso hacia el manejo forestal sostenible.
Corresponde a los planes generales de manejo en Áreas Silvestres Protegidas. 
5. El quinto subindicador es el área forestal certificada por un esquema de certificación de gestión forestal verificado independientemente.
Corresponde a áreas de bosque  fuera de ASP que se certifique que cumple con principios, criterio e indicadores de manejo forestal sostenible (Nacional según Decreto Ejecutivo 34559-MINAE, 16 de junio del 2008, La Gaceta 115).
Dichos esquemas de certificación aplican estándares que generalmente son más altos que los establecidos por los marcos normativos de los propios países, y el cumplimiento es verificado por un certificador independiente y acreditado. Por lo tanto, un aumento en el área de bosque certificado proporciona una indicación adicional del progreso hacia el manejo forestal sostenible. Sin embargo, debe tenerse en cuenta que hay áreas importantes de bosques gestionados de manera sostenible que no están certificadas, ya sea porque sus propietarios han optado por no buscar la certificación (que es voluntaria y basada en el mercado) o porque no existe un esquema de certificación creíble o asequible para esa area (según Ley Forestal).
Se entiende por: 
Manglar: Por lo general, los manglares están delineados y ubicados en la cartografía oficial (escala
1:50.000) de Costa Rica.. Para la identificación de un rodal de mangle se toma como parámetro la presencia de árboles de alguna de las especies de mangle Según la definición del SINAC, el límite de un manglar lo define la extensión de la vegetación asociada con el ecosistema de manglar; no obstante, para los fines del IFN se mapea y mide el área correspondiente al rodal de mangle , el cual se define como la agrupación de árboles de una o más especies de mangle con o sin otras especies arbóreas asociadas, con un área mínima de 1,0 hectárea, con una cobertura de dosel (copa) de más de 30%, con árboles con potencial para alcanzar una altura mínima de 5 metros a la madurez in situ y con características de masa más o menos homogéneas en términos de edad,
composición de especies y condición.
Bosque Palmas naturales: Bosques anegados o inundados por agua dulce o dulceacuícolas Se trata de bosques húmedos a muy húmedos con áreas pantanosas o inundadas sobre terreno plano; también se desarrollan en las márgenes de lagos, lagunas y ríos. Se caracterizan por una estructura poco compleja, con un sotobosque dominado por palmas, algunos helechos y juveniles (plántulas) de especies hidrófilas como el cativo (Prioria copaifera), orey (Campnosperma panamense), sangrillo (Pterocarpus officinalis) y muy comúnmente la palma de yolillo (Raphia taedigera.
Plantaciones Forestales: Según la Ley Forestal no. 7575, una plantación forestal es un terreno de una o más hectáreas cultivado con una o más especies forestales cuyo objetivo principal, aunque no necesariamente el único, es la producción de madera. En imágenes satelitales y fotos aéreas de alta resolución se pueden identifican por su textura homogénea.
Bosque maduro: Este ecosistema es el fruto de un proceso de sucesión que se ha mantenido
ininterrumpido durante 75, 100 o más años. Con frecuencia se asume que este bosque está exento de la influencia antrópica (p.e. extracción de madera); sin embargo, puede estar afectado por fenómenos globales como la variabilidad climática -eventos de ENOS (El Niño/ Oscilación del Sur) según Barlow y Peres (2004) y el cambio climático según Lewis et al. (2004)-, o por actividades extractivas de subsistencia. Estudios realizados en la Estación Biológica La Selva (Sarapiquí, Costa Rica) indican que el bosque muy húmedo tropical se renueva en promedio cada 118 años (± 27 años), pues se puede suponer que los árboles maduros del dosel y subdosel viven entre 90 y 150 años (Hartshorn 1978) y que el ciclo de vida del bosque tropical puede abarcar entre 75 y 150 años (Hartshorn 1980). Kappelle et al. (1996) estimaron que se requiere un mínimo de 84 años para
recuperar la fisionomía y estructura de un bosque montano alto (2900-3000 msnm) que haya sido deforestado y que la recuperación en altura máxima y área basal es de 2 a 5 veces más lenta que en el bosque montano bajo o tropical de tierras bajas. Fuente: Manual de campo del Inventario Forestal Nacional. Vol. 2. SINAC/REDD/GIZ. 2014.
Bosque secundario: "Tierra con vegetación leñosa de carácter sucesional secundario que se desarrolló una vez que la vegetación original ha sido eliminada por actividades humanas y/o fenómenos naturales, con una superficie mínima de 0,5 hectáreas y con una densidad no menor a 500 árboles por hectárea de todas las especies, con diámetro mínimo a la altura del pecho de
5 cm. Se incluyen también las tierras de bosque secundario inmediatamente después de aprovechadas bajo el sistema de cortas de regeneración.” Fuente: El principio 11 de los
“Criterios e indicadores aplicables a bosques secundarios” (Decreto Ejecutivo no. 27388-
MINAE, La Gaceta no. 212 del 2 nov. 1998).
Vegetación boscosa pionera o de crecimiento secundario inicial. Esta es la primera etapa en el proceso de sucesión y puede durar entre 1 y 5 años; en Costa Rica, a esta fase se le denomina ‘charral’. La comunidad vegetal se caracteriza por la presencia de especies pioneras (herbáceas y arbustos exigentes de luz) que pueden sobrevivir en suelos degradados o poco fértiles (ruderales, según Grime 1977).
Vegetación boscosa de crecimiento secundario temprano e intermedio El proceso de sucesión ya ha transcurrido por un periodo de 15 a 20 años (secundario temprano; conocido como ‘tacotal’ en Costa Rica) con dominio de especies pioneras; entre 20-35 años (secundario intermedio) dominan las especies de rápido crecimiento, pero más persistentes. Conforme la comunidad vegetal avanza en edad, su composición y estructura tiende a parecerse más a una comunidad boscosa madura, aunque predominan las especies heliófilas efímeras y durables. La fisionomía de la vegetación es muy heterogénea ya que incluye desde individuos de la sucesión temprana hasta árboles que
han alcanzado su porte adulto. A esta categoría pertenecen la mayor parte de los bosques secundarios de Costa Rica 
Bosque de crecimiento secundario avanzado o secundario tardío Esta comunidad vegetal posee la apariencia y composición de una comunidad madura; desde que se inició el proceso de sucesión ya han transcurrido entre 35 y 75-80 años. Es probable que se presenten aperturas o claros en el dosel por la caída de árboles y que falten los árboles de dimensiones mayores, típicos de un bosque maduro, así como las especies con densidades naturales muy bajas (especies raras).
Pastos con árboles: Estratos del inventario con coberturas de copa entre el 15 y menos del 30% de cobertura.
No forestales: El resto de los usos en agricultura, infraestructura u otros.</t>
  </si>
  <si>
    <t xml:space="preserve">Los países informan directamente a la FAO los datos nacionales sobre el área forestal, el stock de biomasa, el área forestal dentro de las áreas protegidas y el área forestal bajo el plan de manejo para los años de referencia preestablecidos. Con base en los datos informados por el país, la FAO realiza estimaciones a nivel de país de la tasa de cambio neto del área forestal utilizando la fórmula de interés compuesto. La proporción del área forestal dentro del área protegida y bajo el plan de manejo se calcula utilizando las áreas reportadas y el área de tierra oficial de FAOSTAT para el año de referencia 2015. 
Se utiliza un tablero para evaluar el progreso relacionado con los cinco subindicadores. La adopción del enfoque de tablero tiene como objetivo garantizar la consideración de todas las dimensiones del manejo forestal sostenible y proporciona una visión clara de las áreas donde se han logrado progresos. No se hacen semáforos en el tablero a nivel de país. 
1. Tasa de cambio neto anual del área forestal 
Coincide con las tasas de cambio de nivel de referencia de emisiones de gases de efecto invernadero que se presentaron al Panel intergubernamental del Cambio Climático (IPCC) de la Convención de cambio climático 2016.
La dirección de cambio del área forestal se determina al examinar el valor de la tasa de cambio del área forestal para el período más reciente, un valor negativo indica una pérdida de área forestal, un valor cero significa que el área forestal es estable y un valor positivo significa que el área forestal ha aumentado. El cambio en la tasa de pérdida de área forestal se basa en una comparación de la tasa de variación neta actual del área de bosque con la tasa de variación neta de referencia de la zona forestal para el período 2010-2015.
La línea base debe actualizarse cada 5 años, por lo que en 2020 se calcula una nueva línea base. Además, a nivel de país, si un país obtiene nueva información y actualiza las series de tiempo históricas, se volverá a calcular la línea de base del país, respetando el período 2010-2015.
Coincide con los periodos propuestos para las actualizaciones del Inventario Nacional Forestal, (cada 5 años).
2. Stock de biomasa sobre el suelo en el bosque
Es un dato que se estima constante para todos los años, según la biomasa por encima del suelo que proviene del Inventario Forestal Nacional.
3. Proporción de área forestal ubicada dentro de áreas protegidas legalmente establecidas
Los datos son los datos utilizados en el Inventario Forestal Nacional que determino las hectareas de ASP y el estudio de Área bajo alguna categoría de área protegida a nivel nacional (2011 y 2018).
Los datos obtenidos para el 2011 se estima constante para los años 2015, 2016 y 2017; y los datos obtenidos para el 2018 se estima constantes para el 2019 y 2020.
Se cuenta con una actualización al 2019, sin embargo no ha sido considerado en este informe.
4. Proporción del área forestal bajo un plan de manejo forestal a largo plazo.
Se utilizó el dato de superficie a nivel nacional obtenidos apartir de los planes generales de manejo de las ASP. 
Los datos del 2019 y 2020 son proyecciones por medio de un algoritmo de FAO.
5. Área forestal bajo un esquema de certificación de manejo forestal verificado 
Datos históricos de las áreas certificadas bajo manejo forestal sostenible, fuera de ASP. </t>
  </si>
  <si>
    <t>1. Tasa de cambio neto anual del área forestal: Porcentaje
2. Stock de biomasa sobre el suelo en el bosque: Toneladas/hectarea
3. Proporción de área forestal ubicada dentro de áreas protegidas legalmente establecidas: Porcentaje
4. Proporción del área forestal bajo un plan de manejo forestal a largo plazo: Porcentaje
5. Área forestal bajo un esquema de certificación de manejo forestal verificado: Hectáreas</t>
  </si>
  <si>
    <t>Extensión del área forestal
Biomasa por arriba del suelo del área de bosques
Áreas certificadas bajo manejo forestal sostenible
Áreas con planes de manejo en ASP
Área de bosque bajo categorías de ASP</t>
  </si>
  <si>
    <t>Cada 5 años</t>
  </si>
  <si>
    <t>1. Tasa de cambio neto anual del área forestal: Sistema Nacional de Áreas de Conservación - REDD/CCAD/GIZ,  Inventario Forestal Nacional 2014
2. Stock de biomasa sobre el suelo en el bosque: Sistema Nacional de Áreas de Conservación - REDD/CCAD/GIZ,  Inventario Forestal Nacional 2014
3. Proporción de área forestal ubicada dentro de áreas protegidas legalmente establecidas: Sistema Nacional de Áreas de Conservación 2018, información geoestadística de Áreas Silvestres Protegidas 2018
4. Proporción del área forestal bajo un plan de manejo forestal a largo plazo: Sistema Nacional de Áreas de Conservación, Departamento de Conservación y uso de biodiversidad 2019.
5. Área forestal bajo un esquema de certificación de manejo forestal verificado: Sistema Nacional de Áreas de Conservación, Departamento de Conservación y uso de biodiversidad 2017.</t>
  </si>
  <si>
    <t>Evaluación de los recursos forestales mundiales (FRA) de la FAO  
1. Tasa de cambio neto anual del área forestal: Inventario Forestal Nacional 2014
2. Stock de biomasa sobre el suelo en el bosque: Inventario Forestal Nacional 2014
3. Proporción de área forestal ubicada dentro de áreas protegidas legalmente establecidas: información geoestadística de Áreas Silvestres Protegidas 2018
4. Proporción del área forestal bajo un plan de manejo forestal a largo plazo: Departamento de Conservación y uso de biodiversidad 2019.
5. Área forestal bajo un esquema de certificación de manejo forestal verificado: Departamento de Conservación y uso de biodiversidad 2017.</t>
  </si>
  <si>
    <t>Los cinco subindicadores elegidos para ilustrar el progreso hacia el manejo forestal sostenible no cubren todos los aspectos del manejo forestal sostenible. En particular, los aspectos sociales y económicos se resumen bajo los subindicadores en áreas bajo planes de manejo forestal sostenible. 
Si bien el tablero de instrumentos ilustra el progreso en los subindicadores individuales, no hay ponderación de la importancia relativa de los subindicadores.
En los inventarios no se contemplan los territorios insulares.</t>
  </si>
  <si>
    <t xml:space="preserve">Los datos sobre los subindicadores se recopilan periódicamente (hasta ahora cada 5 años) mediante el programa de Evaluación de los recursos forestales mundiales (FRA) de la FAO. Todos los datos son proporcionados a la FAO por los países en forma de un informe de país siguiendo un formato estándar, que incluye los datos originales y las fuentes de referencia y las descripciones de cómo se han utilizado para estimar el área forestal en diferentes momentos.
Una vez recibidos, los informes de los países se someten a un riguroso proceso de revisión para garantizar el uso correcto de las definiciones y la metodología, así como la coherencia interna. Se hace una comparación con evaluaciones anteriores y otras fuentes de datos existentes. Los contactos regulares entre los corresponsales nacionales y el personal de la FAO por correo electrónico y los talleres de revisión regionales / subregionales forman parte de este proceso de revisión. Todos los informes de los países (incluidos los preparados por la FAO) se envían al Jefe de Silvicultura respectivo para su validación antes de su finalización. 
Estos subindicadores unicamente reflejan los datos para Costa Rica. El equipo de FRA en la FAO agrupa los datos a nivel subregional, regional y global de datos a las clases utilizadas en las Evaluaciones de los recursos forestales mundiales de la FAO.
En la elaboración y validación de la hoja metodologica participaron: Sonia Lobo del SINAC, Maria Isabel Chavarría SINAC, Adriana Aguilar SINAC, Cristian Díaz FONAFIFO, Guilmar Navarrete FONAFIFO, Johnny Aguilar BCCR, Alexandra Ocampo CENIGA, Rafael Monge CENIGA y Katherine Gómez INEC. Se cuenta con un informe detallado del proceso seguido entorno a este indicador.
</t>
  </si>
  <si>
    <t>María Isabel Chavarría Espinoza</t>
  </si>
  <si>
    <t xml:space="preserve">isabel.chavarria@sinac.go.cr </t>
  </si>
  <si>
    <t>Henry Ramirez</t>
  </si>
  <si>
    <t>Fuente: INAMU, 2000-2018</t>
  </si>
  <si>
    <t>Allan Rímola Rivas</t>
  </si>
  <si>
    <t>Jefe unidad de armonización de los servicios de salud</t>
  </si>
  <si>
    <t>drrimola@gmail.com</t>
  </si>
  <si>
    <t>2018*</t>
  </si>
  <si>
    <t>Fuente: Ministerio de Salud, 2010-2018.</t>
  </si>
  <si>
    <t>Reducción de la mortalidad en un 90% en comparación con el año 2016.
Reducción de la incidencia en un 80% (&lt;20/100000 hab), en comparación con el 2016</t>
  </si>
  <si>
    <t>PROVINCIA  Y CANTON</t>
  </si>
  <si>
    <t>Nº</t>
  </si>
  <si>
    <t>TASA</t>
  </si>
  <si>
    <t xml:space="preserve">   TOTAL DEL PAIS  </t>
  </si>
  <si>
    <t>SAN JOSE</t>
  </si>
  <si>
    <t xml:space="preserve">SAN JOSE CENTRAL      </t>
  </si>
  <si>
    <t xml:space="preserve">ESCAZU          </t>
  </si>
  <si>
    <t>DESAMPARADOS</t>
  </si>
  <si>
    <t xml:space="preserve">PURISCAL             </t>
  </si>
  <si>
    <t xml:space="preserve">TARRAZU         </t>
  </si>
  <si>
    <t xml:space="preserve">ASERRI         </t>
  </si>
  <si>
    <t xml:space="preserve">MORA              </t>
  </si>
  <si>
    <t xml:space="preserve">GOICOECHEA      </t>
  </si>
  <si>
    <t xml:space="preserve">SANTA ANA        </t>
  </si>
  <si>
    <t xml:space="preserve">ALAJUELITA       </t>
  </si>
  <si>
    <t xml:space="preserve">CORONADO         </t>
  </si>
  <si>
    <t xml:space="preserve">ACOSTA         </t>
  </si>
  <si>
    <t xml:space="preserve">TIBAS              </t>
  </si>
  <si>
    <t xml:space="preserve">MORAVIA         </t>
  </si>
  <si>
    <t xml:space="preserve">MONTES DE OCA       </t>
  </si>
  <si>
    <t>TURRUBARES</t>
  </si>
  <si>
    <t xml:space="preserve">DOTA             </t>
  </si>
  <si>
    <t xml:space="preserve">CURRIDABAT         </t>
  </si>
  <si>
    <t xml:space="preserve">PEREZ ZELEDON         </t>
  </si>
  <si>
    <t xml:space="preserve">LEON CORTES     </t>
  </si>
  <si>
    <t>ALAJUELA</t>
  </si>
  <si>
    <t xml:space="preserve">ALAJUELA CENTRAL   </t>
  </si>
  <si>
    <t xml:space="preserve">SAN RAMON        </t>
  </si>
  <si>
    <t xml:space="preserve">GRECIA         </t>
  </si>
  <si>
    <t xml:space="preserve">SAN MATEO          </t>
  </si>
  <si>
    <t xml:space="preserve">ATENAS            </t>
  </si>
  <si>
    <t xml:space="preserve">NARANJO           </t>
  </si>
  <si>
    <t xml:space="preserve">PALMARES          </t>
  </si>
  <si>
    <t xml:space="preserve">POAS             </t>
  </si>
  <si>
    <t xml:space="preserve">OROTINA             </t>
  </si>
  <si>
    <t xml:space="preserve">SAN CARLOS          </t>
  </si>
  <si>
    <t xml:space="preserve">ALFARO RUIZ        </t>
  </si>
  <si>
    <t xml:space="preserve">VALVERDE VEGA     </t>
  </si>
  <si>
    <t xml:space="preserve">UPALA             </t>
  </si>
  <si>
    <t xml:space="preserve">LOS CHILES         </t>
  </si>
  <si>
    <t xml:space="preserve">GUATUSO             </t>
  </si>
  <si>
    <t>CARTAGO</t>
  </si>
  <si>
    <t xml:space="preserve">CARTAGO CENTRAL    </t>
  </si>
  <si>
    <t xml:space="preserve">PARAISO            </t>
  </si>
  <si>
    <t xml:space="preserve">LA UNION           </t>
  </si>
  <si>
    <t xml:space="preserve">JIMENEZ              </t>
  </si>
  <si>
    <t xml:space="preserve">TURRIALBA        </t>
  </si>
  <si>
    <t xml:space="preserve">ALVARADO           </t>
  </si>
  <si>
    <t xml:space="preserve">OREAMUNO           </t>
  </si>
  <si>
    <t xml:space="preserve">EL GUARCO         </t>
  </si>
  <si>
    <t>HEREDIA</t>
  </si>
  <si>
    <t xml:space="preserve">HEREDIA CENTRAL    </t>
  </si>
  <si>
    <t xml:space="preserve">BARVA               </t>
  </si>
  <si>
    <t xml:space="preserve">SANTO DOMINGO      </t>
  </si>
  <si>
    <t xml:space="preserve">SANTA BARBARA        </t>
  </si>
  <si>
    <t xml:space="preserve">SAN RAFAEL         </t>
  </si>
  <si>
    <t xml:space="preserve">SAN ISIDRO           </t>
  </si>
  <si>
    <t xml:space="preserve">BELEN               </t>
  </si>
  <si>
    <t xml:space="preserve">FLORES             </t>
  </si>
  <si>
    <t xml:space="preserve">SAN PABLO           </t>
  </si>
  <si>
    <t xml:space="preserve">SARAPIQUI         </t>
  </si>
  <si>
    <t>GUANACASTE</t>
  </si>
  <si>
    <t xml:space="preserve">LIBERIA          </t>
  </si>
  <si>
    <t xml:space="preserve">NICOYA             </t>
  </si>
  <si>
    <t xml:space="preserve">SANTA CRUZ         </t>
  </si>
  <si>
    <t>BAGACES</t>
  </si>
  <si>
    <t xml:space="preserve">CARRILLO             </t>
  </si>
  <si>
    <t xml:space="preserve">CAÑAS             </t>
  </si>
  <si>
    <t xml:space="preserve">ABANGARES           </t>
  </si>
  <si>
    <t>TILARAN</t>
  </si>
  <si>
    <t xml:space="preserve">NANDAYURE          </t>
  </si>
  <si>
    <t xml:space="preserve">LA CRUZ              </t>
  </si>
  <si>
    <t xml:space="preserve">HOJANCHA           </t>
  </si>
  <si>
    <t>PUNTARENAS</t>
  </si>
  <si>
    <t>PUNTARENAS CTRAL.</t>
  </si>
  <si>
    <t xml:space="preserve">ESPARZA          </t>
  </si>
  <si>
    <t xml:space="preserve">BUENOS AIRES        </t>
  </si>
  <si>
    <t xml:space="preserve">MONTES DE ORO       </t>
  </si>
  <si>
    <t xml:space="preserve">OSA                 </t>
  </si>
  <si>
    <t>QUEPOS</t>
  </si>
  <si>
    <t xml:space="preserve">GOLFITO             </t>
  </si>
  <si>
    <t>COTO BRUS</t>
  </si>
  <si>
    <t xml:space="preserve">PARRITA             </t>
  </si>
  <si>
    <t xml:space="preserve">CORREDORES          </t>
  </si>
  <si>
    <t xml:space="preserve">GARABITO          </t>
  </si>
  <si>
    <t>LIMON</t>
  </si>
  <si>
    <t xml:space="preserve">LIMON CENTRAL        </t>
  </si>
  <si>
    <t xml:space="preserve">POCOCI            </t>
  </si>
  <si>
    <t xml:space="preserve">SIQUIRRES           </t>
  </si>
  <si>
    <t xml:space="preserve">TALAMANCA         </t>
  </si>
  <si>
    <t xml:space="preserve">MATINA              </t>
  </si>
  <si>
    <t xml:space="preserve">GUACIMO             </t>
  </si>
  <si>
    <t>IGNORADO</t>
  </si>
  <si>
    <t xml:space="preserve">EXTRANJERO        </t>
  </si>
  <si>
    <t>casos preliminares*</t>
  </si>
  <si>
    <t>Fuente: Unidad de Seguimiento de Indicadores de Salud, Dirección Vigilancia de la Salud-Ministerio de Salud, 2018</t>
  </si>
  <si>
    <t>Tasa de incidencia de tuberculosis por cada 100 000 habitantes, según provincia y cantón de procedencia por cada 100 000 habitantes</t>
  </si>
  <si>
    <t xml:space="preserve">GRUPOS DE EDAD </t>
  </si>
  <si>
    <t>F</t>
  </si>
  <si>
    <t>M</t>
  </si>
  <si>
    <t>de Menos de 1 año</t>
  </si>
  <si>
    <t>de 1 a 4 años</t>
  </si>
  <si>
    <t>de 5 a 9 años</t>
  </si>
  <si>
    <t>de 10 a 14 años</t>
  </si>
  <si>
    <t>de 15 a 19 años</t>
  </si>
  <si>
    <t>de 20 a 24 años</t>
  </si>
  <si>
    <t>de 25 a 29 años</t>
  </si>
  <si>
    <t>de 30 a 34 años</t>
  </si>
  <si>
    <t>de 35 a 39 años</t>
  </si>
  <si>
    <t>de 40 a 44 años</t>
  </si>
  <si>
    <t>de 45 a 49 años</t>
  </si>
  <si>
    <t>de 50 a 54 años</t>
  </si>
  <si>
    <t>de 55 a 59 años</t>
  </si>
  <si>
    <t>de 60 a 64 años</t>
  </si>
  <si>
    <t>de 65 a 69 años</t>
  </si>
  <si>
    <t>de 70 a 74 años</t>
  </si>
  <si>
    <t>75  y mas</t>
  </si>
  <si>
    <t>Ignorados</t>
  </si>
  <si>
    <t>Jose Aaron Agüero Zumbado</t>
  </si>
  <si>
    <t>Unidad de Análisis Permanente de Situación de Salud, Dirección Vigilancia de la Salud</t>
  </si>
  <si>
    <t>aaron.aguero@misalud.go.cr</t>
  </si>
  <si>
    <t>María del Rocío Salazar</t>
  </si>
  <si>
    <t>Encargada Unidad de Gestión Estadística</t>
  </si>
  <si>
    <t>msalazar@ins-cr.com</t>
  </si>
  <si>
    <t>(506) 22876200 - ext 3360</t>
  </si>
  <si>
    <t>Instituto Nacional de Seguros</t>
  </si>
  <si>
    <t>Porcentaje de Docentes calificados por CINE</t>
  </si>
  <si>
    <r>
      <t xml:space="preserve">Fuente: </t>
    </r>
    <r>
      <rPr>
        <sz val="10"/>
        <color theme="1"/>
        <rFont val="Calibri"/>
        <family val="2"/>
        <scheme val="minor"/>
      </rPr>
      <t>MEP, Censo Escolar-Informe Inicial 2013-2018.</t>
    </r>
  </si>
  <si>
    <r>
      <t>Porcentaje de docentes en la enseñanza: a) preescolar; b) primaria; c) secundaria inferior y d) secundaria superior que han recibido al menos el mínimo de formación docente organizada (por ejemplo, formación pedagógica); requisitos de práctica previa a la docencia o durante su ejercicio para la enseñanza a un nivel dado en un país determinado. 
El Instituto de Estadística de la UNESCO a través de sus formularios solicita datos de docentes calificados</t>
    </r>
    <r>
      <rPr>
        <vertAlign val="superscript"/>
        <sz val="11"/>
        <rFont val="Calibri"/>
        <family val="2"/>
        <scheme val="minor"/>
      </rPr>
      <t>1/</t>
    </r>
    <r>
      <rPr>
        <sz val="11"/>
        <rFont val="Calibri"/>
        <family val="2"/>
        <scheme val="minor"/>
      </rPr>
      <t>, por lo cual, el Departamento de Análisis Estadístico ha realizado una estimación de docentes calificados (corresponde a docentes titulados, autorizados y a los indicados como otros en el Censo Escolar-Informe Inicial), los cuales se clasifican según el CINE 2011</t>
    </r>
    <r>
      <rPr>
        <vertAlign val="superscript"/>
        <sz val="11"/>
        <rFont val="Calibri"/>
        <family val="2"/>
        <scheme val="minor"/>
      </rPr>
      <t>2/</t>
    </r>
    <r>
      <rPr>
        <sz val="11"/>
        <rFont val="Calibri"/>
        <family val="2"/>
        <scheme val="minor"/>
      </rPr>
      <t xml:space="preserve"> (incluye todo el Sistema Educativo).  Se recomienda utilizar dichos datos.
1/ </t>
    </r>
    <r>
      <rPr>
        <i/>
        <sz val="11"/>
        <rFont val="Calibri"/>
        <family val="2"/>
        <scheme val="minor"/>
      </rPr>
      <t>Un docente calificado es aquel que ha adquirido las certificaciones académicas mínimas necesarias para enseñar en un nivel específico de educación en un país determinado. Habitualmente, esto está vinculado a la(s) asignatura(s) que se enseñan.</t>
    </r>
    <r>
      <rPr>
        <sz val="11"/>
        <rFont val="Calibri"/>
        <family val="2"/>
        <scheme val="minor"/>
      </rPr>
      <t xml:space="preserve"> UNESCO Instituto de Estadística (UIS). Manual de instrucciones. Encuesta de Educación Formal. 2017.
2/ Clasificación Internacional Normalizada de la Educación.</t>
    </r>
  </si>
  <si>
    <r>
      <t xml:space="preserve">
Donde:
</t>
    </r>
    <r>
      <rPr>
        <b/>
        <i/>
        <sz val="11"/>
        <rFont val="Calibri"/>
        <family val="2"/>
        <scheme val="minor"/>
      </rPr>
      <t xml:space="preserve">i </t>
    </r>
    <r>
      <rPr>
        <sz val="11"/>
        <rFont val="Calibri"/>
        <family val="2"/>
        <scheme val="minor"/>
      </rPr>
      <t xml:space="preserve">= CINE 0, CINE 1, CINE 2, CINE 3.
CINE 0--Educación Preescolar: Ciclo Materno Infantil y Ciclo de Transición.
CINE 1--Primaria: I y II Ciclos, Aula Edad, Escuela Nocturna, Educación Especial (Aula Integrada), Educación Abierta (Primaria por Suficiencia y Alfabetización), IPEC (I Nivel), CINDEA (I Nivel).
CINE 2--Secundaria Baja (General y Vocacional): Académica Diurna y Nocturna, C.N.V. Marco Tulio Salazar, Educación Especial (III Ciclo-C.E.E.), Educación Abierta (III Ciclo por Suficiencia), CONED, IPEC (II Nivel), CINDEA (II Nivel), Técnica Diurna y Nocturna, Educación Especial (III Ciclo-Plan Nacional).
CINE 3--Secundaria Alta (General y Vocacional): Académica Diurna y Nocturna, C.N.V. Marco Tulio Salazar, Educación Especial (Ciclo Diversificado-C.E.E.), Educación Abierta (Bachillerato por Madurez, Diversificada a Distancia), CONED, IPEC (III Nivel), CINDEA (III Nivel), Técnica Diurna y Nocturna, Educación Especial (Ciclo Diversificado-Plan Nacional).
</t>
    </r>
    <r>
      <rPr>
        <b/>
        <i/>
        <sz val="11"/>
        <color rgb="FFFF0000"/>
        <rFont val="Calibri"/>
        <family val="2"/>
        <scheme val="minor"/>
      </rPr>
      <t/>
    </r>
  </si>
  <si>
    <r>
      <t xml:space="preserve">De acuerdo a las Naciones Unidas, este indicador se requiere con las siguientes desagregaciones: Por tipo y la intensidad
 Por las características del maestro y de la escuela
 Por costo financiero informado
 Por la falta de apoyo
 Por otro tipo de barreras 
</t>
    </r>
    <r>
      <rPr>
        <sz val="11"/>
        <color rgb="FFFF0000"/>
        <rFont val="Calibri"/>
        <family val="2"/>
        <scheme val="minor"/>
      </rPr>
      <t xml:space="preserve">
??????</t>
    </r>
  </si>
  <si>
    <t>(506) 2258-0764, 2256-8880 ext 1250</t>
  </si>
  <si>
    <r>
      <t xml:space="preserve">Fuente: </t>
    </r>
    <r>
      <rPr>
        <sz val="10"/>
        <color theme="1"/>
        <rFont val="Calibri"/>
        <family val="2"/>
        <scheme val="minor"/>
      </rPr>
      <t>MEP, Censo Escolar-Informe Inicial, 2018.</t>
    </r>
  </si>
  <si>
    <t>Costa Rica: Porcentaje de centros educativos que cuentan acceso a electricidad, computadoras conectadas a internet con fines pedagógicos, computadoras con fines pedagógicos, infraestructura adaptada, agua, inodoros y lavatorios por nivel educativo, Año 2018</t>
  </si>
  <si>
    <r>
      <rPr>
        <b/>
        <sz val="11"/>
        <color rgb="FFFF0000"/>
        <rFont val="Calibri"/>
        <family val="2"/>
        <scheme val="minor"/>
      </rPr>
      <t>Agua:</t>
    </r>
    <r>
      <rPr>
        <sz val="11"/>
        <color rgb="FFFF0000"/>
        <rFont val="Calibri"/>
        <family val="2"/>
        <scheme val="minor"/>
      </rPr>
      <t xml:space="preserve"> Instituciones que cuentan con Servicio básico de agua, procedente de una fuente mejorada (Acueducto Rural o Comunal (ASADAS o CAAR), acueducto municipal, acueducto AyA o acueducto de una empresa o cooperativa, Pozo, Camión Sisterna).       </t>
    </r>
    <r>
      <rPr>
        <sz val="11"/>
        <rFont val="Calibri"/>
        <family val="2"/>
        <scheme val="minor"/>
      </rPr>
      <t xml:space="preserve">
</t>
    </r>
    <r>
      <rPr>
        <b/>
        <sz val="11"/>
        <rFont val="Calibri"/>
        <family val="2"/>
        <scheme val="minor"/>
      </rPr>
      <t xml:space="preserve">Inodoro: </t>
    </r>
    <r>
      <rPr>
        <sz val="11"/>
        <rFont val="Calibri"/>
        <family val="2"/>
        <scheme val="minor"/>
      </rPr>
      <t xml:space="preserve">Instituciones que cuentan con instalaciones de saneamiento mejoradas.  Se consideran los centros educativos que reportan al menos un inodoro en buen estado y los que reportan tenencia de servicio sanitario de hueco, pozo negro o letrina.  No se solicita desagregación por sexo.
</t>
    </r>
    <r>
      <rPr>
        <b/>
        <sz val="11"/>
        <rFont val="Calibri"/>
        <family val="2"/>
        <scheme val="minor"/>
      </rPr>
      <t>Lavatorio</t>
    </r>
    <r>
      <rPr>
        <sz val="11"/>
        <rFont val="Calibri"/>
        <family val="2"/>
        <scheme val="minor"/>
      </rPr>
      <t xml:space="preserve">: Instituciones que reportan al menos un lavatorio en buen estado.  No se solicita en el formulario si el lavatorio tiene la respectiva conexión de agua y tampoco si disponen de jabón para el lavado de las manos.
</t>
    </r>
    <r>
      <rPr>
        <b/>
        <sz val="11"/>
        <rFont val="Calibri"/>
        <family val="2"/>
        <scheme val="minor"/>
      </rPr>
      <t xml:space="preserve">Servicio básico de agua: </t>
    </r>
    <r>
      <rPr>
        <sz val="11"/>
        <rFont val="Calibri"/>
        <family val="2"/>
        <scheme val="minor"/>
      </rPr>
      <t xml:space="preserve"> Definición dada por el Programa Conjunto OMS/UNICEF de Monitoreo del Abastecimiento de Agua y del Saneamiento (PCM), en el ámbito del agua potable, el saneamiento y la higiene (WASH), quien ha desarrollado escaleras de servicios para los centros educativos.
</t>
    </r>
    <r>
      <rPr>
        <b/>
        <sz val="11"/>
        <rFont val="Calibri"/>
        <family val="2"/>
        <scheme val="minor"/>
      </rPr>
      <t>Saneamiento mejorado:</t>
    </r>
    <r>
      <rPr>
        <sz val="11"/>
        <rFont val="Calibri"/>
        <family val="2"/>
        <scheme val="minor"/>
      </rPr>
      <t xml:space="preserve"> Las instalaciones mejoradas incluyen inodoros con descarga de agua / vertido, letrinas de pozo mejoradas ventiladas, inodoros de compostaje y letrinas de pozo con una losa o plataforma.</t>
    </r>
  </si>
  <si>
    <t>Nota: Excluye Educación Especial.</t>
  </si>
  <si>
    <t>Tasa bruta y neta de escolaridad en el Ciclo de Transición (un año antes de la edad oficial de ingreso a I y II Ciclos),  por sexo</t>
  </si>
  <si>
    <r>
      <rPr>
        <b/>
        <sz val="11"/>
        <rFont val="Calibri"/>
        <family val="2"/>
        <scheme val="minor"/>
      </rPr>
      <t xml:space="preserve">Escolaridad en el Ciclo de Transición (Educación Preescolar): </t>
    </r>
    <r>
      <rPr>
        <sz val="11"/>
        <rFont val="Calibri"/>
        <family val="2"/>
        <scheme val="minor"/>
      </rPr>
      <t>nivel educativo previo al ingreso de I y II Ciclos (enseñanza primaria), el cual atienda a la población con edad teórica de 5 años.
La</t>
    </r>
    <r>
      <rPr>
        <b/>
        <sz val="11"/>
        <rFont val="Calibri"/>
        <family val="2"/>
        <scheme val="minor"/>
      </rPr>
      <t xml:space="preserve"> Tasa Bruta</t>
    </r>
    <r>
      <rPr>
        <sz val="11"/>
        <rFont val="Calibri"/>
        <family val="2"/>
        <scheme val="minor"/>
      </rPr>
      <t xml:space="preserve"> de escolaridad refleja la cobertura que alcanza determinado nivel educativo. Relaciona la matrícula escolar con la población que tiene la edad oficial para asistir al nivel educativo especificado.
La palabra “bruta” hace referencia a que toma en cuenta a todos los estudiantes que asisten a un nivel educativo determinado, sin importar la edad de dichos estudiantes.
La</t>
    </r>
    <r>
      <rPr>
        <b/>
        <sz val="11"/>
        <rFont val="Calibri"/>
        <family val="2"/>
        <scheme val="minor"/>
      </rPr>
      <t xml:space="preserve"> Tasa Neta</t>
    </r>
    <r>
      <rPr>
        <sz val="11"/>
        <rFont val="Calibri"/>
        <family val="2"/>
        <scheme val="minor"/>
      </rPr>
      <t xml:space="preserve"> de escolaridad, por el contrario, refleja la cobertura de los estudiantes que asisten a un nivel educativo determinado y que tienen la edad oficial para asistir a dicho nivel educativo. La palabra “neta” en este caso se utiliza porque excluye a los estudiantes que no tienen la edad oficial para asistir a dicho nivel educativo.</t>
    </r>
  </si>
  <si>
    <t>En el MEP se conoce como Tasa Bruta/Neta de Escolaridad en el Ciclo de Transición.</t>
  </si>
  <si>
    <t>Número de ASADAS, según ORAC.  2019</t>
  </si>
  <si>
    <t>Porcentaje de ASADAS, según ORAC. 2019</t>
  </si>
  <si>
    <t>ORAC</t>
  </si>
  <si>
    <t>Porcentaje nacional de ASADAS con convenio, 2019</t>
  </si>
  <si>
    <t>Con Convenio</t>
  </si>
  <si>
    <t>Sin Convenio</t>
  </si>
  <si>
    <t>Central Este</t>
  </si>
  <si>
    <t>Metropolitana</t>
  </si>
  <si>
    <t xml:space="preserve">Pacífico Central </t>
  </si>
  <si>
    <t>ORAC es el acrónimo de Oficina Regional de Acueductos Rurales, refiriendo a la regionalización de la gestión de entes operadores de Sistemas Comunales en el territorio de Costa Rica por parte del AyA.</t>
  </si>
  <si>
    <t xml:space="preserve">A Octubre 2019, la Dirección Jurídica de la Subgerencia de Sistemas Comunales se encuentra llevando a cabo la actualización de datos  sobre los Convenios de Delegación  de las  provincias de  Guanacaste y Alajuela por lo que los datos podrìan sufrir alguna modificación </t>
  </si>
  <si>
    <t>Se establece como unica fuente de información oficial a partir del 2019, los datos extraídos del SAGA, Subgerencia de Sistemas Comunales, AyA.</t>
  </si>
  <si>
    <t>Fuente: Instituto Costarricense de Acueductos y Alcantarillados, 2019</t>
  </si>
  <si>
    <t>Porcentaje de Asociaciones Administradoras de Acueductos Rurales y Saneamiento (ASADAS) que firman y mantienen vigente el convenio de delegación con el AyA</t>
  </si>
  <si>
    <t xml:space="preserve">100% de las ASADAS que administran y operan  sistemas de agua potable y saneamiento cuentan con convenio de delegación firmado con el AyA y vigente. </t>
  </si>
  <si>
    <t>Porcentaje de Asociaciones Administradoras de Acueductos Rurales y Saneamiento (ASADAS) que firman y mantienen vigente el convenio de delegación con el AyA.</t>
  </si>
  <si>
    <t>6.b.1.cr.1</t>
  </si>
  <si>
    <t>Registro administrativo.</t>
  </si>
  <si>
    <t>Número total de ASADAS que administran y operan sistemas de agua potable y sneamiento, legalmente registradas y con convenio de delegación que  se encuentre vigente. Número total de ASADAS legalmente constituidas y registradas.</t>
  </si>
  <si>
    <t>Regiones administrativas de la Subgerencia de Acueductos Comunales del AyA: Chorotega, Pacífico Central, Brunca, Huetar Caribe, Huetar Norte, Metropolitana y Central Este</t>
  </si>
  <si>
    <t>Sistema de Apoyo para la Gestión de ASADAS (SAGA), Área Funcional Evaluación y Mejoramiento de la Gestión, Subgerencia de Sistemas Comunales, Instituto Costarricense de Acueductos y Alcantarillados.</t>
  </si>
  <si>
    <t>Además de las ASADAS, el concepto de entes operadores abarca también a los Comités Administradores de Acueducto Rural (CAAR), a las Asociaciones de Desarrollo Indígena (ADI), a las Asociación de Desarrollo Integral (implicadas en la gestión comunitaria del agua potable y el saneamiento) y otras asociaciones específicas. Las ASADAS constituyen la mayor porción de entes operadores implicados, pero no la totalidad, por lo que el indicador no refiere al universo completo de posibles entes operadores que trabajan en la gestión comunitaria de acueductos rurales.</t>
  </si>
  <si>
    <t>Es un indicador sustituto. Se considera que contribuye al cumplimiento del objetivo y meta establecidos. Las ASADAS son los entes operadores de sistemas comunales, definidos en el ordenamiento jurídico de Costa Rica, para dedicarse a la gestión comunitaria del agua potable y el saneamiento en aquellos territorios donde el Instituto Costarricense de Acueductos y Alcantarillados (AyA) no opera directamente, y su gestión debe llevar implícita la aplicación de políticas y procedimientos operacionales para la participación de las comunidades locales en este ámbito. La ASADA es una organización legalmente inscrita en el Registro de Asociaciones, sin fines de lucro, organizada y conformada por la comunidad, con la asesoría técnica, legal, administrativa, contable , financiera y ambiental  del AyA.</t>
  </si>
  <si>
    <t>James Phillips Ávila</t>
  </si>
  <si>
    <t>Director de Planificación Estratégica</t>
  </si>
  <si>
    <t>(506) 2242-5006, 2242-5110, 2242-5111</t>
  </si>
  <si>
    <t>jphillips@aya.go.cr</t>
  </si>
  <si>
    <t>Alcaldesas</t>
  </si>
  <si>
    <t>Regidoras Propietarias</t>
  </si>
  <si>
    <t>Síndicas Propietiarias</t>
  </si>
  <si>
    <t>1/ Los puestos de Alcladesas, Síndicas y Regidoras fungieron del 2010- 2016</t>
  </si>
  <si>
    <r>
      <t xml:space="preserve">Fuente: </t>
    </r>
    <r>
      <rPr>
        <sz val="10"/>
        <color theme="1"/>
        <rFont val="Calibri"/>
        <family val="2"/>
        <scheme val="minor"/>
      </rPr>
      <t>Tribunal Supremo de Elecciones, Cómputo de Votos 2002-2018.</t>
    </r>
  </si>
  <si>
    <t>Porcentaje de mujeres electas en propiedad, por puesto según período electoral de cada cuatro años</t>
  </si>
  <si>
    <t>Tribunal Supremo de Elecciones, Cómputo de Votos  Elecciones Generales 2002 ISBN 9968-907-01-04
Tribunal Supremo de Elecciones, Cómputo de Votos  Elecciones Municipales 2002 ISBN 9968-907-10-3
Tribunal Supremo de Elecciones, Cómputo de Votos  Elecciones Generales 2006 ISBN 9968-907-20-0
Tribunal Supremo de Elecciones, Cómputo de Votos  Elecciones Municipales 2006 ISBN 9968-907-29-3
Tribunal Supremo de Elecciones, Cómputo de Votos  Elecciones Generales 2010 ISBN 9968-907-60-6
Tribunal Supremo de Elecciones, Cómputo de Votos  Elecciones Municipales 2010 ISBN 9968-907-67-5
Tribunal Supremo de Elecciones, Cómputo de Votos  Elecciones Generales 2014 ISBN 9968-907-94-1
Tribunal Supremo de Elecciones, Cómputo de Votos  Elecciones Municipales 2016 ISBN 978-9930-521-08-3
Tribunal Supremo de Elecciones, Cómputo de Votos  Elecciones Generales 2018 ISBN 978-9930-521-21-3</t>
  </si>
  <si>
    <t>Director Ejecutivo</t>
  </si>
  <si>
    <t>Porcentaje de diputadas electas por año de elección según provincia, 2002-2006-2010-2014-2018</t>
  </si>
  <si>
    <t>COSTA RICA</t>
  </si>
  <si>
    <t>PROVINCIA</t>
  </si>
  <si>
    <t>SAN JOSÉ</t>
  </si>
  <si>
    <t>LIMÓN</t>
  </si>
  <si>
    <r>
      <rPr>
        <b/>
        <sz val="10"/>
        <rFont val="Calibri"/>
        <family val="2"/>
        <scheme val="minor"/>
      </rPr>
      <t>Fuente:</t>
    </r>
    <r>
      <rPr>
        <sz val="10"/>
        <rFont val="Calibri"/>
        <family val="2"/>
        <scheme val="minor"/>
      </rPr>
      <t xml:space="preserve"> Tribunal Supremo de Elecciones, Cómputo de Votos 2002-2018.</t>
    </r>
  </si>
  <si>
    <t>Porcentaje de alcaldesas, regidoras, síndicas electas en propiedas por tipo de puesto y ño de elección, según provincia y cantón, 2002-2006-2010-2016</t>
  </si>
  <si>
    <t>PROVINCIA Y CANTÓN</t>
  </si>
  <si>
    <t>REGIDORAS</t>
  </si>
  <si>
    <t>ALCALDESAS</t>
  </si>
  <si>
    <t>SÍNDICAS</t>
  </si>
  <si>
    <t>PROVINCIA SAN JOSÉ</t>
  </si>
  <si>
    <t>ESCAZÚ</t>
  </si>
  <si>
    <t>PURISCAL</t>
  </si>
  <si>
    <t>TARRAZÚ</t>
  </si>
  <si>
    <t>ASERRÍ</t>
  </si>
  <si>
    <t>MORA</t>
  </si>
  <si>
    <t>GOICOECHEA</t>
  </si>
  <si>
    <t>SANTA ANA</t>
  </si>
  <si>
    <t>ALAJUELITA</t>
  </si>
  <si>
    <t>VÁZQUEZ DE CORONADO</t>
  </si>
  <si>
    <t>ACOSTA</t>
  </si>
  <si>
    <t>TIBÁS</t>
  </si>
  <si>
    <t>MORAVIA</t>
  </si>
  <si>
    <t>MONTES DE OCA</t>
  </si>
  <si>
    <t>DOTA</t>
  </si>
  <si>
    <t>CURRIDABAT</t>
  </si>
  <si>
    <t>PÉREZ ZELEDÓN</t>
  </si>
  <si>
    <t>LEÓN CORTÉS</t>
  </si>
  <si>
    <t>PROVINCIA ALAJUELA</t>
  </si>
  <si>
    <t>SAN RAMÓN</t>
  </si>
  <si>
    <t>GRECIA</t>
  </si>
  <si>
    <t>SAN MATEO</t>
  </si>
  <si>
    <t>ATENAS</t>
  </si>
  <si>
    <t>NARANJO</t>
  </si>
  <si>
    <t>PALMARES</t>
  </si>
  <si>
    <t>POÁS</t>
  </si>
  <si>
    <t>OROTINA</t>
  </si>
  <si>
    <t>SAN CARLOS</t>
  </si>
  <si>
    <t>ZARCERO</t>
  </si>
  <si>
    <t>SARCHÍ</t>
  </si>
  <si>
    <t>UPALA</t>
  </si>
  <si>
    <t>LOS CHILES</t>
  </si>
  <si>
    <t>GUATUSO</t>
  </si>
  <si>
    <t>PROVINCIA CARTAGO</t>
  </si>
  <si>
    <t>PARAÍSO</t>
  </si>
  <si>
    <t>LA UNIÓN</t>
  </si>
  <si>
    <t>JIMÉNEZ</t>
  </si>
  <si>
    <t>TURRIALBA</t>
  </si>
  <si>
    <t>ALVARADO</t>
  </si>
  <si>
    <t>OREAMUNO</t>
  </si>
  <si>
    <t>EL GUARCO</t>
  </si>
  <si>
    <t>PROVINCIA HEREDIA</t>
  </si>
  <si>
    <t>BARVA</t>
  </si>
  <si>
    <t>SANTO DOMINGO</t>
  </si>
  <si>
    <t>SANTA BÁRBARA</t>
  </si>
  <si>
    <t>SAN RAFAEL</t>
  </si>
  <si>
    <t>SAN ISIDRO</t>
  </si>
  <si>
    <t>BELÉN</t>
  </si>
  <si>
    <t>FLORES</t>
  </si>
  <si>
    <t>SAN PABLO</t>
  </si>
  <si>
    <t>SARAPIQUÍ</t>
  </si>
  <si>
    <t>PROVINCIA GUANACASTE</t>
  </si>
  <si>
    <t>LIBERIA</t>
  </si>
  <si>
    <t>NICOYA</t>
  </si>
  <si>
    <t>SANTA CRUZ</t>
  </si>
  <si>
    <t>CARRILLO</t>
  </si>
  <si>
    <t>CAÑAS</t>
  </si>
  <si>
    <t>ABANGARES</t>
  </si>
  <si>
    <t>TILARÁN</t>
  </si>
  <si>
    <t>NANDAYURE</t>
  </si>
  <si>
    <t>LA CRUZ</t>
  </si>
  <si>
    <t>HOJANCHA</t>
  </si>
  <si>
    <t>PROVINCIA PUNTARENAS</t>
  </si>
  <si>
    <t>ESPARZA</t>
  </si>
  <si>
    <t>BUENOS AIRES</t>
  </si>
  <si>
    <t>MONTES DE ORO</t>
  </si>
  <si>
    <t>OSA</t>
  </si>
  <si>
    <t>GOLFITO</t>
  </si>
  <si>
    <t>PARRITA</t>
  </si>
  <si>
    <t>CORREDORES</t>
  </si>
  <si>
    <t>GARABITO</t>
  </si>
  <si>
    <t>PROVINCIA LIMÓN</t>
  </si>
  <si>
    <t>POCOCÍ</t>
  </si>
  <si>
    <t>SIQUIRRES</t>
  </si>
  <si>
    <t>TALAMANCA</t>
  </si>
  <si>
    <t>MATINA</t>
  </si>
  <si>
    <t>GUÁCIMO</t>
  </si>
  <si>
    <t>Diputaciones electas por año de elección, según sexo y grupos de edad decenal, 2006-2010-2014-2018</t>
  </si>
  <si>
    <t>SEXO Y 
GRUPOS DE EDAD</t>
  </si>
  <si>
    <t>Menos de 30 años</t>
  </si>
  <si>
    <t>De 30 a 39 años</t>
  </si>
  <si>
    <t>De 40 a 49 años</t>
  </si>
  <si>
    <t>De 50 a 59 años</t>
  </si>
  <si>
    <t>60 años y más</t>
  </si>
  <si>
    <t>HOMBRES</t>
  </si>
  <si>
    <t>MUJERES</t>
  </si>
  <si>
    <t>Alcaldesas, regidoras y síndicas electas en propiedad por tipo de puesto y año de elección, según sexo y grupos de edad, 2002-2006-2010-2016</t>
  </si>
  <si>
    <t>REGIDURÍAS</t>
  </si>
  <si>
    <t>ALCALDÍAS</t>
  </si>
  <si>
    <t>SINDICATURAS</t>
  </si>
  <si>
    <r>
      <t>Fuente:</t>
    </r>
    <r>
      <rPr>
        <sz val="10"/>
        <color theme="1"/>
        <rFont val="Calibri"/>
        <family val="2"/>
        <scheme val="minor"/>
      </rPr>
      <t xml:space="preserve"> MTSS, 2011-2018</t>
    </r>
    <r>
      <rPr>
        <sz val="8"/>
        <color theme="1"/>
        <rFont val="Calibri"/>
        <family val="2"/>
        <scheme val="minor"/>
      </rPr>
      <t>.</t>
    </r>
  </si>
  <si>
    <t>Costa Rica: Tasa de sindicalización por sector, 2011-2018</t>
  </si>
  <si>
    <r>
      <t>Fuente:</t>
    </r>
    <r>
      <rPr>
        <sz val="10"/>
        <color theme="1"/>
        <rFont val="Calibri"/>
        <family val="2"/>
        <scheme val="minor"/>
      </rPr>
      <t xml:space="preserve"> MTSS, 2011-2018</t>
    </r>
  </si>
  <si>
    <t>Anuario Estadístico MTSS 2018</t>
  </si>
  <si>
    <r>
      <t>Fuente:</t>
    </r>
    <r>
      <rPr>
        <sz val="10"/>
        <color theme="1"/>
        <rFont val="Calibri"/>
        <family val="2"/>
        <scheme val="minor"/>
      </rPr>
      <t xml:space="preserve"> MTSS, 2011-2018.</t>
    </r>
  </si>
  <si>
    <t>Fuente: Ministerio de Ambiente y Energía, Dirección de Agua, 2019</t>
  </si>
  <si>
    <t>FASE 1: CUENCAS DE LA REGIÓN CENTRAL Y PACÍFICO CENTRAL</t>
  </si>
  <si>
    <t>Sitios de monitoreo de cuerpos de agua por parámetros químicos según cuenca hidrográfica, 2016-2017</t>
  </si>
  <si>
    <t>SST                  (May-17)</t>
  </si>
  <si>
    <t>(Oct-16)</t>
  </si>
  <si>
    <t>(Nov-16)</t>
  </si>
  <si>
    <t>(Feb-17)</t>
  </si>
  <si>
    <t>(May-17)</t>
  </si>
  <si>
    <t>FASE 2: CUENCAS DE LA REGIÓN CARIBE</t>
  </si>
  <si>
    <t>Reventazón</t>
  </si>
  <si>
    <t>Río Taras</t>
  </si>
  <si>
    <t>FC-REV-01</t>
  </si>
  <si>
    <t>San Nicolás</t>
  </si>
  <si>
    <t>Río Purires</t>
  </si>
  <si>
    <t>FC-REV-02</t>
  </si>
  <si>
    <t>Guadalupe</t>
  </si>
  <si>
    <t>FC-REV-03</t>
  </si>
  <si>
    <t>El Guarco</t>
  </si>
  <si>
    <t>Río Agua Caliente</t>
  </si>
  <si>
    <t>FC-REV-04</t>
  </si>
  <si>
    <t>Dulce Nombre</t>
  </si>
  <si>
    <t>Río Grande de Orosi</t>
  </si>
  <si>
    <t>FC-REV-05</t>
  </si>
  <si>
    <t>Paraíso</t>
  </si>
  <si>
    <t>Orosí</t>
  </si>
  <si>
    <t>Río Pejibaye</t>
  </si>
  <si>
    <t>FC-REV-06</t>
  </si>
  <si>
    <t>Jiménez</t>
  </si>
  <si>
    <t>Pejibaye</t>
  </si>
  <si>
    <t>Río Atirro</t>
  </si>
  <si>
    <t>FC-REV-07</t>
  </si>
  <si>
    <t>Turrialba</t>
  </si>
  <si>
    <t>La Suiza</t>
  </si>
  <si>
    <t>Río Tuis</t>
  </si>
  <si>
    <t>FC-REV-08</t>
  </si>
  <si>
    <t>Quebrada El Colorado</t>
  </si>
  <si>
    <t>FC-REV-09</t>
  </si>
  <si>
    <t>Río Páez</t>
  </si>
  <si>
    <t>FC-REV-10</t>
  </si>
  <si>
    <t>Río Reventazón</t>
  </si>
  <si>
    <t>FC-REV-11</t>
  </si>
  <si>
    <t>FC-REV-12</t>
  </si>
  <si>
    <t>Siquirres</t>
  </si>
  <si>
    <t>Cairo</t>
  </si>
  <si>
    <t>FC-REV-13</t>
  </si>
  <si>
    <t>Madre de Dios</t>
  </si>
  <si>
    <t>Río Madre de Dios</t>
  </si>
  <si>
    <t>FC-MAD-01</t>
  </si>
  <si>
    <t>Matina</t>
  </si>
  <si>
    <t>Batán</t>
  </si>
  <si>
    <t>Río Caño Azul</t>
  </si>
  <si>
    <t>FC-MAD-02</t>
  </si>
  <si>
    <t>Pacuarito</t>
  </si>
  <si>
    <t>FC-MAD-03</t>
  </si>
  <si>
    <t>Moín</t>
  </si>
  <si>
    <t>Río Victoria</t>
  </si>
  <si>
    <t>FC-MOI-01</t>
  </si>
  <si>
    <t>Río Blanco</t>
  </si>
  <si>
    <t>Río Moín</t>
  </si>
  <si>
    <t>FC-MOI-02</t>
  </si>
  <si>
    <t>Río Limoncito</t>
  </si>
  <si>
    <t>FC-MOI-03</t>
  </si>
  <si>
    <t>Matama</t>
  </si>
  <si>
    <t>FC-MOI-04</t>
  </si>
  <si>
    <t>Bananito</t>
  </si>
  <si>
    <t>Río Vizcaya</t>
  </si>
  <si>
    <t>FC-BAN-01</t>
  </si>
  <si>
    <t>Río Bananito</t>
  </si>
  <si>
    <t>FC-BAN-02</t>
  </si>
  <si>
    <t>FC-BAN-03</t>
  </si>
  <si>
    <t>Río San Andrés</t>
  </si>
  <si>
    <t>FC-BAN-04</t>
  </si>
  <si>
    <t>Río Matina</t>
  </si>
  <si>
    <t>FC-MAT-01</t>
  </si>
  <si>
    <t>FC-MAT-02</t>
  </si>
  <si>
    <t>FC-MAT-03</t>
  </si>
  <si>
    <t>Río Barbilla</t>
  </si>
  <si>
    <t>FC-MAT-04</t>
  </si>
  <si>
    <t>Río Chirripó</t>
  </si>
  <si>
    <t>FC-MAT-05</t>
  </si>
  <si>
    <t>FC-MAT-06</t>
  </si>
  <si>
    <t>FC-MAT-07</t>
  </si>
  <si>
    <t>Chirripó</t>
  </si>
  <si>
    <t>FC-MAT-08</t>
  </si>
  <si>
    <t>Pacuare</t>
  </si>
  <si>
    <t>Río Pacuare</t>
  </si>
  <si>
    <t>FC-PAC-01</t>
  </si>
  <si>
    <t>Tayutic</t>
  </si>
  <si>
    <t>FC-PAC-02</t>
  </si>
  <si>
    <t>Tres Equis</t>
  </si>
  <si>
    <t>Río Siquirres</t>
  </si>
  <si>
    <t>FC-PAC-03</t>
  </si>
  <si>
    <t>FC-PAC-04</t>
  </si>
  <si>
    <t>FC-PAC-05</t>
  </si>
  <si>
    <t>FC-PAC-06</t>
  </si>
  <si>
    <t>FC-PAC-07</t>
  </si>
  <si>
    <t>Banano</t>
  </si>
  <si>
    <t>Río Banano</t>
  </si>
  <si>
    <t>FC-BANANO-01</t>
  </si>
  <si>
    <t>FC-BANANO-02</t>
  </si>
  <si>
    <t>Estrella</t>
  </si>
  <si>
    <t>Río Cohen</t>
  </si>
  <si>
    <t>FC-EST-01</t>
  </si>
  <si>
    <t>Valle La Estrella</t>
  </si>
  <si>
    <t>Río Estrella</t>
  </si>
  <si>
    <t>FC-EST-02</t>
  </si>
  <si>
    <t>FC-EST-03</t>
  </si>
  <si>
    <t>FC-EST-04</t>
  </si>
  <si>
    <t>Sixaola</t>
  </si>
  <si>
    <t>Río Sixaola</t>
  </si>
  <si>
    <t>FC-SIX-01</t>
  </si>
  <si>
    <t>Talamanca</t>
  </si>
  <si>
    <t>Bratsi</t>
  </si>
  <si>
    <t>FC-SIX-02</t>
  </si>
  <si>
    <t>FC-SIX-03</t>
  </si>
  <si>
    <t>Tortuguero</t>
  </si>
  <si>
    <t>Río Tortuguero</t>
  </si>
  <si>
    <t>FC-TOR-01</t>
  </si>
  <si>
    <t>Pococí</t>
  </si>
  <si>
    <t>Guápiles</t>
  </si>
  <si>
    <t>FC-TOR-02</t>
  </si>
  <si>
    <t>FC-TOR-03</t>
  </si>
  <si>
    <t>Rita</t>
  </si>
  <si>
    <t>FC-TOR-04</t>
  </si>
  <si>
    <t>Cariari</t>
  </si>
  <si>
    <t>FC-TOR-05</t>
  </si>
  <si>
    <t>Sitios de monitoreo de cuerpos de agua por parámetros químicos según cuenca hidrográfica, 2017-2018</t>
  </si>
  <si>
    <t>SST                  (May-18)</t>
  </si>
  <si>
    <t>(Oct-17)</t>
  </si>
  <si>
    <t>(Nov-17)</t>
  </si>
  <si>
    <t>(Feb-18)</t>
  </si>
  <si>
    <t>(May-18)</t>
  </si>
  <si>
    <t>FASE 3: CUENCAS DE LA REGIÓN PACÍFICO NORTE</t>
  </si>
  <si>
    <t>Península de Nicoya</t>
  </si>
  <si>
    <t>Morote</t>
  </si>
  <si>
    <t>FPC-PEN-01</t>
  </si>
  <si>
    <t>Nicoya</t>
  </si>
  <si>
    <t>Mansión</t>
  </si>
  <si>
    <t>FPC-PEN-02</t>
  </si>
  <si>
    <t>FPC-PEN-03</t>
  </si>
  <si>
    <t>Nosara</t>
  </si>
  <si>
    <t>FPC-PEN-04</t>
  </si>
  <si>
    <t>Quirimán</t>
  </si>
  <si>
    <t>FPC-PEN-05</t>
  </si>
  <si>
    <t xml:space="preserve">Bongo </t>
  </si>
  <si>
    <t>FPC-PEN-06</t>
  </si>
  <si>
    <t>Nandayure</t>
  </si>
  <si>
    <t>Bejuco</t>
  </si>
  <si>
    <t>Blanco</t>
  </si>
  <si>
    <t>FPC-PEN-07</t>
  </si>
  <si>
    <t>Lepanto</t>
  </si>
  <si>
    <t>Ario</t>
  </si>
  <si>
    <t>FPC-PEN-08</t>
  </si>
  <si>
    <t>Paquera</t>
  </si>
  <si>
    <t>FPC-PEN-09</t>
  </si>
  <si>
    <t>Tempisque</t>
  </si>
  <si>
    <t>Tempisquito</t>
  </si>
  <si>
    <t>FPC-TEM-01</t>
  </si>
  <si>
    <t>Liberia</t>
  </si>
  <si>
    <t>Ahogados</t>
  </si>
  <si>
    <t>FPC-TEM-02</t>
  </si>
  <si>
    <t>Colorado</t>
  </si>
  <si>
    <t>FPC-TEM-03</t>
  </si>
  <si>
    <t>FPC-TEM-04</t>
  </si>
  <si>
    <t>FPC-TEM-05</t>
  </si>
  <si>
    <t>Carrillo</t>
  </si>
  <si>
    <t>Filadelfia</t>
  </si>
  <si>
    <t>FPC-TEM-06</t>
  </si>
  <si>
    <t>FPC-TEM-07</t>
  </si>
  <si>
    <t>Santa Cruz</t>
  </si>
  <si>
    <t>Bolsón</t>
  </si>
  <si>
    <t>FPC-TEM-08</t>
  </si>
  <si>
    <t>Diría</t>
  </si>
  <si>
    <t>FPC-TEM-09</t>
  </si>
  <si>
    <t>Diriá</t>
  </si>
  <si>
    <t>Nimboyores</t>
  </si>
  <si>
    <t>FPC-TEM-10</t>
  </si>
  <si>
    <t>FPC-TEM-11</t>
  </si>
  <si>
    <t>Abangares</t>
  </si>
  <si>
    <t>Gongolona</t>
  </si>
  <si>
    <t>FPC-ABA-01</t>
  </si>
  <si>
    <t>FPC-ABA-02</t>
  </si>
  <si>
    <t>Sierra</t>
  </si>
  <si>
    <t>FPC-ABA-03</t>
  </si>
  <si>
    <t>Las Juntas</t>
  </si>
  <si>
    <t>FPC-ABA-04</t>
  </si>
  <si>
    <t>FPC-ABA-05</t>
  </si>
  <si>
    <t>FPC-ABA-06</t>
  </si>
  <si>
    <t>FPC-ABA-07</t>
  </si>
  <si>
    <t>Manzanillo</t>
  </si>
  <si>
    <t>Barranca</t>
  </si>
  <si>
    <t xml:space="preserve">La Cabra </t>
  </si>
  <si>
    <t>San Ramón</t>
  </si>
  <si>
    <t>Piedades Sur</t>
  </si>
  <si>
    <t xml:space="preserve">Barranquilla </t>
  </si>
  <si>
    <t xml:space="preserve">Jabonal </t>
  </si>
  <si>
    <t>Zapotal</t>
  </si>
  <si>
    <t>FPC-BAR-04</t>
  </si>
  <si>
    <t>Cirrí Sur</t>
  </si>
  <si>
    <t xml:space="preserve">Barranca </t>
  </si>
  <si>
    <t>FPC-BAR-05</t>
  </si>
  <si>
    <t>Alfaro</t>
  </si>
  <si>
    <t>FPC-BAR-06</t>
  </si>
  <si>
    <t>Macacona</t>
  </si>
  <si>
    <t>FPC-BAR-07</t>
  </si>
  <si>
    <t>FPC-BAR-08</t>
  </si>
  <si>
    <t>Bebedero</t>
  </si>
  <si>
    <t>Cañas</t>
  </si>
  <si>
    <t>FPC-BEB-01</t>
  </si>
  <si>
    <t>Bagaces (Piedras)</t>
  </si>
  <si>
    <t>FPC-BEB-02</t>
  </si>
  <si>
    <t>Bagaces</t>
  </si>
  <si>
    <t>FPC-BEB-03</t>
  </si>
  <si>
    <t>Santa Rosa</t>
  </si>
  <si>
    <t>FPC-BEB-04</t>
  </si>
  <si>
    <t>Tilarán</t>
  </si>
  <si>
    <t>FPC-BEB-05</t>
  </si>
  <si>
    <t>Fortuna</t>
  </si>
  <si>
    <r>
      <t xml:space="preserve">Proporción de los sitios de monitoreo de cuerpos de agua superficiales que cumplen con el estándar de buena calidad establecido para el conjunto de parámetros químicos.
</t>
    </r>
    <r>
      <rPr>
        <u/>
        <sz val="11"/>
        <rFont val="Calibri"/>
        <family val="2"/>
        <scheme val="minor"/>
      </rPr>
      <t>Sitios de monitoreo</t>
    </r>
    <r>
      <rPr>
        <sz val="11"/>
        <rFont val="Calibri"/>
        <family val="2"/>
        <scheme val="minor"/>
      </rPr>
      <t xml:space="preserve">: Son los puntos geográficos de control donde se realiza la toma de muestras para los análisis químicos. Están definidos en el Plan Nacional de Monitoreo de la Calidad de los Cuerpos de Agua Superficiales del país.
</t>
    </r>
    <r>
      <rPr>
        <u/>
        <sz val="11"/>
        <rFont val="Calibri"/>
        <family val="2"/>
        <scheme val="minor"/>
      </rPr>
      <t>Cuerpos de agua superficiales</t>
    </r>
    <r>
      <rPr>
        <sz val="11"/>
        <rFont val="Calibri"/>
        <family val="2"/>
        <scheme val="minor"/>
      </rPr>
      <t xml:space="preserve">: Ríos que son representativos para el análisis de la calidad del agua definidos en el Plan Nacional de Monitoreo de la Calidad de los Cuerpos de Agua Superficiales del país.
</t>
    </r>
    <r>
      <rPr>
        <u/>
        <sz val="11"/>
        <rFont val="Calibri"/>
        <family val="2"/>
        <scheme val="minor"/>
      </rPr>
      <t>Agua de buena calidad</t>
    </r>
    <r>
      <rPr>
        <sz val="11"/>
        <rFont val="Calibri"/>
        <family val="2"/>
        <scheme val="minor"/>
      </rPr>
      <t xml:space="preserve">: Condición calificada cuando al menos el 80% de las mediciones realizadas en el sitio de monitoreo, para los parámetros químicos establecidos, cumple con sus respectivos valores meta. 
</t>
    </r>
    <r>
      <rPr>
        <u/>
        <sz val="11"/>
        <rFont val="Calibri"/>
        <family val="2"/>
        <scheme val="minor"/>
      </rPr>
      <t>Parámetros químicos</t>
    </r>
    <r>
      <rPr>
        <sz val="11"/>
        <rFont val="Calibri"/>
        <family val="2"/>
        <scheme val="minor"/>
      </rPr>
      <t xml:space="preserve">: Porcentaje de saturación de oxígeno, Demanda Biológica de Oxígeno (DBO), nitrógeno amoniacal, Potencial de Hidrógeno (pH) y sólidos suspendidos totales (SST).
</t>
    </r>
    <r>
      <rPr>
        <u/>
        <sz val="11"/>
        <rFont val="Calibri"/>
        <family val="2"/>
        <scheme val="minor"/>
      </rPr>
      <t>Porcentaje de saturación de oxígeno</t>
    </r>
    <r>
      <rPr>
        <sz val="11"/>
        <rFont val="Calibri"/>
        <family val="2"/>
        <scheme val="minor"/>
      </rPr>
      <t xml:space="preserve">: Se obtiene de la relación entre el oxígeno disuelto (O.D.) real obtenido en el sitio de medición y el O.D. teórico correspondiente a la condición de agua limpia a la presión atmosférica y la temperatura en el mismo sito de medición.
</t>
    </r>
    <r>
      <rPr>
        <u/>
        <sz val="11"/>
        <rFont val="Calibri"/>
        <family val="2"/>
        <scheme val="minor"/>
      </rPr>
      <t>DBO</t>
    </r>
    <r>
      <rPr>
        <sz val="11"/>
        <rFont val="Calibri"/>
        <family val="2"/>
        <scheme val="minor"/>
      </rPr>
      <t xml:space="preserve">: Cantidad de oxígeno requerido por los microorganismos aeróbicos presentes en la muestra para oxidar la materia orgánica a una forma inorgánica estable. Debe ser medido a los cinco días de tomada la muestra y a 20 grados centígrados. 
</t>
    </r>
    <r>
      <rPr>
        <u/>
        <sz val="11"/>
        <rFont val="Calibri"/>
        <family val="2"/>
        <scheme val="minor"/>
      </rPr>
      <t>Nitrógeno amoniacal</t>
    </r>
    <r>
      <rPr>
        <sz val="11"/>
        <rFont val="Calibri"/>
        <family val="2"/>
        <scheme val="minor"/>
      </rPr>
      <t xml:space="preserve">: Es el resultado de la primera transformación del nitrógeno orgánico. Esta forma del nitrógeno es soluble en agua y queda retenido por el poder absorbente del suelo. 
</t>
    </r>
    <r>
      <rPr>
        <u/>
        <sz val="11"/>
        <rFont val="Calibri"/>
        <family val="2"/>
        <scheme val="minor"/>
      </rPr>
      <t>pH</t>
    </r>
    <r>
      <rPr>
        <sz val="11"/>
        <rFont val="Calibri"/>
        <family val="2"/>
        <scheme val="minor"/>
      </rPr>
      <t xml:space="preserve">: Coeficiente que indica el grado de acidez o basicidad de una solución acuosa.
</t>
    </r>
    <r>
      <rPr>
        <u/>
        <sz val="11"/>
        <rFont val="Calibri"/>
        <family val="2"/>
        <scheme val="minor"/>
      </rPr>
      <t>SST</t>
    </r>
    <r>
      <rPr>
        <sz val="11"/>
        <rFont val="Calibri"/>
        <family val="2"/>
        <scheme val="minor"/>
      </rPr>
      <t>: proporción de sólidos retenidos por un filtro de fibra de vidrio que posteriormente se seca a 103-105° hasta peso constante.</t>
    </r>
  </si>
  <si>
    <t xml:space="preserve">1. Seleccionar los parámetros químicos que se considerarán en el indicador.
2. Determinar los rangos para clasificar agua buena o agua mala
* La clasificación se realiza según lo que se establece en el DE. 33903-MINAE-S Reglamento para la evaluación y clasificación de calidad de aguas superficiales, para clase 1 y 2.   
3. Comparar cada una de las mediciones realizadas en cada sitio con el rango de calidad para cada parámetro. 
Los resultados del análisis de cada parámetro químico se comparan con el rango establecido y se clasifica cada la medición como de buena calidad o de mala calidad.
4. Sumar el total de mediciones cuyo resultado es de "buena calidad" en cada sitio. 
5. Para cada sitio se suma el total de mediciones con resultado "buena calidad" y se calcula el porcentaje de mediciones correspondientes sobre el total de mediciones realizadas para ese sitio. 
Donde,
Cbc: porcentaje de cumplimiento de buena calidad en el sitio de monitoreo.
nbc: N° de mediciones que dieron de buena calidad en el sitio.
nmt: N° total de mediciones realizadas en el sitio.
6. Clasificar el sitio como de buena calidad o mala calidad. 
El sitio se clasifica como de buena calidad de agua si el porcentaje de cumplimiento en el sitio de monitoreo (Cbc) es igual o mayor a 80 %. 
7. Calcular indicador
Se calcula el porcentaje de los sitios de monitoreo clasificados como de buena calidad de agua del total de sitios de monitoreo, utilizando la siguiente formula: 
Donde,
SMBC: porcentaje de los sitios monitoreados clasificados de buena calidad de agua.
nbc: es el número de sitios de monitoreo que presentan buena calidad de agua. 
nt: es el número total de sitios de monitoreo de calidad de agua. </t>
  </si>
  <si>
    <t>Proporción de sitios monitoreados que cumple con los estándares de buena calidad de agua, para las cuencas de los ríos Damas, Tusubres, Tárcoles, Naranjo, Jesús María, Barú, Parrita, Savegre, Reventazón, Madre de Dios, Moín, Bananito, Matina, Pacuare, Banano, Estrella, Sixaola, Tortuguero, Península de Nicoya, Tempisque, Abangares, Barranca y Bebedero durante el periodo 2015-2018.</t>
  </si>
  <si>
    <t>Saturación de oxígeno, DBO, nitrógeno amoniacal, pH y SST.</t>
  </si>
  <si>
    <t xml:space="preserve">Sitios de monitoreo de calidad en las cuencas: Damas, Tusubres, Tárcoles, Naranjo, Jesús María, Barú, Parrita, Savegre, Reventazón, Madre de Dios, Moín, Bananito, Matina, Pacuare, Banano, Estrella, Sixaola, Tortuguero, Península de Nicoya, Tempisque, Abangares, Barranca y Bebedero.
Incluye información correspondiente con 23 de las 34 cuencas del país,  es decir, el 67.65% del total de cuencas en el territorio naconal.
</t>
  </si>
  <si>
    <t xml:space="preserve">Se puede desagregar por provincia, cantón, distrito, región de planificación, cuenca y cuerpo de agua superficial para el área de estudio. </t>
  </si>
  <si>
    <t>Buena o mala calidad del agua, de acuerdo a los parámetros químicos establecidos en la metodología.</t>
  </si>
  <si>
    <t xml:space="preserve">Periodicidad de levantamiento de la información de forma trimestral. Adicionalmente se estima una publicación anual del indicador con los resultados del periodo de análisis anterior. 
El proyecto de monitoreo de la calidad del agua está en el ciclo de definición de línea base, que inició en 2015.
Al cabo de 5 años se pretende tener total cobertura del territorio nacional
</t>
  </si>
  <si>
    <t xml:space="preserve">Mide la cantidad de sitios de monitoreo que cumplen con los estándares de buena calidad.
No mide las condiciones físicas y biológicas del agua en los sitios de monitoreo. 
No tiene cobertura nacional, ya que sólo incluye información de 23 cuencas correspondiente con un total de 34; ello representa aproximadamente un 67.65% de la extensión territorial total del país.
Tiene limitaciones de comparabilidad con otros países, debido a que no se miden otros parámetros químicos como la salinidad y el fósforo.
</t>
  </si>
  <si>
    <t xml:space="preserve">Contar con un alto porcentaje de los sitios de monitoreo que cumplan con una buena calidad del agua permite coadyuvar a medir la sostenibilidad de los ecosistemas.
Contar con agua de buena calidad incide positivamente en la salud humana y los ecosistemas, lo cual es un elemento sustancial para alcanzar el desarrollo sostenible del país. 
Es importante por cuanto es un indicador de  detalla el grado relativo de contaminación que están recibiendo los cuerpos de agua superficiales, producto de las actividades antrópicas (agrícolas, industriales, residenciales, entre otras), lo cual permite la toma de decisiones orientadas a mitigar o revertir prácticas que estén causando contaminación, así como recuperar y conservar la integridad de los cuerpos de agua superficiales de Costa Rica, con el fin de que estas aguas puedan ser utilizadas para diferentes fines sociales, económicos y ambientales que contribuyan al desarrollo del país, asegurando una mejor calidad de vida para todos los ciudadanos.
</t>
  </si>
  <si>
    <t xml:space="preserve">Dirección de Agua, MINAE. 2014. Plan Nacional de Monitoreo de la Calidad de los Cuerpos de Agua Superficiales. </t>
  </si>
  <si>
    <t>Áreas silvestres protegidas (ASP) respecto al territorio nacional y aguas territoriales, según tipo de ASP
2019</t>
  </si>
  <si>
    <r>
      <rPr>
        <b/>
        <sz val="10"/>
        <color rgb="FFFFFFFF"/>
        <rFont val="Calibri"/>
        <family val="2"/>
        <charset val="1"/>
      </rPr>
      <t>Área total protegida
(ha)</t>
    </r>
    <r>
      <rPr>
        <b/>
        <vertAlign val="superscript"/>
        <sz val="10"/>
        <color rgb="FFFFFFFF"/>
        <rFont val="Calibri"/>
        <family val="2"/>
        <charset val="1"/>
      </rPr>
      <t>1/</t>
    </r>
  </si>
  <si>
    <r>
      <rPr>
        <b/>
        <sz val="10"/>
        <color rgb="FFFFFFFF"/>
        <rFont val="Calibri"/>
        <family val="2"/>
        <charset val="1"/>
      </rPr>
      <t>Respecto al territorio nacional</t>
    </r>
    <r>
      <rPr>
        <b/>
        <vertAlign val="superscript"/>
        <sz val="10"/>
        <color rgb="FFFFFFFF"/>
        <rFont val="Calibri"/>
        <family val="2"/>
        <charset val="1"/>
      </rPr>
      <t>2/</t>
    </r>
  </si>
  <si>
    <r>
      <rPr>
        <b/>
        <sz val="10"/>
        <color rgb="FFFFFFFF"/>
        <rFont val="Calibri"/>
        <family val="2"/>
        <charset val="1"/>
      </rPr>
      <t>Respecto a aguas territoriales</t>
    </r>
    <r>
      <rPr>
        <b/>
        <vertAlign val="superscript"/>
        <sz val="10"/>
        <color rgb="FFFFFFFF"/>
        <rFont val="Calibri"/>
        <family val="2"/>
        <charset val="1"/>
      </rPr>
      <t>3/</t>
    </r>
  </si>
  <si>
    <r>
      <rPr>
        <vertAlign val="superscript"/>
        <sz val="10"/>
        <color rgb="FF000000"/>
        <rFont val="Calibri"/>
        <family val="2"/>
        <charset val="1"/>
      </rPr>
      <t xml:space="preserve">2/ </t>
    </r>
    <r>
      <rPr>
        <sz val="10"/>
        <color rgb="FF000000"/>
        <rFont val="Calibri"/>
        <family val="2"/>
        <charset val="1"/>
      </rPr>
      <t>Territorio Nacional=  51 100 km</t>
    </r>
    <r>
      <rPr>
        <vertAlign val="superscript"/>
        <sz val="10"/>
        <color rgb="FF000000"/>
        <rFont val="Calibri"/>
        <family val="2"/>
        <charset val="1"/>
      </rPr>
      <t>2</t>
    </r>
  </si>
  <si>
    <r>
      <rPr>
        <sz val="10"/>
        <color rgb="FF000000"/>
        <rFont val="Calibri"/>
        <family val="2"/>
        <charset val="1"/>
      </rPr>
      <t>3/  El Porcentaje aguas marinas protegidas respecto a aguas territoriales se elabora respecto a la superficie del mar territorial de Costa Rica = 30 308 km2.</t>
    </r>
    <r>
      <rPr>
        <b/>
        <sz val="10"/>
        <color rgb="FFFF0000"/>
        <rFont val="Calibri"/>
        <family val="2"/>
        <charset val="1"/>
      </rPr>
      <t xml:space="preserve"> </t>
    </r>
  </si>
  <si>
    <t>Fuente: MINAE, SINAC, Mapa ASP 2019</t>
  </si>
  <si>
    <t>Fuente: Departamento de Información y Regularización Territorial, Sistema Nacional de Áreas de Conservación. Ministerio de Ambiente y Energía. 2019</t>
  </si>
  <si>
    <t>De acuerdo a las Naciones Unidas, este indicador se requiere con las siguientes desagregaciones: Teniendo en cuenta los datos para el indicador global que se compilan a nivel nacional, es sencillo desagregar a nivel nacional y regional, o por el contrario  agregarse a nivel mundial. El indicador también puede ser reportado en combinación a través de sistemas marinos (y terrestre y de agua dulce)  o desagregado entre ellos. Sin embargo, las áreas protegidas, IBA, yAZEs pueden abarcar terrestres, acuáticos y marinos al mismo tiempo, y por lo tanto la determinación de los resultados no es simplemente aditivo. Por último, se puede desagregar según diferentes categorías de manejo de áreas protegidas (categorías I-VI) para reflejar objetivos diferentes y  específica de gestión de las áreas protegidas. Este indicador incluye la zona económica exclusiva.</t>
  </si>
  <si>
    <t>Daniel Villavicencio Serrano</t>
  </si>
  <si>
    <t xml:space="preserve"> Departamento de Información y Regularización Territorial, Sistema Nacional de Áreas de Conservación </t>
  </si>
  <si>
    <t>(506) 2522-6500 Ext: 356</t>
  </si>
  <si>
    <t>daniel.villavincencio@sinac.go.cr</t>
  </si>
  <si>
    <t xml:space="preserve">Fuente: MINAE, SINAC, Inventario Forestal Nacional 2014 </t>
  </si>
  <si>
    <t xml:space="preserve">Nota: En el inventario forestal se estimo que un 9% de la cobertura que corresponde a nubes y sombra no pudo ser clasificado. Pero por la ubicación de estas nubes y sombras en el territorio nacional se asume que al menos un 60% de esta area no  clasificada corresponde a bosque, por ello, se consideró pertinente sumar al area de bosque clasificada el 60 % de area bajo nubes y sombra.   </t>
  </si>
  <si>
    <t>Fuente: SINAC,2019 . Informe FRA-FAO 2020</t>
  </si>
  <si>
    <t xml:space="preserve">Nota: Para la proyección 2014-2020, se utilizo la tasa de cambio neto de cobertura forestal informado  </t>
  </si>
  <si>
    <t>en el  nivel de referencia de emisiones forestales - REDD reportada por Costa Rica a la Convención</t>
  </si>
  <si>
    <t>de Cambio Climatico  2016. La tasa neta para este período fue de 16.64 (miles) de hectareas por año.</t>
  </si>
  <si>
    <t xml:space="preserve">Para el año 2030 aumentará la cobertura forestal del país a un 60% para consolidar corredores biologicos e incrementar la disponibilidad de áreas verdes para la recreación. Fuente: Convención de Biodiversidad.  Submisión de la Republica de Costa Rica.  Documento para el debate. CBD/POST2020/PREP/1/1.2018-2022
</t>
  </si>
  <si>
    <r>
      <t xml:space="preserve">Se entenderá por cobertura forestal los siguientes estratos:                                                                                                                                                                                                                                                    </t>
    </r>
    <r>
      <rPr>
        <b/>
        <sz val="11"/>
        <color theme="1"/>
        <rFont val="Calibri"/>
        <family val="2"/>
        <scheme val="minor"/>
      </rPr>
      <t>Bosque maduro:</t>
    </r>
    <r>
      <rPr>
        <sz val="11"/>
        <color theme="1"/>
        <rFont val="Calibri"/>
        <family val="2"/>
        <scheme val="minor"/>
      </rPr>
      <t xml:space="preserve"> Este bosque es producto de un proceso de sucesión que se ha                     
mantenido ininterrumpido durante 75-100 o más años; compuesto por especies nativas de árboles; no presenta huellas evidentes de actividad humana; sus procesos ecológicos no han sido alterados de forma apreciable.                                                                                                                                                                                        </t>
    </r>
    <r>
      <rPr>
        <b/>
        <sz val="11"/>
        <color theme="1"/>
        <rFont val="Calibri"/>
        <family val="2"/>
        <scheme val="minor"/>
      </rPr>
      <t>Bosque secundario:</t>
    </r>
    <r>
      <rPr>
        <sz val="11"/>
        <color theme="1"/>
        <rFont val="Calibri"/>
        <family val="2"/>
        <scheme val="minor"/>
      </rPr>
      <t xml:space="preserve">Tierra con vegetación leñosa de carácter sucesional secundario
que se desarrolló una vez que la vegetación original fue eliminada por actividades humanas y/o fenómenos naturales. Tiene una superficie mínima de 0,5 ha y una densidad no menor a 500 árboles por hectárea de todas las especies, con diámetro mínimo a la altura del pecho de 5 cm. Se incluyen también las tierras de bosque secundario inmediatamente después de aprovechadas bajo el sistema de cortas de regeneración. (Decreto Ejecutivo no. 27388- MINAE, La Gaceta no. 212 del 2 nov. 1998).                                                                                                                                                                                                                                                                                                                                              </t>
    </r>
    <r>
      <rPr>
        <b/>
        <sz val="11"/>
        <color theme="1"/>
        <rFont val="Calibri"/>
        <family val="2"/>
        <scheme val="minor"/>
      </rPr>
      <t>Bosque deciduo:</t>
    </r>
    <r>
      <rPr>
        <sz val="11"/>
        <color theme="1"/>
        <rFont val="Calibri"/>
        <family val="2"/>
        <scheme val="minor"/>
      </rPr>
      <t xml:space="preserve">Formación vegetal en la que la mayoría de los árboles pierden sus hojas simultáneamente en la época seca                                                                                                                                                     </t>
    </r>
    <r>
      <rPr>
        <b/>
        <sz val="11"/>
        <color theme="1"/>
        <rFont val="Calibri"/>
        <family val="2"/>
        <scheme val="minor"/>
      </rPr>
      <t>Manglar</t>
    </r>
    <r>
      <rPr>
        <sz val="11"/>
        <color theme="1"/>
        <rFont val="Calibri"/>
        <family val="2"/>
        <scheme val="minor"/>
      </rPr>
      <t xml:space="preserve">: Biotopo tropical o subtropical localizado en la zona intermareal. Los árboles en esta agrupación poseen adaptaciones que les permite sobrevivir en terrenos anegados con intrusiones de agua salobre o salada. Formación leñosa, densa, frecuentemente arbustiva o arborescente de 2 a 25 m de altura compuesta de una o varias especies fanerógamas. Algunas especies desarrollan raíces zancas y neumatóforos que cumplen la función de sostén en el fondo lodoso y de respiración radical, pues el sustrato es muy pobre en oxígeno; estas estructuras le dan al manglar su particular fisionomía. de cada año. Hay especies siempreverdes en el sotobosque; por ejemplo, pequeños árboles de los géneros Eugenia y Clusia, así como varias especies suculentas. 
</t>
    </r>
    <r>
      <rPr>
        <b/>
        <sz val="11"/>
        <color theme="1"/>
        <rFont val="Calibri"/>
        <family val="2"/>
        <scheme val="minor"/>
      </rPr>
      <t>Yolillal (bosque de palmas):</t>
    </r>
    <r>
      <rPr>
        <sz val="11"/>
        <color theme="1"/>
        <rFont val="Calibri"/>
        <family val="2"/>
        <scheme val="minor"/>
      </rPr>
      <t xml:space="preserve">Formación de vegetación dominada por la palma yolillo (Raphia taedigera Mart.) que se desarrolla en áreas anegadas, con aguas de inundación durante algunos meses del año. El nivel de las aguas puede bajar pero no totalmente.
</t>
    </r>
    <r>
      <rPr>
        <b/>
        <sz val="11"/>
        <color theme="1"/>
        <rFont val="Calibri"/>
        <family val="2"/>
        <scheme val="minor"/>
      </rPr>
      <t>El yolillal:</t>
    </r>
    <r>
      <rPr>
        <sz val="11"/>
        <color theme="1"/>
        <rFont val="Calibri"/>
        <family val="2"/>
        <scheme val="minor"/>
      </rPr>
      <t xml:space="preserve"> es un ecosistema de suelos anegados que se encuentra en los alrededores de la laguna de Corcovado, península de Osa, al norte y al oeste de Caño Negro y, principalmente, en la zona costera del Caribe (Fallas 2013).                                                                                                                                                                                                                                                                                </t>
    </r>
    <r>
      <rPr>
        <b/>
        <sz val="11"/>
        <color theme="1"/>
        <rFont val="Calibri"/>
        <family val="2"/>
        <scheme val="minor"/>
      </rPr>
      <t>Plantación forestal:</t>
    </r>
    <r>
      <rPr>
        <sz val="11"/>
        <color theme="1"/>
        <rFont val="Calibri"/>
        <family val="2"/>
        <scheme val="minor"/>
      </rPr>
      <t xml:space="preserve">Superficie arbolada producida en forma artificial mediante plantación o siembra. En general, los árboles pertenecen a una misma especie, tienen los mismos años de vida y presentan una distribución espacial homogénea.Según la Ley Forestal no. 7575 (1996), una plantación forestal es un terreno de una o más hectáreas cultivado con una o más especies forestales, cuyo objetivo principal, aunque no necesariamente el único, es la producción de madera. (fuente: SINAC. MINAE. Volumen 1 . Cartografía Basica. Inventario Forestal. 2013-2014)
                  </t>
    </r>
  </si>
  <si>
    <t>Cobertura forestal en hectareas x 100/Territorio Nacional continental total en hectareas</t>
  </si>
  <si>
    <t>Ministerio de Ambiente y Energía, Sistema Nacional en Áreas de Conservación. Inventario Forestal Nacional 2014.</t>
  </si>
  <si>
    <t>Sistema de Información de los Recursos Forestales (SIREFOR).</t>
  </si>
  <si>
    <t>No se ha establecido la periodicidad con la que el país desea tener el indicador.</t>
  </si>
  <si>
    <t>www.sirefor.go.cr Inventario Forestal Nacional.2014.</t>
  </si>
  <si>
    <t>Coordinadora Programa SIREFOR</t>
  </si>
  <si>
    <t>(506) 25226500 ext 301</t>
  </si>
  <si>
    <t>isabel.chavarria@sinac.go.cr</t>
  </si>
  <si>
    <t>Nota:</t>
  </si>
  <si>
    <t>Área en km2 y porcentaje de usos de la tierra en las áreas de montaña, por tipo de uso según categorías Kapos, 2013</t>
  </si>
  <si>
    <t>ACOSA</t>
  </si>
  <si>
    <t>ACLAP</t>
  </si>
  <si>
    <t>ACLAC</t>
  </si>
  <si>
    <t>ACOPAC</t>
  </si>
  <si>
    <t>ACAT</t>
  </si>
  <si>
    <t>ACT</t>
  </si>
  <si>
    <t>ACTo</t>
  </si>
  <si>
    <t>ACC</t>
  </si>
  <si>
    <t>ACAHN</t>
  </si>
  <si>
    <t>ACG</t>
  </si>
  <si>
    <t>( ha )</t>
  </si>
  <si>
    <t>CUBIERTA POR KAPOS</t>
  </si>
  <si>
    <t>%  DE  CADA AC</t>
  </si>
  <si>
    <t>AREA DE KAPOS POR AC</t>
  </si>
  <si>
    <t>AREA DE CADA AC</t>
  </si>
  <si>
    <t>Area de Conservación (AC)</t>
  </si>
  <si>
    <t>Area y porcentaje de Area de Conservación  según categoría Kapos, 2013</t>
  </si>
  <si>
    <t xml:space="preserve">Fuente:  MINAE, SINAC. Departamento de Información y Regularización del Territorio  2018. </t>
  </si>
  <si>
    <t>2019*</t>
  </si>
  <si>
    <t>* Corte al 24 de octubre del 2019</t>
  </si>
  <si>
    <t>Costa Rica: Situaciones violatorias de los derechos de las personas menores de edad que atiende y tramita el PANI, Año 2016-2019</t>
  </si>
  <si>
    <t>Fuente: MINSA, 2011-2018</t>
  </si>
  <si>
    <t>Costa Rica: Porcentaje de cobertura de inmunizaciones niños menores de 1 año, por tipo de vacuna del esquema básico nacional, 2011 - 2018</t>
  </si>
  <si>
    <t>Proporción de niños menores de 5 años cuyo nacimiento se ha registrado ante una autoridad civil, según año, periodo 2011 -2018</t>
  </si>
  <si>
    <t>Nota: Se tomaron los nacimientos inscritos de costarricenses nacidos en el territorio nacional (exluye naturalizados y nacidos en el extranjero)</t>
  </si>
  <si>
    <t>Fuente:  Base de datos de nacimientos agosto 2019  TSE y Estimaciones de World Population Prospects 2019 (ONU)</t>
  </si>
  <si>
    <t>total</t>
  </si>
  <si>
    <t>Costa Rica: Porcentaje de menores de 5 años cuyo nacimiento se ha registrado</t>
  </si>
  <si>
    <r>
      <t xml:space="preserve">Fuente:  </t>
    </r>
    <r>
      <rPr>
        <sz val="10"/>
        <color theme="1"/>
        <rFont val="Calibri"/>
        <family val="2"/>
        <scheme val="minor"/>
      </rPr>
      <t>Base de datos de nacimientos agosto 2019  TSE y Estimaciones de World Population Prospects 2019 (ONU)</t>
    </r>
  </si>
  <si>
    <t>Cobertura registral civil de los niños menores de 5 años</t>
  </si>
  <si>
    <t>Cantidad de personas inscritas en el Registro Civil  menores de 5 años dividido entre la proyección de población de 0 a 4 años World Population Prospects 2019 (ONU)</t>
  </si>
  <si>
    <t>Cobertura de registración civil de los niños menores a cinco años</t>
  </si>
  <si>
    <t>• Personas menores de cinco años registradas en el Registro Civil. 
• Población de 0-4 años World Population Prospects 2019 (ONU)</t>
  </si>
  <si>
    <t>No hay</t>
  </si>
  <si>
    <t>Tribunal Supremo de Elecciones - Registro Civil
Estimaciones de World Population Prospects 2019 (ONU)</t>
  </si>
  <si>
    <t>Cobertura en la atención de personas con trastornos mentales o del comportamiento asociados al consumo problemático de sustancias psicoactivas</t>
  </si>
  <si>
    <t>Fuente: IAFA, 2011-2018</t>
  </si>
  <si>
    <t>Costa Rica: Porcentaje de cobertura de intervenciones con tratamiento por trastornos de uso indebido de drogas del total de necesitados de atención médica especializada; por sexo, 2011-2018</t>
  </si>
  <si>
    <r>
      <t>Fuente</t>
    </r>
    <r>
      <rPr>
        <sz val="10"/>
        <color rgb="FF000000"/>
        <rFont val="Calibri"/>
        <family val="2"/>
        <scheme val="minor"/>
      </rPr>
      <t>: IAFA, 2011-2018</t>
    </r>
  </si>
  <si>
    <t xml:space="preserve"> Fortalecer el Sistema Nacional de Tratamiento para ampliar el porcentaje de las personas atendidas por consumo problemático de sustancias psicoactivas en un 6%, al 2030    (revisar CCSS, IAFA y ONG´s) </t>
  </si>
  <si>
    <r>
      <rPr>
        <b/>
        <sz val="10"/>
        <color theme="1"/>
        <rFont val="Calibri"/>
        <family val="2"/>
        <scheme val="minor"/>
      </rPr>
      <t xml:space="preserve">Consumo problemático de alguna droga (definición de CIE-10): </t>
    </r>
    <r>
      <rPr>
        <sz val="10"/>
        <color theme="1"/>
        <rFont val="Calibri"/>
        <family val="2"/>
        <scheme val="minor"/>
      </rPr>
      <t xml:space="preserve">Patrón de consumo que provoca problemas, ya sean individuales o colectivos, de salud o sociales.D28
</t>
    </r>
    <r>
      <rPr>
        <b/>
        <sz val="10"/>
        <color theme="1"/>
        <rFont val="Calibri"/>
        <family val="2"/>
        <scheme val="minor"/>
      </rPr>
      <t>Atención clínica:</t>
    </r>
    <r>
      <rPr>
        <sz val="10"/>
        <color theme="1"/>
        <rFont val="Calibri"/>
        <family val="2"/>
        <scheme val="minor"/>
      </rPr>
      <t xml:space="preserve"> Cualquier acción terapéutica generada como parte del proceso o plan de tratamiento (citas de valoración inicial o de seguimiento) . </t>
    </r>
    <r>
      <rPr>
        <b/>
        <sz val="10"/>
        <color theme="1"/>
        <rFont val="Calibri"/>
        <family val="2"/>
        <scheme val="minor"/>
      </rPr>
      <t xml:space="preserve">
Persona necesitada de atención especializada por consumo problemático de droga: </t>
    </r>
    <r>
      <rPr>
        <sz val="10"/>
        <color theme="1"/>
        <rFont val="Calibri"/>
        <family val="2"/>
        <scheme val="minor"/>
      </rPr>
      <t xml:space="preserve">persona que, en los anteriores 12 meses, evidenció los criterios de: 1) dependencia de alguna droga, ó 2) uso nocivo de alguna droga;, o bien, que recibió alguna atención clínica por el consumo problemático de alguna droga,  en ese mismo período.
</t>
    </r>
    <r>
      <rPr>
        <b/>
        <sz val="10"/>
        <color theme="1"/>
        <rFont val="Calibri"/>
        <family val="2"/>
        <scheme val="minor"/>
      </rPr>
      <t>Cobertura de personas necesitadas</t>
    </r>
    <r>
      <rPr>
        <sz val="10"/>
        <color theme="1"/>
        <rFont val="Calibri"/>
        <family val="2"/>
        <scheme val="minor"/>
      </rPr>
      <t xml:space="preserve">: Fracción de las personas necesitadas de atención especializada, por consumo problemático de alguna sustancia psicotrópica, que ha recibido atención por esa condición, en el Sistema Nacional de Tratamiento.
</t>
    </r>
    <r>
      <rPr>
        <b/>
        <sz val="10"/>
        <rFont val="Calibri"/>
        <family val="2"/>
        <scheme val="minor"/>
      </rPr>
      <t>Sistema Nacional de Tratamiento</t>
    </r>
    <r>
      <rPr>
        <sz val="10"/>
        <rFont val="Calibri"/>
        <family val="2"/>
        <scheme val="minor"/>
      </rPr>
      <t>: sistema de atención [bajo internamiento o ambulatorio] a pacientes, que solicitan atención por consumo problemático de sustancias psicotrópicas.</t>
    </r>
  </si>
  <si>
    <t xml:space="preserve">(Cantidad de personas atendidas por consumo problemático de drogas / Cantidad de personas necesitadas de atención especializada por consumo problemático de drogas) * 100
</t>
  </si>
  <si>
    <t>Punto porcentual</t>
  </si>
  <si>
    <t>Un mayor valor del indicador sugiere que, de las personas que aquejan trastornos mentales por el consumo de drogas, hay una fracción mayor que recibe atención especializada.</t>
  </si>
  <si>
    <t xml:space="preserve">● Cantidad de personas de 12 a 70 años que han recibido atención por trastornos asociados al consumo problemático de drogas en último civil
● Estimación o proyección de la cantidad de personas de 12 a 70 años, que califican como necesitadas de atención especializada por el consumo problemático de drogas </t>
  </si>
  <si>
    <t>Provincial</t>
  </si>
  <si>
    <t>IAFA, INEC</t>
  </si>
  <si>
    <t>Encuesta en hogares, Registro administrativo, Censo de población</t>
  </si>
  <si>
    <t>Encuesta en hogares sobre consumo de sustancias psicoactivas (IAFA), Registro de atenciones por consumo problemático de sustancias psicoactivas (IAFA), Estimaciones y proyecciones de población (INEC)</t>
  </si>
  <si>
    <t>1) La definición ofrecida "consumo problemático" se aplica, en la fuente de la que se toma (WHO, Glosario), explícitamente al consumo de bebidas alcohólicas. En este caso se hace una extensión del término a cualquier sustancia con potencial de daño psicoactivo.
2) Los aspectos que se consideraron para propósitos de estimación del indicador fueron los trastornos de tipo mental o del comportamiento (en consonancia con los diagnósticos F1X.1x a F1X.9 del CIE-10). Aunque para propósitos prácticos solamente se consideraron los trastornos F1X.1 (Consumo nocivo) y F1X.2 (síndrome de dependencia). 
3) Una definición de la EMCDDA de "consumo problemático de drogas" no se aplica en este caso, a saber: "consumo por vía parenteral o consumo habitual o de larga duración de opiáceos, cocaína o anfetaminas".
4) El denominador del indicador debe referirse a personas con trastornos mentales y conductuales por consumo de sustancias psicoactivas que tengan interés, y hayan buscado, atención especializada.
5) Se usan estimaciones del porcentaje de personas con necesidades de atención especializada del año de encuesta para los siguientes 4 años, en virtud del carácter quinquenal de la encuesta.
6) Aunque el denominador, obtenido a partir de encuesta en hogares, se concentra en detectar necesitados de atención especializada por consumo nocivo (F1X.1x) o síndrome de dependencia (F1X.2x), el numerador del indicador se refiere a toda persona atendida por trastornos mentales o del comportamiento de la categoría F1X.xx del CIE-10.
7) La fuente del numerador es el principal proveedor de servicios públicos para estos fines del país, concretamente, el Instituto sobre Alcoholismo y Fármacodependencia.
8) La estimación del total de necesitados de atención especializada se realiza a partir de un ejercicio de tamizaje en una encuesta en hogares con periodicidad quinquenal, donde la población efectiva ha estado compuesta por las personas de 12 a 70 años residentes en hogares, y de las proyecciones de población para el año correspondiente.</t>
  </si>
  <si>
    <t>La base de cálculo para la cobertura debe orientarse hacia el total de personas susceptibles de recibir atención. Eso significa que aluda al total de personas que estén consumiendo , que estén insatisfechos con su pauta de consumo, que deseen modificarla, que tengan interés en recibir ayuda para lograrlo y que intenten acceder a una atención de nivel científico mínimo (Degenhard). Mucho más, cuando se toma en cuenta la evolución que se ha dado o se vislumbra de los criterios para realizar el tamizaje de los los trastornos mentales y del comportamiento de interés para el indicador.</t>
  </si>
  <si>
    <t>WHO, Glosario de términos de alcohol y drogas. Ministerio de Sanidad y Consumo de España, 1994.
WHO, The ICD-10 Classification of Mental and Behavioural Disorders, Clinical descriptions and diagnostic guidelines.
Degenhard et al. Estimating treatment coverage for people with substance use disorders; an analysis of data from the World Mental Health Survyes.</t>
  </si>
  <si>
    <t>Gerardo Sánchez Chaverri</t>
  </si>
  <si>
    <t>Estadístico</t>
  </si>
  <si>
    <t>Instituto sobre Alcoholismo y Fármacodependencia</t>
  </si>
  <si>
    <t>2222-6122 Ext: 217</t>
  </si>
  <si>
    <t>gsanchez@iafa.go.cr</t>
  </si>
  <si>
    <t>Fuente: IAFA, Encuestas en hogares sobre consumo de drogas, 2010, 2015.</t>
  </si>
  <si>
    <t>a. Porcentaje de personas de 12 a 70 años residentes en hogares, que mostraron consumo excesivo de bebidas alcohólicas en el transcurso de los últimos 12 meses; por sexo y grupos de edad. Costa Rica, 2011 - 2018.</t>
  </si>
  <si>
    <t>Costa Rica: Porcentaje de personas de 12 a 70 años, residentes en hogares, que mostraron consumo excesivo de bebidas alcohólicas en el transcurso de los 12 meses anteriores por sexo, 2011-2015</t>
  </si>
  <si>
    <r>
      <t>Fuente</t>
    </r>
    <r>
      <rPr>
        <sz val="10"/>
        <color rgb="FF000000"/>
        <rFont val="Calibri"/>
        <family val="2"/>
      </rPr>
      <t>: IAFA, Encuesta de consumo de drogas 2010-2015.</t>
    </r>
  </si>
  <si>
    <t>a. Porcentaje de personas que mostraron consumo excesivo de bebidas alcohólicas en los últimos 12 meses</t>
  </si>
  <si>
    <t>Porcentaje (o proporción)</t>
  </si>
  <si>
    <r>
      <rPr>
        <b/>
        <sz val="11"/>
        <color theme="1"/>
        <rFont val="Calibri"/>
        <family val="2"/>
        <scheme val="minor"/>
      </rPr>
      <t>Consumo excesivo de bebidas alcohólicas:</t>
    </r>
    <r>
      <rPr>
        <sz val="11"/>
        <color theme="1"/>
        <rFont val="Calibri"/>
        <family val="2"/>
        <scheme val="minor"/>
      </rPr>
      <t xml:space="preserve"> conocido en inglés como "binge drinking", se define por el Center for Disease Control and Prevention (CDC), como el consumo de 5 ó más bebidas alcohólicas en una sola ocasión (para los hombres, de 4 ó más para las mujeres).
</t>
    </r>
    <r>
      <rPr>
        <b/>
        <sz val="11"/>
        <color theme="1"/>
        <rFont val="Calibri"/>
        <family val="2"/>
        <scheme val="minor"/>
      </rPr>
      <t>Bebida alcohólica:</t>
    </r>
    <r>
      <rPr>
        <sz val="11"/>
        <color theme="1"/>
        <rFont val="Calibri"/>
        <family val="2"/>
        <scheme val="minor"/>
      </rPr>
      <t xml:space="preserve"> unidad de consumo equivalente a una lata o botella pequeña de cerveza (350 ml, con aprox. 5% %v), una copa de unas 6 a 8 onzas de vino, un trago con destilado con 1 a 1,5 onzas de destilado. Obviamente, en la práctica hay una variación aleatoria no despreciable.</t>
    </r>
  </si>
  <si>
    <t>(Personas de 12 a 70 años, residentes en hogares, que tomaron 5 ó más bebidas alcohólicas  en al menos una ocasión en el transcurso de los últimos 12 meses / Personas de 12 a 70 años, residentes en hogares) * 100</t>
  </si>
  <si>
    <t>El propósito de este indicador es proveer una estimación de la fracción de habitantes del país que se permitieron algún episodio de consumo excesivo de bebidas alcohólicas, bajo el supuesto de que, quienes lo hacen, son más proclives a manifestar trastornos mentales o del comportamiento por tal consumo en el corto o largo plazo.</t>
  </si>
  <si>
    <t>● Cantidad de personas de 12 a 70 años, residentes en hogares, que, en los últimos 12 meses, tuvieron alguna ocasión de consumo de 5 o más bebidas alcohólicas.
● Cantidad de personas de 12 a 70 años, residentes en hogares.</t>
  </si>
  <si>
    <t>Sexo y grupos etarios</t>
  </si>
  <si>
    <t>Encuesta en hogares sobre consumo de drogas</t>
  </si>
  <si>
    <t>Encuesta sobre consumo de drogas 2015.</t>
  </si>
  <si>
    <t>Estudios de prevalencia del consumo nocivo de alcohol
1. La estimación está para personas de 12 a 70 años, residentes en hogares.
2. Se asumió, en general, el criterio para varones, que establece en 5 ó más bebidas alcohólicas la cantidad por ocasión, a partir de la cual se considera que hay consumo excesivo. Es decir, se aplicó ese criterio al entrevistar a hombres, mujeres, persnas mayores de 64 años y personas menores de 18 años.
3. Se consideró solamente la definición de "consumo excesivo" de  5 ó más tragos por ocasión en los últimos 12 meses, pero no la definición de "consumo pesado" (heavy drinking) de 15 ó más bebidas alcohólicas por semana (para hombres, para mujeres 8 ó más).
4. La periodicidad quinquenal de la operación estadística a partir de la cual se estima el indicador, obliga a interpolar o extrapolar los valores para años entre encuestas.
5. En la práctica la medida de lo que constituye una bebida alcohólica, en términos de la cantidad de etanol, tiene una variación importante.
6. La proyección para los años 2016, 2017 y 2018, se asumió lineal.</t>
  </si>
  <si>
    <t>Se ajustó el valor obtenido para el año 2015 a partir de la encuesta en hogares realizada ese año.</t>
  </si>
  <si>
    <t>https://www.cdc.gov/alcohol/data-stats.htm</t>
  </si>
  <si>
    <t>(506) 2224-6122</t>
  </si>
  <si>
    <t>Fuente: Instituto Alcoholismo y Farmacodependencia (IAFA), 2011-2018.</t>
  </si>
  <si>
    <t>b. Consumo per cápita de alcohol entre la población de 15 años o más.</t>
  </si>
  <si>
    <r>
      <rPr>
        <b/>
        <sz val="11"/>
        <color theme="1"/>
        <rFont val="Calibri"/>
        <family val="2"/>
        <scheme val="minor"/>
      </rPr>
      <t>Consumo per cápita de alcohol:</t>
    </r>
    <r>
      <rPr>
        <sz val="11"/>
        <color theme="1"/>
        <rFont val="Calibri"/>
        <family val="2"/>
        <scheme val="minor"/>
      </rPr>
      <t xml:space="preserve"> Cociente de la oferta anual tasada impositivamente de etanol en bebidas alcohólicas aptas para el consumo humano y el cálculo (proyección) del tamaño de la población mayor de 14 años para el mismo año. 
</t>
    </r>
    <r>
      <rPr>
        <b/>
        <sz val="11"/>
        <color theme="1"/>
        <rFont val="Calibri"/>
        <family val="2"/>
        <scheme val="minor"/>
      </rPr>
      <t xml:space="preserve">Contenido volumétrico de alcohol: </t>
    </r>
    <r>
      <rPr>
        <sz val="11"/>
        <color theme="1"/>
        <rFont val="Calibri"/>
        <family val="2"/>
        <scheme val="minor"/>
      </rPr>
      <t xml:space="preserve">porcentaje de etanol en una bebida alcohólica medido como la fracción en volumen del total de la bebida, a una temperatura de 20 grados Celsius.
</t>
    </r>
    <r>
      <rPr>
        <b/>
        <sz val="11"/>
        <color theme="1"/>
        <rFont val="Calibri"/>
        <family val="2"/>
        <scheme val="minor"/>
      </rPr>
      <t>Oferta anual tasada impositivamente</t>
    </r>
    <r>
      <rPr>
        <sz val="11"/>
        <color theme="1"/>
        <rFont val="Calibri"/>
        <family val="2"/>
        <scheme val="minor"/>
      </rPr>
      <t xml:space="preserve"> = Producción anual para consumo doméstico tasada impositivamente + Importación anual tasada impositivamente.
</t>
    </r>
    <r>
      <rPr>
        <b/>
        <sz val="11"/>
        <color theme="1"/>
        <rFont val="Calibri"/>
        <family val="2"/>
        <scheme val="minor"/>
      </rPr>
      <t>Producción anual para consumo doméstico tasada impositivamente</t>
    </r>
    <r>
      <rPr>
        <sz val="11"/>
        <color theme="1"/>
        <rFont val="Calibri"/>
        <family val="2"/>
        <scheme val="minor"/>
      </rPr>
      <t xml:space="preserve">: Volumen producido de etanol en bebidas alcohólicas de forma legal en un año calendario, por lo que es objeto de tasación impositiva.
</t>
    </r>
    <r>
      <rPr>
        <b/>
        <sz val="11"/>
        <color theme="1"/>
        <rFont val="Calibri"/>
        <family val="2"/>
        <scheme val="minor"/>
      </rPr>
      <t>Importación anual tasada impositivamente</t>
    </r>
    <r>
      <rPr>
        <sz val="11"/>
        <color theme="1"/>
        <rFont val="Calibri"/>
        <family val="2"/>
        <scheme val="minor"/>
      </rPr>
      <t xml:space="preserve">: Volumen importado de etanol en bebidas alcohólicas de forma legal en un año calendario, por lo que es objeto de tasación impositiva.
</t>
    </r>
    <r>
      <rPr>
        <b/>
        <sz val="11"/>
        <color theme="1"/>
        <rFont val="Calibri"/>
        <family val="2"/>
        <scheme val="minor"/>
      </rPr>
      <t>Tasación impositiva</t>
    </r>
    <r>
      <rPr>
        <sz val="11"/>
        <color theme="1"/>
        <rFont val="Calibri"/>
        <family val="2"/>
        <scheme val="minor"/>
      </rPr>
      <t xml:space="preserve">: Acto de aplicar las tasas de impuestos que corresponden a un producto y de cobrar el monto del impuesto.
</t>
    </r>
    <r>
      <rPr>
        <b/>
        <sz val="11"/>
        <color theme="1"/>
        <rFont val="Calibri"/>
        <family val="2"/>
        <scheme val="minor"/>
      </rPr>
      <t>Etanol</t>
    </r>
    <r>
      <rPr>
        <sz val="11"/>
        <color theme="1"/>
        <rFont val="Calibri"/>
        <family val="2"/>
        <scheme val="minor"/>
      </rPr>
      <t>: alcohol puro apto para consumo humano, fórmula: C</t>
    </r>
    <r>
      <rPr>
        <sz val="10"/>
        <color theme="1"/>
        <rFont val="Calibri"/>
        <family val="2"/>
        <scheme val="minor"/>
      </rPr>
      <t>2</t>
    </r>
    <r>
      <rPr>
        <sz val="11"/>
        <color theme="1"/>
        <rFont val="Calibri"/>
        <family val="2"/>
        <scheme val="minor"/>
      </rPr>
      <t>H</t>
    </r>
    <r>
      <rPr>
        <sz val="10"/>
        <color theme="1"/>
        <rFont val="Calibri"/>
        <family val="2"/>
        <scheme val="minor"/>
      </rPr>
      <t>5</t>
    </r>
    <r>
      <rPr>
        <sz val="11"/>
        <color theme="1"/>
        <rFont val="Calibri"/>
        <family val="2"/>
        <scheme val="minor"/>
      </rPr>
      <t>OH.</t>
    </r>
  </si>
  <si>
    <t>(Oferta anual tasada impositivamente de bebidas alcohólicas) / (Proyección de población de 15 años ó más para año correspondiente)</t>
  </si>
  <si>
    <t>Este indicador, como todos los promedios, pretende hacer una idea de la cantidad individual consumida de etanol (alcohol puro) en un año cuánto, si la cantidad consumida anualmente se distribuyera de manera uniforme entre todos los habitantes mayores de 14 años.</t>
  </si>
  <si>
    <t>● Oferta anual tasada impositivamente de bebidas alcohólicas. (Dirección de Aduanas del Ministerio de Hacienda, Ministerio de Hacienda)
● Población nacional de 15 años o más (INEC)</t>
  </si>
  <si>
    <t>Tramo de % volumétrico de alcohol puro</t>
  </si>
  <si>
    <t>Instituto sobre Alcoholismo y Farmacodependencia (IAFA), Instituto Nacional de Estadística y Censos (INEC), Dirección de Aduanas y Ministerio de Hacienda.</t>
  </si>
  <si>
    <t>Registros, censos y proyecciones</t>
  </si>
  <si>
    <t>Registro Civil , Registro de aduanas, Registro hacendario, Proyecciones de población a partir de censos nacionales</t>
  </si>
  <si>
    <t>1. El indicador asimila la producción e importación de bebidas alcohólicas a consumo o ingesta.
2. La parte de producción o importación de bebidas alcohólicas que es producida en territorio nacional o ingresada a territorio nacional fuera de los canales determinados por la ley, no queda considerada.
3. La parte correpondiente a bebidas alcohólicas hechas artesanlamente en casas de habitación para el propio consumo (p.ej. chicha de piña o vinos de frutas), aunque es bajo, queda excluido.
4. Hay habitantes de la República menores de 15 años que consumen bebidas alcohólicas. El indicador supone que no es ése el caso.
5. Para generar estimaciones oportunas del indicador, se acude al uso de proyecciones de población.</t>
  </si>
  <si>
    <t>Dado que la magnitud de la cantidad disponible de bebida alcohólica se obtiene por el lado de la oferta del producto, es inviable calcular el valor del indicador para segmentos de población o unidades político administrativas (geográficas), en virtud de la carencia de un dato complementario que sugiera el total de bebida que habría que asignar a los integrantes de cada segmento de interés.</t>
  </si>
  <si>
    <t xml:space="preserve">gsanchez@iafa.go.cr </t>
  </si>
  <si>
    <t>ND</t>
  </si>
  <si>
    <t>Porcentaje ajustado de fumadores activos de tabaco</t>
  </si>
  <si>
    <t>Porcentaje ajustado por grupos etarios</t>
  </si>
  <si>
    <r>
      <rPr>
        <b/>
        <sz val="11"/>
        <color theme="1"/>
        <rFont val="Calibri"/>
        <family val="2"/>
        <scheme val="minor"/>
      </rPr>
      <t>Fumador activo de tabaco:</t>
    </r>
    <r>
      <rPr>
        <sz val="11"/>
        <color theme="1"/>
        <rFont val="Calibri"/>
        <family val="2"/>
        <scheme val="minor"/>
      </rPr>
      <t xml:space="preserve"> persona que ha fumado tabaco en alguna ocasión en el transcurso de los 30 días anteriores.
</t>
    </r>
    <r>
      <rPr>
        <b/>
        <sz val="11"/>
        <color theme="1"/>
        <rFont val="Calibri"/>
        <family val="2"/>
        <scheme val="minor"/>
      </rPr>
      <t>Porcentaje ajustado</t>
    </r>
    <r>
      <rPr>
        <sz val="11"/>
        <color theme="1"/>
        <rFont val="Calibri"/>
        <family val="2"/>
        <scheme val="minor"/>
      </rPr>
      <t>: Porcentaje calculado en que, a la estimación (porcentaje) de cada grupo etario, se le pondera por el peso correspondiente de la pirámide de población internacional del 2001 calculada por  la OMS.</t>
    </r>
  </si>
  <si>
    <t xml:space="preserve">
donde,
i: indica el grupo etario,
k: indica el total de grupos etarios considerados,
wi: indica el peso del grupo etario según la pirámide poblacional internacional del 2001,
pi: indica el valor de la estimación del indicador para el grupo etario i.</t>
  </si>
  <si>
    <t>El indicador intenta cuantificar la fracción de población considerada que tiene un consumo regular de cigarrillos de tabaco, suponiendo una distribución etaria de la población que permita hacer comparaciones con otros países, a partir de los grupos etarios pertinentes.</t>
  </si>
  <si>
    <t>● Estimaciones, por grupo etario, de los porcentajes de fumadores de tabaco en el país. (IAFA)
● Ponderaciones por grupo etario de la pirámide poblacional internacional del 2001. (OMS)</t>
  </si>
  <si>
    <t>Por provincia.</t>
  </si>
  <si>
    <t>Por grupo etario (no ajustada), y sexo.</t>
  </si>
  <si>
    <t>Encuesta en hogares</t>
  </si>
  <si>
    <t>1. La estimación de este indicador se ha construido para el fumado de cigarrillos, con el fin de lograr una consistencia histórica. La ampliación de la lista de productos considerados  deberá ser considerada en el futuro, así como el alcance de la noción de "fumado" para referirse al consumo de tabaco.
2. La estimación ajustada es valiosa para comparar datos nacionales entre países. Su uso para comparar categorías dentro del país es menos utilizado.
3. La estimación se generó considerando población de 12 a 70 años que residia en hogares.
4. Las comparaciones entre grupos etarios requieren usar las estimaciones brutas para cada uno de ellos.
5. Se hicieron unos ajustes a las ponderaciones internacionales para adaptarse al rango etario de la muestra.</t>
  </si>
  <si>
    <t>El ajuste normalizado por grupos etarios según la pirámide poblacional internacional es valioso para la interpretación de la realidad epidemiológica general a cambio de perder capacidad interpretativa de la influencia extrema de segmentos específicos. Los datos han sido revisados para asegurar la exactitud de las estimaciones.</t>
  </si>
  <si>
    <t>Ahmad et al. Age standardization of rates: A New WHO standard. WHO 2001.</t>
  </si>
  <si>
    <t>Meta a establecer  por el Ministerio de Salud.</t>
  </si>
  <si>
    <t xml:space="preserve">Tasa Nacional de reciclado de residuos ordinarios, toneladas de  reciclado de residuos ordinarios, Tasa nacional de re uso de residuos ordinarios, toneladas de reúso residuos ordinarios </t>
  </si>
  <si>
    <t>Porcentajes con base en toneladas. Toneladas</t>
  </si>
  <si>
    <t>Residuos valorizables ordinarios reciclados, re uso de Residuos valorizables ordinarios.</t>
  </si>
  <si>
    <t>Centros de Recuperación de Residuos Valorizables Municipales y Centros de Recuperación de Residuos Valorizables Privados que reciben residuos ordinarios. Áreas Rectoras de Salud</t>
  </si>
  <si>
    <t>Sumatorias de toneladas de residuos ordinarios valorizables reciclados,  reúso y porcentajes con base en reportes de toneladas de residuos ordinarios y estimaciones de toneladas en el caso de los Centros de Recuperación de Residuos Valorizables que no poseen equipo para el pesaje "Romanas",</t>
  </si>
  <si>
    <t>Elaboración de cuestionarios para la captura de  los datos a los Gestores de Residuos ordinarios Privados y Municipales.</t>
  </si>
  <si>
    <t>No se posee un sistema automatizados para que los Gestores de Residuos Ordinarios privados y Municipales reporten los datos.  Se debe recurrir a la elaboración de cuestionarios para la recopilación de los datos por los funcionarios de las Áreas Rectoras de Salud. Algunos Centros de Recuperación de residuos valorizables no poseen equipo para el pasaje ("romanas") por lo que se recurre a estimaciones.</t>
  </si>
  <si>
    <t>Los datos de generación de residuos ordinarios son estimados por los funcionarios de las Municipalidades debido a que las Municipalidades por lo general  no llevan un registro de los establecimientos comerciales y casas de habitación a los que no les recolectan los residuos ordinarios o se los recolecta un gestor privado de residuos ordinarios o del todo no se recolecta por motivos de que el camión no puede ingresar por la topografía del lugar (requiere doble tracción), por el tamaño del camión que es grande y el caminó angosto o por la lejanía del vecindario. Lo anterior para efectos de estimar la generación de residuos ordinarios.</t>
  </si>
  <si>
    <t>Ing. Adrián Rojas Mata M.B.A.</t>
  </si>
  <si>
    <t>Profesional 3 del Servicio Civil.</t>
  </si>
  <si>
    <t>Teléfono celular 87204499  Oficina 2221-6058</t>
  </si>
  <si>
    <t>adrian.rojas@misalud.go.cr</t>
  </si>
  <si>
    <t>Meta a  establecer  por el Ministerio de Salud.</t>
  </si>
  <si>
    <t>Residuo sólido ordinario: Residuo de origen principalmente domiciliario o que proviene de cualquier otra actividad comercial, de servicios, industrial, limpieza de vías y áreas públicas, que tengan características similares a los domiciliarios.</t>
  </si>
  <si>
    <t>Mide el porcentaje de residuos ordinarios  que por sus características físicas o químicas son recuperados de las corrientes de residuos ordinarios  y que, dadas las condiciones de tecnología imperantes en el país, aportan  valor en procesos productivos o artesanales.</t>
  </si>
  <si>
    <t>Residuos ordinarios: Generados, reciclados, reúso, enviados al relleno sanitario o vertedero, utilizados para compostaje,  usados para coprocesamiento, no recolectados y con disposición final no adecuada.</t>
  </si>
  <si>
    <t>Residuos ordinarios: Generados, reciclados, reúso, enviados al relleno sanitario o vertedero, utilizados para compostaje, usados para coprocesamiento y no recolectados con disposición final no adecuada (quemados, enterrados, lotes baldíos, ríos, quebradas, bordes de caminos, etc.).</t>
  </si>
  <si>
    <t>Ministerio de Salud, Dirección de Protección al Ambiente Humano</t>
  </si>
  <si>
    <t>Levantamiento y captura de los datos por medio de cuestionarios de residuos ordinarios.</t>
  </si>
  <si>
    <t>No se dispone de un sistema automatizado en línea para la digitación de los cuestionarios y para la validación de los datos por parte de los funcionarios de las Municipalidades, Áreas Rectoras de Salud, Dirección Regional de Rectoría de la Salud y del Nivel Central del Ministerio de Salud.  Algunas Municipalidades que cuentan con Rellenos Sanitario o Vertedero no tienen equipo para el pesaje de los camiones que ingresan la relleno sanitario o vertedero, por lo que se debe recurrir a estimaciones de la cantidad de residuos ordinarios de cada camión que ingresa.</t>
  </si>
  <si>
    <t xml:space="preserve">Profesional 3 del Servicios Civil. </t>
  </si>
  <si>
    <t>Ministerio de Salud.</t>
  </si>
  <si>
    <t>teléfono celular 87204499  2221-6058</t>
  </si>
  <si>
    <t xml:space="preserve">Fuente datos 2015: Sistema Informático y Registro de Reportes Operacionales de Aguas Residuales (SIRROAR), Ministerio de Salud; Encuesta Nacional de Hogares, Instituto Nacional de Estadística y Censos; Registros Comerciales de los entes Públicos Administradores, Empresa de Servicios Públicos de Heredia y Instituto Costarricense de Acueductos y Alcantarillados. 
FUENTE DATOS 2016-2017: PNEMU-PENUMA para el CTIE-AGUA, Sistema Informático y Registro de Reportes Operacionales de Aguas Residuales (SIRROAR), Ministerio de Salud; Encuesta Nacional de Hogares, Instituto Nacional de Estadística y Censos; Registros Comerciales de los entes Públicos Administradores, Empresa de Servicios Públicos de Heredia y Instituto Costarricense de Acueductos y Alcantarillados. 
</t>
  </si>
  <si>
    <r>
      <t xml:space="preserve">El indicador consta de cinco categorías:
•  6.3.1.a) Aguas de origen doméstico y comercial tratadas en plantas de tratamiento.
• 6.3.1.b) Aguas de origen doméstico y comercial tratadas en tanques sépticos 
• 6.3.1.c) Aguas de origen industrial tratadas en plantas de tratamiento 
• 6.3.1.d) Aguas de origen agrícola tratadas en plantas de tratamiento 
• 6.3.1.e)  Aguas no tratadas
Nota: </t>
    </r>
    <r>
      <rPr>
        <sz val="11"/>
        <color rgb="FFFF0000"/>
        <rFont val="Calibri"/>
        <family val="2"/>
        <scheme val="minor"/>
      </rPr>
      <t>La clasificación industrial está dada por el Código CIIU.  Los centros de atención de salud, se incluyen para fines de este indicador, como actividades de tipo industrial, para los datos del 2015, no asís para el 2016 y 2017.</t>
    </r>
  </si>
  <si>
    <t xml:space="preserve">Nota: se ponderan los aranceles aplicados por el comercio con el socio respectivo a nivel de subpartida y luego se realiza el promedio simple de todas las subpartidas. </t>
  </si>
  <si>
    <t>Aranceles obtenidos de: http://tariffdata.wto.org/</t>
  </si>
  <si>
    <t>Fuente: elaborado por COMEX, con base en datos de importaciones del BCCR y de aranceles de la OMC</t>
  </si>
  <si>
    <r>
      <t xml:space="preserve">Fuente: </t>
    </r>
    <r>
      <rPr>
        <sz val="10"/>
        <color theme="1"/>
        <rFont val="Calibri"/>
        <family val="2"/>
        <scheme val="minor"/>
      </rPr>
      <t>Encuesta de Actividades Científicas y Tecnológicas. MICITT, 2010-2017.</t>
    </r>
  </si>
  <si>
    <t>Diego Vargas Pérez</t>
  </si>
  <si>
    <t>Viceministerio de Ciencia y Tecnología, Unidad de Planificación Sectorial.</t>
  </si>
  <si>
    <t>diego.vargas@micit.go.cr</t>
  </si>
  <si>
    <t>Inversión en I+D según  área científica tecnológica: 2010-2017
millones de dólares</t>
  </si>
  <si>
    <t>Inversión en I+D según sector de ejecución: 2010-2017
millones de dólares</t>
  </si>
  <si>
    <r>
      <rPr>
        <b/>
        <sz val="10"/>
        <color theme="1"/>
        <rFont val="Calibri"/>
        <family val="2"/>
        <scheme val="minor"/>
      </rPr>
      <t>Fuente:</t>
    </r>
    <r>
      <rPr>
        <sz val="10"/>
        <color theme="1"/>
        <rFont val="Calibri"/>
        <family val="2"/>
        <scheme val="minor"/>
      </rPr>
      <t xml:space="preserve"> Encuesta de Actividades Científicas y Tecnológicas. MICITT, 2010-2017</t>
    </r>
  </si>
  <si>
    <t>Proporción de personas con conocimientos y habilidades TIC según tipo de actividad</t>
  </si>
  <si>
    <t>Conocimientos y habilidades TIC</t>
  </si>
  <si>
    <t>Copiar o mover un archivo o carpeta</t>
  </si>
  <si>
    <t>Uso de herramientas de copiar y pegar para duplicar o mover información dentro de un documento</t>
  </si>
  <si>
    <t>Envío de correos electrónicos con archivos adjuntos (por ejemplo, documento, imagen y video)</t>
  </si>
  <si>
    <t>Usar fórmulas aritméticas básicas en una hoja de cálculo</t>
  </si>
  <si>
    <t>Conexión e instalación de nuevos dispositivos (por ejemplo, módem, cámara, impresora)</t>
  </si>
  <si>
    <t>Encontrar, descargar, instalar y configurar software</t>
  </si>
  <si>
    <t xml:space="preserve">Creación de presentaciones electrónicas con software de presentación </t>
  </si>
  <si>
    <t>Transferencia de archivos entre una computadora y otros dispositivos</t>
  </si>
  <si>
    <t>Escribir un programa de computadora usando un lenguaje de programación especializado</t>
  </si>
  <si>
    <t>Valor promedio de la escala de conocimientos y habilidades TIC</t>
  </si>
  <si>
    <t>Proporción de personas mayores de 18 años con conocimientos y habilidades para el uso de tecnología de la información y las comunicaciones (TIC)</t>
  </si>
  <si>
    <t>Escala de razón</t>
  </si>
  <si>
    <t xml:space="preserve">Las actividades relacionadas con conocimientos y habilidades en TIC incluyen 6 variables:
En los últimos 12 meses, ¿usted ha utilizado…? 
-Fórmulas aritméticas básicas en una hoja de cálculo.
-Software para presentaciones electrónicas (diapositivas).
-Ha enviado correos electrónicos con archivos adjuntos (documento, imagen, video)
-Han transferido archivos (por ejemplo, a una cámara digital, a un teléfono móvil, etc.).
-Ha encontrado, descargado e instalado software de Internet.
-Ha escrito código de computadora usando un lenguaje de programación especializado.
</t>
  </si>
  <si>
    <t xml:space="preserve">((suma de las variables de conocimientos TIC)/6)*10 </t>
  </si>
  <si>
    <t>Valor en la escala de conocimientos y habilidades en el uso de las TIC</t>
  </si>
  <si>
    <t>La escala de conocimientos y habilidades TIC oscila entre 0 y 10, siendo 0 ningún conocimiento y habilidad TIC  y 10 corresponde al conocimiento y habilidad máximos de TIC.</t>
  </si>
  <si>
    <t>Para estandarizar el valor de la escala entre 0 y 10, se divide entre 6 siendo el valor máximo que puede tener la escala cuando una persona indica haber realizado todas las actividades relacionadas con conocimientos y habilidades TIC. Luego se multiplica por 10 para que oscile hasta 10.</t>
  </si>
  <si>
    <t>TIC</t>
  </si>
  <si>
    <t>Anual, sin embargo para el 2019 no se realizó el estudio</t>
  </si>
  <si>
    <t xml:space="preserve">Ministerio de Ciencia, Tecnología y Telecomunicaciones </t>
  </si>
  <si>
    <t>Encuesta por muestreo</t>
  </si>
  <si>
    <t>Encuesta de Acceso y Uso de los Servicios de Telecomunicaciones en Costa Rica</t>
  </si>
  <si>
    <t>No se tiene el dato por tipo de conocimiento técnico</t>
  </si>
  <si>
    <t>En la Encuesta de Acceso, Uso y Satisfacción con los servicios de Telecomunicaciones, elaborada por el Viceministerio de Telecomunicaciones, se incluye un listado de ítems sobre el uso de Internet. Según la definición de la Unión Internacional de Telecomunicaciones (UIT) del “Manual para la medición del uso y el acceso a las TIC por lo hogares y las personas 2014” (se adjunta copia de las especificaciones del indicador), a nivel nacional aún falta completar información para obtener un indicador robusto y basado en los estándares internacionales, lo cual es de suma importancia, más aún tomando en cuenta el proceso de incorporación de nuestro país a la OCDE.
Actualmente, el único instrumento del cual se podría obtener la información solicitada con el detalle requerido, mediante la incorporación de preguntas adicionales, es la Encuesta Nacional de Hogares (ENAHO).
Por lo tanto, y de ser posible, se sugiere incluir en la ENAHO las actividades informáticas mencionadas en el adjunto, con el fin de medir las aptitudes de TIC según las desagregaciones señaladas en la definición del mismo.
De acuerdo a las Naciones Unidas, este indicador se requiere con las siguientes desagregaciones: El indicador se desagrega por sexo, grupo de edad, tipo de programa y otras características relevantes que permitan un análisis más exhaustivo de las disparidades entre los sexos.</t>
  </si>
  <si>
    <t>Otros (Comercios, ect) (b)</t>
  </si>
  <si>
    <t>Hogares (a)</t>
  </si>
  <si>
    <t>Residuos ordinarios generados (a) + (b)</t>
  </si>
  <si>
    <t xml:space="preserve">Reciclaje </t>
  </si>
  <si>
    <t>Compostaje</t>
  </si>
  <si>
    <t>Incineración</t>
  </si>
  <si>
    <t>Disposición final</t>
  </si>
  <si>
    <t>Porcentaje de cambio</t>
  </si>
  <si>
    <t>Diferencia</t>
  </si>
  <si>
    <t>Asalariado</t>
  </si>
  <si>
    <t>Convenio</t>
  </si>
  <si>
    <t>Asegurado directo</t>
  </si>
  <si>
    <t>Cuenta propia</t>
  </si>
  <si>
    <t>Asegurado por cuenta del Estado (familiar)</t>
  </si>
  <si>
    <t>Dependientes de asegurado directo activo</t>
  </si>
  <si>
    <t>Otras formas de seguro (estudiante)</t>
  </si>
  <si>
    <t>Pensionados de I.V.M</t>
  </si>
  <si>
    <t>Pensionados de Regímenes Especiales</t>
  </si>
  <si>
    <t>Pensionados Régimen no Contributivo</t>
  </si>
  <si>
    <t>Dependientes de pensionados</t>
  </si>
  <si>
    <t>Población no asegurada</t>
  </si>
  <si>
    <t>Sector privado o del extranjero</t>
  </si>
  <si>
    <t>Porcentaje de cobertura</t>
  </si>
  <si>
    <t xml:space="preserve">Población nacional por condición de aseguramiento  </t>
  </si>
  <si>
    <r>
      <t>Fuente</t>
    </r>
    <r>
      <rPr>
        <sz val="10"/>
        <color theme="1"/>
        <rFont val="Calibri"/>
        <family val="2"/>
        <scheme val="minor"/>
      </rPr>
      <t>: Encuesta Nacional de Hogares, 2010-2018</t>
    </r>
  </si>
  <si>
    <t>En Costa Rica el porcentaje de población cubierta por el sistema de salud pública es de 91,60% (2018)</t>
  </si>
  <si>
    <t>Registro administrativo y Encuesta Nacional de Hogares</t>
  </si>
  <si>
    <t>SICERE, Sistema de información de Pensionados, Sistema RNC, Encuesta Nacional de Hogares</t>
  </si>
  <si>
    <t>Por la naturaleza de las variables no se puede desagregar geográficamente</t>
  </si>
  <si>
    <t>La CCSS tiene información sobre este indicador desagregada por sexo, la recopilación de datos es anual y son registros administrativos. Además, se utiliza información que se obtiene de la ENAHO  cuya recopilación de datos es anual y es de tipo encuesta.</t>
  </si>
  <si>
    <t>Luis Diego Sandoval Salas</t>
  </si>
  <si>
    <t xml:space="preserve">Jefe Área, Dirección Planificación Institución </t>
  </si>
  <si>
    <t xml:space="preserve">El indicador proxy “Porcentaje de personas con seguros de salud o cobertura de un sistema de salud pública”, no se aproxima al sugerido por las Naciones Unidas “Proporción de la población con grandes gastos en salud por hogar como porcentaje del total de los gastos o ingresos de los hogares” en términos de lo que se busca medir. Al respecto, se tiene información que nos permite concluir que el Ministerio de Salud podría brindar un indicador más aproximado </t>
  </si>
  <si>
    <t>Tratamiento designado (1+2)</t>
  </si>
  <si>
    <t>Recuperación (1)</t>
  </si>
  <si>
    <t>(2) Rellenar y vertederos</t>
  </si>
  <si>
    <t>(3) Otro disposición de residuos</t>
  </si>
  <si>
    <t xml:space="preserve">Proporción de residuos sólidos urbanos generados y con descarga final adecuada </t>
  </si>
  <si>
    <t>Fuente: Ministerio de Salud, 2016-2017</t>
  </si>
  <si>
    <t xml:space="preserve">Tasa nacional de reciclado, toneladas de material reciclado </t>
  </si>
  <si>
    <t>Nivel de abastecimiento del conjunto básico de medicamentos escenciales</t>
  </si>
  <si>
    <t>Proxy</t>
  </si>
  <si>
    <t xml:space="preserve">Conjunto Básico de Medicamentos: Se refiere al conjunto básico de medicamentos definido en la ficha de las Naciones Unidas, menos aquellos medicamentos que por la situación epidemiológica del país no son requeridos (Lista anexa)
Nivel de Abastecimiento: La existencia disponible de medicamentos en Almacen Central y Centros de Salud proyectada en meses abastecidos según el promedio histórico de consumo. </t>
  </si>
  <si>
    <t>Nivel de Abastecimiento = (Cantidad de medicamentos que componen el conjunto básico que a la fecha de reporte cuenten con más de un mes de abastecimiento garantizado / Total de medicamentos que componen conjunto básico) * 100</t>
  </si>
  <si>
    <t>Disponibilidad del conjunto básico de medicamentos escenciales a nivel de centros de salud que componen la CCSS</t>
  </si>
  <si>
    <t>Existencia Física: Existencia física  de cada uno de  los medicamentos que componen  el conjunto básico en el Almacén Central más la existencia física de estos en cada centro de salud. 
Consumo promedio: Sumatoria de los datos de consumo aportados por cada centro en los últimos doce meses dividido entre doce 
Meses de abastecimiento = Existencia Física/consumo promedio</t>
  </si>
  <si>
    <t>Semestral</t>
  </si>
  <si>
    <t>CCSS. Gerencia de Logísitica. Dirección de Aprovisionamiento de Bienes y Servicios.  Sistema de Información y Gestión de Suministros (SIGES) y Cubos de Existencia (SIFA)</t>
  </si>
  <si>
    <t>SIGES y SIFA</t>
  </si>
  <si>
    <t>La lista de medicamentos escenciales fue ajustada debido al perfil epidemiológico del país</t>
  </si>
  <si>
    <t xml:space="preserve">Se toma indicador global de institución pues este refleja de mejor manera la dispobilidad de medicamentos esenciales. Por las caracterísiticas propias del sistema de salud son adquiridos a nivel centralizado y distribuidos por una red centralizada a los centros de salud del país.  </t>
  </si>
  <si>
    <t>Lista Oficial de medicamentos disponible en http://www.ccss.sa.cr/lom</t>
  </si>
  <si>
    <t>Jefe de Área de Planificación Táctica, Dirección de Planificiación Institucional.</t>
  </si>
  <si>
    <r>
      <t>Fuente:</t>
    </r>
    <r>
      <rPr>
        <sz val="10"/>
        <color rgb="FF000000"/>
        <rFont val="Calibri"/>
        <family val="2"/>
        <scheme val="minor"/>
      </rPr>
      <t xml:space="preserve"> SEPSE, 2010-2018</t>
    </r>
  </si>
  <si>
    <t>Revisado:  AOF</t>
  </si>
  <si>
    <t>Nota 1</t>
  </si>
  <si>
    <t>Nota 1: serie se descontinuada  a partir de 2017 por cambio metodológico del BCCR</t>
  </si>
  <si>
    <t>Intensidad energética total como porcentaje del PIB (nueva serie 2018, datos históricos reconstruidos)</t>
  </si>
  <si>
    <t>Intensidad energética (GJ/Mill de col encadenados referencia 2012)</t>
  </si>
  <si>
    <t>PIB (Millones de colones encadenados referencia 2012)</t>
  </si>
  <si>
    <r>
      <rPr>
        <b/>
        <sz val="11"/>
        <color theme="1"/>
        <rFont val="Calibri"/>
        <family val="2"/>
        <scheme val="minor"/>
      </rPr>
      <t>Intensidad energética:</t>
    </r>
    <r>
      <rPr>
        <sz val="11"/>
        <color theme="1"/>
        <rFont val="Calibri"/>
        <family val="2"/>
        <scheme val="minor"/>
      </rPr>
      <t xml:space="preserve"> Este indicador mide la intensidad en el consumo de energía anual en relación a la producción de bienes y servicios totales en Costa Rica como expresión de la eficiencia en el uso de la misma. 
</t>
    </r>
    <r>
      <rPr>
        <b/>
        <sz val="11"/>
        <color theme="1"/>
        <rFont val="Calibri"/>
        <family val="2"/>
        <scheme val="minor"/>
      </rPr>
      <t>Consumo final de energía</t>
    </r>
    <r>
      <rPr>
        <sz val="11"/>
        <color theme="1"/>
        <rFont val="Calibri"/>
        <family val="2"/>
        <scheme val="minor"/>
      </rPr>
      <t xml:space="preserve">: El consumo energético   que totaliza  los consumos energéticos finales  según  fuente.  Incluye los siguientes productos: carbón mineral, leña, bagazo, cascarilla de café, otros residuos  vegetales, biogás, coque, carbón vegetal, electricidad, gas licuado de petróleo, gasolina regular, gasolina súper, kerosene, jet fuel, av-gas, diésel, gasóleo, bunker.  Las unidades para el consumo final de energía en la serie anterior se expresaban en Terajulios (TJ).  En la serie reconstruida a partir de 2018 se utiliza como unidad el Gigajulio (GJ) a efectos de simplificar las cifras, para esto se introduce un factor de 1000 en la fórmula.
</t>
    </r>
    <r>
      <rPr>
        <b/>
        <sz val="11"/>
        <color theme="1"/>
        <rFont val="Calibri"/>
        <family val="2"/>
        <scheme val="minor"/>
      </rPr>
      <t>Producto Interno Bruto</t>
    </r>
    <r>
      <rPr>
        <sz val="11"/>
        <color theme="1"/>
        <rFont val="Calibri"/>
        <family val="2"/>
        <scheme val="minor"/>
      </rPr>
      <t xml:space="preserve">:  es el valor monetario de todos los bienes y/o servicios que produce el país.  Es publicado por el Banco Central de Costa Rica.  La serie anterior se expresaba  a precios constantes del año 1991, a partir de 2017 el Banco Central descontinuó esta serie, sustituyéndola por el PIB a precios del año anterior encadenado referencia 2012.
Por ser cálculos totales no permite estimar las diferencias relativas de generación del PIB a nivel subnacional.
Es un indicador cuya evolución y variabilidad dependerá de la capacidad tecnológica del país y el cambio en los patrones de producción y consumo.
</t>
    </r>
  </si>
  <si>
    <t xml:space="preserve">Fórmula de cálculo para la nueva serie
</t>
  </si>
  <si>
    <t>Energía  por unidad de PIB (TJ/millón de colones  de 1991) (serie descontinuada a partir del 2017).
Energía  por unidad de PIB (GJ/Millón de colones encadenados referencia 2012) (nueva serie partir del 2018, datos históricos reconstruidos).</t>
  </si>
  <si>
    <t>Balance energético nacional</t>
  </si>
  <si>
    <t>Revisado: AOF</t>
  </si>
  <si>
    <t>RLIt = 1 –[( ∑ Wc(t,s) / (WEX * N)]
Donde
Wc= peso por categoría, t= tiempo, s= especies.
WEX = peso asignado a las especies que tiene categoría Extinta y Extinta en estado silvestre
N= número total de especies avaluadas</t>
  </si>
  <si>
    <t>Indice</t>
  </si>
  <si>
    <t>• Peso por categoría, tiempo, especies, total de especies amenazadas analizadas</t>
  </si>
  <si>
    <t>Mundial, Regional</t>
  </si>
  <si>
    <t>Base de datos de la Unión Internacional para la Conservación de la Naturaleza</t>
  </si>
  <si>
    <t>Red List Index</t>
  </si>
  <si>
    <t>De acuerdo a las Naciones Unidas, este indicador se requiere con las siguientes desagregaciones: Este indicador puede desagregarse por los ecosistemas, hábitats, países y otras divisiones políticas y geográficas, subgrupos taxonómicos (por ejemplo, familias), conjuntos de especies tienen importancia para determinados tratados internacionales o la legislación, por especies que están expuestas a procesos de amenaza o que entregan servicios en particular a ecosistemas, o por los rasgos biológicos o de historia de vida.</t>
  </si>
  <si>
    <t>Guido Saborío Rodríguez</t>
  </si>
  <si>
    <t>(506) 2775-1210 Ext 140</t>
  </si>
  <si>
    <t>Modificada por:</t>
  </si>
  <si>
    <t>Fecha:</t>
  </si>
  <si>
    <t>Ajustes</t>
  </si>
  <si>
    <t>Guido Saborío, Alexandra Ocampo</t>
  </si>
  <si>
    <t>Indicador, fórmula, Información de contacto</t>
  </si>
  <si>
    <t>Fuente: BCCR, Cuadro combinado de Cuenta de Agua, 2012-2016</t>
  </si>
  <si>
    <t>Costa Rica: Cambios en la eficiencia del uso de agua por actividad económica, 2012-2016</t>
  </si>
  <si>
    <t>Costa Rica: Porcentaje de consumo de agua por grupos de actividad económica, 2012-2016</t>
  </si>
  <si>
    <t xml:space="preserve">Fuente: BCCR, Cuadro combinado de la Cuenta de Agua, 2012-2016
Uso del Agua: Dirección de Agua, AyA, ESPH, SENARA </t>
  </si>
  <si>
    <r>
      <t xml:space="preserve">Este indicador permite medir la cantidad de colones de valor agregado generado en la producción de bienes y servicios en la economía por cada metro cúbico de agua utilizado por los grupos de actividades económicas. No toma en cuenta el efecto precio en el valor agregado porque se utiliza el valor del valor agregado de la producción a precios corrientes.
Por lo tanto expresa la evolución en la eficiencia en el uso de agua por parte de los grupos de actividades económicas (Agricultura, Minería, manufactura, fabricación y servicios, gas, vapor y aire acondicionado y Servicios de provisión de agua) a nivel nacional.
No toma en cuenta patrones de uso de agua de lluvia por parte de la actividad agrícola que puede afectar la eficiencia.
Solo se cuenta con la información agregada para las actividades económicas (Agricultura, Minería, manufactura, fabricación y servicios, gas, vapor y aire acondicionado y Servicios de provisión de agua). Esto porque se usan los datos de la Cuenta de Agua del Banco Central de Costa Rica, conforme dicha fuente de información vaya desagregando más las actividades, será posible desagregar más las actividades económicas para el indicador. 
Se incluye información de las concesiones de uso de agua, que indican únicamente el volumen de uso permitido, no el uso efectivo de cada concesión.
</t>
    </r>
    <r>
      <rPr>
        <sz val="11"/>
        <color rgb="FFFF0000"/>
        <rFont val="Calibri"/>
        <family val="2"/>
        <scheme val="minor"/>
      </rPr>
      <t>La variable Uso de agua, pierde comparabilidad entre 2015 y 2016, por cambios en los datos de concesiones de la Dirección de Aguas, por lo que se debe tomar en consideración al realizar comparaciones del indicador. La serie de valos agregado si es comparable.</t>
    </r>
  </si>
  <si>
    <t>Costa Rica: Evolución de la eficiencia en el uso del agua por grupos de actividades económicas, 2012-2016</t>
  </si>
  <si>
    <t>Fuente: Cuenta de Energía, Banco Central de Costa Rica 2011-2016.</t>
  </si>
  <si>
    <t>Carbón vegetal</t>
  </si>
  <si>
    <t>Intensidad energética de la energía primaria por unidad de Valor Agregado Bruto. 2011-2016.</t>
  </si>
  <si>
    <t>Fuente: BCCR, Cuenta de Energía 2011-2016.</t>
  </si>
  <si>
    <r>
      <t>Costa Rica:</t>
    </r>
    <r>
      <rPr>
        <b/>
        <sz val="11"/>
        <color rgb="FF000000"/>
        <rFont val="Calibri"/>
        <family val="2"/>
        <scheme val="minor"/>
      </rPr>
      <t xml:space="preserve"> Intensidad energética de la energía primaria por unidad de Valor Agregado Bruto. 2011-2016.</t>
    </r>
  </si>
  <si>
    <t xml:space="preserve">Uso energético primario total por unidad de Valor Agregado Bruto (VAB)
Las variables de este indicador son:
Uso energético primario total por actividad económica: se refiere al uso energético asociado a productos energéticos primarios, por cada una de las actividades económicas. 
Para identificar los productos energéticos primarios se utilizó el Clasificador de Productos Energéticos (SIEC por sus siglas en inglés), propuesto en las Recomendaciones Internacionales de Estadísticas Energéticas (IRES por sus siglas en inglés). A partir de este clasificador los productos energéticos de la Cuenta de Energía considerados primarios son: electricidad (generada a partir de: hidroenergía, viento y sol), bagazo, cascarilla de café, otros residuos vegetales, biogás y leña. Se excluyen del cálculo los productos energéticos petróleo y carbón mineral, pues si bien son primarios, son productos no renovables. 
En este indicador se utiliza el término uso energético en lugar de consumo, ya que por definición en la Cuenta de Energía, el término Consumo se asocia solamente al uso energético por parte de los hogares. Mientras que el término Uso contempla la utilización energética por parte de todas las unidades institucionales de la economía (industrias, gobierno, hogares e instituciones sin fines de lucro), el uso por parte de no residentes (exportaciones) y la variación de inventarios.
Valor Agregado bruto (VAB): es la diferencia entre la producción y el consumo intermedio, en cada una de las actividades económicas. </t>
  </si>
  <si>
    <t>Intensidad energética de la energía primaria por unidad de Producto Interno Bruto, 2011-2016.</t>
  </si>
  <si>
    <t>Fuente: Cuenta de Energía, Costa Rica 2011-2016.</t>
  </si>
  <si>
    <r>
      <t xml:space="preserve">Costa Rica: </t>
    </r>
    <r>
      <rPr>
        <b/>
        <sz val="11"/>
        <color rgb="FF000000"/>
        <rFont val="Calibri"/>
        <family val="2"/>
        <scheme val="minor"/>
      </rPr>
      <t xml:space="preserve">Intensidad energética de la energía primaria por unidad de Producto Interno Bruto. </t>
    </r>
    <r>
      <rPr>
        <b/>
        <sz val="11"/>
        <color theme="1"/>
        <rFont val="Calibri"/>
        <family val="2"/>
        <scheme val="minor"/>
      </rPr>
      <t>2011-2016</t>
    </r>
  </si>
  <si>
    <t>Uso energético primario total por unidad de Producto Interno Bruto (PIB).
Las variables de este indicador son:
Uso energético primario total: se refiere al uso energético asociado a productos energéticos primarios a nivel nacional. 
Para identificar los productos energéticos primarios se utilizó el Clasificador de Productos Energéticos (SIEC por sus siglas en inglés), propuesto en las Recomendaciones Internacionales de Estadísticas Energéticas (IRES por sus siglas en inglés). A partir de este clasificador los productos energéticos de la Cuenta de Energía considerados primarios son: Electricidad (generada a partir de: Hidroenergía, Viento y Sol), Bagazo, Cascarilla de café, Otros residuos vegetales, Biogás y Leña. Se excluyen del cálculo los productos energéticos petróleo y carbón mineral, pues si bien son primarios, son productos no renovables. 
En este indicador se utiliza el término uso energético en lugar de consumo, ya que por definición en la Cuenta de Energía, el término Consumo se asocia solamente al uso energético por parte de los hogares. Mientras que el término Uso contempla la utilización energética por parte de todas las unidades institucionales de la economía (industrias, gobierno, hogares e instituciones sin fines de lucro), el uso por parte de no residentes (exportaciones) y la variación de inventarios.
Producto Interno Bruto (PIB): es la suma del valor agregado bruto de todas las unidades de producción residentes más impuestos menos subvenciones sobre los productos, no incluida en la valoración de la producción.</t>
  </si>
  <si>
    <t>Inversión extranjera directa en fuentes de energía renovable como porcentaje del PIB</t>
  </si>
  <si>
    <r>
      <t>PIB</t>
    </r>
    <r>
      <rPr>
        <b/>
        <sz val="10"/>
        <color theme="0"/>
        <rFont val="Calibri"/>
        <family val="2"/>
        <scheme val="minor"/>
      </rPr>
      <t xml:space="preserve"> (millones de dólares)</t>
    </r>
  </si>
  <si>
    <t>Inversión extranjera directa en la actividad de Suministro de Electricidad</t>
  </si>
  <si>
    <t>Nota: Los valores negativos representan flujos de inversión que salieron de la economía costarricense.</t>
  </si>
  <si>
    <t>Fuente: Inversión directa, economía declarante, anual (por actividad) 2005-2018. Banco Central de Costa Rica.</t>
  </si>
  <si>
    <t>Porcentaje de participación de la inversión extranjera directa en fuentes de energía renovable en el producto interno bruto. 
Las variables de este indicador son:
Flujos de inversión de extranjera directa (IED) por actividad económica: se utiliza el dato de la inversión extranjera directa en la actividad de suministro de electricidad, la cual registra la inversión en fuentes de energía renovable: hidroenergía y eólica.
Producto Interno Bruto (PIB): es la suma del valor agregado bruto de todas las unidades de producción residentes más impuestos menos subvenciones sobre los productos, no incluida en la valoración de la producción.</t>
  </si>
  <si>
    <t xml:space="preserve">
Los flujos IED se calculan a partir del trabajo del grupo Interinstitucional de Inversión Extranjera Directa, conformado por el Banco Central de Costa Rica, la Coalición Costarricense de Iniciativas de Desarrollo, la Promotora del Comercio Exterior, el Ministerio de Comercio Exterior y el Instituto Costarricense de Turismo.
</t>
  </si>
  <si>
    <t>Producto interno bruto (PIB): millones de dólares de los Estados Unidos de América
Inversión: millones de dólares de los Estados Unidos de América.
Participación de la IED en PIB: porcentaje.</t>
  </si>
  <si>
    <t>Inversión directa, economía declarante, anual (por actividad).
Producto interno bruto.</t>
  </si>
  <si>
    <t>Estadísticas del sector externo. Banco Central de Costa Rica. Disponible en: https://gee.bccr.fi.cr/indicadoreseconomicos/Cuadros/frmVerCatCuadro.aspx?idioma=1&amp;CodCuadro= 2184</t>
  </si>
  <si>
    <t>Estadísticas del sector externo.</t>
  </si>
  <si>
    <t xml:space="preserve">Es un indicador proxi, solamente representan las inversiones asociadas con fuentes de energía renovable, las cuales por definición son fuentes energéticas sostenibles. </t>
  </si>
  <si>
    <r>
      <t>Producto interno bruto</t>
    </r>
    <r>
      <rPr>
        <b/>
        <sz val="10"/>
        <color rgb="FFC00000"/>
        <rFont val="Calibri"/>
        <family val="2"/>
        <scheme val="minor"/>
      </rPr>
      <t xml:space="preserve"> en volumen</t>
    </r>
    <r>
      <rPr>
        <b/>
        <sz val="10"/>
        <color theme="0"/>
        <rFont val="Calibri"/>
        <family val="2"/>
        <scheme val="minor"/>
      </rPr>
      <t xml:space="preserve">/ </t>
    </r>
    <r>
      <rPr>
        <b/>
        <sz val="10"/>
        <color rgb="FFC00000"/>
        <rFont val="Calibri"/>
        <family val="2"/>
        <scheme val="minor"/>
      </rPr>
      <t>Millones de colones encadenados año de referrencia 2012</t>
    </r>
  </si>
  <si>
    <t>Nota:  Cifras preliminares 2017. Proyección 2018-2020 utilizada en la revisión del Programa Macroeconómico 2019-20</t>
  </si>
  <si>
    <r>
      <t xml:space="preserve">Fuente: </t>
    </r>
    <r>
      <rPr>
        <sz val="10"/>
        <color theme="1"/>
        <rFont val="Calibri"/>
        <family val="2"/>
        <scheme val="minor"/>
      </rPr>
      <t>BCCR e INEC, 2010-2019.</t>
    </r>
  </si>
  <si>
    <t>Costa Rica: Tasa de variación anual del PIB per cápita, Años 2010-2019</t>
  </si>
  <si>
    <t>Turismo en el PIB Total</t>
  </si>
  <si>
    <t>millones de colones</t>
  </si>
  <si>
    <t>PIB Turístico</t>
  </si>
  <si>
    <t>PIB  Total Costa Rica</t>
  </si>
  <si>
    <t>Proporción del Turismo en el PIB</t>
  </si>
  <si>
    <t>Tasa de crecimiento  del Turismo</t>
  </si>
  <si>
    <t>Fuente: BCCR, Cuenta Satelite de Turismo</t>
  </si>
  <si>
    <t>La Cuenta Satélite de Turismo (CST) constituye un esquema macroeconómico integrado, coherente y flexible, que se basa en definiciones, clasificaciones, reglas contables derivadas y armonizadas con el Sistema de Cuentas Nacionales, siendo una medida oficial, objetiva y fiable de la contribución económica del turismo.
La cuenta satélite es un estudio que se encuentra estrechamente vinculada con el marco central de la contabilidad nacional y de la balanza de pagos, y por tanto constituye una extensión especializada del mismo, que permite dimensionar la contribución del turismo en la economía de una nación. Asimismo, posibilita la identificación de las actividades económicas que producen bienes y servicios que son destinados a los turistas.</t>
  </si>
  <si>
    <t>Millones de colones</t>
  </si>
  <si>
    <t>Es la proporción del PIB que es producido por las actividades turísticas</t>
  </si>
  <si>
    <t>Valor Bruto de la Producción, Valor Agregado, Exportaciones, Gasto de consumo final, Gasto turístico, Importaciones</t>
  </si>
  <si>
    <t>No</t>
  </si>
  <si>
    <t>Encuestas por muestreo y registros administrativos.</t>
  </si>
  <si>
    <t>Encuesta a Turismo Receptor, Emisor e Interno. Registros administrativos y Estudio Económico a empresas</t>
  </si>
  <si>
    <t>Rezago de 2 años</t>
  </si>
  <si>
    <t>https://www.bccr.fi.cr/seccion-indicadores-economicos/cuenta-sat%C3%A9lite-de-turismo</t>
  </si>
  <si>
    <t>Alejandra Ramírez Vargas</t>
  </si>
  <si>
    <t>Profesional en Gestión Bancaria 3</t>
  </si>
  <si>
    <t>(506) 2243-3205</t>
  </si>
  <si>
    <t>ramirezva@bccr.fi.cr</t>
  </si>
  <si>
    <t>Diego Quirós Loaiza</t>
  </si>
  <si>
    <t>Estadístico / División Sistemas de Pagos</t>
  </si>
  <si>
    <t>(506) 2243-3527</t>
  </si>
  <si>
    <t>quirosld@bccr.fi.cr</t>
  </si>
  <si>
    <t>Alejandro Rodríguez Solis</t>
  </si>
  <si>
    <t>(506) 2243-3824</t>
  </si>
  <si>
    <t>rodriguezsl@bccr.fi.cr</t>
  </si>
  <si>
    <r>
      <t xml:space="preserve">Fuente: </t>
    </r>
    <r>
      <rPr>
        <sz val="10"/>
        <color theme="1"/>
        <rFont val="Calibri"/>
        <family val="2"/>
        <scheme val="minor"/>
      </rPr>
      <t>BCCR e INEC.</t>
    </r>
  </si>
  <si>
    <t>Nota: Para el 2015 se utilizaron datos del Global Findex-Banco Mundial. Los datos para 2017 y 2018, se calculan con datos del Padrón Único de Cuentas (PUC) del BCCR y proyecciones de población del INEC.</t>
  </si>
  <si>
    <t>Costa Rica: Porcentaje de población mayor de 15 años con cuenta en una institución financiera formal por sexo, Año 2015; 2017-2018</t>
  </si>
  <si>
    <t>A partir del 2017 los datos asociados a este indicador se obtienen a partir del Padrón Único de Cuentas (PUC), desarrollado por el Banco Central de Costa Rica y que permite contar con un sistema que permite el monitoreo de la bancarización, medida a través del presente indicados. Adicionalmete se ulitizan los datos de las proyecciones de pobleción publicadas por el Instituto Nacional de Estadística y Censos (INEC). El artículo 432, del Reglamento del Sistema de Pagos, lo define como “el registro centralizado de la totalidad de cuentas de fondos abiertas por las Entidades Financieras supervisadas a sus clientes en el Sistema Financiero Nacional”.
De acuerdo a las Naciones Unidas, este indicador se requiere con las siguientes desagregaciones: Es posible desagregar este indicador según el país y la región, así como por el nivel de ingresos, geografía (rural / urbano), el género, la edad y el nivel educativo. Desagregación resulta especialmente (1) importante por nivel de ingresos para monitorear el progreso en el objetivo 1.4 en la pobreza; (2) por geográfica ubicación para monitorear el progreso en el objetivo 2.3 en la productividad agrícola; (3) por el género de monitorear el progreso en la 5.a objetivo de la igualdad de género y el empoderamiento de la mujer; y (4) por todos estas dimensiones para abordar las cuestiones de la igualdad y la inclusión de todos en la meta 10.2.</t>
  </si>
  <si>
    <r>
      <t>Evolución de las emisiones de CO</t>
    </r>
    <r>
      <rPr>
        <b/>
        <vertAlign val="subscript"/>
        <sz val="10"/>
        <color theme="0"/>
        <rFont val="Calibri"/>
        <family val="2"/>
        <scheme val="minor"/>
      </rPr>
      <t>2</t>
    </r>
    <r>
      <rPr>
        <b/>
        <sz val="10"/>
        <color theme="0"/>
        <rFont val="Calibri"/>
        <family val="2"/>
        <scheme val="minor"/>
      </rPr>
      <t xml:space="preserve"> asociadas a la combustión por unidad de Valor Agregado por grupos de actividades económicas, 2011-2016</t>
    </r>
  </si>
  <si>
    <t xml:space="preserve">     Agricultura, silvicultura y pesca (A)</t>
  </si>
  <si>
    <t xml:space="preserve">     Minas y canteras (B)</t>
  </si>
  <si>
    <t xml:space="preserve">     Manufactura (C)</t>
  </si>
  <si>
    <t xml:space="preserve">     Electricidad, agua y servicios de saneamiento (D, E)</t>
  </si>
  <si>
    <t xml:space="preserve">     Construcción (F)</t>
  </si>
  <si>
    <t xml:space="preserve">     Comercio al por mayor y al por menor</t>
  </si>
  <si>
    <t xml:space="preserve">     Transporte y almacenamiento (H)</t>
  </si>
  <si>
    <t xml:space="preserve">     Actividades de alojamiento y servicios de comida (I)</t>
  </si>
  <si>
    <t xml:space="preserve">     Información y comunicaciones (J)</t>
  </si>
  <si>
    <t xml:space="preserve">     Actividades financieras y de seguros (K)</t>
  </si>
  <si>
    <t xml:space="preserve">     Actividades inmobiliarias (L)</t>
  </si>
  <si>
    <t xml:space="preserve">     Actividades profesionales, científicas, técnicas, administrativas y servicios de apoyo (M, N)</t>
  </si>
  <si>
    <t xml:space="preserve">     Administración pública y planes de seguridad social de afiliación obligatoria (O)</t>
  </si>
  <si>
    <t xml:space="preserve">     Enseñanza y actividades de la salud humana y de asistencia social (P, Q)</t>
  </si>
  <si>
    <t xml:space="preserve">     Otras actividades (R, S, T)</t>
  </si>
  <si>
    <r>
      <t>Emisiones de CO</t>
    </r>
    <r>
      <rPr>
        <sz val="8"/>
        <color theme="1"/>
        <rFont val="Calibri"/>
        <family val="2"/>
        <scheme val="minor"/>
      </rPr>
      <t>2</t>
    </r>
    <r>
      <rPr>
        <sz val="11"/>
        <color theme="1"/>
        <rFont val="Calibri"/>
        <family val="2"/>
        <scheme val="minor"/>
      </rPr>
      <t xml:space="preserve"> generadas por la combustión de combustibles fósiles por unidad de Valor Agregado Bruto .
Las variables de este indicador son:
Emisiones de dióxido de carbono (CO</t>
    </r>
    <r>
      <rPr>
        <sz val="8"/>
        <color theme="1"/>
        <rFont val="Calibri"/>
        <family val="2"/>
        <scheme val="minor"/>
      </rPr>
      <t>2</t>
    </r>
    <r>
      <rPr>
        <sz val="11"/>
        <color theme="1"/>
        <rFont val="Calibri"/>
        <family val="2"/>
        <scheme val="minor"/>
      </rPr>
      <t xml:space="preserve">): se refiere a las emisiones generadas por el consumo de combustibles fósiles con fines energéticos, por cada una de las actividades económicas.
Se consideran combustibles fósiles los siguientes productos energéticos según clasificación utilizada en el Balance Energético de Costa Rica: carbón mineral, coque de petróleo, gas licuado de petróleo, gasolina regular y gasolina super, gasolina de aviación, queroseno, jet fuel, diesel, gasoleo, IFO 380, fuel oil.  
Valor Agregado bruto (VAB): es la diferencia entre la producción y el consumo intermedio, en cada una de las actividades económicas. 
</t>
    </r>
    <r>
      <rPr>
        <sz val="11"/>
        <color rgb="FFC00000"/>
        <rFont val="Calibri"/>
        <family val="2"/>
        <scheme val="minor"/>
      </rPr>
      <t/>
    </r>
  </si>
  <si>
    <r>
      <t>Evolución de las emisiones totales de CO</t>
    </r>
    <r>
      <rPr>
        <b/>
        <vertAlign val="subscript"/>
        <sz val="10"/>
        <color theme="0"/>
        <rFont val="Calibri"/>
        <family val="2"/>
        <scheme val="minor"/>
      </rPr>
      <t>2</t>
    </r>
    <r>
      <rPr>
        <b/>
        <sz val="10"/>
        <color theme="0"/>
        <rFont val="Calibri"/>
        <family val="2"/>
        <scheme val="minor"/>
      </rPr>
      <t xml:space="preserve"> asociadas a la combustión por Producto Interno Bruto, 2011-2016</t>
    </r>
  </si>
  <si>
    <r>
      <t>Emisiones totales de CO</t>
    </r>
    <r>
      <rPr>
        <sz val="8"/>
        <color theme="1"/>
        <rFont val="Calibri"/>
        <family val="2"/>
        <scheme val="minor"/>
      </rPr>
      <t>2</t>
    </r>
    <r>
      <rPr>
        <sz val="11"/>
        <color theme="1"/>
        <rFont val="Calibri"/>
        <family val="2"/>
        <scheme val="minor"/>
      </rPr>
      <t xml:space="preserve"> generadas por la combustión de combustibles fósiles por unidad de Producto Interno Bruto (PIB).
Las variables de este indicador son:
Emisiones totales de dióxido de carbono (CO</t>
    </r>
    <r>
      <rPr>
        <sz val="8"/>
        <color theme="1"/>
        <rFont val="Calibri"/>
        <family val="2"/>
        <scheme val="minor"/>
      </rPr>
      <t>2</t>
    </r>
    <r>
      <rPr>
        <sz val="11"/>
        <color theme="1"/>
        <rFont val="Calibri"/>
        <family val="2"/>
        <scheme val="minor"/>
      </rPr>
      <t>): se refiere a las emisiones generadas por el consumo de combustibles fósiles con fines energéticos, a nivel nacional. 
Se consideran combustibles fósiles los siguientes productos energéticos según clasificación utilizada en el Balance Energético de Costa Rica: carbón mineral, coque de petróleo, gas licuado de petróleo, gasolina regular y gasolina super, gasolina de aviación, queroseno, jet fuel, diesel, gasoleo, IFO 380, fuel oil. 
Producto Interno Bruto (PIB): es la suma del valor agregado bruto de todas las unidades de producción residentes más impuestos menos subvenciones sobre los productos, no incluida en la valoración de la producción.</t>
    </r>
  </si>
  <si>
    <t>N.D</t>
  </si>
  <si>
    <t>N.D: No disponible</t>
  </si>
  <si>
    <t>*</t>
  </si>
  <si>
    <r>
      <t>Fuente</t>
    </r>
    <r>
      <rPr>
        <sz val="10"/>
        <color theme="1"/>
        <rFont val="Calibri"/>
        <family val="2"/>
        <scheme val="minor"/>
      </rPr>
      <t>: Ministerio de Seguridad Pública, Registro de Armas Decomisadas, 2010-2018</t>
    </r>
  </si>
  <si>
    <t>Costa Rica: Número de Armas de fuego decomisadas, 2010-2018</t>
  </si>
  <si>
    <t>Fuente: INEC, Encuesta Continua de Empleo 2010-2018.</t>
  </si>
  <si>
    <r>
      <t>Fuente:</t>
    </r>
    <r>
      <rPr>
        <sz val="10"/>
        <color theme="1"/>
        <rFont val="Calibri"/>
        <family val="2"/>
        <scheme val="minor"/>
      </rPr>
      <t xml:space="preserve"> INEC, Encuesta Continua de Empleo 2010-2018.</t>
    </r>
  </si>
  <si>
    <t>Costa Rica: Ingreso promedio por hora de los patronos en el sector agropecuario, por tamaño del establecimiento, 2010-2018</t>
  </si>
  <si>
    <t>Por sector agropecuario , Posición en el empleo (Patrono y Cuenta Propia)  y Tamaño de la empresa (2 a 5 empleados y 6 a 9 empleados)</t>
  </si>
  <si>
    <t>Continua (Trimestral y Promedio anual de los trimestres)</t>
  </si>
  <si>
    <t xml:space="preserve">Encuesta de los hoagres </t>
  </si>
  <si>
    <t>Fuente: Empalme Encuesta de Hogares de Própositos Múltiples (EHPM) de 1990 a 2009 y Encuesta Continua de empleo (ECE) promedio anual de los trimestres del 2010-2018.</t>
  </si>
  <si>
    <t>Costa Rica: Porcentaje de mujeres ocupadas en cargo directivo, 2010-2018</t>
  </si>
  <si>
    <t>Mujeres ocupadas en puestos de directores y gerentes.
Mujeres y Hombres ocupadas en puestos de directivos y gerentes.</t>
  </si>
  <si>
    <t xml:space="preserve">Trimestral </t>
  </si>
  <si>
    <t>Encuesta de hogares</t>
  </si>
  <si>
    <t>Nota 1: Los datos trimestrales 2010 al 2011 con año de referencia 2012, corresponden a un empalme de cifras con la serie base 1991. Este empalme incorpora cambios metodológicos y de clasificación que generan diferencias en nivel y tasa de variación respecto a la serie oficial base 1991, que estuvo vigente para ese periodo. Corresponde a la serie del producto interno bruto en millones de colones encadenados por medio del volumen de precios del año anterior encadenado. Cifras preliminares a partir del 2017</t>
  </si>
  <si>
    <t>Fuente: BCCR e INEC, Encuesta Continua de empleo, 2019.</t>
  </si>
  <si>
    <r>
      <t xml:space="preserve">Fuente: </t>
    </r>
    <r>
      <rPr>
        <sz val="10"/>
        <color theme="1"/>
        <rFont val="Calibri"/>
        <family val="2"/>
        <scheme val="minor"/>
      </rPr>
      <t>BCCR e INEC, Encuesta Continua de empleo, 2018</t>
    </r>
  </si>
  <si>
    <r>
      <rPr>
        <sz val="11"/>
        <color theme="1"/>
        <rFont val="Calibri"/>
        <family val="2"/>
        <scheme val="minor"/>
      </rPr>
      <t xml:space="preserve">Medida de la productividad del trabajo, que se calcula como la tasa de crecimiento anual de: Producto Interno Bruto (PIB) a precios de volumen del año anterior encadenado para la economía dividido entre la poblacion ocupada total. 
</t>
    </r>
    <r>
      <rPr>
        <b/>
        <sz val="11"/>
        <color theme="1"/>
        <rFont val="Calibri"/>
        <family val="2"/>
        <scheme val="minor"/>
      </rPr>
      <t>El Producto Interno Bruto (PIB)</t>
    </r>
    <r>
      <rPr>
        <sz val="11"/>
        <color theme="1"/>
        <rFont val="Calibri"/>
        <family val="2"/>
        <scheme val="minor"/>
      </rPr>
      <t xml:space="preserve"> es la suma de los valores monetarios de los bienes y servicios finales producidos por un país en un lapso determinado (trimestre, año). Para obtener esa suma es necesario evitar incurrir en una duplicación derivada de las operaciones de compra venta que existen entre los diferentes productores, ya que esta variable trata de medir el valor que agrega cada productor al bien o servicio final. El PIB es la suma del valor agregado bruto de todos los productores residentes en la economía más todo impuesto a los productos, menos todo subsidio no incluido en el valor de los productos. Se calcula sin hacer deducciones por depreciación de bienes manufacturados o por agotamiento y degradación de recursos naturales.
Población ocupada: se refiere a las personas en la fuerza de trabajo que participaron en la producción de bienes y servicios económicos (trabajaron) por lo menos una hora en la semana de referencia. Incluye a las personas que pese a tener trabajo no lo realizaron en la semana de referencia, por alguna circunstancia especial pero tienen garantía de retornar al trabajo, siguen recibiendo sueldo por el trabajo y su período de ausencia no sobrepasa un mes. </t>
    </r>
    <r>
      <rPr>
        <sz val="8"/>
        <color theme="1"/>
        <rFont val="Calibri"/>
        <family val="2"/>
        <scheme val="minor"/>
      </rPr>
      <t xml:space="preserve">
</t>
    </r>
  </si>
  <si>
    <t>Encuesta Continua de Empleo (ECE)
Sistema de Cuentas Nacionales</t>
  </si>
  <si>
    <t>Fuente: INEC. Costa Rica  Ecuesta Continua de Empleo promedio anual de los trimestres del 2010-2018.</t>
  </si>
  <si>
    <t xml:space="preserve">Encuesta de hogares </t>
  </si>
  <si>
    <t xml:space="preserve">Diferencial de género en el ingreso bruto medio por hora según jornada de trabajo por sector institucional, clasificación del grupo ocupacional y grupos de edad </t>
  </si>
  <si>
    <t xml:space="preserve">Jornada de trabajo </t>
  </si>
  <si>
    <t>Ocupados que trabaja menos de 40 horas por semana</t>
  </si>
  <si>
    <t xml:space="preserve">Ocupados que trabajan entre 40 y 48 horas por semana </t>
  </si>
  <si>
    <t>Ocupados que trabajan más de 48 horas por semana</t>
  </si>
  <si>
    <r>
      <rPr>
        <b/>
        <sz val="10"/>
        <color theme="1"/>
        <rFont val="Calibri"/>
        <family val="2"/>
        <scheme val="minor"/>
      </rPr>
      <t xml:space="preserve">Fuente: </t>
    </r>
    <r>
      <rPr>
        <sz val="10"/>
        <color theme="1"/>
        <rFont val="Calibri"/>
        <family val="2"/>
        <scheme val="minor"/>
      </rPr>
      <t>INEC,</t>
    </r>
    <r>
      <rPr>
        <b/>
        <sz val="10"/>
        <color theme="1"/>
        <rFont val="Calibri"/>
        <family val="2"/>
        <scheme val="minor"/>
      </rPr>
      <t xml:space="preserve"> </t>
    </r>
    <r>
      <rPr>
        <sz val="10"/>
        <color theme="1"/>
        <rFont val="Calibri"/>
        <family val="2"/>
        <scheme val="minor"/>
      </rPr>
      <t>Encuesta Continua de empleo (ECE), 2019</t>
    </r>
  </si>
  <si>
    <t xml:space="preserve">Brecha de género en el ingreso bruto medio por hora de los ocupados según jornada de trabajo por sector institucional, clasificación del grupo ocupacional y grupos de edad </t>
  </si>
  <si>
    <t>Fuente: INEC, Encuesta Continua de empleo (ECE), 2019</t>
  </si>
  <si>
    <r>
      <t xml:space="preserve">La brecha de género la cual representa el cociente entre el ingreso bruto medio por hora de la mujer y el ingreso bruto medio por hora del hombre. 
Ingreso por hora bruto de las personas ocupadas (asalariadas, cuenta propia o empleador) en el empleo principal.
</t>
    </r>
    <r>
      <rPr>
        <b/>
        <sz val="11"/>
        <color theme="1"/>
        <rFont val="Calibri"/>
        <family val="2"/>
        <scheme val="minor"/>
      </rPr>
      <t xml:space="preserve">Ingreso mensual promedio en el empleo principal:
</t>
    </r>
    <r>
      <rPr>
        <sz val="11"/>
        <color theme="1"/>
        <rFont val="Calibri"/>
        <family val="2"/>
        <scheme val="minor"/>
      </rPr>
      <t>Ingreso por trabajo del ocupado sin considerar las deducciones de ley, rebajos de cargas sociales ni impuestos de renta. Se incluye solamente los ocupados con ingresos conocidos mayores a cero y no se incluye a los trabajadores no remunerados</t>
    </r>
    <r>
      <rPr>
        <b/>
        <sz val="11"/>
        <color theme="1"/>
        <rFont val="Calibri"/>
        <family val="2"/>
        <scheme val="minor"/>
      </rPr>
      <t>.</t>
    </r>
  </si>
  <si>
    <t>• El ingreso por trabajo promedio por hora de los hombres ocupados. 
• El ingreso por trabajo promedio por hora de las mujeres ocupadas.</t>
  </si>
  <si>
    <t>Sector institucional, Clasificación del grupo ocupacional y Grupos de edad</t>
  </si>
  <si>
    <t>Continua (Trimestral y promedio anual de los trimestres)</t>
  </si>
  <si>
    <t>Se formularon dos tipos de indicadores, el diferencial de género en el ingreso bruto medio por hora corresponde a la diferencia entre el ingreso bruto medio por hora del hombre y la mujer expresado como porcentaje del ingreso medio por hora del hombre y la brecha de género la cual representa el cociente entre el ingreso bruto medio por hora de la mujer y el ingreso bruto medio por hora del hombre. Se registró un coeficiente de variación mayor al 20% en el primer trimestre de 2012. El coeficiente de variación es una medida relativa del error estándar y es la más utilizada para medir el nivel de precisión, ya que permite comparar niveles de precisión de estimaciones con diferentes unidades de medida. Estimaciones con coeficientes de variación menores al 5% se consideran muy precisas, hasta un 10% precisas, entre un 10% y 15% regularmente precisas, entre 15% y 20% aceptables, y estimaciones con coeficientes de variación mayores al 20%  no son precisas y se deben utilizar con precaución. En el I trimestre de 2012 parte de la muestra entrevistada correspondió a personas en puestos de ocupación alta tales como doctores, gerentes, fiscles entre otros, tanto el diferencial de género como la brecha de género presentan movimientos abruptos en los ingresos. por lo cual se recomienda utilizar el dato con precaución. 
No se diferencia a las personas discapacitadas en la fuerza de trabajo.
Se utilizó el ingreso por hora bruto en el empleo principal para el cálculo de la brecha salarial (Revisar diferencias en el siguiente link: http://unstats.un.org/sdgs/files/metadata-compilation/Metadata-Goal-8.pdf ).</t>
  </si>
  <si>
    <t>Fuente: INEC, Empalme Encuesta de Hogares de Própositos Múltiples (EHPM) de 1990 a 2009 y Encuesta Continua de empleo (ECE) promedio anual de los trimestres del 2010-2018.</t>
  </si>
  <si>
    <t>Costa Rica: Tasa de desempleo abierto desglosada por sexo, 2010-2018</t>
  </si>
  <si>
    <t>Fuente: INEC, Encuesta Continua de Empleo, 2010-2018</t>
  </si>
  <si>
    <t>Tasa de desempleo abierto desglosada por sexo y grupos de edad</t>
  </si>
  <si>
    <t>• Población desocupada.
• Fuerza de trabajo.</t>
  </si>
  <si>
    <t>Porcentaje de jóvenes de 15 a 24 años que no estudian ni tiene empleo ni han recibido curso de capacitación u otro tipo de educación no formal como proporción de la población total joven por sexo</t>
  </si>
  <si>
    <r>
      <t xml:space="preserve">Fuente: </t>
    </r>
    <r>
      <rPr>
        <sz val="10"/>
        <color theme="1"/>
        <rFont val="Calibri"/>
        <family val="2"/>
        <scheme val="minor"/>
      </rPr>
      <t>Empalme Encuesta de Hogares de Própositos Múltiples (EHPM) de 1990 a 2009 y Encuesta Continua de empleo (ECE) promedio anual de los trimestres del 2010-2018.</t>
    </r>
  </si>
  <si>
    <t>• Total de jóvenes (de 15 a 24 años) que no estudian, no tienen empleo y no han recibido capacitación u otro tipo de educacion no regular.
• Total de jóvenes en ese grupo de edad.</t>
  </si>
  <si>
    <t>Promedio anual de los trimestres de 2010 al 2018</t>
  </si>
  <si>
    <r>
      <t>Fuente:</t>
    </r>
    <r>
      <rPr>
        <sz val="10"/>
        <rFont val="Calibri"/>
        <family val="2"/>
        <scheme val="minor"/>
      </rPr>
      <t xml:space="preserve"> INEC-Costa Rica.Encuesta Continua de empleo (ECE), 2018. </t>
    </r>
  </si>
  <si>
    <t>III Trimestre 2010 - III Trimestre 2019</t>
  </si>
  <si>
    <t xml:space="preserve">Trimestre </t>
  </si>
  <si>
    <t>I 2019</t>
  </si>
  <si>
    <t>II 2019</t>
  </si>
  <si>
    <t>III 2019</t>
  </si>
  <si>
    <t>IV 2019</t>
  </si>
  <si>
    <r>
      <rPr>
        <b/>
        <sz val="10"/>
        <rFont val="Calibri"/>
        <family val="2"/>
        <scheme val="minor"/>
      </rPr>
      <t>2/</t>
    </r>
    <r>
      <rPr>
        <sz val="10"/>
        <rFont val="Calibri"/>
        <family val="2"/>
        <scheme val="minor"/>
      </rPr>
      <t xml:space="preserve"> Es una aproximación de los empleos asociados al sector turistico. Se realizó con base en el Clasificador Internacional Uniforme de Actividades Turisticas (CIUAT) de la Organización Mundial del Turismo. </t>
    </r>
  </si>
  <si>
    <r>
      <t>Fuente:</t>
    </r>
    <r>
      <rPr>
        <sz val="10"/>
        <rFont val="Calibri"/>
        <family val="2"/>
        <scheme val="minor"/>
      </rPr>
      <t xml:space="preserve"> INEC-Costa Rica.Encuesta Continua de empleo (ECE), 2019.  </t>
    </r>
  </si>
  <si>
    <t>• Población ocupada en actividades asociadas al sector turístico.
• Población ocupada total.</t>
  </si>
  <si>
    <t>Costa Rica: Porcentaje del empleo en la manufactura respecto de la población ocupada por sexo, 2010-2018</t>
  </si>
  <si>
    <r>
      <t xml:space="preserve">Fuente: </t>
    </r>
    <r>
      <rPr>
        <sz val="10"/>
        <color theme="1"/>
        <rFont val="Calibri"/>
        <family val="2"/>
        <scheme val="minor"/>
      </rPr>
      <t>INEC, Encuesta Continua de Empleo 2010-2018</t>
    </r>
  </si>
  <si>
    <t>Porcentaje de personas ocupadas en sector público con respecto a la población ocupada total, por sexo</t>
  </si>
  <si>
    <r>
      <rPr>
        <b/>
        <sz val="10"/>
        <color theme="1"/>
        <rFont val="Calibri"/>
        <family val="2"/>
        <scheme val="minor"/>
      </rPr>
      <t>Fuente:</t>
    </r>
    <r>
      <rPr>
        <sz val="10"/>
        <color theme="1"/>
        <rFont val="Calibri"/>
        <family val="2"/>
        <scheme val="minor"/>
      </rPr>
      <t xml:space="preserve"> INEC, Empalme Encuesta de Hogares de Propósitos Múltiples (EHPM) de 1991 a 2009 y Encuesta Continua de empleo (ECE) promedio anual del 2010-2018.</t>
    </r>
  </si>
  <si>
    <r>
      <t xml:space="preserve">Es el porcentaje de la población que está ocupada que está en el sector público. La población ocupada son  las  personas  de  15  años  y  más  que  realizaron  alguna  actividad  económica  al  menos  durante  una  hora  en  la  semana  de  referencia  o  que, aunque  no  hubieran  trabajado  en  esa  semana,  tenían  empleo  y  no  lo  hicieron temporalmente  por  razones  circunstanciales 
</t>
    </r>
    <r>
      <rPr>
        <b/>
        <sz val="11"/>
        <color theme="1"/>
        <rFont val="Calibri"/>
        <family val="2"/>
        <scheme val="minor"/>
      </rPr>
      <t xml:space="preserve">Población Ocupada: </t>
    </r>
    <r>
      <rPr>
        <sz val="11"/>
        <color theme="1"/>
        <rFont val="Calibri"/>
        <family val="2"/>
        <scheme val="minor"/>
      </rPr>
      <t xml:space="preserve">Son las personas en la fuerza de trabajo que participaron en la producción de bienes y servicios económicos (trabajaron) por lo menos una hora en la semana de referencia.
Además, incluye a las personas que pese a tener trabajo no lo realizaron en la semana de referencia, por alguna circunstancia especial (huelga, incapacidad, falta de materiales o clientes, mal tiempo, entre otras); y, además, el período de inactividad no sobrepasó los límites de tiempo establecidos en la ECE, es decir, un mes.
</t>
    </r>
    <r>
      <rPr>
        <b/>
        <sz val="11"/>
        <color theme="1"/>
        <rFont val="Calibri"/>
        <family val="2"/>
        <scheme val="minor"/>
      </rPr>
      <t>Sector Institucional</t>
    </r>
    <r>
      <rPr>
        <sz val="11"/>
        <color theme="1"/>
        <rFont val="Calibri"/>
        <family val="2"/>
        <scheme val="minor"/>
      </rPr>
      <t>: Está formado por las unidades institucionales que son residentes de la economía. Más concretamente se refiere a la clasificación del establecimiento donde trabaja o trabajó la persona según su
relación con el Estado, en función de conocer si pertenece al sector privado o público.
Esta variable tiene dos tipos de clasificaciones, una que está basada en el Sistema de Cuentas Nacionales de 2008 (SCN 2008) que fue solicitada expresamente por el BCCR. La segunda se basa en la clasificación de la ECE, la cual a su vez tiene como base la del Ministerio de Hacienda.
La clasificación del SCN 2008 se desagrega de la siguiente forma:
• Gobierno general.
• Sociedades financieras.
• Sociedades no financieras.
• Instituciones sin fines de lucro.
• Hogares.
• Resto de la economía.
Por otro lado la clasificación de la ECE es la siguiente:
•</t>
    </r>
    <r>
      <rPr>
        <b/>
        <sz val="11"/>
        <color theme="1"/>
        <rFont val="Calibri"/>
        <family val="2"/>
        <scheme val="minor"/>
      </rPr>
      <t xml:space="preserve"> </t>
    </r>
    <r>
      <rPr>
        <sz val="11"/>
        <color theme="1"/>
        <rFont val="Calibri"/>
        <family val="2"/>
        <scheme val="minor"/>
      </rPr>
      <t>Sector Público: se subdivide en no financiero y financiero.
• Sector Privado: se subdivide en sector de los hogares y sector institucional sin fines de lucro de control privado.
• Sector privado empresarial de lucro (sociedades y cuasi sociedades de control privado).
• Organismos internacionales.
Para hacer coincidir ambas clasificaciones se hizo una armonización de códigos.</t>
    </r>
  </si>
  <si>
    <t>• Número de personas ocupadas en el sector público.
• Población ocupada total.</t>
  </si>
  <si>
    <t xml:space="preserve">Encuesta  de hogares </t>
  </si>
  <si>
    <t>Servidumbre doméstica /sexual</t>
  </si>
  <si>
    <t>Explotación sexual/laboral /delectiva</t>
  </si>
  <si>
    <r>
      <t>2019</t>
    </r>
    <r>
      <rPr>
        <vertAlign val="superscript"/>
        <sz val="10"/>
        <color indexed="8"/>
        <rFont val="Calibri"/>
        <family val="2"/>
      </rPr>
      <t>a</t>
    </r>
  </si>
  <si>
    <r>
      <rPr>
        <vertAlign val="superscript"/>
        <sz val="10"/>
        <color indexed="8"/>
        <rFont val="Calibri"/>
        <family val="2"/>
      </rPr>
      <t>a</t>
    </r>
    <r>
      <rPr>
        <sz val="10"/>
        <color indexed="8"/>
        <rFont val="Calibri"/>
        <family val="2"/>
      </rPr>
      <t>Datos a Junio del 2019</t>
    </r>
  </si>
  <si>
    <t xml:space="preserve">1.1.1 Porcentaje de la población que vive con menos de US$1.90 (Paridad de Poder Adquisitivo (PPA)) al día, por sexo, zona, región de planificación, condición de actividad y rangos de edad </t>
  </si>
  <si>
    <t>a/PPA proporciona una medida de las diferencias de nivel de precios entre países. Un PPA también podría ser pensado como un tipo de cambio alternativo, pero basado en los precios reales.</t>
  </si>
  <si>
    <t>Fuente: INEC, Encuesta Nacional de Hogares 2010-2018.</t>
  </si>
  <si>
    <t>Costa Rica: Porcentaje de la población que vive con menos de US$1,90 (Paridad de Poder Adquisitivo (PPA)) al día, 2010-2018</t>
  </si>
  <si>
    <r>
      <t>Fuente:</t>
    </r>
    <r>
      <rPr>
        <sz val="10"/>
        <color theme="1"/>
        <rFont val="Calibri"/>
        <family val="2"/>
        <scheme val="minor"/>
      </rPr>
      <t xml:space="preserve"> INEC, Encuesta Nacional de Hogares</t>
    </r>
    <r>
      <rPr>
        <b/>
        <sz val="10"/>
        <color theme="1"/>
        <rFont val="Calibri"/>
        <family val="2"/>
        <scheme val="minor"/>
      </rPr>
      <t xml:space="preserve"> </t>
    </r>
    <r>
      <rPr>
        <sz val="10"/>
        <color theme="1"/>
        <rFont val="Calibri"/>
        <family val="2"/>
        <scheme val="minor"/>
      </rPr>
      <t>2010-2018.</t>
    </r>
  </si>
  <si>
    <t xml:space="preserve">Porcentaje de la población que vive con menos de US $1,90 (PPA) al día, por sexo, zona, región de planificación, condición de actividad y rangos de edad </t>
  </si>
  <si>
    <t>Hace referencia al porcentaje de población que vive con menos de US$1,90 (PPA) al día.
Se considera pobre las personas en hogares con un ingreso per cápita diario inferior a 1,90 dólar PPA.
Se trata de la comparación del ingreso per cápita de cada hogar, ajustado por la Paridad de Poder Adquisitivo (PPA), con el valor de   $1,90  que corresponde a lo que se considera debe disponer una persona para satisfacer sus necesidades alimentarias.
Paridad del poder adquisitivo (PPA):es un índice de precios muy similar en contenido y estimación al índice de precios al consumidor, o IPC. Mientras que el IPC muestra cambios de precios a lo largo del tiempo, una PPA proporciona una medida de las diferencias de nivel de precios entre países. Un PPA también podría ser pensado como un tipo de cambio alternativo, pero basado en los precios reales.</t>
  </si>
  <si>
    <r>
      <rPr>
        <b/>
        <sz val="11"/>
        <color theme="1"/>
        <rFont val="Calibri"/>
        <family val="2"/>
        <scheme val="minor"/>
      </rPr>
      <t>Primer paso</t>
    </r>
    <r>
      <rPr>
        <sz val="11"/>
        <color theme="1"/>
        <rFont val="Calibri"/>
        <family val="2"/>
        <scheme val="minor"/>
      </rPr>
      <t>: Clasificar cuales son las personas que viven en pobreza por medio de la siguiente condición:
Donde:
ipcn= es el Ingreso per cápita del hogar neto 
TC_ODS es el Tipo de cambio con factor PPA, donde se utiliza el factor de conversión de PPA (Unidad de Moneda Nacional (UMN)  por dólares (US$) a precios internacionales) que para el 2018 es igual a 393,25</t>
    </r>
    <r>
      <rPr>
        <sz val="11"/>
        <color rgb="FFFF0000"/>
        <rFont val="Calibri"/>
        <family val="2"/>
        <scheme val="minor"/>
      </rPr>
      <t xml:space="preserve"> </t>
    </r>
    <r>
      <rPr>
        <sz val="11"/>
        <color theme="1"/>
        <rFont val="Calibri"/>
        <family val="2"/>
        <scheme val="minor"/>
      </rPr>
      <t xml:space="preserve">por 1,90 US$ diario (este valor cambia para cada año), (http://datos.bancomundial.org/indicador/PA.NUS.PPP).
Se crea una variable “pobreza para ODS”  igual a  NP_ODS, tomando el valor PPA y  el  “Ingreso per cápita del hogar neto” (ipcn) y lo divide entre 30, para tener la estimación por día. El NP_ODS    asigna un 1 a los casos donde  se cumple la condición  (ipcn/30) ≤ TC_ODS  y un 0 a los casos en donde no se cumple.
</t>
    </r>
    <r>
      <rPr>
        <b/>
        <sz val="11"/>
        <color theme="1"/>
        <rFont val="Calibri"/>
        <family val="2"/>
        <scheme val="minor"/>
      </rPr>
      <t>Segundo paso</t>
    </r>
    <r>
      <rPr>
        <sz val="11"/>
        <color theme="1"/>
        <rFont val="Calibri"/>
        <family val="2"/>
        <scheme val="minor"/>
      </rPr>
      <t xml:space="preserve">: Después de obtener a las personas pobres se calcula el porcentaje de personas pobres con relación al total de personas.
</t>
    </r>
  </si>
  <si>
    <t>• Total de personas en hogares (no se considera servicio doméstico ni pensionistas).
• Personas con ingreso per cápita diario inferior a $1,90 PPA.   
• Ingreso per cápita neto diario = (ipcn /30).
• Valor del tipo de cambio PPA.</t>
  </si>
  <si>
    <t xml:space="preserve"> Porcentaje de población en situación de pobreza determinado por el método de la línea de pobreza, por sexo, zona, región de planificación, condición de actividad  y rangos de edad</t>
  </si>
  <si>
    <t xml:space="preserve">Fuente: INEC, Encuesta Nacional de Hogares 2010-2018. </t>
  </si>
  <si>
    <t>Porcentaje de hogares en pobreza por  el método de la línea de la pobreza, por zona, 2010-2018</t>
  </si>
  <si>
    <t>Costa Rica: Porcentaje de población en situación de pobreza determinada 
por el método de línea de pobreza, 2010-2018</t>
  </si>
  <si>
    <r>
      <t xml:space="preserve">Fuente: </t>
    </r>
    <r>
      <rPr>
        <sz val="10"/>
        <color theme="1"/>
        <rFont val="Calibri"/>
        <family val="2"/>
        <scheme val="minor"/>
      </rPr>
      <t>INEC, Encuesta Nacional de Hogares</t>
    </r>
    <r>
      <rPr>
        <b/>
        <sz val="10"/>
        <color theme="1"/>
        <rFont val="Calibri"/>
        <family val="2"/>
        <scheme val="minor"/>
      </rPr>
      <t xml:space="preserve"> </t>
    </r>
    <r>
      <rPr>
        <sz val="10"/>
        <color theme="1"/>
        <rFont val="Calibri"/>
        <family val="2"/>
        <scheme val="minor"/>
      </rPr>
      <t xml:space="preserve">2010-2018. </t>
    </r>
  </si>
  <si>
    <t>Costa Rica: Porcentaje de hogares en situación de pobreza determinada 
por el método de línea de pobreza, 2010-2018</t>
  </si>
  <si>
    <t xml:space="preserve">Fuente: INEC, Encuesta Nacional de Hogares, 2010-2018. </t>
  </si>
  <si>
    <t>Contribución relativa al IPM según dimensión por región de planificación, año 2018</t>
  </si>
  <si>
    <t>Costa Rica:Porcentaje de personas que viven en hogares pobres determinado por método de pobreza multidimensional, 2010-2018</t>
  </si>
  <si>
    <r>
      <t xml:space="preserve">Fuente: </t>
    </r>
    <r>
      <rPr>
        <sz val="10"/>
        <color theme="1"/>
        <rFont val="Calibri"/>
        <family val="2"/>
        <scheme val="minor"/>
      </rPr>
      <t>INEC, Encuesta Nacional de Hogares</t>
    </r>
    <r>
      <rPr>
        <b/>
        <sz val="10"/>
        <color theme="1"/>
        <rFont val="Calibri"/>
        <family val="2"/>
        <scheme val="minor"/>
      </rPr>
      <t xml:space="preserve">, </t>
    </r>
    <r>
      <rPr>
        <sz val="10"/>
        <color theme="1"/>
        <rFont val="Calibri"/>
        <family val="2"/>
        <scheme val="minor"/>
      </rPr>
      <t xml:space="preserve">2010-2018. </t>
    </r>
  </si>
  <si>
    <t>Porcentaje de la población que habita en viviendas con servicios básicos óptimos, por sexo, zona y región de planificación.</t>
  </si>
  <si>
    <t>Costa Rica: Porcentaje de población que habita en viviendas con servicios básicos óptimos, 2010-2018</t>
  </si>
  <si>
    <r>
      <t xml:space="preserve">Fuente: </t>
    </r>
    <r>
      <rPr>
        <sz val="10"/>
        <color theme="1"/>
        <rFont val="Calibri"/>
        <family val="2"/>
        <scheme val="minor"/>
      </rPr>
      <t>INEC, Encuesta Nacional de Hogares</t>
    </r>
    <r>
      <rPr>
        <b/>
        <sz val="10"/>
        <color theme="1"/>
        <rFont val="Calibri"/>
        <family val="2"/>
        <scheme val="minor"/>
      </rPr>
      <t xml:space="preserve">, </t>
    </r>
    <r>
      <rPr>
        <sz val="10"/>
        <color theme="1"/>
        <rFont val="Calibri"/>
        <family val="2"/>
        <scheme val="minor"/>
      </rPr>
      <t xml:space="preserve">2010-2018 </t>
    </r>
  </si>
  <si>
    <r>
      <t xml:space="preserve">Representa la cobertura de las viviendas con acceso a servicios básicos de saneamiento que comprende, tubería intradomiciliar, el servicio de acueducto que lo brinda una empresa o institución (AyA, Municipal, Rural o Cooperatica), tienen conexión a alcantarilla o tanque séptico y tienen servicio sanitario exclusivo para la vivienda. 
Se definen: 
</t>
    </r>
    <r>
      <rPr>
        <b/>
        <sz val="11"/>
        <color theme="1"/>
        <rFont val="Calibri"/>
        <family val="2"/>
        <scheme val="minor"/>
      </rPr>
      <t>Vivienda</t>
    </r>
    <r>
      <rPr>
        <sz val="11"/>
        <color theme="1"/>
        <rFont val="Calibri"/>
        <family val="2"/>
        <scheme val="minor"/>
      </rPr>
      <t xml:space="preserve">: es la estructura física que utilizan los seres humanos para dormir, preparar y consumir los alimentos; así como para protegerse de las inclemencias del tiempo.
</t>
    </r>
    <r>
      <rPr>
        <b/>
        <sz val="11"/>
        <color theme="1"/>
        <rFont val="Calibri"/>
        <family val="2"/>
        <scheme val="minor"/>
      </rPr>
      <t>Tubería dentro de la vivienda</t>
    </r>
    <r>
      <rPr>
        <sz val="11"/>
        <color theme="1"/>
        <rFont val="Calibri"/>
        <family val="2"/>
        <scheme val="minor"/>
      </rPr>
      <t xml:space="preserve">: el agua llega dentro de la vivienda por medio de un tubo o una llave, por lo que no es necesario salir de ésta para abastecerse de agua.  
</t>
    </r>
    <r>
      <rPr>
        <b/>
        <sz val="11"/>
        <color theme="1"/>
        <rFont val="Calibri"/>
        <family val="2"/>
        <scheme val="minor"/>
      </rPr>
      <t>Acueducto del A y A</t>
    </r>
    <r>
      <rPr>
        <sz val="11"/>
        <color theme="1"/>
        <rFont val="Calibri"/>
        <family val="2"/>
        <scheme val="minor"/>
      </rPr>
      <t xml:space="preserve">: el servicio de agua proviene de una red pública administrada por el Instituto Costarricense de Acueductos y Alcantarillados (ente rector del abastecimiento de agua potable y alcantarillado sanitario en el país).
</t>
    </r>
    <r>
      <rPr>
        <b/>
        <sz val="11"/>
        <color theme="1"/>
        <rFont val="Calibri"/>
        <family val="2"/>
        <scheme val="minor"/>
      </rPr>
      <t>Acueducto rural</t>
    </r>
    <r>
      <rPr>
        <sz val="11"/>
        <color theme="1"/>
        <rFont val="Calibri"/>
        <family val="2"/>
        <scheme val="minor"/>
      </rPr>
      <t xml:space="preserve">: el servicio de agua proviene de una red pública administrada por un Comité Administrador de Acueductos Rural (CAAR) y las Asociaciones Administradoras de Acueductos y Alcantarillados Rurales (ASADAS).
</t>
    </r>
    <r>
      <rPr>
        <b/>
        <sz val="11"/>
        <color theme="1"/>
        <rFont val="Calibri"/>
        <family val="2"/>
        <scheme val="minor"/>
      </rPr>
      <t>Acueducto municipal</t>
    </r>
    <r>
      <rPr>
        <sz val="11"/>
        <color theme="1"/>
        <rFont val="Calibri"/>
        <family val="2"/>
        <scheme val="minor"/>
      </rPr>
      <t xml:space="preserve">: el servicio es suministrado por la Municipalidad.
</t>
    </r>
    <r>
      <rPr>
        <b/>
        <sz val="11"/>
        <color theme="1"/>
        <rFont val="Calibri"/>
        <family val="2"/>
        <scheme val="minor"/>
      </rPr>
      <t>Una empresa o cooperativa</t>
    </r>
    <r>
      <rPr>
        <sz val="11"/>
        <color theme="1"/>
        <rFont val="Calibri"/>
        <family val="2"/>
        <scheme val="minor"/>
      </rPr>
      <t xml:space="preserve">: el servicio de agua es suministrado por una empresa como Empresa de Servicios Públicos de Heredia (ESPH), o una cooperativa.
</t>
    </r>
    <r>
      <rPr>
        <b/>
        <sz val="11"/>
        <color theme="1"/>
        <rFont val="Calibri"/>
        <family val="2"/>
        <scheme val="minor"/>
      </rPr>
      <t>Conectado a alcantarilla o cloaca</t>
    </r>
    <r>
      <rPr>
        <sz val="11"/>
        <color theme="1"/>
        <rFont val="Calibri"/>
        <family val="2"/>
        <scheme val="minor"/>
      </rPr>
      <t xml:space="preserve">: el servicio sanitario está conectado a una red pública de alcantarillado o cloaca por donde desagua.
</t>
    </r>
    <r>
      <rPr>
        <b/>
        <sz val="11"/>
        <color theme="1"/>
        <rFont val="Calibri"/>
        <family val="2"/>
        <scheme val="minor"/>
      </rPr>
      <t>Conectado a tanque séptico común</t>
    </r>
    <r>
      <rPr>
        <sz val="11"/>
        <color theme="1"/>
        <rFont val="Calibri"/>
        <family val="2"/>
        <scheme val="minor"/>
      </rPr>
      <t xml:space="preserve">: es una solución individual en la que el servicio sanitario se comunica con un tanque de concreto o cemento armado, conectado a vías de drenaje. Por lo general, está construido en el patio de la casa.
</t>
    </r>
    <r>
      <rPr>
        <b/>
        <sz val="11"/>
        <color theme="1"/>
        <rFont val="Calibri"/>
        <family val="2"/>
        <scheme val="minor"/>
      </rPr>
      <t xml:space="preserve">Conectado a tanque con tratamiento </t>
    </r>
    <r>
      <rPr>
        <sz val="11"/>
        <color theme="1"/>
        <rFont val="Calibri"/>
        <family val="2"/>
        <scheme val="minor"/>
      </rPr>
      <t>(fosa biológica): es una forma de solución individual ubicada en el lote de la vivienda donde se acondiciona un dispositivo cilíndrico prefabricado en concreto de alta resistencia y tratado con aditivos especiales, con las conexiones necesarias para depurar las aguas residuales domésticas (negras, jabonosas y de cocina).</t>
    </r>
  </si>
  <si>
    <t>Fuente: INEC, Encuesta Nacional de Hogares, 2010-2018</t>
  </si>
  <si>
    <t>Costa Rica: Porcentaje de población asegurada, por sexo, 2010-2018</t>
  </si>
  <si>
    <t>Condición de aseguramiento: es el numero de personas cubiertas por los diferentes régimenes de seguridad social de la Caja Costarricense de Seguro Social que existe en el país y se identifica a la población no cubierta por algún tipo de aseguramiento. 
El derecho a recibir los beneficios que ofrece la CCSS depende de la condición de actividad económica de las personas, por ejemplo, existen diferentes tipos de afiliación si las personas son asalariadas, pensionadas, ocupadas independientes (afiliación voluntaria) y familiares o dependientes de alguna persona asalariada, entre otros. Las opciones de respuesta establecen estas diferencias para los tipos de afiliación de la CCSS y agrega en una sola categoría a los seguros privados. 
Asalariado: es la persona que trabaja para un patrono y que le deducen la cuota de seguro social, que debenpagar por ley a la CCSS. Existen personas trabajadoras asalariadas que no están aseguradas o que están aseguradas por cuenta propia, por lo tanto, siempre debe preguntar si las cuotas se las deducen o no del salario.
Mediante convenio (asociaciones, sindicatos, cooperativas, etc.): incluye a todas las personas aseguradas mediante convenios suscritos por la CCSS con entidades públicas o privadas como asociaciones, sindicatos, cooperativas, etc. Por lo general, los pagos de las cotizaciones los efectúa la empresa como un todo y no cada asociado por separado, por lo que las cuotas NO son rebajadas mensualmente de sus ingresos.
Cuenta propia o voluntario: incluye a aquellas personas que se aseguran por cuenta propia o en forma
voluntaria, pagando directamente a la CCSS una suma mensual; en este grupo se encuentran las personas ocupadas independientes que no contratan personal en forma permanente y que la ENAHO llama trabajadores por cuenta propia. Además se incluyen los familiares sin sueldo, algunos patronos e incluso personas desocupadas o inactivas que deciden asegurarse voluntariamente.
Por cuenta del Estado (incluye familiares): este tipo de seguro cubre a las personas de núcleos familiares de escasos recursos económicos, que son incapaces de satisfacer sus necesidades básicas de alimentación, vestido, vivienda y que no tienen posibilidades de asegurarse mediante ninguna otra forma. El seguro cubre a todo el núcleo familiar del asegurado directo por cuenta del Estado (cónyuge, hijos menores de 18 años y dependientes o personas con algún tipo de discapacidad), al cual se le entrega un carné con el que queda asegurado todo el núcleo familiar (el carné tiene un plazo de vencimiento por lo que debe indagar la fecha exacta de expiración, ya que si está vencido, ninguno de los miembros del hogar está cubierto). Si bien todas las personas con las características señaladas tienen derecho a este tipo de seguro, no todas son aseguradas por el Estado, ya que debe seguirse un procedimiento previo de solicitud para su gestión.-
Familiar de asegurado directo (asalariado, convenio o cuenta propia): los asegurados directos generan beneficios para sus familiares y dependientes.
Pensionado del régimen no contributivo monto básico: son beneficiarias del RNC las personas que están bajo la línea de pobreza. El derecho no se gana con la acumulación de cuotas porque esto es un programa social de combate contra la pobreza</t>
  </si>
  <si>
    <t>Porcentaje de jóvenes y adultos de 15 a 35 años que asisten a la educación formal y no formal, por sexo, zona, región de planificación  y grupos de edades</t>
  </si>
  <si>
    <t>Asiste a la educación formal</t>
  </si>
  <si>
    <t>Asiste a la educación no formal</t>
  </si>
  <si>
    <r>
      <t>Fuente</t>
    </r>
    <r>
      <rPr>
        <sz val="10"/>
        <color theme="1"/>
        <rFont val="Calibri"/>
        <family val="2"/>
        <scheme val="minor"/>
      </rPr>
      <t>: INEC, Encuesta Nacional de Hogares 2010-2018.</t>
    </r>
  </si>
  <si>
    <t>Costa Rica: Porcentaje de jóvenes y adultos de 15 a 35 años que asisten a la educación regular, según grupo de edad, 2010-2018</t>
  </si>
  <si>
    <t>Costa Rica: Porcentaje de jóvenes y adultos de 15 a 35 años que asisten a la educación no regular, según grupo de edad, 2010-2018</t>
  </si>
  <si>
    <t>De acuerdo a las Naciones Unidas, este indicador se requiere con las siguientes desagregaciones: El indicador se desagrega por sexo, grupo de edad, tipo de programa y otras características relevantes que permitan un análisis más exhaustivo de las disparidades entre los sexos.</t>
  </si>
  <si>
    <r>
      <t xml:space="preserve">Fuente: </t>
    </r>
    <r>
      <rPr>
        <sz val="10"/>
        <color theme="1"/>
        <rFont val="Calibri"/>
        <family val="2"/>
        <scheme val="minor"/>
      </rPr>
      <t>INEC, Encuesta Nacional de Hogares 2010-2018.</t>
    </r>
  </si>
  <si>
    <t>Costa Rica: Porcentaje de mujeres menores de 18 años que estaban casadas o mantenían una unión estable a la fecha de la encuesta, 2010-2018</t>
  </si>
  <si>
    <r>
      <t>Fuente:</t>
    </r>
    <r>
      <rPr>
        <sz val="10"/>
        <color theme="1"/>
        <rFont val="Calibri"/>
        <family val="2"/>
        <scheme val="minor"/>
      </rPr>
      <t xml:space="preserve"> INEC, Encuesta Nacional de Hogares 2015, 2016, 2017 y 2018.</t>
    </r>
  </si>
  <si>
    <t>Costa Rica: Porcentaje de personas de 5 años y más que utilizaron teléfono celular en los últimos tres meses, por sexo, Años 2015 -2018</t>
  </si>
  <si>
    <r>
      <t>Fuente:</t>
    </r>
    <r>
      <rPr>
        <sz val="10"/>
        <color theme="1"/>
        <rFont val="Calibri"/>
        <family val="2"/>
        <scheme val="minor"/>
      </rPr>
      <t xml:space="preserve"> INEC, Encuesta Nacional de Hogares 2015-2018.</t>
    </r>
  </si>
  <si>
    <t>• Total de personas de 5 años y más que en los últimos tres meses usaron celular
• Total de  personas de 5 años y más.</t>
  </si>
  <si>
    <r>
      <t>Porcentaje de población que se abastece de agua intradomiciliar  procedente de un acueducto</t>
    </r>
    <r>
      <rPr>
        <b/>
        <vertAlign val="superscript"/>
        <sz val="10"/>
        <color theme="0"/>
        <rFont val="Calibri"/>
        <family val="2"/>
        <scheme val="minor"/>
      </rPr>
      <t>1/</t>
    </r>
  </si>
  <si>
    <t xml:space="preserve"> 1/ Incluye acueducto de AyA, acueducto Rural, acueducto Municipal y por empresa o cooperativa</t>
  </si>
  <si>
    <t>Costa Rica: Porcentaje de población que se abastecen de agua por medio de tubería dentro de la vivienda, 2010-2018</t>
  </si>
  <si>
    <r>
      <t xml:space="preserve">Fuente: </t>
    </r>
    <r>
      <rPr>
        <sz val="10"/>
        <color theme="1"/>
        <rFont val="Calibri"/>
        <family val="2"/>
        <scheme val="minor"/>
      </rPr>
      <t>INEC, Encuesta Nacional de Hogares 2010-2018</t>
    </r>
  </si>
  <si>
    <t>Costa Rica: Porcentaje de población que vive en viviendas con servicio sanitario conectado a alcantarillado o tanque séptico, 2010-2018</t>
  </si>
  <si>
    <t>Clase de servicio sanitario</t>
  </si>
  <si>
    <r>
      <t xml:space="preserve">Fuente: </t>
    </r>
    <r>
      <rPr>
        <sz val="10"/>
        <color theme="1"/>
        <rFont val="Calibri"/>
        <family val="2"/>
        <scheme val="minor"/>
      </rPr>
      <t>INEC, Encuesta Nacional de Hogares 2010-2018</t>
    </r>
    <r>
      <rPr>
        <sz val="8"/>
        <color theme="1"/>
        <rFont val="Calibri"/>
        <family val="2"/>
        <scheme val="minor"/>
      </rPr>
      <t>.</t>
    </r>
  </si>
  <si>
    <t>Costa Rica: Porcentaje de la población con acceso a la electricidad, 2010-2018</t>
  </si>
  <si>
    <t>• Total de personas en hogares
• Personas con acceso a electricidad.</t>
  </si>
  <si>
    <r>
      <t xml:space="preserve">Fuente: </t>
    </r>
    <r>
      <rPr>
        <sz val="10"/>
        <color theme="1"/>
        <rFont val="Calibri"/>
        <family val="2"/>
        <scheme val="minor"/>
      </rPr>
      <t>INEC, Encuesta Nacional de Hogares, 2010-2018</t>
    </r>
  </si>
  <si>
    <t>Costa Rica: Porcentaje de la población que vive por debajo del 50% de la mediana de los ingresos, 2010-2018</t>
  </si>
  <si>
    <r>
      <t xml:space="preserve">Fuente: </t>
    </r>
    <r>
      <rPr>
        <sz val="10"/>
        <color theme="1"/>
        <rFont val="Calibri"/>
        <family val="2"/>
        <scheme val="minor"/>
      </rPr>
      <t>INEC, Encuesta Nacional de Hogares, 2010-2018.</t>
    </r>
  </si>
  <si>
    <t>Costa Rica: Porcentaje de la población que vive por debajo del 50% de la mediana de los ingresos, desglosada por región de planificación, Año 2016-2018</t>
  </si>
  <si>
    <t>Fuente: INEC, Encuesta Nacional de Hogares, 2010-2018.</t>
  </si>
  <si>
    <r>
      <t xml:space="preserve">Costa Rica: Porcentaje de la población total que vive en viviendas con estado físico de la vivienda malo, </t>
    </r>
    <r>
      <rPr>
        <b/>
        <sz val="11"/>
        <color theme="1"/>
        <rFont val="Calibri"/>
        <family val="2"/>
        <scheme val="minor"/>
      </rPr>
      <t>2010-2018</t>
    </r>
  </si>
  <si>
    <r>
      <t>Fuente:</t>
    </r>
    <r>
      <rPr>
        <sz val="10"/>
        <color theme="1"/>
        <rFont val="Calibri"/>
        <family val="2"/>
        <scheme val="minor"/>
      </rPr>
      <t xml:space="preserve"> INEC, Encuesta Nacional de Hogares, 2010-2018.</t>
    </r>
  </si>
  <si>
    <r>
      <t xml:space="preserve">Costa Rica: Porcentaje de la población que habita en tugurio, </t>
    </r>
    <r>
      <rPr>
        <b/>
        <sz val="11"/>
        <color theme="1"/>
        <rFont val="Calibri"/>
        <family val="2"/>
        <scheme val="minor"/>
      </rPr>
      <t>2010-2018</t>
    </r>
  </si>
  <si>
    <r>
      <t>Fuente:</t>
    </r>
    <r>
      <rPr>
        <sz val="10"/>
        <color theme="1"/>
        <rFont val="Calibri"/>
        <family val="2"/>
        <scheme val="minor"/>
      </rPr>
      <t xml:space="preserve"> INEC, Encuesta Nacional de Hogares, 2010-2018</t>
    </r>
  </si>
  <si>
    <r>
      <t>Fuente</t>
    </r>
    <r>
      <rPr>
        <sz val="10"/>
        <color theme="1"/>
        <rFont val="Calibri"/>
        <family val="2"/>
        <scheme val="minor"/>
      </rPr>
      <t>: INEC, Encuesta Nacional de Hogares, 2010-2018.</t>
    </r>
  </si>
  <si>
    <t>Costa Rica: Porcentaje de8población que vive en precario, 2010-2018</t>
  </si>
  <si>
    <t>Costa Rica: Porcentaje de personas de 5 años y más que utilizaron internet en los últimos 3 meses, por zona, 2010-2018</t>
  </si>
  <si>
    <t>Porcentaje del presupuesto asignado por programa de social</t>
  </si>
  <si>
    <t>Presupuesto asignado a Fodesaf</t>
  </si>
  <si>
    <t>ACUEDUCTOS Y ALCANTARILLADOS (AYA)</t>
  </si>
  <si>
    <t>Instituto Costarricense del Deporte y la Recreación (ICODER)</t>
  </si>
  <si>
    <t>Instituto Nacional de las Mujeres (INAMU)</t>
  </si>
  <si>
    <t>Ministerio de Educación /Programa de Alimentación y Nutrición (PANEA)</t>
  </si>
  <si>
    <t>Patronato Nacional de la Infancia (PANI)</t>
  </si>
  <si>
    <t>No se incluyen presupuestos de proyectos sociales</t>
  </si>
  <si>
    <t>Porcentaje de  presupuesto Fodesaf para el programa específico</t>
  </si>
  <si>
    <t>PRESUPUESTO: Aportar el dinero necesario para el funcionamiento de una empresa; sufragar los gastos de una actividad, de una obra, etc. REAL ACADEMIA ESPAÑOLA PROGRAMAS SOCIALES</t>
  </si>
  <si>
    <t>* Presupuesto Fodesaf</t>
  </si>
  <si>
    <t>Fondo de Desarrollo Social y Asignaciones Familiares (FODESAF)</t>
  </si>
  <si>
    <t>Contempla solamente las dos fuentes de financiamiento Fodesaf: a) El Ministerio de Hacienda incluirá cada año, en el presupuesto ordinario anual de la República, una asignación equivalente a 593.000 salarios base utilizados por el Poder Judicial para fijar multas y penas por la comisión de diferentes infracciones, proveniente de la recaudación del impuesto sobre las ventas, y girará el monto resultante a la Desaf, para atender los programas y subsidios que se financian con recursos del FODESAF.
b) Los patronos públicos y privados deberán pagar al Fondo un cinco por ciento (5%) sobre el total de sueldos y salarios que paguen mensualmente a sus trabajadores. Se exceptúan de este recargo al Poder Ejecutivo, al Poder Legislativo, al Poder Judicial, al Tribunal Supremo de Elecciones (TSE), a las instituciones de asistencia médico-social, las juntas de educación, las juntas administrativas y las instituciones de enseñanza superior del Estado, las municipalidades, así como a los patronos cuyo monto mensual de planillas no exceda el equivalente de un salario base establecido por la Ley N.° 7337 y los de actividades agropecuarias con planillas mensuales hasta el equivalente de dos salarios base establecidos en la Ley supracitada.</t>
  </si>
  <si>
    <t>Cada programa puede o no, otras fuentes de financiamiento como por ejemplo por medio de la JPS o impuestos diversos. Fodesaf no conoce ni lleva el control de esos otros fondos</t>
  </si>
  <si>
    <t>Andrea Pérez Noguera / Stephanie Salas</t>
  </si>
  <si>
    <t>Analistas del Departamento de Evaluación, Control y Seguimiento</t>
  </si>
  <si>
    <t>adrea.perez@mtss.go.cr / stephanie.salas@mtss.go.cr</t>
  </si>
  <si>
    <t>Tipo de residuo valorizable ordinarios</t>
  </si>
  <si>
    <t>Kilogramos</t>
  </si>
  <si>
    <t>Residuos ordinarios reciclados estimados.</t>
  </si>
  <si>
    <t>Residuos valorizables ordinarios en Kilogramos y porcentajes reciclados por Centros de Recuperación de Residuos Valorizables Privados en el 2018</t>
  </si>
  <si>
    <t>Nota: Las Municipalidades no reciclan solo recolectan los residuos valorizables y algunas de estas los separan en su Centro de Recuperación de Residuos Valorizables Municipal.</t>
  </si>
  <si>
    <t xml:space="preserve">Envases (recipientes plásticos y tetra pak, bolsas). </t>
  </si>
  <si>
    <t>Envases (recipientes plásticos) sin compactar (para artesanías y otros).</t>
  </si>
  <si>
    <t xml:space="preserve">Aluminio (latas de aluminio, latón y hojalata), </t>
  </si>
  <si>
    <t xml:space="preserve">Papel y cartón  </t>
  </si>
  <si>
    <t>Vidrio (envases) quebrado para reciclar.</t>
  </si>
  <si>
    <t>Vidrio (envases) sin quebrar (para artesanías y otros).</t>
  </si>
  <si>
    <t>Otros residuos ordinarios (plásticos duros, etc.)</t>
  </si>
  <si>
    <t>Total de beneficiarios /1</t>
  </si>
  <si>
    <t>Caja Costarricense de Seguro Social (CCSS)/2</t>
  </si>
  <si>
    <t>Ministerio de Salud (MS-OCIS)/3</t>
  </si>
  <si>
    <t>Ministerio de Trabajo y Seguridad Social (MTSS)/4</t>
  </si>
  <si>
    <t>Instituto Costarricense del Deporte y la Recreación (ICODER)/5</t>
  </si>
  <si>
    <t>Instituto Nacional de las Mujeres (INAMU)/5</t>
  </si>
  <si>
    <t>Para el año 2018, la metodología y sistema de cuantificación de los beneficiarios pasó a realizarse de otra forma, lo que puede ocasionar en algunos programas diferencias significativas con respecto al año anterior</t>
  </si>
  <si>
    <t>1. Debido al cambio en la forma de captura de información de personas beneficiarias, el dato se brindará en el 2020</t>
  </si>
  <si>
    <t>2. La CCSS incluye: asegurados por el estado, régimen no contributivo y pacientes en fase terminal</t>
  </si>
  <si>
    <t>3.  Ministerio de Salud incluye Cen- Cinai  y Sanebar</t>
  </si>
  <si>
    <t>4. MTSS incluye: Pronae y Pronamype</t>
  </si>
  <si>
    <t>5. ICODER e INAMU no tienen reportes de beneficiarios a Fodesaf. Se espera que al incorporarse a SINIRUBE, este dato se empiece a incorporar</t>
  </si>
  <si>
    <r>
      <rPr>
        <b/>
        <sz val="11"/>
        <rFont val="Calibri"/>
        <family val="2"/>
        <scheme val="minor"/>
      </rPr>
      <t>Beneficiarios:Los beneficiarios del FODESAF, serán los costarricenses y extranjeros residentes
legales del país, así como las personas menores de edad, quiénes a pesar de carecer
de una condición migratoria regular en el territorio nacional, se encuentren en
situación de pobreza o pobreza extrema. Se entenderá por pobreza y pobreza
extrema, a lo indicado por el Instituto Nacional de Estadísticas y Censos (INEC) en
cuanto al ingreso per cápita urbano y rural. (Reglamento a la Ley de Desarrollo Social
y Asignaciones Familiares, 2009, pág. Art. 25)</t>
    </r>
    <r>
      <rPr>
        <b/>
        <sz val="11"/>
        <color rgb="FFFF0000"/>
        <rFont val="Calibri"/>
        <family val="2"/>
        <scheme val="minor"/>
      </rPr>
      <t xml:space="preserve">
Programa Social: </t>
    </r>
  </si>
  <si>
    <t>Presupuesto para proyectos  1/</t>
  </si>
  <si>
    <t>Presupuesto gasto administrativo Desaf</t>
  </si>
  <si>
    <t xml:space="preserve">1. Los presupuestos para proyectos sociales son acuerdos políticos que se brinda para un fin específico. No tienen continuidad en el tiempo y pueden variar en tipo y presupuesto año a año. En el caso del 2018, se contempla torre de la esperanza y la construcción del parque de Desarrollo humano en Alajuelita </t>
  </si>
  <si>
    <t xml:space="preserve">General: Se contempla todo el presupuesto y  el desgloce presupuestario, para el cálculo del procentaje de presupuesto asignado. Esto puede variar con respecto a lo establecido por ley debido a la asignación hacia los proyectos sociales. </t>
  </si>
  <si>
    <t>Proporción de recursos a nivel nacional, asignados a programas de reducción de la pobreza</t>
  </si>
  <si>
    <t>Meta Nacional no identificada o no establecida. 
Se podría plantear una vez se haga la primera medición</t>
  </si>
  <si>
    <t>Número de empresas que publican información sobre sostenibilidad en informes independientes o de forma integrada en otros tipos de reportes siempre y cuando incluyan información de las tres dimensiones de la sostenibilidad.</t>
  </si>
  <si>
    <t>Indicador  propuesto  por  Naciones  Unidas</t>
  </si>
  <si>
    <t xml:space="preserve">Se monitorea no sólo la cantidad de empresas produciendo "reportes de sostenibilidad" sino se monitorea y promueve el reportaje de calidad. El reportaje puede ser a través de un documento independiente o de forma integrada en otros reportes de la compañía. Se deben incluir todos las dimensiones de la sostenibilidad (ambiental, social y gobernanza). Existen requisitos mínimos y avanzados definidos en la ficha Metadata: https://unstats.un.org/sdgs/metadata/files/Metadata-12-06-01.pdf </t>
  </si>
  <si>
    <t>Conteo simple según se cumplan los requerimientos de nivel Básico o nivel Avanzado. Metodología de captura de la información: encuesta difundida a nivel nacional a través de cámaras empresariales y otros organismos empresariales.</t>
  </si>
  <si>
    <t>En Costa Rica existen X cantidad de empresas que reportan información tanto ambiental, social y de gobernanza, ya sea a través de sus reportes de sostenibilidad o a través de otros medios de reportaje.</t>
  </si>
  <si>
    <t>Número de empresas que informen a través de una encuesta que publican información de sostenibilidad siempre y cuando cumplan con los requisitos mínimos definidos en la ficha Metadata: https://unstats.un.org/sdgs/metadata/files/Metadata-12-06-01.pdf. Se les preguntará por cada uno de los elementos solicitados.</t>
  </si>
  <si>
    <t>No - a menos que sea requerido.</t>
  </si>
  <si>
    <t>Por tamaño de compañía: Grande - más de 250 colaboradores o  Pequeña - menos de 250 colaboradores) 
Por sector: según definición ISIC
Por nivel: Básico (cumplen con los requerimientos mínimos) o Avanzado (cumplen con los requerimientos de nivel avanzado).</t>
  </si>
  <si>
    <t>Anual. A partir de mayo o junio 2020 (cuentan los reportes 2019)</t>
  </si>
  <si>
    <t>No hay fuente que lo capture actualmente. Se desarrollará una encuesta a cargo de AED.</t>
  </si>
  <si>
    <t>Nombre de la encuesta aún por definir.</t>
  </si>
  <si>
    <t>Depende de que contactos en las empresas contesten la encuesta y sus evaluaciones del contenido de sus reportes. 
No se hará verificación externa de la información pero sí se buscará pedir el link a donde se pueda ubicar el reporte o los reportes en cuestión.</t>
  </si>
  <si>
    <t>Se pretende diseñar la encuesta y sería excelente recibir retroalimentación en caso de requerir algún otro tipo de desagregación o si existe una definición de sectores nacional que deba ser tomada en cuenta.
Se podría requerir apoyo de Cámaras Empresariales u otros medios para difundir la encuesta y llegar al mayor número posible de empresas.</t>
  </si>
  <si>
    <t xml:space="preserve">https://unstats.un.org/sdgs/metadata/files/Metadata-12-06-01.pdf </t>
  </si>
  <si>
    <t>Ethel Maldonado Herrera</t>
  </si>
  <si>
    <t>Coordinadora de Negocios Sostenibles</t>
  </si>
  <si>
    <t>Asociación Empresarial para el Desarrollo</t>
  </si>
  <si>
    <t>22312081 ext 117 o 88998016</t>
  </si>
  <si>
    <t>ethelmaldonado@aedcr.com</t>
  </si>
  <si>
    <t xml:space="preserve">Porcentaje de la población que cocina con energías limpias , por sexo, zona, región de planificación y rangos de edad. </t>
  </si>
  <si>
    <r>
      <t xml:space="preserve">Fuente: </t>
    </r>
    <r>
      <rPr>
        <sz val="10"/>
        <color theme="1"/>
        <rFont val="Calibri"/>
        <family val="2"/>
        <scheme val="minor"/>
      </rPr>
      <t>INEC, Encuesta Nacional de Hogares, 2010-2018</t>
    </r>
    <r>
      <rPr>
        <sz val="8"/>
        <color theme="1"/>
        <rFont val="Calibri"/>
        <family val="2"/>
        <scheme val="minor"/>
      </rPr>
      <t>.</t>
    </r>
  </si>
  <si>
    <t>Porcetaje de la población que cocina con gas, electricidad o ambos</t>
  </si>
  <si>
    <t>Gas + Electricidad</t>
  </si>
  <si>
    <t>Gas</t>
  </si>
  <si>
    <t xml:space="preserve">Porcentaje de la población que cocina con gas , por sexo, zona, región de planificación y rangos de edad. </t>
  </si>
  <si>
    <t>Porcentaje de la población que cocina con energías limpias , por sexo, zona, región de planificación y rangos de edad.</t>
  </si>
  <si>
    <t>• Total de personas en hogares. 
• Total de personas que utilizan como fuente de energía para cocinar la  electricidad y el gas</t>
  </si>
  <si>
    <r>
      <rPr>
        <b/>
        <sz val="11"/>
        <color theme="1"/>
        <rFont val="Calibri"/>
        <family val="2"/>
        <scheme val="minor"/>
      </rPr>
      <t>Población en viviendas que utiliza la electricidad como principal fuente de energía para cocinar:</t>
    </r>
    <r>
      <rPr>
        <sz val="11"/>
        <color theme="1"/>
        <rFont val="Calibri"/>
        <family val="2"/>
        <scheme val="minor"/>
      </rPr>
      <t xml:space="preserve"> Es la clasificación de las viviendas de acuerdo a la fuente de energía empleada para cocinar en la vivienda. Se consideran las personas en los hogares que utilizan como fuente de energía para cocinar la electricidad. Se utilizan varias fuentes de energía para cocinar, las que usan con mayor regularidad son:  electricidad, gas , leña o carbón, biodigestores ( tanques en los que se fermenta el excremento de ganado y otros desechos orgánicos para producir el biogás).  Biogás (gas metano, producto de la fermentación sin la presencia del oxígeno, causada por las  bacterias presentes en el excremento). 
La variable utilizada es "Fuente de energía para cocinar" (V16) que cuenta con las categorías: Ninguno (no cocina), Electricidad, Gas, Leña o carbón, otro.
</t>
    </r>
    <r>
      <rPr>
        <b/>
        <sz val="11"/>
        <color theme="1"/>
        <rFont val="Calibri"/>
        <family val="2"/>
        <scheme val="minor"/>
      </rPr>
      <t>Población en viviendas que utiliza gas como principal fuente de energía para cocinar:</t>
    </r>
    <r>
      <rPr>
        <sz val="11"/>
        <color theme="1"/>
        <rFont val="Calibri"/>
        <family val="2"/>
        <scheme val="minor"/>
      </rPr>
      <t xml:space="preserve">
Es la clasificación de las viviendas de acuerdo a la fuente de energía empleada para cocinar en la vivienda. Se consideran las personas en los hogares que utilizan como fuente de energía para cocinar el gas. Se utilizan varias fuentes de energía para cocinar, las que usan con mayor regularidad son:  electricidad, gas , leña o carbón, biodigestores ( tanques en los que se fermenta el excremento de ganado y otros desechos orgánicos para producir el biogás).  Biogás (gas metano, producto de la fermentación sin la presencia del oxígeno, causada por las  bacterias presentes en el excremento). 
La variable utilizada es "Fuente de energía para cocinar" (V16) que cuenta con las categorías: Ninguno (no cocina), Electricidad, Gas, Leña o carbón, otro.
</t>
    </r>
    <r>
      <rPr>
        <b/>
        <sz val="11"/>
        <color theme="1"/>
        <rFont val="Calibri"/>
        <family val="2"/>
        <scheme val="minor"/>
      </rPr>
      <t>Electricidad:</t>
    </r>
    <r>
      <rPr>
        <sz val="11"/>
        <color theme="1"/>
        <rFont val="Calibri"/>
        <family val="2"/>
        <scheme val="minor"/>
      </rPr>
      <t xml:space="preserve"> es una de las principales fuentes de energía para preparar los alimentos, generalmente se utiliza una cocina "convencional", sin embargo, considere que algunas personas emplean otros artefactos como plantillas pequeñas de uno o dos discos, ollas </t>
    </r>
    <r>
      <rPr>
        <b/>
        <sz val="11"/>
        <color theme="1"/>
        <rFont val="Calibri"/>
        <family val="2"/>
        <scheme val="minor"/>
      </rPr>
      <t xml:space="preserve">arroceras, sartén eléctrico, entre otros, que funcionan por medio de energía eléctrica.
Gas: </t>
    </r>
  </si>
  <si>
    <t>2015-2017</t>
  </si>
  <si>
    <t>Fuente: SICA, 1990-2017.</t>
  </si>
  <si>
    <t>Fuente: Ministerio de Ciencia, Tecnología y Telecomunicaciones</t>
  </si>
  <si>
    <r>
      <t xml:space="preserve">Fuente: </t>
    </r>
    <r>
      <rPr>
        <sz val="10"/>
        <color theme="1"/>
        <rFont val="Calibri"/>
        <family val="2"/>
        <scheme val="minor"/>
      </rPr>
      <t>SUTEL, Dirección General de Mercados; INEC y BCCR, 2011-2018.</t>
    </r>
  </si>
  <si>
    <t>Costa Rica: Porcentaje de suscripciones totales a telecomunicaciones por cada 100 habitantes, 2011-2018</t>
  </si>
  <si>
    <r>
      <t xml:space="preserve">Fuente: </t>
    </r>
    <r>
      <rPr>
        <sz val="10"/>
        <color theme="1"/>
        <rFont val="Calibri"/>
        <family val="2"/>
        <scheme val="minor"/>
      </rPr>
      <t>SUTEL, Dirección General de Mercados; INEC y BCCR, 2011-2018</t>
    </r>
  </si>
  <si>
    <t>I Trimeste 2019</t>
  </si>
  <si>
    <t>II Trimestre 2019</t>
  </si>
  <si>
    <t>III Trimestre 2019</t>
  </si>
  <si>
    <t>IV Trimestre 2019</t>
  </si>
  <si>
    <t xml:space="preserve">Fuente: SUTEL, Informe de estadísticas del sector de telecomunicaciones, 2010-2018  </t>
  </si>
  <si>
    <t>Costa Rica: Suscripciones a Internet de banda ancha fija por cada 100 habitantes, 2010-2018</t>
  </si>
  <si>
    <r>
      <t xml:space="preserve">Fuente: </t>
    </r>
    <r>
      <rPr>
        <sz val="10"/>
        <color theme="1"/>
        <rFont val="Calibri"/>
        <family val="2"/>
        <scheme val="minor"/>
      </rPr>
      <t xml:space="preserve">SUTEL, Informe de estadísticas del sector de telecomunicaciones, 2010-2018.  </t>
    </r>
  </si>
  <si>
    <t xml:space="preserve">Indicador 1: Porcentaje de la energía renovable en el consumo final total de energía </t>
  </si>
  <si>
    <t xml:space="preserve">Indicador 2: Porcentaje de la energía renovable en el consumo final total de energía sin leña residencial </t>
  </si>
  <si>
    <t xml:space="preserve">Proporción de la energía renovable en el consumo final total de energía </t>
  </si>
  <si>
    <r>
      <t xml:space="preserve">Costa Rica: </t>
    </r>
    <r>
      <rPr>
        <b/>
        <sz val="11"/>
        <color rgb="FF000000"/>
        <rFont val="Calibri"/>
        <family val="2"/>
        <scheme val="minor"/>
      </rPr>
      <t xml:space="preserve">Porcentaje de energía renovable en el consumo final total de energía, </t>
    </r>
    <r>
      <rPr>
        <b/>
        <sz val="11"/>
        <color theme="1"/>
        <rFont val="Calibri"/>
        <family val="2"/>
        <scheme val="minor"/>
      </rPr>
      <t>2010-2018</t>
    </r>
  </si>
  <si>
    <t>Indicadores propuestos por Costa Rica</t>
  </si>
  <si>
    <t>Indicador 1: Porcentaje de la energía renovable en el consumo final total de energía.
Indicador 2: Porcentaje de la energía renovable en el consumo final total de energía sin leña residencial.</t>
  </si>
  <si>
    <t>Indicador 1: propuesto por Naciones Unidas.
Indicador 2: propuesto por Costa Rica.</t>
  </si>
  <si>
    <t xml:space="preserve">Indicador 1:
La participación de las energías renovables en el consumo final total es el porcentaje consumo de energía que se deriva de recursos renovables.
Se calcula dividiendo el consumo de energía de todas las fuentes renovables entre el consumo final total  de energía.  
El consumo de energía renovable incluye el consumo de energía derivada de: hidroeléctrica, biocombustibles sólidos, eólica, solar, biocombustibles líquidos, biogás, geotérmica, marina y residuos. El consumo total final de energía se calcula mediante los balances energéticos nacionales y no incluye uso no energético.
El consumo de energía renovable se obtiene también de los balances energéticos.  Para el caso de la electricidad se aplica la estructura de generación eléctrica al consumo final de electricidad.
Indicador 2:
El Porcentaje de la energía renovable en el consumo final total de energía sin leña residencial se calcula restando el consumo residencial de leña del consumo total de energías renovables  y dividiendo el resultado entre el consumo total final de energía.
</t>
  </si>
  <si>
    <t xml:space="preserve">
Indicador 1:
Donde:
PER: Proporción de la energía renovable en el consumo final total de energía (%)
CFER: consumo de energía de todas las fuentes renovables (terajulios)
CFTE: consumo final total de energía (terajulios)
Indicador 2:
Donde:
PERSLR: Proporción de la energía renovable en el consumo final total de energía sin leña residencial (%)
CFER: consumo de energía de todas las fuentes renovables (terajulios)
CLR: consumo de leña residencial (terajulios)
CFTE: consumo final total de energía (terajulios)
</t>
  </si>
  <si>
    <t>Consumo de energía de todas las fuentes renovables.
Consumo final total de energía.
Consumo de leña residencial.</t>
  </si>
  <si>
    <t>Ministerio de Ambiente y Energía
Secretaría de Planificación del Subsector Energía (SEPSE)</t>
  </si>
  <si>
    <t xml:space="preserve">
Indicador 1:  este indicador incluye el consumo de leña residencial como una energía renovable, sin embargo de acuerdo al ODS 7.1.2 la leña residencial es una fuente contamiante que debe ser eliminada.  Por tanto este indicador tiende a invisibilizar los esfuerzos que realiza el país para aumentar la energía renovable (ODS 7.2.1) y al mismo tiempo reducir el consumo residencial de leña (ODS 7.1.2). </t>
  </si>
  <si>
    <t>El ODS 7.1.2 pretende la eliminación de la leña residencial por considerarla una energía contaminante.  Asimismo el ODS 7.2.1 indica que el uso tradicional de bioenergía debe eliminarse gradualmente y reemplazarse con energía moderna.  Por lo tanto Costa Rica propone el indicador 2 a fin de reflejar los esfuerzos que realiza el país para aumentar la energía renovable sin que esto sea aminorado por los esfuerzos para la reducción de la leña residencial.</t>
  </si>
  <si>
    <t>ACCELERATING SDG 7 ACHIEVEMENT POLICY BRIEFS IN SUPPORTOF THE FIRST SDG 7 REVIEW AT THE UN HIGH-LEVEL POLITICAL FORUM 2018.
POLICY BRIEF #3 SDG 7.2: SUBSTANTIALLY INCREASE THE SHARE OF RENEWABLE ENERGY IN THE GLOBAL ENERGY MIX</t>
  </si>
  <si>
    <t>Secretaría de Planificación del Subsector Energía (SEPSE )</t>
  </si>
  <si>
    <t>Porcentaje de participación (%)-sin leña residencial-</t>
  </si>
  <si>
    <r>
      <t xml:space="preserve">Porcentaje de energía proveniente de fuentes renovables dentro del total de uso energético del país. 
Para identificar los productos energéticos renovables se utilizó el Clasificador de Productos Energéticos (SIEC por sus siglas en inglés), propuesto en las Recomendaciones Internacionales de Estadísticas Energéticas (IRES por sus siglas en inglés). A partir de este clasificador los productos energéticos de la Cuenta de Energía considerados renovables son: Electricidad (generada a partir de: Hidroenergía, Geotermía, Viento y Sol), Bagazo, Cascarilla de café, Otros residuos vegetales, Biogás, Leña y Carbón vegetal.
El dato indicado en los productos: hidroenergía, geotermia, viento y solar, representa la cantidad de electricidad generada a partir de cada una de las fuentes. 
En este indicador se utiliza el término uso energético en lugar de consumo, ya que por definición en la Cuenta de Energía, el término </t>
    </r>
    <r>
      <rPr>
        <i/>
        <sz val="11"/>
        <color theme="1"/>
        <rFont val="Calibri"/>
        <family val="2"/>
        <scheme val="minor"/>
      </rPr>
      <t>Consumo</t>
    </r>
    <r>
      <rPr>
        <sz val="11"/>
        <color theme="1"/>
        <rFont val="Calibri"/>
        <family val="2"/>
        <scheme val="minor"/>
      </rPr>
      <t xml:space="preserve"> se asocia solamente al uso energético por parte de los hogares. Mientras que el término Uso contempla la utilización energética por parte de todas las unidades institucionales de la economía (industrias, gobierno, hogares e instituciones sin fines de lucro), el uso por parte de no residentes (exportaciones) y la variación de inventarios.
Se construyó un indicador adicional excluyendo la leña de uso residencial, con el objetivo de antener consistencia con el ODS 7.1</t>
    </r>
  </si>
  <si>
    <t>Leña -sin residencial-</t>
  </si>
  <si>
    <t>Leña total</t>
  </si>
  <si>
    <t>(Número de ítems cumplidos del instrumento de evaluación / Total de ítems del instrumento de evaluación) * 100</t>
  </si>
  <si>
    <t>Porcentaje de ASADAS que firmaron convenio y lo mantienen vigente, según ORAC. 2019</t>
  </si>
  <si>
    <t>Cantidad relativa de Asociaciones Administradoras de Acueductos y Alcantarillados Rurales (ASADAS), que administran y operan sistemas de agua potable y saneamiento, con convenio de delegación firmado con el AyA y vigente.</t>
  </si>
  <si>
    <t>Número de ASADAS, que administran y operan sistemas de agua potable y saneamiento, legalmente constituidas y registradas que cuentan con convenio de delegación firmado y vigente, dividido por el número total de ASADAS legalmente constituidas y registradas.</t>
  </si>
  <si>
    <t>En Costa Rica el 82.5% de las ASADAS legalmente constituidas, que administran y opera sistemas de agua potable y saneamiento, ha firmado el Convenio de Delegación con el Instituto Costarricense de Acueductos y Alcantarillados y lo mantienen vigente.</t>
  </si>
  <si>
    <t>Semestral (último día hábil de cada semestre)</t>
  </si>
  <si>
    <t>Porcentaje de participación con respecto al PIB</t>
  </si>
  <si>
    <t>(PIB turístico/ PIB total)*100</t>
  </si>
  <si>
    <t>Existencia de un sistema nacional de empleo para personas incluidos los jóvenes</t>
  </si>
  <si>
    <t>Existencia de un sistema nacional de empleo para las personas incluidos los jóvenes.</t>
  </si>
  <si>
    <t xml:space="preserve">Indicador dicotómico </t>
  </si>
  <si>
    <t>Sistema Nacional de Empleo</t>
  </si>
  <si>
    <t>Toneladas</t>
  </si>
  <si>
    <t xml:space="preserve">Proporción de residuos ordinarios recolectados a nivel nacional con descarga final adecuada del total de residuos ordinarios  generados.  
</t>
  </si>
  <si>
    <t>11.6.1.</t>
  </si>
  <si>
    <t>1. Proporción de residuos ordinarios recolectados a nivel nacional con descarga final adecuada del total de residuos ordinarios urbanos (Gran Area Metropolitana) y rurales (fuera de la Gran Area Metropolitana)  generados.  Estimación de las toneladas de residuos ordinarios generados a nivel nacional  por año= (toneladas de residuos ordinarios enviados a un relleno sanitario o vertedero + toneladas de residuos ordinarios reciclados + toneladas de residuos ordinarios de reúso + toneladas de residuos utilizadas para compostaje en casas de habitación, comercios y centros de Compostaje +toneladas de residuos ordinarios utilizados para co procesamiento (incineración) )/toneladas de residuos ordinarios generados .  
2. Tasa nacional de residuos ordinarios enviados a rellenos sanitarios y vertederos= ((toneladas de residuos ordinarios recolectados y enviados a un relleno sanitario o vertedero)/total de residuos ordinarios generados)*100.  
3. Tasa nacional de residuos ordinarios utilizadas para compostaje =( (toneladas de residuos ordinarios utilizadas para compostaje en las casas de habitación, comercios y otros (Escuelas, Universidades, Colegios, restaurantes, etc.) + Toneladas de residuos ordinarios orgánicos recibidos en los Centros de Compostaje)/ total de residuos ordinarios generados)*100. 
4. Tasa nacional de residuos ordinarios utilizados para co procesamiento= (Total de residuos ordinarios no tradicionales utilizados para coprocesamiento + Toneladas de residuos ordinarios valorizables de rechazo por estar sucios no limpios o no tener mercado) utilizados para coprocesamiento )/total de residuos ordinarios generados )*100.  
5. Tasa nacional de residuos ordinarios  no tratadas en forma adecuada  (enterrada, quemada, depositada en ríos, quebradas, lotes baldíos, bordes de carreteras, etc.).= ( Estimación de las toneladas no recolectadas por gestores privados y municipales en casas de habitación, comercios y otros/ toneladas generadas de residuos ordinarios) *100.</t>
  </si>
  <si>
    <t>Toneladas.</t>
  </si>
  <si>
    <r>
      <t>Residuo sólido ordinario</t>
    </r>
    <r>
      <rPr>
        <sz val="11"/>
        <color theme="1"/>
        <rFont val="Calibri"/>
        <family val="2"/>
        <scheme val="minor"/>
      </rPr>
      <t xml:space="preserve">: Residuo de origen principalmente domiciliario o que proviene de cualquier otra actividad comercial, de servicios, industrial, limpieza de vías y áreas públicas, que tengan características similares a los domiciliarios.  
</t>
    </r>
    <r>
      <rPr>
        <u/>
        <sz val="11"/>
        <color theme="1"/>
        <rFont val="Calibri"/>
        <family val="2"/>
        <scheme val="minor"/>
      </rPr>
      <t>Residuo valorizable ordinario:</t>
    </r>
    <r>
      <rPr>
        <sz val="11"/>
        <color theme="1"/>
        <rFont val="Calibri"/>
        <family val="2"/>
        <scheme val="minor"/>
      </rPr>
      <t xml:space="preserve"> Son aquellos que por sus características físicas o químicas pueden ser recuperados de las corrientes de residuos ordinarios, y que, dadas las condiciones de tecnología imperantes en el país, pueden aportar valor en procesos productivos o artesanales.  Re uso, no está incluido en la definición de reciclaje, por lo tanto se estima en forma separada este indicador ya que por algunas entidades internacionales el re uso es parte del reciclaje, sin embargo en Costa Rica, la definición por ley de reciclaje no contempla el re uso, por tal motivo de estima este indicador por aparte.</t>
    </r>
  </si>
  <si>
    <r>
      <rPr>
        <b/>
        <u/>
        <sz val="11"/>
        <rFont val="Calibri"/>
        <family val="2"/>
        <scheme val="minor"/>
      </rPr>
      <t>Tasa Nacional de reciclado de residuos ordinarios</t>
    </r>
    <r>
      <rPr>
        <sz val="11"/>
        <rFont val="Calibri"/>
        <family val="2"/>
        <scheme val="minor"/>
      </rPr>
      <t xml:space="preserve"> =  (toneladas recicladas de residuos ordinarios/toneladas generadas de residuos ordinarios ) * 100.  
</t>
    </r>
    <r>
      <rPr>
        <b/>
        <u/>
        <sz val="11"/>
        <rFont val="Calibri"/>
        <family val="2"/>
        <scheme val="minor"/>
      </rPr>
      <t>Toneladas recicladas de residuos ordinarios</t>
    </r>
    <r>
      <rPr>
        <sz val="11"/>
        <rFont val="Calibri"/>
        <family val="2"/>
        <scheme val="minor"/>
      </rPr>
      <t xml:space="preserve">= toneladas recicladas por centros de recuperación de residuos valorizables privados que reciben residuos ordinarios y los reciclan o exportan.  En la actualidad los centros de residuos valorizables Municipales solamente realizan la separación de los residuos valorizables ordinarios y ninguno a la fecha los recicla, sino que los envía a un Centro de reciclaje  Privado.   
</t>
    </r>
    <r>
      <rPr>
        <b/>
        <u/>
        <sz val="11"/>
        <rFont val="Calibri"/>
        <family val="2"/>
        <scheme val="minor"/>
      </rPr>
      <t>Porcentaje Nacional de Reúso de residuos ordinarios=</t>
    </r>
    <r>
      <rPr>
        <sz val="11"/>
        <rFont val="Calibri"/>
        <family val="2"/>
        <scheme val="minor"/>
      </rPr>
      <t xml:space="preserve">  (Total de toneladas de reúso de residuos ordinarios/ toneladas generadas de residuos ordinarios) * 100.  Toneladas de reúso de residuos ordinarios= sumatoria de toneladas de re uso de residuos ordinarios reportadas por los Centros de Recuperación de Residuos Valorizables Municipales y Privados que reciben residuos ordinarios. </t>
    </r>
  </si>
  <si>
    <r>
      <t>Tasa Nacional de reciclado de residuos ordinarios</t>
    </r>
    <r>
      <rPr>
        <sz val="11"/>
        <color theme="1"/>
        <rFont val="Calibri"/>
        <family val="2"/>
        <scheme val="minor"/>
      </rPr>
      <t>:  tasa nacional de reciclado de  residuos valorizables de origen principalmente domiciliario o que proviene de cualquier otra actividad comercial, de servicios, industrial, limpieza de vías y áreas públicas, que tengan características similares a los domiciliarios.   Incluye solamente los r</t>
    </r>
    <r>
      <rPr>
        <u/>
        <sz val="11"/>
        <color theme="1"/>
        <rFont val="Calibri"/>
        <family val="2"/>
        <scheme val="minor"/>
      </rPr>
      <t xml:space="preserve">esiduo valorizable ordinario que </t>
    </r>
    <r>
      <rPr>
        <sz val="11"/>
        <color theme="1"/>
        <rFont val="Calibri"/>
        <family val="2"/>
        <scheme val="minor"/>
      </rPr>
      <t>por sus características físicas o químicas pueden ser recuperados de las corrientes de residuos ordinarios, y que, dadas las condiciones de tecnología imperantes en el país, pueden aportar valor en procesos productivos o artesanales o para ser exportados.  El Re uso, no está incluido en la definición de reciclaje, por lo tanto se estima la tasa de reúso de residuos ordinarios en forma separada debido a que para algunas entidades internacionales el re uso es parte del reciclaje, sin embargo en Costa Rica, la definición por ley de reciclaje no contempla el re uso, por tal motivo de estima este indicador por aparte.</t>
    </r>
  </si>
  <si>
    <t xml:space="preserve">1. Envases (recipientes plásticos y tetra pack, bolsas) compactados en kilogramos, 
2. Envases (recipientes plásticos) sin compactar para re-uso en kilogramos. 
3. Aluminio (latas de aluminio, latón y hojalata), en Kilogramos), 
4. Papel y cartón en Kilogramos, 
5. Vidrio (envases) quebrado para reciclar en kilogramos. 
6. Vidrio (envases) sin quebrar para reúso en kilogramos. </t>
  </si>
  <si>
    <t>Cada 4 años, según administración presidencial.</t>
  </si>
  <si>
    <t>2017-2021</t>
  </si>
  <si>
    <t>Inversión Extrajera Directa y cooperación internacional por país de origen y organismo</t>
  </si>
  <si>
    <t xml:space="preserve">Porcentaje de la Inversión Extranjera Directa (IED) + Cooperación Internacional Bilateral (CIB) + Cooperación Internacional Multilateral (CIM), entre el Producto Interno Bruto (PIB) del país en millones de dólares 
</t>
  </si>
  <si>
    <t>Fuente: Ministerio de Hacienda, 2006-2018</t>
  </si>
  <si>
    <r>
      <t xml:space="preserve">Fuente: </t>
    </r>
    <r>
      <rPr>
        <sz val="10"/>
        <color theme="1"/>
        <rFont val="Calibri"/>
        <family val="2"/>
        <scheme val="minor"/>
      </rPr>
      <t>Ministerio de Hacienda 2010-2018</t>
    </r>
  </si>
  <si>
    <t>Costa Rica: Porcentaje del gasto público en servicios esenciales por tipo de servicio, 2010-2018</t>
  </si>
  <si>
    <r>
      <t xml:space="preserve">• Gasto público consolidado  del  </t>
    </r>
    <r>
      <rPr>
        <b/>
        <sz val="11"/>
        <color theme="3"/>
        <rFont val="Calibri"/>
        <family val="2"/>
        <scheme val="minor"/>
      </rPr>
      <t>S</t>
    </r>
    <r>
      <rPr>
        <sz val="11"/>
        <color theme="1"/>
        <rFont val="Calibri"/>
        <family val="2"/>
        <scheme val="minor"/>
      </rPr>
      <t xml:space="preserve">ector </t>
    </r>
    <r>
      <rPr>
        <b/>
        <sz val="11"/>
        <color theme="3"/>
        <rFont val="Calibri"/>
        <family val="2"/>
        <scheme val="minor"/>
      </rPr>
      <t>A</t>
    </r>
    <r>
      <rPr>
        <sz val="11"/>
        <color theme="1"/>
        <rFont val="Calibri"/>
        <family val="2"/>
        <scheme val="minor"/>
      </rPr>
      <t>gropecuario
• Gasto total  consolidado del Sector Público</t>
    </r>
  </si>
  <si>
    <t>Costa Rica: Gasto del estado como porcentaje del presupuesto inicial, 2010-2018</t>
  </si>
  <si>
    <t>Fuente: Ministerio de Hacienda, 2010-2018</t>
  </si>
  <si>
    <r>
      <t>Fuente</t>
    </r>
    <r>
      <rPr>
        <sz val="10"/>
        <color theme="1"/>
        <rFont val="Calibri"/>
        <family val="2"/>
        <scheme val="minor"/>
      </rPr>
      <t>:</t>
    </r>
    <r>
      <rPr>
        <b/>
        <sz val="10"/>
        <color theme="1"/>
        <rFont val="Calibri"/>
        <family val="2"/>
        <scheme val="minor"/>
      </rPr>
      <t xml:space="preserve"> </t>
    </r>
    <r>
      <rPr>
        <sz val="10"/>
        <color theme="1"/>
        <rFont val="Calibri"/>
        <family val="2"/>
        <scheme val="minor"/>
      </rPr>
      <t>Ministerio de Hacienda, Liquidación de ingresos, 2001-2018</t>
    </r>
  </si>
  <si>
    <t>Costa Rica: Total de los ingresos del gobierno como proporción del PIB, 2010-2018</t>
  </si>
  <si>
    <r>
      <t>Fuente</t>
    </r>
    <r>
      <rPr>
        <sz val="10"/>
        <color theme="1"/>
        <rFont val="Calibri"/>
        <family val="2"/>
        <scheme val="minor"/>
      </rPr>
      <t>:</t>
    </r>
    <r>
      <rPr>
        <b/>
        <sz val="10"/>
        <color theme="1"/>
        <rFont val="Calibri"/>
        <family val="2"/>
        <scheme val="minor"/>
      </rPr>
      <t xml:space="preserve"> </t>
    </r>
    <r>
      <rPr>
        <sz val="10"/>
        <color theme="1"/>
        <rFont val="Calibri"/>
        <family val="2"/>
        <scheme val="minor"/>
      </rPr>
      <t>Ministerio de Hacienda, Liquidación de ingresos, 2018</t>
    </r>
  </si>
  <si>
    <r>
      <t xml:space="preserve">Fuente: </t>
    </r>
    <r>
      <rPr>
        <sz val="10"/>
        <color theme="1"/>
        <rFont val="Calibri"/>
        <family val="2"/>
        <scheme val="minor"/>
      </rPr>
      <t>Ministerio de Hacienda, Sistema SIGAF, liquidación de ingresos y gastos, 2006-2018</t>
    </r>
  </si>
  <si>
    <t>Costa Rica: Porcentaje del gasto total cubierto por los ingresos tributarios, 2010-2018</t>
  </si>
  <si>
    <r>
      <t xml:space="preserve">Fuente: </t>
    </r>
    <r>
      <rPr>
        <sz val="10"/>
        <color theme="1"/>
        <rFont val="Calibri"/>
        <family val="2"/>
        <scheme val="minor"/>
      </rPr>
      <t>Ministerio de Hacienda, Sistema SIGAF, liquidación de ingresos y gastos, 2010-2018</t>
    </r>
  </si>
  <si>
    <t>• Impuestos internos. 
• Gasto total del Gobierno Central.</t>
  </si>
  <si>
    <t>Nivel de estrés por escasez de agua: extracción de agua dulce como proporción de los recursos de agua dulce disponibles según regiones climáticas, 2018</t>
  </si>
  <si>
    <t>Fuente: Ministerio de Ambiente y Energía, Dirección de Agua e Instituto Metereológico Nacional, 2008-2018</t>
  </si>
  <si>
    <t>Lluvias intensas</t>
  </si>
  <si>
    <t>Fuente: CNE, 1990-2019</t>
  </si>
  <si>
    <t>Reales Base 2015
(miles de colones)</t>
  </si>
  <si>
    <t>Déficit Hídrico</t>
  </si>
  <si>
    <t>Fuente: CNE, 2005-2019.</t>
  </si>
  <si>
    <t>Fuente: CNE, 2017 - 2019</t>
  </si>
  <si>
    <t>Uso final de energía de fuentes renovables (terajulios)</t>
  </si>
  <si>
    <t>Uso final de energía de fuentes renovables (terajulios) -sin leña residencial-</t>
  </si>
  <si>
    <t>Uso final total de energía (terajulios)</t>
  </si>
  <si>
    <t>Costa Rica: Porcentaje de energía renovable en el uso final total de energía, 2011-2016</t>
  </si>
  <si>
    <t>Uso energético de fuentes renovables y total por año</t>
  </si>
  <si>
    <t>RMM</t>
  </si>
  <si>
    <t>Costa Rica: Razón de mortalidad materna por cada 100 000 nacidos vivos, 2010-2018</t>
  </si>
  <si>
    <r>
      <t>Fuente</t>
    </r>
    <r>
      <rPr>
        <sz val="8"/>
        <color theme="1"/>
        <rFont val="Calibri"/>
        <family val="2"/>
        <scheme val="minor"/>
      </rPr>
      <t>: INEC, Estadísticas Demográficas 2010-2018.</t>
    </r>
  </si>
  <si>
    <t>Fuente: INEC- Costa Rica. Estadísticas vitales, 2010 - 2018.</t>
  </si>
  <si>
    <t>Costa Rica: Porcentaje de nacimientos atendidos por personal de salud calificado, 2010-2018</t>
  </si>
  <si>
    <r>
      <t>Fuente</t>
    </r>
    <r>
      <rPr>
        <sz val="9"/>
        <color theme="1"/>
        <rFont val="Calibri"/>
        <family val="2"/>
        <scheme val="minor"/>
      </rPr>
      <t>: INEC, Estadísticas Demográficas 2010-2018.</t>
    </r>
  </si>
  <si>
    <t>Costa Rica: Tasa de mortalidad de niños y niñas menores de 5 años por 1 000 nacidos vivos, 2010-2018</t>
  </si>
  <si>
    <t>Costa Rica: Tasa de mortalidad neonatal por 1 000 nacidos vivos, 2010 - 2018</t>
  </si>
  <si>
    <t>Costa Rica: Tasa de mortalidad entre 30 y 70 años atribuida a las enfermedades cardiovasculares, el cáncer, la diabetes o las enfermedades respiratorias crónicas (ECNT) por cada 1 000 habitantes, 2010-2018</t>
  </si>
  <si>
    <r>
      <t>Fuente</t>
    </r>
    <r>
      <rPr>
        <sz val="8"/>
        <color theme="1"/>
        <rFont val="Calibri"/>
        <family val="2"/>
        <scheme val="minor"/>
      </rPr>
      <t>:</t>
    </r>
    <r>
      <rPr>
        <b/>
        <sz val="8"/>
        <color theme="1"/>
        <rFont val="Calibri"/>
        <family val="2"/>
        <scheme val="minor"/>
      </rPr>
      <t xml:space="preserve"> </t>
    </r>
    <r>
      <rPr>
        <sz val="8"/>
        <color theme="1"/>
        <rFont val="Calibri"/>
        <family val="2"/>
        <scheme val="minor"/>
      </rPr>
      <t>INEC, Estadísticas Demográficas 2010-2018.</t>
    </r>
  </si>
  <si>
    <r>
      <t>Menos de 15</t>
    </r>
    <r>
      <rPr>
        <vertAlign val="superscript"/>
        <sz val="10"/>
        <color indexed="9"/>
        <rFont val="Calibri"/>
        <family val="2"/>
      </rPr>
      <t>a/</t>
    </r>
  </si>
  <si>
    <t>Fuente: INEC-Costa Rica. Estadísticas vitales, 2010 - 2018.</t>
  </si>
  <si>
    <t>Costa Rica. Tasa de mortalidad por suicidio por cada 100 000 habitantes, 2010 - 2018</t>
  </si>
  <si>
    <t>Costa Rica: Tasa de mortalidad por lesiones debidas a accidentes de tránsito por cada 100 000 habitantes, 2010 - 2018</t>
  </si>
  <si>
    <t>Costa Rica: Tasa de fecundidad adolescente de mujeres de 10 a 19 años por cada 1 000 mujeres del mismo grupo de edad, 2010 - 2018</t>
  </si>
  <si>
    <t>Costa Rica: Tasa de mortalidad por condiciones atribuidas a la contaminación de los hogares y del aire en el ambiente por 100 000 habitantes, 2010 - 2018</t>
  </si>
  <si>
    <r>
      <t>Fuente</t>
    </r>
    <r>
      <rPr>
        <sz val="8"/>
        <color theme="1"/>
        <rFont val="Calibri"/>
        <family val="2"/>
        <scheme val="minor"/>
      </rPr>
      <t>: INEC, Estadísticas Demográficas 2010-2018</t>
    </r>
  </si>
  <si>
    <r>
      <t>Fuente</t>
    </r>
    <r>
      <rPr>
        <sz val="8"/>
        <color theme="1"/>
        <rFont val="Calibri"/>
        <family val="2"/>
        <scheme val="minor"/>
      </rPr>
      <t>: INEC-Costa Rica. Estadísticas vitales, 2010 - 2018.</t>
    </r>
  </si>
  <si>
    <t>Costa Rica: Tasa de mortalidad por diarrea y gastroenteritis de presunto origen infeccioso por cada 100 000 habitantes, 2010 - 2018</t>
  </si>
  <si>
    <t>Costa Rica: Tasa de mortalidad por envenenamiento accidental por, y exposición a sustancias nocivas, por 100 000 habitantes, 2010-2018</t>
  </si>
  <si>
    <r>
      <t>Fuente:</t>
    </r>
    <r>
      <rPr>
        <sz val="8"/>
        <color theme="1"/>
        <rFont val="Calibri"/>
        <family val="2"/>
        <scheme val="minor"/>
      </rPr>
      <t xml:space="preserve"> INEC, Estadísticas Demográficas 2010-2018.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</si>
</sst>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8">
    <numFmt numFmtId="41" formatCode="_-* #,##0_-;\-* #,##0_-;_-* &quot;-&quot;_-;_-@_-"/>
    <numFmt numFmtId="43" formatCode="_-* #,##0.00_-;\-* #,##0.00_-;_-* &quot;-&quot;??_-;_-@_-"/>
    <numFmt numFmtId="164" formatCode="_(* #,##0.00_);_(* \(#,##0.00\);_(* &quot;-&quot;??_);_(@_)"/>
    <numFmt numFmtId="165" formatCode="0.0"/>
    <numFmt numFmtId="166" formatCode="_-* #,##0.00\ &quot;€&quot;_-;\-* #,##0.00\ &quot;€&quot;_-;_-* &quot;-&quot;??\ &quot;€&quot;_-;_-@_-"/>
    <numFmt numFmtId="167" formatCode="###0.0"/>
    <numFmt numFmtId="168" formatCode="###\ ###\ ###"/>
    <numFmt numFmtId="169" formatCode="#0.00"/>
    <numFmt numFmtId="170" formatCode="###\ ###\ ###\ ###"/>
    <numFmt numFmtId="171" formatCode="###\ ###\ ###\ ###.00"/>
    <numFmt numFmtId="172" formatCode="####"/>
    <numFmt numFmtId="173" formatCode="###\ ##0.0"/>
    <numFmt numFmtId="174" formatCode="0.0%"/>
    <numFmt numFmtId="175" formatCode="###\ ###\ ###\ ###\ "/>
    <numFmt numFmtId="176" formatCode="General_)"/>
    <numFmt numFmtId="177" formatCode="###\ ###"/>
    <numFmt numFmtId="178" formatCode="###,###,###"/>
    <numFmt numFmtId="179" formatCode="#####\ ###\ ###\ ##0.000"/>
    <numFmt numFmtId="180" formatCode="###,###,###,###"/>
    <numFmt numFmtId="181" formatCode="0.0000"/>
    <numFmt numFmtId="182" formatCode="#\ ###\ ###"/>
    <numFmt numFmtId="183" formatCode="#,##0.0"/>
    <numFmt numFmtId="184" formatCode=".\ #\ ;#####################################################################################################################################################################################################################"/>
    <numFmt numFmtId="185" formatCode="###.0\ ###\ ###"/>
    <numFmt numFmtId="186" formatCode=".\ #\ ;##"/>
    <numFmt numFmtId="187" formatCode="###\ ###\ ###\ ##0.0"/>
    <numFmt numFmtId="188" formatCode="###\ ###\ ##0"/>
    <numFmt numFmtId="189" formatCode="###,###,###,###.00"/>
    <numFmt numFmtId="190" formatCode="_(* #,##0.0_);_(* \(#,##0.0\);_(* &quot;-&quot;??_);_(@_)"/>
    <numFmt numFmtId="191" formatCode="###\ ###\ ###.00"/>
    <numFmt numFmtId="192" formatCode=".\ ##\ ;################################################.0"/>
    <numFmt numFmtId="193" formatCode="###\ ###\ ###\ "/>
    <numFmt numFmtId="194" formatCode="###\ ###\ ###\ ##0.00"/>
    <numFmt numFmtId="195" formatCode="###,###,##0.00"/>
    <numFmt numFmtId="196" formatCode="###0"/>
    <numFmt numFmtId="197" formatCode="###\ ###\ ###\ ###\ ###"/>
    <numFmt numFmtId="198" formatCode="_-* #,##0_-;\-* #,##0_-;_-* &quot;-&quot;??_-;_-@_-"/>
    <numFmt numFmtId="199" formatCode="_(* #,##0.00000_);_(* \(#,##0.00000\);_(* &quot;-&quot;??_);_(@_)"/>
    <numFmt numFmtId="200" formatCode="_(* #,##0_);_(* \(#,##0\);_(* &quot;-&quot;??_);_(@_)"/>
    <numFmt numFmtId="201" formatCode="###0.000"/>
    <numFmt numFmtId="202" formatCode="#,##0_ ;\-#,##0\ "/>
    <numFmt numFmtId="203" formatCode="##0.0"/>
    <numFmt numFmtId="204" formatCode="#,##0.0;##0.0;&quot;-&quot;"/>
    <numFmt numFmtId="205" formatCode="#,##0;##0;&quot;-&quot;"/>
    <numFmt numFmtId="206" formatCode="##.00"/>
    <numFmt numFmtId="207" formatCode="00.00"/>
    <numFmt numFmtId="208" formatCode="#,##0.00_ ;\-#,##0.00\ "/>
    <numFmt numFmtId="209" formatCode="0.00;[Red]0.00"/>
  </numFmts>
  <fonts count="142"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0"/>
      <color theme="1"/>
      <name val="Calibri"/>
      <family val="2"/>
      <scheme val="minor"/>
    </font>
    <font>
      <sz val="10"/>
      <name val="Calibri"/>
      <family val="2"/>
      <scheme val="minor"/>
    </font>
    <font>
      <sz val="10"/>
      <color theme="1"/>
      <name val="Calibri"/>
      <family val="2"/>
      <scheme val="minor"/>
    </font>
    <font>
      <b/>
      <sz val="12"/>
      <color theme="8" tint="-0.499984740745262"/>
      <name val="Calibri"/>
      <family val="2"/>
      <scheme val="minor"/>
    </font>
    <font>
      <u/>
      <sz val="11"/>
      <color theme="10"/>
      <name val="Calibri"/>
      <family val="2"/>
      <scheme val="minor"/>
    </font>
    <font>
      <b/>
      <u/>
      <sz val="11"/>
      <color theme="0"/>
      <name val="Calibri"/>
      <family val="2"/>
      <scheme val="minor"/>
    </font>
    <font>
      <b/>
      <sz val="16"/>
      <color theme="0"/>
      <name val="Calibri"/>
      <family val="2"/>
      <scheme val="minor"/>
    </font>
    <font>
      <b/>
      <sz val="11"/>
      <name val="Calibri"/>
      <family val="2"/>
      <scheme val="minor"/>
    </font>
    <font>
      <sz val="11"/>
      <name val="Calibri"/>
      <family val="2"/>
      <scheme val="minor"/>
    </font>
    <font>
      <u/>
      <sz val="11"/>
      <name val="Calibri"/>
      <family val="2"/>
      <scheme val="minor"/>
    </font>
    <font>
      <u/>
      <sz val="11"/>
      <color theme="1" tint="0.499984740745262"/>
      <name val="Calibri"/>
      <family val="2"/>
      <scheme val="minor"/>
    </font>
    <font>
      <u/>
      <sz val="11"/>
      <color theme="0"/>
      <name val="Calibri"/>
      <family val="2"/>
      <scheme val="minor"/>
    </font>
    <font>
      <sz val="8"/>
      <color theme="1"/>
      <name val="Calibri"/>
      <family val="2"/>
      <scheme val="minor"/>
    </font>
    <font>
      <b/>
      <sz val="10"/>
      <color theme="0"/>
      <name val="Calibri"/>
      <family val="2"/>
      <scheme val="minor"/>
    </font>
    <font>
      <sz val="10"/>
      <color indexed="8"/>
      <name val="Calibri"/>
      <family val="2"/>
      <scheme val="minor"/>
    </font>
    <font>
      <vertAlign val="superscript"/>
      <sz val="10"/>
      <color theme="1"/>
      <name val="Calibri"/>
      <family val="2"/>
      <scheme val="minor"/>
    </font>
    <font>
      <b/>
      <sz val="16"/>
      <color theme="1"/>
      <name val="Calibri"/>
      <family val="2"/>
      <scheme val="minor"/>
    </font>
    <font>
      <b/>
      <sz val="12"/>
      <color theme="1"/>
      <name val="Calibri"/>
      <family val="2"/>
      <scheme val="minor"/>
    </font>
    <font>
      <sz val="8"/>
      <color theme="0"/>
      <name val="Calibri"/>
      <family val="2"/>
      <scheme val="minor"/>
    </font>
    <font>
      <sz val="10"/>
      <name val="Arial"/>
      <family val="2"/>
    </font>
    <font>
      <b/>
      <sz val="10"/>
      <color theme="1" tint="0.499984740745262"/>
      <name val="Calibri"/>
      <family val="2"/>
      <scheme val="minor"/>
    </font>
    <font>
      <sz val="10"/>
      <color theme="1" tint="0.499984740745262"/>
      <name val="Calibri"/>
      <family val="2"/>
      <scheme val="minor"/>
    </font>
    <font>
      <sz val="8"/>
      <name val="Calibri"/>
      <family val="2"/>
      <scheme val="minor"/>
    </font>
    <font>
      <sz val="11"/>
      <color theme="1"/>
      <name val="Garamond"/>
      <family val="2"/>
    </font>
    <font>
      <u/>
      <sz val="8"/>
      <color theme="10"/>
      <name val="Calibri"/>
      <family val="2"/>
      <scheme val="minor"/>
    </font>
    <font>
      <b/>
      <sz val="12"/>
      <color theme="0"/>
      <name val="Calibri"/>
      <family val="2"/>
      <scheme val="minor"/>
    </font>
    <font>
      <sz val="8"/>
      <color rgb="FFFF0000"/>
      <name val="Calibri"/>
      <family val="2"/>
      <scheme val="minor"/>
    </font>
    <font>
      <sz val="11"/>
      <color theme="4" tint="-0.249977111117893"/>
      <name val="Calibri"/>
      <family val="2"/>
      <scheme val="minor"/>
    </font>
    <font>
      <sz val="10"/>
      <color rgb="FF000000"/>
      <name val="Calibri"/>
      <family val="2"/>
      <scheme val="minor"/>
    </font>
    <font>
      <b/>
      <sz val="8"/>
      <color theme="1"/>
      <name val="Calibri"/>
      <family val="2"/>
      <scheme val="minor"/>
    </font>
    <font>
      <b/>
      <sz val="10"/>
      <color rgb="FFFFFFFF"/>
      <name val="Calibri"/>
      <family val="2"/>
    </font>
    <font>
      <sz val="10"/>
      <color theme="1"/>
      <name val="Calibri"/>
      <family val="2"/>
    </font>
    <font>
      <sz val="10"/>
      <color theme="1"/>
      <name val="Times New Roman"/>
      <family val="1"/>
    </font>
    <font>
      <b/>
      <sz val="20"/>
      <color theme="1"/>
      <name val="Calibri"/>
      <family val="2"/>
      <scheme val="minor"/>
    </font>
    <font>
      <vertAlign val="superscript"/>
      <sz val="11"/>
      <color theme="1"/>
      <name val="Calibri"/>
      <family val="2"/>
      <scheme val="minor"/>
    </font>
    <font>
      <sz val="11"/>
      <color theme="1"/>
      <name val="Calibri"/>
      <family val="2"/>
    </font>
    <font>
      <sz val="10"/>
      <color theme="0"/>
      <name val="Calibri"/>
      <family val="2"/>
      <scheme val="minor"/>
    </font>
    <font>
      <b/>
      <sz val="8"/>
      <name val="Calibri"/>
      <family val="2"/>
      <scheme val="minor"/>
    </font>
    <font>
      <b/>
      <sz val="10"/>
      <color rgb="FFFFFFFF"/>
      <name val="Calibri"/>
      <family val="2"/>
      <scheme val="minor"/>
    </font>
    <font>
      <b/>
      <sz val="10"/>
      <color rgb="FFFF0000"/>
      <name val="Calibri"/>
      <family val="2"/>
      <scheme val="minor"/>
    </font>
    <font>
      <sz val="10"/>
      <color rgb="FFFF0000"/>
      <name val="Calibri"/>
      <family val="2"/>
      <scheme val="minor"/>
    </font>
    <font>
      <sz val="12"/>
      <color theme="1"/>
      <name val="Calibri"/>
      <family val="2"/>
      <scheme val="minor"/>
    </font>
    <font>
      <sz val="18"/>
      <color rgb="FFFF0000"/>
      <name val="Calibri"/>
      <family val="2"/>
      <scheme val="minor"/>
    </font>
    <font>
      <sz val="10"/>
      <color rgb="FF000000"/>
      <name val="Calibri"/>
      <family val="2"/>
    </font>
    <font>
      <b/>
      <sz val="10"/>
      <color rgb="FF000000"/>
      <name val="Calibri"/>
      <family val="2"/>
      <scheme val="minor"/>
    </font>
    <font>
      <b/>
      <sz val="10"/>
      <color rgb="FF000000"/>
      <name val="Calibri"/>
      <family val="2"/>
    </font>
    <font>
      <b/>
      <sz val="11"/>
      <color rgb="FF000000"/>
      <name val="Calibri"/>
      <family val="2"/>
      <scheme val="minor"/>
    </font>
    <font>
      <sz val="8"/>
      <color rgb="FF000000"/>
      <name val="Calibri"/>
      <family val="2"/>
      <scheme val="minor"/>
    </font>
    <font>
      <sz val="10"/>
      <color indexed="63"/>
      <name val="Calibri"/>
      <family val="2"/>
      <scheme val="minor"/>
    </font>
    <font>
      <b/>
      <vertAlign val="superscript"/>
      <sz val="10"/>
      <color theme="0"/>
      <name val="Calibri"/>
      <family val="2"/>
      <scheme val="minor"/>
    </font>
    <font>
      <u/>
      <sz val="11"/>
      <color theme="1"/>
      <name val="Calibri"/>
      <family val="2"/>
      <scheme val="minor"/>
    </font>
    <font>
      <b/>
      <sz val="10"/>
      <name val="Calibri"/>
      <family val="2"/>
      <scheme val="minor"/>
    </font>
    <font>
      <sz val="12"/>
      <color theme="0"/>
      <name val="Calibri"/>
      <family val="2"/>
      <scheme val="minor"/>
    </font>
    <font>
      <b/>
      <sz val="11"/>
      <color indexed="8"/>
      <name val="Calibri"/>
      <family val="2"/>
      <scheme val="minor"/>
    </font>
    <font>
      <i/>
      <sz val="10"/>
      <color theme="1"/>
      <name val="Calibri"/>
      <family val="2"/>
      <scheme val="minor"/>
    </font>
    <font>
      <b/>
      <i/>
      <sz val="10"/>
      <color theme="1"/>
      <name val="Calibri"/>
      <family val="2"/>
      <scheme val="minor"/>
    </font>
    <font>
      <b/>
      <i/>
      <sz val="10"/>
      <color theme="0"/>
      <name val="Calibri"/>
      <family val="2"/>
      <scheme val="minor"/>
    </font>
    <font>
      <b/>
      <i/>
      <sz val="10"/>
      <name val="Calibri"/>
      <family val="2"/>
      <scheme val="minor"/>
    </font>
    <font>
      <b/>
      <sz val="10.5"/>
      <color rgb="FF000000"/>
      <name val="Calibri"/>
      <family val="2"/>
      <scheme val="minor"/>
    </font>
    <font>
      <b/>
      <sz val="10"/>
      <color theme="0"/>
      <name val="Calibri"/>
      <family val="2"/>
    </font>
    <font>
      <b/>
      <vertAlign val="subscript"/>
      <sz val="10"/>
      <color theme="0"/>
      <name val="Calibri"/>
      <family val="2"/>
      <scheme val="minor"/>
    </font>
    <font>
      <vertAlign val="subscript"/>
      <sz val="10"/>
      <color theme="0"/>
      <name val="Calibri"/>
      <family val="2"/>
      <scheme val="minor"/>
    </font>
    <font>
      <vertAlign val="superscript"/>
      <sz val="10"/>
      <name val="Calibri"/>
      <family val="2"/>
      <scheme val="minor"/>
    </font>
    <font>
      <i/>
      <sz val="10"/>
      <name val="Calibri"/>
      <family val="2"/>
      <scheme val="minor"/>
    </font>
    <font>
      <sz val="10"/>
      <name val="Courier"/>
      <family val="3"/>
    </font>
    <font>
      <b/>
      <sz val="8"/>
      <color theme="0"/>
      <name val="Calibri"/>
      <family val="2"/>
      <scheme val="minor"/>
    </font>
    <font>
      <sz val="8"/>
      <color indexed="8"/>
      <name val="Calibri"/>
      <family val="2"/>
      <scheme val="minor"/>
    </font>
    <font>
      <sz val="8"/>
      <color rgb="FFFFFFFF"/>
      <name val="Calibri"/>
      <family val="2"/>
      <scheme val="minor"/>
    </font>
    <font>
      <b/>
      <sz val="8"/>
      <color rgb="FF000000"/>
      <name val="Calibri"/>
      <family val="2"/>
      <scheme val="minor"/>
    </font>
    <font>
      <b/>
      <sz val="11"/>
      <color rgb="FFFF0000"/>
      <name val="Calibri"/>
      <family val="2"/>
      <scheme val="minor"/>
    </font>
    <font>
      <sz val="12"/>
      <color theme="1"/>
      <name val="Arial"/>
      <family val="2"/>
    </font>
    <font>
      <sz val="9"/>
      <color theme="0"/>
      <name val="Calibri"/>
      <family val="2"/>
      <scheme val="minor"/>
    </font>
    <font>
      <sz val="9"/>
      <color theme="1"/>
      <name val="Calibri"/>
      <family val="2"/>
      <scheme val="minor"/>
    </font>
    <font>
      <sz val="11"/>
      <color indexed="8"/>
      <name val="Calibri"/>
      <family val="2"/>
      <scheme val="minor"/>
    </font>
    <font>
      <b/>
      <sz val="9"/>
      <name val="Calibri"/>
      <family val="2"/>
      <scheme val="minor"/>
    </font>
    <font>
      <sz val="11"/>
      <color rgb="FFC00000"/>
      <name val="Calibri"/>
      <family val="2"/>
      <scheme val="minor"/>
    </font>
    <font>
      <b/>
      <sz val="9"/>
      <color theme="1"/>
      <name val="Calibri"/>
      <family val="2"/>
      <scheme val="minor"/>
    </font>
    <font>
      <vertAlign val="superscript"/>
      <sz val="9"/>
      <color theme="1"/>
      <name val="Calibri"/>
      <family val="2"/>
      <scheme val="minor"/>
    </font>
    <font>
      <b/>
      <sz val="18"/>
      <color theme="0"/>
      <name val="Calibri"/>
      <family val="2"/>
      <scheme val="minor"/>
    </font>
    <font>
      <u/>
      <sz val="10"/>
      <color theme="10"/>
      <name val="Calibri"/>
      <family val="2"/>
      <scheme val="minor"/>
    </font>
    <font>
      <b/>
      <sz val="16"/>
      <name val="Calibri"/>
      <family val="2"/>
      <scheme val="minor"/>
    </font>
    <font>
      <sz val="12"/>
      <color indexed="22"/>
      <name val="Arial"/>
      <family val="2"/>
    </font>
    <font>
      <sz val="8"/>
      <color indexed="8"/>
      <name val="Arial"/>
      <family val="2"/>
    </font>
    <font>
      <b/>
      <sz val="12"/>
      <color rgb="FFFF0000"/>
      <name val="Calibri"/>
      <family val="2"/>
      <scheme val="minor"/>
    </font>
    <font>
      <sz val="24"/>
      <color rgb="FF0B70B8"/>
      <name val="Wingdings"/>
      <charset val="2"/>
    </font>
    <font>
      <b/>
      <sz val="8"/>
      <color indexed="8"/>
      <name val="Calibri"/>
      <family val="2"/>
      <scheme val="minor"/>
    </font>
    <font>
      <i/>
      <sz val="11"/>
      <color theme="1"/>
      <name val="Calibri"/>
      <family val="2"/>
      <scheme val="minor"/>
    </font>
    <font>
      <sz val="10"/>
      <name val="Calibri"/>
      <family val="2"/>
    </font>
    <font>
      <i/>
      <sz val="11"/>
      <name val="Calibri"/>
      <family val="2"/>
      <scheme val="minor"/>
    </font>
    <font>
      <sz val="10"/>
      <color rgb="FF333333"/>
      <name val="Calibri"/>
      <family val="2"/>
      <scheme val="minor"/>
    </font>
    <font>
      <u/>
      <sz val="11"/>
      <color rgb="FFFF0000"/>
      <name val="Calibri"/>
      <family val="2"/>
      <scheme val="minor"/>
    </font>
    <font>
      <b/>
      <i/>
      <sz val="11"/>
      <color rgb="FFFF0000"/>
      <name val="Calibri"/>
      <family val="2"/>
      <scheme val="minor"/>
    </font>
    <font>
      <b/>
      <i/>
      <sz val="11"/>
      <name val="Calibri"/>
      <family val="2"/>
      <scheme val="minor"/>
    </font>
    <font>
      <u/>
      <sz val="10"/>
      <color theme="0"/>
      <name val="Calibri"/>
      <family val="2"/>
      <scheme val="minor"/>
    </font>
    <font>
      <b/>
      <sz val="9"/>
      <color indexed="81"/>
      <name val="Tahoma"/>
      <family val="2"/>
    </font>
    <font>
      <sz val="9"/>
      <color indexed="81"/>
      <name val="Tahoma"/>
      <family val="2"/>
    </font>
    <font>
      <vertAlign val="superscript"/>
      <sz val="10"/>
      <color indexed="8"/>
      <name val="Calibri"/>
      <family val="2"/>
    </font>
    <font>
      <sz val="10"/>
      <color indexed="8"/>
      <name val="Calibri"/>
      <family val="2"/>
    </font>
    <font>
      <b/>
      <vertAlign val="superscript"/>
      <sz val="10"/>
      <color indexed="9"/>
      <name val="Calibri"/>
      <family val="2"/>
    </font>
    <font>
      <b/>
      <sz val="10"/>
      <color indexed="9"/>
      <name val="Calibri"/>
      <family val="2"/>
    </font>
    <font>
      <b/>
      <sz val="11"/>
      <color indexed="8"/>
      <name val="Calibri"/>
      <family val="2"/>
    </font>
    <font>
      <b/>
      <sz val="14"/>
      <color theme="4" tint="-0.249977111117893"/>
      <name val="Calibri"/>
      <family val="2"/>
      <scheme val="minor"/>
    </font>
    <font>
      <b/>
      <sz val="10"/>
      <color theme="4" tint="-0.249977111117893"/>
      <name val="Calibri"/>
      <family val="2"/>
      <scheme val="minor"/>
    </font>
    <font>
      <sz val="7"/>
      <color theme="1"/>
      <name val="Calibri"/>
      <family val="2"/>
      <scheme val="minor"/>
    </font>
    <font>
      <b/>
      <sz val="14"/>
      <color rgb="FFFF0000"/>
      <name val="Calibri"/>
      <family val="2"/>
      <scheme val="minor"/>
    </font>
    <font>
      <b/>
      <sz val="16"/>
      <color theme="4" tint="-0.249977111117893"/>
      <name val="Calibri"/>
      <family val="2"/>
      <scheme val="minor"/>
    </font>
    <font>
      <u val="double"/>
      <sz val="11"/>
      <name val="Calibri"/>
      <family val="2"/>
      <scheme val="minor"/>
    </font>
    <font>
      <sz val="8"/>
      <color indexed="8"/>
      <name val="Calibri"/>
      <family val="2"/>
    </font>
    <font>
      <vertAlign val="superscript"/>
      <sz val="10"/>
      <color theme="0"/>
      <name val="Calibri"/>
      <family val="2"/>
      <scheme val="minor"/>
    </font>
    <font>
      <sz val="10"/>
      <color rgb="FF000000"/>
      <name val="Arial"/>
      <family val="2"/>
    </font>
    <font>
      <sz val="9"/>
      <name val="Calibri"/>
      <family val="2"/>
      <scheme val="minor"/>
    </font>
    <font>
      <b/>
      <sz val="11"/>
      <color theme="2" tint="-0.89999084444715716"/>
      <name val="Calibri"/>
      <family val="2"/>
      <scheme val="minor"/>
    </font>
    <font>
      <vertAlign val="superscript"/>
      <sz val="11"/>
      <name val="Calibri"/>
      <family val="2"/>
      <scheme val="minor"/>
    </font>
    <font>
      <b/>
      <sz val="9"/>
      <color theme="0"/>
      <name val="Calibri"/>
      <family val="2"/>
      <scheme val="minor"/>
    </font>
    <font>
      <sz val="9"/>
      <color rgb="FF000000"/>
      <name val="Calibri"/>
      <family val="2"/>
      <scheme val="minor"/>
    </font>
    <font>
      <sz val="9"/>
      <color rgb="FFFF0000"/>
      <name val="Calibri"/>
      <family val="2"/>
      <scheme val="minor"/>
    </font>
    <font>
      <b/>
      <sz val="10"/>
      <color rgb="FFFFFFFF"/>
      <name val="Calibri"/>
      <family val="2"/>
      <charset val="1"/>
    </font>
    <font>
      <b/>
      <vertAlign val="superscript"/>
      <sz val="10"/>
      <color rgb="FFFFFFFF"/>
      <name val="Calibri"/>
      <family val="2"/>
      <charset val="1"/>
    </font>
    <font>
      <b/>
      <sz val="10"/>
      <color rgb="FF000000"/>
      <name val="Calibri"/>
      <family val="2"/>
      <charset val="1"/>
    </font>
    <font>
      <vertAlign val="superscript"/>
      <sz val="10"/>
      <color rgb="FF000000"/>
      <name val="Calibri"/>
      <family val="2"/>
      <charset val="1"/>
    </font>
    <font>
      <sz val="10"/>
      <color rgb="FF000000"/>
      <name val="Calibri"/>
      <family val="2"/>
      <charset val="1"/>
    </font>
    <font>
      <b/>
      <sz val="10"/>
      <color rgb="FFFF0000"/>
      <name val="Calibri"/>
      <family val="2"/>
      <charset val="1"/>
    </font>
    <font>
      <sz val="10"/>
      <color rgb="FF000000"/>
      <name val="Calibri"/>
      <family val="2"/>
      <charset val="1"/>
      <scheme val="minor"/>
    </font>
    <font>
      <sz val="9"/>
      <color rgb="FF000000"/>
      <name val="Calibri"/>
      <family val="2"/>
      <charset val="1"/>
      <scheme val="minor"/>
    </font>
    <font>
      <sz val="8"/>
      <color rgb="FF000000"/>
      <name val="Calibri"/>
      <family val="2"/>
      <charset val="1"/>
    </font>
    <font>
      <b/>
      <sz val="11"/>
      <color rgb="FFFFFFFF"/>
      <name val="Calibri"/>
      <family val="2"/>
      <charset val="1"/>
    </font>
    <font>
      <b/>
      <sz val="11"/>
      <name val="Calibri"/>
      <family val="2"/>
      <charset val="1"/>
    </font>
    <font>
      <sz val="11"/>
      <name val="Calibri"/>
      <family val="2"/>
      <charset val="1"/>
    </font>
    <font>
      <u/>
      <sz val="11"/>
      <color rgb="FF0563C1"/>
      <name val="Calibri"/>
      <family val="2"/>
      <charset val="1"/>
    </font>
    <font>
      <u/>
      <sz val="11"/>
      <color rgb="FF0000FF"/>
      <name val="Calibri"/>
      <family val="2"/>
      <charset val="1"/>
    </font>
    <font>
      <b/>
      <u/>
      <sz val="11"/>
      <name val="Calibri"/>
      <family val="2"/>
      <scheme val="minor"/>
    </font>
    <font>
      <b/>
      <sz val="10"/>
      <color rgb="FFC00000"/>
      <name val="Calibri"/>
      <family val="2"/>
      <scheme val="minor"/>
    </font>
    <font>
      <sz val="10"/>
      <color rgb="FF222222"/>
      <name val="Calibri"/>
      <family val="2"/>
      <scheme val="minor"/>
    </font>
    <font>
      <b/>
      <sz val="10"/>
      <color rgb="FF222222"/>
      <name val="Calibri"/>
      <family val="2"/>
      <scheme val="minor"/>
    </font>
    <font>
      <b/>
      <sz val="11"/>
      <color theme="3"/>
      <name val="Calibri"/>
      <family val="2"/>
      <scheme val="minor"/>
    </font>
    <font>
      <vertAlign val="superscript"/>
      <sz val="10"/>
      <color indexed="9"/>
      <name val="Calibri"/>
      <family val="2"/>
    </font>
  </fonts>
  <fills count="77">
    <fill>
      <patternFill patternType="none"/>
    </fill>
    <fill>
      <patternFill patternType="gray125"/>
    </fill>
    <fill>
      <patternFill patternType="solid">
        <fgColor theme="9" tint="0.39997558519241921"/>
        <bgColor indexed="64"/>
      </patternFill>
    </fill>
    <fill>
      <patternFill patternType="solid">
        <fgColor rgb="FF002060"/>
        <bgColor indexed="64"/>
      </patternFill>
    </fill>
    <fill>
      <patternFill patternType="solid">
        <fgColor rgb="FFE5243B"/>
        <bgColor indexed="64"/>
      </patternFill>
    </fill>
    <fill>
      <patternFill patternType="solid">
        <fgColor theme="0" tint="-0.499984740745262"/>
        <bgColor indexed="64"/>
      </patternFill>
    </fill>
    <fill>
      <patternFill patternType="solid">
        <fgColor theme="8" tint="-0.499984740745262"/>
        <bgColor indexed="64"/>
      </patternFill>
    </fill>
    <fill>
      <patternFill patternType="solid">
        <fgColor rgb="FF0070C0"/>
        <bgColor indexed="64"/>
      </patternFill>
    </fill>
    <fill>
      <patternFill patternType="solid">
        <fgColor theme="0" tint="-0.14999847407452621"/>
        <bgColor indexed="64"/>
      </patternFill>
    </fill>
    <fill>
      <patternFill patternType="solid">
        <fgColor theme="0"/>
        <bgColor indexed="64"/>
      </patternFill>
    </fill>
    <fill>
      <patternFill patternType="solid">
        <fgColor theme="6" tint="0.59999389629810485"/>
        <bgColor indexed="64"/>
      </patternFill>
    </fill>
    <fill>
      <patternFill patternType="solid">
        <fgColor theme="0" tint="-0.34998626667073579"/>
        <bgColor indexed="64"/>
      </patternFill>
    </fill>
    <fill>
      <patternFill patternType="solid">
        <fgColor theme="1" tint="0.499984740745262"/>
        <bgColor indexed="64"/>
      </patternFill>
    </fill>
    <fill>
      <patternFill patternType="solid">
        <fgColor rgb="FF808080"/>
        <bgColor indexed="64"/>
      </patternFill>
    </fill>
    <fill>
      <patternFill patternType="solid">
        <fgColor rgb="FFDDA63A"/>
        <bgColor indexed="64"/>
      </patternFill>
    </fill>
    <fill>
      <patternFill patternType="solid">
        <fgColor theme="9" tint="-0.249977111117893"/>
        <bgColor indexed="64"/>
      </patternFill>
    </fill>
    <fill>
      <patternFill patternType="solid">
        <fgColor theme="3" tint="0.79998168889431442"/>
        <bgColor indexed="64"/>
      </patternFill>
    </fill>
    <fill>
      <patternFill patternType="solid">
        <fgColor rgb="FF4C9F38"/>
        <bgColor indexed="64"/>
      </patternFill>
    </fill>
    <fill>
      <patternFill patternType="solid">
        <fgColor theme="6" tint="-0.249977111117893"/>
        <bgColor indexed="64"/>
      </patternFill>
    </fill>
    <fill>
      <patternFill patternType="solid">
        <fgColor rgb="FFFF0000"/>
        <bgColor indexed="64"/>
      </patternFill>
    </fill>
    <fill>
      <patternFill patternType="solid">
        <fgColor rgb="FFC5192D"/>
        <bgColor indexed="64"/>
      </patternFill>
    </fill>
    <fill>
      <patternFill patternType="solid">
        <fgColor theme="2" tint="-9.9978637043366805E-2"/>
        <bgColor indexed="64"/>
      </patternFill>
    </fill>
    <fill>
      <patternFill patternType="solid">
        <fgColor theme="0" tint="-0.499984740745262"/>
        <bgColor indexed="0"/>
      </patternFill>
    </fill>
    <fill>
      <patternFill patternType="solid">
        <fgColor rgb="FFFF3A21"/>
        <bgColor indexed="64"/>
      </patternFill>
    </fill>
    <fill>
      <patternFill patternType="solid">
        <fgColor rgb="FF26BDE2"/>
        <bgColor indexed="64"/>
      </patternFill>
    </fill>
    <fill>
      <patternFill patternType="solid">
        <fgColor rgb="FFFFE699"/>
        <bgColor indexed="64"/>
      </patternFill>
    </fill>
    <fill>
      <patternFill patternType="solid">
        <fgColor rgb="FFF8CBAD"/>
        <bgColor indexed="64"/>
      </patternFill>
    </fill>
    <fill>
      <patternFill patternType="solid">
        <fgColor rgb="FFC6E0B4"/>
        <bgColor indexed="64"/>
      </patternFill>
    </fill>
    <fill>
      <patternFill patternType="solid">
        <fgColor rgb="FFDDEBF7"/>
        <bgColor indexed="64"/>
      </patternFill>
    </fill>
    <fill>
      <patternFill patternType="solid">
        <fgColor rgb="FFE2EFDA"/>
        <bgColor indexed="64"/>
      </patternFill>
    </fill>
    <fill>
      <patternFill patternType="solid">
        <fgColor rgb="FFD9E1F2"/>
        <bgColor indexed="64"/>
      </patternFill>
    </fill>
    <fill>
      <patternFill patternType="solid">
        <fgColor rgb="FF95B3D7"/>
        <bgColor indexed="64"/>
      </patternFill>
    </fill>
    <fill>
      <patternFill patternType="solid">
        <fgColor rgb="FFFFFFFF"/>
        <bgColor indexed="64"/>
      </patternFill>
    </fill>
    <fill>
      <patternFill patternType="solid">
        <fgColor rgb="FFBDD6EE"/>
        <bgColor indexed="64"/>
      </patternFill>
    </fill>
    <fill>
      <patternFill patternType="solid">
        <fgColor rgb="FFDBE5F1"/>
        <bgColor indexed="64"/>
      </patternFill>
    </fill>
    <fill>
      <patternFill patternType="solid">
        <fgColor rgb="FFFBFBFB"/>
        <bgColor indexed="64"/>
      </patternFill>
    </fill>
    <fill>
      <patternFill patternType="solid">
        <fgColor rgb="FFFFFF00"/>
        <bgColor indexed="64"/>
      </patternFill>
    </fill>
    <fill>
      <patternFill patternType="solid">
        <fgColor rgb="FFE0E0E0"/>
        <bgColor indexed="64"/>
      </patternFill>
    </fill>
    <fill>
      <patternFill patternType="solid">
        <fgColor rgb="FFE7E6E6"/>
        <bgColor indexed="64"/>
      </patternFill>
    </fill>
    <fill>
      <patternFill patternType="solid">
        <fgColor rgb="FFD5DCE4"/>
        <bgColor indexed="64"/>
      </patternFill>
    </fill>
    <fill>
      <patternFill patternType="solid">
        <fgColor rgb="FFFCC30B"/>
        <bgColor indexed="64"/>
      </patternFill>
    </fill>
    <fill>
      <patternFill patternType="solid">
        <fgColor rgb="FF808080"/>
        <bgColor rgb="FF000000"/>
      </patternFill>
    </fill>
    <fill>
      <patternFill patternType="solid">
        <fgColor rgb="FFA21942"/>
        <bgColor indexed="64"/>
      </patternFill>
    </fill>
    <fill>
      <patternFill patternType="solid">
        <fgColor rgb="FFFD6925"/>
        <bgColor indexed="64"/>
      </patternFill>
    </fill>
    <fill>
      <patternFill patternType="solid">
        <fgColor rgb="FF19486A"/>
        <bgColor indexed="64"/>
      </patternFill>
    </fill>
    <fill>
      <patternFill patternType="solid">
        <fgColor rgb="FFFFFF99"/>
        <bgColor indexed="64"/>
      </patternFill>
    </fill>
    <fill>
      <patternFill patternType="solid">
        <fgColor rgb="FFDD1367"/>
        <bgColor indexed="64"/>
      </patternFill>
    </fill>
    <fill>
      <patternFill patternType="solid">
        <fgColor rgb="FFFD9D24"/>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rgb="FFBF8B2E"/>
        <bgColor indexed="64"/>
      </patternFill>
    </fill>
    <fill>
      <patternFill patternType="solid">
        <fgColor rgb="FF3F7E44"/>
        <bgColor indexed="64"/>
      </patternFill>
    </fill>
    <fill>
      <patternFill patternType="solid">
        <fgColor rgb="FF0A97D9"/>
        <bgColor indexed="64"/>
      </patternFill>
    </fill>
    <fill>
      <patternFill patternType="solid">
        <fgColor rgb="FF56C02B"/>
        <bgColor indexed="64"/>
      </patternFill>
    </fill>
    <fill>
      <patternFill patternType="solid">
        <fgColor rgb="FF00689D"/>
        <bgColor indexed="64"/>
      </patternFill>
    </fill>
    <fill>
      <patternFill patternType="solid">
        <fgColor rgb="FF2B6BA5"/>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BFBFBF"/>
        <bgColor indexed="64"/>
      </patternFill>
    </fill>
    <fill>
      <patternFill patternType="solid">
        <fgColor theme="2" tint="-0.499984740745262"/>
        <bgColor indexed="64"/>
      </patternFill>
    </fill>
    <fill>
      <patternFill patternType="solid">
        <fgColor rgb="FFBFBFBF"/>
        <bgColor rgb="FFBFBFBF"/>
      </patternFill>
    </fill>
    <fill>
      <patternFill patternType="solid">
        <fgColor rgb="FFD8D8D8"/>
        <bgColor rgb="FFD8D8D8"/>
      </patternFill>
    </fill>
    <fill>
      <patternFill patternType="solid">
        <fgColor rgb="FFFFE598"/>
        <bgColor rgb="FFFFE598"/>
      </patternFill>
    </fill>
    <fill>
      <patternFill patternType="solid">
        <fgColor rgb="FFF7CAAC"/>
        <bgColor rgb="FFF7CAAC"/>
      </patternFill>
    </fill>
    <fill>
      <patternFill patternType="solid">
        <fgColor rgb="FFC5E0B3"/>
        <bgColor rgb="FFC5E0B3"/>
      </patternFill>
    </fill>
    <fill>
      <patternFill patternType="solid">
        <fgColor rgb="FFBDD6EE"/>
        <bgColor rgb="FFBDD6EE"/>
      </patternFill>
    </fill>
    <fill>
      <patternFill patternType="solid">
        <fgColor rgb="FFB4C6E7"/>
        <bgColor rgb="FFB4C6E7"/>
      </patternFill>
    </fill>
    <fill>
      <patternFill patternType="solid">
        <fgColor rgb="FF808080"/>
        <bgColor rgb="FF969696"/>
      </patternFill>
    </fill>
    <fill>
      <patternFill patternType="solid">
        <fgColor rgb="FF0070C0"/>
        <bgColor rgb="FF0563C1"/>
      </patternFill>
    </fill>
    <fill>
      <patternFill patternType="solid">
        <fgColor rgb="FFD9D9D9"/>
        <bgColor rgb="FFDBDBDB"/>
      </patternFill>
    </fill>
    <fill>
      <patternFill patternType="solid">
        <fgColor rgb="FFFFFFFF"/>
        <bgColor rgb="FFFFFFCC"/>
      </patternFill>
    </fill>
    <fill>
      <patternFill patternType="solid">
        <fgColor rgb="FFA9D18E"/>
        <bgColor rgb="FFD9D9D9"/>
      </patternFill>
    </fill>
    <fill>
      <patternFill patternType="solid">
        <fgColor rgb="FFDBDBDB"/>
        <bgColor rgb="FFD9D9D9"/>
      </patternFill>
    </fill>
    <fill>
      <patternFill patternType="solid">
        <fgColor rgb="FFF8F9FA"/>
        <bgColor indexed="64"/>
      </patternFill>
    </fill>
  </fills>
  <borders count="7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right/>
      <top style="thin">
        <color theme="0"/>
      </top>
      <bottom/>
      <diagonal/>
    </border>
    <border>
      <left/>
      <right/>
      <top/>
      <bottom style="thin">
        <color theme="0"/>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top style="thin">
        <color theme="0"/>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medium">
        <color auto="1"/>
      </bottom>
      <diagonal/>
    </border>
    <border>
      <left/>
      <right/>
      <top style="thin">
        <color theme="0"/>
      </top>
      <bottom style="thin">
        <color theme="0" tint="-4.9989318521683403E-2"/>
      </bottom>
      <diagonal/>
    </border>
    <border>
      <left/>
      <right/>
      <top style="thin">
        <color theme="0" tint="-4.9989318521683403E-2"/>
      </top>
      <bottom/>
      <diagonal/>
    </border>
    <border>
      <left/>
      <right/>
      <top/>
      <bottom style="thin">
        <color theme="0" tint="-4.9989318521683403E-2"/>
      </bottom>
      <diagonal/>
    </border>
    <border>
      <left/>
      <right/>
      <top style="thin">
        <color theme="0" tint="-4.9989318521683403E-2"/>
      </top>
      <bottom style="thin">
        <color theme="0" tint="-4.9989318521683403E-2"/>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thin">
        <color theme="0"/>
      </left>
      <right/>
      <top/>
      <bottom style="thin">
        <color theme="0"/>
      </bottom>
      <diagonal/>
    </border>
    <border>
      <left/>
      <right style="thin">
        <color theme="0"/>
      </right>
      <top/>
      <bottom style="thin">
        <color theme="0"/>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theme="0"/>
      </top>
      <bottom style="thin">
        <color theme="0"/>
      </bottom>
      <diagonal/>
    </border>
    <border>
      <left/>
      <right/>
      <top style="medium">
        <color theme="0"/>
      </top>
      <bottom/>
      <diagonal/>
    </border>
    <border>
      <left/>
      <right/>
      <top style="thin">
        <color theme="0"/>
      </top>
      <bottom style="medium">
        <color theme="0"/>
      </bottom>
      <diagonal/>
    </border>
    <border>
      <left/>
      <right/>
      <top/>
      <bottom style="medium">
        <color theme="0"/>
      </bottom>
      <diagonal/>
    </border>
    <border>
      <left/>
      <right/>
      <top/>
      <bottom style="medium">
        <color theme="0" tint="-0.34998626667073579"/>
      </bottom>
      <diagonal/>
    </border>
    <border>
      <left/>
      <right/>
      <top/>
      <bottom style="thin">
        <color theme="3"/>
      </bottom>
      <diagonal/>
    </border>
    <border>
      <left/>
      <right/>
      <top style="thin">
        <color auto="1"/>
      </top>
      <bottom style="thin">
        <color theme="0"/>
      </bottom>
      <diagonal/>
    </border>
    <border>
      <left/>
      <right style="thin">
        <color theme="0"/>
      </right>
      <top/>
      <bottom/>
      <diagonal/>
    </border>
    <border>
      <left style="thin">
        <color theme="0"/>
      </left>
      <right/>
      <top/>
      <bottom/>
      <diagonal/>
    </border>
    <border>
      <left/>
      <right style="thin">
        <color indexed="64"/>
      </right>
      <top style="thin">
        <color theme="0"/>
      </top>
      <bottom/>
      <diagonal/>
    </border>
    <border>
      <left style="thin">
        <color indexed="64"/>
      </left>
      <right style="thin">
        <color indexed="64"/>
      </right>
      <top style="thin">
        <color theme="0"/>
      </top>
      <bottom style="thin">
        <color theme="0"/>
      </bottom>
      <diagonal/>
    </border>
    <border>
      <left style="thin">
        <color indexed="64"/>
      </left>
      <right/>
      <top style="thin">
        <color theme="0"/>
      </top>
      <bottom style="thin">
        <color theme="0"/>
      </bottom>
      <diagonal/>
    </border>
    <border>
      <left/>
      <right style="thin">
        <color auto="1"/>
      </right>
      <top/>
      <bottom style="thin">
        <color theme="0"/>
      </bottom>
      <diagonal/>
    </border>
    <border>
      <left/>
      <right/>
      <top/>
      <bottom style="thin">
        <color rgb="FF000000"/>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thin">
        <color indexed="64"/>
      </bottom>
      <diagonal/>
    </border>
    <border>
      <left style="thin">
        <color rgb="FFFFFFFF"/>
      </left>
      <right/>
      <top/>
      <bottom style="thin">
        <color rgb="FFFFFFFF"/>
      </bottom>
      <diagonal/>
    </border>
    <border>
      <left/>
      <right style="thin">
        <color rgb="FFFFFFFF"/>
      </right>
      <top/>
      <bottom style="thin">
        <color rgb="FFFFFFFF"/>
      </bottom>
      <diagonal/>
    </border>
    <border>
      <left style="thin">
        <color theme="2" tint="-9.9978637043366805E-2"/>
      </left>
      <right/>
      <top style="thin">
        <color theme="0"/>
      </top>
      <bottom style="thin">
        <color theme="0"/>
      </bottom>
      <diagonal/>
    </border>
    <border>
      <left/>
      <right style="thin">
        <color theme="2" tint="-9.9978637043366805E-2"/>
      </right>
      <top style="thin">
        <color theme="0"/>
      </top>
      <bottom style="thin">
        <color theme="0"/>
      </bottom>
      <diagonal/>
    </border>
    <border>
      <left/>
      <right style="thin">
        <color theme="2" tint="-9.9978637043366805E-2"/>
      </right>
      <top/>
      <bottom style="thin">
        <color theme="0"/>
      </bottom>
      <diagonal/>
    </border>
    <border>
      <left style="thin">
        <color theme="2" tint="-9.9978637043366805E-2"/>
      </left>
      <right/>
      <top/>
      <bottom style="thin">
        <color theme="0"/>
      </bottom>
      <diagonal/>
    </border>
    <border>
      <left/>
      <right style="thin">
        <color theme="2" tint="-9.9978637043366805E-2"/>
      </right>
      <top/>
      <bottom/>
      <diagonal/>
    </border>
    <border>
      <left style="thin">
        <color theme="2" tint="-9.9978637043366805E-2"/>
      </left>
      <right/>
      <top style="thin">
        <color theme="0"/>
      </top>
      <bottom/>
      <diagonal/>
    </border>
    <border>
      <left/>
      <right style="thin">
        <color theme="2" tint="-9.9978637043366805E-2"/>
      </right>
      <top style="thin">
        <color theme="0"/>
      </top>
      <bottom/>
      <diagonal/>
    </border>
    <border>
      <left style="thin">
        <color theme="2" tint="-9.9978637043366805E-2"/>
      </left>
      <right/>
      <top/>
      <bottom/>
      <diagonal/>
    </border>
    <border>
      <left style="thin">
        <color theme="2" tint="-9.9978637043366805E-2"/>
      </left>
      <right/>
      <top/>
      <bottom style="thin">
        <color indexed="64"/>
      </bottom>
      <diagonal/>
    </border>
    <border>
      <left/>
      <right style="thin">
        <color theme="2" tint="-9.9978637043366805E-2"/>
      </right>
      <top/>
      <bottom style="thin">
        <color indexed="64"/>
      </bottom>
      <diagonal/>
    </border>
    <border>
      <left style="thin">
        <color theme="2" tint="-9.9978637043366805E-2"/>
      </left>
      <right style="thin">
        <color indexed="64"/>
      </right>
      <top style="thin">
        <color indexed="64"/>
      </top>
      <bottom style="thin">
        <color indexed="64"/>
      </bottom>
      <diagonal/>
    </border>
  </borders>
  <cellStyleXfs count="34">
    <xf numFmtId="0" fontId="0" fillId="0" borderId="0"/>
    <xf numFmtId="164" fontId="1" fillId="0" borderId="0" applyFont="0" applyFill="0" applyBorder="0" applyAlignment="0" applyProtection="0"/>
    <xf numFmtId="9" fontId="1" fillId="0" borderId="0" applyFont="0" applyFill="0" applyBorder="0" applyAlignment="0" applyProtection="0"/>
    <xf numFmtId="0" fontId="10" fillId="0" borderId="0" applyNumberFormat="0" applyFill="0" applyBorder="0" applyAlignment="0" applyProtection="0"/>
    <xf numFmtId="0" fontId="25" fillId="0" borderId="0"/>
    <xf numFmtId="0" fontId="25" fillId="0" borderId="0"/>
    <xf numFmtId="0" fontId="25" fillId="0" borderId="0"/>
    <xf numFmtId="0" fontId="29" fillId="0" borderId="0"/>
    <xf numFmtId="0" fontId="25" fillId="0" borderId="0"/>
    <xf numFmtId="0" fontId="1"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4" fontId="47" fillId="0" borderId="0" applyFont="0" applyFill="0" applyBorder="0" applyAlignment="0" applyProtection="0"/>
    <xf numFmtId="0" fontId="25" fillId="0" borderId="0"/>
    <xf numFmtId="165" fontId="70" fillId="0" borderId="0"/>
    <xf numFmtId="176" fontId="70" fillId="0" borderId="0"/>
    <xf numFmtId="0" fontId="25" fillId="0" borderId="0"/>
    <xf numFmtId="0" fontId="8" fillId="0" borderId="0"/>
    <xf numFmtId="0" fontId="25" fillId="0" borderId="0"/>
    <xf numFmtId="0" fontId="25" fillId="0" borderId="0"/>
    <xf numFmtId="0" fontId="25" fillId="0" borderId="0"/>
    <xf numFmtId="0" fontId="25" fillId="0" borderId="0"/>
    <xf numFmtId="0" fontId="87" fillId="0" borderId="0"/>
    <xf numFmtId="0" fontId="25" fillId="0" borderId="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cellStyleXfs>
  <cellXfs count="2884">
    <xf numFmtId="0" fontId="0" fillId="0" borderId="0" xfId="0"/>
    <xf numFmtId="0" fontId="6" fillId="2" borderId="0" xfId="0" applyFont="1" applyFill="1" applyBorder="1" applyAlignment="1">
      <alignment horizontal="center" vertical="center" wrapText="1"/>
    </xf>
    <xf numFmtId="0" fontId="6" fillId="0" borderId="0" xfId="0" applyFont="1" applyFill="1" applyBorder="1" applyAlignment="1">
      <alignment horizontal="center" vertical="center" wrapText="1"/>
    </xf>
    <xf numFmtId="0" fontId="7" fillId="0" borderId="0" xfId="0" applyFont="1" applyFill="1" applyAlignment="1">
      <alignment vertical="center"/>
    </xf>
    <xf numFmtId="0" fontId="8" fillId="0" borderId="0" xfId="0" applyFont="1"/>
    <xf numFmtId="0" fontId="8" fillId="0" borderId="0" xfId="0" applyFont="1" applyFill="1" applyAlignment="1">
      <alignment horizontal="left" vertical="center"/>
    </xf>
    <xf numFmtId="0" fontId="8" fillId="0" borderId="0" xfId="0" applyFont="1" applyFill="1"/>
    <xf numFmtId="0" fontId="8" fillId="0" borderId="0" xfId="0" applyFont="1" applyAlignment="1">
      <alignment vertical="center"/>
    </xf>
    <xf numFmtId="0" fontId="7" fillId="0" borderId="0" xfId="0" applyFont="1" applyFill="1" applyAlignment="1">
      <alignment horizontal="left" vertical="center"/>
    </xf>
    <xf numFmtId="0" fontId="8" fillId="0" borderId="0" xfId="0" applyFont="1" applyAlignment="1"/>
    <xf numFmtId="0" fontId="8" fillId="0" borderId="0" xfId="0" applyFont="1" applyFill="1" applyBorder="1" applyAlignment="1">
      <alignment horizontal="left" vertical="center"/>
    </xf>
    <xf numFmtId="0" fontId="4" fillId="0" borderId="0" xfId="0" applyFon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ont="1" applyFill="1" applyAlignment="1">
      <alignment horizontal="center" vertical="center"/>
    </xf>
    <xf numFmtId="0" fontId="13" fillId="5" borderId="1" xfId="0" applyFont="1" applyFill="1" applyBorder="1" applyAlignment="1">
      <alignment horizontal="center" vertical="center" wrapText="1"/>
    </xf>
    <xf numFmtId="0" fontId="0" fillId="0" borderId="0" xfId="0" applyFont="1" applyAlignment="1">
      <alignment horizontal="left" vertical="center"/>
    </xf>
    <xf numFmtId="0" fontId="14" fillId="0" borderId="1" xfId="0" applyFont="1" applyFill="1" applyBorder="1" applyAlignment="1">
      <alignment vertical="center" wrapText="1"/>
    </xf>
    <xf numFmtId="0" fontId="10" fillId="0" borderId="1" xfId="3" applyFont="1" applyFill="1" applyBorder="1" applyAlignment="1">
      <alignment horizontal="center" vertical="center" wrapText="1"/>
    </xf>
    <xf numFmtId="0" fontId="15" fillId="0" borderId="1" xfId="3" applyFont="1" applyFill="1" applyBorder="1" applyAlignment="1">
      <alignment horizontal="left" vertical="center" wrapText="1"/>
    </xf>
    <xf numFmtId="0" fontId="16" fillId="0" borderId="1" xfId="3" applyFont="1" applyFill="1" applyBorder="1" applyAlignment="1">
      <alignment horizontal="left" vertical="center" wrapText="1"/>
    </xf>
    <xf numFmtId="0" fontId="10" fillId="0" borderId="1" xfId="3" applyNumberFormat="1" applyFont="1" applyFill="1" applyBorder="1" applyAlignment="1">
      <alignment horizontal="center" vertical="center" wrapText="1"/>
    </xf>
    <xf numFmtId="0" fontId="16" fillId="0" borderId="1" xfId="3" applyNumberFormat="1" applyFont="1" applyFill="1" applyBorder="1" applyAlignment="1">
      <alignment horizontal="left" vertical="center" wrapText="1"/>
    </xf>
    <xf numFmtId="0" fontId="14" fillId="0" borderId="1" xfId="0" applyNumberFormat="1" applyFont="1" applyFill="1" applyBorder="1" applyAlignment="1">
      <alignment vertical="center" wrapText="1"/>
    </xf>
    <xf numFmtId="0" fontId="17" fillId="6" borderId="0" xfId="3" applyFont="1" applyFill="1" applyAlignment="1">
      <alignment horizontal="center"/>
    </xf>
    <xf numFmtId="0" fontId="18" fillId="0" borderId="0" xfId="0" applyFont="1"/>
    <xf numFmtId="0" fontId="8" fillId="0" borderId="0" xfId="0" applyFont="1" applyAlignment="1">
      <alignment wrapText="1"/>
    </xf>
    <xf numFmtId="0" fontId="18" fillId="0" borderId="0" xfId="0" applyFont="1" applyAlignment="1">
      <alignment horizontal="center" wrapText="1"/>
    </xf>
    <xf numFmtId="0" fontId="18" fillId="0" borderId="0" xfId="0" applyFont="1" applyAlignment="1">
      <alignment horizontal="center"/>
    </xf>
    <xf numFmtId="0" fontId="19" fillId="5" borderId="7" xfId="0" applyFont="1" applyFill="1" applyBorder="1" applyAlignment="1">
      <alignment horizontal="center" vertical="center" wrapText="1"/>
    </xf>
    <xf numFmtId="0" fontId="19" fillId="5" borderId="9" xfId="0" applyFont="1" applyFill="1" applyBorder="1" applyAlignment="1">
      <alignment horizontal="center" vertical="center" wrapText="1"/>
    </xf>
    <xf numFmtId="0" fontId="19" fillId="5" borderId="10" xfId="0" applyFont="1" applyFill="1" applyBorder="1" applyAlignment="1">
      <alignment horizontal="center" vertical="center" wrapText="1"/>
    </xf>
    <xf numFmtId="0" fontId="8" fillId="0" borderId="0" xfId="0" applyFont="1" applyBorder="1" applyAlignment="1">
      <alignment horizontal="center"/>
    </xf>
    <xf numFmtId="165" fontId="20" fillId="0" borderId="0" xfId="1" applyNumberFormat="1" applyFont="1" applyBorder="1" applyAlignment="1">
      <alignment horizontal="center" vertical="top"/>
    </xf>
    <xf numFmtId="165" fontId="20" fillId="0" borderId="0" xfId="1" applyNumberFormat="1" applyFont="1" applyBorder="1" applyAlignment="1">
      <alignment horizontal="center" vertical="center"/>
    </xf>
    <xf numFmtId="165" fontId="20" fillId="0" borderId="0" xfId="1" applyNumberFormat="1" applyFont="1" applyFill="1" applyBorder="1" applyAlignment="1">
      <alignment horizontal="center" vertical="center"/>
    </xf>
    <xf numFmtId="165" fontId="7" fillId="0" borderId="0" xfId="1" applyNumberFormat="1" applyFont="1" applyFill="1" applyBorder="1" applyAlignment="1">
      <alignment horizontal="center" vertical="center"/>
    </xf>
    <xf numFmtId="0" fontId="18" fillId="0" borderId="0" xfId="0" applyFont="1" applyAlignment="1">
      <alignment vertical="center" wrapText="1"/>
    </xf>
    <xf numFmtId="0" fontId="8" fillId="0" borderId="11" xfId="0" applyFont="1" applyBorder="1" applyAlignment="1">
      <alignment horizontal="center"/>
    </xf>
    <xf numFmtId="165" fontId="20" fillId="0" borderId="11" xfId="1" applyNumberFormat="1" applyFont="1" applyBorder="1" applyAlignment="1">
      <alignment horizontal="center" vertical="center"/>
    </xf>
    <xf numFmtId="165" fontId="20" fillId="0" borderId="11" xfId="1" applyNumberFormat="1" applyFont="1" applyFill="1" applyBorder="1" applyAlignment="1">
      <alignment horizontal="center" vertical="center"/>
    </xf>
    <xf numFmtId="0" fontId="18" fillId="0" borderId="0" xfId="0" applyFont="1" applyAlignment="1">
      <alignment vertical="center"/>
    </xf>
    <xf numFmtId="0" fontId="8" fillId="0" borderId="0" xfId="0" applyFont="1" applyBorder="1"/>
    <xf numFmtId="0" fontId="6" fillId="0" borderId="0" xfId="0" applyFont="1" applyAlignment="1">
      <alignment vertical="center"/>
    </xf>
    <xf numFmtId="0" fontId="18" fillId="0" borderId="0" xfId="0" applyFont="1" applyAlignment="1">
      <alignment vertical="top"/>
    </xf>
    <xf numFmtId="0" fontId="17" fillId="6" borderId="0" xfId="3" applyFont="1" applyFill="1" applyBorder="1" applyAlignment="1">
      <alignment horizontal="center" vertical="top"/>
    </xf>
    <xf numFmtId="0" fontId="22" fillId="0" borderId="12" xfId="0" applyFont="1" applyBorder="1" applyAlignment="1">
      <alignment horizontal="center" vertical="center"/>
    </xf>
    <xf numFmtId="0" fontId="23" fillId="0" borderId="0" xfId="0" applyFont="1" applyBorder="1" applyAlignment="1">
      <alignment horizontal="center" vertical="top"/>
    </xf>
    <xf numFmtId="0" fontId="14" fillId="9" borderId="1" xfId="0" applyFont="1" applyFill="1" applyBorder="1" applyAlignment="1">
      <alignment vertical="top" wrapText="1"/>
    </xf>
    <xf numFmtId="0" fontId="14" fillId="0" borderId="1" xfId="0" applyFont="1" applyFill="1" applyBorder="1" applyAlignment="1">
      <alignment horizontal="left" vertical="top" wrapText="1"/>
    </xf>
    <xf numFmtId="0" fontId="13" fillId="0" borderId="1" xfId="0" applyFont="1" applyBorder="1" applyAlignment="1">
      <alignment horizontal="justify" vertical="center"/>
    </xf>
    <xf numFmtId="0" fontId="0" fillId="0" borderId="0" xfId="0" applyFont="1"/>
    <xf numFmtId="0" fontId="4" fillId="2" borderId="1" xfId="0" applyFont="1" applyFill="1" applyBorder="1" applyAlignment="1">
      <alignment vertical="top" wrapText="1"/>
    </xf>
    <xf numFmtId="0" fontId="14" fillId="0" borderId="1" xfId="0" applyFont="1" applyBorder="1" applyAlignment="1">
      <alignment horizontal="justify" vertical="center" wrapText="1"/>
    </xf>
    <xf numFmtId="0" fontId="14" fillId="0" borderId="1" xfId="0" applyFont="1" applyBorder="1" applyAlignment="1">
      <alignment vertical="top" wrapText="1"/>
    </xf>
    <xf numFmtId="0" fontId="0" fillId="0" borderId="1" xfId="0" applyFont="1" applyBorder="1" applyAlignment="1">
      <alignment vertical="top" wrapText="1"/>
    </xf>
    <xf numFmtId="0" fontId="0" fillId="0" borderId="1" xfId="0" applyFont="1" applyFill="1" applyBorder="1" applyAlignment="1">
      <alignment vertical="top" wrapText="1"/>
    </xf>
    <xf numFmtId="0" fontId="13" fillId="8" borderId="1" xfId="0" applyFont="1" applyFill="1" applyBorder="1" applyAlignment="1">
      <alignment vertical="top"/>
    </xf>
    <xf numFmtId="0" fontId="13" fillId="8" borderId="1" xfId="0" applyFont="1" applyFill="1" applyBorder="1" applyAlignment="1">
      <alignment horizontal="left" vertical="top"/>
    </xf>
    <xf numFmtId="0" fontId="14" fillId="0" borderId="1" xfId="0" applyFont="1" applyFill="1" applyBorder="1" applyAlignment="1">
      <alignment vertical="top" wrapText="1"/>
    </xf>
    <xf numFmtId="0" fontId="0" fillId="0" borderId="1" xfId="0" applyFont="1" applyFill="1" applyBorder="1" applyAlignment="1">
      <alignment horizontal="left" vertical="top" wrapText="1"/>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4" fillId="9" borderId="2" xfId="0" applyFont="1" applyFill="1" applyBorder="1" applyAlignment="1">
      <alignment vertical="top" wrapText="1"/>
    </xf>
    <xf numFmtId="0" fontId="13" fillId="0" borderId="17" xfId="0" applyFont="1" applyFill="1" applyBorder="1" applyAlignment="1">
      <alignment horizontal="left" vertical="top"/>
    </xf>
    <xf numFmtId="0" fontId="14" fillId="0" borderId="17" xfId="0" applyFont="1" applyFill="1" applyBorder="1" applyAlignment="1">
      <alignment vertical="top"/>
    </xf>
    <xf numFmtId="0" fontId="10" fillId="0" borderId="1" xfId="3" applyFill="1" applyBorder="1" applyAlignment="1">
      <alignment horizontal="left" vertical="top" wrapText="1"/>
    </xf>
    <xf numFmtId="0" fontId="18" fillId="0" borderId="0" xfId="0" applyFont="1" applyAlignment="1">
      <alignment vertical="top" wrapText="1"/>
    </xf>
    <xf numFmtId="166" fontId="18" fillId="0" borderId="0" xfId="0" applyNumberFormat="1" applyFont="1" applyAlignment="1">
      <alignment vertical="top"/>
    </xf>
    <xf numFmtId="0" fontId="17" fillId="6" borderId="0" xfId="3" applyFont="1" applyFill="1" applyAlignment="1">
      <alignment horizontal="center" vertical="center"/>
    </xf>
    <xf numFmtId="0" fontId="18" fillId="0" borderId="0" xfId="0" applyFont="1" applyFill="1" applyBorder="1"/>
    <xf numFmtId="0" fontId="19" fillId="0" borderId="5" xfId="0" applyFont="1" applyFill="1" applyBorder="1" applyAlignment="1">
      <alignment vertical="center" wrapText="1"/>
    </xf>
    <xf numFmtId="0" fontId="19" fillId="0" borderId="5" xfId="0" applyFont="1" applyFill="1" applyBorder="1" applyAlignment="1">
      <alignment horizontal="left" vertical="center" wrapText="1"/>
    </xf>
    <xf numFmtId="0" fontId="18" fillId="0" borderId="0" xfId="0" applyFont="1" applyFill="1" applyBorder="1" applyAlignment="1"/>
    <xf numFmtId="0" fontId="6" fillId="0" borderId="0" xfId="0" applyFont="1" applyFill="1" applyBorder="1" applyAlignment="1">
      <alignment vertical="center"/>
    </xf>
    <xf numFmtId="0" fontId="18" fillId="0" borderId="0" xfId="0" applyFont="1" applyFill="1"/>
    <xf numFmtId="0" fontId="24" fillId="0" borderId="0" xfId="0" applyFont="1" applyFill="1" applyAlignment="1">
      <alignment horizontal="center" vertical="center" wrapText="1"/>
    </xf>
    <xf numFmtId="16" fontId="19" fillId="5" borderId="10" xfId="0" applyNumberFormat="1" applyFont="1" applyFill="1" applyBorder="1" applyAlignment="1">
      <alignment horizontal="center" vertical="center" wrapText="1"/>
    </xf>
    <xf numFmtId="167" fontId="20" fillId="0" borderId="0" xfId="4" applyNumberFormat="1" applyFont="1" applyFill="1" applyBorder="1" applyAlignment="1">
      <alignment horizontal="center" vertical="center"/>
    </xf>
    <xf numFmtId="167" fontId="20" fillId="0" borderId="0" xfId="4" applyNumberFormat="1" applyFont="1" applyBorder="1" applyAlignment="1">
      <alignment horizontal="center" vertical="center"/>
    </xf>
    <xf numFmtId="167" fontId="20" fillId="0" borderId="0" xfId="5" applyNumberFormat="1" applyFont="1" applyFill="1" applyBorder="1" applyAlignment="1">
      <alignment horizontal="center" vertical="center"/>
    </xf>
    <xf numFmtId="167" fontId="20" fillId="0" borderId="0" xfId="5" applyNumberFormat="1" applyFont="1" applyBorder="1" applyAlignment="1">
      <alignment horizontal="center" vertical="center"/>
    </xf>
    <xf numFmtId="0" fontId="18" fillId="0" borderId="0" xfId="0" applyFont="1" applyBorder="1" applyAlignment="1">
      <alignment horizontal="center"/>
    </xf>
    <xf numFmtId="0" fontId="18" fillId="0" borderId="0" xfId="0" applyFont="1" applyBorder="1"/>
    <xf numFmtId="167" fontId="20" fillId="0" borderId="11" xfId="5" applyNumberFormat="1" applyFont="1" applyFill="1" applyBorder="1" applyAlignment="1">
      <alignment horizontal="center" vertical="center"/>
    </xf>
    <xf numFmtId="167" fontId="20" fillId="0" borderId="11" xfId="5" applyNumberFormat="1" applyFont="1" applyBorder="1" applyAlignment="1">
      <alignment horizontal="center" vertical="center"/>
    </xf>
    <xf numFmtId="0" fontId="0" fillId="0" borderId="0" xfId="0" applyFont="1" applyBorder="1"/>
    <xf numFmtId="0" fontId="0" fillId="0" borderId="0" xfId="0" applyFont="1" applyFill="1" applyBorder="1"/>
    <xf numFmtId="0" fontId="19" fillId="5" borderId="7" xfId="0" applyFont="1" applyFill="1" applyBorder="1" applyAlignment="1">
      <alignment vertical="center" wrapText="1"/>
    </xf>
    <xf numFmtId="0" fontId="26" fillId="0" borderId="0" xfId="0" applyFont="1" applyFill="1" applyBorder="1" applyAlignment="1">
      <alignment vertical="center" wrapText="1"/>
    </xf>
    <xf numFmtId="0" fontId="8" fillId="0" borderId="0" xfId="0" applyFont="1" applyBorder="1" applyAlignment="1">
      <alignment horizontal="right"/>
    </xf>
    <xf numFmtId="0" fontId="27" fillId="0" borderId="0" xfId="0" applyFont="1" applyFill="1" applyBorder="1" applyAlignment="1">
      <alignment horizontal="center"/>
    </xf>
    <xf numFmtId="0" fontId="23" fillId="0" borderId="0" xfId="0" applyFont="1" applyBorder="1" applyAlignment="1">
      <alignment horizontal="center" vertical="center"/>
    </xf>
    <xf numFmtId="0" fontId="13" fillId="0" borderId="1" xfId="0" applyFont="1" applyBorder="1" applyAlignment="1">
      <alignment horizontal="justify" vertical="center" wrapText="1"/>
    </xf>
    <xf numFmtId="0" fontId="28" fillId="0" borderId="0" xfId="0" applyFont="1" applyFill="1" applyBorder="1" applyAlignment="1">
      <alignment horizontal="left" vertical="center"/>
    </xf>
    <xf numFmtId="0" fontId="6" fillId="0" borderId="0" xfId="0" applyFont="1" applyFill="1" applyBorder="1" applyAlignment="1">
      <alignment horizontal="left" vertical="center"/>
    </xf>
    <xf numFmtId="16" fontId="19" fillId="5" borderId="19" xfId="0" applyNumberFormat="1" applyFont="1" applyFill="1" applyBorder="1" applyAlignment="1">
      <alignment horizontal="center" vertical="center" wrapText="1"/>
    </xf>
    <xf numFmtId="16" fontId="19" fillId="5" borderId="11" xfId="0" applyNumberFormat="1" applyFont="1" applyFill="1" applyBorder="1" applyAlignment="1">
      <alignment horizontal="center" vertical="center" wrapText="1"/>
    </xf>
    <xf numFmtId="167" fontId="20" fillId="0" borderId="0" xfId="6" applyNumberFormat="1" applyFont="1" applyBorder="1" applyAlignment="1">
      <alignment horizontal="center" vertical="center"/>
    </xf>
    <xf numFmtId="167" fontId="20" fillId="0" borderId="0" xfId="6" applyNumberFormat="1" applyFont="1" applyFill="1" applyBorder="1" applyAlignment="1">
      <alignment horizontal="center" vertical="center"/>
    </xf>
    <xf numFmtId="167" fontId="20" fillId="0" borderId="0" xfId="6" applyNumberFormat="1" applyFont="1" applyBorder="1" applyAlignment="1">
      <alignment horizontal="right" vertical="center"/>
    </xf>
    <xf numFmtId="167" fontId="20" fillId="0" borderId="11" xfId="6" applyNumberFormat="1" applyFont="1" applyBorder="1" applyAlignment="1">
      <alignment horizontal="center" vertical="center"/>
    </xf>
    <xf numFmtId="167" fontId="20" fillId="0" borderId="11" xfId="6" applyNumberFormat="1" applyFont="1" applyFill="1" applyBorder="1" applyAlignment="1">
      <alignment horizontal="center" vertical="center"/>
    </xf>
    <xf numFmtId="167" fontId="20" fillId="0" borderId="11" xfId="6" applyNumberFormat="1" applyFont="1" applyBorder="1" applyAlignment="1">
      <alignment horizontal="right" vertical="center"/>
    </xf>
    <xf numFmtId="0" fontId="19" fillId="5" borderId="7" xfId="0" applyFont="1" applyFill="1" applyBorder="1"/>
    <xf numFmtId="0" fontId="7" fillId="9" borderId="0" xfId="9" applyFont="1" applyFill="1" applyBorder="1" applyAlignment="1">
      <alignment horizontal="left" vertical="center"/>
    </xf>
    <xf numFmtId="0" fontId="7" fillId="9" borderId="0" xfId="9" applyFont="1" applyFill="1" applyBorder="1" applyAlignment="1">
      <alignment horizontal="left" vertical="center" wrapText="1"/>
    </xf>
    <xf numFmtId="0" fontId="7" fillId="9" borderId="11" xfId="9" applyFont="1" applyFill="1" applyBorder="1" applyAlignment="1">
      <alignment horizontal="left" vertical="center"/>
    </xf>
    <xf numFmtId="0" fontId="4" fillId="0" borderId="0" xfId="0" applyFont="1" applyAlignment="1">
      <alignment horizontal="left" vertical="center"/>
    </xf>
    <xf numFmtId="0" fontId="18" fillId="0" borderId="0" xfId="0" applyFont="1" applyAlignment="1">
      <alignment horizontal="left" vertical="top"/>
    </xf>
    <xf numFmtId="0" fontId="24" fillId="0" borderId="0" xfId="0" applyFont="1" applyFill="1" applyBorder="1"/>
    <xf numFmtId="0" fontId="14" fillId="9" borderId="1" xfId="0" applyFont="1" applyFill="1" applyBorder="1" applyAlignment="1">
      <alignment horizontal="left" vertical="top" wrapText="1"/>
    </xf>
    <xf numFmtId="0" fontId="13" fillId="0" borderId="1" xfId="0" applyFont="1" applyBorder="1" applyAlignment="1">
      <alignment horizontal="left" vertical="top" wrapText="1"/>
    </xf>
    <xf numFmtId="0" fontId="0" fillId="0" borderId="0" xfId="0" applyFont="1" applyAlignment="1">
      <alignment horizontal="left" vertical="top"/>
    </xf>
    <xf numFmtId="0" fontId="4" fillId="2" borderId="1" xfId="0" applyFont="1" applyFill="1" applyBorder="1" applyAlignment="1">
      <alignment horizontal="left" vertical="top" wrapText="1"/>
    </xf>
    <xf numFmtId="0" fontId="14" fillId="0" borderId="1" xfId="0" applyFont="1" applyBorder="1" applyAlignment="1">
      <alignment horizontal="left" vertical="top" wrapText="1"/>
    </xf>
    <xf numFmtId="0" fontId="14" fillId="0" borderId="0" xfId="0" applyFont="1" applyAlignment="1">
      <alignment horizontal="left" vertical="top" wrapText="1"/>
    </xf>
    <xf numFmtId="0" fontId="14" fillId="0" borderId="17" xfId="0" applyFont="1" applyFill="1" applyBorder="1" applyAlignment="1">
      <alignment horizontal="left" vertical="top"/>
    </xf>
    <xf numFmtId="0" fontId="19" fillId="5" borderId="0" xfId="0" applyFont="1" applyFill="1" applyBorder="1" applyAlignment="1">
      <alignment horizontal="center" vertical="center" wrapText="1"/>
    </xf>
    <xf numFmtId="0" fontId="7" fillId="0" borderId="11" xfId="0" applyFont="1" applyFill="1" applyBorder="1" applyAlignment="1">
      <alignment horizontal="left" vertical="center" wrapText="1"/>
    </xf>
    <xf numFmtId="0" fontId="30" fillId="0" borderId="0" xfId="3" applyFont="1"/>
    <xf numFmtId="0" fontId="18" fillId="0" borderId="0" xfId="0" applyFont="1" applyFill="1" applyBorder="1" applyAlignment="1">
      <alignment vertical="center"/>
    </xf>
    <xf numFmtId="0" fontId="8" fillId="0" borderId="0" xfId="0" applyFont="1" applyBorder="1" applyAlignment="1">
      <alignment horizontal="left"/>
    </xf>
    <xf numFmtId="0" fontId="8" fillId="0" borderId="11" xfId="0" applyFont="1" applyBorder="1" applyAlignment="1">
      <alignment horizontal="left"/>
    </xf>
    <xf numFmtId="0" fontId="30" fillId="0" borderId="0" xfId="3" applyFont="1" applyAlignment="1">
      <alignment vertical="center"/>
    </xf>
    <xf numFmtId="0" fontId="18" fillId="0" borderId="0" xfId="0" applyFont="1" applyAlignment="1">
      <alignment horizontal="center" vertical="center"/>
    </xf>
    <xf numFmtId="0" fontId="18" fillId="0" borderId="0" xfId="0" applyFont="1" applyAlignment="1">
      <alignment horizontal="center" vertical="center" wrapText="1"/>
    </xf>
    <xf numFmtId="0" fontId="32" fillId="0" borderId="0" xfId="0" applyFont="1" applyAlignment="1">
      <alignment horizontal="left" vertical="center"/>
    </xf>
    <xf numFmtId="0" fontId="13" fillId="2" borderId="1" xfId="0" applyFont="1" applyFill="1" applyBorder="1" applyAlignment="1">
      <alignment vertical="top" wrapText="1"/>
    </xf>
    <xf numFmtId="0" fontId="33" fillId="0" borderId="1" xfId="0" applyFont="1" applyBorder="1" applyAlignment="1">
      <alignment vertical="top" wrapText="1"/>
    </xf>
    <xf numFmtId="49" fontId="33" fillId="0" borderId="1" xfId="0" applyNumberFormat="1" applyFont="1" applyBorder="1" applyAlignment="1">
      <alignment vertical="top" wrapText="1"/>
    </xf>
    <xf numFmtId="0" fontId="17" fillId="0" borderId="0" xfId="3" applyFont="1" applyFill="1" applyAlignment="1"/>
    <xf numFmtId="0" fontId="19" fillId="0" borderId="7" xfId="0" applyFont="1" applyFill="1" applyBorder="1" applyAlignment="1">
      <alignment vertical="center" wrapText="1"/>
    </xf>
    <xf numFmtId="0" fontId="4" fillId="0" borderId="0" xfId="0" applyFont="1" applyFill="1" applyBorder="1" applyAlignment="1">
      <alignment vertical="center"/>
    </xf>
    <xf numFmtId="0" fontId="19" fillId="5" borderId="0" xfId="0" applyFont="1" applyFill="1" applyAlignment="1">
      <alignment vertical="center" wrapText="1"/>
    </xf>
    <xf numFmtId="0" fontId="19" fillId="5" borderId="0" xfId="0" applyFont="1" applyFill="1" applyAlignment="1">
      <alignment horizontal="center" vertical="center" wrapText="1"/>
    </xf>
    <xf numFmtId="168" fontId="8" fillId="0" borderId="0" xfId="0" applyNumberFormat="1" applyFont="1" applyBorder="1" applyAlignment="1">
      <alignment horizontal="right"/>
    </xf>
    <xf numFmtId="168" fontId="8" fillId="0" borderId="0" xfId="0" applyNumberFormat="1" applyFont="1" applyBorder="1"/>
    <xf numFmtId="169" fontId="8" fillId="0" borderId="0" xfId="0" applyNumberFormat="1" applyFont="1" applyBorder="1"/>
    <xf numFmtId="168" fontId="8" fillId="0" borderId="11" xfId="0" applyNumberFormat="1" applyFont="1" applyBorder="1" applyAlignment="1">
      <alignment horizontal="right"/>
    </xf>
    <xf numFmtId="168" fontId="8" fillId="0" borderId="11" xfId="0" applyNumberFormat="1" applyFont="1" applyBorder="1"/>
    <xf numFmtId="169" fontId="8" fillId="0" borderId="11" xfId="0" applyNumberFormat="1" applyFont="1" applyBorder="1"/>
    <xf numFmtId="0" fontId="0" fillId="0" borderId="1" xfId="0" applyFont="1" applyFill="1" applyBorder="1" applyAlignment="1">
      <alignment wrapText="1"/>
    </xf>
    <xf numFmtId="0" fontId="0" fillId="0" borderId="1" xfId="0" applyFont="1" applyFill="1" applyBorder="1" applyAlignment="1">
      <alignment vertical="center" wrapText="1"/>
    </xf>
    <xf numFmtId="0" fontId="0" fillId="0" borderId="1" xfId="0" applyFont="1" applyBorder="1" applyAlignment="1">
      <alignment wrapText="1"/>
    </xf>
    <xf numFmtId="0" fontId="0" fillId="0" borderId="1" xfId="0" applyFont="1" applyFill="1" applyBorder="1" applyAlignment="1">
      <alignment horizontal="left" wrapText="1"/>
    </xf>
    <xf numFmtId="0" fontId="4" fillId="10" borderId="13" xfId="0" applyFont="1" applyFill="1" applyBorder="1" applyAlignment="1">
      <alignment horizontal="left" vertical="top"/>
    </xf>
    <xf numFmtId="0" fontId="4" fillId="10" borderId="14" xfId="0" applyFont="1" applyFill="1" applyBorder="1" applyAlignment="1">
      <alignment horizontal="left" vertical="top"/>
    </xf>
    <xf numFmtId="0" fontId="10" fillId="0" borderId="1" xfId="3" applyFill="1" applyBorder="1" applyAlignment="1">
      <alignment horizontal="left" wrapText="1"/>
    </xf>
    <xf numFmtId="0" fontId="19" fillId="5" borderId="18" xfId="0" applyFont="1" applyFill="1" applyBorder="1" applyAlignment="1">
      <alignment horizontal="center" vertical="center" wrapText="1"/>
    </xf>
    <xf numFmtId="0" fontId="19" fillId="5" borderId="17" xfId="0" applyFont="1" applyFill="1" applyBorder="1" applyAlignment="1">
      <alignment horizontal="center" vertical="center" wrapText="1"/>
    </xf>
    <xf numFmtId="0" fontId="8" fillId="0" borderId="18" xfId="0" applyFont="1" applyBorder="1" applyAlignment="1">
      <alignment horizontal="left"/>
    </xf>
    <xf numFmtId="168" fontId="8" fillId="0" borderId="18" xfId="0" applyNumberFormat="1" applyFont="1" applyBorder="1" applyAlignment="1">
      <alignment horizontal="right"/>
    </xf>
    <xf numFmtId="168" fontId="8" fillId="0" borderId="18" xfId="0" applyNumberFormat="1" applyFont="1" applyBorder="1"/>
    <xf numFmtId="169" fontId="8" fillId="0" borderId="18" xfId="0" applyNumberFormat="1" applyFont="1" applyBorder="1"/>
    <xf numFmtId="0" fontId="19" fillId="12" borderId="7" xfId="0" applyFont="1" applyFill="1" applyBorder="1" applyAlignment="1">
      <alignment horizontal="center" vertical="center" wrapText="1"/>
    </xf>
    <xf numFmtId="0" fontId="8" fillId="0" borderId="0" xfId="0" applyFont="1" applyAlignment="1">
      <alignment horizontal="left"/>
    </xf>
    <xf numFmtId="170" fontId="8" fillId="0" borderId="0" xfId="0" applyNumberFormat="1" applyFont="1"/>
    <xf numFmtId="0" fontId="8" fillId="0" borderId="0" xfId="0" applyFont="1" applyAlignment="1">
      <alignment horizontal="left" vertical="center"/>
    </xf>
    <xf numFmtId="0" fontId="8" fillId="0" borderId="11" xfId="0" applyFont="1" applyBorder="1" applyAlignment="1">
      <alignment wrapText="1"/>
    </xf>
    <xf numFmtId="0" fontId="4" fillId="2" borderId="1" xfId="0" applyFont="1" applyFill="1" applyBorder="1" applyAlignment="1">
      <alignment vertical="center" wrapText="1"/>
    </xf>
    <xf numFmtId="0" fontId="0" fillId="0" borderId="1" xfId="0" applyFont="1" applyBorder="1" applyAlignment="1">
      <alignment vertical="center" wrapText="1"/>
    </xf>
    <xf numFmtId="0" fontId="32" fillId="0" borderId="0" xfId="0" applyFont="1" applyFill="1"/>
    <xf numFmtId="0" fontId="30" fillId="0" borderId="0" xfId="3" applyFont="1" applyAlignment="1">
      <alignment horizontal="center"/>
    </xf>
    <xf numFmtId="0" fontId="18" fillId="0" borderId="0" xfId="0" applyFont="1" applyAlignment="1">
      <alignment wrapText="1"/>
    </xf>
    <xf numFmtId="0" fontId="17" fillId="6" borderId="0" xfId="3" applyFont="1" applyFill="1" applyAlignment="1">
      <alignment horizontal="center" vertical="top"/>
    </xf>
    <xf numFmtId="0" fontId="19" fillId="5" borderId="0" xfId="0" applyFont="1" applyFill="1" applyBorder="1" applyAlignment="1">
      <alignment horizontal="center" vertical="center"/>
    </xf>
    <xf numFmtId="0" fontId="18" fillId="0" borderId="7" xfId="0" applyFont="1" applyBorder="1"/>
    <xf numFmtId="0" fontId="36" fillId="13" borderId="7" xfId="0" applyFont="1" applyFill="1" applyBorder="1" applyAlignment="1">
      <alignment horizontal="center" vertical="center"/>
    </xf>
    <xf numFmtId="0" fontId="37" fillId="0" borderId="0" xfId="0" applyFont="1" applyAlignment="1">
      <alignment vertical="center"/>
    </xf>
    <xf numFmtId="0" fontId="38" fillId="0" borderId="0" xfId="0" applyFont="1"/>
    <xf numFmtId="0" fontId="18" fillId="0" borderId="0" xfId="0" applyFont="1" applyAlignment="1"/>
    <xf numFmtId="0" fontId="6" fillId="0" borderId="0" xfId="0" applyFont="1" applyFill="1" applyBorder="1" applyAlignment="1"/>
    <xf numFmtId="0" fontId="19" fillId="5" borderId="7" xfId="0" applyFont="1" applyFill="1" applyBorder="1" applyAlignment="1">
      <alignment vertical="center"/>
    </xf>
    <xf numFmtId="2" fontId="8" fillId="0" borderId="0" xfId="2" applyNumberFormat="1" applyFont="1" applyBorder="1" applyAlignment="1">
      <alignment horizontal="right"/>
    </xf>
    <xf numFmtId="2" fontId="8" fillId="0" borderId="0" xfId="0" applyNumberFormat="1" applyFont="1" applyBorder="1" applyAlignment="1">
      <alignment horizontal="right"/>
    </xf>
    <xf numFmtId="10" fontId="6" fillId="0" borderId="0" xfId="2" applyNumberFormat="1" applyFont="1" applyBorder="1" applyAlignment="1">
      <alignment horizontal="right"/>
    </xf>
    <xf numFmtId="0" fontId="8" fillId="0" borderId="0" xfId="0" applyFont="1" applyBorder="1" applyAlignment="1">
      <alignment horizontal="left" wrapText="1"/>
    </xf>
    <xf numFmtId="2" fontId="8" fillId="0" borderId="11" xfId="2" applyNumberFormat="1" applyFont="1" applyBorder="1" applyAlignment="1">
      <alignment horizontal="right"/>
    </xf>
    <xf numFmtId="0" fontId="24" fillId="0" borderId="0" xfId="0" applyFont="1" applyFill="1" applyAlignment="1">
      <alignment vertical="top"/>
    </xf>
    <xf numFmtId="0" fontId="39" fillId="0" borderId="0" xfId="0" applyFont="1" applyAlignment="1">
      <alignment horizontal="center" vertical="top"/>
    </xf>
    <xf numFmtId="0" fontId="0" fillId="0" borderId="0" xfId="0" applyFont="1" applyFill="1" applyAlignment="1">
      <alignment wrapText="1"/>
    </xf>
    <xf numFmtId="0" fontId="13" fillId="5" borderId="4" xfId="0" applyFont="1" applyFill="1" applyBorder="1" applyAlignment="1">
      <alignment horizontal="center" vertical="center" wrapText="1"/>
    </xf>
    <xf numFmtId="0" fontId="0" fillId="0" borderId="0" xfId="0" applyFont="1" applyAlignment="1">
      <alignment vertical="center" wrapText="1"/>
    </xf>
    <xf numFmtId="0" fontId="15" fillId="0" borderId="1" xfId="3" applyFont="1" applyFill="1" applyBorder="1" applyAlignment="1">
      <alignment vertical="center" wrapText="1"/>
    </xf>
    <xf numFmtId="0" fontId="16" fillId="0" borderId="1" xfId="3" applyFont="1" applyFill="1" applyBorder="1" applyAlignment="1">
      <alignment vertical="center" wrapText="1"/>
    </xf>
    <xf numFmtId="0" fontId="14" fillId="0" borderId="1" xfId="0" applyFont="1" applyFill="1" applyBorder="1" applyAlignment="1">
      <alignment horizontal="left" vertical="center" wrapText="1"/>
    </xf>
    <xf numFmtId="0" fontId="10" fillId="0" borderId="0" xfId="3"/>
    <xf numFmtId="49" fontId="19" fillId="5" borderId="7" xfId="0" applyNumberFormat="1" applyFont="1" applyFill="1" applyBorder="1" applyAlignment="1">
      <alignment horizontal="center" vertical="center" wrapText="1"/>
    </xf>
    <xf numFmtId="0" fontId="18" fillId="0" borderId="0" xfId="0" applyFont="1" applyBorder="1" applyAlignment="1">
      <alignment vertical="top"/>
    </xf>
    <xf numFmtId="0" fontId="32" fillId="0" borderId="0" xfId="0" applyFont="1" applyFill="1" applyAlignment="1">
      <alignment vertical="top"/>
    </xf>
    <xf numFmtId="0" fontId="14" fillId="9" borderId="1" xfId="0" applyFont="1" applyFill="1" applyBorder="1" applyAlignment="1">
      <alignment wrapText="1"/>
    </xf>
    <xf numFmtId="0" fontId="18" fillId="0" borderId="1" xfId="0" applyFont="1" applyFill="1" applyBorder="1" applyAlignment="1">
      <alignment horizontal="left" vertical="top" wrapText="1"/>
    </xf>
    <xf numFmtId="0" fontId="19" fillId="5" borderId="7" xfId="0" applyFont="1" applyFill="1" applyBorder="1" applyAlignment="1">
      <alignment horizontal="center" vertical="center"/>
    </xf>
    <xf numFmtId="0" fontId="8" fillId="0" borderId="11" xfId="0" applyFont="1" applyBorder="1"/>
    <xf numFmtId="0" fontId="8" fillId="0" borderId="11" xfId="0" applyFont="1" applyBorder="1" applyAlignment="1">
      <alignment horizontal="left" vertical="center"/>
    </xf>
    <xf numFmtId="0" fontId="8" fillId="0" borderId="11" xfId="0" applyFont="1" applyBorder="1" applyAlignment="1">
      <alignment horizontal="center" vertical="center"/>
    </xf>
    <xf numFmtId="0" fontId="8" fillId="0" borderId="11" xfId="0" applyFont="1" applyBorder="1" applyAlignment="1">
      <alignment vertical="center"/>
    </xf>
    <xf numFmtId="0" fontId="41" fillId="0" borderId="1" xfId="0" applyFont="1" applyBorder="1" applyAlignment="1">
      <alignment wrapText="1"/>
    </xf>
    <xf numFmtId="0" fontId="10" fillId="0" borderId="1" xfId="3" applyFont="1" applyFill="1" applyBorder="1" applyAlignment="1">
      <alignment horizontal="left" vertical="top" wrapText="1"/>
    </xf>
    <xf numFmtId="0" fontId="18" fillId="0" borderId="0"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Alignment="1">
      <alignment horizontal="left" vertical="center"/>
    </xf>
    <xf numFmtId="0" fontId="42" fillId="15" borderId="11" xfId="0" applyFont="1" applyFill="1" applyBorder="1" applyAlignment="1">
      <alignment vertical="top" wrapText="1"/>
    </xf>
    <xf numFmtId="0" fontId="42" fillId="15" borderId="14" xfId="0" applyFont="1" applyFill="1" applyBorder="1" applyAlignment="1">
      <alignment horizontal="center" vertical="center" wrapText="1"/>
    </xf>
    <xf numFmtId="0" fontId="42" fillId="15" borderId="1" xfId="0" applyFont="1" applyFill="1" applyBorder="1" applyAlignment="1">
      <alignment horizontal="center" vertical="center" wrapText="1"/>
    </xf>
    <xf numFmtId="0" fontId="42" fillId="15" borderId="0" xfId="0" applyFont="1" applyFill="1"/>
    <xf numFmtId="0" fontId="42" fillId="15" borderId="2" xfId="0" applyFont="1" applyFill="1" applyBorder="1"/>
    <xf numFmtId="0" fontId="42" fillId="15" borderId="2" xfId="0" applyFont="1" applyFill="1" applyBorder="1" applyAlignment="1">
      <alignment horizontal="center"/>
    </xf>
    <xf numFmtId="0" fontId="7" fillId="9" borderId="0" xfId="11" applyFont="1" applyFill="1" applyBorder="1" applyAlignment="1">
      <alignment horizontal="center" vertical="center" wrapText="1"/>
    </xf>
    <xf numFmtId="170" fontId="18" fillId="0" borderId="0" xfId="0" applyNumberFormat="1" applyFont="1" applyBorder="1" applyAlignment="1">
      <alignment horizontal="right" vertical="center"/>
    </xf>
    <xf numFmtId="170" fontId="18" fillId="0" borderId="21" xfId="0" applyNumberFormat="1" applyFont="1" applyBorder="1" applyAlignment="1">
      <alignment horizontal="right" vertical="center"/>
    </xf>
    <xf numFmtId="170" fontId="18" fillId="0" borderId="11" xfId="0" applyNumberFormat="1" applyFont="1" applyBorder="1" applyAlignment="1">
      <alignment horizontal="right" vertical="center"/>
    </xf>
    <xf numFmtId="170" fontId="18" fillId="0" borderId="23" xfId="0" applyNumberFormat="1" applyFont="1" applyBorder="1" applyAlignment="1">
      <alignment horizontal="right" vertical="center"/>
    </xf>
    <xf numFmtId="0" fontId="43" fillId="9" borderId="24" xfId="11" applyFont="1" applyFill="1" applyBorder="1" applyAlignment="1">
      <alignment horizontal="right" vertical="top" wrapText="1"/>
    </xf>
    <xf numFmtId="0" fontId="18" fillId="0" borderId="0" xfId="0" applyFont="1" applyAlignment="1">
      <alignment horizontal="right" vertical="top"/>
    </xf>
    <xf numFmtId="1" fontId="35" fillId="16" borderId="0" xfId="0" applyNumberFormat="1" applyFont="1" applyFill="1" applyAlignment="1">
      <alignment horizontal="right" vertical="top"/>
    </xf>
    <xf numFmtId="0" fontId="10" fillId="0" borderId="1" xfId="3" applyFill="1" applyBorder="1" applyAlignment="1">
      <alignment vertical="top" wrapText="1"/>
    </xf>
    <xf numFmtId="0" fontId="19" fillId="0" borderId="5" xfId="0" applyFont="1" applyFill="1" applyBorder="1" applyAlignment="1">
      <alignment horizontal="left" vertical="top"/>
    </xf>
    <xf numFmtId="0" fontId="19" fillId="0" borderId="5" xfId="0" applyFont="1" applyFill="1" applyBorder="1" applyAlignment="1">
      <alignment horizontal="left" vertical="center"/>
    </xf>
    <xf numFmtId="0" fontId="18" fillId="0" borderId="0" xfId="0" applyFont="1" applyBorder="1" applyAlignment="1"/>
    <xf numFmtId="0" fontId="0" fillId="0" borderId="0" xfId="0" applyFont="1" applyAlignment="1">
      <alignment wrapText="1"/>
    </xf>
    <xf numFmtId="0" fontId="10" fillId="0" borderId="2" xfId="3" applyFont="1" applyFill="1" applyBorder="1" applyAlignment="1">
      <alignment horizontal="center" vertical="center" wrapText="1"/>
    </xf>
    <xf numFmtId="0" fontId="10" fillId="0" borderId="1" xfId="3" applyFill="1" applyBorder="1" applyAlignment="1">
      <alignment horizontal="center" vertical="center" wrapText="1"/>
    </xf>
    <xf numFmtId="0" fontId="15" fillId="0" borderId="2" xfId="3" applyFont="1" applyFill="1" applyBorder="1" applyAlignment="1">
      <alignment vertical="center" wrapText="1"/>
    </xf>
    <xf numFmtId="0" fontId="10" fillId="0" borderId="2" xfId="3" applyFill="1" applyBorder="1" applyAlignment="1">
      <alignment horizontal="center" vertical="center" wrapText="1"/>
    </xf>
    <xf numFmtId="0" fontId="6" fillId="0" borderId="0" xfId="0" applyFont="1" applyFill="1" applyAlignment="1">
      <alignment horizontal="left" vertical="center"/>
    </xf>
    <xf numFmtId="0" fontId="19" fillId="0" borderId="0" xfId="0" applyFont="1" applyFill="1" applyAlignment="1">
      <alignment vertical="center" wrapText="1"/>
    </xf>
    <xf numFmtId="0" fontId="19" fillId="18" borderId="7" xfId="0" applyFont="1" applyFill="1" applyBorder="1" applyAlignment="1">
      <alignment horizontal="center" vertical="center" wrapText="1"/>
    </xf>
    <xf numFmtId="165" fontId="8" fillId="0" borderId="0" xfId="0" applyNumberFormat="1" applyFont="1" applyBorder="1" applyAlignment="1">
      <alignment horizontal="center"/>
    </xf>
    <xf numFmtId="0" fontId="8" fillId="0" borderId="0" xfId="0" applyFont="1" applyBorder="1" applyAlignment="1">
      <alignment horizontal="center" wrapText="1"/>
    </xf>
    <xf numFmtId="0" fontId="8" fillId="0" borderId="11" xfId="0" applyFont="1" applyBorder="1" applyAlignment="1">
      <alignment horizontal="center" wrapText="1"/>
    </xf>
    <xf numFmtId="165" fontId="8" fillId="0" borderId="11" xfId="0" applyNumberFormat="1" applyFont="1" applyBorder="1" applyAlignment="1">
      <alignment horizontal="center"/>
    </xf>
    <xf numFmtId="0" fontId="0" fillId="0" borderId="1" xfId="0" applyFont="1" applyBorder="1" applyAlignment="1">
      <alignment vertical="top"/>
    </xf>
    <xf numFmtId="0" fontId="0" fillId="9" borderId="1" xfId="0" applyFont="1" applyFill="1" applyBorder="1" applyAlignment="1">
      <alignment vertical="top" wrapText="1"/>
    </xf>
    <xf numFmtId="0" fontId="24" fillId="0" borderId="0" xfId="0" applyFont="1" applyAlignment="1">
      <alignment wrapText="1"/>
    </xf>
    <xf numFmtId="0" fontId="18" fillId="0" borderId="0" xfId="0" applyFont="1" applyBorder="1" applyAlignment="1">
      <alignment vertical="center" wrapText="1"/>
    </xf>
    <xf numFmtId="0" fontId="8" fillId="0" borderId="0" xfId="0" applyFont="1" applyAlignment="1">
      <alignment horizontal="center"/>
    </xf>
    <xf numFmtId="165" fontId="8" fillId="0" borderId="0" xfId="0" applyNumberFormat="1" applyFont="1" applyAlignment="1">
      <alignment horizontal="center"/>
    </xf>
    <xf numFmtId="0" fontId="6" fillId="0" borderId="0" xfId="0" applyFont="1"/>
    <xf numFmtId="0" fontId="0" fillId="0" borderId="1" xfId="0" applyBorder="1"/>
    <xf numFmtId="0" fontId="4" fillId="19" borderId="0" xfId="0" applyFont="1" applyFill="1" applyAlignment="1">
      <alignment vertical="center"/>
    </xf>
    <xf numFmtId="0" fontId="0" fillId="9" borderId="1" xfId="0" applyFont="1" applyFill="1" applyBorder="1" applyAlignment="1">
      <alignment horizontal="left" wrapText="1"/>
    </xf>
    <xf numFmtId="0" fontId="24" fillId="0" borderId="0" xfId="0" applyFont="1" applyAlignment="1">
      <alignment vertical="top" wrapText="1"/>
    </xf>
    <xf numFmtId="0" fontId="18" fillId="0" borderId="0" xfId="0" applyFont="1" applyBorder="1" applyAlignment="1">
      <alignment vertical="top" wrapText="1"/>
    </xf>
    <xf numFmtId="0" fontId="18" fillId="0" borderId="0" xfId="0" applyFont="1" applyAlignment="1">
      <alignment horizontal="center" vertical="top"/>
    </xf>
    <xf numFmtId="0" fontId="18" fillId="0" borderId="0" xfId="0" applyFont="1" applyBorder="1" applyAlignment="1">
      <alignment wrapText="1"/>
    </xf>
    <xf numFmtId="0" fontId="8" fillId="0" borderId="0" xfId="0" applyFont="1" applyAlignment="1">
      <alignment horizontal="left" wrapText="1"/>
    </xf>
    <xf numFmtId="0" fontId="8" fillId="0" borderId="11" xfId="0" applyFont="1" applyBorder="1" applyAlignment="1">
      <alignment horizontal="left" wrapText="1"/>
    </xf>
    <xf numFmtId="165" fontId="8" fillId="0" borderId="11" xfId="0" applyNumberFormat="1" applyFont="1" applyBorder="1" applyAlignment="1">
      <alignment horizontal="right"/>
    </xf>
    <xf numFmtId="0" fontId="13" fillId="2" borderId="1" xfId="0" applyFont="1" applyFill="1" applyBorder="1" applyAlignment="1">
      <alignment vertical="top"/>
    </xf>
    <xf numFmtId="165" fontId="7" fillId="0" borderId="0" xfId="0" applyNumberFormat="1" applyFont="1" applyBorder="1" applyAlignment="1">
      <alignment horizontal="right"/>
    </xf>
    <xf numFmtId="165" fontId="8" fillId="0" borderId="0" xfId="0" applyNumberFormat="1" applyFont="1" applyBorder="1" applyAlignment="1">
      <alignment horizontal="right"/>
    </xf>
    <xf numFmtId="165" fontId="8" fillId="9" borderId="11" xfId="0" applyNumberFormat="1" applyFont="1" applyFill="1" applyBorder="1" applyAlignment="1">
      <alignment horizontal="right"/>
    </xf>
    <xf numFmtId="0" fontId="3" fillId="9" borderId="1" xfId="0" applyFont="1" applyFill="1" applyBorder="1" applyAlignment="1">
      <alignment vertical="top" wrapText="1"/>
    </xf>
    <xf numFmtId="0" fontId="18" fillId="0" borderId="1" xfId="0" applyFont="1" applyBorder="1" applyAlignment="1">
      <alignment vertical="top" wrapText="1"/>
    </xf>
    <xf numFmtId="0" fontId="0" fillId="0" borderId="0" xfId="0" applyFont="1" applyAlignment="1">
      <alignment vertical="top"/>
    </xf>
    <xf numFmtId="0" fontId="23" fillId="0" borderId="12" xfId="0" applyFont="1" applyBorder="1" applyAlignment="1">
      <alignment horizontal="center" vertical="center"/>
    </xf>
    <xf numFmtId="0" fontId="46" fillId="0" borderId="0" xfId="0" applyFont="1"/>
    <xf numFmtId="0" fontId="8" fillId="0" borderId="0" xfId="0" applyFont="1" applyBorder="1" applyAlignment="1"/>
    <xf numFmtId="0" fontId="8" fillId="0" borderId="11" xfId="0" applyFont="1" applyBorder="1" applyAlignment="1"/>
    <xf numFmtId="0" fontId="18" fillId="0" borderId="0" xfId="0" applyFont="1" applyFill="1" applyAlignment="1">
      <alignment horizontal="center"/>
    </xf>
    <xf numFmtId="0" fontId="18" fillId="0" borderId="0" xfId="0" applyFont="1" applyFill="1" applyAlignment="1">
      <alignment horizontal="center" wrapText="1"/>
    </xf>
    <xf numFmtId="0" fontId="22" fillId="0" borderId="12" xfId="0" applyFont="1" applyBorder="1" applyAlignment="1">
      <alignment horizontal="center" vertical="top"/>
    </xf>
    <xf numFmtId="0" fontId="4" fillId="2" borderId="0" xfId="0" applyFont="1" applyFill="1" applyAlignment="1">
      <alignment vertical="top" wrapText="1"/>
    </xf>
    <xf numFmtId="0" fontId="47" fillId="0" borderId="1" xfId="0" applyFont="1" applyBorder="1" applyAlignment="1">
      <alignment wrapText="1"/>
    </xf>
    <xf numFmtId="0" fontId="18" fillId="9" borderId="0" xfId="0" applyFont="1" applyFill="1" applyAlignment="1">
      <alignment vertical="top"/>
    </xf>
    <xf numFmtId="0" fontId="0" fillId="19" borderId="0" xfId="0" applyFont="1" applyFill="1" applyAlignment="1">
      <alignment vertical="top"/>
    </xf>
    <xf numFmtId="0" fontId="4" fillId="0" borderId="0" xfId="0" applyFont="1" applyAlignment="1">
      <alignment vertical="center"/>
    </xf>
    <xf numFmtId="0" fontId="4" fillId="2" borderId="1" xfId="0" applyFont="1" applyFill="1" applyBorder="1" applyAlignment="1">
      <alignment horizontal="left" vertical="top"/>
    </xf>
    <xf numFmtId="0" fontId="18" fillId="0" borderId="0" xfId="0" applyFont="1" applyFill="1" applyAlignment="1">
      <alignment vertical="top"/>
    </xf>
    <xf numFmtId="0" fontId="19" fillId="18" borderId="9" xfId="0" applyFont="1" applyFill="1" applyBorder="1" applyAlignment="1">
      <alignment horizontal="center" vertical="center" wrapText="1"/>
    </xf>
    <xf numFmtId="0" fontId="19" fillId="18" borderId="10" xfId="0" applyFont="1" applyFill="1" applyBorder="1" applyAlignment="1">
      <alignment horizontal="center" vertical="center"/>
    </xf>
    <xf numFmtId="0" fontId="19" fillId="18" borderId="10" xfId="0" applyFont="1" applyFill="1" applyBorder="1" applyAlignment="1">
      <alignment horizontal="center" vertical="center" wrapText="1"/>
    </xf>
    <xf numFmtId="2" fontId="8" fillId="0" borderId="0" xfId="2" applyNumberFormat="1" applyFont="1" applyFill="1" applyBorder="1" applyAlignment="1">
      <alignment horizontal="right"/>
    </xf>
    <xf numFmtId="2" fontId="8" fillId="0" borderId="11" xfId="2" applyNumberFormat="1" applyFont="1" applyFill="1" applyBorder="1" applyAlignment="1">
      <alignment horizontal="right"/>
    </xf>
    <xf numFmtId="0" fontId="47" fillId="0" borderId="0" xfId="0" applyFont="1" applyAlignment="1">
      <alignment vertical="top" wrapText="1"/>
    </xf>
    <xf numFmtId="0" fontId="49" fillId="0" borderId="0" xfId="0" applyFont="1" applyAlignment="1">
      <alignment vertical="center"/>
    </xf>
    <xf numFmtId="0" fontId="50" fillId="0" borderId="0" xfId="0" applyFont="1"/>
    <xf numFmtId="0" fontId="3" fillId="0" borderId="1" xfId="0" applyFont="1" applyFill="1" applyBorder="1" applyAlignment="1">
      <alignment horizontal="left" vertical="top" wrapText="1"/>
    </xf>
    <xf numFmtId="0" fontId="24" fillId="0" borderId="0" xfId="0" applyFont="1" applyFill="1" applyAlignment="1">
      <alignment horizontal="center" vertical="center"/>
    </xf>
    <xf numFmtId="0" fontId="18" fillId="0" borderId="0" xfId="0" applyFont="1" applyFill="1" applyAlignment="1">
      <alignment horizontal="center" vertical="center" wrapText="1"/>
    </xf>
    <xf numFmtId="0" fontId="18" fillId="0" borderId="0" xfId="0" applyFont="1" applyFill="1" applyAlignment="1">
      <alignment horizontal="center" vertical="center"/>
    </xf>
    <xf numFmtId="0" fontId="51" fillId="0" borderId="0" xfId="0" applyFont="1" applyAlignment="1">
      <alignment vertical="center"/>
    </xf>
    <xf numFmtId="4" fontId="8" fillId="0" borderId="0" xfId="0" applyNumberFormat="1" applyFont="1" applyBorder="1" applyAlignment="1">
      <alignment horizontal="right"/>
    </xf>
    <xf numFmtId="0" fontId="6" fillId="0" borderId="0" xfId="0" applyFont="1" applyBorder="1" applyAlignment="1">
      <alignment horizontal="right" vertical="center"/>
    </xf>
    <xf numFmtId="0" fontId="8" fillId="0" borderId="11" xfId="0" applyFont="1" applyBorder="1" applyAlignment="1">
      <alignment horizontal="center" vertical="center" wrapText="1"/>
    </xf>
    <xf numFmtId="4" fontId="8" fillId="0" borderId="11" xfId="0" applyNumberFormat="1" applyFont="1" applyBorder="1" applyAlignment="1">
      <alignment horizontal="right" vertical="center"/>
    </xf>
    <xf numFmtId="0" fontId="6" fillId="0" borderId="11" xfId="0" applyFont="1" applyBorder="1" applyAlignment="1">
      <alignment horizontal="right" vertical="center"/>
    </xf>
    <xf numFmtId="0" fontId="50" fillId="0" borderId="0" xfId="0" applyFont="1" applyAlignment="1">
      <alignment vertical="center"/>
    </xf>
    <xf numFmtId="0" fontId="23" fillId="0" borderId="0" xfId="0" applyFont="1" applyBorder="1" applyAlignment="1">
      <alignment vertical="top"/>
    </xf>
    <xf numFmtId="0" fontId="42" fillId="18" borderId="7" xfId="0" applyFont="1" applyFill="1" applyBorder="1" applyAlignment="1">
      <alignment horizontal="center" vertical="top" wrapText="1"/>
    </xf>
    <xf numFmtId="0" fontId="8" fillId="0" borderId="0" xfId="0" applyFont="1" applyBorder="1" applyAlignment="1">
      <alignment horizontal="center" vertical="top" wrapText="1"/>
    </xf>
    <xf numFmtId="4" fontId="8" fillId="0" borderId="0" xfId="0" applyNumberFormat="1" applyFont="1" applyBorder="1" applyAlignment="1">
      <alignment horizontal="center" vertical="top"/>
    </xf>
    <xf numFmtId="0" fontId="6" fillId="0" borderId="0" xfId="0" applyFont="1" applyBorder="1" applyAlignment="1">
      <alignment horizontal="center" vertical="top"/>
    </xf>
    <xf numFmtId="0" fontId="8" fillId="0" borderId="0" xfId="0" applyFont="1" applyBorder="1" applyAlignment="1">
      <alignment horizontal="center" vertical="top"/>
    </xf>
    <xf numFmtId="0" fontId="8" fillId="0" borderId="11" xfId="0" applyFont="1" applyBorder="1" applyAlignment="1">
      <alignment horizontal="center" vertical="top" wrapText="1"/>
    </xf>
    <xf numFmtId="4" fontId="8" fillId="0" borderId="11" xfId="0" applyNumberFormat="1" applyFont="1" applyBorder="1" applyAlignment="1">
      <alignment horizontal="center" vertical="top"/>
    </xf>
    <xf numFmtId="0" fontId="6" fillId="0" borderId="11" xfId="0" applyFont="1" applyBorder="1" applyAlignment="1">
      <alignment horizontal="center" vertical="top"/>
    </xf>
    <xf numFmtId="0" fontId="8" fillId="0" borderId="0" xfId="0" applyFont="1" applyBorder="1" applyAlignment="1">
      <alignment vertical="top"/>
    </xf>
    <xf numFmtId="0" fontId="18" fillId="0" borderId="0" xfId="0" applyFont="1" applyFill="1" applyAlignment="1">
      <alignment horizontal="left"/>
    </xf>
    <xf numFmtId="0" fontId="19" fillId="18" borderId="7" xfId="0" applyFont="1" applyFill="1" applyBorder="1" applyAlignment="1">
      <alignment horizontal="center" wrapText="1"/>
    </xf>
    <xf numFmtId="0" fontId="7" fillId="0" borderId="0" xfId="0" applyFont="1" applyFill="1" applyAlignment="1">
      <alignment horizontal="left" wrapText="1"/>
    </xf>
    <xf numFmtId="173" fontId="8" fillId="0" borderId="0" xfId="0" applyNumberFormat="1" applyFont="1" applyAlignment="1">
      <alignment horizontal="right"/>
    </xf>
    <xf numFmtId="173" fontId="8" fillId="0" borderId="0" xfId="0" applyNumberFormat="1" applyFont="1" applyBorder="1" applyAlignment="1">
      <alignment horizontal="right"/>
    </xf>
    <xf numFmtId="0" fontId="7" fillId="0" borderId="11" xfId="0" applyFont="1" applyFill="1" applyBorder="1" applyAlignment="1">
      <alignment horizontal="left" wrapText="1"/>
    </xf>
    <xf numFmtId="173" fontId="8" fillId="0" borderId="11" xfId="0" applyNumberFormat="1" applyFont="1" applyBorder="1" applyAlignment="1">
      <alignment horizontal="right"/>
    </xf>
    <xf numFmtId="0" fontId="18" fillId="0" borderId="0" xfId="0" applyFont="1" applyFill="1" applyAlignment="1">
      <alignment horizontal="left" wrapText="1"/>
    </xf>
    <xf numFmtId="0" fontId="18" fillId="0" borderId="0" xfId="0" applyFont="1" applyFill="1" applyAlignment="1">
      <alignment horizontal="left" vertical="top"/>
    </xf>
    <xf numFmtId="0" fontId="18" fillId="0" borderId="0" xfId="0" applyFont="1" applyFill="1" applyAlignment="1">
      <alignment horizontal="left" vertical="top" wrapText="1"/>
    </xf>
    <xf numFmtId="0" fontId="10" fillId="0" borderId="1" xfId="3" applyFont="1" applyFill="1" applyBorder="1" applyAlignment="1">
      <alignment horizontal="left" wrapText="1"/>
    </xf>
    <xf numFmtId="0" fontId="32" fillId="0" borderId="0" xfId="0" applyFont="1" applyAlignment="1">
      <alignment vertical="top"/>
    </xf>
    <xf numFmtId="0" fontId="19" fillId="18" borderId="0" xfId="0" applyFont="1" applyFill="1" applyBorder="1" applyAlignment="1">
      <alignment horizontal="center"/>
    </xf>
    <xf numFmtId="0" fontId="19" fillId="18" borderId="10" xfId="0" applyFont="1" applyFill="1" applyBorder="1"/>
    <xf numFmtId="0" fontId="20" fillId="0" borderId="0" xfId="12" applyFont="1" applyBorder="1" applyAlignment="1">
      <alignment horizontal="center" vertical="top" wrapText="1"/>
    </xf>
    <xf numFmtId="165" fontId="20" fillId="0" borderId="0" xfId="12" applyNumberFormat="1" applyFont="1" applyBorder="1" applyAlignment="1">
      <alignment horizontal="center" vertical="center"/>
    </xf>
    <xf numFmtId="0" fontId="20" fillId="0" borderId="11" xfId="12" applyFont="1" applyBorder="1" applyAlignment="1">
      <alignment horizontal="center" vertical="top" wrapText="1"/>
    </xf>
    <xf numFmtId="165" fontId="20" fillId="0" borderId="11" xfId="12" applyNumberFormat="1" applyFont="1" applyBorder="1" applyAlignment="1">
      <alignment horizontal="center" vertical="center"/>
    </xf>
    <xf numFmtId="0" fontId="52" fillId="0" borderId="0" xfId="0" applyFont="1" applyAlignment="1">
      <alignment horizontal="left" vertical="top"/>
    </xf>
    <xf numFmtId="0" fontId="18" fillId="0" borderId="0" xfId="0" applyFont="1" applyAlignment="1">
      <alignment horizontal="left"/>
    </xf>
    <xf numFmtId="0" fontId="13" fillId="0" borderId="1" xfId="0" applyFont="1" applyBorder="1" applyAlignment="1">
      <alignment horizontal="justify" vertical="top" wrapText="1"/>
    </xf>
    <xf numFmtId="0" fontId="18" fillId="0" borderId="0" xfId="0" applyFont="1" applyFill="1" applyBorder="1" applyAlignment="1">
      <alignment horizontal="center" vertical="center" wrapText="1"/>
    </xf>
    <xf numFmtId="170" fontId="18" fillId="0" borderId="0" xfId="0" applyNumberFormat="1" applyFont="1"/>
    <xf numFmtId="0" fontId="24" fillId="0" borderId="18" xfId="0" applyFont="1" applyFill="1" applyBorder="1" applyAlignment="1">
      <alignment horizontal="left" vertical="center" wrapText="1"/>
    </xf>
    <xf numFmtId="0" fontId="35" fillId="0" borderId="18" xfId="0" applyFont="1" applyFill="1" applyBorder="1" applyAlignment="1">
      <alignment horizontal="center" vertical="center" wrapText="1"/>
    </xf>
    <xf numFmtId="0" fontId="18" fillId="0" borderId="18" xfId="0" applyFont="1" applyFill="1" applyBorder="1" applyAlignment="1">
      <alignment horizontal="center" vertical="center" wrapText="1"/>
    </xf>
    <xf numFmtId="0" fontId="43" fillId="0" borderId="17" xfId="11" applyFont="1" applyFill="1" applyBorder="1" applyAlignment="1">
      <alignment horizontal="center" vertical="center" wrapText="1"/>
    </xf>
    <xf numFmtId="0" fontId="35" fillId="0" borderId="17" xfId="0" applyFont="1" applyFill="1" applyBorder="1" applyAlignment="1">
      <alignment horizontal="center" vertical="center" wrapText="1"/>
    </xf>
    <xf numFmtId="0" fontId="0" fillId="0" borderId="17" xfId="0" applyBorder="1" applyAlignment="1">
      <alignment horizontal="center" vertical="center"/>
    </xf>
    <xf numFmtId="0" fontId="53" fillId="0" borderId="17" xfId="0" applyFont="1" applyFill="1" applyBorder="1" applyAlignment="1">
      <alignment horizontal="center" vertical="center" wrapText="1"/>
    </xf>
    <xf numFmtId="0" fontId="18" fillId="0" borderId="17" xfId="0" applyFont="1" applyFill="1" applyBorder="1" applyAlignment="1">
      <alignment horizontal="center" vertical="center" wrapText="1"/>
    </xf>
    <xf numFmtId="0" fontId="18" fillId="0" borderId="11" xfId="0" applyFont="1" applyFill="1" applyBorder="1" applyAlignment="1">
      <alignment horizontal="center" vertical="center" wrapText="1"/>
    </xf>
    <xf numFmtId="0" fontId="4" fillId="0" borderId="11" xfId="0" applyFont="1" applyBorder="1" applyAlignment="1">
      <alignment horizontal="center" vertical="center"/>
    </xf>
    <xf numFmtId="0" fontId="43" fillId="0" borderId="0" xfId="11" applyFont="1" applyFill="1" applyBorder="1" applyAlignment="1">
      <alignment horizontal="left" vertical="center" wrapText="1"/>
    </xf>
    <xf numFmtId="170" fontId="35" fillId="0" borderId="0" xfId="0" applyNumberFormat="1" applyFont="1" applyFill="1" applyBorder="1" applyAlignment="1">
      <alignment horizontal="right" vertical="center"/>
    </xf>
    <xf numFmtId="170" fontId="53" fillId="0" borderId="0" xfId="0" applyNumberFormat="1" applyFont="1" applyFill="1" applyBorder="1" applyAlignment="1">
      <alignment horizontal="right" vertical="center"/>
    </xf>
    <xf numFmtId="170" fontId="18" fillId="0" borderId="0" xfId="0" applyNumberFormat="1" applyFont="1" applyFill="1" applyBorder="1" applyAlignment="1">
      <alignment horizontal="right" vertical="center"/>
    </xf>
    <xf numFmtId="2" fontId="18" fillId="0" borderId="0" xfId="0" applyNumberFormat="1" applyFont="1" applyFill="1" applyBorder="1" applyAlignment="1">
      <alignment horizontal="right" vertical="center"/>
    </xf>
    <xf numFmtId="0" fontId="43" fillId="0" borderId="11" xfId="11" applyFont="1" applyFill="1" applyBorder="1" applyAlignment="1">
      <alignment horizontal="left" vertical="center" wrapText="1"/>
    </xf>
    <xf numFmtId="170" fontId="35" fillId="0" borderId="11" xfId="0" applyNumberFormat="1" applyFont="1" applyFill="1" applyBorder="1" applyAlignment="1">
      <alignment horizontal="right" vertical="center"/>
    </xf>
    <xf numFmtId="170" fontId="53" fillId="0" borderId="11" xfId="0" applyNumberFormat="1" applyFont="1" applyFill="1" applyBorder="1" applyAlignment="1">
      <alignment horizontal="right" vertical="center"/>
    </xf>
    <xf numFmtId="170" fontId="18" fillId="0" borderId="11" xfId="0" applyNumberFormat="1" applyFont="1" applyFill="1" applyBorder="1" applyAlignment="1">
      <alignment horizontal="right" vertical="center"/>
    </xf>
    <xf numFmtId="2" fontId="18" fillId="0" borderId="11" xfId="0" applyNumberFormat="1" applyFont="1" applyFill="1" applyBorder="1" applyAlignment="1">
      <alignment horizontal="right" vertical="center"/>
    </xf>
    <xf numFmtId="0" fontId="0" fillId="0" borderId="0" xfId="0" applyAlignment="1">
      <alignment vertical="top"/>
    </xf>
    <xf numFmtId="2" fontId="8" fillId="0" borderId="0" xfId="2" applyNumberFormat="1" applyFont="1" applyBorder="1" applyAlignment="1">
      <alignment horizontal="center"/>
    </xf>
    <xf numFmtId="2" fontId="8" fillId="0" borderId="11" xfId="2" applyNumberFormat="1" applyFont="1" applyBorder="1" applyAlignment="1">
      <alignment horizontal="center"/>
    </xf>
    <xf numFmtId="0" fontId="0" fillId="0" borderId="0" xfId="0" applyAlignment="1"/>
    <xf numFmtId="0" fontId="0" fillId="0" borderId="1" xfId="0" applyFont="1" applyFill="1" applyBorder="1" applyAlignment="1">
      <alignment horizontal="left" vertical="center" wrapText="1"/>
    </xf>
    <xf numFmtId="0" fontId="19" fillId="0" borderId="7" xfId="0" applyFont="1" applyFill="1" applyBorder="1" applyAlignment="1">
      <alignment vertical="top" wrapText="1"/>
    </xf>
    <xf numFmtId="0" fontId="19" fillId="0" borderId="8" xfId="0" applyFont="1" applyFill="1" applyBorder="1" applyAlignment="1">
      <alignment vertical="top" wrapText="1"/>
    </xf>
    <xf numFmtId="0" fontId="0" fillId="0" borderId="7" xfId="0" applyFill="1" applyBorder="1" applyAlignment="1">
      <alignment vertical="top" wrapText="1"/>
    </xf>
    <xf numFmtId="0" fontId="0" fillId="0" borderId="8" xfId="0" applyFill="1" applyBorder="1" applyAlignment="1">
      <alignment vertical="top" wrapText="1"/>
    </xf>
    <xf numFmtId="0" fontId="35" fillId="0" borderId="0" xfId="0" applyFont="1" applyAlignment="1">
      <alignment horizontal="left"/>
    </xf>
    <xf numFmtId="3" fontId="19" fillId="0" borderId="7" xfId="0" applyNumberFormat="1" applyFont="1" applyFill="1" applyBorder="1" applyAlignment="1">
      <alignment horizontal="left" vertical="center" wrapText="1"/>
    </xf>
    <xf numFmtId="168" fontId="0" fillId="0" borderId="0" xfId="0" applyNumberFormat="1"/>
    <xf numFmtId="165" fontId="0" fillId="0" borderId="0" xfId="0" applyNumberFormat="1"/>
    <xf numFmtId="0" fontId="4" fillId="2" borderId="1" xfId="0" applyFont="1" applyFill="1" applyBorder="1" applyAlignment="1">
      <alignment wrapText="1"/>
    </xf>
    <xf numFmtId="0" fontId="1" fillId="0" borderId="1" xfId="0" applyFont="1" applyFill="1" applyBorder="1" applyAlignment="1">
      <alignment horizontal="left" wrapText="1"/>
    </xf>
    <xf numFmtId="0" fontId="7" fillId="0" borderId="0" xfId="0" applyFont="1" applyFill="1" applyBorder="1" applyAlignment="1">
      <alignment horizontal="center" vertical="center" wrapText="1"/>
    </xf>
    <xf numFmtId="165" fontId="7" fillId="0" borderId="0" xfId="0" applyNumberFormat="1" applyFont="1" applyFill="1" applyBorder="1" applyAlignment="1">
      <alignment horizontal="center" vertical="center"/>
    </xf>
    <xf numFmtId="0" fontId="7" fillId="0" borderId="0" xfId="0" applyFont="1" applyFill="1" applyBorder="1" applyAlignment="1">
      <alignment horizontal="center" vertical="center"/>
    </xf>
    <xf numFmtId="0" fontId="7" fillId="0" borderId="11" xfId="0" applyFont="1" applyFill="1" applyBorder="1" applyAlignment="1">
      <alignment horizontal="center" vertical="center" wrapText="1"/>
    </xf>
    <xf numFmtId="165" fontId="7" fillId="0" borderId="11" xfId="0" applyNumberFormat="1" applyFont="1" applyFill="1" applyBorder="1" applyAlignment="1">
      <alignment horizontal="center" vertical="center"/>
    </xf>
    <xf numFmtId="0" fontId="19" fillId="5" borderId="7" xfId="0" applyNumberFormat="1" applyFont="1" applyFill="1" applyBorder="1" applyAlignment="1" applyProtection="1">
      <alignment horizontal="center" vertical="center"/>
    </xf>
    <xf numFmtId="0" fontId="19" fillId="5" borderId="7" xfId="0" applyNumberFormat="1" applyFont="1" applyFill="1" applyBorder="1" applyAlignment="1" applyProtection="1">
      <alignment horizontal="center" vertical="top" wrapText="1"/>
    </xf>
    <xf numFmtId="0" fontId="8" fillId="0" borderId="0" xfId="0" applyFont="1" applyFill="1" applyBorder="1" applyAlignment="1">
      <alignment horizontal="center"/>
    </xf>
    <xf numFmtId="0" fontId="8" fillId="0" borderId="0" xfId="0" applyNumberFormat="1" applyFont="1" applyFill="1" applyBorder="1" applyAlignment="1" applyProtection="1">
      <alignment horizontal="center"/>
      <protection hidden="1"/>
    </xf>
    <xf numFmtId="0" fontId="8" fillId="0" borderId="11" xfId="0" applyFont="1" applyFill="1" applyBorder="1" applyAlignment="1">
      <alignment horizontal="center"/>
    </xf>
    <xf numFmtId="0" fontId="8" fillId="0" borderId="11" xfId="0" applyNumberFormat="1" applyFont="1" applyFill="1" applyBorder="1" applyAlignment="1" applyProtection="1">
      <alignment horizontal="center"/>
      <protection hidden="1"/>
    </xf>
    <xf numFmtId="0" fontId="54" fillId="0" borderId="0" xfId="0" applyFont="1" applyFill="1" applyAlignment="1">
      <alignment horizontal="left"/>
    </xf>
    <xf numFmtId="0" fontId="7" fillId="0" borderId="0" xfId="0" applyFont="1" applyFill="1" applyAlignment="1">
      <alignment horizontal="left"/>
    </xf>
    <xf numFmtId="0" fontId="54" fillId="0" borderId="0" xfId="0" applyFont="1" applyFill="1"/>
    <xf numFmtId="0" fontId="10" fillId="0" borderId="1" xfId="3" applyFill="1" applyBorder="1" applyAlignment="1">
      <alignment horizontal="left" vertical="center" wrapText="1"/>
    </xf>
    <xf numFmtId="1" fontId="7" fillId="0" borderId="0" xfId="0" applyNumberFormat="1" applyFont="1" applyBorder="1" applyAlignment="1" applyProtection="1">
      <alignment horizontal="center" vertical="center"/>
    </xf>
    <xf numFmtId="165" fontId="7" fillId="0" borderId="0" xfId="1" applyNumberFormat="1" applyFont="1" applyBorder="1" applyAlignment="1" applyProtection="1">
      <alignment horizontal="center" vertical="center"/>
    </xf>
    <xf numFmtId="165" fontId="7" fillId="0" borderId="0" xfId="0" applyNumberFormat="1" applyFont="1" applyBorder="1" applyAlignment="1" applyProtection="1">
      <alignment horizontal="center" vertical="center"/>
    </xf>
    <xf numFmtId="1" fontId="7" fillId="0" borderId="11" xfId="0" applyNumberFormat="1" applyFont="1" applyBorder="1" applyAlignment="1" applyProtection="1">
      <alignment horizontal="center" vertical="center"/>
    </xf>
    <xf numFmtId="165" fontId="7" fillId="0" borderId="11" xfId="1" applyNumberFormat="1" applyFont="1" applyBorder="1" applyAlignment="1" applyProtection="1">
      <alignment horizontal="center" vertical="center"/>
    </xf>
    <xf numFmtId="165" fontId="7" fillId="0" borderId="11" xfId="0" applyNumberFormat="1" applyFont="1" applyBorder="1" applyAlignment="1" applyProtection="1">
      <alignment horizontal="center" vertical="center"/>
    </xf>
    <xf numFmtId="0" fontId="18" fillId="0" borderId="0" xfId="0" applyFont="1" applyFill="1" applyAlignment="1">
      <alignment vertical="center"/>
    </xf>
    <xf numFmtId="0" fontId="19" fillId="5" borderId="0" xfId="5" applyFont="1" applyFill="1" applyBorder="1" applyAlignment="1">
      <alignment horizontal="center" vertical="center" wrapText="1"/>
    </xf>
    <xf numFmtId="167" fontId="7" fillId="0" borderId="0" xfId="14" applyNumberFormat="1" applyFont="1" applyFill="1" applyBorder="1" applyAlignment="1">
      <alignment horizontal="center" vertical="center"/>
    </xf>
    <xf numFmtId="0" fontId="7" fillId="0" borderId="11" xfId="0" applyFont="1" applyFill="1" applyBorder="1" applyAlignment="1">
      <alignment horizontal="center" vertical="center"/>
    </xf>
    <xf numFmtId="167" fontId="7" fillId="0" borderId="11" xfId="14" applyNumberFormat="1" applyFont="1" applyFill="1" applyBorder="1" applyAlignment="1">
      <alignment horizontal="center" vertical="center"/>
    </xf>
    <xf numFmtId="0" fontId="7" fillId="0" borderId="0" xfId="0" applyFont="1" applyFill="1" applyBorder="1" applyAlignment="1">
      <alignment vertical="center"/>
    </xf>
    <xf numFmtId="0" fontId="14" fillId="0" borderId="0" xfId="0" applyFont="1" applyAlignment="1">
      <alignment vertical="center"/>
    </xf>
    <xf numFmtId="0" fontId="19" fillId="5" borderId="9" xfId="0" applyFont="1" applyFill="1" applyBorder="1" applyAlignment="1">
      <alignment vertical="center"/>
    </xf>
    <xf numFmtId="0" fontId="19" fillId="5" borderId="7" xfId="9" applyFont="1" applyFill="1" applyBorder="1" applyAlignment="1" applyProtection="1">
      <alignment horizontal="center" vertical="center" wrapText="1"/>
      <protection locked="0"/>
    </xf>
    <xf numFmtId="0" fontId="19" fillId="5" borderId="10" xfId="9" applyFont="1" applyFill="1" applyBorder="1" applyAlignment="1" applyProtection="1">
      <alignment horizontal="center" vertical="center" wrapText="1"/>
      <protection locked="0"/>
    </xf>
    <xf numFmtId="0" fontId="6" fillId="5" borderId="7" xfId="0" applyFont="1" applyFill="1" applyBorder="1" applyAlignment="1">
      <alignment vertical="center"/>
    </xf>
    <xf numFmtId="0" fontId="8" fillId="0" borderId="11" xfId="0" applyFont="1" applyFill="1" applyBorder="1" applyAlignment="1">
      <alignment horizontal="left" vertical="center"/>
    </xf>
    <xf numFmtId="2" fontId="7" fillId="0" borderId="0" xfId="0" applyNumberFormat="1" applyFont="1" applyFill="1" applyBorder="1" applyAlignment="1" applyProtection="1">
      <alignment horizontal="center" vertical="center"/>
      <protection hidden="1"/>
    </xf>
    <xf numFmtId="0" fontId="18" fillId="21" borderId="0" xfId="0" applyFont="1" applyFill="1" applyAlignment="1">
      <alignment vertical="center"/>
    </xf>
    <xf numFmtId="0" fontId="4" fillId="0" borderId="0" xfId="0" applyFont="1" applyAlignment="1">
      <alignment vertical="center" wrapText="1"/>
    </xf>
    <xf numFmtId="0" fontId="19" fillId="5" borderId="9" xfId="0" applyFont="1" applyFill="1" applyBorder="1" applyAlignment="1">
      <alignment horizontal="center" vertical="center"/>
    </xf>
    <xf numFmtId="0" fontId="19" fillId="5" borderId="10" xfId="0" applyFont="1" applyFill="1" applyBorder="1" applyAlignment="1">
      <alignment horizontal="center" vertical="center"/>
    </xf>
    <xf numFmtId="0" fontId="19" fillId="22" borderId="7" xfId="0" applyFont="1" applyFill="1" applyBorder="1" applyAlignment="1" applyProtection="1">
      <alignment horizontal="center" vertical="center" wrapText="1"/>
      <protection locked="0"/>
    </xf>
    <xf numFmtId="0" fontId="19" fillId="22" borderId="10" xfId="0" applyFont="1" applyFill="1" applyBorder="1" applyAlignment="1" applyProtection="1">
      <alignment horizontal="center" vertical="center" wrapText="1"/>
      <protection locked="0"/>
    </xf>
    <xf numFmtId="0" fontId="19" fillId="5" borderId="10" xfId="0" applyFont="1" applyFill="1" applyBorder="1" applyAlignment="1">
      <alignment vertical="center"/>
    </xf>
    <xf numFmtId="0" fontId="8" fillId="0" borderId="0" xfId="0" applyFont="1" applyAlignment="1">
      <alignment horizontal="center" vertical="center"/>
    </xf>
    <xf numFmtId="165" fontId="7" fillId="9" borderId="0" xfId="0" applyNumberFormat="1" applyFont="1" applyFill="1" applyAlignment="1">
      <alignment horizontal="center" vertical="center"/>
    </xf>
    <xf numFmtId="165" fontId="8" fillId="9" borderId="0" xfId="0" applyNumberFormat="1" applyFont="1" applyFill="1" applyAlignment="1">
      <alignment horizontal="center" vertical="center"/>
    </xf>
    <xf numFmtId="165" fontId="7" fillId="9" borderId="11" xfId="0" applyNumberFormat="1" applyFont="1" applyFill="1" applyBorder="1" applyAlignment="1">
      <alignment horizontal="center" vertical="center"/>
    </xf>
    <xf numFmtId="165" fontId="8" fillId="9" borderId="11" xfId="0" applyNumberFormat="1" applyFont="1" applyFill="1" applyBorder="1" applyAlignment="1">
      <alignment horizontal="center" vertical="center"/>
    </xf>
    <xf numFmtId="0" fontId="17" fillId="6" borderId="0" xfId="3" applyFont="1" applyFill="1" applyAlignment="1">
      <alignment horizontal="center" vertical="center" wrapText="1"/>
    </xf>
    <xf numFmtId="0" fontId="7" fillId="0" borderId="0" xfId="0" applyFont="1" applyFill="1" applyBorder="1"/>
    <xf numFmtId="0" fontId="4" fillId="2" borderId="1" xfId="0" applyFont="1" applyFill="1" applyBorder="1" applyAlignment="1">
      <alignment horizontal="left" vertical="center" wrapText="1"/>
    </xf>
    <xf numFmtId="2" fontId="8" fillId="0" borderId="0" xfId="0" applyNumberFormat="1" applyFont="1" applyBorder="1" applyAlignment="1">
      <alignment horizontal="center"/>
    </xf>
    <xf numFmtId="2" fontId="8" fillId="0" borderId="11" xfId="0" applyNumberFormat="1" applyFont="1" applyBorder="1" applyAlignment="1">
      <alignment horizontal="center"/>
    </xf>
    <xf numFmtId="0" fontId="7" fillId="0" borderId="0" xfId="9" applyFont="1" applyFill="1"/>
    <xf numFmtId="0" fontId="19" fillId="0" borderId="0" xfId="0" applyFont="1" applyFill="1" applyBorder="1" applyAlignment="1">
      <alignment vertical="center"/>
    </xf>
    <xf numFmtId="0" fontId="19" fillId="0" borderId="0" xfId="0" applyFont="1" applyFill="1" applyBorder="1" applyAlignment="1">
      <alignment vertical="center" wrapText="1"/>
    </xf>
    <xf numFmtId="0" fontId="7" fillId="0" borderId="1" xfId="0" applyFont="1" applyFill="1" applyBorder="1" applyAlignment="1">
      <alignment vertical="center" wrapText="1"/>
    </xf>
    <xf numFmtId="0" fontId="7" fillId="0" borderId="1" xfId="0" applyFont="1" applyFill="1" applyBorder="1" applyAlignment="1">
      <alignment horizontal="center" vertical="center" wrapText="1"/>
    </xf>
    <xf numFmtId="0" fontId="0" fillId="0" borderId="0" xfId="0" applyFont="1" applyFill="1"/>
    <xf numFmtId="0" fontId="0" fillId="0" borderId="0" xfId="0" applyFont="1" applyAlignment="1">
      <alignment vertical="center"/>
    </xf>
    <xf numFmtId="0" fontId="56" fillId="0" borderId="1" xfId="3" applyFont="1" applyFill="1" applyBorder="1" applyAlignment="1">
      <alignment vertical="center" wrapText="1"/>
    </xf>
    <xf numFmtId="0" fontId="56" fillId="0" borderId="1" xfId="3" applyFont="1" applyFill="1" applyBorder="1" applyAlignment="1">
      <alignment horizontal="left" vertical="center" wrapText="1"/>
    </xf>
    <xf numFmtId="0" fontId="18" fillId="0" borderId="0" xfId="0" applyFont="1" applyFill="1" applyBorder="1" applyAlignment="1">
      <alignment vertical="top"/>
    </xf>
    <xf numFmtId="0" fontId="31" fillId="0" borderId="0" xfId="0" applyFont="1" applyFill="1" applyAlignment="1">
      <alignment vertical="center" wrapText="1"/>
    </xf>
    <xf numFmtId="0" fontId="24" fillId="0" borderId="0" xfId="0" applyFont="1" applyFill="1" applyAlignment="1">
      <alignment horizontal="left" vertical="center" wrapText="1"/>
    </xf>
    <xf numFmtId="0" fontId="17" fillId="0" borderId="0" xfId="3" applyFont="1" applyFill="1" applyAlignment="1">
      <alignment vertical="center"/>
    </xf>
    <xf numFmtId="0" fontId="18" fillId="0" borderId="0" xfId="0" applyFont="1" applyAlignment="1">
      <alignment horizontal="left" vertical="center" wrapText="1"/>
    </xf>
    <xf numFmtId="0" fontId="18" fillId="0" borderId="0" xfId="0" applyFont="1" applyFill="1" applyBorder="1" applyAlignment="1">
      <alignment horizontal="left" vertical="top"/>
    </xf>
    <xf numFmtId="0" fontId="57" fillId="0" borderId="0" xfId="0" applyFont="1" applyFill="1" applyAlignment="1">
      <alignment horizontal="left" vertical="top" wrapText="1"/>
    </xf>
    <xf numFmtId="0" fontId="18" fillId="0" borderId="0" xfId="0" applyFont="1" applyFill="1" applyAlignment="1">
      <alignment horizontal="left" vertical="center" wrapText="1"/>
    </xf>
    <xf numFmtId="0" fontId="19" fillId="18" borderId="7" xfId="12" applyFont="1" applyFill="1" applyBorder="1" applyAlignment="1">
      <alignment horizontal="left" vertical="center" wrapText="1"/>
    </xf>
    <xf numFmtId="0" fontId="19" fillId="18" borderId="7" xfId="12" applyFont="1" applyFill="1" applyBorder="1" applyAlignment="1">
      <alignment horizontal="center" vertical="center" wrapText="1"/>
    </xf>
    <xf numFmtId="0" fontId="20" fillId="0" borderId="0" xfId="12" applyFont="1" applyBorder="1" applyAlignment="1">
      <alignment horizontal="left" vertical="center" wrapText="1"/>
    </xf>
    <xf numFmtId="167" fontId="20" fillId="0" borderId="0" xfId="12" applyNumberFormat="1" applyFont="1" applyBorder="1" applyAlignment="1">
      <alignment horizontal="center" vertical="center" wrapText="1"/>
    </xf>
    <xf numFmtId="0" fontId="20" fillId="0" borderId="11" xfId="12" applyFont="1" applyBorder="1" applyAlignment="1">
      <alignment horizontal="left" vertical="center" wrapText="1"/>
    </xf>
    <xf numFmtId="167" fontId="20" fillId="0" borderId="11" xfId="12" applyNumberFormat="1" applyFont="1" applyBorder="1" applyAlignment="1">
      <alignment horizontal="center" vertical="center" wrapText="1"/>
    </xf>
    <xf numFmtId="0" fontId="18" fillId="0" borderId="0" xfId="0" applyFont="1" applyAlignment="1">
      <alignment horizontal="left" vertical="top" wrapText="1"/>
    </xf>
    <xf numFmtId="0" fontId="22" fillId="0" borderId="12" xfId="0" applyFont="1" applyBorder="1" applyAlignment="1">
      <alignment horizontal="center" vertical="center" wrapText="1"/>
    </xf>
    <xf numFmtId="0" fontId="13" fillId="2" borderId="1" xfId="0" applyFont="1" applyFill="1" applyBorder="1" applyAlignment="1">
      <alignment horizontal="left" vertical="top" wrapText="1"/>
    </xf>
    <xf numFmtId="0" fontId="0" fillId="0" borderId="1" xfId="0" applyFont="1" applyBorder="1" applyAlignment="1">
      <alignment horizontal="left" vertical="top" wrapText="1"/>
    </xf>
    <xf numFmtId="0" fontId="19" fillId="18" borderId="7" xfId="12" applyFont="1" applyFill="1" applyBorder="1" applyAlignment="1">
      <alignment horizontal="left" wrapText="1"/>
    </xf>
    <xf numFmtId="0" fontId="20" fillId="0" borderId="0" xfId="12" applyFont="1" applyBorder="1" applyAlignment="1">
      <alignment horizontal="left" vertical="top"/>
    </xf>
    <xf numFmtId="167" fontId="20" fillId="0" borderId="0" xfId="12" applyNumberFormat="1" applyFont="1" applyBorder="1" applyAlignment="1">
      <alignment horizontal="center" vertical="center"/>
    </xf>
    <xf numFmtId="0" fontId="20" fillId="0" borderId="11" xfId="12" applyFont="1" applyBorder="1" applyAlignment="1">
      <alignment horizontal="left" vertical="top"/>
    </xf>
    <xf numFmtId="167" fontId="20" fillId="0" borderId="11" xfId="12" applyNumberFormat="1" applyFont="1" applyBorder="1" applyAlignment="1">
      <alignment horizontal="center" vertical="center"/>
    </xf>
    <xf numFmtId="0" fontId="24" fillId="0" borderId="0" xfId="0" applyFont="1" applyFill="1" applyAlignment="1">
      <alignment wrapText="1"/>
    </xf>
    <xf numFmtId="0" fontId="18" fillId="0" borderId="0" xfId="0" applyFont="1" applyFill="1" applyAlignment="1">
      <alignment wrapText="1"/>
    </xf>
    <xf numFmtId="0" fontId="0" fillId="0" borderId="0" xfId="0" applyAlignment="1">
      <alignment vertical="center"/>
    </xf>
    <xf numFmtId="0" fontId="19" fillId="18" borderId="9" xfId="5" applyFont="1" applyFill="1" applyBorder="1" applyAlignment="1">
      <alignment horizontal="center" vertical="center" wrapText="1"/>
    </xf>
    <xf numFmtId="0" fontId="19" fillId="18" borderId="10" xfId="5" applyFont="1" applyFill="1" applyBorder="1" applyAlignment="1">
      <alignment horizontal="center" vertical="center" wrapText="1"/>
    </xf>
    <xf numFmtId="49" fontId="8" fillId="0" borderId="11" xfId="0" applyNumberFormat="1" applyFont="1" applyBorder="1" applyAlignment="1">
      <alignment horizontal="center" vertical="center"/>
    </xf>
    <xf numFmtId="20" fontId="8" fillId="0" borderId="11" xfId="0" applyNumberFormat="1" applyFont="1" applyBorder="1" applyAlignment="1">
      <alignment horizontal="center" vertical="center"/>
    </xf>
    <xf numFmtId="49" fontId="8" fillId="0" borderId="0" xfId="0" applyNumberFormat="1" applyFont="1" applyBorder="1" applyAlignment="1">
      <alignment horizontal="right" vertical="center"/>
    </xf>
    <xf numFmtId="20" fontId="8" fillId="0" borderId="0" xfId="0" applyNumberFormat="1" applyFont="1" applyBorder="1" applyAlignment="1">
      <alignment horizontal="right" vertical="center"/>
    </xf>
    <xf numFmtId="0" fontId="28" fillId="0" borderId="1" xfId="0" applyFont="1" applyFill="1" applyBorder="1"/>
    <xf numFmtId="0" fontId="7" fillId="0" borderId="1" xfId="0" applyNumberFormat="1" applyFont="1" applyFill="1" applyBorder="1" applyAlignment="1">
      <alignment horizontal="center" vertical="center"/>
    </xf>
    <xf numFmtId="2" fontId="7" fillId="0" borderId="1" xfId="0" applyNumberFormat="1" applyFont="1" applyFill="1" applyBorder="1" applyAlignment="1">
      <alignment horizontal="center" vertical="center"/>
    </xf>
    <xf numFmtId="0" fontId="58" fillId="0" borderId="0" xfId="0" applyFont="1" applyFill="1" applyBorder="1" applyAlignment="1">
      <alignment horizontal="center" vertical="center" wrapText="1"/>
    </xf>
    <xf numFmtId="0" fontId="58" fillId="0" borderId="0" xfId="0" applyFont="1" applyFill="1" applyBorder="1" applyAlignment="1">
      <alignment vertical="center" wrapText="1"/>
    </xf>
    <xf numFmtId="0" fontId="47" fillId="0" borderId="0" xfId="0" applyFont="1" applyFill="1" applyBorder="1" applyAlignment="1">
      <alignment horizontal="center" vertical="center" wrapText="1"/>
    </xf>
    <xf numFmtId="0" fontId="23" fillId="0" borderId="0" xfId="0" applyFont="1" applyFill="1" applyBorder="1" applyAlignment="1">
      <alignment vertical="center" wrapText="1"/>
    </xf>
    <xf numFmtId="0" fontId="35" fillId="0" borderId="0" xfId="0" applyFont="1" applyFill="1" applyBorder="1"/>
    <xf numFmtId="49" fontId="23" fillId="0" borderId="0" xfId="0" applyNumberFormat="1" applyFont="1" applyFill="1" applyBorder="1" applyAlignment="1">
      <alignment horizontal="center" vertical="center"/>
    </xf>
    <xf numFmtId="0" fontId="47" fillId="0" borderId="0" xfId="0" applyFont="1" applyFill="1" applyBorder="1" applyAlignment="1">
      <alignment wrapText="1"/>
    </xf>
    <xf numFmtId="20" fontId="47" fillId="0" borderId="0" xfId="0" applyNumberFormat="1" applyFont="1" applyFill="1" applyBorder="1" applyAlignment="1">
      <alignment horizontal="center" vertical="center"/>
    </xf>
    <xf numFmtId="49" fontId="47" fillId="0" borderId="0" xfId="0" applyNumberFormat="1" applyFont="1" applyFill="1" applyBorder="1" applyAlignment="1">
      <alignment horizontal="center" vertical="center"/>
    </xf>
    <xf numFmtId="0" fontId="18" fillId="0" borderId="0" xfId="0" applyFont="1" applyFill="1" applyBorder="1" applyAlignment="1">
      <alignment vertical="center" wrapText="1"/>
    </xf>
    <xf numFmtId="0" fontId="19" fillId="18" borderId="7" xfId="0" applyFont="1" applyFill="1" applyBorder="1" applyAlignment="1">
      <alignment vertical="center" wrapText="1"/>
    </xf>
    <xf numFmtId="0" fontId="35" fillId="0" borderId="0" xfId="0" applyFont="1" applyFill="1" applyBorder="1" applyAlignment="1">
      <alignment vertical="center"/>
    </xf>
    <xf numFmtId="174" fontId="18" fillId="0" borderId="0" xfId="2" applyNumberFormat="1" applyFont="1"/>
    <xf numFmtId="174" fontId="18" fillId="0" borderId="0" xfId="2" applyNumberFormat="1" applyFont="1" applyBorder="1"/>
    <xf numFmtId="0" fontId="6" fillId="0" borderId="0" xfId="0" applyFont="1" applyAlignment="1"/>
    <xf numFmtId="0" fontId="59" fillId="2" borderId="1" xfId="0" applyFont="1" applyFill="1" applyBorder="1" applyAlignment="1">
      <alignment vertical="top" wrapText="1"/>
    </xf>
    <xf numFmtId="0" fontId="24" fillId="0" borderId="0" xfId="0" applyFont="1" applyFill="1"/>
    <xf numFmtId="2" fontId="19" fillId="5" borderId="7" xfId="0" applyNumberFormat="1" applyFont="1" applyFill="1" applyBorder="1" applyAlignment="1">
      <alignment horizontal="center" vertical="center" wrapText="1"/>
    </xf>
    <xf numFmtId="0" fontId="18" fillId="0" borderId="0" xfId="0" applyFont="1" applyFill="1" applyBorder="1" applyAlignment="1">
      <alignment horizontal="center" vertical="center"/>
    </xf>
    <xf numFmtId="1" fontId="7" fillId="0" borderId="11" xfId="0" applyNumberFormat="1" applyFont="1" applyFill="1" applyBorder="1" applyAlignment="1">
      <alignment horizontal="center" wrapText="1"/>
    </xf>
    <xf numFmtId="2" fontId="8" fillId="0" borderId="0" xfId="0" applyNumberFormat="1" applyFont="1" applyBorder="1"/>
    <xf numFmtId="1" fontId="42" fillId="0" borderId="0" xfId="0" applyNumberFormat="1" applyFont="1" applyFill="1" applyBorder="1" applyAlignment="1">
      <alignment horizontal="center"/>
    </xf>
    <xf numFmtId="2" fontId="42" fillId="0" borderId="0" xfId="0" applyNumberFormat="1" applyFont="1" applyFill="1" applyBorder="1" applyAlignment="1">
      <alignment horizontal="center"/>
    </xf>
    <xf numFmtId="0" fontId="60" fillId="0" borderId="0" xfId="0" applyFont="1" applyFill="1" applyBorder="1" applyAlignment="1">
      <alignment wrapText="1"/>
    </xf>
    <xf numFmtId="2" fontId="8" fillId="0" borderId="0" xfId="0" applyNumberFormat="1" applyFont="1" applyFill="1" applyBorder="1" applyAlignment="1">
      <alignment horizontal="center"/>
    </xf>
    <xf numFmtId="0" fontId="42" fillId="0" borderId="0" xfId="0" applyFont="1" applyFill="1" applyBorder="1" applyAlignment="1">
      <alignment horizontal="center"/>
    </xf>
    <xf numFmtId="0" fontId="61" fillId="0" borderId="0" xfId="0" applyFont="1" applyFill="1" applyBorder="1"/>
    <xf numFmtId="2" fontId="61" fillId="0" borderId="0" xfId="0" applyNumberFormat="1" applyFont="1" applyFill="1" applyBorder="1"/>
    <xf numFmtId="0" fontId="62" fillId="0" borderId="0" xfId="0" applyFont="1" applyFill="1" applyBorder="1"/>
    <xf numFmtId="0" fontId="8" fillId="0" borderId="0" xfId="0" applyFont="1" applyFill="1" applyBorder="1"/>
    <xf numFmtId="2" fontId="8" fillId="0" borderId="0" xfId="0" applyNumberFormat="1" applyFont="1" applyFill="1" applyBorder="1"/>
    <xf numFmtId="0" fontId="42" fillId="0" borderId="0" xfId="0" applyFont="1" applyFill="1" applyBorder="1"/>
    <xf numFmtId="0" fontId="60" fillId="0" borderId="0" xfId="0" applyFont="1" applyFill="1" applyBorder="1"/>
    <xf numFmtId="0" fontId="63" fillId="0" borderId="0" xfId="0" applyFont="1" applyFill="1" applyBorder="1"/>
    <xf numFmtId="2" fontId="7" fillId="0" borderId="0" xfId="0" applyNumberFormat="1" applyFont="1" applyFill="1" applyBorder="1"/>
    <xf numFmtId="0" fontId="0" fillId="0" borderId="0" xfId="0" applyFill="1" applyBorder="1"/>
    <xf numFmtId="2" fontId="0" fillId="0" borderId="0" xfId="0" applyNumberFormat="1" applyFill="1" applyBorder="1"/>
    <xf numFmtId="0" fontId="5" fillId="0" borderId="0" xfId="0" applyFont="1" applyFill="1" applyBorder="1"/>
    <xf numFmtId="0" fontId="24" fillId="0" borderId="0" xfId="0" applyFont="1" applyFill="1" applyBorder="1" applyAlignment="1">
      <alignment vertical="top" wrapText="1"/>
    </xf>
    <xf numFmtId="0" fontId="24" fillId="0" borderId="0" xfId="0" applyFont="1" applyFill="1" applyBorder="1" applyAlignment="1">
      <alignment horizontal="center" vertical="top" wrapText="1"/>
    </xf>
    <xf numFmtId="0" fontId="42" fillId="0" borderId="0" xfId="0" applyFont="1" applyFill="1" applyBorder="1" applyAlignment="1">
      <alignment vertical="top" wrapText="1"/>
    </xf>
    <xf numFmtId="2" fontId="42" fillId="0" borderId="0" xfId="0" applyNumberFormat="1" applyFont="1" applyFill="1" applyBorder="1" applyAlignment="1">
      <alignment vertical="top" wrapText="1"/>
    </xf>
    <xf numFmtId="1" fontId="42" fillId="0" borderId="0" xfId="0" applyNumberFormat="1" applyFont="1" applyFill="1" applyBorder="1" applyAlignment="1">
      <alignment vertical="top"/>
    </xf>
    <xf numFmtId="1" fontId="42" fillId="0" borderId="0" xfId="0" applyNumberFormat="1" applyFont="1" applyFill="1" applyBorder="1" applyAlignment="1">
      <alignment horizontal="center" vertical="top"/>
    </xf>
    <xf numFmtId="2" fontId="42" fillId="0" borderId="0" xfId="0" applyNumberFormat="1" applyFont="1" applyFill="1" applyBorder="1" applyAlignment="1">
      <alignment horizontal="center" vertical="top"/>
    </xf>
    <xf numFmtId="0" fontId="60" fillId="0" borderId="0" xfId="0" applyFont="1" applyFill="1" applyBorder="1" applyAlignment="1">
      <alignment vertical="top" wrapText="1"/>
    </xf>
    <xf numFmtId="0" fontId="8" fillId="0" borderId="0" xfId="0" applyFont="1" applyFill="1" applyBorder="1" applyAlignment="1">
      <alignment horizontal="center" vertical="top"/>
    </xf>
    <xf numFmtId="2" fontId="8" fillId="0" borderId="0" xfId="0" applyNumberFormat="1" applyFont="1" applyFill="1" applyBorder="1" applyAlignment="1">
      <alignment horizontal="center" vertical="top"/>
    </xf>
    <xf numFmtId="0" fontId="42" fillId="0" borderId="0" xfId="0" applyFont="1" applyFill="1" applyBorder="1" applyAlignment="1">
      <alignment horizontal="center" vertical="top"/>
    </xf>
    <xf numFmtId="0" fontId="61" fillId="0" borderId="0" xfId="0" applyFont="1" applyFill="1" applyBorder="1" applyAlignment="1">
      <alignment vertical="top"/>
    </xf>
    <xf numFmtId="2" fontId="61" fillId="0" borderId="0" xfId="0" applyNumberFormat="1" applyFont="1" applyFill="1" applyBorder="1" applyAlignment="1">
      <alignment vertical="top"/>
    </xf>
    <xf numFmtId="0" fontId="62" fillId="0" borderId="0" xfId="0" applyFont="1" applyFill="1" applyBorder="1" applyAlignment="1">
      <alignment vertical="top"/>
    </xf>
    <xf numFmtId="0" fontId="8" fillId="0" borderId="0" xfId="0" applyFont="1" applyFill="1" applyBorder="1" applyAlignment="1">
      <alignment vertical="top"/>
    </xf>
    <xf numFmtId="2" fontId="8" fillId="0" borderId="0" xfId="0" applyNumberFormat="1" applyFont="1" applyFill="1" applyBorder="1" applyAlignment="1">
      <alignment vertical="top"/>
    </xf>
    <xf numFmtId="0" fontId="42" fillId="0" borderId="0" xfId="0" applyFont="1" applyFill="1" applyBorder="1" applyAlignment="1">
      <alignment vertical="top"/>
    </xf>
    <xf numFmtId="0" fontId="60" fillId="0" borderId="0" xfId="0" applyFont="1" applyFill="1" applyBorder="1" applyAlignment="1">
      <alignment vertical="top"/>
    </xf>
    <xf numFmtId="0" fontId="63" fillId="0" borderId="0" xfId="0" applyFont="1" applyFill="1" applyBorder="1" applyAlignment="1">
      <alignment vertical="top"/>
    </xf>
    <xf numFmtId="0" fontId="7" fillId="0" borderId="0" xfId="0" applyFont="1" applyFill="1" applyBorder="1" applyAlignment="1">
      <alignment vertical="top"/>
    </xf>
    <xf numFmtId="2" fontId="7" fillId="0" borderId="0" xfId="0" applyNumberFormat="1" applyFont="1" applyFill="1" applyBorder="1" applyAlignment="1">
      <alignment vertical="top"/>
    </xf>
    <xf numFmtId="0" fontId="0" fillId="0" borderId="0" xfId="0" applyFill="1" applyBorder="1" applyAlignment="1">
      <alignment vertical="top"/>
    </xf>
    <xf numFmtId="2" fontId="0" fillId="0" borderId="0" xfId="0" applyNumberFormat="1" applyFill="1" applyBorder="1" applyAlignment="1">
      <alignment vertical="top"/>
    </xf>
    <xf numFmtId="0" fontId="5" fillId="0" borderId="0" xfId="0" applyFont="1" applyFill="1" applyBorder="1" applyAlignment="1">
      <alignment vertical="top"/>
    </xf>
    <xf numFmtId="0" fontId="19" fillId="18" borderId="9" xfId="15" applyFont="1" applyFill="1" applyBorder="1" applyAlignment="1">
      <alignment horizontal="center" wrapText="1"/>
    </xf>
    <xf numFmtId="0" fontId="19" fillId="18" borderId="10" xfId="15" applyFont="1" applyFill="1" applyBorder="1" applyAlignment="1">
      <alignment horizontal="center" vertical="center" wrapText="1"/>
    </xf>
    <xf numFmtId="0" fontId="20" fillId="0" borderId="0" xfId="15" applyFont="1" applyBorder="1" applyAlignment="1">
      <alignment horizontal="left" vertical="center" wrapText="1"/>
    </xf>
    <xf numFmtId="167" fontId="20" fillId="0" borderId="0" xfId="15" applyNumberFormat="1" applyFont="1" applyBorder="1" applyAlignment="1">
      <alignment horizontal="right" vertical="center"/>
    </xf>
    <xf numFmtId="0" fontId="20" fillId="0" borderId="11" xfId="16" applyFont="1" applyBorder="1" applyAlignment="1">
      <alignment horizontal="left" vertical="top" wrapText="1"/>
    </xf>
    <xf numFmtId="167" fontId="20" fillId="0" borderId="11" xfId="16" applyNumberFormat="1" applyFont="1" applyBorder="1" applyAlignment="1">
      <alignment horizontal="right" vertical="center"/>
    </xf>
    <xf numFmtId="0" fontId="0" fillId="0" borderId="0" xfId="0" applyAlignment="1">
      <alignment horizontal="left" vertical="center"/>
    </xf>
    <xf numFmtId="0" fontId="0" fillId="0" borderId="0" xfId="0" applyAlignment="1">
      <alignment horizontal="center" vertical="center"/>
    </xf>
    <xf numFmtId="16" fontId="19" fillId="5" borderId="0" xfId="0" applyNumberFormat="1" applyFont="1" applyFill="1" applyBorder="1" applyAlignment="1">
      <alignment horizontal="center" vertical="center" wrapText="1"/>
    </xf>
    <xf numFmtId="174" fontId="8" fillId="0" borderId="0" xfId="2" applyNumberFormat="1" applyFont="1" applyBorder="1" applyAlignment="1">
      <alignment horizontal="center"/>
    </xf>
    <xf numFmtId="174" fontId="8" fillId="0" borderId="11" xfId="2" applyNumberFormat="1" applyFont="1" applyBorder="1" applyAlignment="1">
      <alignment horizontal="center"/>
    </xf>
    <xf numFmtId="0" fontId="7" fillId="0" borderId="0" xfId="0" applyFont="1"/>
    <xf numFmtId="0" fontId="8" fillId="0" borderId="0" xfId="0" applyFont="1" applyFill="1" applyBorder="1" applyAlignment="1">
      <alignment horizontal="center" vertical="center" wrapText="1"/>
    </xf>
    <xf numFmtId="2" fontId="7" fillId="0" borderId="0" xfId="0" applyNumberFormat="1" applyFont="1" applyFill="1" applyBorder="1" applyAlignment="1">
      <alignment horizontal="center" wrapText="1"/>
    </xf>
    <xf numFmtId="0" fontId="8" fillId="0" borderId="0" xfId="0" applyFont="1" applyFill="1" applyAlignment="1">
      <alignment horizontal="center" vertical="center" wrapText="1"/>
    </xf>
    <xf numFmtId="2" fontId="8" fillId="0" borderId="0" xfId="0" applyNumberFormat="1" applyFont="1" applyFill="1" applyBorder="1" applyAlignment="1">
      <alignment horizontal="center" wrapText="1"/>
    </xf>
    <xf numFmtId="2" fontId="8" fillId="0" borderId="0" xfId="0" applyNumberFormat="1" applyFont="1" applyFill="1" applyBorder="1" applyAlignment="1">
      <alignment horizontal="center" vertical="center" wrapText="1"/>
    </xf>
    <xf numFmtId="2" fontId="7" fillId="0" borderId="0" xfId="0" applyNumberFormat="1" applyFont="1" applyFill="1" applyBorder="1" applyAlignment="1">
      <alignment horizontal="center" vertical="center" wrapText="1"/>
    </xf>
    <xf numFmtId="2" fontId="8" fillId="0" borderId="0" xfId="0" applyNumberFormat="1" applyFont="1" applyFill="1" applyBorder="1" applyAlignment="1">
      <alignment horizontal="center" vertical="center"/>
    </xf>
    <xf numFmtId="0" fontId="8" fillId="0" borderId="11" xfId="0" applyFont="1" applyFill="1" applyBorder="1" applyAlignment="1">
      <alignment horizontal="center" vertical="center" wrapText="1"/>
    </xf>
    <xf numFmtId="2" fontId="8" fillId="0" borderId="11" xfId="0" applyNumberFormat="1" applyFont="1" applyFill="1" applyBorder="1" applyAlignment="1">
      <alignment horizontal="center" vertical="center"/>
    </xf>
    <xf numFmtId="0" fontId="34" fillId="0" borderId="0" xfId="0" applyFont="1" applyBorder="1" applyAlignment="1"/>
    <xf numFmtId="0" fontId="17" fillId="0" borderId="0" xfId="3" applyFont="1" applyFill="1" applyAlignment="1">
      <alignment vertical="center" wrapText="1"/>
    </xf>
    <xf numFmtId="0" fontId="19" fillId="5" borderId="7" xfId="0" applyFont="1" applyFill="1" applyBorder="1" applyAlignment="1">
      <alignment horizontal="center"/>
    </xf>
    <xf numFmtId="0" fontId="42" fillId="0" borderId="0" xfId="0" applyFont="1" applyFill="1" applyBorder="1" applyAlignment="1">
      <alignment horizontal="center" vertical="center"/>
    </xf>
    <xf numFmtId="0" fontId="4" fillId="0" borderId="7" xfId="0" applyFont="1" applyFill="1" applyBorder="1" applyAlignment="1">
      <alignment vertical="top" wrapText="1"/>
    </xf>
    <xf numFmtId="0" fontId="34" fillId="0" borderId="17" xfId="0" applyFont="1" applyBorder="1" applyAlignment="1">
      <alignment horizontal="center" vertical="center" wrapText="1"/>
    </xf>
    <xf numFmtId="0" fontId="34" fillId="0" borderId="0" xfId="0" applyFont="1" applyBorder="1" applyAlignment="1">
      <alignment horizontal="center" vertical="center" wrapText="1"/>
    </xf>
    <xf numFmtId="9" fontId="34" fillId="0" borderId="0" xfId="0" applyNumberFormat="1" applyFont="1" applyBorder="1" applyAlignment="1">
      <alignment horizontal="center" vertical="center" wrapText="1"/>
    </xf>
    <xf numFmtId="0" fontId="34" fillId="0" borderId="11" xfId="0" applyFont="1" applyBorder="1" applyAlignment="1">
      <alignment horizontal="left" vertical="center" wrapText="1"/>
    </xf>
    <xf numFmtId="0" fontId="34" fillId="0" borderId="11" xfId="0" applyFont="1" applyBorder="1" applyAlignment="1">
      <alignment horizontal="center" vertical="center" wrapText="1"/>
    </xf>
    <xf numFmtId="9" fontId="34" fillId="0" borderId="11" xfId="0" applyNumberFormat="1" applyFont="1" applyBorder="1" applyAlignment="1">
      <alignment horizontal="center" vertical="center" wrapText="1"/>
    </xf>
    <xf numFmtId="0" fontId="50" fillId="0" borderId="0" xfId="0" applyFont="1" applyBorder="1" applyAlignment="1">
      <alignment horizontal="center" vertical="center" wrapText="1"/>
    </xf>
    <xf numFmtId="0" fontId="19" fillId="5" borderId="0" xfId="0" applyFont="1" applyFill="1" applyBorder="1"/>
    <xf numFmtId="0" fontId="8" fillId="0" borderId="0" xfId="0" applyFont="1" applyBorder="1" applyAlignment="1">
      <alignment wrapText="1"/>
    </xf>
    <xf numFmtId="0" fontId="8" fillId="0" borderId="0" xfId="0" applyFont="1" applyBorder="1" applyAlignment="1">
      <alignment vertical="center"/>
    </xf>
    <xf numFmtId="0" fontId="34" fillId="0" borderId="0" xfId="0" applyFont="1" applyBorder="1" applyAlignment="1">
      <alignment horizontal="center" vertical="center"/>
    </xf>
    <xf numFmtId="0" fontId="34" fillId="0" borderId="11" xfId="0" applyFont="1" applyBorder="1" applyAlignment="1">
      <alignment horizontal="center" vertical="center"/>
    </xf>
    <xf numFmtId="0" fontId="14" fillId="9" borderId="3" xfId="0" applyFont="1" applyFill="1" applyBorder="1" applyAlignment="1">
      <alignment vertical="top" wrapText="1"/>
    </xf>
    <xf numFmtId="49" fontId="14" fillId="0" borderId="1" xfId="0" applyNumberFormat="1" applyFont="1" applyBorder="1" applyAlignment="1">
      <alignment vertical="top" wrapText="1"/>
    </xf>
    <xf numFmtId="0" fontId="34" fillId="0" borderId="0" xfId="0" applyFont="1" applyFill="1" applyBorder="1" applyAlignment="1">
      <alignment horizontal="right" vertical="center" wrapText="1" readingOrder="1"/>
    </xf>
    <xf numFmtId="3" fontId="34" fillId="0" borderId="0" xfId="0" applyNumberFormat="1" applyFont="1" applyFill="1" applyBorder="1" applyAlignment="1">
      <alignment horizontal="right" vertical="center" wrapText="1" readingOrder="1"/>
    </xf>
    <xf numFmtId="0" fontId="50" fillId="0" borderId="0" xfId="0" applyFont="1" applyFill="1" applyBorder="1" applyAlignment="1">
      <alignment vertical="center" wrapText="1" readingOrder="1"/>
    </xf>
    <xf numFmtId="0" fontId="34" fillId="0" borderId="0" xfId="0" applyFont="1" applyFill="1" applyBorder="1" applyAlignment="1">
      <alignment horizontal="left" vertical="center" wrapText="1" readingOrder="1"/>
    </xf>
    <xf numFmtId="0" fontId="65" fillId="5" borderId="28" xfId="0" applyFont="1" applyFill="1" applyBorder="1" applyAlignment="1">
      <alignment horizontal="center" vertical="center" wrapText="1" readingOrder="1"/>
    </xf>
    <xf numFmtId="0" fontId="49" fillId="0" borderId="29" xfId="0" applyFont="1" applyBorder="1" applyAlignment="1">
      <alignment horizontal="left" vertical="center" wrapText="1" readingOrder="1"/>
    </xf>
    <xf numFmtId="9" fontId="49" fillId="0" borderId="29" xfId="0" applyNumberFormat="1" applyFont="1" applyBorder="1" applyAlignment="1">
      <alignment horizontal="right" vertical="center" wrapText="1" readingOrder="1"/>
    </xf>
    <xf numFmtId="0" fontId="49" fillId="0" borderId="30" xfId="0" applyFont="1" applyBorder="1" applyAlignment="1">
      <alignment horizontal="left" vertical="center" wrapText="1" readingOrder="1"/>
    </xf>
    <xf numFmtId="9" fontId="49" fillId="0" borderId="30" xfId="0" applyNumberFormat="1" applyFont="1" applyBorder="1" applyAlignment="1">
      <alignment horizontal="right" vertical="center" wrapText="1" readingOrder="1"/>
    </xf>
    <xf numFmtId="0" fontId="34" fillId="0" borderId="0" xfId="0" applyFont="1" applyFill="1" applyBorder="1" applyAlignment="1">
      <alignment vertical="center" wrapText="1" readingOrder="1"/>
    </xf>
    <xf numFmtId="2" fontId="8" fillId="0" borderId="11" xfId="0" applyNumberFormat="1" applyFont="1" applyBorder="1"/>
    <xf numFmtId="0" fontId="13" fillId="2" borderId="1" xfId="0" applyFont="1" applyFill="1" applyBorder="1" applyAlignment="1">
      <alignment vertical="center" wrapText="1"/>
    </xf>
    <xf numFmtId="0" fontId="19" fillId="5" borderId="7" xfId="19" applyFont="1" applyFill="1" applyBorder="1" applyAlignment="1" applyProtection="1">
      <alignment horizontal="center" vertical="center" wrapText="1"/>
    </xf>
    <xf numFmtId="4" fontId="7" fillId="0" borderId="0" xfId="19" applyNumberFormat="1" applyFont="1" applyFill="1" applyBorder="1" applyAlignment="1" applyProtection="1">
      <alignment horizontal="right" vertical="center"/>
      <protection locked="0"/>
    </xf>
    <xf numFmtId="4" fontId="8" fillId="0" borderId="0" xfId="0" applyNumberFormat="1" applyFont="1" applyFill="1" applyBorder="1" applyAlignment="1">
      <alignment horizontal="right" vertical="center"/>
    </xf>
    <xf numFmtId="4" fontId="7" fillId="0" borderId="11" xfId="19" applyNumberFormat="1" applyFont="1" applyFill="1" applyBorder="1" applyAlignment="1" applyProtection="1">
      <alignment horizontal="right" vertical="center"/>
      <protection locked="0"/>
    </xf>
    <xf numFmtId="2" fontId="8" fillId="0" borderId="0" xfId="0" applyNumberFormat="1" applyFont="1" applyFill="1" applyBorder="1" applyAlignment="1">
      <alignment horizontal="right" vertical="center"/>
    </xf>
    <xf numFmtId="0" fontId="47" fillId="0" borderId="0" xfId="0" applyFont="1"/>
    <xf numFmtId="0" fontId="4" fillId="0" borderId="5" xfId="0" applyFont="1" applyBorder="1" applyAlignment="1">
      <alignment vertical="center" wrapText="1"/>
    </xf>
    <xf numFmtId="0" fontId="7" fillId="32" borderId="1" xfId="0" applyFont="1" applyFill="1" applyBorder="1" applyAlignment="1">
      <alignment vertical="center" wrapText="1"/>
    </xf>
    <xf numFmtId="0" fontId="7" fillId="33" borderId="1" xfId="0" applyFont="1" applyFill="1" applyBorder="1" applyAlignment="1">
      <alignment vertical="center" wrapText="1"/>
    </xf>
    <xf numFmtId="0" fontId="7" fillId="33" borderId="1" xfId="0" applyFont="1" applyFill="1" applyBorder="1" applyAlignment="1">
      <alignment horizontal="center" vertical="center" wrapText="1"/>
    </xf>
    <xf numFmtId="0" fontId="7" fillId="0" borderId="1" xfId="0" applyFont="1" applyBorder="1" applyAlignment="1">
      <alignment vertical="center" wrapText="1"/>
    </xf>
    <xf numFmtId="0" fontId="7" fillId="35" borderId="1" xfId="0" applyFont="1" applyFill="1" applyBorder="1" applyAlignment="1">
      <alignment vertical="center" wrapText="1"/>
    </xf>
    <xf numFmtId="0" fontId="7" fillId="36" borderId="1" xfId="0" applyFont="1" applyFill="1" applyBorder="1" applyAlignment="1">
      <alignment vertical="center" wrapText="1"/>
    </xf>
    <xf numFmtId="0" fontId="7" fillId="38" borderId="1" xfId="0" applyFont="1" applyFill="1" applyBorder="1" applyAlignment="1">
      <alignment vertical="center" wrapText="1"/>
    </xf>
    <xf numFmtId="0" fontId="7" fillId="35" borderId="1" xfId="3" applyFont="1" applyFill="1" applyBorder="1" applyAlignment="1">
      <alignment vertical="center" wrapText="1"/>
    </xf>
    <xf numFmtId="0" fontId="7" fillId="0" borderId="0" xfId="3" applyFont="1" applyAlignment="1">
      <alignment vertical="center"/>
    </xf>
    <xf numFmtId="0" fontId="68" fillId="0" borderId="0" xfId="0" applyFont="1" applyAlignment="1">
      <alignment vertical="center"/>
    </xf>
    <xf numFmtId="0" fontId="13" fillId="5" borderId="1" xfId="0" applyFont="1" applyFill="1" applyBorder="1" applyAlignment="1">
      <alignment horizontal="center" wrapText="1"/>
    </xf>
    <xf numFmtId="0" fontId="12" fillId="0" borderId="0" xfId="0" applyFont="1" applyFill="1" applyAlignment="1">
      <alignment vertical="center" wrapText="1"/>
    </xf>
    <xf numFmtId="0" fontId="0" fillId="0" borderId="8" xfId="0" applyBorder="1" applyAlignment="1">
      <alignment vertical="center"/>
    </xf>
    <xf numFmtId="176" fontId="71" fillId="5" borderId="10" xfId="20" applyNumberFormat="1" applyFont="1" applyFill="1" applyBorder="1" applyAlignment="1" applyProtection="1">
      <alignment horizontal="center" vertical="center" wrapText="1"/>
      <protection locked="0"/>
    </xf>
    <xf numFmtId="0" fontId="71" fillId="5" borderId="10" xfId="17" applyFont="1" applyFill="1" applyBorder="1" applyAlignment="1">
      <alignment horizontal="center" vertical="center" wrapText="1"/>
    </xf>
    <xf numFmtId="176" fontId="72" fillId="0" borderId="0" xfId="20" applyNumberFormat="1" applyFont="1" applyFill="1" applyBorder="1" applyAlignment="1" applyProtection="1">
      <alignment horizontal="left" vertical="center"/>
      <protection locked="0"/>
    </xf>
    <xf numFmtId="168" fontId="28" fillId="0" borderId="0" xfId="17" applyNumberFormat="1" applyFont="1" applyFill="1" applyBorder="1"/>
    <xf numFmtId="177" fontId="28" fillId="0" borderId="0" xfId="17" applyNumberFormat="1" applyFont="1" applyFill="1" applyBorder="1"/>
    <xf numFmtId="9" fontId="28" fillId="0" borderId="0" xfId="2" applyFont="1" applyFill="1" applyBorder="1" applyAlignment="1">
      <alignment horizontal="right"/>
    </xf>
    <xf numFmtId="2" fontId="28" fillId="0" borderId="0" xfId="17" applyNumberFormat="1" applyFont="1" applyFill="1" applyBorder="1"/>
    <xf numFmtId="0" fontId="35" fillId="0" borderId="0" xfId="0" applyFont="1" applyAlignment="1">
      <alignment vertical="center"/>
    </xf>
    <xf numFmtId="176" fontId="73" fillId="41" borderId="10" xfId="20" applyNumberFormat="1" applyFont="1" applyFill="1" applyBorder="1" applyAlignment="1" applyProtection="1">
      <alignment horizontal="center" vertical="center" wrapText="1"/>
      <protection locked="0"/>
    </xf>
    <xf numFmtId="1" fontId="73" fillId="41" borderId="10" xfId="20" applyNumberFormat="1" applyFont="1" applyFill="1" applyBorder="1" applyAlignment="1" applyProtection="1">
      <alignment horizontal="center" vertical="center"/>
      <protection locked="0"/>
    </xf>
    <xf numFmtId="176" fontId="24" fillId="41" borderId="10" xfId="20" applyNumberFormat="1" applyFont="1" applyFill="1" applyBorder="1" applyAlignment="1" applyProtection="1">
      <alignment horizontal="center" vertical="center" wrapText="1"/>
      <protection locked="0"/>
    </xf>
    <xf numFmtId="0" fontId="28" fillId="0" borderId="0" xfId="17" applyFont="1" applyFill="1" applyBorder="1"/>
    <xf numFmtId="0" fontId="45" fillId="0" borderId="0" xfId="0" applyFont="1" applyAlignment="1">
      <alignment vertical="top" wrapText="1"/>
    </xf>
    <xf numFmtId="0" fontId="42" fillId="5" borderId="7" xfId="0" applyFont="1" applyFill="1" applyBorder="1" applyAlignment="1">
      <alignment vertical="center"/>
    </xf>
    <xf numFmtId="0" fontId="19" fillId="5" borderId="7" xfId="0" applyFont="1" applyFill="1" applyBorder="1" applyAlignment="1">
      <alignment wrapText="1"/>
    </xf>
    <xf numFmtId="0" fontId="19" fillId="5" borderId="10" xfId="17" applyFont="1" applyFill="1" applyBorder="1" applyAlignment="1">
      <alignment horizontal="left" vertical="center" wrapText="1"/>
    </xf>
    <xf numFmtId="0" fontId="19" fillId="5" borderId="10" xfId="17" applyFont="1" applyFill="1" applyBorder="1" applyAlignment="1">
      <alignment horizontal="center" vertical="center" wrapText="1"/>
    </xf>
    <xf numFmtId="181" fontId="18" fillId="0" borderId="0" xfId="0" applyNumberFormat="1" applyFont="1"/>
    <xf numFmtId="0" fontId="0" fillId="0" borderId="0" xfId="0" applyFont="1" applyFill="1" applyAlignment="1">
      <alignment vertical="center" wrapText="1"/>
    </xf>
    <xf numFmtId="0" fontId="14" fillId="0" borderId="2" xfId="0" applyFont="1" applyFill="1" applyBorder="1" applyAlignment="1">
      <alignment vertical="center" wrapText="1"/>
    </xf>
    <xf numFmtId="0" fontId="0" fillId="0" borderId="21" xfId="0" applyFont="1" applyFill="1" applyBorder="1" applyAlignment="1">
      <alignment vertical="center" wrapText="1"/>
    </xf>
    <xf numFmtId="0" fontId="10" fillId="0" borderId="14" xfId="3" applyFont="1" applyFill="1" applyBorder="1" applyAlignment="1">
      <alignment horizontal="center" vertical="center" wrapText="1"/>
    </xf>
    <xf numFmtId="0" fontId="19" fillId="5" borderId="8" xfId="0" applyFont="1" applyFill="1" applyBorder="1" applyAlignment="1">
      <alignment horizontal="center" vertical="center" wrapText="1"/>
    </xf>
    <xf numFmtId="0" fontId="18" fillId="0" borderId="0" xfId="0" applyFont="1" applyFill="1" applyBorder="1" applyAlignment="1">
      <alignment horizontal="center"/>
    </xf>
    <xf numFmtId="0" fontId="7" fillId="0" borderId="0" xfId="0" applyFont="1" applyFill="1" applyBorder="1" applyAlignment="1">
      <alignment horizontal="left" vertical="center"/>
    </xf>
    <xf numFmtId="171" fontId="8" fillId="0" borderId="0" xfId="0" applyNumberFormat="1" applyFont="1" applyBorder="1"/>
    <xf numFmtId="182" fontId="7" fillId="0" borderId="0" xfId="0" applyNumberFormat="1" applyFont="1" applyFill="1" applyBorder="1" applyAlignment="1">
      <alignment horizontal="right" vertical="center"/>
    </xf>
    <xf numFmtId="0" fontId="43" fillId="0" borderId="0" xfId="0" applyFont="1" applyFill="1" applyBorder="1" applyAlignment="1">
      <alignment horizontal="center" vertical="center"/>
    </xf>
    <xf numFmtId="182" fontId="7" fillId="0" borderId="0" xfId="0" applyNumberFormat="1" applyFont="1" applyFill="1" applyBorder="1"/>
    <xf numFmtId="182" fontId="7" fillId="0" borderId="0" xfId="0" applyNumberFormat="1" applyFont="1" applyBorder="1"/>
    <xf numFmtId="0" fontId="35" fillId="0" borderId="0" xfId="0" applyFont="1"/>
    <xf numFmtId="0" fontId="8" fillId="0" borderId="11" xfId="0" applyFont="1" applyBorder="1" applyAlignment="1">
      <alignment horizontal="left" vertical="top"/>
    </xf>
    <xf numFmtId="165" fontId="7" fillId="0" borderId="0" xfId="0" applyNumberFormat="1" applyFont="1" applyFill="1" applyBorder="1" applyAlignment="1">
      <alignment horizontal="right" vertical="center" wrapText="1"/>
    </xf>
    <xf numFmtId="0" fontId="7" fillId="0" borderId="11" xfId="0" applyFont="1" applyFill="1" applyBorder="1" applyAlignment="1">
      <alignment horizontal="left" vertical="center"/>
    </xf>
    <xf numFmtId="165" fontId="7" fillId="0" borderId="11" xfId="0" applyNumberFormat="1" applyFont="1" applyFill="1" applyBorder="1" applyAlignment="1">
      <alignment horizontal="right" vertical="center" wrapText="1"/>
    </xf>
    <xf numFmtId="0" fontId="32" fillId="0" borderId="0" xfId="0" applyFont="1" applyAlignment="1">
      <alignment horizontal="center" vertical="center"/>
    </xf>
    <xf numFmtId="0" fontId="8" fillId="0" borderId="0" xfId="14" applyFont="1" applyFill="1" applyBorder="1" applyAlignment="1">
      <alignment horizontal="left"/>
    </xf>
    <xf numFmtId="165" fontId="8" fillId="0" borderId="0" xfId="0" applyNumberFormat="1" applyFont="1" applyFill="1" applyBorder="1" applyAlignment="1">
      <alignment horizontal="right" vertical="center"/>
    </xf>
    <xf numFmtId="165" fontId="6" fillId="0" borderId="0" xfId="0" applyNumberFormat="1" applyFont="1" applyFill="1" applyAlignment="1">
      <alignment horizontal="center" vertical="center"/>
    </xf>
    <xf numFmtId="165" fontId="6" fillId="0" borderId="0" xfId="0" applyNumberFormat="1" applyFont="1" applyFill="1" applyBorder="1" applyAlignment="1">
      <alignment horizontal="right" vertical="center"/>
    </xf>
    <xf numFmtId="165" fontId="6" fillId="0" borderId="11" xfId="0" applyNumberFormat="1" applyFont="1" applyFill="1" applyBorder="1" applyAlignment="1">
      <alignment horizontal="right" vertical="center"/>
    </xf>
    <xf numFmtId="165" fontId="8" fillId="0" borderId="11" xfId="0" applyNumberFormat="1" applyFont="1" applyFill="1" applyBorder="1" applyAlignment="1">
      <alignment horizontal="right" vertical="center"/>
    </xf>
    <xf numFmtId="0" fontId="0" fillId="0" borderId="0" xfId="0" applyBorder="1"/>
    <xf numFmtId="0" fontId="8" fillId="0" borderId="0" xfId="0" applyFont="1" applyAlignment="1">
      <alignment vertical="top"/>
    </xf>
    <xf numFmtId="0" fontId="72" fillId="9" borderId="0" xfId="11" applyFont="1" applyFill="1" applyBorder="1" applyAlignment="1">
      <alignment horizontal="left" indent="1"/>
    </xf>
    <xf numFmtId="165" fontId="42" fillId="0" borderId="0" xfId="0" applyNumberFormat="1" applyFont="1" applyFill="1" applyBorder="1" applyAlignment="1">
      <alignment vertical="center" wrapText="1"/>
    </xf>
    <xf numFmtId="165" fontId="18" fillId="0" borderId="0" xfId="0" applyNumberFormat="1" applyFont="1" applyBorder="1" applyAlignment="1">
      <alignment horizontal="right" vertical="center" wrapText="1"/>
    </xf>
    <xf numFmtId="0" fontId="19" fillId="5" borderId="10" xfId="0" applyFont="1" applyFill="1" applyBorder="1" applyAlignment="1">
      <alignment horizontal="left" indent="1"/>
    </xf>
    <xf numFmtId="0" fontId="35" fillId="5" borderId="0" xfId="0" applyFont="1" applyFill="1" applyBorder="1"/>
    <xf numFmtId="0" fontId="7" fillId="0" borderId="0" xfId="0" applyFont="1" applyFill="1" applyBorder="1" applyAlignment="1">
      <alignment horizontal="left"/>
    </xf>
    <xf numFmtId="0" fontId="7" fillId="0" borderId="0" xfId="0" applyFont="1" applyFill="1" applyBorder="1" applyAlignment="1">
      <alignment horizontal="right"/>
    </xf>
    <xf numFmtId="165" fontId="7" fillId="0" borderId="0" xfId="0" applyNumberFormat="1" applyFont="1" applyFill="1" applyBorder="1" applyAlignment="1">
      <alignment horizontal="right"/>
    </xf>
    <xf numFmtId="0" fontId="7" fillId="0" borderId="0" xfId="0" applyFont="1" applyFill="1" applyAlignment="1">
      <alignment horizontal="right"/>
    </xf>
    <xf numFmtId="184" fontId="7" fillId="0" borderId="0" xfId="0" applyNumberFormat="1" applyFont="1" applyFill="1" applyBorder="1" applyAlignment="1">
      <alignment horizontal="right"/>
    </xf>
    <xf numFmtId="185" fontId="7" fillId="0" borderId="0" xfId="0" applyNumberFormat="1" applyFont="1" applyFill="1" applyBorder="1" applyAlignment="1">
      <alignment horizontal="right"/>
    </xf>
    <xf numFmtId="0" fontId="7" fillId="0" borderId="11" xfId="0" applyFont="1" applyFill="1" applyBorder="1" applyAlignment="1">
      <alignment horizontal="left"/>
    </xf>
    <xf numFmtId="186" fontId="7" fillId="0" borderId="11" xfId="0" applyNumberFormat="1" applyFont="1" applyFill="1" applyBorder="1" applyAlignment="1">
      <alignment horizontal="right"/>
    </xf>
    <xf numFmtId="0" fontId="7" fillId="0" borderId="11" xfId="0" applyFont="1" applyFill="1" applyBorder="1" applyAlignment="1">
      <alignment horizontal="right"/>
    </xf>
    <xf numFmtId="165" fontId="7" fillId="0" borderId="11" xfId="0" applyNumberFormat="1" applyFont="1" applyFill="1" applyBorder="1" applyAlignment="1">
      <alignment horizontal="right"/>
    </xf>
    <xf numFmtId="185" fontId="7" fillId="0" borderId="11" xfId="0" applyNumberFormat="1" applyFont="1" applyFill="1" applyBorder="1" applyAlignment="1">
      <alignment horizontal="right"/>
    </xf>
    <xf numFmtId="165" fontId="18" fillId="0" borderId="0" xfId="0" applyNumberFormat="1" applyFont="1"/>
    <xf numFmtId="0" fontId="19" fillId="42" borderId="5" xfId="0" applyFont="1" applyFill="1" applyBorder="1" applyAlignment="1">
      <alignment vertical="top"/>
    </xf>
    <xf numFmtId="0" fontId="19" fillId="12" borderId="6" xfId="0" applyFont="1" applyFill="1" applyBorder="1" applyAlignment="1">
      <alignment horizontal="center" vertical="center" wrapText="1"/>
    </xf>
    <xf numFmtId="0" fontId="19" fillId="12" borderId="8" xfId="0" applyFont="1" applyFill="1" applyBorder="1" applyAlignment="1">
      <alignment horizontal="center" vertical="center" wrapText="1"/>
    </xf>
    <xf numFmtId="170" fontId="8" fillId="0" borderId="10" xfId="0" applyNumberFormat="1" applyFont="1" applyBorder="1"/>
    <xf numFmtId="170" fontId="8" fillId="0" borderId="0" xfId="0" applyNumberFormat="1" applyFont="1" applyBorder="1"/>
    <xf numFmtId="188" fontId="18" fillId="0" borderId="0" xfId="0" applyNumberFormat="1" applyFont="1" applyFill="1" applyBorder="1" applyAlignment="1">
      <alignment vertical="top"/>
    </xf>
    <xf numFmtId="0" fontId="0" fillId="0" borderId="0" xfId="0" applyAlignment="1">
      <alignment vertical="center" wrapText="1"/>
    </xf>
    <xf numFmtId="0" fontId="8" fillId="0" borderId="0" xfId="0" applyFont="1" applyBorder="1" applyAlignment="1">
      <alignment horizontal="right" wrapText="1"/>
    </xf>
    <xf numFmtId="2" fontId="8" fillId="0" borderId="0" xfId="0" applyNumberFormat="1" applyFont="1"/>
    <xf numFmtId="0" fontId="17" fillId="0" borderId="0" xfId="3" applyFont="1" applyFill="1" applyAlignment="1">
      <alignment horizontal="center"/>
    </xf>
    <xf numFmtId="0" fontId="10" fillId="0" borderId="0" xfId="3" applyAlignment="1">
      <alignment vertical="center"/>
    </xf>
    <xf numFmtId="0" fontId="76" fillId="0" borderId="0" xfId="0" applyFont="1" applyAlignment="1">
      <alignment vertical="center"/>
    </xf>
    <xf numFmtId="0" fontId="77" fillId="0" borderId="0" xfId="0" applyFont="1" applyAlignment="1">
      <alignment wrapText="1"/>
    </xf>
    <xf numFmtId="0" fontId="78" fillId="0" borderId="0" xfId="0" applyFont="1"/>
    <xf numFmtId="0" fontId="78" fillId="0" borderId="0" xfId="0" applyFont="1" applyAlignment="1">
      <alignment wrapText="1"/>
    </xf>
    <xf numFmtId="0" fontId="42" fillId="0" borderId="0" xfId="0" applyFont="1" applyFill="1" applyBorder="1" applyAlignment="1">
      <alignment wrapText="1"/>
    </xf>
    <xf numFmtId="0" fontId="32" fillId="0" borderId="0" xfId="0" applyFont="1" applyAlignment="1">
      <alignment horizontal="center"/>
    </xf>
    <xf numFmtId="0" fontId="78" fillId="0" borderId="0" xfId="0" applyFont="1" applyAlignment="1">
      <alignment vertical="top"/>
    </xf>
    <xf numFmtId="0" fontId="77" fillId="0" borderId="0" xfId="0" applyFont="1" applyFill="1" applyAlignment="1">
      <alignment wrapText="1"/>
    </xf>
    <xf numFmtId="0" fontId="78" fillId="0" borderId="0" xfId="0" applyFont="1" applyFill="1" applyAlignment="1">
      <alignment wrapText="1"/>
    </xf>
    <xf numFmtId="0" fontId="78" fillId="0" borderId="0" xfId="0" applyFont="1" applyFill="1"/>
    <xf numFmtId="170" fontId="7" fillId="0" borderId="0" xfId="1" applyNumberFormat="1" applyFont="1" applyFill="1" applyBorder="1" applyAlignment="1">
      <alignment horizontal="right" vertical="center" wrapText="1"/>
    </xf>
    <xf numFmtId="170" fontId="7" fillId="0" borderId="11" xfId="1" applyNumberFormat="1" applyFont="1" applyFill="1" applyBorder="1" applyAlignment="1">
      <alignment horizontal="right" vertical="center" wrapText="1"/>
    </xf>
    <xf numFmtId="0" fontId="79" fillId="0" borderId="1" xfId="0" applyFont="1" applyFill="1" applyBorder="1" applyAlignment="1">
      <alignment vertical="top" wrapText="1"/>
    </xf>
    <xf numFmtId="0" fontId="78" fillId="0" borderId="0" xfId="0" applyFont="1" applyBorder="1"/>
    <xf numFmtId="0" fontId="80" fillId="0" borderId="0" xfId="23" applyFont="1" applyBorder="1" applyAlignment="1">
      <alignment wrapText="1"/>
    </xf>
    <xf numFmtId="0" fontId="24" fillId="0" borderId="0" xfId="0" applyFont="1" applyFill="1" applyAlignment="1">
      <alignment horizontal="center"/>
    </xf>
    <xf numFmtId="0" fontId="19" fillId="5" borderId="0" xfId="23" applyFont="1" applyFill="1" applyBorder="1" applyAlignment="1">
      <alignment horizontal="center" vertical="center" wrapText="1"/>
    </xf>
    <xf numFmtId="0" fontId="24" fillId="0" borderId="0" xfId="0" applyFont="1" applyFill="1" applyAlignment="1">
      <alignment horizontal="center" wrapText="1"/>
    </xf>
    <xf numFmtId="0" fontId="0" fillId="36" borderId="1" xfId="0" applyFont="1" applyFill="1" applyBorder="1" applyAlignment="1">
      <alignment vertical="top" wrapText="1"/>
    </xf>
    <xf numFmtId="0" fontId="42" fillId="5" borderId="18" xfId="0" applyFont="1" applyFill="1" applyBorder="1" applyAlignment="1">
      <alignment horizontal="center" vertical="top"/>
    </xf>
    <xf numFmtId="10" fontId="8" fillId="0" borderId="11" xfId="0" applyNumberFormat="1" applyFont="1" applyBorder="1" applyAlignment="1">
      <alignment vertical="top"/>
    </xf>
    <xf numFmtId="10" fontId="8" fillId="0" borderId="0" xfId="0" applyNumberFormat="1" applyFont="1" applyBorder="1"/>
    <xf numFmtId="0" fontId="28" fillId="0" borderId="0" xfId="0" applyFont="1" applyFill="1" applyAlignment="1">
      <alignment vertical="center" wrapText="1"/>
    </xf>
    <xf numFmtId="0" fontId="18" fillId="9" borderId="0" xfId="0" applyFont="1" applyFill="1" applyBorder="1" applyAlignment="1">
      <alignment horizontal="center"/>
    </xf>
    <xf numFmtId="2" fontId="8" fillId="0" borderId="11" xfId="0" applyNumberFormat="1" applyFont="1" applyFill="1" applyBorder="1" applyAlignment="1">
      <alignment horizontal="right" vertical="center"/>
    </xf>
    <xf numFmtId="0" fontId="18" fillId="0" borderId="0" xfId="0" applyFont="1" applyFill="1" applyBorder="1" applyAlignment="1">
      <alignment horizontal="center" wrapText="1"/>
    </xf>
    <xf numFmtId="0" fontId="18" fillId="0" borderId="0" xfId="0" applyFont="1" applyFill="1" applyBorder="1" applyAlignment="1">
      <alignment horizontal="left"/>
    </xf>
    <xf numFmtId="170" fontId="8" fillId="0" borderId="0" xfId="0" applyNumberFormat="1" applyFont="1" applyBorder="1" applyAlignment="1">
      <alignment horizontal="right" vertical="center" wrapText="1"/>
    </xf>
    <xf numFmtId="1" fontId="8" fillId="45" borderId="0" xfId="0" applyNumberFormat="1" applyFont="1" applyFill="1" applyBorder="1" applyAlignment="1">
      <alignment horizontal="right" vertical="center" wrapText="1"/>
    </xf>
    <xf numFmtId="9" fontId="8" fillId="0" borderId="0" xfId="0" applyNumberFormat="1" applyFont="1" applyBorder="1" applyAlignment="1">
      <alignment horizontal="right" vertical="center" wrapText="1"/>
    </xf>
    <xf numFmtId="170" fontId="8" fillId="0" borderId="11" xfId="0" applyNumberFormat="1" applyFont="1" applyBorder="1" applyAlignment="1">
      <alignment horizontal="right" vertical="center" wrapText="1"/>
    </xf>
    <xf numFmtId="1" fontId="8" fillId="45" borderId="11" xfId="0" applyNumberFormat="1" applyFont="1" applyFill="1" applyBorder="1" applyAlignment="1">
      <alignment horizontal="right" vertical="center" wrapText="1"/>
    </xf>
    <xf numFmtId="0" fontId="82" fillId="0" borderId="0" xfId="0" applyFont="1"/>
    <xf numFmtId="0" fontId="6" fillId="0" borderId="0" xfId="0" applyFont="1" applyAlignment="1">
      <alignment horizontal="left" vertical="center"/>
    </xf>
    <xf numFmtId="0" fontId="19" fillId="5" borderId="9" xfId="0" applyFont="1" applyFill="1" applyBorder="1" applyAlignment="1">
      <alignment vertical="center" wrapText="1"/>
    </xf>
    <xf numFmtId="0" fontId="19" fillId="5" borderId="10" xfId="0" applyFont="1" applyFill="1" applyBorder="1" applyAlignment="1">
      <alignment vertical="center" wrapText="1"/>
    </xf>
    <xf numFmtId="167" fontId="20" fillId="0" borderId="0" xfId="24" applyNumberFormat="1" applyFont="1" applyBorder="1" applyAlignment="1">
      <alignment horizontal="center" vertical="center"/>
    </xf>
    <xf numFmtId="167" fontId="20" fillId="0" borderId="0" xfId="25" applyNumberFormat="1" applyFont="1" applyBorder="1" applyAlignment="1">
      <alignment horizontal="center" vertical="center"/>
    </xf>
    <xf numFmtId="167" fontId="20" fillId="0" borderId="0" xfId="26" applyNumberFormat="1" applyFont="1" applyBorder="1" applyAlignment="1">
      <alignment horizontal="center" vertical="center"/>
    </xf>
    <xf numFmtId="167" fontId="20" fillId="0" borderId="11" xfId="24" applyNumberFormat="1" applyFont="1" applyBorder="1" applyAlignment="1">
      <alignment horizontal="center" vertical="center"/>
    </xf>
    <xf numFmtId="167" fontId="20" fillId="0" borderId="11" xfId="25" applyNumberFormat="1" applyFont="1" applyBorder="1" applyAlignment="1">
      <alignment horizontal="center" vertical="center"/>
    </xf>
    <xf numFmtId="167" fontId="20" fillId="0" borderId="11" xfId="26" applyNumberFormat="1" applyFont="1" applyBorder="1" applyAlignment="1">
      <alignment horizontal="center" vertical="center"/>
    </xf>
    <xf numFmtId="0" fontId="0" fillId="0" borderId="4" xfId="0" applyFont="1" applyFill="1" applyBorder="1" applyAlignment="1">
      <alignment vertical="top" wrapText="1"/>
    </xf>
    <xf numFmtId="0" fontId="6" fillId="0" borderId="0" xfId="0" applyFont="1" applyFill="1" applyBorder="1" applyAlignment="1">
      <alignment vertical="center" wrapText="1"/>
    </xf>
    <xf numFmtId="0" fontId="7" fillId="0" borderId="0" xfId="0" applyFont="1" applyBorder="1" applyAlignment="1">
      <alignment horizontal="center"/>
    </xf>
    <xf numFmtId="2" fontId="7" fillId="0" borderId="0" xfId="0" applyNumberFormat="1" applyFont="1" applyBorder="1" applyAlignment="1">
      <alignment horizontal="center"/>
    </xf>
    <xf numFmtId="0" fontId="7" fillId="0" borderId="11" xfId="0" applyFont="1" applyBorder="1" applyAlignment="1">
      <alignment horizontal="center"/>
    </xf>
    <xf numFmtId="2" fontId="7" fillId="0" borderId="11" xfId="0" applyNumberFormat="1" applyFont="1" applyBorder="1" applyAlignment="1">
      <alignment horizontal="center"/>
    </xf>
    <xf numFmtId="0" fontId="0" fillId="36" borderId="1" xfId="0" applyFont="1" applyFill="1" applyBorder="1" applyAlignment="1">
      <alignment horizontal="left" vertical="top" wrapText="1"/>
    </xf>
    <xf numFmtId="0" fontId="19" fillId="46" borderId="5" xfId="0" applyFont="1" applyFill="1" applyBorder="1" applyAlignment="1">
      <alignment vertical="top"/>
    </xf>
    <xf numFmtId="0" fontId="19" fillId="46" borderId="6" xfId="0" applyFont="1" applyFill="1" applyBorder="1" applyAlignment="1">
      <alignment vertical="top"/>
    </xf>
    <xf numFmtId="0" fontId="19" fillId="46" borderId="7" xfId="0" applyFont="1" applyFill="1" applyBorder="1" applyAlignment="1">
      <alignment vertical="top"/>
    </xf>
    <xf numFmtId="0" fontId="5" fillId="0" borderId="0" xfId="0" applyFont="1" applyFill="1" applyAlignment="1">
      <alignment horizontal="left" wrapText="1"/>
    </xf>
    <xf numFmtId="0" fontId="4" fillId="0" borderId="0" xfId="0" applyFont="1" applyAlignment="1">
      <alignment horizontal="left" vertical="center" wrapText="1"/>
    </xf>
    <xf numFmtId="0" fontId="5" fillId="0" borderId="0" xfId="0" applyFont="1" applyFill="1" applyBorder="1" applyAlignment="1">
      <alignment horizontal="center"/>
    </xf>
    <xf numFmtId="0" fontId="0" fillId="0" borderId="0" xfId="0" applyFill="1" applyAlignment="1">
      <alignment horizontal="left" wrapText="1"/>
    </xf>
    <xf numFmtId="0" fontId="79" fillId="0" borderId="1" xfId="0" applyFont="1" applyFill="1" applyBorder="1" applyAlignment="1">
      <alignment wrapText="1"/>
    </xf>
    <xf numFmtId="0" fontId="75" fillId="0" borderId="1" xfId="0" applyFont="1" applyFill="1" applyBorder="1" applyAlignment="1">
      <alignment wrapText="1"/>
    </xf>
    <xf numFmtId="0" fontId="10" fillId="0" borderId="1" xfId="3" applyBorder="1" applyAlignment="1">
      <alignment wrapText="1"/>
    </xf>
    <xf numFmtId="0" fontId="56" fillId="0" borderId="2" xfId="3" applyFont="1" applyFill="1" applyBorder="1" applyAlignment="1">
      <alignment vertical="center" wrapText="1"/>
    </xf>
    <xf numFmtId="0" fontId="14" fillId="0" borderId="13" xfId="0" applyFont="1" applyFill="1" applyBorder="1" applyAlignment="1">
      <alignment horizontal="left" vertical="center" wrapText="1"/>
    </xf>
    <xf numFmtId="0" fontId="86" fillId="0" borderId="0" xfId="0" applyFont="1" applyFill="1" applyAlignment="1"/>
    <xf numFmtId="167" fontId="20" fillId="0" borderId="0" xfId="27" applyNumberFormat="1" applyFont="1" applyBorder="1" applyAlignment="1">
      <alignment horizontal="right" vertical="center"/>
    </xf>
    <xf numFmtId="167" fontId="20" fillId="0" borderId="11" xfId="27" applyNumberFormat="1" applyFont="1" applyBorder="1" applyAlignment="1">
      <alignment horizontal="right" vertical="center"/>
    </xf>
    <xf numFmtId="0" fontId="52" fillId="0" borderId="0" xfId="0" applyFont="1" applyAlignment="1">
      <alignment horizontal="left" vertical="center"/>
    </xf>
    <xf numFmtId="0" fontId="18" fillId="48" borderId="0" xfId="0" applyFont="1" applyFill="1"/>
    <xf numFmtId="0" fontId="24" fillId="48" borderId="0" xfId="0" applyFont="1" applyFill="1" applyAlignment="1">
      <alignment horizontal="center" vertical="center" wrapText="1"/>
    </xf>
    <xf numFmtId="0" fontId="18" fillId="48" borderId="0" xfId="0" applyFont="1" applyFill="1" applyAlignment="1">
      <alignment horizontal="center"/>
    </xf>
    <xf numFmtId="165" fontId="18" fillId="48" borderId="0" xfId="0" applyNumberFormat="1" applyFont="1" applyFill="1" applyAlignment="1">
      <alignment horizontal="right"/>
    </xf>
    <xf numFmtId="165" fontId="18" fillId="48" borderId="0" xfId="0" applyNumberFormat="1" applyFont="1" applyFill="1" applyAlignment="1">
      <alignment horizontal="right" wrapText="1"/>
    </xf>
    <xf numFmtId="0" fontId="18" fillId="48" borderId="0" xfId="0" applyFont="1" applyFill="1" applyAlignment="1">
      <alignment horizontal="center" wrapText="1"/>
    </xf>
    <xf numFmtId="0" fontId="18" fillId="48" borderId="0" xfId="0" applyFont="1" applyFill="1" applyAlignment="1">
      <alignment wrapText="1"/>
    </xf>
    <xf numFmtId="0" fontId="24" fillId="0" borderId="0" xfId="0" applyFont="1" applyAlignment="1">
      <alignment vertical="center" wrapText="1"/>
    </xf>
    <xf numFmtId="0" fontId="86" fillId="0" borderId="0" xfId="0" applyFont="1" applyFill="1" applyAlignment="1">
      <alignment vertical="center"/>
    </xf>
    <xf numFmtId="0" fontId="86" fillId="0" borderId="0" xfId="0" applyFont="1" applyFill="1" applyAlignment="1">
      <alignment vertical="top"/>
    </xf>
    <xf numFmtId="0" fontId="19" fillId="5" borderId="10" xfId="0" applyFont="1" applyFill="1" applyBorder="1" applyAlignment="1">
      <alignment horizontal="right" vertical="center" wrapText="1"/>
    </xf>
    <xf numFmtId="190" fontId="20" fillId="0" borderId="0" xfId="1" applyNumberFormat="1" applyFont="1" applyBorder="1" applyAlignment="1">
      <alignment horizontal="right" vertical="top"/>
    </xf>
    <xf numFmtId="190" fontId="20" fillId="0" borderId="11" xfId="1" applyNumberFormat="1" applyFont="1" applyBorder="1" applyAlignment="1">
      <alignment horizontal="right" vertical="top"/>
    </xf>
    <xf numFmtId="190" fontId="20" fillId="0" borderId="0" xfId="1" applyNumberFormat="1" applyFont="1" applyBorder="1" applyAlignment="1">
      <alignment horizontal="right" vertical="center"/>
    </xf>
    <xf numFmtId="190" fontId="20" fillId="0" borderId="11" xfId="1" applyNumberFormat="1" applyFont="1" applyBorder="1" applyAlignment="1">
      <alignment horizontal="right" vertical="center"/>
    </xf>
    <xf numFmtId="0" fontId="24" fillId="0" borderId="0" xfId="0" applyFont="1" applyFill="1" applyAlignment="1">
      <alignment vertical="center" wrapText="1"/>
    </xf>
    <xf numFmtId="0" fontId="19" fillId="5" borderId="0" xfId="0" applyFont="1" applyFill="1" applyBorder="1" applyAlignment="1">
      <alignment horizontal="center" wrapText="1"/>
    </xf>
    <xf numFmtId="0" fontId="8" fillId="0" borderId="0" xfId="0" applyFont="1" applyFill="1" applyBorder="1" applyAlignment="1">
      <alignment wrapText="1"/>
    </xf>
    <xf numFmtId="0" fontId="8" fillId="0" borderId="11" xfId="0" applyFont="1" applyFill="1" applyBorder="1"/>
    <xf numFmtId="0" fontId="19" fillId="5" borderId="0" xfId="28" applyFont="1" applyFill="1" applyBorder="1" applyAlignment="1" applyProtection="1">
      <alignment horizontal="center" vertical="center"/>
    </xf>
    <xf numFmtId="0" fontId="19" fillId="5" borderId="10" xfId="28" applyFont="1" applyFill="1" applyBorder="1" applyAlignment="1" applyProtection="1">
      <alignment horizontal="center"/>
    </xf>
    <xf numFmtId="0" fontId="19" fillId="5" borderId="7" xfId="28" applyFont="1" applyFill="1" applyBorder="1" applyAlignment="1" applyProtection="1">
      <alignment horizontal="center"/>
    </xf>
    <xf numFmtId="0" fontId="19" fillId="5" borderId="10" xfId="0" applyFont="1" applyFill="1" applyBorder="1" applyAlignment="1">
      <alignment horizontal="center" wrapText="1"/>
    </xf>
    <xf numFmtId="0" fontId="19" fillId="5" borderId="10" xfId="0" applyFont="1" applyFill="1" applyBorder="1" applyAlignment="1">
      <alignment horizontal="left" wrapText="1"/>
    </xf>
    <xf numFmtId="168" fontId="8" fillId="0" borderId="0" xfId="0" applyNumberFormat="1" applyFont="1" applyFill="1" applyBorder="1" applyAlignment="1">
      <alignment horizontal="center" vertical="center"/>
    </xf>
    <xf numFmtId="191" fontId="8" fillId="0" borderId="0" xfId="0" applyNumberFormat="1" applyFont="1" applyFill="1" applyAlignment="1">
      <alignment horizontal="right"/>
    </xf>
    <xf numFmtId="168" fontId="8" fillId="0" borderId="0" xfId="0" applyNumberFormat="1" applyFont="1" applyFill="1" applyBorder="1" applyAlignment="1">
      <alignment horizontal="right" vertical="center"/>
    </xf>
    <xf numFmtId="0" fontId="19" fillId="0" borderId="0" xfId="0" applyFont="1" applyFill="1" applyBorder="1" applyAlignment="1">
      <alignment horizontal="right" vertical="center"/>
    </xf>
    <xf numFmtId="192" fontId="8" fillId="0" borderId="0" xfId="0" applyNumberFormat="1" applyFont="1" applyFill="1" applyBorder="1" applyAlignment="1">
      <alignment horizontal="right" vertical="center"/>
    </xf>
    <xf numFmtId="1" fontId="8" fillId="0" borderId="0" xfId="0" applyNumberFormat="1" applyFont="1" applyAlignment="1">
      <alignment horizontal="center"/>
    </xf>
    <xf numFmtId="1" fontId="8" fillId="0" borderId="0" xfId="0" applyNumberFormat="1" applyFont="1"/>
    <xf numFmtId="168" fontId="7" fillId="0" borderId="0" xfId="29" applyNumberFormat="1" applyFont="1" applyFill="1" applyBorder="1" applyAlignment="1" applyProtection="1">
      <alignment horizontal="right" vertical="center"/>
    </xf>
    <xf numFmtId="0" fontId="7" fillId="0" borderId="0" xfId="29" applyFont="1" applyFill="1" applyBorder="1" applyAlignment="1" applyProtection="1">
      <alignment horizontal="right" vertical="center"/>
    </xf>
    <xf numFmtId="0" fontId="8" fillId="0" borderId="0" xfId="0" applyFont="1" applyFill="1" applyBorder="1" applyAlignment="1" applyProtection="1">
      <alignment horizontal="right" vertical="center"/>
    </xf>
    <xf numFmtId="168" fontId="8" fillId="0" borderId="0" xfId="0" applyNumberFormat="1" applyFont="1" applyFill="1" applyBorder="1" applyAlignment="1" applyProtection="1">
      <alignment horizontal="right" vertical="center"/>
    </xf>
    <xf numFmtId="0" fontId="19" fillId="0" borderId="0" xfId="28" applyFont="1" applyFill="1" applyBorder="1" applyAlignment="1" applyProtection="1">
      <alignment horizontal="right"/>
    </xf>
    <xf numFmtId="1" fontId="8" fillId="0" borderId="0" xfId="0" applyNumberFormat="1" applyFont="1" applyFill="1" applyBorder="1" applyAlignment="1">
      <alignment horizontal="right" vertical="center" wrapText="1"/>
    </xf>
    <xf numFmtId="0" fontId="19" fillId="0" borderId="0" xfId="0" applyFont="1" applyFill="1" applyBorder="1" applyAlignment="1">
      <alignment horizontal="right" vertical="center" wrapText="1"/>
    </xf>
    <xf numFmtId="0" fontId="8" fillId="0" borderId="0" xfId="0" applyFont="1" applyFill="1" applyBorder="1" applyAlignment="1">
      <alignment horizontal="right"/>
    </xf>
    <xf numFmtId="0" fontId="8" fillId="0" borderId="0" xfId="0" applyFont="1" applyFill="1" applyAlignment="1">
      <alignment horizontal="right"/>
    </xf>
    <xf numFmtId="0" fontId="19" fillId="0" borderId="0" xfId="0" applyFont="1" applyFill="1" applyBorder="1" applyAlignment="1">
      <alignment horizontal="right" wrapText="1"/>
    </xf>
    <xf numFmtId="1" fontId="8" fillId="0" borderId="0" xfId="0" applyNumberFormat="1" applyFont="1" applyFill="1" applyBorder="1" applyAlignment="1">
      <alignment horizontal="center" wrapText="1"/>
    </xf>
    <xf numFmtId="168" fontId="8" fillId="0" borderId="0" xfId="29" applyNumberFormat="1" applyFont="1" applyFill="1" applyBorder="1" applyAlignment="1" applyProtection="1">
      <alignment horizontal="right" vertical="center"/>
    </xf>
    <xf numFmtId="191" fontId="8" fillId="0" borderId="0" xfId="0" applyNumberFormat="1" applyFont="1" applyFill="1" applyBorder="1" applyAlignment="1">
      <alignment horizontal="right" vertical="center"/>
    </xf>
    <xf numFmtId="1" fontId="8" fillId="0" borderId="0" xfId="0" applyNumberFormat="1" applyFont="1" applyBorder="1" applyAlignment="1">
      <alignment horizontal="center"/>
    </xf>
    <xf numFmtId="1" fontId="8" fillId="0" borderId="0" xfId="0" applyNumberFormat="1" applyFont="1" applyBorder="1"/>
    <xf numFmtId="0" fontId="0" fillId="0" borderId="11" xfId="0" applyFill="1" applyBorder="1" applyAlignment="1">
      <alignment horizontal="center"/>
    </xf>
    <xf numFmtId="191" fontId="8" fillId="0" borderId="11" xfId="0" applyNumberFormat="1" applyFont="1" applyFill="1" applyBorder="1" applyAlignment="1">
      <alignment horizontal="right" vertical="center"/>
    </xf>
    <xf numFmtId="168" fontId="8" fillId="0" borderId="11" xfId="0" applyNumberFormat="1" applyFont="1" applyFill="1" applyBorder="1" applyAlignment="1">
      <alignment horizontal="right" vertical="center"/>
    </xf>
    <xf numFmtId="192" fontId="8" fillId="0" borderId="11" xfId="0" applyNumberFormat="1" applyFont="1" applyFill="1" applyBorder="1" applyAlignment="1">
      <alignment horizontal="right" vertical="center"/>
    </xf>
    <xf numFmtId="1" fontId="8" fillId="0" borderId="11" xfId="0" applyNumberFormat="1" applyFont="1" applyBorder="1" applyAlignment="1">
      <alignment horizontal="center"/>
    </xf>
    <xf numFmtId="1" fontId="8" fillId="0" borderId="11" xfId="0" applyNumberFormat="1" applyFont="1" applyBorder="1"/>
    <xf numFmtId="0" fontId="8" fillId="0" borderId="11" xfId="0" applyFont="1" applyFill="1" applyBorder="1" applyAlignment="1">
      <alignment horizontal="right" vertical="center"/>
    </xf>
    <xf numFmtId="2" fontId="8" fillId="0" borderId="11" xfId="0" applyNumberFormat="1" applyFont="1" applyFill="1" applyBorder="1" applyAlignment="1">
      <alignment horizontal="center"/>
    </xf>
    <xf numFmtId="168" fontId="7" fillId="0" borderId="11" xfId="29" applyNumberFormat="1" applyFont="1" applyFill="1" applyBorder="1" applyAlignment="1" applyProtection="1">
      <alignment horizontal="right" vertical="center"/>
    </xf>
    <xf numFmtId="0" fontId="7" fillId="0" borderId="11" xfId="29" applyFont="1" applyFill="1" applyBorder="1" applyAlignment="1" applyProtection="1">
      <alignment horizontal="right" vertical="center"/>
    </xf>
    <xf numFmtId="0" fontId="8" fillId="0" borderId="11" xfId="0" applyFont="1" applyFill="1" applyBorder="1" applyAlignment="1" applyProtection="1">
      <alignment horizontal="right" vertical="center"/>
    </xf>
    <xf numFmtId="168" fontId="8" fillId="0" borderId="11" xfId="0" applyNumberFormat="1" applyFont="1" applyFill="1" applyBorder="1" applyAlignment="1" applyProtection="1">
      <alignment horizontal="right" vertical="center"/>
    </xf>
    <xf numFmtId="2" fontId="8" fillId="0" borderId="11" xfId="0" applyNumberFormat="1" applyFont="1" applyFill="1" applyBorder="1" applyAlignment="1" applyProtection="1">
      <alignment horizontal="right" vertical="center"/>
    </xf>
    <xf numFmtId="193" fontId="8" fillId="0" borderId="11" xfId="0" applyNumberFormat="1" applyFont="1" applyFill="1" applyBorder="1" applyAlignment="1">
      <alignment horizontal="right" vertical="center"/>
    </xf>
    <xf numFmtId="1" fontId="8" fillId="0" borderId="11" xfId="0" applyNumberFormat="1" applyFont="1" applyFill="1" applyBorder="1" applyAlignment="1">
      <alignment horizontal="center" vertical="center"/>
    </xf>
    <xf numFmtId="168" fontId="8" fillId="0" borderId="11" xfId="29" applyNumberFormat="1" applyFont="1" applyFill="1" applyBorder="1" applyAlignment="1" applyProtection="1">
      <alignment horizontal="right" vertical="center"/>
    </xf>
    <xf numFmtId="2" fontId="0" fillId="49" borderId="1" xfId="0" applyNumberFormat="1" applyFill="1" applyBorder="1" applyAlignment="1">
      <alignment horizontal="center"/>
    </xf>
    <xf numFmtId="193" fontId="8" fillId="0" borderId="0" xfId="0" applyNumberFormat="1" applyFont="1" applyFill="1" applyBorder="1" applyAlignment="1">
      <alignment horizontal="right" vertical="center"/>
    </xf>
    <xf numFmtId="0" fontId="88" fillId="9" borderId="0" xfId="28" applyFont="1" applyFill="1" applyAlignment="1" applyProtection="1">
      <alignment horizontal="left"/>
      <protection locked="0"/>
    </xf>
    <xf numFmtId="0" fontId="89" fillId="0" borderId="0" xfId="0" applyFont="1" applyAlignment="1">
      <alignment horizontal="center" vertical="center"/>
    </xf>
    <xf numFmtId="0" fontId="59" fillId="0" borderId="1" xfId="0" applyFont="1" applyFill="1" applyBorder="1" applyAlignment="1">
      <alignment wrapText="1"/>
    </xf>
    <xf numFmtId="0" fontId="72" fillId="0" borderId="1" xfId="0" applyFont="1" applyFill="1" applyBorder="1" applyAlignment="1">
      <alignment vertical="top" wrapText="1"/>
    </xf>
    <xf numFmtId="0" fontId="0" fillId="0" borderId="7" xfId="0" applyFill="1" applyBorder="1" applyAlignment="1">
      <alignment vertical="center" wrapText="1"/>
    </xf>
    <xf numFmtId="0" fontId="0" fillId="0" borderId="7" xfId="0" applyBorder="1" applyAlignment="1">
      <alignment vertical="center" wrapText="1"/>
    </xf>
    <xf numFmtId="0" fontId="37" fillId="0" borderId="11" xfId="0" applyFont="1" applyBorder="1" applyAlignment="1">
      <alignment horizontal="center" vertical="center"/>
    </xf>
    <xf numFmtId="2" fontId="37" fillId="0" borderId="11" xfId="0" applyNumberFormat="1" applyFont="1" applyBorder="1" applyAlignment="1">
      <alignment horizontal="center" vertical="center"/>
    </xf>
    <xf numFmtId="0" fontId="0" fillId="0" borderId="0" xfId="0" applyFont="1" applyFill="1" applyAlignment="1">
      <alignment vertical="center"/>
    </xf>
    <xf numFmtId="0" fontId="19" fillId="5" borderId="0" xfId="0" applyFont="1" applyFill="1" applyAlignment="1"/>
    <xf numFmtId="0" fontId="19" fillId="5" borderId="0" xfId="0" applyFont="1" applyFill="1" applyAlignment="1">
      <alignment horizontal="center"/>
    </xf>
    <xf numFmtId="0" fontId="19" fillId="0" borderId="5" xfId="0" applyFont="1" applyFill="1" applyBorder="1" applyAlignment="1">
      <alignment vertical="center"/>
    </xf>
    <xf numFmtId="0" fontId="14" fillId="9" borderId="1" xfId="0" applyFont="1" applyFill="1" applyBorder="1" applyAlignment="1">
      <alignment vertical="center" wrapText="1"/>
    </xf>
    <xf numFmtId="0" fontId="19" fillId="0" borderId="0" xfId="0" applyFont="1" applyFill="1" applyBorder="1" applyAlignment="1">
      <alignment horizontal="left" vertical="center"/>
    </xf>
    <xf numFmtId="2" fontId="18" fillId="0" borderId="0" xfId="0" applyNumberFormat="1" applyFont="1"/>
    <xf numFmtId="0" fontId="24" fillId="0" borderId="0" xfId="0" applyFont="1"/>
    <xf numFmtId="0" fontId="14" fillId="0" borderId="1" xfId="0" applyFont="1" applyBorder="1" applyAlignment="1">
      <alignment horizontal="justify" vertical="top" wrapText="1"/>
    </xf>
    <xf numFmtId="0" fontId="34" fillId="0" borderId="0" xfId="0" applyFont="1" applyFill="1" applyBorder="1" applyAlignment="1">
      <alignment vertical="center"/>
    </xf>
    <xf numFmtId="0" fontId="34" fillId="0" borderId="11" xfId="0" applyFont="1" applyFill="1" applyBorder="1" applyAlignment="1">
      <alignment vertical="center"/>
    </xf>
    <xf numFmtId="2" fontId="19" fillId="5" borderId="7" xfId="0" applyNumberFormat="1" applyFont="1" applyFill="1" applyBorder="1" applyAlignment="1">
      <alignment horizontal="center" vertical="center"/>
    </xf>
    <xf numFmtId="0" fontId="50" fillId="0" borderId="0" xfId="0" applyFont="1" applyFill="1" applyBorder="1" applyAlignment="1">
      <alignment horizontal="left" vertical="center" wrapText="1"/>
    </xf>
    <xf numFmtId="0" fontId="50" fillId="0" borderId="0" xfId="0" applyFont="1" applyFill="1" applyBorder="1" applyAlignment="1">
      <alignment horizontal="center" vertical="center"/>
    </xf>
    <xf numFmtId="2" fontId="50" fillId="0" borderId="0" xfId="0" applyNumberFormat="1" applyFont="1" applyFill="1" applyBorder="1" applyAlignment="1">
      <alignment horizontal="center" vertical="center"/>
    </xf>
    <xf numFmtId="170" fontId="6" fillId="9" borderId="0" xfId="0" applyNumberFormat="1" applyFont="1" applyFill="1" applyBorder="1" applyAlignment="1">
      <alignment horizontal="right" vertical="center"/>
    </xf>
    <xf numFmtId="195" fontId="34" fillId="0" borderId="0" xfId="2" applyNumberFormat="1" applyFont="1" applyFill="1" applyBorder="1" applyAlignment="1">
      <alignment horizontal="right" vertical="center"/>
    </xf>
    <xf numFmtId="170" fontId="8" fillId="9" borderId="0" xfId="0" applyNumberFormat="1" applyFont="1" applyFill="1" applyBorder="1" applyAlignment="1">
      <alignment horizontal="right" vertical="center"/>
    </xf>
    <xf numFmtId="170" fontId="8" fillId="9" borderId="11" xfId="0" applyNumberFormat="1" applyFont="1" applyFill="1" applyBorder="1" applyAlignment="1">
      <alignment horizontal="right" vertical="center"/>
    </xf>
    <xf numFmtId="195" fontId="34" fillId="0" borderId="11" xfId="2" applyNumberFormat="1" applyFont="1" applyFill="1" applyBorder="1" applyAlignment="1">
      <alignment horizontal="right" vertical="center"/>
    </xf>
    <xf numFmtId="0" fontId="0" fillId="0" borderId="2" xfId="0" applyFont="1" applyBorder="1" applyAlignment="1">
      <alignment vertical="top" wrapText="1"/>
    </xf>
    <xf numFmtId="0" fontId="8" fillId="0" borderId="9" xfId="0" applyFont="1" applyBorder="1" applyAlignment="1">
      <alignment wrapText="1"/>
    </xf>
    <xf numFmtId="195" fontId="8" fillId="0" borderId="9" xfId="0" applyNumberFormat="1" applyFont="1" applyBorder="1"/>
    <xf numFmtId="195" fontId="8" fillId="0" borderId="9" xfId="0" applyNumberFormat="1" applyFont="1" applyBorder="1" applyAlignment="1">
      <alignment wrapText="1"/>
    </xf>
    <xf numFmtId="195" fontId="8" fillId="0" borderId="0" xfId="0" applyNumberFormat="1" applyFont="1" applyBorder="1"/>
    <xf numFmtId="195" fontId="6" fillId="0" borderId="0" xfId="0" applyNumberFormat="1" applyFont="1" applyBorder="1"/>
    <xf numFmtId="195" fontId="6" fillId="0" borderId="11" xfId="0" applyNumberFormat="1" applyFont="1" applyBorder="1"/>
    <xf numFmtId="0" fontId="19" fillId="5" borderId="7" xfId="12" applyFont="1" applyFill="1" applyBorder="1" applyAlignment="1">
      <alignment horizontal="center" vertical="center"/>
    </xf>
    <xf numFmtId="196" fontId="19" fillId="5" borderId="7" xfId="12" applyNumberFormat="1" applyFont="1" applyFill="1" applyBorder="1" applyAlignment="1">
      <alignment horizontal="center" vertical="center"/>
    </xf>
    <xf numFmtId="0" fontId="0" fillId="0" borderId="7" xfId="0" applyBorder="1" applyAlignment="1">
      <alignment vertical="center"/>
    </xf>
    <xf numFmtId="0" fontId="0" fillId="0" borderId="7" xfId="0" applyFill="1" applyBorder="1" applyAlignment="1">
      <alignment vertical="center"/>
    </xf>
    <xf numFmtId="0" fontId="0" fillId="0" borderId="8" xfId="0" applyFill="1" applyBorder="1" applyAlignment="1">
      <alignment vertical="center"/>
    </xf>
    <xf numFmtId="0" fontId="19" fillId="5" borderId="0" xfId="0" applyFont="1" applyFill="1" applyBorder="1" applyAlignment="1">
      <alignment vertical="center"/>
    </xf>
    <xf numFmtId="0" fontId="18" fillId="0" borderId="0" xfId="0" applyFont="1" applyAlignment="1">
      <alignment horizontal="right" vertical="center"/>
    </xf>
    <xf numFmtId="0" fontId="91" fillId="0" borderId="0" xfId="0" applyFont="1" applyFill="1" applyBorder="1" applyAlignment="1">
      <alignment vertical="top" wrapText="1"/>
    </xf>
    <xf numFmtId="0" fontId="18" fillId="0" borderId="0" xfId="0" applyFont="1" applyFill="1" applyBorder="1" applyAlignment="1">
      <alignment horizontal="left" vertical="top" wrapText="1"/>
    </xf>
    <xf numFmtId="0" fontId="18" fillId="0" borderId="0" xfId="0" applyFont="1" applyFill="1" applyBorder="1" applyAlignment="1">
      <alignment vertical="top" wrapText="1"/>
    </xf>
    <xf numFmtId="0" fontId="10" fillId="9" borderId="1" xfId="3" applyFill="1" applyBorder="1" applyAlignment="1">
      <alignment vertical="top" wrapText="1"/>
    </xf>
    <xf numFmtId="0" fontId="42" fillId="5" borderId="10" xfId="0" applyFont="1" applyFill="1" applyBorder="1" applyAlignment="1">
      <alignment horizontal="left" wrapText="1"/>
    </xf>
    <xf numFmtId="2" fontId="8" fillId="0" borderId="18" xfId="0" applyNumberFormat="1" applyFont="1" applyFill="1" applyBorder="1" applyAlignment="1">
      <alignment horizontal="center"/>
    </xf>
    <xf numFmtId="0" fontId="89" fillId="0" borderId="0" xfId="0" applyFont="1" applyAlignment="1">
      <alignment horizontal="center" vertical="top"/>
    </xf>
    <xf numFmtId="0" fontId="0" fillId="0" borderId="5" xfId="0" applyBorder="1" applyAlignment="1">
      <alignment vertical="center"/>
    </xf>
    <xf numFmtId="0" fontId="19" fillId="5" borderId="0" xfId="0" applyFont="1" applyFill="1" applyBorder="1" applyAlignment="1">
      <alignment vertical="center" wrapText="1"/>
    </xf>
    <xf numFmtId="0" fontId="32" fillId="0" borderId="0" xfId="0" applyFont="1" applyFill="1" applyAlignment="1">
      <alignment horizontal="left" vertical="top"/>
    </xf>
    <xf numFmtId="0" fontId="79" fillId="0" borderId="1" xfId="0" applyFont="1" applyFill="1" applyBorder="1" applyAlignment="1">
      <alignment horizontal="left" vertical="top" wrapText="1"/>
    </xf>
    <xf numFmtId="168" fontId="8" fillId="0" borderId="11" xfId="1" applyNumberFormat="1" applyFont="1" applyBorder="1" applyAlignment="1">
      <alignment horizontal="right" vertical="center"/>
    </xf>
    <xf numFmtId="164" fontId="8" fillId="0" borderId="11" xfId="0" applyNumberFormat="1" applyFont="1" applyBorder="1"/>
    <xf numFmtId="0" fontId="7" fillId="0" borderId="0" xfId="0" applyFont="1" applyFill="1" applyBorder="1" applyAlignment="1">
      <alignment wrapText="1"/>
    </xf>
    <xf numFmtId="165" fontId="7" fillId="0" borderId="0" xfId="0" applyNumberFormat="1" applyFont="1" applyFill="1" applyBorder="1"/>
    <xf numFmtId="168" fontId="7" fillId="0" borderId="0" xfId="0" applyNumberFormat="1" applyFont="1" applyFill="1" applyBorder="1" applyAlignment="1">
      <alignment horizontal="center" vertical="center"/>
    </xf>
    <xf numFmtId="168" fontId="8" fillId="0" borderId="0" xfId="0" applyNumberFormat="1" applyFont="1" applyBorder="1" applyAlignment="1">
      <alignment horizontal="right" vertical="center"/>
    </xf>
    <xf numFmtId="168" fontId="7" fillId="0" borderId="0" xfId="0" applyNumberFormat="1" applyFont="1" applyFill="1" applyBorder="1" applyAlignment="1">
      <alignment horizontal="right" vertical="center"/>
    </xf>
    <xf numFmtId="0" fontId="8" fillId="0" borderId="0" xfId="0" applyNumberFormat="1" applyFont="1" applyFill="1" applyBorder="1" applyAlignment="1">
      <alignment horizontal="right" vertical="center"/>
    </xf>
    <xf numFmtId="168" fontId="7" fillId="0" borderId="11" xfId="0" applyNumberFormat="1" applyFont="1" applyFill="1" applyBorder="1" applyAlignment="1">
      <alignment horizontal="center" vertical="center"/>
    </xf>
    <xf numFmtId="168" fontId="8" fillId="0" borderId="11" xfId="0" applyNumberFormat="1" applyFont="1" applyBorder="1" applyAlignment="1">
      <alignment horizontal="right" vertical="center"/>
    </xf>
    <xf numFmtId="0" fontId="10" fillId="9" borderId="1" xfId="3" applyFont="1" applyFill="1" applyBorder="1" applyAlignment="1">
      <alignment vertical="top" wrapText="1"/>
    </xf>
    <xf numFmtId="0" fontId="19" fillId="5" borderId="7" xfId="0" applyFont="1" applyFill="1" applyBorder="1" applyAlignment="1">
      <alignment horizontal="right" vertical="center"/>
    </xf>
    <xf numFmtId="0" fontId="19" fillId="5" borderId="7" xfId="0" applyFont="1" applyFill="1" applyBorder="1" applyAlignment="1">
      <alignment horizontal="right" vertical="center" wrapText="1"/>
    </xf>
    <xf numFmtId="193" fontId="8" fillId="0" borderId="0" xfId="0" applyNumberFormat="1" applyFont="1"/>
    <xf numFmtId="0" fontId="10" fillId="0" borderId="0" xfId="3" applyAlignment="1"/>
    <xf numFmtId="183" fontId="19" fillId="5" borderId="10" xfId="0" applyNumberFormat="1" applyFont="1" applyFill="1" applyBorder="1" applyAlignment="1">
      <alignment horizontal="center" vertical="center" wrapText="1"/>
    </xf>
    <xf numFmtId="183" fontId="19" fillId="5" borderId="10" xfId="0" applyNumberFormat="1" applyFont="1" applyFill="1" applyBorder="1" applyAlignment="1">
      <alignment horizontal="center" wrapText="1"/>
    </xf>
    <xf numFmtId="0" fontId="65" fillId="5" borderId="9" xfId="0" applyFont="1" applyFill="1" applyBorder="1" applyAlignment="1">
      <alignment horizontal="center"/>
    </xf>
    <xf numFmtId="0" fontId="65" fillId="5" borderId="10" xfId="0" applyFont="1" applyFill="1" applyBorder="1" applyAlignment="1">
      <alignment horizontal="left" indent="2"/>
    </xf>
    <xf numFmtId="0" fontId="93" fillId="0" borderId="0" xfId="0" applyFont="1" applyFill="1" applyBorder="1" applyAlignment="1">
      <alignment horizontal="left"/>
    </xf>
    <xf numFmtId="165" fontId="93" fillId="0" borderId="0" xfId="0" applyNumberFormat="1" applyFont="1" applyFill="1" applyBorder="1"/>
    <xf numFmtId="0" fontId="24" fillId="0" borderId="0" xfId="0" applyFont="1" applyFill="1" applyAlignment="1">
      <alignment vertical="top" wrapText="1"/>
    </xf>
    <xf numFmtId="0" fontId="18" fillId="0" borderId="0" xfId="0" applyFont="1" applyFill="1" applyAlignment="1">
      <alignment vertical="top" wrapText="1"/>
    </xf>
    <xf numFmtId="0" fontId="6" fillId="0" borderId="0" xfId="0" applyFont="1" applyFill="1" applyBorder="1" applyAlignment="1">
      <alignment vertical="top" wrapText="1"/>
    </xf>
    <xf numFmtId="171" fontId="8" fillId="0" borderId="0" xfId="0" applyNumberFormat="1" applyFont="1"/>
    <xf numFmtId="171" fontId="8" fillId="0" borderId="11" xfId="0" applyNumberFormat="1" applyFont="1" applyBorder="1"/>
    <xf numFmtId="0" fontId="4" fillId="0" borderId="0" xfId="0" applyFont="1" applyAlignment="1">
      <alignment horizontal="left" vertical="top"/>
    </xf>
    <xf numFmtId="0" fontId="7" fillId="0" borderId="0" xfId="0" applyFont="1" applyBorder="1" applyAlignment="1">
      <alignment horizontal="left"/>
    </xf>
    <xf numFmtId="2" fontId="7" fillId="0" borderId="0" xfId="2" applyNumberFormat="1" applyFont="1" applyBorder="1"/>
    <xf numFmtId="10" fontId="7" fillId="0" borderId="0" xfId="2" applyNumberFormat="1" applyFont="1" applyBorder="1"/>
    <xf numFmtId="0" fontId="7" fillId="0" borderId="0" xfId="0" applyFont="1" applyBorder="1" applyAlignment="1">
      <alignment horizontal="left" wrapText="1"/>
    </xf>
    <xf numFmtId="0" fontId="6" fillId="0" borderId="0" xfId="0" applyFont="1" applyAlignment="1">
      <alignment horizontal="left" vertical="top"/>
    </xf>
    <xf numFmtId="2" fontId="7" fillId="0" borderId="0" xfId="2" applyNumberFormat="1" applyFont="1" applyAlignment="1">
      <alignment horizontal="right"/>
    </xf>
    <xf numFmtId="10" fontId="7" fillId="0" borderId="0" xfId="2" applyNumberFormat="1" applyFont="1" applyBorder="1" applyAlignment="1">
      <alignment horizontal="right"/>
    </xf>
    <xf numFmtId="2" fontId="7" fillId="0" borderId="11" xfId="2" applyNumberFormat="1" applyFont="1" applyBorder="1" applyAlignment="1">
      <alignment horizontal="right"/>
    </xf>
    <xf numFmtId="0" fontId="7" fillId="0" borderId="0" xfId="0" applyFont="1" applyAlignment="1"/>
    <xf numFmtId="37" fontId="19" fillId="5" borderId="7" xfId="0" applyNumberFormat="1" applyFont="1" applyFill="1" applyBorder="1" applyAlignment="1">
      <alignment horizontal="center" vertical="center" wrapText="1"/>
    </xf>
    <xf numFmtId="0" fontId="8" fillId="9" borderId="0" xfId="0" applyFont="1" applyFill="1" applyBorder="1" applyAlignment="1">
      <alignment horizontal="left" vertical="center"/>
    </xf>
    <xf numFmtId="197" fontId="7" fillId="0" borderId="0" xfId="0" applyNumberFormat="1" applyFont="1" applyFill="1" applyBorder="1" applyAlignment="1">
      <alignment horizontal="right" vertical="center" wrapText="1"/>
    </xf>
    <xf numFmtId="197" fontId="8" fillId="0" borderId="0" xfId="0" applyNumberFormat="1" applyFont="1" applyFill="1" applyBorder="1" applyAlignment="1">
      <alignment horizontal="right" vertical="center"/>
    </xf>
    <xf numFmtId="0" fontId="8" fillId="9" borderId="11" xfId="0" applyFont="1" applyFill="1" applyBorder="1" applyAlignment="1">
      <alignment horizontal="left" vertical="center"/>
    </xf>
    <xf numFmtId="0" fontId="18" fillId="12" borderId="0" xfId="0" applyFont="1" applyFill="1"/>
    <xf numFmtId="0" fontId="19" fillId="5" borderId="9" xfId="0" applyNumberFormat="1" applyFont="1" applyFill="1" applyBorder="1" applyAlignment="1" applyProtection="1">
      <alignment horizontal="center" vertical="center"/>
    </xf>
    <xf numFmtId="0" fontId="19" fillId="5" borderId="7" xfId="0" applyNumberFormat="1" applyFont="1" applyFill="1" applyBorder="1" applyAlignment="1" applyProtection="1">
      <alignment horizontal="center" vertical="center" wrapText="1"/>
    </xf>
    <xf numFmtId="0" fontId="20" fillId="0" borderId="0" xfId="0" applyNumberFormat="1" applyFont="1" applyFill="1" applyBorder="1" applyAlignment="1" applyProtection="1">
      <alignment horizontal="left" vertical="top"/>
    </xf>
    <xf numFmtId="0" fontId="20" fillId="0" borderId="11" xfId="0" applyNumberFormat="1" applyFont="1" applyFill="1" applyBorder="1" applyAlignment="1" applyProtection="1">
      <alignment horizontal="left" vertical="top"/>
    </xf>
    <xf numFmtId="2" fontId="20" fillId="0" borderId="11" xfId="0" applyNumberFormat="1" applyFont="1" applyFill="1" applyBorder="1" applyAlignment="1" applyProtection="1">
      <alignment horizontal="right" vertical="top"/>
    </xf>
    <xf numFmtId="0" fontId="8" fillId="0" borderId="0" xfId="0" applyFont="1" applyFill="1" applyAlignment="1">
      <alignment horizontal="center"/>
    </xf>
    <xf numFmtId="2" fontId="8" fillId="0" borderId="0" xfId="0" applyNumberFormat="1" applyFont="1" applyAlignment="1">
      <alignment horizontal="right"/>
    </xf>
    <xf numFmtId="0" fontId="18" fillId="0" borderId="1" xfId="0" applyFont="1" applyFill="1" applyBorder="1" applyAlignment="1">
      <alignment vertical="top" wrapText="1"/>
    </xf>
    <xf numFmtId="0" fontId="18" fillId="0" borderId="1" xfId="0" applyFont="1" applyFill="1" applyBorder="1" applyAlignment="1">
      <alignment horizontal="justify" vertical="center" wrapText="1"/>
    </xf>
    <xf numFmtId="0" fontId="10" fillId="0" borderId="1" xfId="3" applyFill="1" applyBorder="1" applyAlignment="1">
      <alignment horizontal="justify" vertical="center" wrapText="1"/>
    </xf>
    <xf numFmtId="0" fontId="17" fillId="6" borderId="0" xfId="3" applyFont="1" applyFill="1" applyAlignment="1">
      <alignment horizontal="center"/>
    </xf>
    <xf numFmtId="0" fontId="13" fillId="0" borderId="1" xfId="0" applyFont="1" applyFill="1" applyBorder="1" applyAlignment="1">
      <alignment wrapText="1"/>
    </xf>
    <xf numFmtId="165" fontId="7" fillId="0" borderId="0" xfId="0" applyNumberFormat="1" applyFont="1"/>
    <xf numFmtId="0" fontId="7" fillId="0" borderId="0" xfId="0" applyFont="1" applyBorder="1"/>
    <xf numFmtId="165" fontId="7" fillId="0" borderId="0" xfId="0" applyNumberFormat="1" applyFont="1" applyBorder="1"/>
    <xf numFmtId="0" fontId="7" fillId="0" borderId="11" xfId="0" applyFont="1" applyBorder="1"/>
    <xf numFmtId="165" fontId="7" fillId="0" borderId="11" xfId="0" applyNumberFormat="1" applyFont="1" applyBorder="1"/>
    <xf numFmtId="0" fontId="0" fillId="0" borderId="1" xfId="0" applyFont="1" applyBorder="1" applyAlignment="1">
      <alignment horizontal="justify" vertical="justify" wrapText="1"/>
    </xf>
    <xf numFmtId="0" fontId="0" fillId="0" borderId="0" xfId="0"/>
    <xf numFmtId="0" fontId="18" fillId="0" borderId="0" xfId="0" applyFont="1"/>
    <xf numFmtId="0" fontId="7" fillId="0" borderId="0" xfId="11" applyFont="1" applyFill="1" applyBorder="1" applyAlignment="1">
      <alignment horizontal="left" vertical="center" wrapText="1"/>
    </xf>
    <xf numFmtId="170" fontId="8" fillId="0" borderId="0" xfId="0" applyNumberFormat="1" applyFont="1" applyFill="1" applyBorder="1" applyAlignment="1">
      <alignment horizontal="right" vertical="center"/>
    </xf>
    <xf numFmtId="0" fontId="7" fillId="0" borderId="11" xfId="11" applyFont="1" applyFill="1" applyBorder="1" applyAlignment="1">
      <alignment horizontal="left" vertical="center" wrapText="1"/>
    </xf>
    <xf numFmtId="170" fontId="8" fillId="0" borderId="11" xfId="0" applyNumberFormat="1" applyFont="1" applyFill="1" applyBorder="1" applyAlignment="1">
      <alignment horizontal="right" vertical="center"/>
    </xf>
    <xf numFmtId="0" fontId="6" fillId="0" borderId="0" xfId="0" applyFont="1" applyAlignment="1">
      <alignment vertical="center"/>
    </xf>
    <xf numFmtId="170" fontId="18" fillId="0" borderId="0" xfId="0" applyNumberFormat="1" applyFont="1"/>
    <xf numFmtId="0" fontId="14" fillId="9" borderId="1" xfId="0" applyFont="1" applyFill="1" applyBorder="1" applyAlignment="1">
      <alignment vertical="top" wrapText="1"/>
    </xf>
    <xf numFmtId="0" fontId="14" fillId="0" borderId="1" xfId="0" applyFont="1" applyFill="1" applyBorder="1" applyAlignment="1">
      <alignment horizontal="left" vertical="top" wrapText="1"/>
    </xf>
    <xf numFmtId="0" fontId="13" fillId="0" borderId="1" xfId="0" applyFont="1" applyBorder="1" applyAlignment="1">
      <alignment horizontal="justify" vertical="center" wrapText="1"/>
    </xf>
    <xf numFmtId="0" fontId="0" fillId="0" borderId="0" xfId="0" applyFont="1"/>
    <xf numFmtId="0" fontId="4" fillId="2" borderId="1" xfId="0" applyFont="1" applyFill="1" applyBorder="1" applyAlignment="1">
      <alignment vertical="top" wrapText="1"/>
    </xf>
    <xf numFmtId="0" fontId="14" fillId="0" borderId="1" xfId="0" applyFont="1" applyBorder="1" applyAlignment="1">
      <alignment horizontal="justify" vertical="center" wrapText="1"/>
    </xf>
    <xf numFmtId="0" fontId="0" fillId="0" borderId="1" xfId="0" applyFont="1" applyBorder="1" applyAlignment="1">
      <alignment vertical="top" wrapText="1"/>
    </xf>
    <xf numFmtId="0" fontId="0" fillId="0" borderId="1" xfId="0" applyFont="1" applyFill="1" applyBorder="1" applyAlignment="1">
      <alignment vertical="top" wrapText="1"/>
    </xf>
    <xf numFmtId="0" fontId="13" fillId="8" borderId="1" xfId="0" applyFont="1" applyFill="1" applyBorder="1" applyAlignment="1">
      <alignment vertical="top"/>
    </xf>
    <xf numFmtId="0" fontId="14" fillId="0" borderId="1" xfId="0" applyFont="1" applyFill="1" applyBorder="1" applyAlignment="1">
      <alignment vertical="top" wrapText="1"/>
    </xf>
    <xf numFmtId="0" fontId="0" fillId="0" borderId="1" xfId="0" applyFont="1" applyFill="1" applyBorder="1" applyAlignment="1">
      <alignment horizontal="left" vertical="top" wrapText="1"/>
    </xf>
    <xf numFmtId="0" fontId="14" fillId="9" borderId="2" xfId="0" applyFont="1" applyFill="1" applyBorder="1" applyAlignment="1">
      <alignment vertical="top" wrapText="1"/>
    </xf>
    <xf numFmtId="0" fontId="13" fillId="0" borderId="17" xfId="0" applyFont="1" applyFill="1" applyBorder="1" applyAlignment="1">
      <alignment horizontal="left" vertical="top"/>
    </xf>
    <xf numFmtId="0" fontId="14" fillId="0" borderId="17" xfId="0" applyFont="1" applyFill="1" applyBorder="1" applyAlignment="1">
      <alignment vertical="top"/>
    </xf>
    <xf numFmtId="0" fontId="10" fillId="0" borderId="1" xfId="3" applyFill="1" applyBorder="1" applyAlignment="1">
      <alignment horizontal="left" vertical="top" wrapText="1"/>
    </xf>
    <xf numFmtId="0" fontId="19" fillId="0" borderId="0" xfId="0" applyFont="1" applyFill="1" applyBorder="1" applyAlignment="1">
      <alignment horizontal="center" vertical="center" wrapText="1"/>
    </xf>
    <xf numFmtId="0" fontId="17" fillId="6" borderId="0" xfId="3" applyFont="1" applyFill="1" applyAlignment="1">
      <alignment horizontal="center"/>
    </xf>
    <xf numFmtId="165" fontId="8" fillId="0" borderId="11" xfId="0" applyNumberFormat="1" applyFont="1" applyBorder="1" applyAlignment="1">
      <alignment horizontal="right" wrapText="1"/>
    </xf>
    <xf numFmtId="0" fontId="17" fillId="6" borderId="0" xfId="3" applyFont="1" applyFill="1" applyAlignment="1">
      <alignment horizontal="center"/>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9" fillId="12" borderId="10" xfId="0" applyFont="1" applyFill="1" applyBorder="1" applyAlignment="1">
      <alignment horizontal="center" vertical="center" wrapText="1"/>
    </xf>
    <xf numFmtId="0" fontId="6" fillId="0" borderId="0" xfId="0" applyFont="1" applyAlignment="1">
      <alignment horizontal="left" vertical="center"/>
    </xf>
    <xf numFmtId="0" fontId="19" fillId="12" borderId="0" xfId="0" applyFont="1" applyFill="1" applyBorder="1" applyAlignment="1">
      <alignment horizontal="center" vertical="center" wrapText="1"/>
    </xf>
    <xf numFmtId="193" fontId="8" fillId="0" borderId="0" xfId="0" applyNumberFormat="1" applyFont="1" applyBorder="1"/>
    <xf numFmtId="193" fontId="8" fillId="0" borderId="11" xfId="0" applyNumberFormat="1" applyFont="1" applyBorder="1" applyAlignment="1">
      <alignment horizontal="right"/>
    </xf>
    <xf numFmtId="0" fontId="14" fillId="0" borderId="35" xfId="0" applyFont="1" applyFill="1" applyBorder="1" applyAlignment="1">
      <alignment horizontal="left" vertical="top" wrapText="1"/>
    </xf>
    <xf numFmtId="0" fontId="14" fillId="0" borderId="37" xfId="0" applyFont="1" applyFill="1" applyBorder="1" applyAlignment="1">
      <alignment horizontal="left" vertical="top" wrapText="1"/>
    </xf>
    <xf numFmtId="0" fontId="10" fillId="0" borderId="40" xfId="3" applyFill="1" applyBorder="1" applyAlignment="1">
      <alignment horizontal="left" vertical="top" wrapText="1"/>
    </xf>
    <xf numFmtId="0" fontId="14" fillId="0" borderId="1" xfId="0" applyFont="1" applyBorder="1" applyAlignment="1">
      <alignment horizontal="left" wrapText="1"/>
    </xf>
    <xf numFmtId="0" fontId="17" fillId="6" borderId="0" xfId="3" applyFont="1" applyFill="1" applyAlignment="1">
      <alignment horizontal="center" vertical="center"/>
    </xf>
    <xf numFmtId="0" fontId="0" fillId="0" borderId="1" xfId="0" applyBorder="1" applyAlignment="1">
      <alignment wrapText="1"/>
    </xf>
    <xf numFmtId="0" fontId="0" fillId="0" borderId="11" xfId="0" applyFont="1" applyBorder="1"/>
    <xf numFmtId="0" fontId="19" fillId="5" borderId="7" xfId="0" applyFont="1" applyFill="1" applyBorder="1" applyAlignment="1">
      <alignment horizontal="center" vertical="center" wrapText="1"/>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9" fillId="5" borderId="9" xfId="0" applyFont="1" applyFill="1" applyBorder="1" applyAlignment="1">
      <alignment horizontal="center" vertical="center" wrapText="1"/>
    </xf>
    <xf numFmtId="0" fontId="19" fillId="5" borderId="10" xfId="0" applyFont="1" applyFill="1" applyBorder="1" applyAlignment="1">
      <alignment horizontal="center" vertical="center" wrapText="1"/>
    </xf>
    <xf numFmtId="0" fontId="6" fillId="0" borderId="0" xfId="0" applyFont="1" applyAlignment="1">
      <alignment vertical="center"/>
    </xf>
    <xf numFmtId="0" fontId="14" fillId="0" borderId="1" xfId="0" applyFont="1" applyFill="1" applyBorder="1" applyAlignment="1">
      <alignment horizontal="left" vertical="center" wrapText="1"/>
    </xf>
    <xf numFmtId="0" fontId="18" fillId="0" borderId="0" xfId="0" applyFont="1" applyAlignment="1">
      <alignment horizontal="left" vertical="center"/>
    </xf>
    <xf numFmtId="0" fontId="7" fillId="0" borderId="0" xfId="0" applyFont="1" applyFill="1" applyBorder="1" applyAlignment="1">
      <alignment horizontal="left" vertical="center" wrapText="1"/>
    </xf>
    <xf numFmtId="0" fontId="75" fillId="9" borderId="1" xfId="0" applyFont="1" applyFill="1" applyBorder="1" applyAlignment="1">
      <alignment vertical="top" wrapText="1"/>
    </xf>
    <xf numFmtId="0" fontId="14" fillId="0" borderId="2" xfId="0" applyFont="1" applyFill="1" applyBorder="1" applyAlignment="1">
      <alignment vertical="top" wrapText="1"/>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7" fillId="6" borderId="0" xfId="3" applyFont="1" applyFill="1" applyAlignment="1">
      <alignment horizontal="center" vertical="center"/>
    </xf>
    <xf numFmtId="0" fontId="8" fillId="0" borderId="0" xfId="0" applyFont="1" applyAlignment="1">
      <alignment wrapText="1"/>
    </xf>
    <xf numFmtId="0" fontId="6" fillId="0" borderId="0" xfId="0" applyFont="1" applyAlignment="1">
      <alignment vertical="center"/>
    </xf>
    <xf numFmtId="0" fontId="14" fillId="9" borderId="2" xfId="0" applyFont="1" applyFill="1" applyBorder="1" applyAlignment="1">
      <alignment vertical="center" wrapText="1"/>
    </xf>
    <xf numFmtId="0" fontId="96" fillId="0" borderId="1" xfId="3" applyFont="1" applyFill="1" applyBorder="1" applyAlignment="1">
      <alignment horizontal="left" vertical="center" wrapText="1"/>
    </xf>
    <xf numFmtId="0" fontId="14" fillId="0" borderId="1" xfId="0" applyFont="1" applyBorder="1" applyAlignment="1">
      <alignment vertical="center" wrapText="1"/>
    </xf>
    <xf numFmtId="0" fontId="14" fillId="0" borderId="1" xfId="0" applyFont="1" applyBorder="1" applyAlignment="1">
      <alignment wrapText="1"/>
    </xf>
    <xf numFmtId="0" fontId="14" fillId="0" borderId="1" xfId="0" applyFont="1" applyBorder="1" applyAlignment="1">
      <alignment horizontal="left" vertical="center" wrapText="1"/>
    </xf>
    <xf numFmtId="165" fontId="7" fillId="0" borderId="0" xfId="1" applyNumberFormat="1" applyFont="1" applyFill="1" applyBorder="1" applyAlignment="1" applyProtection="1">
      <alignment horizontal="center" vertical="center"/>
    </xf>
    <xf numFmtId="165" fontId="7" fillId="0" borderId="11" xfId="1" applyNumberFormat="1" applyFont="1" applyFill="1" applyBorder="1" applyAlignment="1" applyProtection="1">
      <alignment horizontal="center" vertical="center"/>
    </xf>
    <xf numFmtId="0" fontId="96" fillId="0" borderId="1" xfId="3" applyFont="1" applyFill="1" applyBorder="1" applyAlignment="1">
      <alignment horizontal="left" wrapText="1"/>
    </xf>
    <xf numFmtId="0" fontId="14" fillId="0" borderId="1" xfId="0" applyFont="1" applyFill="1" applyBorder="1" applyAlignment="1">
      <alignment wrapText="1"/>
    </xf>
    <xf numFmtId="0" fontId="14" fillId="0" borderId="1" xfId="0" applyFont="1" applyFill="1" applyBorder="1" applyAlignment="1">
      <alignment horizontal="left" wrapText="1"/>
    </xf>
    <xf numFmtId="0" fontId="57" fillId="0" borderId="0" xfId="0" applyFont="1" applyAlignment="1">
      <alignment horizontal="left" wrapText="1"/>
    </xf>
    <xf numFmtId="0" fontId="7" fillId="0" borderId="0" xfId="0" applyFont="1" applyAlignment="1">
      <alignment horizontal="center" wrapText="1"/>
    </xf>
    <xf numFmtId="0" fontId="42" fillId="0" borderId="0" xfId="0" applyFont="1" applyFill="1" applyBorder="1" applyAlignment="1">
      <alignment vertical="center"/>
    </xf>
    <xf numFmtId="0" fontId="42" fillId="0" borderId="0" xfId="0" applyFont="1" applyFill="1" applyBorder="1" applyAlignment="1">
      <alignment horizontal="right" vertical="center" wrapText="1"/>
    </xf>
    <xf numFmtId="0" fontId="99" fillId="6" borderId="0" xfId="3" applyFont="1" applyFill="1" applyAlignment="1">
      <alignment horizontal="center" vertical="center"/>
    </xf>
    <xf numFmtId="0" fontId="19" fillId="5" borderId="42" xfId="0" applyFont="1" applyFill="1" applyBorder="1" applyAlignment="1">
      <alignment horizontal="center" vertical="center" wrapText="1"/>
    </xf>
    <xf numFmtId="0" fontId="19" fillId="5" borderId="43" xfId="0" applyFont="1" applyFill="1" applyBorder="1" applyAlignment="1">
      <alignment horizontal="center" vertical="center" wrapText="1"/>
    </xf>
    <xf numFmtId="0" fontId="19" fillId="5" borderId="44" xfId="0" applyFont="1" applyFill="1" applyBorder="1" applyAlignment="1">
      <alignment horizontal="center" vertical="center" wrapText="1"/>
    </xf>
    <xf numFmtId="0" fontId="7" fillId="0" borderId="0" xfId="0" applyFont="1" applyBorder="1" applyAlignment="1">
      <alignment horizontal="center" vertical="center"/>
    </xf>
    <xf numFmtId="2" fontId="7" fillId="0" borderId="0" xfId="0" applyNumberFormat="1" applyFont="1" applyBorder="1" applyAlignment="1">
      <alignment horizontal="center" vertical="center"/>
    </xf>
    <xf numFmtId="0" fontId="8" fillId="0" borderId="0" xfId="0" applyFont="1" applyFill="1" applyAlignment="1">
      <alignment horizontal="center" wrapText="1"/>
    </xf>
    <xf numFmtId="0" fontId="7" fillId="0" borderId="45" xfId="0" applyFont="1" applyBorder="1" applyAlignment="1">
      <alignment horizontal="center" vertical="center"/>
    </xf>
    <xf numFmtId="2" fontId="7" fillId="0" borderId="45" xfId="0" applyNumberFormat="1" applyFont="1" applyBorder="1" applyAlignment="1">
      <alignment horizontal="center" vertical="center"/>
    </xf>
    <xf numFmtId="0" fontId="6" fillId="0" borderId="0" xfId="0" applyFont="1" applyAlignment="1">
      <alignment vertical="center" wrapText="1"/>
    </xf>
    <xf numFmtId="0" fontId="18" fillId="5" borderId="0" xfId="0" applyFont="1" applyFill="1" applyBorder="1" applyAlignment="1">
      <alignment horizontal="center" vertical="center"/>
    </xf>
    <xf numFmtId="0" fontId="18" fillId="5" borderId="10" xfId="0" applyFont="1" applyFill="1" applyBorder="1" applyAlignment="1">
      <alignment horizontal="center" vertical="center"/>
    </xf>
    <xf numFmtId="0" fontId="8" fillId="0" borderId="0" xfId="0" applyFont="1" applyBorder="1" applyAlignment="1">
      <alignment horizontal="center" vertical="center"/>
    </xf>
    <xf numFmtId="4" fontId="8" fillId="0" borderId="0" xfId="0" applyNumberFormat="1" applyFont="1" applyAlignment="1">
      <alignment horizontal="center" vertical="center"/>
    </xf>
    <xf numFmtId="3" fontId="8" fillId="0" borderId="0" xfId="0" applyNumberFormat="1" applyFont="1" applyAlignment="1">
      <alignment horizontal="center" vertical="center"/>
    </xf>
    <xf numFmtId="4" fontId="8" fillId="0" borderId="11" xfId="0" applyNumberFormat="1" applyFont="1" applyBorder="1" applyAlignment="1">
      <alignment horizontal="center" vertical="center"/>
    </xf>
    <xf numFmtId="3" fontId="8" fillId="0" borderId="11" xfId="0" applyNumberFormat="1" applyFont="1" applyBorder="1" applyAlignment="1">
      <alignment horizontal="center" vertical="center"/>
    </xf>
    <xf numFmtId="0" fontId="13" fillId="0" borderId="0" xfId="0" applyFont="1" applyAlignment="1">
      <alignment horizontal="left" vertical="center"/>
    </xf>
    <xf numFmtId="0" fontId="28" fillId="0" borderId="0" xfId="0" applyFont="1"/>
    <xf numFmtId="168" fontId="8" fillId="0" borderId="0" xfId="0" applyNumberFormat="1" applyFont="1"/>
    <xf numFmtId="174" fontId="8" fillId="0" borderId="0" xfId="2" applyNumberFormat="1" applyFont="1"/>
    <xf numFmtId="0" fontId="18" fillId="0" borderId="11" xfId="0" applyFont="1" applyBorder="1" applyAlignment="1">
      <alignment horizontal="right"/>
    </xf>
    <xf numFmtId="0" fontId="3" fillId="0" borderId="1" xfId="0" applyFont="1" applyFill="1" applyBorder="1" applyAlignment="1">
      <alignment vertical="top" wrapText="1"/>
    </xf>
    <xf numFmtId="0" fontId="0" fillId="58" borderId="1" xfId="0" applyFont="1" applyFill="1" applyBorder="1" applyAlignment="1">
      <alignment vertical="top" wrapText="1"/>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9" fillId="5" borderId="0" xfId="0" applyFont="1" applyFill="1" applyBorder="1" applyAlignment="1">
      <alignment horizontal="center" vertical="center" wrapText="1"/>
    </xf>
    <xf numFmtId="0" fontId="19" fillId="5" borderId="10" xfId="0" applyFont="1" applyFill="1" applyBorder="1" applyAlignment="1">
      <alignment horizontal="center" vertical="center" wrapText="1"/>
    </xf>
    <xf numFmtId="0" fontId="8" fillId="0" borderId="0" xfId="0" applyFont="1" applyAlignment="1">
      <alignment horizontal="left" vertical="center" wrapText="1"/>
    </xf>
    <xf numFmtId="0" fontId="6" fillId="0" borderId="0" xfId="0" applyFont="1" applyAlignment="1">
      <alignment horizontal="left" vertical="center"/>
    </xf>
    <xf numFmtId="0" fontId="6" fillId="0" borderId="0" xfId="0" applyFont="1" applyAlignment="1">
      <alignment vertical="center"/>
    </xf>
    <xf numFmtId="0" fontId="8" fillId="0" borderId="0" xfId="0" applyFont="1" applyFill="1" applyBorder="1" applyAlignment="1">
      <alignment horizontal="left" vertical="center"/>
    </xf>
    <xf numFmtId="0" fontId="8" fillId="0" borderId="0" xfId="0" applyFont="1" applyBorder="1" applyAlignment="1">
      <alignment horizontal="left" vertical="center"/>
    </xf>
    <xf numFmtId="0" fontId="19" fillId="5" borderId="9" xfId="0" applyFont="1" applyFill="1" applyBorder="1" applyAlignment="1">
      <alignment vertical="center" wrapText="1"/>
    </xf>
    <xf numFmtId="0" fontId="19" fillId="5" borderId="10" xfId="0" applyFont="1" applyFill="1" applyBorder="1" applyAlignment="1">
      <alignment vertical="center" wrapText="1"/>
    </xf>
    <xf numFmtId="0" fontId="10" fillId="0" borderId="1" xfId="3" applyBorder="1"/>
    <xf numFmtId="165" fontId="7" fillId="9" borderId="0" xfId="0" applyNumberFormat="1" applyFont="1" applyFill="1" applyBorder="1" applyAlignment="1">
      <alignment horizontal="center" vertical="center" wrapText="1"/>
    </xf>
    <xf numFmtId="0" fontId="8" fillId="9" borderId="0" xfId="0" applyFont="1" applyFill="1" applyBorder="1" applyAlignment="1">
      <alignment horizontal="center" vertical="center"/>
    </xf>
    <xf numFmtId="0" fontId="8" fillId="9" borderId="0" xfId="0" applyFont="1" applyFill="1" applyBorder="1" applyAlignment="1">
      <alignment horizontal="left" vertical="center" wrapText="1"/>
    </xf>
    <xf numFmtId="0" fontId="8" fillId="9" borderId="11" xfId="0" applyFont="1" applyFill="1" applyBorder="1" applyAlignment="1">
      <alignment horizontal="left" vertical="center" wrapText="1"/>
    </xf>
    <xf numFmtId="0" fontId="8" fillId="9" borderId="11" xfId="0" applyFont="1" applyFill="1" applyBorder="1" applyAlignment="1">
      <alignment horizontal="center" vertical="center"/>
    </xf>
    <xf numFmtId="0" fontId="8" fillId="0" borderId="0" xfId="0" applyFont="1" applyBorder="1" applyAlignment="1">
      <alignment horizontal="left" wrapText="1"/>
    </xf>
    <xf numFmtId="0" fontId="4" fillId="0" borderId="0" xfId="0" applyFont="1" applyAlignment="1">
      <alignment vertical="top"/>
    </xf>
    <xf numFmtId="2" fontId="8" fillId="0" borderId="0" xfId="0" applyNumberFormat="1" applyFont="1" applyFill="1" applyBorder="1" applyAlignment="1">
      <alignment vertical="center"/>
    </xf>
    <xf numFmtId="0" fontId="46" fillId="0" borderId="0" xfId="0" applyFont="1" applyFill="1" applyBorder="1" applyAlignment="1">
      <alignment horizontal="center" vertical="center" wrapText="1"/>
    </xf>
    <xf numFmtId="0" fontId="46" fillId="0" borderId="11" xfId="0" applyFont="1" applyFill="1" applyBorder="1" applyAlignment="1">
      <alignment horizontal="center" vertical="center" wrapText="1"/>
    </xf>
    <xf numFmtId="0" fontId="7" fillId="0" borderId="0" xfId="0" applyFont="1" applyFill="1" applyBorder="1" applyAlignment="1">
      <alignment horizontal="right" vertical="center" wrapText="1"/>
    </xf>
    <xf numFmtId="0" fontId="7" fillId="0" borderId="11" xfId="0" applyFont="1" applyFill="1" applyBorder="1" applyAlignment="1">
      <alignment horizontal="right" vertical="center" wrapText="1"/>
    </xf>
    <xf numFmtId="0" fontId="8" fillId="0" borderId="11" xfId="0" applyNumberFormat="1" applyFont="1" applyFill="1" applyBorder="1" applyAlignment="1">
      <alignment horizontal="right" vertical="center"/>
    </xf>
    <xf numFmtId="0" fontId="78" fillId="0" borderId="0" xfId="0" applyFont="1" applyAlignment="1">
      <alignment vertical="center" wrapText="1"/>
    </xf>
    <xf numFmtId="0" fontId="0" fillId="0" borderId="18" xfId="0" applyFont="1" applyBorder="1"/>
    <xf numFmtId="0" fontId="4" fillId="2" borderId="21" xfId="0" applyFont="1" applyFill="1" applyBorder="1" applyAlignment="1">
      <alignment horizontal="left" vertical="top"/>
    </xf>
    <xf numFmtId="0" fontId="6" fillId="0" borderId="0" xfId="0" applyFont="1" applyAlignment="1">
      <alignment wrapText="1"/>
    </xf>
    <xf numFmtId="165" fontId="8" fillId="0" borderId="0" xfId="0" applyNumberFormat="1" applyFont="1" applyBorder="1" applyAlignment="1">
      <alignment horizontal="center" wrapText="1"/>
    </xf>
    <xf numFmtId="165" fontId="7" fillId="0" borderId="0" xfId="0" applyNumberFormat="1" applyFont="1" applyBorder="1" applyAlignment="1">
      <alignment horizontal="center"/>
    </xf>
    <xf numFmtId="165" fontId="8" fillId="0" borderId="11" xfId="0" applyNumberFormat="1" applyFont="1" applyBorder="1" applyAlignment="1">
      <alignment horizontal="center" wrapText="1"/>
    </xf>
    <xf numFmtId="0" fontId="4" fillId="2" borderId="21" xfId="0" applyFont="1" applyFill="1" applyBorder="1" applyAlignment="1">
      <alignment vertical="top" wrapText="1"/>
    </xf>
    <xf numFmtId="0" fontId="78" fillId="0" borderId="0" xfId="0" applyFont="1" applyAlignment="1">
      <alignment vertical="center"/>
    </xf>
    <xf numFmtId="0" fontId="35" fillId="0" borderId="0" xfId="0" applyFont="1" applyBorder="1" applyAlignment="1">
      <alignment horizontal="left"/>
    </xf>
    <xf numFmtId="0" fontId="18" fillId="0" borderId="22" xfId="0" applyFont="1" applyBorder="1" applyAlignment="1">
      <alignment vertical="top"/>
    </xf>
    <xf numFmtId="0" fontId="18" fillId="0" borderId="11" xfId="0" applyFont="1" applyBorder="1" applyAlignment="1">
      <alignment vertical="top"/>
    </xf>
    <xf numFmtId="0" fontId="18" fillId="0" borderId="23" xfId="0" applyFont="1" applyBorder="1" applyAlignment="1">
      <alignment vertical="top"/>
    </xf>
    <xf numFmtId="0" fontId="35" fillId="0" borderId="0" xfId="0" applyFont="1" applyBorder="1" applyAlignment="1">
      <alignment vertical="center"/>
    </xf>
    <xf numFmtId="0" fontId="8" fillId="0" borderId="0" xfId="0" applyFont="1" applyFill="1" applyAlignment="1">
      <alignment horizontal="left" wrapText="1"/>
    </xf>
    <xf numFmtId="2" fontId="20" fillId="0" borderId="0" xfId="0" applyNumberFormat="1" applyFont="1" applyFill="1" applyBorder="1" applyAlignment="1" applyProtection="1">
      <alignment horizontal="right" vertical="top"/>
    </xf>
    <xf numFmtId="2" fontId="7" fillId="0" borderId="0" xfId="0" applyNumberFormat="1" applyFont="1" applyBorder="1" applyAlignment="1">
      <alignment horizontal="right"/>
    </xf>
    <xf numFmtId="0" fontId="14" fillId="0" borderId="0" xfId="0" applyFont="1"/>
    <xf numFmtId="0" fontId="0" fillId="0" borderId="1" xfId="0" applyFill="1" applyBorder="1" applyAlignment="1">
      <alignment vertical="top" wrapText="1"/>
    </xf>
    <xf numFmtId="0" fontId="15" fillId="0" borderId="1" xfId="0" applyFont="1" applyFill="1" applyBorder="1" applyAlignment="1">
      <alignment vertical="top" wrapText="1"/>
    </xf>
    <xf numFmtId="0" fontId="90" fillId="0" borderId="0" xfId="0" applyFont="1" applyAlignment="1">
      <alignment vertical="top" wrapText="1" readingOrder="1"/>
    </xf>
    <xf numFmtId="0" fontId="19" fillId="12" borderId="7" xfId="0" applyFont="1" applyFill="1" applyBorder="1" applyAlignment="1">
      <alignment horizontal="center" vertical="center" wrapText="1"/>
    </xf>
    <xf numFmtId="0" fontId="17" fillId="6" borderId="0" xfId="3" applyFont="1" applyFill="1" applyAlignment="1">
      <alignment horizontal="center"/>
    </xf>
    <xf numFmtId="0" fontId="17" fillId="6" borderId="0" xfId="3" applyFont="1" applyFill="1" applyAlignment="1">
      <alignment horizontal="center" vertical="center"/>
    </xf>
    <xf numFmtId="0" fontId="6" fillId="0" borderId="0" xfId="0" applyFont="1" applyAlignment="1">
      <alignment vertical="center"/>
    </xf>
    <xf numFmtId="0" fontId="6" fillId="0" borderId="0" xfId="0" applyFont="1" applyAlignment="1">
      <alignment horizontal="left" vertical="center"/>
    </xf>
    <xf numFmtId="167" fontId="8" fillId="0" borderId="0" xfId="0" applyNumberFormat="1" applyFont="1" applyFill="1" applyAlignment="1">
      <alignment horizontal="center" vertical="center"/>
    </xf>
    <xf numFmtId="167" fontId="8" fillId="0" borderId="0" xfId="0" applyNumberFormat="1" applyFont="1" applyFill="1" applyBorder="1" applyAlignment="1">
      <alignment horizontal="center" vertical="center"/>
    </xf>
    <xf numFmtId="167" fontId="8" fillId="0" borderId="11" xfId="0" applyNumberFormat="1" applyFont="1" applyFill="1" applyBorder="1" applyAlignment="1">
      <alignment horizontal="center" vertical="center"/>
    </xf>
    <xf numFmtId="0" fontId="18" fillId="0" borderId="11" xfId="0" applyFont="1" applyBorder="1"/>
    <xf numFmtId="0" fontId="6" fillId="0" borderId="0" xfId="0" applyFont="1" applyAlignment="1">
      <alignment vertical="center"/>
    </xf>
    <xf numFmtId="168" fontId="8" fillId="0" borderId="0" xfId="1" applyNumberFormat="1" applyFont="1" applyBorder="1" applyAlignment="1">
      <alignment horizontal="right" vertical="center"/>
    </xf>
    <xf numFmtId="164" fontId="8" fillId="0" borderId="0" xfId="0" applyNumberFormat="1" applyFont="1" applyBorder="1"/>
    <xf numFmtId="0" fontId="7" fillId="9" borderId="11" xfId="11" applyFont="1" applyFill="1" applyBorder="1" applyAlignment="1">
      <alignment horizontal="center" vertical="center" wrapText="1"/>
    </xf>
    <xf numFmtId="0" fontId="28" fillId="9" borderId="3" xfId="0" applyFont="1" applyFill="1" applyBorder="1" applyAlignment="1">
      <alignment vertical="top" wrapText="1"/>
    </xf>
    <xf numFmtId="165" fontId="8" fillId="0" borderId="9" xfId="0" applyNumberFormat="1" applyFont="1" applyFill="1" applyBorder="1" applyAlignment="1">
      <alignment horizontal="center" wrapText="1"/>
    </xf>
    <xf numFmtId="165" fontId="8" fillId="0" borderId="0" xfId="0" applyNumberFormat="1" applyFont="1" applyFill="1" applyBorder="1" applyAlignment="1">
      <alignment horizontal="center"/>
    </xf>
    <xf numFmtId="165" fontId="7" fillId="0" borderId="0" xfId="0" applyNumberFormat="1" applyFont="1" applyAlignment="1">
      <alignment horizontal="center"/>
    </xf>
    <xf numFmtId="3" fontId="8" fillId="0" borderId="0" xfId="0" applyNumberFormat="1" applyFont="1" applyAlignment="1">
      <alignment horizontal="center"/>
    </xf>
    <xf numFmtId="178" fontId="7" fillId="9" borderId="0" xfId="0" applyNumberFormat="1" applyFont="1" applyFill="1" applyBorder="1" applyAlignment="1">
      <alignment horizontal="center" vertical="center"/>
    </xf>
    <xf numFmtId="165" fontId="8" fillId="0" borderId="11" xfId="0" applyNumberFormat="1" applyFont="1" applyBorder="1" applyAlignment="1">
      <alignment horizontal="center" vertical="center"/>
    </xf>
    <xf numFmtId="3" fontId="7" fillId="0" borderId="0" xfId="0" applyNumberFormat="1" applyFont="1" applyAlignment="1">
      <alignment horizontal="center"/>
    </xf>
    <xf numFmtId="165" fontId="7" fillId="0" borderId="9" xfId="0" applyNumberFormat="1" applyFont="1" applyFill="1" applyBorder="1" applyAlignment="1">
      <alignment horizontal="center" vertical="center" wrapText="1"/>
    </xf>
    <xf numFmtId="165" fontId="7" fillId="0" borderId="0" xfId="0" applyNumberFormat="1" applyFont="1" applyFill="1" applyBorder="1" applyAlignment="1">
      <alignment horizontal="center" vertical="center" wrapText="1"/>
    </xf>
    <xf numFmtId="165" fontId="7" fillId="0" borderId="11" xfId="0" applyNumberFormat="1" applyFont="1" applyFill="1" applyBorder="1" applyAlignment="1">
      <alignment horizontal="center" vertical="center" wrapText="1"/>
    </xf>
    <xf numFmtId="165" fontId="8" fillId="0" borderId="0" xfId="0" applyNumberFormat="1" applyFont="1" applyBorder="1" applyAlignment="1">
      <alignment horizontal="center" vertical="center"/>
    </xf>
    <xf numFmtId="165" fontId="8" fillId="0" borderId="0" xfId="0" applyNumberFormat="1" applyFont="1" applyAlignment="1">
      <alignment horizontal="right" vertical="center" wrapText="1"/>
    </xf>
    <xf numFmtId="165" fontId="8" fillId="0" borderId="11" xfId="0" applyNumberFormat="1" applyFont="1" applyBorder="1" applyAlignment="1">
      <alignment horizontal="right" vertical="center" wrapText="1"/>
    </xf>
    <xf numFmtId="165" fontId="7" fillId="9" borderId="9" xfId="0" applyNumberFormat="1" applyFont="1" applyFill="1" applyBorder="1" applyAlignment="1">
      <alignment horizontal="center" vertical="center" wrapText="1"/>
    </xf>
    <xf numFmtId="165" fontId="8" fillId="9" borderId="0" xfId="0" applyNumberFormat="1" applyFont="1" applyFill="1" applyBorder="1" applyAlignment="1">
      <alignment horizontal="center" vertical="center"/>
    </xf>
    <xf numFmtId="0" fontId="19" fillId="42" borderId="10" xfId="0" applyFont="1" applyFill="1" applyBorder="1" applyAlignment="1">
      <alignment horizontal="center" wrapText="1"/>
    </xf>
    <xf numFmtId="165" fontId="8" fillId="0" borderId="0" xfId="0" applyNumberFormat="1" applyFont="1" applyBorder="1" applyAlignment="1"/>
    <xf numFmtId="165" fontId="8" fillId="0" borderId="11" xfId="0" applyNumberFormat="1" applyFont="1" applyBorder="1" applyAlignment="1"/>
    <xf numFmtId="175" fontId="8" fillId="0" borderId="0" xfId="18" applyNumberFormat="1" applyFont="1" applyBorder="1" applyAlignment="1">
      <alignment horizontal="center"/>
    </xf>
    <xf numFmtId="175" fontId="8" fillId="0" borderId="11" xfId="18" applyNumberFormat="1" applyFont="1" applyBorder="1" applyAlignment="1">
      <alignment horizontal="center"/>
    </xf>
    <xf numFmtId="0" fontId="6" fillId="0" borderId="0" xfId="0" applyFont="1" applyBorder="1" applyAlignment="1">
      <alignment vertical="center"/>
    </xf>
    <xf numFmtId="0" fontId="19" fillId="5" borderId="10" xfId="0" applyFont="1" applyFill="1" applyBorder="1" applyAlignment="1">
      <alignment vertical="center"/>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44" fillId="5" borderId="7" xfId="0" applyFont="1" applyFill="1" applyBorder="1" applyAlignment="1">
      <alignment horizontal="center" vertical="center" wrapText="1"/>
    </xf>
    <xf numFmtId="0" fontId="6" fillId="0" borderId="0" xfId="0" applyFont="1" applyAlignment="1">
      <alignment vertical="center"/>
    </xf>
    <xf numFmtId="165" fontId="7" fillId="9" borderId="0" xfId="9" applyNumberFormat="1" applyFont="1" applyFill="1" applyBorder="1" applyAlignment="1">
      <alignment horizontal="center" vertical="center"/>
    </xf>
    <xf numFmtId="168" fontId="7" fillId="0" borderId="0" xfId="0" applyNumberFormat="1" applyFont="1" applyFill="1" applyBorder="1" applyAlignment="1">
      <alignment horizontal="center" vertical="center" wrapText="1"/>
    </xf>
    <xf numFmtId="168" fontId="95" fillId="0" borderId="0" xfId="0" applyNumberFormat="1" applyFont="1" applyFill="1" applyBorder="1" applyAlignment="1">
      <alignment horizontal="center" vertical="center" wrapText="1"/>
    </xf>
    <xf numFmtId="169" fontId="8" fillId="0" borderId="0" xfId="0" applyNumberFormat="1" applyFont="1" applyBorder="1" applyAlignment="1">
      <alignment horizontal="center"/>
    </xf>
    <xf numFmtId="168" fontId="8" fillId="0" borderId="0" xfId="0" applyNumberFormat="1" applyFont="1" applyBorder="1" applyAlignment="1">
      <alignment horizontal="center"/>
    </xf>
    <xf numFmtId="169" fontId="8" fillId="0" borderId="11" xfId="0" applyNumberFormat="1" applyFont="1" applyBorder="1" applyAlignment="1">
      <alignment horizontal="center"/>
    </xf>
    <xf numFmtId="168" fontId="8" fillId="0" borderId="11" xfId="0" applyNumberFormat="1" applyFont="1" applyBorder="1" applyAlignment="1">
      <alignment horizontal="center"/>
    </xf>
    <xf numFmtId="0" fontId="19" fillId="5" borderId="10" xfId="0" applyFont="1" applyFill="1" applyBorder="1" applyAlignment="1"/>
    <xf numFmtId="0" fontId="0" fillId="5" borderId="10" xfId="0" applyFill="1" applyBorder="1"/>
    <xf numFmtId="169" fontId="8" fillId="0" borderId="0" xfId="0" applyNumberFormat="1" applyFont="1" applyBorder="1" applyAlignment="1">
      <alignment horizontal="right"/>
    </xf>
    <xf numFmtId="169" fontId="8" fillId="0" borderId="11" xfId="0" applyNumberFormat="1" applyFont="1" applyBorder="1" applyAlignment="1">
      <alignment horizontal="right"/>
    </xf>
    <xf numFmtId="0" fontId="0" fillId="0" borderId="11" xfId="0" applyBorder="1"/>
    <xf numFmtId="171" fontId="8" fillId="0" borderId="0" xfId="0" applyNumberFormat="1" applyFont="1" applyBorder="1" applyAlignment="1">
      <alignment horizontal="center"/>
    </xf>
    <xf numFmtId="171" fontId="8" fillId="0" borderId="11" xfId="0" applyNumberFormat="1" applyFont="1" applyBorder="1" applyAlignment="1">
      <alignment horizontal="center"/>
    </xf>
    <xf numFmtId="49" fontId="19" fillId="5" borderId="7" xfId="0" applyNumberFormat="1" applyFont="1" applyFill="1" applyBorder="1" applyAlignment="1">
      <alignment horizontal="center" vertical="center"/>
    </xf>
    <xf numFmtId="49" fontId="34" fillId="0" borderId="0" xfId="0" applyNumberFormat="1" applyFont="1" applyFill="1" applyBorder="1" applyAlignment="1">
      <alignment horizontal="center" vertical="center"/>
    </xf>
    <xf numFmtId="49" fontId="34" fillId="0" borderId="11" xfId="0" applyNumberFormat="1" applyFont="1" applyFill="1" applyBorder="1" applyAlignment="1">
      <alignment horizontal="center" vertical="center"/>
    </xf>
    <xf numFmtId="3" fontId="34" fillId="0" borderId="0" xfId="0" applyNumberFormat="1" applyFont="1" applyFill="1" applyBorder="1" applyAlignment="1">
      <alignment horizontal="center" vertical="center"/>
    </xf>
    <xf numFmtId="4" fontId="34" fillId="0" borderId="0" xfId="0" applyNumberFormat="1" applyFont="1" applyFill="1" applyBorder="1" applyAlignment="1">
      <alignment horizontal="center" vertical="center"/>
    </xf>
    <xf numFmtId="168" fontId="34" fillId="0" borderId="0" xfId="0" applyNumberFormat="1" applyFont="1" applyFill="1" applyBorder="1" applyAlignment="1">
      <alignment horizontal="center" vertical="center"/>
    </xf>
    <xf numFmtId="168" fontId="34" fillId="0" borderId="11" xfId="0" applyNumberFormat="1" applyFont="1" applyFill="1" applyBorder="1" applyAlignment="1">
      <alignment horizontal="center" vertical="center"/>
    </xf>
    <xf numFmtId="4" fontId="34" fillId="0" borderId="11" xfId="0" applyNumberFormat="1" applyFont="1" applyFill="1" applyBorder="1" applyAlignment="1">
      <alignment horizontal="center" vertical="center"/>
    </xf>
    <xf numFmtId="1" fontId="8" fillId="0" borderId="0" xfId="0" applyNumberFormat="1" applyFont="1" applyAlignment="1">
      <alignment horizontal="center" vertical="center"/>
    </xf>
    <xf numFmtId="170" fontId="8" fillId="0" borderId="0" xfId="0" applyNumberFormat="1" applyFont="1" applyBorder="1" applyAlignment="1">
      <alignment horizontal="center" vertical="center"/>
    </xf>
    <xf numFmtId="0" fontId="19" fillId="0" borderId="9" xfId="0" applyFont="1" applyFill="1" applyBorder="1" applyAlignment="1">
      <alignment vertical="center" wrapText="1"/>
    </xf>
    <xf numFmtId="0" fontId="4" fillId="0" borderId="0" xfId="0" applyFont="1" applyAlignment="1">
      <alignment horizontal="left" vertical="center" wrapText="1"/>
    </xf>
    <xf numFmtId="2" fontId="20" fillId="0" borderId="0" xfId="1" applyNumberFormat="1" applyFont="1" applyBorder="1" applyAlignment="1">
      <alignment horizontal="right" vertical="top"/>
    </xf>
    <xf numFmtId="2" fontId="20" fillId="0" borderId="0" xfId="1" applyNumberFormat="1" applyFont="1" applyBorder="1" applyAlignment="1">
      <alignment horizontal="right" vertical="center"/>
    </xf>
    <xf numFmtId="2" fontId="20" fillId="0" borderId="0" xfId="1" applyNumberFormat="1" applyFont="1" applyFill="1" applyBorder="1" applyAlignment="1">
      <alignment horizontal="right" vertical="center"/>
    </xf>
    <xf numFmtId="0" fontId="4" fillId="0" borderId="1" xfId="0" applyFont="1" applyFill="1" applyBorder="1" applyAlignment="1">
      <alignment vertical="top" wrapText="1"/>
    </xf>
    <xf numFmtId="0" fontId="17" fillId="0" borderId="0" xfId="3" applyFont="1" applyFill="1" applyAlignment="1">
      <alignment horizontal="center" vertical="top"/>
    </xf>
    <xf numFmtId="0" fontId="19" fillId="18" borderId="7" xfId="0" applyFont="1" applyFill="1" applyBorder="1" applyAlignment="1">
      <alignment horizontal="center" vertical="center" wrapText="1"/>
    </xf>
    <xf numFmtId="0" fontId="6" fillId="0" borderId="0" xfId="0" applyFont="1" applyAlignment="1">
      <alignment vertical="center"/>
    </xf>
    <xf numFmtId="0" fontId="7" fillId="0" borderId="1" xfId="0" applyFont="1" applyFill="1" applyBorder="1" applyAlignment="1">
      <alignment horizontal="center" vertical="center" wrapText="1"/>
    </xf>
    <xf numFmtId="165" fontId="8" fillId="0" borderId="0" xfId="0" applyNumberFormat="1" applyFont="1" applyBorder="1" applyAlignment="1">
      <alignment horizontal="right" wrapText="1"/>
    </xf>
    <xf numFmtId="0" fontId="0" fillId="17" borderId="0" xfId="0" applyFill="1" applyBorder="1" applyAlignment="1">
      <alignment horizontal="left" vertical="top" wrapText="1"/>
    </xf>
    <xf numFmtId="0" fontId="7" fillId="0" borderId="0" xfId="11" applyFont="1" applyFill="1" applyBorder="1" applyAlignment="1">
      <alignment horizontal="center" vertical="center" wrapText="1"/>
    </xf>
    <xf numFmtId="0" fontId="7" fillId="0" borderId="11" xfId="11" applyFont="1" applyFill="1" applyBorder="1" applyAlignment="1">
      <alignment horizontal="center" vertical="center" wrapText="1"/>
    </xf>
    <xf numFmtId="170" fontId="8" fillId="0" borderId="0" xfId="0" applyNumberFormat="1" applyFont="1" applyFill="1" applyBorder="1" applyAlignment="1">
      <alignment horizontal="center" vertical="center"/>
    </xf>
    <xf numFmtId="170" fontId="8" fillId="0" borderId="11" xfId="0" applyNumberFormat="1" applyFont="1" applyFill="1" applyBorder="1" applyAlignment="1">
      <alignment horizontal="center" vertical="center"/>
    </xf>
    <xf numFmtId="0" fontId="19" fillId="0" borderId="0" xfId="0" applyFont="1" applyFill="1" applyBorder="1" applyAlignment="1">
      <alignment horizontal="left" vertical="center" wrapText="1"/>
    </xf>
    <xf numFmtId="0" fontId="0" fillId="0" borderId="1" xfId="0" applyFont="1" applyBorder="1" applyAlignment="1">
      <alignment horizontal="justify" vertical="center" wrapText="1"/>
    </xf>
    <xf numFmtId="0" fontId="0" fillId="36" borderId="1" xfId="0" applyFont="1" applyFill="1" applyBorder="1" applyAlignment="1">
      <alignment horizontal="left" vertical="center" wrapText="1"/>
    </xf>
    <xf numFmtId="0" fontId="18" fillId="36" borderId="0" xfId="0" applyFont="1" applyFill="1"/>
    <xf numFmtId="2" fontId="7" fillId="0" borderId="11" xfId="0" applyNumberFormat="1" applyFont="1" applyFill="1" applyBorder="1" applyAlignment="1" applyProtection="1">
      <alignment horizontal="center" vertical="center"/>
      <protection hidden="1"/>
    </xf>
    <xf numFmtId="49" fontId="8" fillId="0" borderId="0" xfId="0" applyNumberFormat="1" applyFont="1" applyBorder="1" applyAlignment="1">
      <alignment horizontal="center" vertical="center"/>
    </xf>
    <xf numFmtId="20" fontId="8" fillId="0" borderId="0" xfId="0" applyNumberFormat="1" applyFont="1" applyBorder="1" applyAlignment="1">
      <alignment horizontal="center" vertical="center"/>
    </xf>
    <xf numFmtId="165" fontId="8" fillId="0" borderId="0" xfId="0" applyNumberFormat="1" applyFont="1" applyFill="1" applyBorder="1" applyAlignment="1">
      <alignment horizontal="right" vertical="center" wrapText="1"/>
    </xf>
    <xf numFmtId="3" fontId="34" fillId="0" borderId="0" xfId="0" applyNumberFormat="1" applyFont="1" applyFill="1" applyBorder="1" applyAlignment="1">
      <alignment horizontal="center" vertical="center" wrapText="1" readingOrder="1"/>
    </xf>
    <xf numFmtId="0" fontId="34" fillId="0" borderId="0" xfId="0" applyFont="1" applyFill="1" applyBorder="1" applyAlignment="1">
      <alignment horizontal="center" vertical="center" wrapText="1" readingOrder="1"/>
    </xf>
    <xf numFmtId="198" fontId="7" fillId="0" borderId="0" xfId="30" applyNumberFormat="1" applyFont="1" applyFill="1" applyBorder="1" applyAlignment="1">
      <alignment horizontal="left" wrapText="1" readingOrder="1"/>
    </xf>
    <xf numFmtId="198" fontId="7" fillId="0" borderId="11" xfId="30" applyNumberFormat="1" applyFont="1" applyFill="1" applyBorder="1" applyAlignment="1">
      <alignment horizontal="left" wrapText="1" readingOrder="1"/>
    </xf>
    <xf numFmtId="198" fontId="7" fillId="0" borderId="0" xfId="30" applyNumberFormat="1" applyFont="1" applyFill="1" applyBorder="1" applyAlignment="1">
      <alignment wrapText="1" readingOrder="1"/>
    </xf>
    <xf numFmtId="198" fontId="7" fillId="0" borderId="11" xfId="30" applyNumberFormat="1" applyFont="1" applyFill="1" applyBorder="1" applyAlignment="1">
      <alignment wrapText="1" readingOrder="1"/>
    </xf>
    <xf numFmtId="0" fontId="17" fillId="6" borderId="0" xfId="3" applyFont="1" applyFill="1" applyAlignment="1">
      <alignment horizontal="center"/>
    </xf>
    <xf numFmtId="0" fontId="19" fillId="12" borderId="10" xfId="0" applyFont="1" applyFill="1" applyBorder="1" applyAlignment="1">
      <alignment horizontal="center" vertical="center" wrapText="1"/>
    </xf>
    <xf numFmtId="0" fontId="19" fillId="5" borderId="26" xfId="0" applyFont="1" applyFill="1" applyBorder="1" applyAlignment="1">
      <alignment horizontal="center" vertical="center" wrapText="1" readingOrder="1"/>
    </xf>
    <xf numFmtId="0" fontId="19" fillId="12" borderId="0" xfId="0" applyFont="1" applyFill="1" applyBorder="1" applyAlignment="1">
      <alignment horizontal="center" vertical="center" wrapText="1"/>
    </xf>
    <xf numFmtId="0" fontId="50" fillId="0" borderId="0" xfId="0" applyFont="1" applyFill="1" applyBorder="1" applyAlignment="1">
      <alignment horizontal="center" vertical="center" wrapText="1" readingOrder="1"/>
    </xf>
    <xf numFmtId="198" fontId="7" fillId="0" borderId="0" xfId="30" applyNumberFormat="1" applyFont="1" applyFill="1" applyBorder="1" applyAlignment="1">
      <alignment horizontal="left" vertical="center" wrapText="1" readingOrder="1"/>
    </xf>
    <xf numFmtId="198" fontId="7" fillId="0" borderId="11" xfId="30" applyNumberFormat="1" applyFont="1" applyFill="1" applyBorder="1" applyAlignment="1">
      <alignment horizontal="left" vertical="center" wrapText="1" readingOrder="1"/>
    </xf>
    <xf numFmtId="9" fontId="49" fillId="0" borderId="29" xfId="0" applyNumberFormat="1" applyFont="1" applyBorder="1" applyAlignment="1">
      <alignment horizontal="center" vertical="center" wrapText="1" readingOrder="1"/>
    </xf>
    <xf numFmtId="9" fontId="49" fillId="0" borderId="30" xfId="0" applyNumberFormat="1" applyFont="1" applyBorder="1" applyAlignment="1">
      <alignment horizontal="center" vertical="center" wrapText="1" readingOrder="1"/>
    </xf>
    <xf numFmtId="9" fontId="93" fillId="0" borderId="29" xfId="0" applyNumberFormat="1" applyFont="1" applyBorder="1" applyAlignment="1">
      <alignment horizontal="center" vertical="center" wrapText="1" readingOrder="1"/>
    </xf>
    <xf numFmtId="9" fontId="93" fillId="0" borderId="30" xfId="0" applyNumberFormat="1" applyFont="1" applyBorder="1" applyAlignment="1">
      <alignment horizontal="center" vertical="center" wrapText="1" readingOrder="1"/>
    </xf>
    <xf numFmtId="0" fontId="8" fillId="0" borderId="0" xfId="7" applyFont="1" applyBorder="1" applyAlignment="1">
      <alignment horizontal="center" vertical="center"/>
    </xf>
    <xf numFmtId="9" fontId="8" fillId="0" borderId="0" xfId="2" applyFont="1" applyBorder="1" applyAlignment="1">
      <alignment horizontal="center" vertical="center"/>
    </xf>
    <xf numFmtId="9" fontId="8" fillId="0" borderId="0" xfId="2" applyFont="1" applyBorder="1" applyAlignment="1">
      <alignment horizontal="center" vertical="center" wrapText="1"/>
    </xf>
    <xf numFmtId="9" fontId="7" fillId="0" borderId="0" xfId="2" applyFont="1" applyBorder="1" applyAlignment="1">
      <alignment horizontal="center" vertical="center"/>
    </xf>
    <xf numFmtId="0" fontId="8" fillId="0" borderId="11" xfId="7" applyFont="1" applyBorder="1" applyAlignment="1">
      <alignment horizontal="center" vertical="center"/>
    </xf>
    <xf numFmtId="9" fontId="8" fillId="0" borderId="11" xfId="2" applyFont="1" applyBorder="1" applyAlignment="1">
      <alignment horizontal="center" vertical="center"/>
    </xf>
    <xf numFmtId="9" fontId="8" fillId="0" borderId="11" xfId="2" applyFont="1" applyBorder="1" applyAlignment="1">
      <alignment horizontal="center" vertical="center" wrapText="1"/>
    </xf>
    <xf numFmtId="9" fontId="7" fillId="0" borderId="11" xfId="2" applyFont="1" applyBorder="1" applyAlignment="1">
      <alignment horizontal="center" vertical="center"/>
    </xf>
    <xf numFmtId="0" fontId="6" fillId="0" borderId="11" xfId="0" applyFont="1" applyBorder="1" applyAlignment="1">
      <alignment horizontal="center" vertical="center"/>
    </xf>
    <xf numFmtId="0" fontId="18" fillId="0" borderId="11" xfId="0" applyFont="1" applyBorder="1" applyAlignment="1">
      <alignment horizontal="center"/>
    </xf>
    <xf numFmtId="176" fontId="20" fillId="0" borderId="0" xfId="20" applyNumberFormat="1" applyFont="1" applyFill="1" applyBorder="1" applyAlignment="1" applyProtection="1">
      <alignment horizontal="center" vertical="center"/>
      <protection locked="0"/>
    </xf>
    <xf numFmtId="168" fontId="7" fillId="0" borderId="0" xfId="17" applyNumberFormat="1" applyFont="1" applyFill="1" applyBorder="1" applyAlignment="1">
      <alignment horizontal="center"/>
    </xf>
    <xf numFmtId="177" fontId="7" fillId="0" borderId="0" xfId="17" applyNumberFormat="1" applyFont="1" applyFill="1" applyBorder="1" applyAlignment="1">
      <alignment horizontal="center"/>
    </xf>
    <xf numFmtId="2" fontId="7" fillId="0" borderId="0" xfId="17" applyNumberFormat="1" applyFont="1" applyFill="1" applyBorder="1" applyAlignment="1">
      <alignment horizontal="center"/>
    </xf>
    <xf numFmtId="176" fontId="20" fillId="0" borderId="11" xfId="20" applyNumberFormat="1" applyFont="1" applyFill="1" applyBorder="1" applyAlignment="1" applyProtection="1">
      <alignment horizontal="center" vertical="center"/>
      <protection locked="0"/>
    </xf>
    <xf numFmtId="168" fontId="7" fillId="0" borderId="11" xfId="17" applyNumberFormat="1" applyFont="1" applyFill="1" applyBorder="1" applyAlignment="1">
      <alignment horizontal="center"/>
    </xf>
    <xf numFmtId="177" fontId="7" fillId="0" borderId="11" xfId="17" applyNumberFormat="1" applyFont="1" applyFill="1" applyBorder="1" applyAlignment="1">
      <alignment horizontal="center"/>
    </xf>
    <xf numFmtId="2" fontId="7" fillId="0" borderId="11" xfId="17" applyNumberFormat="1" applyFont="1" applyFill="1" applyBorder="1" applyAlignment="1">
      <alignment horizontal="center"/>
    </xf>
    <xf numFmtId="168" fontId="34" fillId="0" borderId="0" xfId="20" applyNumberFormat="1" applyFont="1" applyFill="1" applyBorder="1" applyAlignment="1" applyProtection="1">
      <alignment horizontal="right" vertical="center"/>
      <protection locked="0"/>
    </xf>
    <xf numFmtId="168" fontId="34" fillId="0" borderId="11" xfId="20" applyNumberFormat="1" applyFont="1" applyFill="1" applyBorder="1" applyAlignment="1" applyProtection="1">
      <alignment horizontal="right" vertical="center"/>
      <protection locked="0"/>
    </xf>
    <xf numFmtId="176" fontId="34" fillId="0" borderId="0" xfId="20" applyNumberFormat="1" applyFont="1" applyFill="1" applyBorder="1" applyAlignment="1" applyProtection="1">
      <alignment horizontal="center" vertical="center"/>
      <protection locked="0"/>
    </xf>
    <xf numFmtId="176" fontId="34" fillId="0" borderId="11" xfId="20" applyNumberFormat="1" applyFont="1" applyFill="1" applyBorder="1" applyAlignment="1" applyProtection="1">
      <alignment horizontal="center" vertical="center"/>
      <protection locked="0"/>
    </xf>
    <xf numFmtId="168" fontId="34" fillId="0" borderId="0" xfId="20" applyNumberFormat="1" applyFont="1" applyFill="1" applyBorder="1" applyAlignment="1">
      <alignment horizontal="center"/>
    </xf>
    <xf numFmtId="168" fontId="34" fillId="0" borderId="11" xfId="20" applyNumberFormat="1" applyFont="1" applyFill="1" applyBorder="1" applyAlignment="1">
      <alignment horizontal="center"/>
    </xf>
    <xf numFmtId="0" fontId="34" fillId="0" borderId="9" xfId="0" applyFont="1" applyBorder="1" applyAlignment="1">
      <alignment horizontal="center" vertical="center"/>
    </xf>
    <xf numFmtId="178" fontId="34" fillId="0" borderId="9" xfId="0" applyNumberFormat="1" applyFont="1" applyBorder="1" applyAlignment="1">
      <alignment horizontal="center" vertical="center"/>
    </xf>
    <xf numFmtId="0" fontId="7" fillId="0" borderId="0" xfId="17" applyFont="1" applyFill="1" applyBorder="1" applyAlignment="1">
      <alignment horizontal="center"/>
    </xf>
    <xf numFmtId="179" fontId="8" fillId="0" borderId="0" xfId="0" applyNumberFormat="1" applyFont="1" applyBorder="1" applyAlignment="1">
      <alignment horizontal="center"/>
    </xf>
    <xf numFmtId="170" fontId="20" fillId="0" borderId="0" xfId="21" applyNumberFormat="1" applyFont="1" applyFill="1" applyBorder="1" applyAlignment="1" applyProtection="1">
      <alignment horizontal="center" vertical="center"/>
      <protection locked="0"/>
    </xf>
    <xf numFmtId="0" fontId="7" fillId="0" borderId="11" xfId="17" applyFont="1" applyFill="1" applyBorder="1" applyAlignment="1">
      <alignment horizontal="center"/>
    </xf>
    <xf numFmtId="179" fontId="8" fillId="0" borderId="11" xfId="0" applyNumberFormat="1" applyFont="1" applyBorder="1" applyAlignment="1">
      <alignment horizontal="center"/>
    </xf>
    <xf numFmtId="170" fontId="20" fillId="0" borderId="11" xfId="21" applyNumberFormat="1" applyFont="1" applyFill="1" applyBorder="1" applyAlignment="1" applyProtection="1">
      <alignment horizontal="center" vertical="center"/>
      <protection locked="0"/>
    </xf>
    <xf numFmtId="180" fontId="34" fillId="0" borderId="0" xfId="0" applyNumberFormat="1" applyFont="1" applyBorder="1" applyAlignment="1">
      <alignment horizontal="center" vertical="center"/>
    </xf>
    <xf numFmtId="181" fontId="34" fillId="0" borderId="0" xfId="0" applyNumberFormat="1" applyFont="1" applyBorder="1" applyAlignment="1">
      <alignment horizontal="center" vertical="center"/>
    </xf>
    <xf numFmtId="180" fontId="34" fillId="0" borderId="11" xfId="0" applyNumberFormat="1" applyFont="1" applyBorder="1" applyAlignment="1">
      <alignment horizontal="center" vertical="center"/>
    </xf>
    <xf numFmtId="181" fontId="34" fillId="0" borderId="11" xfId="0" applyNumberFormat="1" applyFont="1" applyBorder="1" applyAlignment="1">
      <alignment horizontal="center" vertical="center"/>
    </xf>
    <xf numFmtId="199" fontId="34" fillId="0" borderId="0" xfId="1" applyNumberFormat="1" applyFont="1" applyBorder="1" applyAlignment="1">
      <alignment vertical="center"/>
    </xf>
    <xf numFmtId="199" fontId="34" fillId="0" borderId="11" xfId="1" applyNumberFormat="1" applyFont="1" applyBorder="1" applyAlignment="1">
      <alignment vertical="center"/>
    </xf>
    <xf numFmtId="165" fontId="6" fillId="0" borderId="0" xfId="0" applyNumberFormat="1" applyFont="1" applyFill="1" applyBorder="1" applyAlignment="1">
      <alignment horizontal="center"/>
    </xf>
    <xf numFmtId="0" fontId="19" fillId="5" borderId="6" xfId="0" applyFont="1" applyFill="1" applyBorder="1" applyAlignment="1">
      <alignment horizontal="center" vertical="center" wrapText="1"/>
    </xf>
    <xf numFmtId="0" fontId="18" fillId="0" borderId="1" xfId="0" applyFont="1" applyBorder="1" applyAlignment="1">
      <alignment horizontal="left" vertical="center" wrapText="1"/>
    </xf>
    <xf numFmtId="165" fontId="8" fillId="0" borderId="9" xfId="0" applyNumberFormat="1" applyFont="1" applyBorder="1" applyAlignment="1">
      <alignment horizontal="right" vertical="center"/>
    </xf>
    <xf numFmtId="165" fontId="8" fillId="0" borderId="0" xfId="0" applyNumberFormat="1" applyFont="1" applyBorder="1" applyAlignment="1">
      <alignment horizontal="right" vertical="center"/>
    </xf>
    <xf numFmtId="0" fontId="8" fillId="8" borderId="0" xfId="14" applyFont="1" applyFill="1" applyBorder="1" applyAlignment="1">
      <alignment horizontal="left"/>
    </xf>
    <xf numFmtId="165" fontId="8" fillId="8" borderId="0" xfId="0" applyNumberFormat="1" applyFont="1" applyFill="1" applyBorder="1" applyAlignment="1">
      <alignment horizontal="right" vertical="center"/>
    </xf>
    <xf numFmtId="2" fontId="8" fillId="0" borderId="0" xfId="0" applyNumberFormat="1" applyFont="1" applyAlignment="1">
      <alignment horizontal="center"/>
    </xf>
    <xf numFmtId="165" fontId="8" fillId="0" borderId="0" xfId="0" applyNumberFormat="1" applyFont="1" applyFill="1" applyBorder="1" applyAlignment="1">
      <alignment horizontal="center" vertical="center"/>
    </xf>
    <xf numFmtId="165" fontId="8" fillId="0" borderId="11" xfId="0" applyNumberFormat="1" applyFont="1" applyFill="1" applyBorder="1" applyAlignment="1">
      <alignment horizontal="center" vertical="center"/>
    </xf>
    <xf numFmtId="0" fontId="19" fillId="42" borderId="10" xfId="0" applyFont="1" applyFill="1" applyBorder="1" applyAlignment="1">
      <alignment horizontal="left" vertical="center" indent="1"/>
    </xf>
    <xf numFmtId="0" fontId="8" fillId="59" borderId="0" xfId="0" applyFont="1" applyFill="1" applyBorder="1" applyAlignment="1">
      <alignment horizontal="left" vertical="center"/>
    </xf>
    <xf numFmtId="165" fontId="8" fillId="59" borderId="0" xfId="0" applyNumberFormat="1" applyFont="1" applyFill="1" applyBorder="1" applyAlignment="1">
      <alignment horizontal="center"/>
    </xf>
    <xf numFmtId="165" fontId="8" fillId="59" borderId="0" xfId="0" applyNumberFormat="1" applyFont="1" applyFill="1" applyBorder="1" applyAlignment="1">
      <alignment horizontal="right"/>
    </xf>
    <xf numFmtId="0" fontId="18" fillId="59" borderId="0" xfId="0" applyFont="1" applyFill="1"/>
    <xf numFmtId="165" fontId="8" fillId="0" borderId="0" xfId="0" applyNumberFormat="1" applyFont="1" applyAlignment="1">
      <alignment horizontal="right"/>
    </xf>
    <xf numFmtId="0" fontId="8" fillId="0" borderId="31" xfId="0" applyFont="1" applyBorder="1" applyAlignment="1">
      <alignment horizontal="center" vertical="center"/>
    </xf>
    <xf numFmtId="170" fontId="8" fillId="0" borderId="10" xfId="0" applyNumberFormat="1" applyFont="1" applyBorder="1" applyAlignment="1">
      <alignment horizontal="center"/>
    </xf>
    <xf numFmtId="170" fontId="8" fillId="0" borderId="0" xfId="0" applyNumberFormat="1" applyFont="1" applyBorder="1" applyAlignment="1">
      <alignment horizontal="center"/>
    </xf>
    <xf numFmtId="187" fontId="8" fillId="0" borderId="10" xfId="0" applyNumberFormat="1" applyFont="1" applyBorder="1" applyAlignment="1">
      <alignment horizontal="center"/>
    </xf>
    <xf numFmtId="187" fontId="8" fillId="0" borderId="0" xfId="0" applyNumberFormat="1" applyFont="1" applyBorder="1" applyAlignment="1">
      <alignment horizontal="center"/>
    </xf>
    <xf numFmtId="187" fontId="8" fillId="0" borderId="32" xfId="0" applyNumberFormat="1" applyFont="1" applyBorder="1" applyAlignment="1">
      <alignment horizontal="center"/>
    </xf>
    <xf numFmtId="3" fontId="7" fillId="0" borderId="0" xfId="0" applyNumberFormat="1" applyFont="1" applyBorder="1" applyAlignment="1">
      <alignment horizontal="center"/>
    </xf>
    <xf numFmtId="170" fontId="7" fillId="0" borderId="0" xfId="1" applyNumberFormat="1" applyFont="1" applyFill="1" applyBorder="1" applyAlignment="1">
      <alignment horizontal="center" vertical="center" wrapText="1"/>
    </xf>
    <xf numFmtId="3" fontId="7" fillId="0" borderId="11" xfId="0" applyNumberFormat="1" applyFont="1" applyBorder="1" applyAlignment="1">
      <alignment horizontal="center"/>
    </xf>
    <xf numFmtId="170" fontId="7" fillId="0" borderId="11" xfId="1" applyNumberFormat="1" applyFont="1" applyFill="1" applyBorder="1" applyAlignment="1">
      <alignment horizontal="center" vertical="center" wrapText="1"/>
    </xf>
    <xf numFmtId="0" fontId="7" fillId="0" borderId="0" xfId="0" quotePrefix="1" applyFont="1" applyFill="1" applyBorder="1" applyAlignment="1">
      <alignment horizontal="center" vertical="center"/>
    </xf>
    <xf numFmtId="0" fontId="7" fillId="0" borderId="11" xfId="0" quotePrefix="1" applyFont="1" applyFill="1" applyBorder="1" applyAlignment="1">
      <alignment horizontal="center" vertical="center"/>
    </xf>
    <xf numFmtId="0" fontId="7" fillId="9" borderId="0" xfId="0" applyFont="1" applyFill="1" applyBorder="1" applyAlignment="1">
      <alignment horizontal="center" vertical="center"/>
    </xf>
    <xf numFmtId="189" fontId="8" fillId="0" borderId="0" xfId="0" applyNumberFormat="1" applyFont="1" applyBorder="1" applyAlignment="1">
      <alignment horizontal="center" vertical="center"/>
    </xf>
    <xf numFmtId="189" fontId="8" fillId="0" borderId="11" xfId="0" applyNumberFormat="1" applyFont="1" applyBorder="1" applyAlignment="1">
      <alignment horizontal="center" vertical="center"/>
    </xf>
    <xf numFmtId="189" fontId="34" fillId="0" borderId="0" xfId="0" applyNumberFormat="1" applyFont="1" applyBorder="1" applyAlignment="1">
      <alignment horizontal="center" vertical="center"/>
    </xf>
    <xf numFmtId="189" fontId="34" fillId="0" borderId="11" xfId="0" applyNumberFormat="1" applyFont="1" applyBorder="1" applyAlignment="1">
      <alignment horizontal="center" vertical="center"/>
    </xf>
    <xf numFmtId="37" fontId="19" fillId="5" borderId="9" xfId="0" applyNumberFormat="1" applyFont="1" applyFill="1" applyBorder="1" applyAlignment="1">
      <alignment horizontal="center" vertical="center" wrapText="1"/>
    </xf>
    <xf numFmtId="0" fontId="8" fillId="0" borderId="9" xfId="0" applyFont="1" applyBorder="1" applyAlignment="1">
      <alignment horizontal="center"/>
    </xf>
    <xf numFmtId="170" fontId="8" fillId="0" borderId="0" xfId="0" applyNumberFormat="1" applyFont="1" applyBorder="1" applyAlignment="1">
      <alignment horizontal="center" vertical="center" wrapText="1"/>
    </xf>
    <xf numFmtId="2" fontId="8" fillId="0" borderId="0" xfId="0" applyNumberFormat="1" applyFont="1" applyBorder="1" applyAlignment="1">
      <alignment horizontal="center" vertical="center" wrapText="1"/>
    </xf>
    <xf numFmtId="170" fontId="8" fillId="0" borderId="11" xfId="0" applyNumberFormat="1" applyFont="1" applyBorder="1" applyAlignment="1">
      <alignment horizontal="center" vertical="center" wrapText="1"/>
    </xf>
    <xf numFmtId="170" fontId="8" fillId="0" borderId="0" xfId="0" applyNumberFormat="1" applyFont="1" applyBorder="1" applyAlignment="1">
      <alignment vertical="center" wrapText="1"/>
    </xf>
    <xf numFmtId="170" fontId="8" fillId="0" borderId="11" xfId="0" applyNumberFormat="1" applyFont="1" applyBorder="1" applyAlignment="1">
      <alignment vertical="center" wrapText="1"/>
    </xf>
    <xf numFmtId="1" fontId="8" fillId="45" borderId="0" xfId="0" applyNumberFormat="1" applyFont="1" applyFill="1" applyBorder="1" applyAlignment="1">
      <alignment horizontal="center" vertical="center" wrapText="1"/>
    </xf>
    <xf numFmtId="1" fontId="8" fillId="45" borderId="11" xfId="0" applyNumberFormat="1" applyFont="1" applyFill="1" applyBorder="1" applyAlignment="1">
      <alignment horizontal="center" vertical="center" wrapText="1"/>
    </xf>
    <xf numFmtId="1" fontId="8" fillId="0" borderId="0" xfId="0" applyNumberFormat="1" applyFont="1" applyBorder="1" applyAlignment="1">
      <alignment horizontal="center" vertical="center" wrapText="1"/>
    </xf>
    <xf numFmtId="9" fontId="8" fillId="0" borderId="0" xfId="0" applyNumberFormat="1" applyFont="1" applyBorder="1" applyAlignment="1">
      <alignment horizontal="center" vertical="center" wrapText="1"/>
    </xf>
    <xf numFmtId="0" fontId="17" fillId="6" borderId="0" xfId="3" applyFont="1" applyFill="1" applyAlignment="1">
      <alignment horizontal="center"/>
    </xf>
    <xf numFmtId="0" fontId="4" fillId="10" borderId="13" xfId="0" applyFont="1" applyFill="1" applyBorder="1" applyAlignment="1">
      <alignment horizontal="left" vertical="top"/>
    </xf>
    <xf numFmtId="0" fontId="4" fillId="10" borderId="14" xfId="0" applyFont="1" applyFill="1" applyBorder="1" applyAlignment="1">
      <alignment horizontal="left" vertical="top"/>
    </xf>
    <xf numFmtId="0" fontId="2" fillId="7" borderId="11" xfId="0" applyFont="1" applyFill="1" applyBorder="1" applyAlignment="1">
      <alignment horizontal="center" vertical="center"/>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9" fillId="5" borderId="7" xfId="0" applyFont="1" applyFill="1" applyBorder="1" applyAlignment="1">
      <alignment horizontal="center" vertical="center"/>
    </xf>
    <xf numFmtId="0" fontId="19" fillId="18" borderId="7" xfId="0" applyFont="1" applyFill="1" applyBorder="1" applyAlignment="1">
      <alignment horizontal="center" vertical="center" wrapText="1"/>
    </xf>
    <xf numFmtId="0" fontId="19" fillId="18" borderId="7" xfId="0" applyFont="1" applyFill="1" applyBorder="1" applyAlignment="1">
      <alignment horizontal="center" vertical="center"/>
    </xf>
    <xf numFmtId="0" fontId="7" fillId="0" borderId="0" xfId="0" applyFont="1" applyFill="1" applyBorder="1" applyAlignment="1">
      <alignment horizontal="left" wrapText="1"/>
    </xf>
    <xf numFmtId="0" fontId="6" fillId="0" borderId="0" xfId="0" applyFont="1" applyAlignment="1">
      <alignment vertical="center"/>
    </xf>
    <xf numFmtId="0" fontId="8" fillId="0" borderId="0" xfId="0" applyFont="1" applyBorder="1" applyAlignment="1">
      <alignment horizontal="left"/>
    </xf>
    <xf numFmtId="0" fontId="8" fillId="0" borderId="0" xfId="0" applyFont="1" applyFill="1" applyBorder="1" applyAlignment="1">
      <alignment horizontal="left"/>
    </xf>
    <xf numFmtId="0" fontId="17" fillId="6" borderId="0" xfId="3" applyFont="1" applyFill="1" applyAlignment="1">
      <alignment horizontal="center" vertical="center"/>
    </xf>
    <xf numFmtId="0" fontId="19" fillId="5" borderId="9" xfId="0" applyFont="1" applyFill="1" applyBorder="1" applyAlignment="1">
      <alignment horizontal="left" vertical="center"/>
    </xf>
    <xf numFmtId="165" fontId="8" fillId="9" borderId="0" xfId="0" applyNumberFormat="1" applyFont="1" applyFill="1" applyBorder="1" applyAlignment="1">
      <alignment horizontal="center"/>
    </xf>
    <xf numFmtId="0" fontId="8" fillId="0" borderId="11" xfId="0" applyFont="1" applyFill="1" applyBorder="1" applyAlignment="1">
      <alignment horizontal="left"/>
    </xf>
    <xf numFmtId="165" fontId="8" fillId="9" borderId="11" xfId="0" applyNumberFormat="1" applyFont="1" applyFill="1" applyBorder="1" applyAlignment="1">
      <alignment horizontal="center"/>
    </xf>
    <xf numFmtId="0" fontId="6" fillId="0" borderId="0" xfId="0" applyFont="1" applyFill="1" applyAlignment="1">
      <alignment vertical="center"/>
    </xf>
    <xf numFmtId="0" fontId="21" fillId="0" borderId="0" xfId="0" applyFont="1" applyAlignment="1">
      <alignment vertical="center"/>
    </xf>
    <xf numFmtId="0" fontId="23" fillId="0" borderId="0" xfId="0" applyFont="1" applyAlignment="1">
      <alignment horizontal="left" vertical="center"/>
    </xf>
    <xf numFmtId="0" fontId="107" fillId="0" borderId="0" xfId="0" applyFont="1" applyAlignment="1">
      <alignment horizontal="center"/>
    </xf>
    <xf numFmtId="0" fontId="108" fillId="0" borderId="0" xfId="0" applyFont="1" applyAlignment="1">
      <alignment horizontal="center"/>
    </xf>
    <xf numFmtId="0" fontId="108" fillId="0" borderId="11" xfId="0" applyFont="1" applyBorder="1" applyAlignment="1">
      <alignment horizontal="center"/>
    </xf>
    <xf numFmtId="0" fontId="7" fillId="0" borderId="0" xfId="0" applyFont="1" applyBorder="1" applyAlignment="1">
      <alignment horizontal="right"/>
    </xf>
    <xf numFmtId="0" fontId="28" fillId="0" borderId="0" xfId="0" applyFont="1" applyAlignment="1">
      <alignment horizontal="right"/>
    </xf>
    <xf numFmtId="2" fontId="7" fillId="0" borderId="0" xfId="0" applyNumberFormat="1" applyFont="1" applyFill="1" applyBorder="1" applyAlignment="1">
      <alignment horizontal="right"/>
    </xf>
    <xf numFmtId="0" fontId="28" fillId="0" borderId="0" xfId="0" applyFont="1" applyBorder="1" applyAlignment="1">
      <alignment horizontal="right"/>
    </xf>
    <xf numFmtId="0" fontId="18" fillId="0" borderId="11" xfId="0" applyFont="1" applyBorder="1" applyAlignment="1"/>
    <xf numFmtId="0" fontId="4" fillId="0" borderId="12" xfId="0" applyFont="1" applyBorder="1" applyAlignment="1">
      <alignment horizontal="center" vertical="center"/>
    </xf>
    <xf numFmtId="0" fontId="4" fillId="0" borderId="0" xfId="0" applyFont="1" applyBorder="1" applyAlignment="1">
      <alignment horizontal="center" vertical="center"/>
    </xf>
    <xf numFmtId="0" fontId="103" fillId="0" borderId="0" xfId="0" applyFont="1" applyFill="1" applyBorder="1" applyAlignment="1" applyProtection="1">
      <alignment horizontal="left" vertical="center"/>
    </xf>
    <xf numFmtId="180" fontId="20" fillId="0" borderId="0" xfId="0" applyNumberFormat="1" applyFont="1" applyFill="1" applyBorder="1" applyAlignment="1" applyProtection="1">
      <alignment horizontal="right" vertical="center"/>
    </xf>
    <xf numFmtId="180" fontId="103" fillId="0" borderId="0" xfId="0" applyNumberFormat="1" applyFont="1" applyFill="1" applyBorder="1" applyProtection="1"/>
    <xf numFmtId="189" fontId="103" fillId="0" borderId="0" xfId="0" applyNumberFormat="1" applyFont="1" applyFill="1" applyBorder="1" applyProtection="1"/>
    <xf numFmtId="0" fontId="103" fillId="0" borderId="11" xfId="0" applyFont="1" applyFill="1" applyBorder="1" applyAlignment="1" applyProtection="1">
      <alignment horizontal="left" vertical="center"/>
    </xf>
    <xf numFmtId="180" fontId="20" fillId="0" borderId="11" xfId="0" applyNumberFormat="1" applyFont="1" applyFill="1" applyBorder="1" applyAlignment="1" applyProtection="1">
      <alignment horizontal="right" vertical="center"/>
    </xf>
    <xf numFmtId="180" fontId="103" fillId="0" borderId="11" xfId="0" applyNumberFormat="1" applyFont="1" applyFill="1" applyBorder="1" applyProtection="1"/>
    <xf numFmtId="189" fontId="103" fillId="0" borderId="11" xfId="0" applyNumberFormat="1" applyFont="1" applyFill="1" applyBorder="1" applyProtection="1"/>
    <xf numFmtId="0" fontId="19" fillId="12" borderId="7" xfId="0" applyFont="1" applyFill="1" applyBorder="1" applyAlignment="1">
      <alignment wrapText="1"/>
    </xf>
    <xf numFmtId="0" fontId="19" fillId="12" borderId="7" xfId="0" applyFont="1" applyFill="1" applyBorder="1"/>
    <xf numFmtId="0" fontId="8" fillId="0" borderId="19" xfId="0" applyFont="1" applyBorder="1" applyAlignment="1">
      <alignment horizontal="left" wrapText="1"/>
    </xf>
    <xf numFmtId="9" fontId="8" fillId="0" borderId="19" xfId="0" applyNumberFormat="1" applyFont="1" applyBorder="1" applyAlignment="1"/>
    <xf numFmtId="165" fontId="37" fillId="0" borderId="0" xfId="0" applyNumberFormat="1" applyFont="1"/>
    <xf numFmtId="0" fontId="18" fillId="0" borderId="0" xfId="0" applyFont="1" applyAlignment="1">
      <alignment horizontal="left" vertical="top" wrapText="1"/>
    </xf>
    <xf numFmtId="0" fontId="10" fillId="0" borderId="1" xfId="3" applyBorder="1" applyAlignment="1">
      <alignment horizontal="justify" vertical="center"/>
    </xf>
    <xf numFmtId="0" fontId="10" fillId="0" borderId="1" xfId="3" applyBorder="1" applyAlignment="1">
      <alignment horizontal="justify" vertical="center" wrapText="1"/>
    </xf>
    <xf numFmtId="0" fontId="10" fillId="0" borderId="1" xfId="3" applyBorder="1" applyAlignment="1">
      <alignment horizontal="left" vertical="top" wrapText="1"/>
    </xf>
    <xf numFmtId="0" fontId="10" fillId="0" borderId="1" xfId="3" applyBorder="1" applyAlignment="1">
      <alignment horizontal="left" vertical="center" wrapText="1"/>
    </xf>
    <xf numFmtId="0" fontId="10" fillId="0" borderId="14" xfId="3" applyBorder="1" applyAlignment="1">
      <alignment horizontal="justify" vertical="center" wrapText="1"/>
    </xf>
    <xf numFmtId="0" fontId="14" fillId="0" borderId="2" xfId="0" applyFont="1" applyFill="1" applyBorder="1" applyAlignment="1">
      <alignment horizontal="left" vertical="center" wrapText="1"/>
    </xf>
    <xf numFmtId="0" fontId="8" fillId="0" borderId="0" xfId="0" applyFont="1" applyAlignment="1">
      <alignment horizontal="left" vertical="center" wrapText="1"/>
    </xf>
    <xf numFmtId="0" fontId="0" fillId="0" borderId="0" xfId="0" applyFont="1" applyAlignment="1">
      <alignment horizontal="left"/>
    </xf>
    <xf numFmtId="0" fontId="10" fillId="0" borderId="1" xfId="3" applyBorder="1" applyAlignment="1">
      <alignment horizontal="justify" vertical="top" wrapText="1"/>
    </xf>
    <xf numFmtId="0" fontId="8" fillId="0" borderId="0" xfId="0" applyFont="1" applyBorder="1" applyAlignment="1">
      <alignment horizontal="left"/>
    </xf>
    <xf numFmtId="0" fontId="37" fillId="0" borderId="0" xfId="0" applyFont="1" applyBorder="1" applyAlignment="1">
      <alignment horizontal="center" vertical="center"/>
    </xf>
    <xf numFmtId="2" fontId="37" fillId="0" borderId="0" xfId="0" applyNumberFormat="1" applyFont="1" applyBorder="1" applyAlignment="1">
      <alignment horizontal="center" vertical="center"/>
    </xf>
    <xf numFmtId="0" fontId="18" fillId="0" borderId="11" xfId="0" applyFont="1" applyBorder="1" applyAlignment="1">
      <alignment horizontal="left"/>
    </xf>
    <xf numFmtId="2" fontId="18" fillId="0" borderId="11" xfId="0" applyNumberFormat="1" applyFont="1" applyBorder="1"/>
    <xf numFmtId="0" fontId="71" fillId="12" borderId="9" xfId="0" applyFont="1" applyFill="1" applyBorder="1"/>
    <xf numFmtId="0" fontId="71" fillId="12" borderId="0" xfId="0" applyFont="1" applyFill="1" applyAlignment="1">
      <alignment horizontal="center"/>
    </xf>
    <xf numFmtId="0" fontId="71" fillId="12" borderId="9" xfId="0" applyFont="1" applyFill="1" applyBorder="1" applyAlignment="1">
      <alignment horizontal="center"/>
    </xf>
    <xf numFmtId="0" fontId="18" fillId="0" borderId="0" xfId="0" applyFont="1" applyBorder="1" applyAlignment="1">
      <alignment horizontal="left"/>
    </xf>
    <xf numFmtId="0" fontId="18" fillId="0" borderId="0" xfId="0" applyFont="1" applyAlignment="1">
      <alignment horizontal="right"/>
    </xf>
    <xf numFmtId="0" fontId="18" fillId="0" borderId="0" xfId="0" applyFont="1" applyBorder="1" applyAlignment="1">
      <alignment horizontal="center" vertical="center"/>
    </xf>
    <xf numFmtId="0" fontId="18" fillId="0" borderId="11" xfId="0" applyFont="1" applyBorder="1" applyAlignment="1">
      <alignment horizontal="center" vertical="center"/>
    </xf>
    <xf numFmtId="0" fontId="19" fillId="5" borderId="7" xfId="0" applyFont="1" applyFill="1" applyBorder="1" applyAlignment="1">
      <alignment horizontal="center" vertical="center" wrapText="1"/>
    </xf>
    <xf numFmtId="0" fontId="13" fillId="8" borderId="1" xfId="0" applyFont="1" applyFill="1" applyBorder="1" applyAlignment="1">
      <alignment horizontal="left" vertical="top"/>
    </xf>
    <xf numFmtId="0" fontId="13" fillId="8" borderId="13" xfId="0" applyFont="1" applyFill="1" applyBorder="1" applyAlignment="1">
      <alignment horizontal="left" vertical="top" wrapText="1"/>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3" fillId="8" borderId="13" xfId="0" applyFont="1" applyFill="1" applyBorder="1" applyAlignment="1">
      <alignment horizontal="left" vertical="top"/>
    </xf>
    <xf numFmtId="0" fontId="18" fillId="0" borderId="0" xfId="0" applyFont="1" applyAlignment="1">
      <alignment horizontal="left" wrapText="1"/>
    </xf>
    <xf numFmtId="0" fontId="18" fillId="0" borderId="18" xfId="0" applyFont="1" applyBorder="1"/>
    <xf numFmtId="0" fontId="20" fillId="0" borderId="0" xfId="16" applyFont="1" applyBorder="1" applyAlignment="1">
      <alignment horizontal="left" vertical="top" wrapText="1"/>
    </xf>
    <xf numFmtId="167" fontId="20" fillId="0" borderId="0" xfId="16" applyNumberFormat="1" applyFont="1" applyBorder="1" applyAlignment="1">
      <alignment horizontal="right" vertical="center"/>
    </xf>
    <xf numFmtId="0" fontId="0" fillId="0" borderId="2" xfId="0" applyFont="1" applyFill="1" applyBorder="1" applyAlignment="1">
      <alignment wrapText="1"/>
    </xf>
    <xf numFmtId="0" fontId="0" fillId="0" borderId="3" xfId="0" applyFont="1" applyBorder="1" applyAlignment="1">
      <alignment wrapText="1"/>
    </xf>
    <xf numFmtId="0" fontId="13" fillId="8" borderId="0" xfId="0" applyFont="1" applyFill="1" applyBorder="1" applyAlignment="1">
      <alignment horizontal="left" vertical="top" wrapText="1"/>
    </xf>
    <xf numFmtId="0" fontId="0" fillId="0" borderId="0" xfId="0" applyFont="1" applyFill="1" applyBorder="1" applyAlignment="1">
      <alignment wrapText="1"/>
    </xf>
    <xf numFmtId="0" fontId="13" fillId="8" borderId="11" xfId="0" applyFont="1" applyFill="1" applyBorder="1" applyAlignment="1">
      <alignment horizontal="left" vertical="top" wrapText="1"/>
    </xf>
    <xf numFmtId="0" fontId="0" fillId="0" borderId="11" xfId="0" applyFont="1" applyFill="1" applyBorder="1" applyAlignment="1">
      <alignment wrapText="1"/>
    </xf>
    <xf numFmtId="0" fontId="6" fillId="0" borderId="18" xfId="0" applyFont="1" applyBorder="1" applyAlignment="1">
      <alignment vertical="center"/>
    </xf>
    <xf numFmtId="186" fontId="7" fillId="0" borderId="0" xfId="0" applyNumberFormat="1" applyFont="1" applyFill="1" applyBorder="1" applyAlignment="1">
      <alignment horizontal="right"/>
    </xf>
    <xf numFmtId="165" fontId="8" fillId="9" borderId="0" xfId="0" applyNumberFormat="1" applyFont="1" applyFill="1" applyBorder="1" applyAlignment="1">
      <alignment horizontal="right"/>
    </xf>
    <xf numFmtId="0" fontId="0" fillId="0" borderId="2" xfId="0" applyFont="1" applyFill="1" applyBorder="1" applyAlignment="1">
      <alignment vertical="top" wrapText="1"/>
    </xf>
    <xf numFmtId="0" fontId="7" fillId="0" borderId="0" xfId="0" applyFont="1" applyFill="1" applyBorder="1" applyAlignment="1">
      <alignment horizontal="center"/>
    </xf>
    <xf numFmtId="0" fontId="7" fillId="0" borderId="11" xfId="0" applyFont="1" applyFill="1" applyBorder="1" applyAlignment="1"/>
    <xf numFmtId="0" fontId="13" fillId="8" borderId="11" xfId="0" applyFont="1" applyFill="1" applyBorder="1" applyAlignment="1">
      <alignment vertical="top"/>
    </xf>
    <xf numFmtId="1" fontId="8" fillId="0" borderId="0" xfId="0" applyNumberFormat="1" applyFont="1" applyBorder="1" applyAlignment="1">
      <alignment horizontal="center" vertical="center"/>
    </xf>
    <xf numFmtId="178" fontId="7" fillId="9" borderId="0" xfId="0" applyNumberFormat="1" applyFont="1" applyFill="1" applyBorder="1" applyAlignment="1">
      <alignment horizontal="center"/>
    </xf>
    <xf numFmtId="165" fontId="8" fillId="0" borderId="0" xfId="0" applyNumberFormat="1" applyFont="1" applyBorder="1" applyAlignment="1">
      <alignment horizontal="right" vertical="center" wrapText="1"/>
    </xf>
    <xf numFmtId="0" fontId="18" fillId="0" borderId="9" xfId="0" applyFont="1" applyBorder="1" applyAlignment="1">
      <alignment horizontal="left" vertical="center" wrapText="1"/>
    </xf>
    <xf numFmtId="0" fontId="18" fillId="0" borderId="9" xfId="0" applyFont="1" applyBorder="1" applyAlignment="1">
      <alignment horizontal="center" vertical="center"/>
    </xf>
    <xf numFmtId="0" fontId="47" fillId="0" borderId="0" xfId="0" applyFont="1" applyAlignment="1">
      <alignment vertical="center"/>
    </xf>
    <xf numFmtId="0" fontId="10" fillId="9" borderId="2" xfId="3" applyFill="1" applyBorder="1" applyAlignment="1">
      <alignment vertical="top" wrapText="1"/>
    </xf>
    <xf numFmtId="0" fontId="19" fillId="5" borderId="7" xfId="0" applyFont="1" applyFill="1" applyBorder="1" applyAlignment="1">
      <alignment vertical="top" wrapText="1"/>
    </xf>
    <xf numFmtId="0" fontId="18" fillId="0" borderId="11" xfId="0" applyFont="1" applyBorder="1" applyAlignment="1">
      <alignment horizontal="left" wrapText="1"/>
    </xf>
    <xf numFmtId="0" fontId="42" fillId="5" borderId="10" xfId="0" applyFont="1" applyFill="1" applyBorder="1" applyAlignment="1">
      <alignment horizontal="center" vertical="top" wrapText="1"/>
    </xf>
    <xf numFmtId="0" fontId="8" fillId="0" borderId="0" xfId="0" applyFont="1" applyAlignment="1">
      <alignment horizontal="left" indent="1"/>
    </xf>
    <xf numFmtId="183" fontId="8" fillId="0" borderId="0" xfId="0" applyNumberFormat="1" applyFont="1" applyFill="1" applyAlignment="1">
      <alignment horizontal="center"/>
    </xf>
    <xf numFmtId="183" fontId="8" fillId="0" borderId="0" xfId="0" applyNumberFormat="1" applyFont="1" applyAlignment="1">
      <alignment horizontal="center"/>
    </xf>
    <xf numFmtId="0" fontId="6" fillId="0" borderId="0" xfId="0" applyFont="1" applyAlignment="1">
      <alignment horizontal="left" indent="1"/>
    </xf>
    <xf numFmtId="183" fontId="6" fillId="0" borderId="0" xfId="0" applyNumberFormat="1" applyFont="1" applyFill="1" applyAlignment="1">
      <alignment horizontal="center"/>
    </xf>
    <xf numFmtId="49" fontId="8" fillId="0" borderId="0" xfId="0" applyNumberFormat="1" applyFont="1" applyAlignment="1">
      <alignment horizontal="left" wrapText="1" indent="1"/>
    </xf>
    <xf numFmtId="0" fontId="8" fillId="36" borderId="0" xfId="0" applyFont="1" applyFill="1" applyAlignment="1">
      <alignment horizontal="left" indent="1"/>
    </xf>
    <xf numFmtId="183" fontId="8" fillId="36" borderId="0" xfId="0" applyNumberFormat="1" applyFont="1" applyFill="1" applyAlignment="1">
      <alignment horizontal="center"/>
    </xf>
    <xf numFmtId="0" fontId="6" fillId="36" borderId="0" xfId="0" applyFont="1" applyFill="1" applyAlignment="1">
      <alignment horizontal="left" indent="1"/>
    </xf>
    <xf numFmtId="183" fontId="6" fillId="36" borderId="0" xfId="0" applyNumberFormat="1" applyFont="1" applyFill="1" applyAlignment="1">
      <alignment horizontal="center"/>
    </xf>
    <xf numFmtId="0" fontId="8" fillId="0" borderId="24" xfId="0" applyFont="1" applyBorder="1" applyAlignment="1">
      <alignment horizontal="left" indent="1"/>
    </xf>
    <xf numFmtId="0" fontId="6" fillId="0" borderId="24" xfId="0" applyFont="1" applyBorder="1" applyAlignment="1">
      <alignment horizontal="left" indent="1"/>
    </xf>
    <xf numFmtId="183" fontId="6" fillId="0" borderId="24" xfId="0" applyNumberFormat="1" applyFont="1" applyFill="1" applyBorder="1" applyAlignment="1">
      <alignment horizontal="center"/>
    </xf>
    <xf numFmtId="0" fontId="8" fillId="0" borderId="11" xfId="0" applyFont="1" applyBorder="1" applyAlignment="1">
      <alignment horizontal="left" indent="1"/>
    </xf>
    <xf numFmtId="0" fontId="6" fillId="0" borderId="11" xfId="0" applyFont="1" applyBorder="1" applyAlignment="1">
      <alignment horizontal="left" indent="1"/>
    </xf>
    <xf numFmtId="183" fontId="6" fillId="0" borderId="11" xfId="0" applyNumberFormat="1" applyFont="1" applyFill="1" applyBorder="1" applyAlignment="1">
      <alignment horizontal="center"/>
    </xf>
    <xf numFmtId="0" fontId="14" fillId="36" borderId="1" xfId="0" applyFont="1" applyFill="1" applyBorder="1" applyAlignment="1">
      <alignment vertical="top" wrapText="1"/>
    </xf>
    <xf numFmtId="0" fontId="14" fillId="36" borderId="0" xfId="0" applyFont="1" applyFill="1"/>
    <xf numFmtId="49" fontId="14" fillId="36" borderId="1" xfId="0" applyNumberFormat="1" applyFont="1" applyFill="1" applyBorder="1" applyAlignment="1">
      <alignment vertical="top" wrapText="1"/>
    </xf>
    <xf numFmtId="0" fontId="10" fillId="36" borderId="1" xfId="3" applyFill="1" applyBorder="1" applyAlignment="1">
      <alignment vertical="top" wrapText="1"/>
    </xf>
    <xf numFmtId="0" fontId="7" fillId="0" borderId="11" xfId="0" applyFont="1" applyFill="1" applyBorder="1"/>
    <xf numFmtId="0" fontId="7" fillId="0" borderId="11" xfId="0" applyFont="1" applyFill="1" applyBorder="1" applyAlignment="1">
      <alignment horizontal="center"/>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9" fillId="5" borderId="0" xfId="0" applyFont="1" applyFill="1" applyBorder="1" applyAlignment="1">
      <alignment horizontal="center" vertical="center" wrapText="1"/>
    </xf>
    <xf numFmtId="0" fontId="8" fillId="0" borderId="0" xfId="0" applyFont="1" applyBorder="1" applyAlignment="1">
      <alignment horizontal="left"/>
    </xf>
    <xf numFmtId="174" fontId="115" fillId="0" borderId="0" xfId="2" applyNumberFormat="1" applyFont="1" applyFill="1" applyBorder="1" applyAlignment="1">
      <alignment horizontal="right" vertical="top"/>
    </xf>
    <xf numFmtId="0" fontId="115" fillId="0" borderId="0" xfId="32" applyFont="1" applyFill="1" applyBorder="1" applyAlignment="1">
      <alignment horizontal="left" vertical="top" wrapText="1"/>
    </xf>
    <xf numFmtId="200" fontId="115" fillId="0" borderId="0" xfId="1" applyNumberFormat="1" applyFont="1" applyFill="1" applyBorder="1" applyAlignment="1">
      <alignment horizontal="right" vertical="top"/>
    </xf>
    <xf numFmtId="0" fontId="115" fillId="0" borderId="0" xfId="31" applyFont="1" applyFill="1" applyBorder="1" applyAlignment="1">
      <alignment horizontal="left" vertical="top" wrapText="1"/>
    </xf>
    <xf numFmtId="200" fontId="34" fillId="0" borderId="0" xfId="1" applyNumberFormat="1" applyFont="1" applyFill="1" applyBorder="1" applyAlignment="1">
      <alignment horizontal="right" vertical="top"/>
    </xf>
    <xf numFmtId="174" fontId="34" fillId="0" borderId="0" xfId="2" applyNumberFormat="1" applyFont="1" applyFill="1" applyBorder="1" applyAlignment="1">
      <alignment horizontal="right" vertical="top"/>
    </xf>
    <xf numFmtId="200" fontId="34" fillId="0" borderId="11" xfId="1" applyNumberFormat="1" applyFont="1" applyFill="1" applyBorder="1" applyAlignment="1">
      <alignment horizontal="right" vertical="top"/>
    </xf>
    <xf numFmtId="174" fontId="34" fillId="0" borderId="11" xfId="2" applyNumberFormat="1" applyFont="1" applyFill="1" applyBorder="1" applyAlignment="1">
      <alignment horizontal="right" vertical="top"/>
    </xf>
    <xf numFmtId="0" fontId="3" fillId="0" borderId="1" xfId="0" applyFont="1" applyBorder="1" applyAlignment="1">
      <alignment vertical="top" wrapText="1"/>
    </xf>
    <xf numFmtId="0" fontId="6" fillId="0" borderId="0" xfId="0" applyFont="1" applyAlignment="1">
      <alignment horizontal="left" vertical="center"/>
    </xf>
    <xf numFmtId="0" fontId="19" fillId="0" borderId="0" xfId="12" applyFont="1" applyFill="1" applyBorder="1" applyAlignment="1">
      <alignment vertical="center"/>
    </xf>
    <xf numFmtId="196" fontId="19" fillId="0" borderId="0" xfId="12" applyNumberFormat="1" applyFont="1" applyFill="1" applyBorder="1" applyAlignment="1">
      <alignment horizontal="center" vertical="center" wrapText="1"/>
    </xf>
    <xf numFmtId="0" fontId="20" fillId="9" borderId="0" xfId="12" applyFont="1" applyFill="1" applyBorder="1" applyAlignment="1">
      <alignment horizontal="center"/>
    </xf>
    <xf numFmtId="201" fontId="7" fillId="0" borderId="0" xfId="12" applyNumberFormat="1" applyFont="1" applyFill="1" applyBorder="1" applyAlignment="1">
      <alignment horizontal="center"/>
    </xf>
    <xf numFmtId="201" fontId="7" fillId="0" borderId="0" xfId="12" applyNumberFormat="1" applyFont="1" applyFill="1" applyBorder="1" applyAlignment="1">
      <alignment horizontal="right" wrapText="1"/>
    </xf>
    <xf numFmtId="196" fontId="7" fillId="0" borderId="0" xfId="12" applyNumberFormat="1" applyFont="1" applyFill="1" applyBorder="1" applyAlignment="1">
      <alignment horizontal="right" wrapText="1"/>
    </xf>
    <xf numFmtId="0" fontId="8" fillId="9" borderId="0" xfId="0" applyFont="1" applyFill="1" applyBorder="1" applyAlignment="1">
      <alignment horizontal="center" wrapText="1"/>
    </xf>
    <xf numFmtId="201" fontId="8" fillId="0" borderId="0" xfId="0" applyNumberFormat="1" applyFont="1" applyFill="1" applyBorder="1" applyAlignment="1">
      <alignment horizontal="right"/>
    </xf>
    <xf numFmtId="1" fontId="8" fillId="0" borderId="0" xfId="0" applyNumberFormat="1" applyFont="1" applyFill="1" applyBorder="1" applyAlignment="1">
      <alignment horizontal="right"/>
    </xf>
    <xf numFmtId="1" fontId="7" fillId="0" borderId="0" xfId="12" applyNumberFormat="1" applyFont="1" applyFill="1" applyBorder="1" applyAlignment="1">
      <alignment horizontal="right" wrapText="1"/>
    </xf>
    <xf numFmtId="0" fontId="8" fillId="9" borderId="11" xfId="0" applyFont="1" applyFill="1" applyBorder="1" applyAlignment="1">
      <alignment horizontal="center" wrapText="1"/>
    </xf>
    <xf numFmtId="201" fontId="7" fillId="0" borderId="11" xfId="12" applyNumberFormat="1" applyFont="1" applyFill="1" applyBorder="1" applyAlignment="1">
      <alignment horizontal="center"/>
    </xf>
    <xf numFmtId="201" fontId="7" fillId="0" borderId="11" xfId="12" applyNumberFormat="1" applyFont="1" applyFill="1" applyBorder="1" applyAlignment="1">
      <alignment horizontal="right" wrapText="1"/>
    </xf>
    <xf numFmtId="201" fontId="8" fillId="0" borderId="11" xfId="0" applyNumberFormat="1" applyFont="1" applyFill="1" applyBorder="1" applyAlignment="1">
      <alignment horizontal="right"/>
    </xf>
    <xf numFmtId="0" fontId="19" fillId="5" borderId="7" xfId="0" applyFont="1" applyFill="1" applyBorder="1" applyAlignment="1">
      <alignment horizontal="center" vertical="center" wrapText="1"/>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4" fillId="10" borderId="13" xfId="0" applyFont="1" applyFill="1" applyBorder="1" applyAlignment="1">
      <alignment horizontal="left" vertical="top"/>
    </xf>
    <xf numFmtId="0" fontId="4" fillId="10" borderId="14" xfId="0" applyFont="1" applyFill="1" applyBorder="1" applyAlignment="1">
      <alignment horizontal="left" vertical="top"/>
    </xf>
    <xf numFmtId="0" fontId="7" fillId="0" borderId="0" xfId="0" applyFont="1" applyFill="1" applyBorder="1" applyAlignment="1">
      <alignment horizontal="left" vertical="center" wrapText="1"/>
    </xf>
    <xf numFmtId="0" fontId="19" fillId="5" borderId="9" xfId="0" applyFont="1" applyFill="1" applyBorder="1" applyAlignment="1">
      <alignment horizontal="center" vertical="center" wrapText="1"/>
    </xf>
    <xf numFmtId="0" fontId="19" fillId="5" borderId="0" xfId="0" applyFont="1" applyFill="1" applyBorder="1" applyAlignment="1">
      <alignment horizontal="center" vertical="center" wrapText="1"/>
    </xf>
    <xf numFmtId="0" fontId="19" fillId="5" borderId="10" xfId="0" applyFont="1" applyFill="1" applyBorder="1" applyAlignment="1">
      <alignment horizontal="center" vertical="center" wrapText="1"/>
    </xf>
    <xf numFmtId="0" fontId="34" fillId="0" borderId="0" xfId="0" applyFont="1" applyBorder="1" applyAlignment="1">
      <alignment horizontal="left" vertical="center" wrapText="1"/>
    </xf>
    <xf numFmtId="0" fontId="19" fillId="5" borderId="7" xfId="0" applyFont="1" applyFill="1" applyBorder="1" applyAlignment="1">
      <alignment horizontal="center" vertical="center"/>
    </xf>
    <xf numFmtId="0" fontId="18" fillId="0" borderId="0" xfId="0" applyFont="1" applyAlignment="1">
      <alignment horizontal="left" wrapText="1"/>
    </xf>
    <xf numFmtId="0" fontId="19" fillId="18" borderId="10" xfId="0" applyFont="1" applyFill="1" applyBorder="1" applyAlignment="1">
      <alignment horizontal="center" vertical="center"/>
    </xf>
    <xf numFmtId="0" fontId="19" fillId="18" borderId="10" xfId="0" applyFont="1" applyFill="1" applyBorder="1" applyAlignment="1">
      <alignment horizontal="center" vertical="center" wrapText="1"/>
    </xf>
    <xf numFmtId="0" fontId="19" fillId="18" borderId="9" xfId="0" applyFont="1" applyFill="1" applyBorder="1" applyAlignment="1">
      <alignment horizontal="center" vertical="center" wrapText="1"/>
    </xf>
    <xf numFmtId="0" fontId="19" fillId="18" borderId="7" xfId="0" applyFont="1" applyFill="1" applyBorder="1" applyAlignment="1">
      <alignment horizontal="center" vertical="center" wrapText="1"/>
    </xf>
    <xf numFmtId="0" fontId="19" fillId="18" borderId="7" xfId="0" applyFont="1" applyFill="1" applyBorder="1" applyAlignment="1">
      <alignment horizontal="center" vertical="center"/>
    </xf>
    <xf numFmtId="0" fontId="6" fillId="0" borderId="0" xfId="0" applyFont="1" applyAlignment="1">
      <alignment horizontal="left"/>
    </xf>
    <xf numFmtId="0" fontId="19" fillId="5" borderId="9" xfId="0" applyFont="1" applyFill="1" applyBorder="1" applyAlignment="1">
      <alignment horizontal="center" vertical="center"/>
    </xf>
    <xf numFmtId="0" fontId="19" fillId="5" borderId="10" xfId="0" applyFont="1" applyFill="1" applyBorder="1" applyAlignment="1">
      <alignment horizontal="center" vertical="center"/>
    </xf>
    <xf numFmtId="0" fontId="18" fillId="0" borderId="0" xfId="0" applyFont="1" applyAlignment="1">
      <alignment horizontal="left"/>
    </xf>
    <xf numFmtId="0" fontId="65" fillId="12" borderId="9" xfId="0" applyFont="1" applyFill="1" applyBorder="1" applyAlignment="1" applyProtection="1">
      <alignment horizontal="center" vertical="center" wrapText="1"/>
    </xf>
    <xf numFmtId="0" fontId="65" fillId="12" borderId="10" xfId="0" applyFont="1" applyFill="1" applyBorder="1" applyAlignment="1" applyProtection="1">
      <alignment horizontal="center" vertical="center" wrapText="1"/>
    </xf>
    <xf numFmtId="0" fontId="19" fillId="5" borderId="7" xfId="0" applyFont="1" applyFill="1" applyBorder="1" applyAlignment="1" applyProtection="1">
      <alignment horizontal="center" vertical="center"/>
    </xf>
    <xf numFmtId="2" fontId="42" fillId="0" borderId="0" xfId="0" applyNumberFormat="1" applyFont="1" applyFill="1" applyBorder="1" applyAlignment="1">
      <alignment horizontal="center" vertical="center"/>
    </xf>
    <xf numFmtId="0" fontId="7" fillId="0" borderId="0" xfId="0" applyFont="1" applyAlignment="1">
      <alignment horizontal="left" wrapText="1"/>
    </xf>
    <xf numFmtId="0" fontId="8" fillId="0" borderId="0" xfId="0" applyFont="1" applyAlignment="1">
      <alignment horizontal="left" wrapText="1"/>
    </xf>
    <xf numFmtId="0" fontId="42" fillId="0" borderId="0" xfId="0" applyFont="1" applyFill="1" applyBorder="1" applyAlignment="1">
      <alignment horizontal="center" vertical="center" wrapText="1"/>
    </xf>
    <xf numFmtId="0" fontId="19" fillId="5" borderId="0" xfId="0" applyFont="1" applyFill="1" applyBorder="1" applyAlignment="1">
      <alignment horizontal="center" vertical="center"/>
    </xf>
    <xf numFmtId="0" fontId="6" fillId="0" borderId="0" xfId="0" applyFont="1" applyAlignment="1">
      <alignment horizontal="left" vertical="center"/>
    </xf>
    <xf numFmtId="0" fontId="8" fillId="0" borderId="0" xfId="0" applyFont="1" applyBorder="1" applyAlignment="1">
      <alignment horizontal="left" vertical="center" wrapText="1"/>
    </xf>
    <xf numFmtId="0" fontId="6" fillId="0" borderId="0" xfId="0" applyFont="1" applyAlignment="1">
      <alignment vertical="center"/>
    </xf>
    <xf numFmtId="0" fontId="18" fillId="0" borderId="0" xfId="0" applyFont="1" applyBorder="1" applyAlignment="1">
      <alignment vertical="center"/>
    </xf>
    <xf numFmtId="0" fontId="8" fillId="0" borderId="0" xfId="0" applyFont="1" applyBorder="1" applyAlignment="1">
      <alignment horizontal="left"/>
    </xf>
    <xf numFmtId="0" fontId="8" fillId="0" borderId="0" xfId="0" applyFont="1" applyFill="1" applyBorder="1" applyAlignment="1">
      <alignment horizontal="center" vertical="center"/>
    </xf>
    <xf numFmtId="0" fontId="8" fillId="0" borderId="11" xfId="0" applyFont="1" applyFill="1" applyBorder="1" applyAlignment="1">
      <alignment horizontal="center" vertical="center"/>
    </xf>
    <xf numFmtId="0" fontId="19" fillId="5" borderId="7" xfId="0" applyFont="1" applyFill="1" applyBorder="1" applyAlignment="1">
      <alignment horizontal="center"/>
    </xf>
    <xf numFmtId="37" fontId="19" fillId="5" borderId="10" xfId="0" applyNumberFormat="1" applyFont="1" applyFill="1" applyBorder="1" applyAlignment="1">
      <alignment horizontal="center" vertical="center" wrapText="1"/>
    </xf>
    <xf numFmtId="0" fontId="34" fillId="0" borderId="0" xfId="0" applyFont="1" applyFill="1" applyBorder="1" applyAlignment="1">
      <alignment horizontal="left" vertical="center" wrapText="1"/>
    </xf>
    <xf numFmtId="0" fontId="8" fillId="0" borderId="0" xfId="0" applyFont="1" applyAlignment="1">
      <alignment horizontal="left"/>
    </xf>
    <xf numFmtId="0" fontId="18" fillId="0" borderId="0" xfId="0" applyFont="1" applyBorder="1" applyAlignment="1">
      <alignment horizontal="right"/>
    </xf>
    <xf numFmtId="0" fontId="10" fillId="0" borderId="1" xfId="3" applyFont="1" applyBorder="1" applyAlignment="1">
      <alignment horizontal="justify" vertical="center" wrapText="1"/>
    </xf>
    <xf numFmtId="0" fontId="14" fillId="9" borderId="1" xfId="0" applyFont="1" applyFill="1" applyBorder="1" applyAlignment="1">
      <alignment horizontal="justify" vertical="top" wrapText="1"/>
    </xf>
    <xf numFmtId="0" fontId="4" fillId="2" borderId="1" xfId="0" applyFont="1" applyFill="1" applyBorder="1" applyAlignment="1">
      <alignment horizontal="justify" vertical="top" wrapText="1"/>
    </xf>
    <xf numFmtId="0" fontId="79" fillId="0" borderId="1" xfId="0" applyFont="1" applyFill="1" applyBorder="1" applyAlignment="1">
      <alignment horizontal="justify" vertical="top" wrapText="1"/>
    </xf>
    <xf numFmtId="0" fontId="13" fillId="8" borderId="15" xfId="0" applyFont="1" applyFill="1" applyBorder="1" applyAlignment="1">
      <alignment horizontal="justify" vertical="top" wrapText="1"/>
    </xf>
    <xf numFmtId="0" fontId="13" fillId="8" borderId="16" xfId="0" applyFont="1" applyFill="1" applyBorder="1" applyAlignment="1">
      <alignment horizontal="justify" vertical="top" wrapText="1"/>
    </xf>
    <xf numFmtId="0" fontId="0" fillId="0" borderId="2" xfId="0" applyFont="1" applyBorder="1" applyAlignment="1">
      <alignment horizontal="justify" vertical="top" wrapText="1"/>
    </xf>
    <xf numFmtId="0" fontId="0" fillId="0" borderId="1" xfId="0" applyFont="1" applyFill="1" applyBorder="1" applyAlignment="1">
      <alignment horizontal="justify" vertical="top" wrapText="1"/>
    </xf>
    <xf numFmtId="0" fontId="14" fillId="0" borderId="1" xfId="0" applyFont="1" applyFill="1" applyBorder="1" applyAlignment="1">
      <alignment horizontal="justify" vertical="top" wrapText="1"/>
    </xf>
    <xf numFmtId="0" fontId="0" fillId="0" borderId="1" xfId="0" applyFont="1" applyBorder="1" applyAlignment="1">
      <alignment horizontal="justify" vertical="top" wrapText="1"/>
    </xf>
    <xf numFmtId="0" fontId="13" fillId="8" borderId="1" xfId="0" applyFont="1" applyFill="1" applyBorder="1" applyAlignment="1">
      <alignment horizontal="justify" vertical="top" wrapText="1"/>
    </xf>
    <xf numFmtId="0" fontId="13" fillId="10" borderId="13" xfId="0" applyFont="1" applyFill="1" applyBorder="1" applyAlignment="1">
      <alignment horizontal="justify" vertical="top" wrapText="1"/>
    </xf>
    <xf numFmtId="0" fontId="13" fillId="10" borderId="14" xfId="0" applyFont="1" applyFill="1" applyBorder="1" applyAlignment="1">
      <alignment horizontal="justify" vertical="top" wrapText="1"/>
    </xf>
    <xf numFmtId="0" fontId="13" fillId="0" borderId="17" xfId="0" applyFont="1" applyFill="1" applyBorder="1" applyAlignment="1">
      <alignment horizontal="left" vertical="top" wrapText="1"/>
    </xf>
    <xf numFmtId="0" fontId="14" fillId="0" borderId="17" xfId="0" applyFont="1" applyFill="1" applyBorder="1" applyAlignment="1">
      <alignment vertical="top" wrapText="1"/>
    </xf>
    <xf numFmtId="0" fontId="10" fillId="0" borderId="1" xfId="3" applyFont="1" applyFill="1" applyBorder="1" applyAlignment="1">
      <alignment vertical="top" wrapText="1"/>
    </xf>
    <xf numFmtId="0" fontId="8" fillId="9" borderId="0" xfId="0" applyFont="1" applyFill="1" applyBorder="1"/>
    <xf numFmtId="165" fontId="8" fillId="9" borderId="0" xfId="0" applyNumberFormat="1" applyFont="1" applyFill="1" applyBorder="1"/>
    <xf numFmtId="0" fontId="0" fillId="9" borderId="0" xfId="0" applyFont="1" applyFill="1"/>
    <xf numFmtId="0" fontId="6" fillId="60" borderId="0" xfId="0" applyFont="1" applyFill="1" applyBorder="1"/>
    <xf numFmtId="0" fontId="6" fillId="60" borderId="0" xfId="0" applyFont="1" applyFill="1" applyBorder="1" applyAlignment="1">
      <alignment horizontal="center"/>
    </xf>
    <xf numFmtId="165" fontId="6" fillId="60" borderId="0" xfId="0" applyNumberFormat="1" applyFont="1" applyFill="1" applyBorder="1" applyAlignment="1">
      <alignment horizontal="center"/>
    </xf>
    <xf numFmtId="165" fontId="8" fillId="0" borderId="0" xfId="0" applyNumberFormat="1" applyFont="1" applyBorder="1"/>
    <xf numFmtId="0" fontId="80" fillId="60" borderId="0" xfId="29" applyFont="1" applyFill="1" applyBorder="1" applyAlignment="1" applyProtection="1">
      <alignment horizontal="center"/>
    </xf>
    <xf numFmtId="165" fontId="82" fillId="60" borderId="0" xfId="0" applyNumberFormat="1" applyFont="1" applyFill="1" applyAlignment="1">
      <alignment horizontal="center"/>
    </xf>
    <xf numFmtId="165" fontId="82" fillId="60" borderId="0" xfId="2" applyNumberFormat="1" applyFont="1" applyFill="1" applyAlignment="1">
      <alignment horizontal="center"/>
    </xf>
    <xf numFmtId="165" fontId="6" fillId="60" borderId="0" xfId="2" applyNumberFormat="1" applyFont="1" applyFill="1" applyAlignment="1">
      <alignment horizontal="center"/>
    </xf>
    <xf numFmtId="0" fontId="6" fillId="9" borderId="0" xfId="0" applyFont="1" applyFill="1" applyBorder="1"/>
    <xf numFmtId="0" fontId="82" fillId="9" borderId="0" xfId="0" applyFont="1" applyFill="1" applyBorder="1" applyAlignment="1">
      <alignment horizontal="center"/>
    </xf>
    <xf numFmtId="165" fontId="82" fillId="9" borderId="0" xfId="0" applyNumberFormat="1" applyFont="1" applyFill="1" applyBorder="1" applyAlignment="1">
      <alignment horizontal="center"/>
    </xf>
    <xf numFmtId="0" fontId="6" fillId="9" borderId="0" xfId="0" applyFont="1" applyFill="1" applyBorder="1" applyAlignment="1">
      <alignment horizontal="center"/>
    </xf>
    <xf numFmtId="165" fontId="82" fillId="9" borderId="0" xfId="2" applyNumberFormat="1" applyFont="1" applyFill="1" applyAlignment="1">
      <alignment horizontal="center"/>
    </xf>
    <xf numFmtId="165" fontId="6" fillId="9" borderId="0" xfId="0" applyNumberFormat="1" applyFont="1" applyFill="1" applyBorder="1" applyAlignment="1">
      <alignment horizontal="center"/>
    </xf>
    <xf numFmtId="165" fontId="6" fillId="9" borderId="0" xfId="2" applyNumberFormat="1" applyFont="1" applyFill="1" applyAlignment="1">
      <alignment horizontal="center"/>
    </xf>
    <xf numFmtId="165" fontId="78" fillId="60" borderId="0" xfId="0" applyNumberFormat="1" applyFont="1" applyFill="1" applyAlignment="1" applyProtection="1">
      <alignment horizontal="center"/>
    </xf>
    <xf numFmtId="0" fontId="6" fillId="60" borderId="0" xfId="0" applyNumberFormat="1" applyFont="1" applyFill="1" applyAlignment="1">
      <alignment horizontal="center"/>
    </xf>
    <xf numFmtId="0" fontId="78" fillId="9" borderId="0" xfId="0" applyFont="1" applyFill="1" applyBorder="1"/>
    <xf numFmtId="0" fontId="116" fillId="9" borderId="0" xfId="29" applyFont="1" applyFill="1" applyBorder="1" applyAlignment="1" applyProtection="1">
      <alignment horizontal="center"/>
    </xf>
    <xf numFmtId="165" fontId="78" fillId="9" borderId="0" xfId="0" applyNumberFormat="1" applyFont="1" applyFill="1" applyAlignment="1" applyProtection="1">
      <alignment horizontal="center"/>
    </xf>
    <xf numFmtId="0" fontId="8" fillId="0" borderId="0" xfId="0" applyNumberFormat="1" applyFont="1" applyAlignment="1">
      <alignment horizontal="center"/>
    </xf>
    <xf numFmtId="165" fontId="78" fillId="9" borderId="0" xfId="2" applyNumberFormat="1" applyFont="1" applyFill="1" applyAlignment="1">
      <alignment horizontal="center"/>
    </xf>
    <xf numFmtId="0" fontId="8" fillId="9" borderId="0" xfId="0" applyFont="1" applyFill="1" applyBorder="1" applyAlignment="1">
      <alignment horizontal="center"/>
    </xf>
    <xf numFmtId="165" fontId="8" fillId="9" borderId="0" xfId="2" applyNumberFormat="1" applyFont="1" applyFill="1" applyAlignment="1">
      <alignment horizontal="center"/>
    </xf>
    <xf numFmtId="0" fontId="82" fillId="60" borderId="0" xfId="0" applyFont="1" applyFill="1" applyBorder="1"/>
    <xf numFmtId="0" fontId="8" fillId="9" borderId="0" xfId="0" applyNumberFormat="1" applyFont="1" applyFill="1" applyBorder="1" applyAlignment="1">
      <alignment horizontal="center"/>
    </xf>
    <xf numFmtId="0" fontId="78" fillId="9" borderId="0" xfId="0" applyFont="1" applyFill="1" applyBorder="1" applyAlignment="1">
      <alignment horizontal="center"/>
    </xf>
    <xf numFmtId="0" fontId="82" fillId="61" borderId="0" xfId="0" applyFont="1" applyFill="1" applyBorder="1"/>
    <xf numFmtId="0" fontId="6" fillId="61" borderId="0" xfId="0" applyFont="1" applyFill="1" applyBorder="1" applyAlignment="1">
      <alignment horizontal="center"/>
    </xf>
    <xf numFmtId="0" fontId="8" fillId="60" borderId="0" xfId="0" applyFont="1" applyFill="1" applyBorder="1" applyAlignment="1">
      <alignment horizontal="center"/>
    </xf>
    <xf numFmtId="0" fontId="57" fillId="60" borderId="0" xfId="29" applyFont="1" applyFill="1" applyBorder="1" applyAlignment="1" applyProtection="1">
      <alignment horizontal="center"/>
    </xf>
    <xf numFmtId="165" fontId="8" fillId="60" borderId="0" xfId="0" applyNumberFormat="1" applyFont="1" applyFill="1" applyBorder="1" applyAlignment="1">
      <alignment horizontal="center"/>
    </xf>
    <xf numFmtId="0" fontId="82" fillId="60" borderId="0" xfId="0" applyFont="1" applyFill="1" applyBorder="1" applyAlignment="1" applyProtection="1">
      <alignment horizontal="center"/>
    </xf>
    <xf numFmtId="0" fontId="8" fillId="60" borderId="0" xfId="0" applyNumberFormat="1" applyFont="1" applyFill="1" applyBorder="1" applyAlignment="1">
      <alignment horizontal="center"/>
    </xf>
    <xf numFmtId="0" fontId="78" fillId="0" borderId="0" xfId="0" applyFont="1" applyBorder="1" applyAlignment="1">
      <alignment horizontal="center"/>
    </xf>
    <xf numFmtId="165" fontId="82" fillId="60" borderId="0" xfId="0" applyNumberFormat="1" applyFont="1" applyFill="1" applyAlignment="1" applyProtection="1">
      <alignment horizontal="center"/>
    </xf>
    <xf numFmtId="0" fontId="6" fillId="60" borderId="0" xfId="0" applyFont="1" applyFill="1" applyBorder="1" applyAlignment="1" applyProtection="1">
      <alignment horizontal="center"/>
    </xf>
    <xf numFmtId="0" fontId="8" fillId="9" borderId="11" xfId="0" applyFont="1" applyFill="1" applyBorder="1"/>
    <xf numFmtId="0" fontId="116" fillId="9" borderId="11" xfId="29" applyFont="1" applyFill="1" applyBorder="1" applyAlignment="1" applyProtection="1">
      <alignment horizontal="center"/>
    </xf>
    <xf numFmtId="165" fontId="78" fillId="9" borderId="11" xfId="0" applyNumberFormat="1" applyFont="1" applyFill="1" applyBorder="1" applyAlignment="1" applyProtection="1">
      <alignment horizontal="center"/>
    </xf>
    <xf numFmtId="0" fontId="8" fillId="9" borderId="11" xfId="0" applyFont="1" applyFill="1" applyBorder="1" applyAlignment="1">
      <alignment horizontal="center"/>
    </xf>
    <xf numFmtId="165" fontId="8" fillId="9" borderId="11" xfId="0" applyNumberFormat="1" applyFont="1" applyFill="1" applyBorder="1"/>
    <xf numFmtId="0" fontId="8" fillId="9" borderId="0" xfId="0" applyFont="1" applyFill="1"/>
    <xf numFmtId="165" fontId="78" fillId="9" borderId="0" xfId="0" applyNumberFormat="1" applyFont="1" applyFill="1" applyBorder="1" applyAlignment="1" applyProtection="1">
      <alignment horizontal="center"/>
    </xf>
    <xf numFmtId="0" fontId="19" fillId="62" borderId="0" xfId="0" applyFont="1" applyFill="1" applyBorder="1" applyAlignment="1">
      <alignment horizontal="center"/>
    </xf>
    <xf numFmtId="165" fontId="19" fillId="62" borderId="0" xfId="0" applyNumberFormat="1" applyFont="1" applyFill="1" applyBorder="1" applyAlignment="1">
      <alignment horizontal="center"/>
    </xf>
    <xf numFmtId="2" fontId="8" fillId="9" borderId="0" xfId="0" applyNumberFormat="1" applyFont="1" applyFill="1" applyBorder="1"/>
    <xf numFmtId="1" fontId="8" fillId="9" borderId="0" xfId="0" applyNumberFormat="1" applyFont="1" applyFill="1" applyBorder="1"/>
    <xf numFmtId="1" fontId="19" fillId="62" borderId="0" xfId="0" applyNumberFormat="1" applyFont="1" applyFill="1" applyBorder="1" applyAlignment="1">
      <alignment horizontal="center" vertical="center"/>
    </xf>
    <xf numFmtId="0" fontId="19" fillId="62" borderId="0" xfId="0" applyFont="1" applyFill="1" applyBorder="1" applyAlignment="1">
      <alignment horizontal="center" vertical="center"/>
    </xf>
    <xf numFmtId="165" fontId="19" fillId="62" borderId="0" xfId="0" applyNumberFormat="1" applyFont="1" applyFill="1" applyBorder="1" applyAlignment="1">
      <alignment horizontal="center" vertical="center"/>
    </xf>
    <xf numFmtId="165" fontId="19" fillId="62" borderId="48" xfId="0" applyNumberFormat="1" applyFont="1" applyFill="1" applyBorder="1" applyAlignment="1">
      <alignment horizontal="center" vertical="center"/>
    </xf>
    <xf numFmtId="0" fontId="19" fillId="62" borderId="49" xfId="0" applyFont="1" applyFill="1" applyBorder="1" applyAlignment="1">
      <alignment horizontal="center" vertical="center"/>
    </xf>
    <xf numFmtId="2" fontId="19" fillId="62" borderId="0" xfId="0" applyNumberFormat="1" applyFont="1" applyFill="1" applyBorder="1" applyAlignment="1">
      <alignment horizontal="center" vertical="center"/>
    </xf>
    <xf numFmtId="2" fontId="8" fillId="9" borderId="11" xfId="0" applyNumberFormat="1" applyFont="1" applyFill="1" applyBorder="1"/>
    <xf numFmtId="1" fontId="8" fillId="9" borderId="11" xfId="0" applyNumberFormat="1" applyFont="1" applyFill="1" applyBorder="1"/>
    <xf numFmtId="170" fontId="8" fillId="0" borderId="11" xfId="0" applyNumberFormat="1" applyFont="1" applyFill="1" applyBorder="1"/>
    <xf numFmtId="170" fontId="7" fillId="0" borderId="11" xfId="0" applyNumberFormat="1" applyFont="1" applyBorder="1" applyAlignment="1">
      <alignment horizontal="center"/>
    </xf>
    <xf numFmtId="170" fontId="7" fillId="0" borderId="11" xfId="0" applyNumberFormat="1" applyFont="1" applyBorder="1"/>
    <xf numFmtId="187" fontId="7" fillId="0" borderId="11" xfId="0" applyNumberFormat="1" applyFont="1" applyBorder="1" applyAlignment="1">
      <alignment horizontal="center"/>
    </xf>
    <xf numFmtId="0" fontId="10" fillId="0" borderId="1" xfId="3" applyBorder="1" applyAlignment="1">
      <alignment vertical="top" wrapText="1"/>
    </xf>
    <xf numFmtId="4" fontId="8" fillId="0" borderId="0" xfId="0" applyNumberFormat="1" applyFont="1" applyBorder="1" applyAlignment="1">
      <alignment horizontal="center" vertical="center"/>
    </xf>
    <xf numFmtId="3" fontId="8" fillId="0" borderId="0" xfId="0" applyNumberFormat="1" applyFont="1" applyBorder="1" applyAlignment="1">
      <alignment horizontal="center" vertical="center"/>
    </xf>
    <xf numFmtId="0" fontId="6" fillId="0" borderId="0" xfId="0" applyFont="1" applyAlignment="1">
      <alignment horizontal="left" vertical="center" indent="2"/>
    </xf>
    <xf numFmtId="0" fontId="14" fillId="0" borderId="1" xfId="3" applyFont="1" applyFill="1" applyBorder="1" applyAlignment="1">
      <alignment horizontal="left" wrapText="1"/>
    </xf>
    <xf numFmtId="0" fontId="24" fillId="0" borderId="0" xfId="0" applyFont="1" applyBorder="1"/>
    <xf numFmtId="0" fontId="46" fillId="0" borderId="0" xfId="0" applyFont="1" applyAlignment="1">
      <alignment vertical="center"/>
    </xf>
    <xf numFmtId="0" fontId="6" fillId="0" borderId="0" xfId="0" applyFont="1" applyBorder="1"/>
    <xf numFmtId="0" fontId="6" fillId="0" borderId="0" xfId="0" applyFont="1" applyBorder="1" applyAlignment="1">
      <alignment wrapText="1"/>
    </xf>
    <xf numFmtId="0" fontId="78" fillId="0" borderId="0" xfId="0" applyFont="1" applyAlignment="1">
      <alignment horizontal="center"/>
    </xf>
    <xf numFmtId="202" fontId="8" fillId="0" borderId="0" xfId="30" applyNumberFormat="1" applyFont="1" applyBorder="1" applyAlignment="1">
      <alignment horizontal="center"/>
    </xf>
    <xf numFmtId="202" fontId="6" fillId="0" borderId="0" xfId="30" applyNumberFormat="1" applyFont="1" applyBorder="1" applyAlignment="1">
      <alignment horizontal="center"/>
    </xf>
    <xf numFmtId="0" fontId="42" fillId="5" borderId="0" xfId="0" applyFont="1" applyFill="1" applyBorder="1" applyAlignment="1">
      <alignment vertical="center"/>
    </xf>
    <xf numFmtId="0" fontId="8" fillId="0" borderId="7" xfId="0" applyFont="1" applyBorder="1" applyAlignment="1">
      <alignment vertical="center"/>
    </xf>
    <xf numFmtId="0" fontId="6" fillId="0" borderId="11" xfId="0" applyFont="1" applyBorder="1"/>
    <xf numFmtId="202" fontId="6" fillId="0" borderId="11" xfId="30" applyNumberFormat="1" applyFont="1" applyBorder="1" applyAlignment="1">
      <alignment horizontal="center"/>
    </xf>
    <xf numFmtId="202" fontId="8" fillId="0" borderId="11" xfId="30" applyNumberFormat="1" applyFont="1" applyBorder="1" applyAlignment="1">
      <alignment horizontal="center"/>
    </xf>
    <xf numFmtId="0" fontId="14" fillId="2" borderId="1" xfId="0" applyFont="1" applyFill="1" applyBorder="1" applyAlignment="1">
      <alignment vertical="top" wrapText="1"/>
    </xf>
    <xf numFmtId="165" fontId="8" fillId="0" borderId="0" xfId="2" applyNumberFormat="1" applyFont="1" applyFill="1" applyBorder="1" applyAlignment="1">
      <alignment horizontal="center" vertical="center"/>
    </xf>
    <xf numFmtId="165" fontId="8" fillId="0" borderId="0" xfId="2" applyNumberFormat="1" applyFont="1" applyBorder="1" applyAlignment="1">
      <alignment horizontal="center" vertical="center"/>
    </xf>
    <xf numFmtId="165" fontId="8" fillId="0" borderId="11" xfId="2" applyNumberFormat="1" applyFont="1" applyFill="1" applyBorder="1" applyAlignment="1">
      <alignment horizontal="center" vertical="center"/>
    </xf>
    <xf numFmtId="0" fontId="8" fillId="0" borderId="1" xfId="0" applyFont="1" applyBorder="1" applyAlignment="1">
      <alignment vertical="top" wrapText="1"/>
    </xf>
    <xf numFmtId="0" fontId="19" fillId="5" borderId="0" xfId="17" applyFont="1" applyFill="1" applyAlignment="1">
      <alignment horizontal="center" vertical="center"/>
    </xf>
    <xf numFmtId="0" fontId="7" fillId="9" borderId="0" xfId="17" applyFont="1" applyFill="1" applyBorder="1" applyAlignment="1">
      <alignment horizontal="center" vertical="center" wrapText="1"/>
    </xf>
    <xf numFmtId="0" fontId="7" fillId="9" borderId="11" xfId="17" applyFont="1" applyFill="1" applyBorder="1" applyAlignment="1">
      <alignment horizontal="center" vertical="center" wrapText="1"/>
    </xf>
    <xf numFmtId="0" fontId="7" fillId="9" borderId="0" xfId="17" applyFont="1" applyFill="1"/>
    <xf numFmtId="203" fontId="7" fillId="9" borderId="0" xfId="33" applyNumberFormat="1" applyFont="1" applyFill="1" applyBorder="1" applyAlignment="1">
      <alignment horizontal="center" vertical="center"/>
    </xf>
    <xf numFmtId="203" fontId="7" fillId="9" borderId="11" xfId="33" applyNumberFormat="1" applyFont="1" applyFill="1" applyBorder="1" applyAlignment="1">
      <alignment horizontal="center" vertical="center"/>
    </xf>
    <xf numFmtId="0" fontId="19" fillId="5" borderId="0" xfId="17" applyFont="1" applyFill="1" applyBorder="1" applyAlignment="1">
      <alignment horizontal="center" vertical="center" wrapText="1"/>
    </xf>
    <xf numFmtId="0" fontId="57" fillId="9" borderId="0" xfId="17" applyFont="1" applyFill="1" applyBorder="1" applyAlignment="1">
      <alignment horizontal="center" vertical="center" wrapText="1"/>
    </xf>
    <xf numFmtId="0" fontId="57" fillId="9" borderId="21" xfId="17" applyFont="1" applyFill="1" applyBorder="1" applyAlignment="1">
      <alignment horizontal="center" vertical="center" wrapText="1"/>
    </xf>
    <xf numFmtId="0" fontId="8" fillId="9" borderId="21" xfId="0" applyFont="1" applyFill="1" applyBorder="1"/>
    <xf numFmtId="183" fontId="7" fillId="9" borderId="0" xfId="33" applyNumberFormat="1" applyFont="1" applyFill="1" applyAlignment="1">
      <alignment horizontal="right" vertical="center" indent="2"/>
    </xf>
    <xf numFmtId="183" fontId="7" fillId="9" borderId="21" xfId="33" applyNumberFormat="1" applyFont="1" applyFill="1" applyBorder="1" applyAlignment="1">
      <alignment horizontal="right" vertical="center" indent="2"/>
    </xf>
    <xf numFmtId="0" fontId="8" fillId="8" borderId="0" xfId="0" applyFont="1" applyFill="1"/>
    <xf numFmtId="183" fontId="7" fillId="8" borderId="0" xfId="33" applyNumberFormat="1" applyFont="1" applyFill="1" applyAlignment="1">
      <alignment horizontal="right" vertical="center" indent="2"/>
    </xf>
    <xf numFmtId="183" fontId="7" fillId="8" borderId="21" xfId="33" applyNumberFormat="1" applyFont="1" applyFill="1" applyBorder="1" applyAlignment="1">
      <alignment horizontal="right" vertical="center" indent="2"/>
    </xf>
    <xf numFmtId="0" fontId="8" fillId="9" borderId="0" xfId="0" applyFont="1" applyFill="1" applyAlignment="1">
      <alignment horizontal="left" indent="2"/>
    </xf>
    <xf numFmtId="0" fontId="8" fillId="9" borderId="11" xfId="0" applyFont="1" applyFill="1" applyBorder="1" applyAlignment="1">
      <alignment horizontal="left" indent="2"/>
    </xf>
    <xf numFmtId="183" fontId="7" fillId="9" borderId="11" xfId="33" applyNumberFormat="1" applyFont="1" applyFill="1" applyBorder="1" applyAlignment="1">
      <alignment horizontal="right" vertical="center" indent="2"/>
    </xf>
    <xf numFmtId="183" fontId="7" fillId="9" borderId="23" xfId="33" applyNumberFormat="1" applyFont="1" applyFill="1" applyBorder="1" applyAlignment="1">
      <alignment horizontal="right" vertical="center" indent="2"/>
    </xf>
    <xf numFmtId="204" fontId="7" fillId="9" borderId="0" xfId="33" applyNumberFormat="1" applyFont="1" applyFill="1" applyAlignment="1">
      <alignment horizontal="right" vertical="center" indent="2"/>
    </xf>
    <xf numFmtId="0" fontId="19" fillId="5" borderId="11" xfId="17" applyFont="1" applyFill="1" applyBorder="1" applyAlignment="1">
      <alignment horizontal="center" vertical="center" wrapText="1"/>
    </xf>
    <xf numFmtId="0" fontId="57" fillId="9" borderId="0" xfId="17" applyFont="1" applyFill="1" applyBorder="1" applyAlignment="1">
      <alignment vertical="center"/>
    </xf>
    <xf numFmtId="205" fontId="57" fillId="9" borderId="0" xfId="33" applyNumberFormat="1" applyFont="1" applyFill="1" applyAlignment="1">
      <alignment horizontal="right" vertical="center" indent="5"/>
    </xf>
    <xf numFmtId="205" fontId="7" fillId="9" borderId="0" xfId="33" applyNumberFormat="1" applyFont="1" applyFill="1" applyAlignment="1">
      <alignment horizontal="right" vertical="center" indent="5"/>
    </xf>
    <xf numFmtId="0" fontId="7" fillId="9" borderId="0" xfId="17" applyFont="1" applyFill="1" applyAlignment="1">
      <alignment horizontal="left" vertical="center"/>
    </xf>
    <xf numFmtId="0" fontId="19" fillId="5" borderId="53" xfId="17" applyFont="1" applyFill="1" applyBorder="1" applyAlignment="1">
      <alignment horizontal="center" vertical="center" wrapText="1"/>
    </xf>
    <xf numFmtId="41" fontId="57" fillId="9" borderId="0" xfId="33" applyNumberFormat="1" applyFont="1" applyFill="1" applyAlignment="1">
      <alignment vertical="center"/>
    </xf>
    <xf numFmtId="41" fontId="57" fillId="9" borderId="20" xfId="33" applyNumberFormat="1" applyFont="1" applyFill="1" applyBorder="1" applyAlignment="1">
      <alignment vertical="center"/>
    </xf>
    <xf numFmtId="41" fontId="7" fillId="9" borderId="0" xfId="17" applyNumberFormat="1" applyFont="1" applyFill="1" applyAlignment="1"/>
    <xf numFmtId="41" fontId="7" fillId="9" borderId="0" xfId="33" applyNumberFormat="1" applyFont="1" applyFill="1" applyAlignment="1">
      <alignment vertical="center"/>
    </xf>
    <xf numFmtId="41" fontId="7" fillId="9" borderId="20" xfId="33" applyNumberFormat="1" applyFont="1" applyFill="1" applyBorder="1" applyAlignment="1">
      <alignment vertical="center"/>
    </xf>
    <xf numFmtId="41" fontId="7" fillId="9" borderId="20" xfId="17" applyNumberFormat="1" applyFont="1" applyFill="1" applyBorder="1" applyAlignment="1"/>
    <xf numFmtId="174" fontId="8" fillId="9" borderId="0" xfId="2" applyNumberFormat="1" applyFont="1" applyFill="1"/>
    <xf numFmtId="0" fontId="7" fillId="9" borderId="11" xfId="17" applyFont="1" applyFill="1" applyBorder="1" applyAlignment="1">
      <alignment horizontal="left" vertical="center"/>
    </xf>
    <xf numFmtId="205" fontId="7" fillId="9" borderId="11" xfId="33" applyNumberFormat="1" applyFont="1" applyFill="1" applyBorder="1" applyAlignment="1">
      <alignment horizontal="right" vertical="center" indent="5"/>
    </xf>
    <xf numFmtId="41" fontId="7" fillId="9" borderId="11" xfId="33" applyNumberFormat="1" applyFont="1" applyFill="1" applyBorder="1" applyAlignment="1">
      <alignment vertical="center"/>
    </xf>
    <xf numFmtId="41" fontId="7" fillId="9" borderId="11" xfId="17" applyNumberFormat="1" applyFont="1" applyFill="1" applyBorder="1" applyAlignment="1"/>
    <xf numFmtId="41" fontId="7" fillId="9" borderId="22" xfId="33" applyNumberFormat="1" applyFont="1" applyFill="1" applyBorder="1" applyAlignment="1">
      <alignment vertical="center"/>
    </xf>
    <xf numFmtId="41" fontId="7" fillId="9" borderId="22" xfId="17" applyNumberFormat="1" applyFont="1" applyFill="1" applyBorder="1" applyAlignment="1"/>
    <xf numFmtId="1" fontId="34" fillId="0" borderId="0" xfId="0" applyNumberFormat="1" applyFont="1" applyBorder="1" applyAlignment="1">
      <alignment horizontal="center" vertical="center"/>
    </xf>
    <xf numFmtId="0" fontId="119" fillId="5" borderId="0" xfId="0" applyFont="1" applyFill="1" applyBorder="1"/>
    <xf numFmtId="0" fontId="119" fillId="5" borderId="0" xfId="0" applyFont="1" applyFill="1" applyBorder="1" applyAlignment="1">
      <alignment wrapText="1"/>
    </xf>
    <xf numFmtId="0" fontId="119" fillId="5" borderId="9" xfId="0" applyFont="1" applyFill="1" applyBorder="1" applyAlignment="1">
      <alignment horizontal="center" vertical="center" wrapText="1"/>
    </xf>
    <xf numFmtId="0" fontId="119" fillId="5" borderId="0" xfId="0" applyFont="1" applyFill="1" applyBorder="1" applyAlignment="1">
      <alignment horizontal="center" vertical="center"/>
    </xf>
    <xf numFmtId="0" fontId="119" fillId="5" borderId="0" xfId="0" applyFont="1" applyFill="1" applyBorder="1" applyAlignment="1">
      <alignment horizontal="center" vertical="center" wrapText="1"/>
    </xf>
    <xf numFmtId="0" fontId="119" fillId="5" borderId="7" xfId="0" applyFont="1" applyFill="1" applyBorder="1" applyAlignment="1">
      <alignment horizontal="center" vertical="center" wrapText="1"/>
    </xf>
    <xf numFmtId="0" fontId="119" fillId="5" borderId="10" xfId="0" applyFont="1" applyFill="1" applyBorder="1" applyAlignment="1">
      <alignment horizontal="center" vertical="center"/>
    </xf>
    <xf numFmtId="0" fontId="119" fillId="5" borderId="10" xfId="0" applyFont="1" applyFill="1" applyBorder="1" applyAlignment="1">
      <alignment horizontal="center" vertical="center" wrapText="1"/>
    </xf>
    <xf numFmtId="0" fontId="120" fillId="25" borderId="0" xfId="0" applyFont="1" applyFill="1" applyBorder="1" applyAlignment="1">
      <alignment horizontal="left" vertical="center"/>
    </xf>
    <xf numFmtId="0" fontId="120" fillId="25" borderId="0" xfId="0" applyFont="1" applyFill="1" applyBorder="1" applyAlignment="1">
      <alignment horizontal="center" vertical="center"/>
    </xf>
    <xf numFmtId="0" fontId="78" fillId="0" borderId="0" xfId="0" applyFont="1" applyBorder="1" applyAlignment="1">
      <alignment wrapText="1"/>
    </xf>
    <xf numFmtId="1" fontId="120" fillId="25" borderId="0" xfId="0" applyNumberFormat="1" applyFont="1" applyFill="1" applyBorder="1" applyAlignment="1">
      <alignment horizontal="center" vertical="center"/>
    </xf>
    <xf numFmtId="0" fontId="78" fillId="0" borderId="0" xfId="0" applyFont="1" applyBorder="1" applyAlignment="1">
      <alignment vertical="center"/>
    </xf>
    <xf numFmtId="2" fontId="120" fillId="25" borderId="0" xfId="0" applyNumberFormat="1" applyFont="1" applyFill="1" applyBorder="1" applyAlignment="1">
      <alignment horizontal="center" vertical="center"/>
    </xf>
    <xf numFmtId="0" fontId="121" fillId="25" borderId="0" xfId="0" applyFont="1" applyFill="1" applyBorder="1" applyAlignment="1">
      <alignment horizontal="center" vertical="center"/>
    </xf>
    <xf numFmtId="0" fontId="78" fillId="0" borderId="0" xfId="0" applyFont="1" applyBorder="1" applyAlignment="1"/>
    <xf numFmtId="0" fontId="120" fillId="0" borderId="0" xfId="0" applyFont="1" applyBorder="1" applyAlignment="1">
      <alignment horizontal="left" vertical="center"/>
    </xf>
    <xf numFmtId="0" fontId="120" fillId="0" borderId="0" xfId="0" applyFont="1" applyBorder="1" applyAlignment="1">
      <alignment horizontal="center" vertical="center"/>
    </xf>
    <xf numFmtId="1" fontId="120" fillId="0" borderId="0" xfId="0" applyNumberFormat="1" applyFont="1" applyBorder="1" applyAlignment="1">
      <alignment horizontal="center" vertical="center"/>
    </xf>
    <xf numFmtId="2" fontId="120" fillId="0" borderId="0" xfId="0" applyNumberFormat="1" applyFont="1" applyBorder="1" applyAlignment="1">
      <alignment horizontal="center" vertical="center"/>
    </xf>
    <xf numFmtId="0" fontId="121" fillId="0" borderId="0" xfId="0" applyFont="1" applyBorder="1" applyAlignment="1">
      <alignment horizontal="center" vertical="center"/>
    </xf>
    <xf numFmtId="0" fontId="120" fillId="26" borderId="0" xfId="0" applyFont="1" applyFill="1" applyBorder="1" applyAlignment="1">
      <alignment horizontal="left" vertical="center"/>
    </xf>
    <xf numFmtId="0" fontId="120" fillId="26" borderId="0" xfId="0" applyFont="1" applyFill="1" applyBorder="1" applyAlignment="1">
      <alignment horizontal="center" vertical="center"/>
    </xf>
    <xf numFmtId="1" fontId="120" fillId="26" borderId="0" xfId="0" applyNumberFormat="1" applyFont="1" applyFill="1" applyBorder="1" applyAlignment="1">
      <alignment horizontal="center" vertical="center"/>
    </xf>
    <xf numFmtId="2" fontId="120" fillId="26" borderId="0" xfId="0" applyNumberFormat="1" applyFont="1" applyFill="1" applyBorder="1" applyAlignment="1">
      <alignment horizontal="center" vertical="center"/>
    </xf>
    <xf numFmtId="0" fontId="121" fillId="26" borderId="0" xfId="0" applyFont="1" applyFill="1" applyBorder="1" applyAlignment="1">
      <alignment horizontal="center" vertical="center"/>
    </xf>
    <xf numFmtId="0" fontId="120" fillId="27" borderId="0" xfId="0" applyFont="1" applyFill="1" applyBorder="1" applyAlignment="1">
      <alignment horizontal="left" vertical="center"/>
    </xf>
    <xf numFmtId="0" fontId="120" fillId="27" borderId="0" xfId="0" applyFont="1" applyFill="1" applyBorder="1" applyAlignment="1">
      <alignment horizontal="center" vertical="center"/>
    </xf>
    <xf numFmtId="1" fontId="120" fillId="27" borderId="0" xfId="0" applyNumberFormat="1" applyFont="1" applyFill="1" applyBorder="1" applyAlignment="1">
      <alignment horizontal="center" vertical="center"/>
    </xf>
    <xf numFmtId="2" fontId="120" fillId="27" borderId="0" xfId="0" applyNumberFormat="1" applyFont="1" applyFill="1" applyBorder="1" applyAlignment="1">
      <alignment horizontal="center" vertical="center"/>
    </xf>
    <xf numFmtId="0" fontId="121" fillId="27" borderId="0" xfId="0" applyFont="1" applyFill="1" applyBorder="1" applyAlignment="1">
      <alignment horizontal="center" vertical="center"/>
    </xf>
    <xf numFmtId="0" fontId="120" fillId="28" borderId="0" xfId="0" applyFont="1" applyFill="1" applyBorder="1" applyAlignment="1">
      <alignment horizontal="left" vertical="center"/>
    </xf>
    <xf numFmtId="0" fontId="120" fillId="28" borderId="0" xfId="0" applyFont="1" applyFill="1" applyBorder="1" applyAlignment="1">
      <alignment horizontal="center" vertical="center"/>
    </xf>
    <xf numFmtId="1" fontId="120" fillId="28" borderId="0" xfId="0" applyNumberFormat="1" applyFont="1" applyFill="1" applyBorder="1" applyAlignment="1">
      <alignment horizontal="center" vertical="center"/>
    </xf>
    <xf numFmtId="2" fontId="120" fillId="28" borderId="0" xfId="0" applyNumberFormat="1" applyFont="1" applyFill="1" applyBorder="1" applyAlignment="1">
      <alignment horizontal="center" vertical="center"/>
    </xf>
    <xf numFmtId="0" fontId="121" fillId="28" borderId="0" xfId="0" applyFont="1" applyFill="1" applyBorder="1" applyAlignment="1">
      <alignment horizontal="center" vertical="center"/>
    </xf>
    <xf numFmtId="2" fontId="120" fillId="29" borderId="0" xfId="0" applyNumberFormat="1" applyFont="1" applyFill="1" applyBorder="1" applyAlignment="1">
      <alignment horizontal="center" vertical="center"/>
    </xf>
    <xf numFmtId="0" fontId="121" fillId="29" borderId="0" xfId="0" applyFont="1" applyFill="1" applyBorder="1" applyAlignment="1">
      <alignment horizontal="center" vertical="center"/>
    </xf>
    <xf numFmtId="0" fontId="121" fillId="30" borderId="0" xfId="0" applyFont="1" applyFill="1" applyBorder="1" applyAlignment="1">
      <alignment horizontal="center" vertical="center"/>
    </xf>
    <xf numFmtId="0" fontId="120" fillId="28" borderId="11" xfId="0" applyFont="1" applyFill="1" applyBorder="1" applyAlignment="1">
      <alignment horizontal="left" vertical="center"/>
    </xf>
    <xf numFmtId="0" fontId="120" fillId="28" borderId="11" xfId="0" applyFont="1" applyFill="1" applyBorder="1" applyAlignment="1">
      <alignment horizontal="center" vertical="center"/>
    </xf>
    <xf numFmtId="0" fontId="78" fillId="0" borderId="11" xfId="0" applyFont="1" applyBorder="1" applyAlignment="1">
      <alignment wrapText="1"/>
    </xf>
    <xf numFmtId="1" fontId="120" fillId="28" borderId="11" xfId="0" applyNumberFormat="1" applyFont="1" applyFill="1" applyBorder="1" applyAlignment="1">
      <alignment horizontal="center" vertical="center"/>
    </xf>
    <xf numFmtId="0" fontId="78" fillId="0" borderId="11" xfId="0" applyFont="1" applyBorder="1" applyAlignment="1">
      <alignment vertical="center"/>
    </xf>
    <xf numFmtId="2" fontId="120" fillId="28" borderId="11" xfId="0" applyNumberFormat="1" applyFont="1" applyFill="1" applyBorder="1" applyAlignment="1">
      <alignment horizontal="center" vertical="center"/>
    </xf>
    <xf numFmtId="0" fontId="121" fillId="28" borderId="11" xfId="0" applyFont="1" applyFill="1" applyBorder="1" applyAlignment="1">
      <alignment horizontal="center" vertical="center"/>
    </xf>
    <xf numFmtId="0" fontId="121" fillId="30" borderId="11" xfId="0" applyFont="1" applyFill="1" applyBorder="1" applyAlignment="1">
      <alignment horizontal="center" vertical="center"/>
    </xf>
    <xf numFmtId="0" fontId="78" fillId="0" borderId="11" xfId="0" applyFont="1" applyBorder="1" applyAlignment="1"/>
    <xf numFmtId="0" fontId="78" fillId="65" borderId="0" xfId="0" applyFont="1" applyFill="1" applyBorder="1" applyAlignment="1">
      <alignment horizontal="left" vertical="center" wrapText="1"/>
    </xf>
    <xf numFmtId="0" fontId="78" fillId="65" borderId="0" xfId="0" applyFont="1" applyFill="1" applyBorder="1" applyAlignment="1">
      <alignment horizontal="left" vertical="center"/>
    </xf>
    <xf numFmtId="1" fontId="78" fillId="65" borderId="0" xfId="0" applyNumberFormat="1" applyFont="1" applyFill="1" applyBorder="1" applyAlignment="1">
      <alignment horizontal="center" vertical="center"/>
    </xf>
    <xf numFmtId="0" fontId="78" fillId="65" borderId="0" xfId="0" applyFont="1" applyFill="1" applyBorder="1" applyAlignment="1">
      <alignment horizontal="center" vertical="center" wrapText="1"/>
    </xf>
    <xf numFmtId="0" fontId="78" fillId="65" borderId="0" xfId="0" applyFont="1" applyFill="1" applyBorder="1" applyAlignment="1">
      <alignment horizontal="center" vertical="center"/>
    </xf>
    <xf numFmtId="2" fontId="78" fillId="65" borderId="0" xfId="0" applyNumberFormat="1" applyFont="1" applyFill="1" applyBorder="1" applyAlignment="1">
      <alignment horizontal="center" vertical="center"/>
    </xf>
    <xf numFmtId="0" fontId="121" fillId="65" borderId="0" xfId="0" applyFont="1" applyFill="1" applyBorder="1" applyAlignment="1">
      <alignment horizontal="center" vertical="center"/>
    </xf>
    <xf numFmtId="0" fontId="78" fillId="0" borderId="0" xfId="0" applyFont="1" applyAlignment="1">
      <alignment horizontal="left" vertical="center" wrapText="1"/>
    </xf>
    <xf numFmtId="0" fontId="78" fillId="0" borderId="0" xfId="0" applyFont="1" applyAlignment="1">
      <alignment horizontal="left" vertical="center"/>
    </xf>
    <xf numFmtId="0" fontId="78" fillId="0" borderId="0" xfId="0" applyFont="1" applyAlignment="1">
      <alignment horizontal="center" vertical="center"/>
    </xf>
    <xf numFmtId="1" fontId="78" fillId="0" borderId="0" xfId="0" applyNumberFormat="1" applyFont="1" applyAlignment="1">
      <alignment horizontal="center"/>
    </xf>
    <xf numFmtId="2" fontId="78" fillId="0" borderId="0" xfId="0" applyNumberFormat="1" applyFont="1" applyAlignment="1">
      <alignment horizontal="center"/>
    </xf>
    <xf numFmtId="0" fontId="121" fillId="0" borderId="0" xfId="0" applyFont="1" applyAlignment="1">
      <alignment horizontal="center"/>
    </xf>
    <xf numFmtId="2" fontId="116" fillId="0" borderId="0" xfId="0" applyNumberFormat="1" applyFont="1" applyAlignment="1">
      <alignment horizontal="center"/>
    </xf>
    <xf numFmtId="0" fontId="78" fillId="66" borderId="0" xfId="0" applyFont="1" applyFill="1" applyBorder="1" applyAlignment="1">
      <alignment horizontal="left" vertical="center" wrapText="1"/>
    </xf>
    <xf numFmtId="0" fontId="78" fillId="66" borderId="0" xfId="0" applyFont="1" applyFill="1" applyBorder="1" applyAlignment="1">
      <alignment horizontal="left" vertical="center"/>
    </xf>
    <xf numFmtId="1" fontId="78" fillId="66" borderId="0" xfId="0" applyNumberFormat="1" applyFont="1" applyFill="1" applyBorder="1" applyAlignment="1">
      <alignment horizontal="center" vertical="center"/>
    </xf>
    <xf numFmtId="0" fontId="78" fillId="66" borderId="0" xfId="0" applyFont="1" applyFill="1" applyBorder="1" applyAlignment="1">
      <alignment horizontal="center" vertical="center"/>
    </xf>
    <xf numFmtId="2" fontId="78" fillId="66" borderId="0" xfId="0" applyNumberFormat="1" applyFont="1" applyFill="1" applyBorder="1" applyAlignment="1">
      <alignment horizontal="center" vertical="center"/>
    </xf>
    <xf numFmtId="0" fontId="121" fillId="66" borderId="0" xfId="0" applyFont="1" applyFill="1" applyBorder="1" applyAlignment="1">
      <alignment horizontal="center" vertical="center"/>
    </xf>
    <xf numFmtId="1" fontId="78" fillId="0" borderId="0" xfId="0" applyNumberFormat="1" applyFont="1" applyAlignment="1">
      <alignment horizontal="center" vertical="center"/>
    </xf>
    <xf numFmtId="0" fontId="78" fillId="67" borderId="0" xfId="0" applyFont="1" applyFill="1" applyBorder="1" applyAlignment="1">
      <alignment horizontal="left" vertical="center" wrapText="1"/>
    </xf>
    <xf numFmtId="0" fontId="78" fillId="67" borderId="0" xfId="0" applyFont="1" applyFill="1" applyBorder="1" applyAlignment="1">
      <alignment horizontal="left" vertical="center"/>
    </xf>
    <xf numFmtId="1" fontId="78" fillId="67" borderId="0" xfId="0" applyNumberFormat="1" applyFont="1" applyFill="1" applyBorder="1" applyAlignment="1">
      <alignment horizontal="center" vertical="center"/>
    </xf>
    <xf numFmtId="0" fontId="78" fillId="67" borderId="0" xfId="0" applyFont="1" applyFill="1" applyBorder="1" applyAlignment="1">
      <alignment horizontal="center" vertical="center"/>
    </xf>
    <xf numFmtId="2" fontId="78" fillId="67" borderId="0" xfId="0" applyNumberFormat="1" applyFont="1" applyFill="1" applyBorder="1" applyAlignment="1">
      <alignment horizontal="center" vertical="center"/>
    </xf>
    <xf numFmtId="0" fontId="121" fillId="67" borderId="0" xfId="0" applyFont="1" applyFill="1" applyBorder="1" applyAlignment="1">
      <alignment horizontal="center" vertical="center"/>
    </xf>
    <xf numFmtId="0" fontId="78" fillId="67" borderId="0" xfId="0" applyFont="1" applyFill="1" applyBorder="1" applyAlignment="1">
      <alignment horizontal="center" vertical="center" wrapText="1"/>
    </xf>
    <xf numFmtId="0" fontId="78" fillId="0" borderId="0" xfId="0" applyFont="1" applyAlignment="1">
      <alignment horizontal="center" vertical="center" wrapText="1"/>
    </xf>
    <xf numFmtId="0" fontId="78" fillId="68" borderId="0" xfId="0" applyFont="1" applyFill="1" applyBorder="1" applyAlignment="1">
      <alignment horizontal="left" vertical="center" wrapText="1"/>
    </xf>
    <xf numFmtId="0" fontId="78" fillId="68" borderId="0" xfId="0" applyFont="1" applyFill="1" applyBorder="1" applyAlignment="1">
      <alignment horizontal="left" vertical="center"/>
    </xf>
    <xf numFmtId="1" fontId="78" fillId="68" borderId="0" xfId="0" applyNumberFormat="1" applyFont="1" applyFill="1" applyBorder="1" applyAlignment="1">
      <alignment horizontal="center" vertical="center"/>
    </xf>
    <xf numFmtId="0" fontId="78" fillId="68" borderId="0" xfId="0" applyFont="1" applyFill="1" applyBorder="1" applyAlignment="1">
      <alignment horizontal="center" vertical="center"/>
    </xf>
    <xf numFmtId="2" fontId="78" fillId="68" borderId="0" xfId="0" applyNumberFormat="1" applyFont="1" applyFill="1" applyBorder="1" applyAlignment="1">
      <alignment horizontal="center" vertical="center"/>
    </xf>
    <xf numFmtId="0" fontId="121" fillId="68" borderId="0" xfId="0" applyFont="1" applyFill="1" applyBorder="1" applyAlignment="1">
      <alignment horizontal="center" vertical="center"/>
    </xf>
    <xf numFmtId="0" fontId="78" fillId="0" borderId="54" xfId="0" applyFont="1" applyBorder="1" applyAlignment="1">
      <alignment horizontal="left" vertical="center" wrapText="1"/>
    </xf>
    <xf numFmtId="0" fontId="78" fillId="0" borderId="54" xfId="0" applyFont="1" applyBorder="1" applyAlignment="1">
      <alignment horizontal="left" vertical="center"/>
    </xf>
    <xf numFmtId="1" fontId="78" fillId="0" borderId="54" xfId="0" applyNumberFormat="1" applyFont="1" applyBorder="1" applyAlignment="1">
      <alignment horizontal="center" vertical="center"/>
    </xf>
    <xf numFmtId="0" fontId="78" fillId="0" borderId="54" xfId="0" applyFont="1" applyBorder="1" applyAlignment="1">
      <alignment horizontal="center" vertical="center"/>
    </xf>
    <xf numFmtId="2" fontId="78" fillId="0" borderId="54" xfId="0" applyNumberFormat="1" applyFont="1" applyBorder="1" applyAlignment="1">
      <alignment horizontal="center"/>
    </xf>
    <xf numFmtId="1" fontId="121" fillId="0" borderId="54" xfId="0" applyNumberFormat="1" applyFont="1" applyBorder="1" applyAlignment="1">
      <alignment horizontal="center"/>
    </xf>
    <xf numFmtId="0" fontId="78" fillId="66" borderId="0" xfId="0" applyFont="1" applyFill="1" applyBorder="1" applyAlignment="1">
      <alignment horizontal="center" vertical="center" wrapText="1"/>
    </xf>
    <xf numFmtId="1" fontId="78" fillId="0" borderId="0" xfId="0" applyNumberFormat="1" applyFont="1" applyAlignment="1">
      <alignment horizontal="center" vertical="center" wrapText="1"/>
    </xf>
    <xf numFmtId="2" fontId="78" fillId="0" borderId="0" xfId="0" applyNumberFormat="1" applyFont="1" applyAlignment="1">
      <alignment horizontal="center" vertical="center" wrapText="1"/>
    </xf>
    <xf numFmtId="0" fontId="121" fillId="0" borderId="0" xfId="0" applyFont="1" applyAlignment="1">
      <alignment horizontal="center" vertical="center" wrapText="1"/>
    </xf>
    <xf numFmtId="0" fontId="78" fillId="69" borderId="0" xfId="0" applyFont="1" applyFill="1" applyBorder="1" applyAlignment="1">
      <alignment horizontal="center" vertical="center" wrapText="1"/>
    </xf>
    <xf numFmtId="0" fontId="78" fillId="69" borderId="0" xfId="0" applyFont="1" applyFill="1" applyBorder="1" applyAlignment="1">
      <alignment horizontal="center" vertical="center"/>
    </xf>
    <xf numFmtId="1" fontId="78" fillId="69" borderId="0" xfId="0" applyNumberFormat="1" applyFont="1" applyFill="1" applyBorder="1" applyAlignment="1">
      <alignment horizontal="center" vertical="center"/>
    </xf>
    <xf numFmtId="2" fontId="78" fillId="69" borderId="0" xfId="0" applyNumberFormat="1" applyFont="1" applyFill="1" applyBorder="1" applyAlignment="1">
      <alignment horizontal="center" vertical="center"/>
    </xf>
    <xf numFmtId="0" fontId="121" fillId="69" borderId="0" xfId="0" applyFont="1" applyFill="1" applyBorder="1" applyAlignment="1">
      <alignment horizontal="center" vertical="center"/>
    </xf>
    <xf numFmtId="0" fontId="78" fillId="67" borderId="54" xfId="0" applyFont="1" applyFill="1" applyBorder="1" applyAlignment="1">
      <alignment horizontal="center" vertical="center" wrapText="1"/>
    </xf>
    <xf numFmtId="0" fontId="78" fillId="67" borderId="54" xfId="0" applyFont="1" applyFill="1" applyBorder="1" applyAlignment="1">
      <alignment horizontal="center" vertical="center"/>
    </xf>
    <xf numFmtId="1" fontId="78" fillId="67" borderId="54" xfId="0" applyNumberFormat="1" applyFont="1" applyFill="1" applyBorder="1" applyAlignment="1">
      <alignment horizontal="center" vertical="center"/>
    </xf>
    <xf numFmtId="2" fontId="78" fillId="67" borderId="54" xfId="0" applyNumberFormat="1" applyFont="1" applyFill="1" applyBorder="1" applyAlignment="1">
      <alignment horizontal="center" vertical="center"/>
    </xf>
    <xf numFmtId="0" fontId="121" fillId="67" borderId="54" xfId="0" applyFont="1" applyFill="1" applyBorder="1" applyAlignment="1">
      <alignment horizontal="center" vertical="center"/>
    </xf>
    <xf numFmtId="0" fontId="122" fillId="70" borderId="0" xfId="0" applyFont="1" applyFill="1" applyBorder="1" applyAlignment="1">
      <alignment horizontal="center" vertical="center" wrapText="1"/>
    </xf>
    <xf numFmtId="0" fontId="122" fillId="70" borderId="55" xfId="0" applyFont="1" applyFill="1" applyBorder="1" applyAlignment="1">
      <alignment horizontal="center" vertical="center" wrapText="1"/>
    </xf>
    <xf numFmtId="0" fontId="124" fillId="0" borderId="0" xfId="0" applyFont="1" applyBorder="1" applyAlignment="1">
      <alignment vertical="center"/>
    </xf>
    <xf numFmtId="170" fontId="50" fillId="0" borderId="0" xfId="0" applyNumberFormat="1" applyFont="1" applyBorder="1" applyAlignment="1">
      <alignment horizontal="center" vertical="center"/>
    </xf>
    <xf numFmtId="1" fontId="50" fillId="0" borderId="0" xfId="0" applyNumberFormat="1" applyFont="1" applyBorder="1" applyAlignment="1">
      <alignment horizontal="center" vertical="center"/>
    </xf>
    <xf numFmtId="194" fontId="50" fillId="0" borderId="0" xfId="0" applyNumberFormat="1" applyFont="1" applyBorder="1" applyAlignment="1">
      <alignment horizontal="center" vertical="center"/>
    </xf>
    <xf numFmtId="0" fontId="0" fillId="0" borderId="0" xfId="0" applyAlignment="1">
      <alignment horizontal="left"/>
    </xf>
    <xf numFmtId="0" fontId="6" fillId="0" borderId="0" xfId="0" applyNumberFormat="1" applyFont="1" applyFill="1" applyBorder="1" applyAlignment="1">
      <alignment horizontal="center"/>
    </xf>
    <xf numFmtId="1" fontId="34" fillId="0" borderId="0" xfId="0" applyNumberFormat="1" applyFont="1" applyAlignment="1">
      <alignment horizontal="center"/>
    </xf>
    <xf numFmtId="0" fontId="0" fillId="0" borderId="11" xfId="0" applyFont="1" applyBorder="1" applyAlignment="1">
      <alignment horizontal="left"/>
    </xf>
    <xf numFmtId="0" fontId="6" fillId="0" borderId="11" xfId="0" applyNumberFormat="1" applyFont="1" applyFill="1" applyBorder="1" applyAlignment="1">
      <alignment horizontal="center"/>
    </xf>
    <xf numFmtId="170" fontId="50" fillId="0" borderId="11" xfId="0" applyNumberFormat="1" applyFont="1" applyBorder="1" applyAlignment="1">
      <alignment horizontal="center" vertical="center"/>
    </xf>
    <xf numFmtId="1" fontId="34" fillId="0" borderId="11" xfId="0" applyNumberFormat="1" applyFont="1" applyBorder="1" applyAlignment="1">
      <alignment horizontal="center" vertical="center"/>
    </xf>
    <xf numFmtId="1" fontId="50" fillId="0" borderId="11" xfId="0" applyNumberFormat="1" applyFont="1" applyBorder="1" applyAlignment="1">
      <alignment horizontal="center" vertical="center"/>
    </xf>
    <xf numFmtId="194" fontId="50" fillId="0" borderId="11" xfId="0" applyNumberFormat="1" applyFont="1" applyBorder="1" applyAlignment="1">
      <alignment horizontal="center" vertical="center"/>
    </xf>
    <xf numFmtId="0" fontId="125" fillId="0" borderId="0" xfId="0" applyFont="1" applyBorder="1" applyAlignment="1">
      <alignment vertical="center"/>
    </xf>
    <xf numFmtId="0" fontId="126" fillId="0" borderId="0" xfId="0" applyFont="1" applyBorder="1" applyAlignment="1">
      <alignment vertical="center"/>
    </xf>
    <xf numFmtId="0" fontId="126" fillId="0" borderId="0" xfId="0" applyFont="1"/>
    <xf numFmtId="0" fontId="126" fillId="0" borderId="0" xfId="0" applyFont="1" applyBorder="1"/>
    <xf numFmtId="168" fontId="126" fillId="0" borderId="0" xfId="0" applyNumberFormat="1" applyFont="1" applyBorder="1" applyAlignment="1">
      <alignment horizontal="right" vertical="center"/>
    </xf>
    <xf numFmtId="4" fontId="126" fillId="0" borderId="0" xfId="0" applyNumberFormat="1" applyFont="1" applyBorder="1" applyAlignment="1">
      <alignment horizontal="right" vertical="center"/>
    </xf>
    <xf numFmtId="0" fontId="126" fillId="0" borderId="0" xfId="0" applyFont="1" applyAlignment="1">
      <alignment horizontal="left" wrapText="1"/>
    </xf>
    <xf numFmtId="0" fontId="128" fillId="0" borderId="0" xfId="0" applyFont="1" applyBorder="1" applyAlignment="1">
      <alignment horizontal="left" wrapText="1"/>
    </xf>
    <xf numFmtId="2" fontId="129" fillId="9" borderId="0" xfId="0" applyNumberFormat="1" applyFont="1" applyFill="1" applyBorder="1" applyAlignment="1">
      <alignment horizontal="center"/>
    </xf>
    <xf numFmtId="0" fontId="128" fillId="0" borderId="0" xfId="0" applyFont="1" applyBorder="1" applyAlignment="1">
      <alignment horizontal="left"/>
    </xf>
    <xf numFmtId="2" fontId="129" fillId="9" borderId="0" xfId="0" applyNumberFormat="1" applyFont="1" applyFill="1" applyBorder="1" applyAlignment="1">
      <alignment horizontal="center" vertical="center"/>
    </xf>
    <xf numFmtId="2" fontId="129" fillId="9" borderId="0" xfId="0" applyNumberFormat="1" applyFont="1" applyFill="1" applyAlignment="1">
      <alignment horizontal="center"/>
    </xf>
    <xf numFmtId="0" fontId="128" fillId="0" borderId="0" xfId="0" applyFont="1"/>
    <xf numFmtId="0" fontId="130" fillId="0" borderId="0" xfId="0" applyFont="1"/>
    <xf numFmtId="0" fontId="128" fillId="0" borderId="11" xfId="0" applyFont="1" applyBorder="1" applyAlignment="1">
      <alignment horizontal="left"/>
    </xf>
    <xf numFmtId="2" fontId="129" fillId="9" borderId="11" xfId="0" applyNumberFormat="1" applyFont="1" applyFill="1" applyBorder="1" applyAlignment="1">
      <alignment horizontal="center"/>
    </xf>
    <xf numFmtId="0" fontId="124" fillId="0" borderId="0" xfId="0" applyFont="1" applyBorder="1" applyAlignment="1">
      <alignment horizontal="left" vertical="top" wrapText="1"/>
    </xf>
    <xf numFmtId="0" fontId="133" fillId="73" borderId="1" xfId="0" applyFont="1" applyFill="1" applyBorder="1" applyAlignment="1">
      <alignment vertical="top" wrapText="1"/>
    </xf>
    <xf numFmtId="0" fontId="133" fillId="0" borderId="1" xfId="0" applyFont="1" applyBorder="1" applyAlignment="1">
      <alignment horizontal="left" vertical="top" wrapText="1"/>
    </xf>
    <xf numFmtId="0" fontId="132" fillId="0" borderId="1" xfId="0" applyFont="1" applyBorder="1" applyAlignment="1">
      <alignment horizontal="justify" vertical="center" wrapText="1"/>
    </xf>
    <xf numFmtId="0" fontId="134" fillId="0" borderId="1" xfId="3" applyFont="1" applyBorder="1" applyAlignment="1" applyProtection="1">
      <alignment horizontal="justify" vertical="center" wrapText="1"/>
    </xf>
    <xf numFmtId="0" fontId="133" fillId="0" borderId="0" xfId="0" applyFont="1"/>
    <xf numFmtId="0" fontId="132" fillId="74" borderId="1" xfId="0" applyFont="1" applyFill="1" applyBorder="1" applyAlignment="1">
      <alignment vertical="center" wrapText="1"/>
    </xf>
    <xf numFmtId="0" fontId="133" fillId="0" borderId="1" xfId="0" applyFont="1" applyBorder="1" applyAlignment="1">
      <alignment wrapText="1"/>
    </xf>
    <xf numFmtId="0" fontId="133" fillId="0" borderId="1" xfId="0" applyFont="1" applyBorder="1" applyAlignment="1">
      <alignment horizontal="justify" vertical="center" wrapText="1"/>
    </xf>
    <xf numFmtId="0" fontId="132" fillId="72" borderId="1" xfId="0" applyFont="1" applyFill="1" applyBorder="1" applyAlignment="1">
      <alignment vertical="top"/>
    </xf>
    <xf numFmtId="0" fontId="132" fillId="72" borderId="1" xfId="0" applyFont="1" applyFill="1" applyBorder="1" applyAlignment="1">
      <alignment horizontal="left" vertical="top"/>
    </xf>
    <xf numFmtId="0" fontId="133" fillId="0" borderId="1" xfId="0" applyFont="1" applyBorder="1" applyAlignment="1">
      <alignment vertical="top" wrapText="1"/>
    </xf>
    <xf numFmtId="0" fontId="133" fillId="0" borderId="1" xfId="0" applyFont="1" applyBorder="1" applyAlignment="1">
      <alignment horizontal="left" wrapText="1"/>
    </xf>
    <xf numFmtId="0" fontId="132" fillId="75" borderId="13" xfId="0" applyFont="1" applyFill="1" applyBorder="1" applyAlignment="1">
      <alignment horizontal="left" vertical="top"/>
    </xf>
    <xf numFmtId="0" fontId="132" fillId="75" borderId="14" xfId="0" applyFont="1" applyFill="1" applyBorder="1" applyAlignment="1">
      <alignment horizontal="left" vertical="top"/>
    </xf>
    <xf numFmtId="0" fontId="133" fillId="73" borderId="2" xfId="0" applyFont="1" applyFill="1" applyBorder="1" applyAlignment="1">
      <alignment vertical="top" wrapText="1"/>
    </xf>
    <xf numFmtId="0" fontId="132" fillId="0" borderId="17" xfId="0" applyFont="1" applyBorder="1" applyAlignment="1">
      <alignment horizontal="left" vertical="top"/>
    </xf>
    <xf numFmtId="0" fontId="133" fillId="0" borderId="17" xfId="0" applyFont="1" applyBorder="1" applyAlignment="1">
      <alignment vertical="top"/>
    </xf>
    <xf numFmtId="0" fontId="135" fillId="0" borderId="1" xfId="3" applyFont="1" applyBorder="1" applyAlignment="1" applyProtection="1">
      <alignment horizontal="left" wrapText="1"/>
    </xf>
    <xf numFmtId="0" fontId="10" fillId="0" borderId="1" xfId="3" applyBorder="1" applyProtection="1"/>
    <xf numFmtId="0" fontId="0" fillId="9" borderId="1" xfId="0" applyFont="1" applyFill="1" applyBorder="1" applyAlignment="1">
      <alignment horizontal="left" vertical="top" wrapText="1"/>
    </xf>
    <xf numFmtId="0" fontId="35" fillId="0" borderId="1" xfId="0" applyFont="1" applyBorder="1" applyAlignment="1">
      <alignment vertical="top" wrapText="1"/>
    </xf>
    <xf numFmtId="2" fontId="6" fillId="0" borderId="11" xfId="0" applyNumberFormat="1" applyFont="1" applyBorder="1"/>
    <xf numFmtId="0" fontId="8" fillId="0" borderId="0" xfId="0" applyFont="1" applyFill="1" applyBorder="1" applyAlignment="1">
      <alignment horizontal="center" wrapText="1"/>
    </xf>
    <xf numFmtId="168" fontId="8" fillId="0" borderId="0" xfId="0" applyNumberFormat="1" applyFont="1" applyFill="1" applyBorder="1" applyAlignment="1">
      <alignment vertical="center"/>
    </xf>
    <xf numFmtId="168" fontId="8" fillId="0" borderId="0" xfId="0" applyNumberFormat="1" applyFont="1" applyFill="1" applyBorder="1"/>
    <xf numFmtId="168" fontId="8" fillId="0" borderId="11" xfId="0" applyNumberFormat="1" applyFont="1" applyFill="1" applyBorder="1"/>
    <xf numFmtId="0" fontId="71" fillId="5" borderId="0" xfId="0" applyFont="1" applyFill="1" applyAlignment="1">
      <alignment horizontal="center" vertical="center" wrapText="1"/>
    </xf>
    <xf numFmtId="0" fontId="71" fillId="5" borderId="0" xfId="0" applyFont="1" applyFill="1" applyAlignment="1">
      <alignment horizontal="center" vertical="center"/>
    </xf>
    <xf numFmtId="0" fontId="13" fillId="9" borderId="1" xfId="0" applyFont="1" applyFill="1" applyBorder="1" applyAlignment="1">
      <alignment vertical="top" wrapText="1"/>
    </xf>
    <xf numFmtId="0" fontId="48" fillId="0" borderId="0" xfId="0" applyFont="1" applyAlignment="1">
      <alignment wrapText="1"/>
    </xf>
    <xf numFmtId="0" fontId="48" fillId="0" borderId="0" xfId="0" applyFont="1" applyAlignment="1">
      <alignment vertical="center" wrapText="1"/>
    </xf>
    <xf numFmtId="2" fontId="8" fillId="0" borderId="0" xfId="2" applyNumberFormat="1" applyFont="1" applyFill="1" applyBorder="1" applyAlignment="1">
      <alignment horizontal="right" vertical="center"/>
    </xf>
    <xf numFmtId="0" fontId="8" fillId="0" borderId="1" xfId="0" applyFont="1" applyBorder="1" applyAlignment="1">
      <alignment vertical="center" wrapText="1"/>
    </xf>
    <xf numFmtId="0" fontId="7" fillId="0" borderId="1" xfId="0" applyFont="1" applyBorder="1" applyAlignment="1">
      <alignment wrapText="1"/>
    </xf>
    <xf numFmtId="0" fontId="4" fillId="0" borderId="1" xfId="0" applyFont="1" applyBorder="1" applyAlignment="1">
      <alignment vertical="top" wrapText="1"/>
    </xf>
    <xf numFmtId="0" fontId="8" fillId="0" borderId="0" xfId="0" applyFont="1" applyBorder="1" applyAlignment="1">
      <alignment horizontal="center" vertical="center" wrapText="1"/>
    </xf>
    <xf numFmtId="4" fontId="8" fillId="0" borderId="0" xfId="0" applyNumberFormat="1" applyFont="1" applyBorder="1" applyAlignment="1">
      <alignment horizontal="right" vertical="center"/>
    </xf>
    <xf numFmtId="0" fontId="13" fillId="0" borderId="1" xfId="0" applyFont="1" applyFill="1" applyBorder="1" applyAlignment="1">
      <alignment vertical="top" wrapText="1"/>
    </xf>
    <xf numFmtId="0" fontId="7" fillId="0" borderId="11" xfId="0" applyFont="1" applyBorder="1" applyAlignment="1">
      <alignment horizontal="center" vertical="center"/>
    </xf>
    <xf numFmtId="183" fontId="7" fillId="0" borderId="0" xfId="0" applyNumberFormat="1" applyFont="1"/>
    <xf numFmtId="183" fontId="7" fillId="0" borderId="0" xfId="0" applyNumberFormat="1" applyFont="1" applyBorder="1"/>
    <xf numFmtId="183" fontId="7" fillId="0" borderId="11" xfId="0" applyNumberFormat="1" applyFont="1" applyBorder="1"/>
    <xf numFmtId="2" fontId="7" fillId="0" borderId="11" xfId="0" applyNumberFormat="1" applyFont="1" applyBorder="1" applyAlignment="1">
      <alignment horizontal="right"/>
    </xf>
    <xf numFmtId="0" fontId="19" fillId="5" borderId="7" xfId="0" applyFont="1" applyFill="1" applyBorder="1" applyAlignment="1">
      <alignment horizontal="center" vertical="center" wrapText="1"/>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9" fillId="5" borderId="9" xfId="0" applyFont="1" applyFill="1" applyBorder="1" applyAlignment="1">
      <alignment horizontal="center" vertical="center" wrapText="1"/>
    </xf>
    <xf numFmtId="0" fontId="19" fillId="5" borderId="0" xfId="0" applyFont="1" applyFill="1" applyBorder="1" applyAlignment="1">
      <alignment horizontal="center" vertical="center" wrapText="1"/>
    </xf>
    <xf numFmtId="0" fontId="19" fillId="5" borderId="10" xfId="0" applyFont="1" applyFill="1" applyBorder="1" applyAlignment="1">
      <alignment horizontal="center" vertical="center" wrapText="1"/>
    </xf>
    <xf numFmtId="0" fontId="19" fillId="5" borderId="7" xfId="0" applyFont="1" applyFill="1" applyBorder="1" applyAlignment="1">
      <alignment horizontal="center" vertical="center"/>
    </xf>
    <xf numFmtId="0" fontId="19" fillId="18" borderId="10" xfId="0" applyFont="1" applyFill="1" applyBorder="1" applyAlignment="1">
      <alignment horizontal="center" vertical="center" wrapText="1"/>
    </xf>
    <xf numFmtId="0" fontId="19" fillId="5" borderId="9" xfId="0" applyFont="1" applyFill="1" applyBorder="1" applyAlignment="1">
      <alignment horizontal="center" vertical="center"/>
    </xf>
    <xf numFmtId="0" fontId="19" fillId="5" borderId="10" xfId="0" applyFont="1" applyFill="1" applyBorder="1" applyAlignment="1">
      <alignment horizontal="center" vertical="center"/>
    </xf>
    <xf numFmtId="0" fontId="19" fillId="5" borderId="0" xfId="0" applyFont="1" applyFill="1" applyBorder="1" applyAlignment="1">
      <alignment horizontal="center" vertical="center"/>
    </xf>
    <xf numFmtId="0" fontId="6" fillId="0" borderId="0" xfId="0" applyFont="1" applyAlignment="1">
      <alignment vertical="center"/>
    </xf>
    <xf numFmtId="0" fontId="19" fillId="5" borderId="9" xfId="0" applyFont="1" applyFill="1" applyBorder="1" applyAlignment="1">
      <alignment horizontal="center" vertical="center" wrapText="1" readingOrder="1"/>
    </xf>
    <xf numFmtId="0" fontId="19" fillId="5" borderId="0" xfId="0" applyFont="1" applyFill="1" applyBorder="1" applyAlignment="1">
      <alignment horizontal="center" vertical="center" wrapText="1" readingOrder="1"/>
    </xf>
    <xf numFmtId="0" fontId="19" fillId="5" borderId="0" xfId="0" applyFont="1" applyFill="1" applyBorder="1" applyAlignment="1">
      <alignment vertical="center" wrapText="1"/>
    </xf>
    <xf numFmtId="0" fontId="19" fillId="5" borderId="9" xfId="0" applyFont="1" applyFill="1" applyBorder="1" applyAlignment="1">
      <alignment vertical="center" wrapText="1"/>
    </xf>
    <xf numFmtId="180" fontId="8" fillId="0" borderId="0" xfId="0" applyNumberFormat="1" applyFont="1" applyFill="1" applyBorder="1" applyAlignment="1">
      <alignment horizontal="center" vertical="center"/>
    </xf>
    <xf numFmtId="180" fontId="8" fillId="0" borderId="11" xfId="0" applyNumberFormat="1" applyFont="1" applyFill="1" applyBorder="1" applyAlignment="1">
      <alignment horizontal="center" vertical="center"/>
    </xf>
    <xf numFmtId="206" fontId="8" fillId="0" borderId="0" xfId="0" applyNumberFormat="1" applyFont="1" applyBorder="1"/>
    <xf numFmtId="206" fontId="8" fillId="0" borderId="11" xfId="0" applyNumberFormat="1" applyFont="1" applyBorder="1"/>
    <xf numFmtId="0" fontId="19" fillId="5" borderId="9" xfId="0" applyFont="1" applyFill="1" applyBorder="1" applyAlignment="1">
      <alignment wrapText="1"/>
    </xf>
    <xf numFmtId="178" fontId="8" fillId="0" borderId="0" xfId="0" applyNumberFormat="1" applyFont="1"/>
    <xf numFmtId="206" fontId="8" fillId="0" borderId="0" xfId="0" applyNumberFormat="1" applyFont="1"/>
    <xf numFmtId="0" fontId="8" fillId="0" borderId="0" xfId="0" applyFont="1" applyAlignment="1">
      <alignment horizontal="left" vertical="center" indent="1"/>
    </xf>
    <xf numFmtId="207" fontId="8" fillId="0" borderId="0" xfId="0" applyNumberFormat="1" applyFont="1"/>
    <xf numFmtId="178" fontId="8" fillId="0" borderId="11" xfId="0" applyNumberFormat="1" applyFont="1" applyBorder="1"/>
    <xf numFmtId="0" fontId="13" fillId="8" borderId="18" xfId="0" applyFont="1" applyFill="1" applyBorder="1" applyAlignment="1">
      <alignment horizontal="left" vertical="top"/>
    </xf>
    <xf numFmtId="0" fontId="14" fillId="9" borderId="18" xfId="0" applyFont="1" applyFill="1" applyBorder="1" applyAlignment="1">
      <alignment vertical="top" wrapText="1"/>
    </xf>
    <xf numFmtId="174" fontId="7" fillId="0" borderId="0" xfId="2" applyNumberFormat="1" applyFont="1" applyFill="1" applyBorder="1" applyAlignment="1">
      <alignment horizontal="center"/>
    </xf>
    <xf numFmtId="174" fontId="7" fillId="0" borderId="11" xfId="2" applyNumberFormat="1" applyFont="1" applyFill="1" applyBorder="1" applyAlignment="1">
      <alignment horizontal="center"/>
    </xf>
    <xf numFmtId="0" fontId="28" fillId="0" borderId="0" xfId="17" applyFont="1" applyFill="1" applyBorder="1" applyAlignment="1"/>
    <xf numFmtId="0" fontId="7" fillId="0" borderId="0" xfId="17" applyFont="1" applyFill="1" applyBorder="1" applyAlignment="1"/>
    <xf numFmtId="0" fontId="8" fillId="0" borderId="1" xfId="0" applyFont="1" applyBorder="1"/>
    <xf numFmtId="16" fontId="8" fillId="0" borderId="1" xfId="0" applyNumberFormat="1" applyFont="1" applyBorder="1"/>
    <xf numFmtId="1" fontId="34" fillId="0" borderId="0" xfId="0" applyNumberFormat="1" applyFont="1" applyFill="1" applyBorder="1" applyAlignment="1">
      <alignment horizontal="center" vertical="center" wrapText="1" readingOrder="1"/>
    </xf>
    <xf numFmtId="1" fontId="34" fillId="0" borderId="11" xfId="0" applyNumberFormat="1" applyFont="1" applyFill="1" applyBorder="1" applyAlignment="1">
      <alignment horizontal="center" vertical="center" wrapText="1" readingOrder="1"/>
    </xf>
    <xf numFmtId="0" fontId="49" fillId="0" borderId="58" xfId="0" applyFont="1" applyBorder="1" applyAlignment="1">
      <alignment horizontal="left" vertical="center" wrapText="1" readingOrder="1"/>
    </xf>
    <xf numFmtId="9" fontId="49" fillId="0" borderId="58" xfId="0" applyNumberFormat="1" applyFont="1" applyBorder="1" applyAlignment="1">
      <alignment horizontal="right" vertical="center" wrapText="1" readingOrder="1"/>
    </xf>
    <xf numFmtId="9" fontId="49" fillId="0" borderId="58" xfId="0" applyNumberFormat="1" applyFont="1" applyBorder="1" applyAlignment="1">
      <alignment horizontal="center" vertical="center" wrapText="1" readingOrder="1"/>
    </xf>
    <xf numFmtId="9" fontId="93" fillId="0" borderId="58" xfId="0" applyNumberFormat="1" applyFont="1" applyBorder="1" applyAlignment="1">
      <alignment horizontal="center" vertical="center" wrapText="1" readingOrder="1"/>
    </xf>
    <xf numFmtId="0" fontId="49" fillId="0" borderId="11" xfId="0" applyFont="1" applyBorder="1" applyAlignment="1">
      <alignment horizontal="left" vertical="center" wrapText="1" readingOrder="1"/>
    </xf>
    <xf numFmtId="9" fontId="49" fillId="0" borderId="11" xfId="0" applyNumberFormat="1" applyFont="1" applyBorder="1" applyAlignment="1">
      <alignment horizontal="right" vertical="center" wrapText="1" readingOrder="1"/>
    </xf>
    <xf numFmtId="9" fontId="49" fillId="0" borderId="59" xfId="0" applyNumberFormat="1" applyFont="1" applyBorder="1" applyAlignment="1">
      <alignment horizontal="center" vertical="center" wrapText="1" readingOrder="1"/>
    </xf>
    <xf numFmtId="165" fontId="34" fillId="0" borderId="0" xfId="0" applyNumberFormat="1" applyFont="1" applyBorder="1" applyAlignment="1">
      <alignment horizontal="center" vertical="center"/>
    </xf>
    <xf numFmtId="178" fontId="34" fillId="0" borderId="19" xfId="0" applyNumberFormat="1" applyFont="1" applyBorder="1" applyAlignment="1">
      <alignment horizontal="center" vertical="center"/>
    </xf>
    <xf numFmtId="0" fontId="8" fillId="0" borderId="46" xfId="0" applyNumberFormat="1" applyFont="1" applyBorder="1" applyAlignment="1">
      <alignment horizontal="center"/>
    </xf>
    <xf numFmtId="183" fontId="8" fillId="0" borderId="46" xfId="0" applyNumberFormat="1" applyFont="1" applyBorder="1" applyAlignment="1">
      <alignment horizontal="center"/>
    </xf>
    <xf numFmtId="0" fontId="8" fillId="0" borderId="0" xfId="0" applyNumberFormat="1" applyFont="1" applyBorder="1" applyAlignment="1">
      <alignment horizontal="left"/>
    </xf>
    <xf numFmtId="183" fontId="8" fillId="0" borderId="0" xfId="0" applyNumberFormat="1" applyFont="1" applyBorder="1"/>
    <xf numFmtId="0" fontId="85" fillId="0" borderId="0" xfId="3" applyFont="1"/>
    <xf numFmtId="180" fontId="8" fillId="0" borderId="0" xfId="1" applyNumberFormat="1" applyFont="1" applyBorder="1" applyAlignment="1">
      <alignment horizontal="right"/>
    </xf>
    <xf numFmtId="180" fontId="8" fillId="0" borderId="0" xfId="1" applyNumberFormat="1" applyFont="1" applyBorder="1" applyAlignment="1">
      <alignment horizontal="right" wrapText="1"/>
    </xf>
    <xf numFmtId="200" fontId="7" fillId="0" borderId="0" xfId="1" applyNumberFormat="1" applyFont="1" applyBorder="1" applyAlignment="1"/>
    <xf numFmtId="200" fontId="7" fillId="0" borderId="0" xfId="1" applyNumberFormat="1" applyFont="1" applyFill="1" applyBorder="1" applyAlignment="1">
      <alignment vertical="center" wrapText="1"/>
    </xf>
    <xf numFmtId="165" fontId="8" fillId="0" borderId="11" xfId="1" applyNumberFormat="1" applyFont="1" applyBorder="1" applyAlignment="1"/>
    <xf numFmtId="200" fontId="7" fillId="0" borderId="11" xfId="1" applyNumberFormat="1" applyFont="1" applyBorder="1" applyAlignment="1"/>
    <xf numFmtId="200" fontId="8" fillId="0" borderId="11" xfId="1" applyNumberFormat="1" applyFont="1" applyBorder="1" applyAlignment="1"/>
    <xf numFmtId="2" fontId="8" fillId="0" borderId="0" xfId="0" applyNumberFormat="1" applyFont="1" applyBorder="1" applyAlignment="1">
      <alignment horizontal="center" vertical="center"/>
    </xf>
    <xf numFmtId="2" fontId="8" fillId="0" borderId="11" xfId="0" applyNumberFormat="1" applyFont="1" applyBorder="1" applyAlignment="1">
      <alignment horizontal="center" vertical="center"/>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9" fillId="5" borderId="7" xfId="0" applyFont="1" applyFill="1" applyBorder="1" applyAlignment="1">
      <alignment horizontal="center" vertical="center"/>
    </xf>
    <xf numFmtId="0" fontId="6" fillId="0" borderId="0" xfId="0" applyFont="1" applyAlignment="1">
      <alignment vertical="center"/>
    </xf>
    <xf numFmtId="0" fontId="19" fillId="5" borderId="7" xfId="0" applyFont="1" applyFill="1" applyBorder="1" applyAlignment="1">
      <alignment horizontal="center" vertical="center" wrapText="1"/>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9" fillId="5" borderId="9" xfId="0" applyFont="1" applyFill="1" applyBorder="1" applyAlignment="1">
      <alignment horizontal="center" vertical="center" wrapText="1"/>
    </xf>
    <xf numFmtId="0" fontId="19" fillId="5" borderId="0" xfId="0" applyFont="1" applyFill="1" applyBorder="1" applyAlignment="1">
      <alignment horizontal="center" vertical="center" wrapText="1"/>
    </xf>
    <xf numFmtId="0" fontId="19" fillId="5" borderId="10" xfId="0" applyFont="1" applyFill="1" applyBorder="1" applyAlignment="1">
      <alignment horizontal="center" vertical="center" wrapText="1"/>
    </xf>
    <xf numFmtId="0" fontId="19" fillId="5" borderId="7" xfId="0" applyFont="1" applyFill="1" applyBorder="1" applyAlignment="1">
      <alignment horizontal="center" vertical="center"/>
    </xf>
    <xf numFmtId="0" fontId="6" fillId="0" borderId="0" xfId="0" applyFont="1" applyAlignment="1">
      <alignment vertical="center"/>
    </xf>
    <xf numFmtId="0" fontId="8" fillId="0" borderId="0" xfId="0" applyFont="1" applyFill="1" applyBorder="1" applyAlignment="1">
      <alignment horizontal="center" vertical="center"/>
    </xf>
    <xf numFmtId="0" fontId="8" fillId="0" borderId="11" xfId="0" applyFont="1" applyFill="1" applyBorder="1" applyAlignment="1">
      <alignment horizontal="center" vertical="center"/>
    </xf>
    <xf numFmtId="0" fontId="8" fillId="0" borderId="0" xfId="0" applyFont="1" applyFill="1" applyBorder="1" applyAlignment="1">
      <alignment horizontal="left" vertical="center"/>
    </xf>
    <xf numFmtId="0" fontId="19" fillId="5" borderId="10" xfId="22" applyFont="1" applyFill="1" applyBorder="1" applyAlignment="1">
      <alignment horizontal="center" vertical="center" wrapText="1"/>
    </xf>
    <xf numFmtId="0" fontId="19" fillId="5" borderId="10" xfId="11" applyFont="1" applyFill="1" applyBorder="1" applyAlignment="1">
      <alignment horizontal="center" vertical="center" wrapText="1"/>
    </xf>
    <xf numFmtId="0" fontId="19" fillId="42" borderId="9" xfId="0" applyFont="1" applyFill="1" applyBorder="1" applyAlignment="1">
      <alignment horizontal="center" vertical="center"/>
    </xf>
    <xf numFmtId="0" fontId="19" fillId="42" borderId="10" xfId="0" applyFont="1" applyFill="1" applyBorder="1" applyAlignment="1">
      <alignment horizontal="center" vertical="center"/>
    </xf>
    <xf numFmtId="37" fontId="19" fillId="5" borderId="10" xfId="0" applyNumberFormat="1" applyFont="1" applyFill="1" applyBorder="1" applyAlignment="1">
      <alignment horizontal="center" vertical="center" wrapText="1"/>
    </xf>
    <xf numFmtId="193" fontId="8" fillId="0" borderId="0" xfId="0" applyNumberFormat="1" applyFont="1" applyBorder="1" applyAlignment="1">
      <alignment horizontal="right"/>
    </xf>
    <xf numFmtId="0" fontId="19" fillId="5" borderId="65" xfId="22" applyFont="1" applyFill="1" applyBorder="1" applyAlignment="1">
      <alignment horizontal="center" vertical="center" wrapText="1"/>
    </xf>
    <xf numFmtId="0" fontId="19" fillId="5" borderId="66" xfId="0" applyFont="1" applyFill="1" applyBorder="1" applyAlignment="1">
      <alignment horizontal="center" vertical="center" wrapText="1"/>
    </xf>
    <xf numFmtId="165" fontId="8" fillId="0" borderId="67" xfId="0" applyNumberFormat="1" applyFont="1" applyBorder="1" applyAlignment="1">
      <alignment horizontal="right" vertical="center"/>
    </xf>
    <xf numFmtId="165" fontId="8" fillId="0" borderId="68" xfId="0" applyNumberFormat="1" applyFont="1" applyBorder="1" applyAlignment="1">
      <alignment horizontal="right" vertical="center"/>
    </xf>
    <xf numFmtId="165" fontId="8" fillId="0" borderId="69" xfId="0" applyNumberFormat="1" applyFont="1" applyBorder="1" applyAlignment="1">
      <alignment horizontal="right" vertical="center"/>
    </xf>
    <xf numFmtId="165" fontId="8" fillId="0" borderId="66" xfId="0" applyNumberFormat="1" applyFont="1" applyBorder="1" applyAlignment="1">
      <alignment horizontal="right" vertical="center"/>
    </xf>
    <xf numFmtId="165" fontId="8" fillId="8" borderId="69" xfId="0" applyNumberFormat="1" applyFont="1" applyFill="1" applyBorder="1" applyAlignment="1">
      <alignment horizontal="right" vertical="center"/>
    </xf>
    <xf numFmtId="165" fontId="8" fillId="8" borderId="66" xfId="0" applyNumberFormat="1" applyFont="1" applyFill="1" applyBorder="1" applyAlignment="1">
      <alignment horizontal="right" vertical="center"/>
    </xf>
    <xf numFmtId="0" fontId="8" fillId="8" borderId="11" xfId="14" applyFont="1" applyFill="1" applyBorder="1" applyAlignment="1">
      <alignment horizontal="left"/>
    </xf>
    <xf numFmtId="165" fontId="8" fillId="8" borderId="11" xfId="0" applyNumberFormat="1" applyFont="1" applyFill="1" applyBorder="1" applyAlignment="1">
      <alignment horizontal="right" vertical="center"/>
    </xf>
    <xf numFmtId="165" fontId="8" fillId="8" borderId="70" xfId="0" applyNumberFormat="1" applyFont="1" applyFill="1" applyBorder="1" applyAlignment="1">
      <alignment horizontal="right" vertical="center"/>
    </xf>
    <xf numFmtId="0" fontId="18" fillId="8" borderId="71" xfId="0" applyFont="1" applyFill="1" applyBorder="1"/>
    <xf numFmtId="0" fontId="13" fillId="0" borderId="72" xfId="0" applyFont="1" applyBorder="1" applyAlignment="1">
      <alignment horizontal="justify" vertical="center" wrapText="1"/>
    </xf>
    <xf numFmtId="0" fontId="18" fillId="8" borderId="71" xfId="0" applyFont="1" applyFill="1" applyBorder="1" applyAlignment="1"/>
    <xf numFmtId="0" fontId="19" fillId="5" borderId="7" xfId="0" applyFont="1" applyFill="1" applyBorder="1" applyAlignment="1">
      <alignment horizontal="center" vertical="center" wrapText="1"/>
    </xf>
    <xf numFmtId="0" fontId="19" fillId="5" borderId="7" xfId="7" applyFont="1" applyFill="1" applyBorder="1" applyAlignment="1">
      <alignment horizontal="center" vertical="center" wrapText="1"/>
    </xf>
    <xf numFmtId="0" fontId="19" fillId="5" borderId="19" xfId="0" applyFont="1" applyFill="1" applyBorder="1" applyAlignment="1">
      <alignment horizontal="center" vertical="center" wrapText="1"/>
    </xf>
    <xf numFmtId="0" fontId="19" fillId="5" borderId="9" xfId="0" applyFont="1" applyFill="1" applyBorder="1" applyAlignment="1">
      <alignment horizontal="center" vertical="center" wrapText="1"/>
    </xf>
    <xf numFmtId="0" fontId="19" fillId="5" borderId="0" xfId="0" applyFont="1" applyFill="1" applyBorder="1" applyAlignment="1">
      <alignment horizontal="center" vertical="center" wrapText="1"/>
    </xf>
    <xf numFmtId="0" fontId="19" fillId="5" borderId="10" xfId="0" applyFont="1" applyFill="1" applyBorder="1" applyAlignment="1">
      <alignment horizontal="center" vertical="center" wrapText="1"/>
    </xf>
    <xf numFmtId="0" fontId="19" fillId="5" borderId="7" xfId="0" applyFont="1" applyFill="1" applyBorder="1" applyAlignment="1">
      <alignment horizontal="left" vertical="center" wrapText="1"/>
    </xf>
    <xf numFmtId="0" fontId="14" fillId="9" borderId="2" xfId="0" applyFont="1" applyFill="1" applyBorder="1" applyAlignment="1">
      <alignment horizontal="left" vertical="top" wrapText="1"/>
    </xf>
    <xf numFmtId="0" fontId="19" fillId="18" borderId="7" xfId="0" applyFont="1" applyFill="1" applyBorder="1" applyAlignment="1">
      <alignment horizontal="center" vertical="center" wrapText="1"/>
    </xf>
    <xf numFmtId="0" fontId="19" fillId="18" borderId="7" xfId="0" applyFont="1" applyFill="1" applyBorder="1" applyAlignment="1">
      <alignment horizontal="center" vertical="center"/>
    </xf>
    <xf numFmtId="0" fontId="19" fillId="5" borderId="7" xfId="5" applyFont="1" applyFill="1" applyBorder="1" applyAlignment="1">
      <alignment horizontal="center" vertical="center" wrapText="1"/>
    </xf>
    <xf numFmtId="0" fontId="19" fillId="5" borderId="9" xfId="5" applyFont="1" applyFill="1" applyBorder="1" applyAlignment="1">
      <alignment horizontal="center" vertical="center" wrapText="1"/>
    </xf>
    <xf numFmtId="0" fontId="19" fillId="5" borderId="10" xfId="5" applyFont="1" applyFill="1" applyBorder="1" applyAlignment="1">
      <alignment horizontal="center" vertical="center" wrapText="1"/>
    </xf>
    <xf numFmtId="0" fontId="6" fillId="0" borderId="0" xfId="0" applyFont="1" applyAlignment="1">
      <alignment horizontal="left" vertical="center"/>
    </xf>
    <xf numFmtId="0" fontId="19" fillId="18" borderId="7" xfId="5" applyFont="1" applyFill="1" applyBorder="1" applyAlignment="1">
      <alignment horizontal="center" vertical="center" wrapText="1"/>
    </xf>
    <xf numFmtId="0" fontId="6" fillId="0" borderId="0" xfId="0" applyFont="1" applyAlignment="1">
      <alignment vertical="center"/>
    </xf>
    <xf numFmtId="0" fontId="19" fillId="18" borderId="7" xfId="15" applyFont="1" applyFill="1" applyBorder="1" applyAlignment="1">
      <alignment horizontal="center" vertical="center" wrapText="1"/>
    </xf>
    <xf numFmtId="16" fontId="19" fillId="5" borderId="7" xfId="0" applyNumberFormat="1" applyFont="1" applyFill="1" applyBorder="1" applyAlignment="1">
      <alignment horizontal="center" vertical="center" wrapText="1"/>
    </xf>
    <xf numFmtId="0" fontId="8" fillId="0" borderId="0" xfId="0" applyFont="1" applyBorder="1" applyAlignment="1">
      <alignment horizontal="left"/>
    </xf>
    <xf numFmtId="0" fontId="19" fillId="5" borderId="11" xfId="0" applyFont="1" applyFill="1" applyBorder="1" applyAlignment="1">
      <alignment horizontal="center" vertical="center" wrapText="1"/>
    </xf>
    <xf numFmtId="0" fontId="19" fillId="5" borderId="10" xfId="0" applyNumberFormat="1" applyFont="1" applyFill="1" applyBorder="1" applyAlignment="1" applyProtection="1">
      <alignment horizontal="center" vertical="center" wrapText="1"/>
    </xf>
    <xf numFmtId="0" fontId="8" fillId="0" borderId="0" xfId="0" applyFont="1"/>
    <xf numFmtId="0" fontId="19" fillId="5" borderId="0" xfId="0" applyFont="1" applyFill="1" applyBorder="1" applyAlignment="1">
      <alignment horizontal="center" vertical="center"/>
    </xf>
    <xf numFmtId="0" fontId="19" fillId="5" borderId="10" xfId="0" applyFont="1" applyFill="1" applyBorder="1" applyAlignment="1">
      <alignment horizontal="center" vertical="center"/>
    </xf>
    <xf numFmtId="0" fontId="34" fillId="0" borderId="0" xfId="0" applyFont="1" applyFill="1" applyBorder="1" applyAlignment="1">
      <alignment horizontal="left" vertical="center"/>
    </xf>
    <xf numFmtId="0" fontId="34" fillId="0" borderId="0" xfId="0" applyFont="1" applyFill="1" applyBorder="1" applyAlignment="1">
      <alignment horizontal="right" vertical="center"/>
    </xf>
    <xf numFmtId="0" fontId="8" fillId="0" borderId="0" xfId="0" applyFont="1" applyFill="1" applyBorder="1"/>
    <xf numFmtId="0" fontId="34" fillId="0" borderId="11" xfId="0" applyFont="1" applyFill="1" applyBorder="1" applyAlignment="1">
      <alignment horizontal="left" vertical="center"/>
    </xf>
    <xf numFmtId="0" fontId="34" fillId="0" borderId="11" xfId="0" applyFont="1" applyFill="1" applyBorder="1" applyAlignment="1">
      <alignment horizontal="right" vertical="center"/>
    </xf>
    <xf numFmtId="0" fontId="8" fillId="0" borderId="11" xfId="0" applyNumberFormat="1" applyFont="1" applyFill="1" applyBorder="1"/>
    <xf numFmtId="0" fontId="8" fillId="0" borderId="11" xfId="0" applyFont="1" applyFill="1" applyBorder="1"/>
    <xf numFmtId="0" fontId="34" fillId="0" borderId="9" xfId="0" applyFont="1" applyFill="1" applyBorder="1" applyAlignment="1">
      <alignment horizontal="left" vertical="center"/>
    </xf>
    <xf numFmtId="0" fontId="34" fillId="0" borderId="9" xfId="0" applyFont="1" applyFill="1" applyBorder="1" applyAlignment="1">
      <alignment horizontal="right" vertical="center"/>
    </xf>
    <xf numFmtId="0" fontId="8" fillId="0" borderId="0" xfId="0" applyFont="1"/>
    <xf numFmtId="0" fontId="19" fillId="5" borderId="0" xfId="0" applyFont="1" applyFill="1" applyBorder="1" applyAlignment="1">
      <alignment horizontal="center" vertical="center"/>
    </xf>
    <xf numFmtId="0" fontId="34" fillId="0" borderId="0" xfId="0" applyFont="1" applyFill="1" applyBorder="1" applyAlignment="1">
      <alignment horizontal="left" vertical="center"/>
    </xf>
    <xf numFmtId="0" fontId="34" fillId="0" borderId="0" xfId="0" applyFont="1" applyFill="1" applyBorder="1" applyAlignment="1">
      <alignment horizontal="right" vertical="center"/>
    </xf>
    <xf numFmtId="0" fontId="8" fillId="0" borderId="0" xfId="0" applyFont="1" applyFill="1" applyBorder="1"/>
    <xf numFmtId="0" fontId="34" fillId="0" borderId="11" xfId="0" applyFont="1" applyFill="1" applyBorder="1" applyAlignment="1">
      <alignment horizontal="left" vertical="center"/>
    </xf>
    <xf numFmtId="0" fontId="34" fillId="0" borderId="11" xfId="0" applyFont="1" applyFill="1" applyBorder="1" applyAlignment="1">
      <alignment horizontal="right" vertical="center"/>
    </xf>
    <xf numFmtId="0" fontId="8" fillId="0" borderId="11" xfId="0" applyNumberFormat="1" applyFont="1" applyFill="1" applyBorder="1"/>
    <xf numFmtId="0" fontId="19" fillId="5" borderId="0" xfId="0" applyFont="1" applyFill="1" applyBorder="1" applyAlignment="1">
      <alignment vertical="center"/>
    </xf>
    <xf numFmtId="3" fontId="8" fillId="0" borderId="0" xfId="0" applyNumberFormat="1" applyFont="1" applyFill="1" applyBorder="1"/>
    <xf numFmtId="3" fontId="34" fillId="0" borderId="0" xfId="0" applyNumberFormat="1" applyFont="1" applyFill="1" applyBorder="1" applyAlignment="1">
      <alignment horizontal="right" vertical="center"/>
    </xf>
    <xf numFmtId="0" fontId="8" fillId="0" borderId="11" xfId="0" applyFont="1" applyFill="1" applyBorder="1"/>
    <xf numFmtId="0" fontId="34" fillId="0" borderId="11" xfId="0" applyNumberFormat="1" applyFont="1" applyFill="1" applyBorder="1" applyAlignment="1">
      <alignment horizontal="right" vertical="center"/>
    </xf>
    <xf numFmtId="3" fontId="8" fillId="0" borderId="11" xfId="0" applyNumberFormat="1" applyFont="1" applyFill="1" applyBorder="1"/>
    <xf numFmtId="3" fontId="34" fillId="0" borderId="11" xfId="0" applyNumberFormat="1" applyFont="1" applyFill="1" applyBorder="1" applyAlignment="1">
      <alignment horizontal="right" vertical="center"/>
    </xf>
    <xf numFmtId="0" fontId="14" fillId="9" borderId="1" xfId="0" applyFont="1" applyFill="1" applyBorder="1" applyAlignment="1">
      <alignment vertical="top" wrapText="1"/>
    </xf>
    <xf numFmtId="0" fontId="14" fillId="0" borderId="1" xfId="0" applyFont="1" applyFill="1" applyBorder="1" applyAlignment="1">
      <alignment horizontal="left" vertical="top" wrapText="1"/>
    </xf>
    <xf numFmtId="0" fontId="13" fillId="0" borderId="1" xfId="0" applyFont="1" applyBorder="1" applyAlignment="1">
      <alignment horizontal="justify" vertical="center" wrapText="1"/>
    </xf>
    <xf numFmtId="0" fontId="10" fillId="0" borderId="1" xfId="3" applyBorder="1" applyAlignment="1">
      <alignment horizontal="justify" vertical="center" wrapText="1"/>
    </xf>
    <xf numFmtId="0" fontId="0" fillId="0" borderId="0" xfId="0" applyFont="1"/>
    <xf numFmtId="0" fontId="4" fillId="2" borderId="1" xfId="0" applyFont="1" applyFill="1" applyBorder="1" applyAlignment="1">
      <alignment vertical="top" wrapText="1"/>
    </xf>
    <xf numFmtId="0" fontId="79" fillId="0" borderId="1" xfId="0" applyFont="1" applyFill="1" applyBorder="1" applyAlignment="1">
      <alignment vertical="top" wrapText="1"/>
    </xf>
    <xf numFmtId="0" fontId="14" fillId="0" borderId="1" xfId="0" applyFont="1" applyBorder="1" applyAlignment="1">
      <alignment horizontal="justify" vertical="center" wrapText="1"/>
    </xf>
    <xf numFmtId="0" fontId="0" fillId="0" borderId="1" xfId="0" applyFont="1" applyBorder="1" applyAlignment="1">
      <alignment vertical="top" wrapText="1"/>
    </xf>
    <xf numFmtId="0" fontId="0" fillId="0" borderId="1" xfId="0" applyFont="1" applyFill="1" applyBorder="1" applyAlignment="1">
      <alignment vertical="top" wrapText="1"/>
    </xf>
    <xf numFmtId="0" fontId="14" fillId="0" borderId="1" xfId="0" applyFont="1" applyFill="1" applyBorder="1" applyAlignment="1">
      <alignment vertical="top" wrapText="1"/>
    </xf>
    <xf numFmtId="0" fontId="13" fillId="8" borderId="1" xfId="0" applyFont="1" applyFill="1" applyBorder="1" applyAlignment="1">
      <alignment vertical="top"/>
    </xf>
    <xf numFmtId="0" fontId="13" fillId="8" borderId="1" xfId="0" applyFont="1" applyFill="1" applyBorder="1" applyAlignment="1">
      <alignment horizontal="left" vertical="top"/>
    </xf>
    <xf numFmtId="0" fontId="0" fillId="0" borderId="1" xfId="0" applyFont="1" applyFill="1" applyBorder="1" applyAlignment="1">
      <alignment horizontal="left" vertical="top" wrapText="1"/>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3" fillId="0" borderId="17" xfId="0" applyFont="1" applyFill="1" applyBorder="1" applyAlignment="1">
      <alignment horizontal="left" vertical="top"/>
    </xf>
    <xf numFmtId="0" fontId="14" fillId="0" borderId="17" xfId="0" applyFont="1" applyFill="1" applyBorder="1" applyAlignment="1">
      <alignment vertical="top"/>
    </xf>
    <xf numFmtId="0" fontId="10" fillId="0" borderId="1" xfId="3" applyFill="1" applyBorder="1" applyAlignment="1">
      <alignment vertical="top" wrapText="1"/>
    </xf>
    <xf numFmtId="0" fontId="19" fillId="5" borderId="0" xfId="0" applyFont="1" applyFill="1" applyBorder="1" applyAlignment="1">
      <alignment horizontal="center" vertical="center" wrapText="1"/>
    </xf>
    <xf numFmtId="0" fontId="19" fillId="5" borderId="0" xfId="0" applyFont="1" applyFill="1" applyBorder="1" applyAlignment="1">
      <alignment horizontal="center" vertical="center"/>
    </xf>
    <xf numFmtId="0" fontId="110" fillId="0" borderId="0" xfId="0" applyFont="1" applyBorder="1" applyAlignment="1">
      <alignment vertical="center" wrapText="1"/>
    </xf>
    <xf numFmtId="165" fontId="7" fillId="0" borderId="0" xfId="9" applyNumberFormat="1" applyFont="1" applyFill="1" applyBorder="1" applyAlignment="1">
      <alignment vertical="center"/>
    </xf>
    <xf numFmtId="165" fontId="7" fillId="0" borderId="11" xfId="9" applyNumberFormat="1" applyFont="1" applyFill="1" applyBorder="1" applyAlignment="1">
      <alignment vertical="center"/>
    </xf>
    <xf numFmtId="167" fontId="20" fillId="0" borderId="0" xfId="10" applyNumberFormat="1" applyFont="1" applyBorder="1" applyAlignment="1">
      <alignment horizontal="right" vertical="center"/>
    </xf>
    <xf numFmtId="167" fontId="20" fillId="0" borderId="0" xfId="10" applyNumberFormat="1" applyFont="1" applyFill="1" applyBorder="1" applyAlignment="1">
      <alignment horizontal="right" vertical="center"/>
    </xf>
    <xf numFmtId="167" fontId="20" fillId="0" borderId="11" xfId="10" applyNumberFormat="1" applyFont="1" applyBorder="1" applyAlignment="1">
      <alignment horizontal="right" vertical="center"/>
    </xf>
    <xf numFmtId="167" fontId="20" fillId="0" borderId="11" xfId="10" applyNumberFormat="1" applyFont="1" applyFill="1" applyBorder="1" applyAlignment="1">
      <alignment horizontal="right" vertical="center"/>
    </xf>
    <xf numFmtId="2" fontId="7" fillId="0" borderId="0" xfId="1" applyNumberFormat="1" applyFont="1" applyFill="1" applyBorder="1" applyAlignment="1">
      <alignment horizontal="right" vertical="center"/>
    </xf>
    <xf numFmtId="2" fontId="20" fillId="0" borderId="11" xfId="1" applyNumberFormat="1" applyFont="1" applyBorder="1" applyAlignment="1">
      <alignment horizontal="right" vertical="top"/>
    </xf>
    <xf numFmtId="2" fontId="20" fillId="0" borderId="11" xfId="1" applyNumberFormat="1" applyFont="1" applyBorder="1" applyAlignment="1">
      <alignment horizontal="right" vertical="center"/>
    </xf>
    <xf numFmtId="2" fontId="20" fillId="0" borderId="11" xfId="1" applyNumberFormat="1" applyFont="1" applyFill="1" applyBorder="1" applyAlignment="1">
      <alignment horizontal="right" vertical="center"/>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9" fillId="5" borderId="9" xfId="0" applyFont="1" applyFill="1" applyBorder="1" applyAlignment="1">
      <alignment horizontal="center" vertical="center" wrapText="1"/>
    </xf>
    <xf numFmtId="0" fontId="19" fillId="5" borderId="0" xfId="0" applyFont="1" applyFill="1" applyBorder="1" applyAlignment="1">
      <alignment horizontal="center" vertical="center" wrapText="1"/>
    </xf>
    <xf numFmtId="0" fontId="19" fillId="5" borderId="10" xfId="0" applyFont="1" applyFill="1" applyBorder="1" applyAlignment="1">
      <alignment horizontal="center" vertical="center" wrapText="1"/>
    </xf>
    <xf numFmtId="0" fontId="19" fillId="5" borderId="0" xfId="0" applyFont="1" applyFill="1" applyBorder="1" applyAlignment="1">
      <alignment horizontal="left" vertical="center" wrapText="1"/>
    </xf>
    <xf numFmtId="0" fontId="19" fillId="5" borderId="9" xfId="0" applyFont="1" applyFill="1" applyBorder="1" applyAlignment="1">
      <alignment horizontal="left" vertical="center" wrapText="1"/>
    </xf>
    <xf numFmtId="3" fontId="7" fillId="0" borderId="0" xfId="0" applyNumberFormat="1" applyFont="1" applyFill="1" applyBorder="1" applyAlignment="1">
      <alignment horizontal="center" vertical="center" wrapText="1"/>
    </xf>
    <xf numFmtId="3" fontId="95" fillId="0" borderId="0" xfId="0" applyNumberFormat="1" applyFont="1" applyFill="1" applyBorder="1" applyAlignment="1">
      <alignment horizontal="center" vertical="center" wrapText="1"/>
    </xf>
    <xf numFmtId="0" fontId="8" fillId="0" borderId="0" xfId="0" applyFont="1" applyBorder="1" applyAlignment="1">
      <alignment vertical="center" wrapText="1"/>
    </xf>
    <xf numFmtId="10" fontId="8" fillId="0" borderId="0" xfId="0" applyNumberFormat="1" applyFont="1" applyBorder="1" applyAlignment="1">
      <alignment horizontal="right" vertical="center" wrapText="1"/>
    </xf>
    <xf numFmtId="3" fontId="8" fillId="0" borderId="0" xfId="0" applyNumberFormat="1" applyFont="1" applyBorder="1" applyAlignment="1">
      <alignment horizontal="right" vertical="center" wrapText="1"/>
    </xf>
    <xf numFmtId="3" fontId="8" fillId="0" borderId="0" xfId="0" applyNumberFormat="1" applyFont="1" applyBorder="1" applyAlignment="1">
      <alignment horizontal="right" vertical="center"/>
    </xf>
    <xf numFmtId="0" fontId="8" fillId="0" borderId="0" xfId="0" applyFont="1" applyBorder="1" applyAlignment="1">
      <alignment horizontal="right" vertical="center" wrapText="1"/>
    </xf>
    <xf numFmtId="0" fontId="8" fillId="0" borderId="11" xfId="0" applyFont="1" applyBorder="1" applyAlignment="1">
      <alignment horizontal="justify" vertical="center" wrapText="1"/>
    </xf>
    <xf numFmtId="9" fontId="8" fillId="0" borderId="11" xfId="0" applyNumberFormat="1" applyFont="1" applyBorder="1" applyAlignment="1">
      <alignment horizontal="right" vertical="center" wrapText="1"/>
    </xf>
    <xf numFmtId="3" fontId="8" fillId="0" borderId="11" xfId="0" applyNumberFormat="1" applyFont="1" applyBorder="1" applyAlignment="1">
      <alignment horizontal="right" vertical="center" wrapText="1"/>
    </xf>
    <xf numFmtId="2" fontId="8" fillId="0" borderId="11" xfId="0" applyNumberFormat="1" applyFont="1" applyFill="1" applyBorder="1" applyAlignment="1">
      <alignment horizontal="center" vertical="center" wrapText="1"/>
    </xf>
    <xf numFmtId="168" fontId="8" fillId="0" borderId="11" xfId="0" applyNumberFormat="1" applyFont="1" applyFill="1" applyBorder="1" applyAlignment="1">
      <alignment horizontal="center" vertical="center" wrapText="1"/>
    </xf>
    <xf numFmtId="4" fontId="0" fillId="0" borderId="0" xfId="0" applyNumberFormat="1" applyFont="1" applyFill="1"/>
    <xf numFmtId="1" fontId="18" fillId="0" borderId="0" xfId="0" applyNumberFormat="1" applyFont="1"/>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9" fillId="5" borderId="0" xfId="0" applyFont="1" applyFill="1" applyBorder="1" applyAlignment="1">
      <alignment horizontal="center" vertical="center" wrapText="1"/>
    </xf>
    <xf numFmtId="0" fontId="19" fillId="5" borderId="10" xfId="0" applyFont="1" applyFill="1" applyBorder="1" applyAlignment="1">
      <alignment horizontal="left" vertical="center" wrapText="1"/>
    </xf>
    <xf numFmtId="0" fontId="19" fillId="5" borderId="10" xfId="0" applyFont="1" applyFill="1" applyBorder="1" applyAlignment="1">
      <alignment horizontal="center" vertical="center" wrapText="1"/>
    </xf>
    <xf numFmtId="0" fontId="6" fillId="0" borderId="0" xfId="0" applyFont="1" applyAlignment="1">
      <alignment vertical="center"/>
    </xf>
    <xf numFmtId="0" fontId="8" fillId="0" borderId="0" xfId="0" applyFont="1" applyBorder="1" applyAlignment="1">
      <alignment horizontal="left"/>
    </xf>
    <xf numFmtId="0" fontId="14" fillId="9" borderId="1" xfId="0" applyFont="1" applyFill="1" applyBorder="1" applyAlignment="1">
      <alignment vertical="top" wrapText="1"/>
    </xf>
    <xf numFmtId="0" fontId="4" fillId="2" borderId="1" xfId="0" applyFont="1" applyFill="1" applyBorder="1" applyAlignment="1">
      <alignment vertical="top" wrapText="1"/>
    </xf>
    <xf numFmtId="0" fontId="14" fillId="0" borderId="1" xfId="0" applyFont="1" applyBorder="1" applyAlignment="1">
      <alignment horizontal="justify" vertical="center" wrapText="1"/>
    </xf>
    <xf numFmtId="0" fontId="0" fillId="0" borderId="1" xfId="0" applyFont="1" applyBorder="1" applyAlignment="1">
      <alignment vertical="top" wrapText="1"/>
    </xf>
    <xf numFmtId="0" fontId="0" fillId="0" borderId="1" xfId="0" applyFont="1" applyFill="1" applyBorder="1" applyAlignment="1">
      <alignment vertical="top" wrapText="1"/>
    </xf>
    <xf numFmtId="0" fontId="13" fillId="8" borderId="1" xfId="0" applyFont="1" applyFill="1" applyBorder="1" applyAlignment="1">
      <alignment vertical="top"/>
    </xf>
    <xf numFmtId="0" fontId="13" fillId="8" borderId="1" xfId="0" applyFont="1" applyFill="1" applyBorder="1" applyAlignment="1">
      <alignment horizontal="left" vertical="top"/>
    </xf>
    <xf numFmtId="0" fontId="14" fillId="0" borderId="1" xfId="0" applyFont="1" applyFill="1" applyBorder="1" applyAlignment="1">
      <alignment vertical="top" wrapText="1"/>
    </xf>
    <xf numFmtId="0" fontId="0" fillId="0" borderId="1" xfId="0" applyFont="1" applyFill="1" applyBorder="1" applyAlignment="1">
      <alignment horizontal="left" vertical="top" wrapText="1"/>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4" fillId="9" borderId="2" xfId="0" applyFont="1" applyFill="1" applyBorder="1" applyAlignment="1">
      <alignment vertical="top" wrapText="1"/>
    </xf>
    <xf numFmtId="0" fontId="13" fillId="0" borderId="17" xfId="0" applyFont="1" applyFill="1" applyBorder="1" applyAlignment="1">
      <alignment horizontal="left" vertical="top"/>
    </xf>
    <xf numFmtId="0" fontId="14" fillId="0" borderId="17" xfId="0" applyFont="1" applyFill="1" applyBorder="1" applyAlignment="1">
      <alignment vertical="top"/>
    </xf>
    <xf numFmtId="0" fontId="10" fillId="0" borderId="1" xfId="3" applyFill="1" applyBorder="1" applyAlignment="1">
      <alignment horizontal="left" vertical="top" wrapText="1"/>
    </xf>
    <xf numFmtId="165" fontId="20" fillId="0" borderId="0" xfId="1" applyNumberFormat="1" applyFont="1" applyBorder="1" applyAlignment="1">
      <alignment horizontal="right" vertical="top"/>
    </xf>
    <xf numFmtId="165" fontId="20" fillId="0" borderId="0" xfId="1" applyNumberFormat="1" applyFont="1" applyBorder="1" applyAlignment="1">
      <alignment horizontal="right" vertical="center"/>
    </xf>
    <xf numFmtId="165" fontId="20" fillId="0" borderId="0" xfId="1" applyNumberFormat="1" applyFont="1" applyFill="1" applyBorder="1" applyAlignment="1">
      <alignment horizontal="right" vertical="center"/>
    </xf>
    <xf numFmtId="165" fontId="7" fillId="0" borderId="0" xfId="1" applyNumberFormat="1" applyFont="1" applyFill="1" applyBorder="1" applyAlignment="1">
      <alignment horizontal="right" vertical="center"/>
    </xf>
    <xf numFmtId="165" fontId="20" fillId="0" borderId="11" xfId="1" applyNumberFormat="1" applyFont="1" applyBorder="1" applyAlignment="1">
      <alignment horizontal="right" vertical="top"/>
    </xf>
    <xf numFmtId="165" fontId="20" fillId="0" borderId="11" xfId="1" applyNumberFormat="1" applyFont="1" applyBorder="1" applyAlignment="1">
      <alignment horizontal="right" vertical="center"/>
    </xf>
    <xf numFmtId="165" fontId="20" fillId="0" borderId="11" xfId="1" applyNumberFormat="1" applyFont="1" applyFill="1" applyBorder="1" applyAlignment="1">
      <alignment horizontal="right" vertical="center"/>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9" fillId="5" borderId="10" xfId="0" applyFont="1" applyFill="1" applyBorder="1" applyAlignment="1">
      <alignment horizontal="center" vertical="center" wrapText="1"/>
    </xf>
    <xf numFmtId="0" fontId="19" fillId="5" borderId="10" xfId="0" applyFont="1" applyFill="1" applyBorder="1" applyAlignment="1">
      <alignment horizontal="center" vertical="center"/>
    </xf>
    <xf numFmtId="0" fontId="19" fillId="5" borderId="7" xfId="0" applyFont="1" applyFill="1" applyBorder="1" applyAlignment="1">
      <alignment horizontal="center" vertical="center" wrapText="1"/>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165" fontId="34" fillId="0" borderId="11" xfId="0" applyNumberFormat="1" applyFont="1" applyBorder="1" applyAlignment="1">
      <alignment horizontal="center" vertical="center"/>
    </xf>
    <xf numFmtId="0" fontId="17" fillId="6" borderId="0" xfId="3" applyFont="1" applyFill="1" applyAlignment="1">
      <alignment horizontal="center"/>
    </xf>
    <xf numFmtId="0" fontId="19" fillId="5" borderId="10" xfId="0" applyFont="1" applyFill="1" applyBorder="1" applyAlignment="1">
      <alignment horizontal="left" vertical="center" wrapText="1"/>
    </xf>
    <xf numFmtId="0" fontId="19" fillId="5" borderId="7" xfId="0" applyFont="1" applyFill="1" applyBorder="1" applyAlignment="1">
      <alignment horizontal="center" vertical="center"/>
    </xf>
    <xf numFmtId="0" fontId="19" fillId="5" borderId="0" xfId="0" applyFont="1" applyFill="1" applyAlignment="1">
      <alignment horizontal="left" vertical="center" wrapText="1"/>
    </xf>
    <xf numFmtId="0" fontId="19" fillId="5" borderId="7" xfId="0" applyFont="1" applyFill="1" applyBorder="1" applyAlignment="1">
      <alignment horizontal="center"/>
    </xf>
    <xf numFmtId="178" fontId="34" fillId="0" borderId="0" xfId="0" applyNumberFormat="1" applyFont="1" applyBorder="1" applyAlignment="1">
      <alignment horizontal="center" vertical="center"/>
    </xf>
    <xf numFmtId="178" fontId="34" fillId="0" borderId="11" xfId="0" applyNumberFormat="1" applyFont="1" applyBorder="1" applyAlignment="1">
      <alignment horizontal="center" vertical="center"/>
    </xf>
    <xf numFmtId="0" fontId="19" fillId="5" borderId="7" xfId="0" applyFont="1" applyFill="1" applyBorder="1" applyAlignment="1">
      <alignment horizontal="center" vertical="center" wrapText="1"/>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9" fillId="5" borderId="9" xfId="0" applyFont="1" applyFill="1" applyBorder="1" applyAlignment="1">
      <alignment horizontal="center" vertical="center" wrapText="1"/>
    </xf>
    <xf numFmtId="0" fontId="19" fillId="5" borderId="10" xfId="0" applyFont="1" applyFill="1" applyBorder="1" applyAlignment="1">
      <alignment horizontal="center" vertical="center" wrapText="1"/>
    </xf>
    <xf numFmtId="0" fontId="19" fillId="5" borderId="7" xfId="0" applyFont="1" applyFill="1" applyBorder="1" applyAlignment="1">
      <alignment horizontal="center" vertical="center"/>
    </xf>
    <xf numFmtId="0" fontId="6" fillId="0" borderId="0" xfId="0" applyFont="1" applyAlignment="1">
      <alignment vertical="center"/>
    </xf>
    <xf numFmtId="0" fontId="8" fillId="0" borderId="0" xfId="0" applyFont="1" applyBorder="1" applyAlignment="1">
      <alignment horizontal="left"/>
    </xf>
    <xf numFmtId="0" fontId="8" fillId="0" borderId="0" xfId="0" applyFont="1" applyBorder="1" applyAlignment="1">
      <alignment horizontal="left" vertical="center"/>
    </xf>
    <xf numFmtId="0" fontId="8" fillId="0" borderId="0" xfId="0" applyFont="1" applyAlignment="1">
      <alignment horizontal="left"/>
    </xf>
    <xf numFmtId="0" fontId="138" fillId="0" borderId="0" xfId="0" applyFont="1" applyBorder="1" applyAlignment="1">
      <alignment horizontal="left" vertical="center"/>
    </xf>
    <xf numFmtId="0" fontId="8" fillId="0" borderId="11" xfId="0" applyFont="1" applyBorder="1" applyAlignment="1">
      <alignment horizontal="right"/>
    </xf>
    <xf numFmtId="0" fontId="138" fillId="76" borderId="0" xfId="0" applyFont="1" applyFill="1" applyBorder="1" applyAlignment="1">
      <alignment horizontal="left" vertical="center"/>
    </xf>
    <xf numFmtId="0" fontId="139" fillId="76" borderId="11" xfId="0" applyFont="1" applyFill="1" applyBorder="1" applyAlignment="1">
      <alignment horizontal="left" vertical="center"/>
    </xf>
    <xf numFmtId="2" fontId="6" fillId="0" borderId="11" xfId="0" applyNumberFormat="1" applyFont="1" applyBorder="1" applyAlignment="1">
      <alignment horizontal="right"/>
    </xf>
    <xf numFmtId="0" fontId="6" fillId="0" borderId="11" xfId="0" applyFont="1" applyBorder="1" applyAlignment="1">
      <alignment horizontal="right"/>
    </xf>
    <xf numFmtId="208" fontId="8" fillId="0" borderId="0" xfId="30" applyNumberFormat="1" applyFont="1" applyBorder="1" applyAlignment="1">
      <alignment horizontal="center"/>
    </xf>
    <xf numFmtId="208" fontId="6" fillId="0" borderId="11" xfId="30" applyNumberFormat="1" applyFont="1" applyBorder="1" applyAlignment="1">
      <alignment horizontal="center"/>
    </xf>
    <xf numFmtId="0" fontId="19" fillId="0" borderId="7" xfId="0" applyFont="1" applyFill="1" applyBorder="1" applyAlignment="1">
      <alignment vertical="center"/>
    </xf>
    <xf numFmtId="208" fontId="6" fillId="0" borderId="0" xfId="30" applyNumberFormat="1" applyFont="1" applyBorder="1" applyAlignment="1">
      <alignment horizontal="center"/>
    </xf>
    <xf numFmtId="2" fontId="34" fillId="0" borderId="0" xfId="30" applyNumberFormat="1" applyFont="1" applyBorder="1" applyAlignment="1">
      <alignment horizontal="right" vertical="center"/>
    </xf>
    <xf numFmtId="43" fontId="34" fillId="0" borderId="0" xfId="30" applyFont="1" applyBorder="1" applyAlignment="1">
      <alignment horizontal="right" vertical="center"/>
    </xf>
    <xf numFmtId="183" fontId="8" fillId="0" borderId="0" xfId="0" applyNumberFormat="1" applyFont="1" applyAlignment="1">
      <alignment horizontal="right"/>
    </xf>
    <xf numFmtId="181" fontId="34" fillId="0" borderId="0" xfId="0" applyNumberFormat="1" applyFont="1" applyBorder="1" applyAlignment="1">
      <alignment horizontal="right" vertical="center"/>
    </xf>
    <xf numFmtId="183" fontId="8" fillId="0" borderId="11" xfId="0" applyNumberFormat="1" applyFont="1" applyBorder="1" applyAlignment="1">
      <alignment horizontal="right"/>
    </xf>
    <xf numFmtId="181" fontId="34" fillId="0" borderId="11" xfId="0" applyNumberFormat="1" applyFont="1" applyBorder="1" applyAlignment="1">
      <alignment horizontal="right" vertical="center"/>
    </xf>
    <xf numFmtId="2" fontId="34" fillId="0" borderId="0" xfId="0" applyNumberFormat="1" applyFont="1" applyBorder="1" applyAlignment="1">
      <alignment horizontal="right" vertical="center"/>
    </xf>
    <xf numFmtId="2" fontId="34" fillId="0" borderId="11" xfId="0" applyNumberFormat="1" applyFont="1" applyBorder="1" applyAlignment="1">
      <alignment horizontal="right" vertical="center"/>
    </xf>
    <xf numFmtId="174" fontId="8" fillId="0" borderId="0" xfId="2" applyNumberFormat="1" applyFont="1" applyBorder="1" applyAlignment="1">
      <alignment horizontal="right"/>
    </xf>
    <xf numFmtId="174" fontId="8" fillId="0" borderId="11" xfId="2" applyNumberFormat="1" applyFont="1" applyBorder="1" applyAlignment="1">
      <alignment horizontal="right" wrapText="1"/>
    </xf>
    <xf numFmtId="0" fontId="15" fillId="0" borderId="3" xfId="3" applyFont="1" applyFill="1" applyBorder="1" applyAlignment="1">
      <alignment vertical="center" wrapText="1"/>
    </xf>
    <xf numFmtId="172" fontId="8" fillId="0" borderId="0" xfId="0" applyNumberFormat="1" applyFont="1" applyBorder="1" applyAlignment="1">
      <alignment horizontal="center" vertical="center"/>
    </xf>
    <xf numFmtId="171" fontId="8" fillId="0" borderId="0" xfId="0" applyNumberFormat="1" applyFont="1" applyBorder="1" applyAlignment="1">
      <alignment horizontal="center" vertical="center"/>
    </xf>
    <xf numFmtId="172" fontId="8" fillId="0" borderId="11" xfId="0" applyNumberFormat="1" applyFont="1" applyBorder="1" applyAlignment="1">
      <alignment horizontal="center" vertical="center"/>
    </xf>
    <xf numFmtId="171" fontId="8" fillId="0" borderId="11" xfId="0" applyNumberFormat="1" applyFont="1" applyBorder="1" applyAlignment="1">
      <alignment horizontal="center" vertical="center"/>
    </xf>
    <xf numFmtId="0" fontId="19" fillId="5" borderId="7" xfId="0" applyFont="1" applyFill="1" applyBorder="1" applyAlignment="1">
      <alignment horizontal="center" vertical="center" wrapText="1"/>
    </xf>
    <xf numFmtId="0" fontId="13"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8" fillId="0" borderId="0" xfId="0" applyFont="1" applyFill="1" applyBorder="1" applyAlignment="1">
      <alignment horizontal="left" vertical="center"/>
    </xf>
    <xf numFmtId="0" fontId="36" fillId="13" borderId="0" xfId="0" applyFont="1" applyFill="1" applyBorder="1" applyAlignment="1">
      <alignment horizontal="center" vertical="center" wrapText="1"/>
    </xf>
    <xf numFmtId="0" fontId="19" fillId="5" borderId="7" xfId="0" applyFont="1" applyFill="1" applyBorder="1" applyAlignment="1">
      <alignment horizontal="center" vertical="center" wrapText="1"/>
    </xf>
    <xf numFmtId="0" fontId="19" fillId="5" borderId="0" xfId="0" applyFont="1" applyFill="1" applyBorder="1" applyAlignment="1">
      <alignment horizontal="center" vertical="center" wrapText="1"/>
    </xf>
    <xf numFmtId="0" fontId="36" fillId="13" borderId="7" xfId="0" applyFont="1" applyFill="1" applyBorder="1" applyAlignment="1">
      <alignment horizontal="center" vertical="center" wrapText="1"/>
    </xf>
    <xf numFmtId="0" fontId="19" fillId="5" borderId="0" xfId="0" applyFont="1" applyFill="1" applyAlignment="1">
      <alignment horizontal="center" vertical="center" wrapText="1"/>
    </xf>
    <xf numFmtId="0" fontId="19" fillId="5" borderId="0" xfId="0" applyFont="1" applyFill="1" applyBorder="1" applyAlignment="1">
      <alignment horizontal="center" vertical="center"/>
    </xf>
    <xf numFmtId="0" fontId="8" fillId="0" borderId="0" xfId="0" applyFont="1" applyBorder="1" applyAlignment="1">
      <alignment horizontal="left"/>
    </xf>
    <xf numFmtId="0" fontId="19" fillId="12" borderId="7" xfId="0" applyFont="1" applyFill="1" applyBorder="1" applyAlignment="1">
      <alignment horizontal="center" vertical="center" wrapText="1"/>
    </xf>
    <xf numFmtId="0" fontId="7" fillId="0" borderId="0" xfId="19" applyFont="1" applyFill="1" applyBorder="1" applyAlignment="1" applyProtection="1">
      <alignment horizontal="left" vertical="center"/>
    </xf>
    <xf numFmtId="0" fontId="7" fillId="0" borderId="9" xfId="19" applyFont="1" applyFill="1" applyBorder="1" applyAlignment="1" applyProtection="1">
      <alignment horizontal="left" vertical="center"/>
    </xf>
    <xf numFmtId="4" fontId="7" fillId="0" borderId="9" xfId="19" applyNumberFormat="1" applyFont="1" applyFill="1" applyBorder="1" applyAlignment="1" applyProtection="1">
      <alignment horizontal="right" vertical="center"/>
      <protection locked="0"/>
    </xf>
    <xf numFmtId="4" fontId="8" fillId="0" borderId="9" xfId="0" applyNumberFormat="1" applyFont="1" applyFill="1" applyBorder="1" applyAlignment="1">
      <alignment horizontal="right" vertical="center"/>
    </xf>
    <xf numFmtId="209" fontId="8" fillId="0" borderId="9" xfId="0" applyNumberFormat="1" applyFont="1" applyBorder="1"/>
    <xf numFmtId="209" fontId="8" fillId="0" borderId="0" xfId="0" applyNumberFormat="1" applyFont="1" applyBorder="1"/>
    <xf numFmtId="0" fontId="7" fillId="0" borderId="11" xfId="19" applyFont="1" applyFill="1" applyBorder="1" applyAlignment="1" applyProtection="1">
      <alignment horizontal="left" vertical="center"/>
    </xf>
    <xf numFmtId="1" fontId="37" fillId="0" borderId="11" xfId="0" applyNumberFormat="1" applyFont="1" applyBorder="1" applyAlignment="1">
      <alignment horizontal="center" vertical="center"/>
    </xf>
    <xf numFmtId="168" fontId="7" fillId="0" borderId="11" xfId="0" applyNumberFormat="1" applyFont="1" applyBorder="1"/>
    <xf numFmtId="0" fontId="28" fillId="0" borderId="11" xfId="0" applyFont="1" applyBorder="1"/>
    <xf numFmtId="168" fontId="7" fillId="0" borderId="11" xfId="0" applyNumberFormat="1" applyFont="1" applyBorder="1" applyAlignment="1">
      <alignment horizontal="right"/>
    </xf>
    <xf numFmtId="168" fontId="7" fillId="0" borderId="0" xfId="0" applyNumberFormat="1" applyFont="1" applyBorder="1"/>
    <xf numFmtId="0" fontId="28" fillId="0" borderId="0" xfId="0" applyFont="1" applyBorder="1"/>
    <xf numFmtId="168" fontId="7" fillId="0" borderId="0" xfId="0" applyNumberFormat="1" applyFont="1" applyBorder="1" applyAlignment="1">
      <alignment horizontal="right"/>
    </xf>
    <xf numFmtId="49" fontId="8" fillId="0" borderId="0" xfId="0" applyNumberFormat="1" applyFont="1" applyAlignment="1">
      <alignment horizontal="center"/>
    </xf>
    <xf numFmtId="1" fontId="37" fillId="0" borderId="0" xfId="0" applyNumberFormat="1" applyFont="1" applyBorder="1" applyAlignment="1">
      <alignment horizontal="center" vertical="center"/>
    </xf>
    <xf numFmtId="0" fontId="9" fillId="0" borderId="0" xfId="0" applyFont="1" applyAlignment="1">
      <alignment horizontal="center" vertical="center"/>
    </xf>
    <xf numFmtId="0" fontId="14" fillId="0" borderId="2" xfId="0" applyNumberFormat="1" applyFont="1" applyFill="1" applyBorder="1" applyAlignment="1">
      <alignment vertical="center" wrapText="1"/>
    </xf>
    <xf numFmtId="0" fontId="14" fillId="0" borderId="4" xfId="0" applyNumberFormat="1" applyFont="1" applyFill="1" applyBorder="1" applyAlignment="1">
      <alignment vertical="center" wrapText="1"/>
    </xf>
    <xf numFmtId="0" fontId="14" fillId="0" borderId="3" xfId="0" applyNumberFormat="1" applyFont="1" applyFill="1" applyBorder="1" applyAlignment="1">
      <alignment vertical="center" wrapText="1"/>
    </xf>
    <xf numFmtId="0" fontId="11" fillId="3" borderId="0" xfId="3" applyFont="1" applyFill="1" applyAlignment="1">
      <alignment horizontal="center"/>
    </xf>
    <xf numFmtId="0" fontId="12" fillId="4" borderId="0" xfId="0" applyFont="1" applyFill="1" applyBorder="1" applyAlignment="1">
      <alignment horizontal="center" vertical="center" wrapText="1"/>
    </xf>
    <xf numFmtId="0" fontId="14" fillId="0" borderId="2" xfId="0" applyFont="1" applyFill="1" applyBorder="1" applyAlignment="1">
      <alignment vertical="center" wrapText="1"/>
    </xf>
    <xf numFmtId="0" fontId="14" fillId="0" borderId="3" xfId="0" applyFont="1" applyFill="1" applyBorder="1" applyAlignment="1">
      <alignment vertical="center" wrapText="1"/>
    </xf>
    <xf numFmtId="0" fontId="14" fillId="0" borderId="4" xfId="0" applyFont="1" applyFill="1" applyBorder="1" applyAlignment="1">
      <alignment vertical="center" wrapText="1"/>
    </xf>
    <xf numFmtId="0" fontId="19" fillId="5" borderId="7" xfId="0" applyFont="1" applyFill="1" applyBorder="1" applyAlignment="1">
      <alignment horizontal="center" vertical="center" wrapText="1"/>
    </xf>
    <xf numFmtId="0" fontId="4" fillId="0" borderId="0" xfId="0" applyFont="1" applyAlignment="1">
      <alignment horizontal="left" vertical="center" wrapText="1"/>
    </xf>
    <xf numFmtId="0" fontId="19" fillId="4" borderId="5" xfId="0" applyFont="1" applyFill="1" applyBorder="1" applyAlignment="1">
      <alignment horizontal="left" vertical="top" wrapText="1"/>
    </xf>
    <xf numFmtId="0" fontId="19" fillId="4" borderId="6" xfId="0" applyFont="1" applyFill="1" applyBorder="1" applyAlignment="1">
      <alignment horizontal="left" vertical="top" wrapText="1"/>
    </xf>
    <xf numFmtId="0" fontId="19" fillId="4" borderId="7" xfId="0" applyFont="1" applyFill="1" applyBorder="1" applyAlignment="1">
      <alignment horizontal="left" vertical="top" wrapText="1"/>
    </xf>
    <xf numFmtId="0" fontId="0" fillId="4" borderId="8" xfId="0" applyFill="1" applyBorder="1" applyAlignment="1">
      <alignment horizontal="left" vertical="top" wrapText="1"/>
    </xf>
    <xf numFmtId="0" fontId="19" fillId="5" borderId="7" xfId="0" applyFont="1" applyFill="1" applyBorder="1" applyAlignment="1">
      <alignment horizontal="left" vertical="center"/>
    </xf>
    <xf numFmtId="0" fontId="17" fillId="6" borderId="0" xfId="3" applyFont="1" applyFill="1" applyAlignment="1">
      <alignment horizontal="center"/>
    </xf>
    <xf numFmtId="0" fontId="19" fillId="4" borderId="8" xfId="0" applyFont="1" applyFill="1" applyBorder="1" applyAlignment="1">
      <alignment horizontal="left" vertical="top" wrapText="1"/>
    </xf>
    <xf numFmtId="0" fontId="4" fillId="10" borderId="13" xfId="0" applyFont="1" applyFill="1" applyBorder="1" applyAlignment="1">
      <alignment horizontal="left" vertical="top"/>
    </xf>
    <xf numFmtId="0" fontId="4" fillId="10" borderId="14" xfId="0" applyFont="1" applyFill="1" applyBorder="1" applyAlignment="1">
      <alignment horizontal="left" vertical="top"/>
    </xf>
    <xf numFmtId="0" fontId="2" fillId="7" borderId="11" xfId="0" applyFont="1" applyFill="1" applyBorder="1" applyAlignment="1">
      <alignment horizontal="center" vertical="center"/>
    </xf>
    <xf numFmtId="0" fontId="13" fillId="8" borderId="1" xfId="0" applyFont="1" applyFill="1" applyBorder="1" applyAlignment="1">
      <alignment horizontal="left" vertical="top"/>
    </xf>
    <xf numFmtId="0" fontId="13" fillId="8" borderId="1" xfId="0" applyFont="1" applyFill="1" applyBorder="1" applyAlignment="1">
      <alignment horizontal="left" vertical="top" wrapText="1"/>
    </xf>
    <xf numFmtId="0" fontId="13" fillId="8" borderId="13" xfId="0" applyFont="1" applyFill="1" applyBorder="1" applyAlignment="1">
      <alignment horizontal="left" vertical="top" wrapText="1"/>
    </xf>
    <xf numFmtId="0" fontId="13" fillId="8" borderId="14" xfId="0" applyFont="1" applyFill="1" applyBorder="1" applyAlignment="1">
      <alignment horizontal="left" vertical="top" wrapText="1"/>
    </xf>
    <xf numFmtId="0" fontId="13" fillId="8" borderId="2" xfId="0" applyFont="1" applyFill="1" applyBorder="1" applyAlignment="1">
      <alignment horizontal="center" vertical="top"/>
    </xf>
    <xf numFmtId="0" fontId="13" fillId="8" borderId="3" xfId="0" applyFont="1" applyFill="1" applyBorder="1" applyAlignment="1">
      <alignment horizontal="center" vertical="top"/>
    </xf>
    <xf numFmtId="0" fontId="4" fillId="8" borderId="1" xfId="0" applyFont="1" applyFill="1" applyBorder="1" applyAlignment="1">
      <alignment horizontal="left" vertical="top"/>
    </xf>
    <xf numFmtId="0" fontId="13" fillId="10" borderId="13" xfId="0" applyFont="1" applyFill="1" applyBorder="1" applyAlignment="1">
      <alignment horizontal="left" vertical="top"/>
    </xf>
    <xf numFmtId="0" fontId="13" fillId="10" borderId="14" xfId="0" applyFont="1" applyFill="1" applyBorder="1" applyAlignment="1">
      <alignment horizontal="left" vertical="top"/>
    </xf>
    <xf numFmtId="0" fontId="13" fillId="8" borderId="15" xfId="0" applyFont="1" applyFill="1" applyBorder="1" applyAlignment="1">
      <alignment horizontal="left" vertical="top"/>
    </xf>
    <xf numFmtId="0" fontId="13" fillId="8" borderId="16" xfId="0" applyFont="1" applyFill="1" applyBorder="1" applyAlignment="1">
      <alignment horizontal="left" vertical="top"/>
    </xf>
    <xf numFmtId="0" fontId="4" fillId="8" borderId="13" xfId="0" applyFont="1" applyFill="1" applyBorder="1" applyAlignment="1">
      <alignment horizontal="left" vertical="top"/>
    </xf>
    <xf numFmtId="0" fontId="4" fillId="8" borderId="14" xfId="0" applyFont="1" applyFill="1" applyBorder="1" applyAlignment="1">
      <alignment horizontal="left" vertical="top"/>
    </xf>
    <xf numFmtId="0" fontId="4" fillId="8" borderId="1" xfId="0" applyFont="1" applyFill="1" applyBorder="1" applyAlignment="1">
      <alignment horizontal="left" vertical="top" wrapText="1"/>
    </xf>
    <xf numFmtId="0" fontId="13" fillId="8" borderId="14" xfId="0" applyFont="1" applyFill="1" applyBorder="1" applyAlignment="1">
      <alignment horizontal="left" vertical="top"/>
    </xf>
    <xf numFmtId="0" fontId="13" fillId="8" borderId="1" xfId="0" applyFont="1" applyFill="1" applyBorder="1" applyAlignment="1">
      <alignment horizontal="left" vertical="center" wrapText="1"/>
    </xf>
    <xf numFmtId="0" fontId="13" fillId="0" borderId="0" xfId="0" applyFont="1" applyAlignment="1">
      <alignment horizontal="left" vertical="top" wrapText="1"/>
    </xf>
    <xf numFmtId="0" fontId="26" fillId="0" borderId="0" xfId="0" applyFont="1" applyFill="1" applyBorder="1" applyAlignment="1">
      <alignment horizontal="center" vertical="center" wrapText="1"/>
    </xf>
    <xf numFmtId="0" fontId="0" fillId="4" borderId="7" xfId="0" applyFill="1" applyBorder="1" applyAlignment="1">
      <alignment horizontal="left" vertical="top" wrapText="1"/>
    </xf>
    <xf numFmtId="0" fontId="19" fillId="5" borderId="7" xfId="7" applyFont="1" applyFill="1" applyBorder="1" applyAlignment="1">
      <alignment horizontal="center" vertical="center" wrapText="1"/>
    </xf>
    <xf numFmtId="0" fontId="19" fillId="5" borderId="7" xfId="8" applyFont="1" applyFill="1" applyBorder="1" applyAlignment="1">
      <alignment horizontal="center" vertical="center" wrapText="1"/>
    </xf>
    <xf numFmtId="0" fontId="19" fillId="5" borderId="19" xfId="0" applyFont="1" applyFill="1" applyBorder="1" applyAlignment="1">
      <alignment horizontal="center" vertical="center" wrapText="1"/>
    </xf>
    <xf numFmtId="0" fontId="13" fillId="8" borderId="20" xfId="0" applyFont="1" applyFill="1" applyBorder="1" applyAlignment="1">
      <alignment horizontal="left" vertical="top"/>
    </xf>
    <xf numFmtId="0" fontId="13" fillId="8" borderId="21" xfId="0" applyFont="1" applyFill="1" applyBorder="1" applyAlignment="1">
      <alignment horizontal="left" vertical="top"/>
    </xf>
    <xf numFmtId="0" fontId="13" fillId="8" borderId="22" xfId="0" applyFont="1" applyFill="1" applyBorder="1" applyAlignment="1">
      <alignment horizontal="left" vertical="top"/>
    </xf>
    <xf numFmtId="0" fontId="13" fillId="8" borderId="23" xfId="0" applyFont="1" applyFill="1" applyBorder="1" applyAlignment="1">
      <alignment horizontal="left" vertical="top"/>
    </xf>
    <xf numFmtId="0" fontId="14" fillId="0" borderId="2" xfId="0" applyFont="1" applyBorder="1" applyAlignment="1">
      <alignment horizontal="left" vertical="top" wrapText="1"/>
    </xf>
    <xf numFmtId="0" fontId="14" fillId="0" borderId="4" xfId="0" applyFont="1" applyBorder="1" applyAlignment="1">
      <alignment horizontal="left" vertical="top" wrapText="1"/>
    </xf>
    <xf numFmtId="0" fontId="14" fillId="0" borderId="3" xfId="0" applyFont="1" applyBorder="1" applyAlignment="1">
      <alignment horizontal="left" vertical="top" wrapText="1"/>
    </xf>
    <xf numFmtId="0" fontId="7" fillId="0" borderId="0" xfId="0" applyFont="1" applyFill="1" applyBorder="1" applyAlignment="1">
      <alignment horizontal="left" vertical="center" wrapText="1"/>
    </xf>
    <xf numFmtId="0" fontId="19" fillId="5" borderId="0" xfId="0" applyFont="1" applyFill="1" applyBorder="1" applyAlignment="1">
      <alignment horizontal="center" vertical="center" wrapText="1"/>
    </xf>
    <xf numFmtId="0" fontId="19" fillId="5" borderId="11" xfId="0" applyFont="1" applyFill="1" applyBorder="1" applyAlignment="1">
      <alignment horizontal="left" vertical="center" wrapText="1"/>
    </xf>
    <xf numFmtId="0" fontId="19" fillId="5" borderId="17" xfId="0" applyFont="1" applyFill="1" applyBorder="1" applyAlignment="1">
      <alignment horizontal="center" vertical="center" wrapText="1"/>
    </xf>
    <xf numFmtId="0" fontId="19" fillId="5" borderId="10" xfId="0" applyFont="1" applyFill="1" applyBorder="1" applyAlignment="1">
      <alignment horizontal="left" vertical="center" wrapText="1"/>
    </xf>
    <xf numFmtId="0" fontId="19" fillId="5" borderId="9" xfId="0" applyFont="1" applyFill="1" applyBorder="1" applyAlignment="1">
      <alignment horizontal="center" vertical="center" wrapText="1"/>
    </xf>
    <xf numFmtId="0" fontId="19" fillId="5" borderId="10" xfId="0" applyFont="1" applyFill="1" applyBorder="1" applyAlignment="1">
      <alignment horizontal="center" vertical="center" wrapText="1"/>
    </xf>
    <xf numFmtId="0" fontId="31" fillId="11" borderId="0" xfId="0" applyFont="1" applyFill="1" applyAlignment="1">
      <alignment horizontal="center" vertical="center" wrapText="1"/>
    </xf>
    <xf numFmtId="0" fontId="0" fillId="0" borderId="0" xfId="0" applyBorder="1" applyAlignment="1">
      <alignment horizontal="left"/>
    </xf>
    <xf numFmtId="0" fontId="0" fillId="0" borderId="2" xfId="0" applyFont="1" applyBorder="1" applyAlignment="1">
      <alignment horizontal="left" vertical="top" wrapText="1"/>
    </xf>
    <xf numFmtId="0" fontId="0" fillId="0" borderId="3" xfId="0" applyFont="1" applyBorder="1" applyAlignment="1">
      <alignment horizontal="left" vertical="top" wrapText="1"/>
    </xf>
    <xf numFmtId="0" fontId="13" fillId="8" borderId="13" xfId="0" applyFont="1" applyFill="1" applyBorder="1" applyAlignment="1">
      <alignment horizontal="left" vertical="top"/>
    </xf>
    <xf numFmtId="0" fontId="34" fillId="0" borderId="0" xfId="0" applyFont="1" applyBorder="1" applyAlignment="1">
      <alignment horizontal="left" vertical="center" wrapText="1"/>
    </xf>
    <xf numFmtId="0" fontId="34" fillId="0" borderId="18" xfId="0" applyFont="1" applyBorder="1" applyAlignment="1">
      <alignment horizontal="left" vertical="center" wrapText="1"/>
    </xf>
    <xf numFmtId="0" fontId="19" fillId="12" borderId="10" xfId="0" applyFont="1" applyFill="1" applyBorder="1" applyAlignment="1">
      <alignment horizontal="left" vertical="center"/>
    </xf>
    <xf numFmtId="0" fontId="19" fillId="12" borderId="9" xfId="0" applyFont="1" applyFill="1" applyBorder="1" applyAlignment="1">
      <alignment horizontal="center" vertical="center" wrapText="1"/>
    </xf>
    <xf numFmtId="0" fontId="19" fillId="12" borderId="10" xfId="0" applyFont="1" applyFill="1" applyBorder="1" applyAlignment="1">
      <alignment horizontal="center" vertical="center" wrapText="1"/>
    </xf>
    <xf numFmtId="0" fontId="19" fillId="12" borderId="9" xfId="0" applyFont="1" applyFill="1" applyBorder="1" applyAlignment="1">
      <alignment horizontal="center"/>
    </xf>
    <xf numFmtId="0" fontId="8" fillId="0" borderId="0" xfId="0" applyFont="1" applyAlignment="1">
      <alignment horizontal="center" vertical="center" wrapText="1"/>
    </xf>
    <xf numFmtId="0" fontId="36" fillId="13" borderId="7" xfId="0" applyFont="1" applyFill="1" applyBorder="1" applyAlignment="1">
      <alignment horizontal="center" vertical="center" wrapText="1"/>
    </xf>
    <xf numFmtId="0" fontId="19" fillId="4" borderId="6" xfId="0" applyFont="1" applyFill="1" applyBorder="1" applyAlignment="1">
      <alignment vertical="top" wrapText="1"/>
    </xf>
    <xf numFmtId="0" fontId="19" fillId="4" borderId="7" xfId="0" applyFont="1" applyFill="1" applyBorder="1" applyAlignment="1">
      <alignment vertical="top" wrapText="1"/>
    </xf>
    <xf numFmtId="0" fontId="0" fillId="4" borderId="7" xfId="0" applyFill="1" applyBorder="1" applyAlignment="1">
      <alignment vertical="top" wrapText="1"/>
    </xf>
    <xf numFmtId="0" fontId="36" fillId="13" borderId="10" xfId="0" applyFont="1" applyFill="1" applyBorder="1" applyAlignment="1">
      <alignment horizontal="left" vertical="center" wrapText="1"/>
    </xf>
    <xf numFmtId="0" fontId="36" fillId="13" borderId="9" xfId="0" applyFont="1" applyFill="1" applyBorder="1" applyAlignment="1">
      <alignment horizontal="center" vertical="center"/>
    </xf>
    <xf numFmtId="0" fontId="36" fillId="13" borderId="0" xfId="0" applyFont="1" applyFill="1" applyBorder="1" applyAlignment="1">
      <alignment horizontal="center" vertical="center"/>
    </xf>
    <xf numFmtId="0" fontId="36" fillId="13" borderId="10" xfId="0" applyFont="1" applyFill="1" applyBorder="1" applyAlignment="1">
      <alignment horizontal="center" vertical="center"/>
    </xf>
    <xf numFmtId="0" fontId="36" fillId="13" borderId="9" xfId="0" applyFont="1" applyFill="1" applyBorder="1" applyAlignment="1">
      <alignment horizontal="center" vertical="center" wrapText="1"/>
    </xf>
    <xf numFmtId="0" fontId="36" fillId="13" borderId="10" xfId="0" applyFont="1" applyFill="1" applyBorder="1" applyAlignment="1">
      <alignment horizontal="center" vertical="center" wrapText="1"/>
    </xf>
    <xf numFmtId="3" fontId="7" fillId="0" borderId="0" xfId="0" applyNumberFormat="1" applyFont="1" applyFill="1" applyBorder="1" applyAlignment="1">
      <alignment horizontal="center" vertical="center" wrapText="1"/>
    </xf>
    <xf numFmtId="3" fontId="7" fillId="0" borderId="11" xfId="0" applyNumberFormat="1" applyFont="1" applyFill="1" applyBorder="1" applyAlignment="1">
      <alignment horizontal="center" vertical="center" wrapText="1"/>
    </xf>
    <xf numFmtId="0" fontId="14" fillId="0" borderId="2" xfId="0" applyFont="1" applyFill="1" applyBorder="1" applyAlignment="1">
      <alignment horizontal="left" vertical="center" wrapText="1"/>
    </xf>
    <xf numFmtId="0" fontId="14" fillId="0" borderId="3" xfId="0" applyFont="1" applyFill="1" applyBorder="1" applyAlignment="1">
      <alignment horizontal="left" vertical="center" wrapText="1"/>
    </xf>
    <xf numFmtId="0" fontId="12" fillId="14" borderId="0" xfId="0" applyFont="1" applyFill="1" applyAlignment="1">
      <alignment horizontal="center" vertical="center" wrapText="1"/>
    </xf>
    <xf numFmtId="0" fontId="14" fillId="0" borderId="2" xfId="0" applyNumberFormat="1" applyFont="1" applyFill="1" applyBorder="1" applyAlignment="1">
      <alignment horizontal="left" vertical="center" wrapText="1"/>
    </xf>
    <xf numFmtId="0" fontId="14" fillId="0" borderId="3" xfId="0" applyNumberFormat="1" applyFont="1" applyFill="1" applyBorder="1" applyAlignment="1">
      <alignment horizontal="left" vertical="center" wrapText="1"/>
    </xf>
    <xf numFmtId="0" fontId="19" fillId="14" borderId="5" xfId="0" applyFont="1" applyFill="1" applyBorder="1" applyAlignment="1">
      <alignment horizontal="left" vertical="top"/>
    </xf>
    <xf numFmtId="0" fontId="19" fillId="5" borderId="7" xfId="0" applyFont="1" applyFill="1" applyBorder="1" applyAlignment="1">
      <alignment horizontal="left" vertical="center" wrapText="1"/>
    </xf>
    <xf numFmtId="0" fontId="19" fillId="14" borderId="5" xfId="0" applyFont="1" applyFill="1" applyBorder="1" applyAlignment="1">
      <alignment horizontal="left" vertical="top" wrapText="1"/>
    </xf>
    <xf numFmtId="0" fontId="4" fillId="10" borderId="18" xfId="0" applyFont="1" applyFill="1" applyBorder="1" applyAlignment="1">
      <alignment horizontal="left" vertical="top"/>
    </xf>
    <xf numFmtId="0" fontId="4" fillId="10" borderId="16" xfId="0" applyFont="1" applyFill="1" applyBorder="1" applyAlignment="1">
      <alignment horizontal="left" vertical="top"/>
    </xf>
    <xf numFmtId="0" fontId="4" fillId="10" borderId="0" xfId="0" applyFont="1" applyFill="1" applyBorder="1" applyAlignment="1">
      <alignment horizontal="left" vertical="top"/>
    </xf>
    <xf numFmtId="0" fontId="4" fillId="10" borderId="21" xfId="0" applyFont="1" applyFill="1" applyBorder="1" applyAlignment="1">
      <alignment horizontal="left" vertical="top"/>
    </xf>
    <xf numFmtId="0" fontId="19" fillId="5" borderId="7" xfId="0" applyFont="1" applyFill="1" applyBorder="1" applyAlignment="1">
      <alignment horizontal="center" vertical="center"/>
    </xf>
    <xf numFmtId="0" fontId="19" fillId="14" borderId="6" xfId="0" applyFont="1" applyFill="1" applyBorder="1" applyAlignment="1">
      <alignment horizontal="left" vertical="top" wrapText="1"/>
    </xf>
    <xf numFmtId="0" fontId="19" fillId="14" borderId="7" xfId="0" applyFont="1" applyFill="1" applyBorder="1" applyAlignment="1">
      <alignment horizontal="left" vertical="top" wrapText="1"/>
    </xf>
    <xf numFmtId="0" fontId="0" fillId="14" borderId="7" xfId="0" applyFill="1" applyBorder="1" applyAlignment="1">
      <alignment horizontal="left" vertical="top" wrapText="1"/>
    </xf>
    <xf numFmtId="0" fontId="0" fillId="14" borderId="8" xfId="0" applyFill="1" applyBorder="1" applyAlignment="1">
      <alignment horizontal="left" vertical="top" wrapText="1"/>
    </xf>
    <xf numFmtId="0" fontId="19" fillId="14" borderId="6" xfId="0" applyFont="1" applyFill="1" applyBorder="1" applyAlignment="1">
      <alignment horizontal="left" vertical="top"/>
    </xf>
    <xf numFmtId="0" fontId="19" fillId="14" borderId="7" xfId="0" applyFont="1" applyFill="1" applyBorder="1" applyAlignment="1">
      <alignment horizontal="left" vertical="top"/>
    </xf>
    <xf numFmtId="0" fontId="19" fillId="14" borderId="8" xfId="0" applyFont="1" applyFill="1" applyBorder="1" applyAlignment="1">
      <alignment horizontal="left" vertical="top"/>
    </xf>
    <xf numFmtId="0" fontId="0" fillId="14" borderId="5" xfId="0" applyFill="1" applyBorder="1" applyAlignment="1">
      <alignment horizontal="left" vertical="top" wrapText="1"/>
    </xf>
    <xf numFmtId="0" fontId="19" fillId="14" borderId="5" xfId="0" applyFont="1" applyFill="1" applyBorder="1" applyAlignment="1">
      <alignment horizontal="left" vertical="center"/>
    </xf>
    <xf numFmtId="0" fontId="19" fillId="14" borderId="5" xfId="0" applyFont="1" applyFill="1" applyBorder="1" applyAlignment="1">
      <alignment horizontal="left"/>
    </xf>
    <xf numFmtId="0" fontId="19" fillId="14" borderId="5" xfId="0" applyFont="1" applyFill="1" applyBorder="1" applyAlignment="1">
      <alignment horizontal="left" vertical="center" wrapText="1"/>
    </xf>
    <xf numFmtId="0" fontId="19" fillId="5" borderId="7" xfId="0" applyFont="1" applyFill="1" applyBorder="1" applyAlignment="1">
      <alignment horizontal="left" vertical="top" wrapText="1"/>
    </xf>
    <xf numFmtId="0" fontId="42" fillId="15" borderId="17" xfId="0" applyFont="1" applyFill="1" applyBorder="1" applyAlignment="1">
      <alignment horizontal="center" vertical="center" wrapText="1"/>
    </xf>
    <xf numFmtId="0" fontId="42" fillId="15" borderId="14" xfId="0" applyFont="1" applyFill="1" applyBorder="1" applyAlignment="1">
      <alignment horizontal="center" vertical="center" wrapText="1"/>
    </xf>
    <xf numFmtId="0" fontId="42" fillId="15" borderId="13" xfId="0" applyFont="1" applyFill="1" applyBorder="1" applyAlignment="1">
      <alignment horizontal="center" vertical="center" wrapText="1"/>
    </xf>
    <xf numFmtId="0" fontId="19" fillId="14" borderId="8" xfId="0" applyFont="1" applyFill="1" applyBorder="1" applyAlignment="1">
      <alignment horizontal="left" vertical="top" wrapText="1"/>
    </xf>
    <xf numFmtId="0" fontId="14" fillId="9" borderId="2" xfId="0" applyFont="1" applyFill="1" applyBorder="1" applyAlignment="1">
      <alignment horizontal="left" vertical="top" wrapText="1"/>
    </xf>
    <xf numFmtId="0" fontId="14" fillId="9" borderId="3" xfId="0" applyFont="1" applyFill="1" applyBorder="1" applyAlignment="1">
      <alignment horizontal="left" vertical="top" wrapText="1"/>
    </xf>
    <xf numFmtId="0" fontId="18" fillId="0" borderId="0" xfId="0" applyFont="1" applyAlignment="1">
      <alignment horizontal="left" vertical="center" wrapText="1"/>
    </xf>
    <xf numFmtId="0" fontId="44" fillId="5" borderId="7" xfId="0" applyFont="1" applyFill="1" applyBorder="1" applyAlignment="1">
      <alignment horizontal="center" vertical="center" wrapText="1"/>
    </xf>
    <xf numFmtId="0" fontId="17" fillId="6" borderId="0" xfId="3" applyFont="1" applyFill="1" applyAlignment="1">
      <alignment horizontal="center" vertical="center"/>
    </xf>
    <xf numFmtId="0" fontId="14" fillId="0" borderId="4" xfId="0" applyFont="1" applyFill="1" applyBorder="1" applyAlignment="1">
      <alignment horizontal="left" vertical="center" wrapText="1"/>
    </xf>
    <xf numFmtId="0" fontId="12" fillId="17" borderId="0" xfId="0" applyFont="1" applyFill="1" applyAlignment="1">
      <alignment horizontal="center" vertical="center" wrapText="1"/>
    </xf>
    <xf numFmtId="0" fontId="19" fillId="18" borderId="47" xfId="0" applyFont="1" applyFill="1" applyBorder="1" applyAlignment="1">
      <alignment horizontal="left" vertical="center" wrapText="1"/>
    </xf>
    <xf numFmtId="0" fontId="19" fillId="18" borderId="0" xfId="0" applyFont="1" applyFill="1" applyBorder="1" applyAlignment="1">
      <alignment horizontal="center" vertical="center" wrapText="1"/>
    </xf>
    <xf numFmtId="0" fontId="19" fillId="18" borderId="11" xfId="0" applyFont="1" applyFill="1" applyBorder="1" applyAlignment="1">
      <alignment horizontal="center" vertical="center" wrapText="1"/>
    </xf>
    <xf numFmtId="0" fontId="19" fillId="18" borderId="10" xfId="0" applyFont="1" applyFill="1" applyBorder="1" applyAlignment="1">
      <alignment horizontal="center" vertical="center"/>
    </xf>
    <xf numFmtId="0" fontId="19" fillId="18" borderId="10" xfId="0" applyFont="1" applyFill="1" applyBorder="1" applyAlignment="1">
      <alignment horizontal="center" vertical="center" wrapText="1"/>
    </xf>
    <xf numFmtId="0" fontId="42" fillId="18" borderId="11" xfId="0" applyFont="1" applyFill="1" applyBorder="1" applyAlignment="1">
      <alignment horizontal="center" vertical="center" wrapText="1"/>
    </xf>
    <xf numFmtId="0" fontId="19" fillId="17" borderId="5" xfId="0" applyFont="1" applyFill="1" applyBorder="1" applyAlignment="1">
      <alignment horizontal="left" vertical="top" wrapText="1"/>
    </xf>
    <xf numFmtId="0" fontId="0" fillId="17" borderId="5" xfId="0" applyFill="1" applyBorder="1" applyAlignment="1">
      <alignment horizontal="left" vertical="top" wrapText="1"/>
    </xf>
    <xf numFmtId="0" fontId="42" fillId="18" borderId="11" xfId="0" applyFont="1" applyFill="1" applyBorder="1" applyAlignment="1">
      <alignment horizontal="center" vertical="center"/>
    </xf>
    <xf numFmtId="0" fontId="42" fillId="18" borderId="19" xfId="0" applyFont="1" applyFill="1" applyBorder="1" applyAlignment="1">
      <alignment horizontal="center" vertical="center"/>
    </xf>
    <xf numFmtId="0" fontId="42" fillId="18" borderId="19" xfId="0" applyFont="1" applyFill="1" applyBorder="1" applyAlignment="1">
      <alignment horizontal="center" vertical="center" wrapText="1"/>
    </xf>
    <xf numFmtId="0" fontId="2" fillId="7" borderId="13" xfId="0" applyFont="1" applyFill="1" applyBorder="1" applyAlignment="1">
      <alignment horizontal="center" vertical="center"/>
    </xf>
    <xf numFmtId="0" fontId="2" fillId="7" borderId="17" xfId="0" applyFont="1" applyFill="1" applyBorder="1" applyAlignment="1">
      <alignment horizontal="center" vertical="center"/>
    </xf>
    <xf numFmtId="0" fontId="2" fillId="7" borderId="14" xfId="0" applyFont="1" applyFill="1" applyBorder="1" applyAlignment="1">
      <alignment horizontal="center" vertical="center"/>
    </xf>
    <xf numFmtId="0" fontId="19" fillId="18" borderId="10" xfId="0" applyFont="1" applyFill="1" applyBorder="1" applyAlignment="1">
      <alignment horizontal="left" vertical="center" wrapText="1"/>
    </xf>
    <xf numFmtId="0" fontId="19" fillId="18" borderId="7" xfId="0" applyFont="1" applyFill="1" applyBorder="1" applyAlignment="1">
      <alignment horizontal="center" vertical="center" wrapText="1"/>
    </xf>
    <xf numFmtId="0" fontId="19" fillId="18" borderId="7" xfId="0" applyFont="1" applyFill="1" applyBorder="1" applyAlignment="1">
      <alignment horizontal="center" vertical="center"/>
    </xf>
    <xf numFmtId="0" fontId="42" fillId="18" borderId="7" xfId="0" applyFont="1" applyFill="1" applyBorder="1" applyAlignment="1">
      <alignment horizontal="center" vertical="center" wrapText="1"/>
    </xf>
    <xf numFmtId="0" fontId="19" fillId="18" borderId="9" xfId="0" applyFont="1" applyFill="1" applyBorder="1" applyAlignment="1">
      <alignment horizontal="center" vertical="center" wrapText="1"/>
    </xf>
    <xf numFmtId="0" fontId="19" fillId="18" borderId="10" xfId="0" applyFont="1" applyFill="1" applyBorder="1" applyAlignment="1">
      <alignment horizontal="left" vertical="center"/>
    </xf>
    <xf numFmtId="0" fontId="42" fillId="18" borderId="9" xfId="0" applyFont="1" applyFill="1" applyBorder="1" applyAlignment="1">
      <alignment horizontal="center" vertical="center" wrapText="1"/>
    </xf>
    <xf numFmtId="0" fontId="42" fillId="18" borderId="9" xfId="0" applyFont="1" applyFill="1" applyBorder="1" applyAlignment="1">
      <alignment horizontal="center" vertical="center"/>
    </xf>
    <xf numFmtId="0" fontId="19" fillId="5" borderId="10" xfId="0" applyFont="1" applyFill="1" applyBorder="1" applyAlignment="1">
      <alignment horizontal="left" vertical="center"/>
    </xf>
    <xf numFmtId="0" fontId="8" fillId="0" borderId="18" xfId="0" applyFont="1" applyBorder="1" applyAlignment="1">
      <alignment horizontal="left"/>
    </xf>
    <xf numFmtId="0" fontId="4" fillId="0" borderId="0" xfId="0" applyFont="1" applyAlignment="1">
      <alignment horizontal="left"/>
    </xf>
    <xf numFmtId="0" fontId="6" fillId="0" borderId="0" xfId="0" applyFont="1" applyAlignment="1">
      <alignment horizontal="left"/>
    </xf>
    <xf numFmtId="0" fontId="19" fillId="5" borderId="9" xfId="0" applyFont="1" applyFill="1" applyBorder="1" applyAlignment="1">
      <alignment horizontal="center" vertical="center"/>
    </xf>
    <xf numFmtId="0" fontId="19" fillId="5" borderId="10" xfId="0" applyFont="1" applyFill="1" applyBorder="1" applyAlignment="1">
      <alignment horizontal="center" vertical="center"/>
    </xf>
    <xf numFmtId="0" fontId="19" fillId="62" borderId="7" xfId="0" applyFont="1" applyFill="1" applyBorder="1" applyAlignment="1">
      <alignment horizontal="center" vertical="center"/>
    </xf>
    <xf numFmtId="0" fontId="19" fillId="62" borderId="8" xfId="0" applyFont="1" applyFill="1" applyBorder="1" applyAlignment="1">
      <alignment horizontal="center" vertical="center"/>
    </xf>
    <xf numFmtId="0" fontId="19" fillId="62" borderId="6" xfId="0" applyFont="1" applyFill="1" applyBorder="1" applyAlignment="1">
      <alignment horizontal="center" vertical="center"/>
    </xf>
    <xf numFmtId="0" fontId="19" fillId="62" borderId="10" xfId="0" applyFont="1" applyFill="1" applyBorder="1" applyAlignment="1">
      <alignment horizontal="center"/>
    </xf>
    <xf numFmtId="0" fontId="19" fillId="62" borderId="10" xfId="0" applyFont="1" applyFill="1" applyBorder="1" applyAlignment="1">
      <alignment horizontal="left"/>
    </xf>
    <xf numFmtId="0" fontId="19" fillId="62" borderId="0" xfId="0" applyFont="1" applyFill="1" applyBorder="1" applyAlignment="1">
      <alignment horizontal="center" vertical="center" wrapText="1"/>
    </xf>
    <xf numFmtId="0" fontId="19" fillId="62" borderId="10" xfId="0" applyFont="1" applyFill="1" applyBorder="1" applyAlignment="1">
      <alignment horizontal="center" vertical="center"/>
    </xf>
    <xf numFmtId="0" fontId="19" fillId="62" borderId="32" xfId="0" applyFont="1" applyFill="1" applyBorder="1" applyAlignment="1">
      <alignment horizontal="center" vertical="center"/>
    </xf>
    <xf numFmtId="0" fontId="19" fillId="62" borderId="31" xfId="0" applyFont="1" applyFill="1" applyBorder="1" applyAlignment="1">
      <alignment horizontal="center" vertical="center"/>
    </xf>
    <xf numFmtId="0" fontId="109" fillId="0" borderId="0" xfId="0" applyFont="1" applyAlignment="1">
      <alignment horizontal="center"/>
    </xf>
    <xf numFmtId="0" fontId="110" fillId="0" borderId="0" xfId="0" applyFont="1" applyAlignment="1">
      <alignment horizontal="center" vertical="center" wrapText="1"/>
    </xf>
    <xf numFmtId="0" fontId="111" fillId="0" borderId="0" xfId="0" applyFont="1" applyAlignment="1">
      <alignment horizontal="center" wrapText="1"/>
    </xf>
    <xf numFmtId="0" fontId="19" fillId="5" borderId="10" xfId="0" applyFont="1" applyFill="1" applyBorder="1" applyAlignment="1">
      <alignment horizontal="left" vertical="top" wrapText="1"/>
    </xf>
    <xf numFmtId="0" fontId="4" fillId="0" borderId="0" xfId="0" applyFont="1" applyAlignment="1">
      <alignment horizontal="center" wrapText="1"/>
    </xf>
    <xf numFmtId="0" fontId="0" fillId="0" borderId="0" xfId="0" applyFont="1" applyAlignment="1">
      <alignment horizontal="center" wrapText="1"/>
    </xf>
    <xf numFmtId="0" fontId="109" fillId="0" borderId="18" xfId="0" applyFont="1" applyBorder="1" applyAlignment="1">
      <alignment horizontal="center"/>
    </xf>
    <xf numFmtId="0" fontId="19" fillId="18" borderId="0" xfId="0" applyFont="1" applyFill="1" applyBorder="1" applyAlignment="1">
      <alignment horizontal="left" vertical="center" wrapText="1"/>
    </xf>
    <xf numFmtId="0" fontId="19" fillId="17" borderId="6" xfId="0" applyFont="1" applyFill="1" applyBorder="1" applyAlignment="1">
      <alignment horizontal="left" vertical="top" wrapText="1"/>
    </xf>
    <xf numFmtId="0" fontId="0" fillId="17" borderId="7" xfId="0" applyFill="1" applyBorder="1" applyAlignment="1">
      <alignment horizontal="left" vertical="top" wrapText="1"/>
    </xf>
    <xf numFmtId="0" fontId="0" fillId="17" borderId="8" xfId="0" applyFill="1" applyBorder="1" applyAlignment="1">
      <alignment horizontal="left" vertical="top" wrapText="1"/>
    </xf>
    <xf numFmtId="0" fontId="19" fillId="17" borderId="7" xfId="0" applyFont="1" applyFill="1" applyBorder="1" applyAlignment="1">
      <alignment horizontal="left" vertical="top" wrapText="1"/>
    </xf>
    <xf numFmtId="0" fontId="19" fillId="17" borderId="8" xfId="0" applyFont="1" applyFill="1" applyBorder="1" applyAlignment="1">
      <alignment horizontal="left" vertical="top" wrapText="1"/>
    </xf>
    <xf numFmtId="0" fontId="47" fillId="0" borderId="0" xfId="0" applyFont="1" applyAlignment="1">
      <alignment horizontal="left" vertical="top" wrapText="1"/>
    </xf>
    <xf numFmtId="0" fontId="42" fillId="18" borderId="7" xfId="0" applyFont="1" applyFill="1" applyBorder="1" applyAlignment="1">
      <alignment horizontal="center" vertical="top" wrapText="1"/>
    </xf>
    <xf numFmtId="0" fontId="42" fillId="5" borderId="7" xfId="0" applyFont="1" applyFill="1" applyBorder="1" applyAlignment="1">
      <alignment horizontal="center" vertical="top" wrapText="1"/>
    </xf>
    <xf numFmtId="0" fontId="42" fillId="5" borderId="7" xfId="0" applyFont="1" applyFill="1" applyBorder="1" applyAlignment="1">
      <alignment horizontal="left" vertical="top" wrapText="1"/>
    </xf>
    <xf numFmtId="0" fontId="19" fillId="18" borderId="7" xfId="0" applyFont="1" applyFill="1" applyBorder="1" applyAlignment="1">
      <alignment horizontal="left" vertical="center" wrapText="1"/>
    </xf>
    <xf numFmtId="0" fontId="52" fillId="0" borderId="0" xfId="0" applyFont="1" applyAlignment="1">
      <alignment horizontal="left" vertical="top" wrapText="1"/>
    </xf>
    <xf numFmtId="0" fontId="19" fillId="18" borderId="0" xfId="0" applyFont="1" applyFill="1" applyBorder="1" applyAlignment="1">
      <alignment horizontal="center" vertical="center"/>
    </xf>
    <xf numFmtId="0" fontId="18" fillId="0" borderId="18" xfId="0" applyFont="1" applyFill="1" applyBorder="1" applyAlignment="1">
      <alignment horizontal="center" vertical="center" wrapText="1"/>
    </xf>
    <xf numFmtId="0" fontId="18" fillId="0" borderId="11" xfId="0" applyFont="1" applyFill="1" applyBorder="1" applyAlignment="1">
      <alignment horizontal="center" vertical="center" wrapText="1"/>
    </xf>
    <xf numFmtId="0" fontId="24" fillId="18" borderId="24" xfId="0" applyFont="1" applyFill="1" applyBorder="1" applyAlignment="1">
      <alignment horizontal="left" vertical="center" wrapText="1"/>
    </xf>
    <xf numFmtId="0" fontId="35" fillId="0" borderId="18" xfId="0" applyFont="1" applyFill="1" applyBorder="1" applyAlignment="1">
      <alignment horizontal="center" vertical="center" wrapText="1"/>
    </xf>
    <xf numFmtId="0" fontId="18" fillId="0" borderId="17" xfId="0" applyFont="1" applyFill="1" applyBorder="1" applyAlignment="1">
      <alignment horizontal="center" vertical="center" wrapText="1"/>
    </xf>
    <xf numFmtId="0" fontId="53" fillId="0" borderId="18" xfId="0" applyFont="1" applyFill="1" applyBorder="1" applyAlignment="1">
      <alignment horizontal="center" vertical="center" wrapText="1"/>
    </xf>
    <xf numFmtId="0" fontId="53" fillId="0" borderId="11" xfId="0" applyFont="1" applyFill="1" applyBorder="1" applyAlignment="1">
      <alignment horizontal="center" vertical="center" wrapText="1"/>
    </xf>
    <xf numFmtId="0" fontId="19" fillId="5" borderId="0" xfId="0" applyFont="1" applyFill="1" applyAlignment="1">
      <alignment horizontal="center" vertical="center" wrapText="1"/>
    </xf>
    <xf numFmtId="0" fontId="7" fillId="0" borderId="18" xfId="11" applyFont="1" applyFill="1" applyBorder="1" applyAlignment="1">
      <alignment horizontal="left" vertical="center" wrapText="1"/>
    </xf>
    <xf numFmtId="0" fontId="4" fillId="0" borderId="0" xfId="0" applyFont="1" applyAlignment="1">
      <alignment horizontal="left" vertical="top" wrapText="1"/>
    </xf>
    <xf numFmtId="0" fontId="113" fillId="0" borderId="18" xfId="0" applyFont="1" applyFill="1" applyBorder="1" applyAlignment="1" applyProtection="1">
      <alignment horizontal="left" wrapText="1"/>
    </xf>
    <xf numFmtId="0" fontId="0" fillId="0" borderId="7" xfId="0" applyBorder="1" applyAlignment="1">
      <alignment horizontal="left" vertical="top" wrapText="1"/>
    </xf>
    <xf numFmtId="0" fontId="65" fillId="12" borderId="9" xfId="0" applyFont="1" applyFill="1" applyBorder="1" applyAlignment="1" applyProtection="1">
      <alignment horizontal="center" vertical="center" wrapText="1"/>
    </xf>
    <xf numFmtId="0" fontId="65" fillId="12" borderId="10" xfId="0" applyFont="1" applyFill="1" applyBorder="1" applyAlignment="1" applyProtection="1">
      <alignment horizontal="center" vertical="center" wrapText="1"/>
    </xf>
    <xf numFmtId="0" fontId="65" fillId="12" borderId="10" xfId="0" applyFont="1" applyFill="1" applyBorder="1" applyAlignment="1" applyProtection="1">
      <alignment horizontal="left" vertical="center"/>
    </xf>
    <xf numFmtId="0" fontId="19" fillId="12" borderId="9" xfId="0" applyNumberFormat="1" applyFont="1" applyFill="1" applyBorder="1" applyAlignment="1" applyProtection="1">
      <alignment horizontal="center" vertical="center"/>
    </xf>
    <xf numFmtId="0" fontId="19" fillId="12" borderId="10" xfId="0" applyNumberFormat="1" applyFont="1" applyFill="1" applyBorder="1" applyAlignment="1" applyProtection="1">
      <alignment horizontal="center" vertical="center"/>
    </xf>
    <xf numFmtId="0" fontId="65" fillId="12" borderId="7" xfId="0" applyFont="1" applyFill="1" applyBorder="1" applyAlignment="1" applyProtection="1">
      <alignment horizontal="center" vertical="center" wrapText="1"/>
    </xf>
    <xf numFmtId="0" fontId="19" fillId="12" borderId="10" xfId="0" applyFont="1" applyFill="1" applyBorder="1" applyAlignment="1">
      <alignment horizontal="left" vertical="center" wrapText="1"/>
    </xf>
    <xf numFmtId="0" fontId="18" fillId="0" borderId="18" xfId="0" applyFont="1" applyBorder="1" applyAlignment="1">
      <alignment horizontal="left" vertical="center" wrapText="1"/>
    </xf>
    <xf numFmtId="0" fontId="12" fillId="20" borderId="0" xfId="0" applyFont="1" applyFill="1" applyAlignment="1">
      <alignment horizontal="center" vertical="center" wrapText="1"/>
    </xf>
    <xf numFmtId="0" fontId="19" fillId="20" borderId="5" xfId="0" applyFont="1" applyFill="1" applyBorder="1" applyAlignment="1">
      <alignment horizontal="left" vertical="top"/>
    </xf>
    <xf numFmtId="0" fontId="19" fillId="20" borderId="5" xfId="0" applyFont="1" applyFill="1" applyBorder="1" applyAlignment="1">
      <alignment horizontal="left" vertical="top" wrapText="1"/>
    </xf>
    <xf numFmtId="0" fontId="17" fillId="3" borderId="0" xfId="3" applyFont="1" applyFill="1" applyAlignment="1">
      <alignment horizontal="center" vertical="center"/>
    </xf>
    <xf numFmtId="0" fontId="13" fillId="7" borderId="11" xfId="0" applyFont="1" applyFill="1" applyBorder="1" applyAlignment="1">
      <alignment horizontal="center" vertical="center"/>
    </xf>
    <xf numFmtId="0" fontId="0" fillId="20" borderId="5" xfId="0" applyFill="1" applyBorder="1" applyAlignment="1">
      <alignment horizontal="left" vertical="top"/>
    </xf>
    <xf numFmtId="0" fontId="19" fillId="5" borderId="7" xfId="0" applyFont="1" applyFill="1" applyBorder="1" applyAlignment="1" applyProtection="1">
      <alignment horizontal="center" vertical="center"/>
    </xf>
    <xf numFmtId="0" fontId="4" fillId="10" borderId="13" xfId="0" applyFont="1" applyFill="1" applyBorder="1" applyAlignment="1">
      <alignment horizontal="center" vertical="top"/>
    </xf>
    <xf numFmtId="0" fontId="4" fillId="10" borderId="17" xfId="0" applyFont="1" applyFill="1" applyBorder="1" applyAlignment="1">
      <alignment horizontal="center" vertical="top"/>
    </xf>
    <xf numFmtId="0" fontId="4" fillId="10" borderId="14" xfId="0" applyFont="1" applyFill="1" applyBorder="1" applyAlignment="1">
      <alignment horizontal="center" vertical="top"/>
    </xf>
    <xf numFmtId="0" fontId="19" fillId="5" borderId="7" xfId="5" applyFont="1" applyFill="1" applyBorder="1" applyAlignment="1">
      <alignment horizontal="center" vertical="center" wrapText="1"/>
    </xf>
    <xf numFmtId="0" fontId="19" fillId="20" borderId="6" xfId="0" applyFont="1" applyFill="1" applyBorder="1" applyAlignment="1">
      <alignment horizontal="left" vertical="top"/>
    </xf>
    <xf numFmtId="0" fontId="19" fillId="20" borderId="7" xfId="0" applyFont="1" applyFill="1" applyBorder="1" applyAlignment="1">
      <alignment horizontal="left" vertical="top"/>
    </xf>
    <xf numFmtId="0" fontId="0" fillId="20" borderId="7" xfId="0" applyFill="1" applyBorder="1" applyAlignment="1">
      <alignment horizontal="left" vertical="top"/>
    </xf>
    <xf numFmtId="0" fontId="0" fillId="20" borderId="8" xfId="0" applyFill="1" applyBorder="1" applyAlignment="1">
      <alignment horizontal="left" vertical="top"/>
    </xf>
    <xf numFmtId="0" fontId="19" fillId="5" borderId="0" xfId="0" applyFont="1" applyFill="1" applyBorder="1" applyAlignment="1">
      <alignment horizontal="left" vertical="center" wrapText="1"/>
    </xf>
    <xf numFmtId="0" fontId="19" fillId="5" borderId="9" xfId="5" applyFont="1" applyFill="1" applyBorder="1" applyAlignment="1">
      <alignment horizontal="center" vertical="center" wrapText="1"/>
    </xf>
    <xf numFmtId="0" fontId="19" fillId="5" borderId="10" xfId="5" applyFont="1" applyFill="1" applyBorder="1" applyAlignment="1">
      <alignment horizontal="center" vertical="center" wrapText="1"/>
    </xf>
    <xf numFmtId="0" fontId="19" fillId="20" borderId="8" xfId="0" applyFont="1" applyFill="1" applyBorder="1" applyAlignment="1">
      <alignment horizontal="left" vertical="top"/>
    </xf>
    <xf numFmtId="0" fontId="19" fillId="5" borderId="10" xfId="0" applyFont="1" applyFill="1" applyBorder="1" applyAlignment="1">
      <alignment horizontal="left"/>
    </xf>
    <xf numFmtId="0" fontId="17" fillId="6" borderId="0" xfId="3" applyFont="1" applyFill="1" applyAlignment="1">
      <alignment horizontal="left"/>
    </xf>
    <xf numFmtId="0" fontId="19" fillId="20" borderId="6" xfId="0" applyFont="1" applyFill="1" applyBorder="1" applyAlignment="1">
      <alignment horizontal="left" vertical="top" wrapText="1"/>
    </xf>
    <xf numFmtId="0" fontId="19" fillId="20" borderId="7" xfId="0" applyFont="1" applyFill="1" applyBorder="1" applyAlignment="1">
      <alignment horizontal="left" vertical="top" wrapText="1"/>
    </xf>
    <xf numFmtId="0" fontId="0" fillId="20" borderId="7" xfId="0" applyFill="1" applyBorder="1" applyAlignment="1">
      <alignment horizontal="left" vertical="top" wrapText="1"/>
    </xf>
    <xf numFmtId="0" fontId="0" fillId="20" borderId="8" xfId="0" applyFill="1" applyBorder="1" applyAlignment="1">
      <alignment horizontal="left" vertical="top" wrapText="1"/>
    </xf>
    <xf numFmtId="0" fontId="19" fillId="5" borderId="7" xfId="0" applyNumberFormat="1" applyFont="1" applyFill="1" applyBorder="1" applyAlignment="1" applyProtection="1">
      <alignment horizontal="center" vertical="center"/>
    </xf>
    <xf numFmtId="0" fontId="19" fillId="20" borderId="5" xfId="0" applyFont="1" applyFill="1" applyBorder="1" applyAlignment="1">
      <alignment horizontal="left" vertical="center"/>
    </xf>
    <xf numFmtId="0" fontId="0" fillId="20" borderId="5" xfId="0" applyFill="1" applyBorder="1" applyAlignment="1">
      <alignment horizontal="left" vertical="center"/>
    </xf>
    <xf numFmtId="0" fontId="7" fillId="0" borderId="0" xfId="0" applyFont="1" applyFill="1" applyBorder="1" applyAlignment="1">
      <alignment horizontal="left" wrapText="1"/>
    </xf>
    <xf numFmtId="0" fontId="8" fillId="20" borderId="7" xfId="0" applyFont="1" applyFill="1" applyBorder="1" applyAlignment="1">
      <alignment horizontal="left" vertical="top" wrapText="1"/>
    </xf>
    <xf numFmtId="0" fontId="99" fillId="6" borderId="0" xfId="3" applyFont="1" applyFill="1" applyAlignment="1">
      <alignment horizontal="center"/>
    </xf>
    <xf numFmtId="0" fontId="7" fillId="0" borderId="0" xfId="0" applyFont="1" applyAlignment="1">
      <alignment horizontal="left" vertical="center" wrapText="1"/>
    </xf>
    <xf numFmtId="0" fontId="19" fillId="5" borderId="9" xfId="0" applyFont="1" applyFill="1" applyBorder="1" applyAlignment="1">
      <alignment horizontal="left" vertical="center" wrapText="1"/>
    </xf>
    <xf numFmtId="0" fontId="19" fillId="5" borderId="41" xfId="0" applyFont="1" applyFill="1" applyBorder="1" applyAlignment="1">
      <alignment horizontal="center" vertical="center"/>
    </xf>
    <xf numFmtId="0" fontId="19" fillId="5" borderId="43" xfId="0" applyFont="1" applyFill="1" applyBorder="1" applyAlignment="1">
      <alignment horizontal="center" vertical="center"/>
    </xf>
    <xf numFmtId="0" fontId="19" fillId="5" borderId="41" xfId="0" applyFont="1" applyFill="1" applyBorder="1" applyAlignment="1">
      <alignment horizontal="center" vertical="center" wrapText="1"/>
    </xf>
    <xf numFmtId="0" fontId="7" fillId="0" borderId="0" xfId="9" applyFont="1" applyFill="1" applyAlignment="1">
      <alignment horizontal="left"/>
    </xf>
    <xf numFmtId="0" fontId="7" fillId="0" borderId="0" xfId="9" applyFont="1" applyFill="1" applyAlignment="1">
      <alignment horizontal="left" vertical="center" wrapText="1"/>
    </xf>
    <xf numFmtId="0" fontId="7" fillId="0" borderId="0" xfId="0" applyFont="1" applyAlignment="1">
      <alignment horizontal="left" wrapText="1"/>
    </xf>
    <xf numFmtId="0" fontId="6" fillId="0" borderId="0" xfId="0" applyFont="1" applyAlignment="1">
      <alignment horizontal="left" vertical="top" wrapText="1"/>
    </xf>
    <xf numFmtId="0" fontId="42" fillId="0" borderId="0" xfId="0" applyFont="1" applyFill="1" applyBorder="1" applyAlignment="1">
      <alignment horizontal="center" vertical="center" wrapText="1"/>
    </xf>
    <xf numFmtId="0" fontId="8" fillId="0" borderId="0" xfId="0" applyFont="1" applyAlignment="1">
      <alignment horizontal="left" wrapText="1"/>
    </xf>
    <xf numFmtId="2" fontId="42" fillId="0" borderId="0" xfId="0" applyNumberFormat="1" applyFont="1" applyFill="1" applyBorder="1" applyAlignment="1">
      <alignment horizontal="center" vertical="center"/>
    </xf>
    <xf numFmtId="0" fontId="19" fillId="20" borderId="5" xfId="0" applyFont="1" applyFill="1" applyBorder="1" applyAlignment="1">
      <alignment horizontal="left" vertical="center" wrapText="1"/>
    </xf>
    <xf numFmtId="0" fontId="117" fillId="0" borderId="7" xfId="0" applyFont="1" applyFill="1" applyBorder="1" applyAlignment="1">
      <alignment horizontal="left" wrapText="1"/>
    </xf>
    <xf numFmtId="0" fontId="8" fillId="0" borderId="0" xfId="0" applyFont="1" applyAlignment="1">
      <alignment horizontal="left" vertical="center" wrapText="1"/>
    </xf>
    <xf numFmtId="0" fontId="8" fillId="0" borderId="0" xfId="0" applyFont="1" applyAlignment="1">
      <alignment horizontal="left" vertical="top" wrapText="1" indent="2"/>
    </xf>
    <xf numFmtId="0" fontId="19" fillId="5" borderId="0" xfId="0" applyFont="1" applyFill="1" applyBorder="1" applyAlignment="1">
      <alignment horizontal="center" vertical="center"/>
    </xf>
    <xf numFmtId="0" fontId="12" fillId="23" borderId="0" xfId="0" applyFont="1" applyFill="1" applyAlignment="1">
      <alignment horizontal="center" vertical="center" wrapText="1"/>
    </xf>
    <xf numFmtId="0" fontId="19" fillId="23" borderId="6" xfId="0" applyFont="1" applyFill="1" applyBorder="1" applyAlignment="1">
      <alignment horizontal="left" vertical="top"/>
    </xf>
    <xf numFmtId="0" fontId="0" fillId="23" borderId="8" xfId="0" applyFill="1" applyBorder="1" applyAlignment="1">
      <alignment horizontal="left" vertical="top"/>
    </xf>
    <xf numFmtId="0" fontId="0" fillId="23" borderId="7" xfId="0" applyFill="1" applyBorder="1" applyAlignment="1">
      <alignment horizontal="left" vertical="top"/>
    </xf>
    <xf numFmtId="0" fontId="19" fillId="23" borderId="8" xfId="0" applyFont="1" applyFill="1" applyBorder="1" applyAlignment="1">
      <alignment horizontal="left" vertical="top"/>
    </xf>
    <xf numFmtId="0" fontId="6" fillId="0" borderId="0" xfId="0" applyFont="1" applyAlignment="1">
      <alignment horizontal="left" vertical="center"/>
    </xf>
    <xf numFmtId="0" fontId="8" fillId="0" borderId="18" xfId="0" applyFont="1" applyBorder="1" applyAlignment="1">
      <alignment horizontal="left" vertical="center" wrapText="1"/>
    </xf>
    <xf numFmtId="0" fontId="8" fillId="0" borderId="0" xfId="0" applyFont="1" applyBorder="1" applyAlignment="1">
      <alignment horizontal="left" vertical="center" wrapText="1"/>
    </xf>
    <xf numFmtId="0" fontId="19" fillId="23" borderId="6" xfId="0" applyFont="1" applyFill="1" applyBorder="1" applyAlignment="1">
      <alignment horizontal="left" vertical="top" wrapText="1"/>
    </xf>
    <xf numFmtId="0" fontId="0" fillId="23" borderId="7" xfId="0" applyFill="1" applyBorder="1" applyAlignment="1">
      <alignment horizontal="left" vertical="top" wrapText="1"/>
    </xf>
    <xf numFmtId="0" fontId="0" fillId="23" borderId="8" xfId="0" applyFill="1" applyBorder="1" applyAlignment="1">
      <alignment horizontal="left" vertical="top" wrapText="1"/>
    </xf>
    <xf numFmtId="0" fontId="8" fillId="0" borderId="0" xfId="0" applyFont="1" applyBorder="1" applyAlignment="1">
      <alignment horizontal="left" vertical="top" wrapText="1"/>
    </xf>
    <xf numFmtId="0" fontId="19" fillId="18" borderId="7" xfId="0" applyFont="1" applyFill="1" applyBorder="1" applyAlignment="1">
      <alignment horizontal="left" vertical="center"/>
    </xf>
    <xf numFmtId="0" fontId="19" fillId="18" borderId="7" xfId="5" applyFont="1" applyFill="1" applyBorder="1" applyAlignment="1">
      <alignment horizontal="center" vertical="center" wrapText="1"/>
    </xf>
    <xf numFmtId="0" fontId="19" fillId="23" borderId="7" xfId="0" applyFont="1" applyFill="1" applyBorder="1" applyAlignment="1">
      <alignment horizontal="left" vertical="top"/>
    </xf>
    <xf numFmtId="0" fontId="6" fillId="0" borderId="0" xfId="0" applyFont="1" applyAlignment="1">
      <alignment vertical="center"/>
    </xf>
    <xf numFmtId="0" fontId="7" fillId="0" borderId="1" xfId="0" applyFont="1" applyFill="1" applyBorder="1" applyAlignment="1">
      <alignment horizontal="center" vertical="center" wrapText="1"/>
    </xf>
    <xf numFmtId="2" fontId="7" fillId="0" borderId="1" xfId="0" applyNumberFormat="1" applyFont="1" applyFill="1" applyBorder="1" applyAlignment="1">
      <alignment horizontal="center" vertical="center"/>
    </xf>
    <xf numFmtId="0" fontId="19" fillId="23" borderId="5" xfId="0" applyFont="1" applyFill="1" applyBorder="1" applyAlignment="1">
      <alignment horizontal="left" vertical="top" wrapText="1"/>
    </xf>
    <xf numFmtId="0" fontId="0" fillId="23" borderId="5" xfId="0" applyFill="1" applyBorder="1" applyAlignment="1">
      <alignment horizontal="left" vertical="top" wrapText="1"/>
    </xf>
    <xf numFmtId="0" fontId="19" fillId="23" borderId="5" xfId="0" applyFont="1" applyFill="1" applyBorder="1" applyAlignment="1">
      <alignment horizontal="left" vertical="top"/>
    </xf>
    <xf numFmtId="0" fontId="19" fillId="18" borderId="7" xfId="0" applyFont="1" applyFill="1" applyBorder="1" applyAlignment="1">
      <alignment horizontal="left" wrapText="1"/>
    </xf>
    <xf numFmtId="0" fontId="19" fillId="5" borderId="10" xfId="17" applyFont="1" applyFill="1" applyBorder="1" applyAlignment="1">
      <alignment horizontal="left"/>
    </xf>
    <xf numFmtId="0" fontId="19" fillId="5" borderId="0" xfId="17" applyFont="1" applyFill="1" applyBorder="1" applyAlignment="1">
      <alignment horizontal="center" vertical="center"/>
    </xf>
    <xf numFmtId="0" fontId="19" fillId="5" borderId="10" xfId="17" applyFont="1" applyFill="1" applyBorder="1" applyAlignment="1">
      <alignment horizontal="center" vertical="center"/>
    </xf>
    <xf numFmtId="0" fontId="19" fillId="5" borderId="0" xfId="0" applyFont="1" applyFill="1" applyAlignment="1">
      <alignment horizontal="left"/>
    </xf>
    <xf numFmtId="0" fontId="19" fillId="5" borderId="50" xfId="0" applyFont="1" applyFill="1" applyBorder="1" applyAlignment="1">
      <alignment horizontal="center" vertical="center" wrapText="1"/>
    </xf>
    <xf numFmtId="0" fontId="19" fillId="5" borderId="53" xfId="0" applyFont="1" applyFill="1" applyBorder="1" applyAlignment="1">
      <alignment horizontal="center" vertical="center"/>
    </xf>
    <xf numFmtId="0" fontId="19" fillId="5" borderId="51" xfId="0" applyFont="1" applyFill="1" applyBorder="1" applyAlignment="1">
      <alignment horizontal="center"/>
    </xf>
    <xf numFmtId="0" fontId="19" fillId="5" borderId="52" xfId="0" applyFont="1" applyFill="1" applyBorder="1" applyAlignment="1">
      <alignment horizontal="center"/>
    </xf>
    <xf numFmtId="0" fontId="19" fillId="5" borderId="10" xfId="0" applyFont="1" applyFill="1" applyBorder="1" applyAlignment="1">
      <alignment horizontal="center"/>
    </xf>
    <xf numFmtId="0" fontId="19" fillId="5" borderId="10" xfId="17" applyFont="1" applyFill="1" applyBorder="1" applyAlignment="1">
      <alignment horizontal="left" vertical="center"/>
    </xf>
    <xf numFmtId="0" fontId="6" fillId="0" borderId="0" xfId="0" applyFont="1" applyBorder="1" applyAlignment="1">
      <alignment horizontal="left" vertical="center" wrapText="1"/>
    </xf>
    <xf numFmtId="0" fontId="42" fillId="0" borderId="0" xfId="0" applyFont="1" applyFill="1" applyBorder="1" applyAlignment="1">
      <alignment horizontal="left" vertical="center" wrapText="1"/>
    </xf>
    <xf numFmtId="2" fontId="42" fillId="0" borderId="0" xfId="0" applyNumberFormat="1" applyFont="1" applyFill="1" applyBorder="1" applyAlignment="1">
      <alignment horizontal="left" wrapText="1"/>
    </xf>
    <xf numFmtId="1" fontId="42" fillId="0" borderId="0" xfId="0" applyNumberFormat="1" applyFont="1" applyFill="1" applyBorder="1" applyAlignment="1">
      <alignment horizontal="center"/>
    </xf>
    <xf numFmtId="0" fontId="0" fillId="23" borderId="5" xfId="0" applyFill="1" applyBorder="1" applyAlignment="1">
      <alignment horizontal="left" vertical="top"/>
    </xf>
    <xf numFmtId="2" fontId="19" fillId="5" borderId="7" xfId="0" applyNumberFormat="1" applyFont="1" applyFill="1" applyBorder="1" applyAlignment="1">
      <alignment horizontal="center" vertical="center" wrapText="1"/>
    </xf>
    <xf numFmtId="2" fontId="19" fillId="5" borderId="7" xfId="0" applyNumberFormat="1" applyFont="1" applyFill="1" applyBorder="1" applyAlignment="1">
      <alignment horizontal="center" wrapText="1"/>
    </xf>
    <xf numFmtId="0" fontId="19" fillId="23" borderId="6" xfId="0" applyFont="1" applyFill="1" applyBorder="1" applyAlignment="1">
      <alignment horizontal="center" vertical="top"/>
    </xf>
    <xf numFmtId="0" fontId="19" fillId="23" borderId="7" xfId="0" applyFont="1" applyFill="1" applyBorder="1" applyAlignment="1">
      <alignment horizontal="center" vertical="top"/>
    </xf>
    <xf numFmtId="0" fontId="19" fillId="23" borderId="7" xfId="0" applyFont="1" applyFill="1" applyBorder="1" applyAlignment="1">
      <alignment horizontal="left" vertical="top" wrapText="1"/>
    </xf>
    <xf numFmtId="0" fontId="19" fillId="18" borderId="7" xfId="15" applyFont="1" applyFill="1" applyBorder="1" applyAlignment="1">
      <alignment horizontal="center" vertical="center" wrapText="1"/>
    </xf>
    <xf numFmtId="0" fontId="19" fillId="18" borderId="7" xfId="15" applyFont="1" applyFill="1" applyBorder="1" applyAlignment="1">
      <alignment horizontal="center" wrapText="1"/>
    </xf>
    <xf numFmtId="0" fontId="12" fillId="24" borderId="0" xfId="0" applyFont="1" applyFill="1" applyAlignment="1">
      <alignment horizontal="center" vertical="center" wrapText="1"/>
    </xf>
    <xf numFmtId="0" fontId="64" fillId="0" borderId="0" xfId="0" applyFont="1" applyAlignment="1">
      <alignment horizontal="left" vertical="center" wrapText="1" readingOrder="1"/>
    </xf>
    <xf numFmtId="16" fontId="19" fillId="5" borderId="7" xfId="0" applyNumberFormat="1" applyFont="1" applyFill="1" applyBorder="1" applyAlignment="1">
      <alignment horizontal="center" vertical="center" wrapText="1"/>
    </xf>
    <xf numFmtId="0" fontId="19" fillId="24" borderId="5" xfId="0" applyFont="1" applyFill="1" applyBorder="1" applyAlignment="1">
      <alignment horizontal="left" vertical="top" wrapText="1"/>
    </xf>
    <xf numFmtId="0" fontId="19" fillId="5" borderId="7" xfId="0" applyFont="1" applyFill="1" applyBorder="1" applyAlignment="1">
      <alignment horizontal="left" wrapText="1"/>
    </xf>
    <xf numFmtId="0" fontId="4" fillId="24" borderId="5" xfId="0" applyFont="1" applyFill="1" applyBorder="1" applyAlignment="1">
      <alignment horizontal="left" vertical="top" wrapText="1"/>
    </xf>
    <xf numFmtId="0" fontId="19" fillId="5" borderId="0" xfId="0" applyFont="1" applyFill="1" applyBorder="1" applyAlignment="1">
      <alignment horizontal="left" vertical="center"/>
    </xf>
    <xf numFmtId="0" fontId="17" fillId="6" borderId="0" xfId="3" applyFont="1" applyFill="1" applyAlignment="1">
      <alignment horizontal="center" vertical="center" wrapText="1"/>
    </xf>
    <xf numFmtId="0" fontId="4" fillId="0" borderId="13" xfId="0" applyFont="1" applyFill="1" applyBorder="1" applyAlignment="1">
      <alignment horizontal="left" vertical="top"/>
    </xf>
    <xf numFmtId="0" fontId="4" fillId="0" borderId="14" xfId="0" applyFont="1" applyFill="1" applyBorder="1" applyAlignment="1">
      <alignment horizontal="left" vertical="top"/>
    </xf>
    <xf numFmtId="0" fontId="119" fillId="5" borderId="9" xfId="0" applyFont="1" applyFill="1" applyBorder="1" applyAlignment="1">
      <alignment horizontal="center" vertical="center" wrapText="1"/>
    </xf>
    <xf numFmtId="0" fontId="119" fillId="5" borderId="10" xfId="0" applyFont="1" applyFill="1" applyBorder="1" applyAlignment="1">
      <alignment horizontal="center" vertical="center" wrapText="1"/>
    </xf>
    <xf numFmtId="0" fontId="120" fillId="28" borderId="0" xfId="0" applyFont="1" applyFill="1" applyBorder="1" applyAlignment="1">
      <alignment horizontal="left" vertical="center"/>
    </xf>
    <xf numFmtId="0" fontId="120" fillId="28" borderId="11" xfId="0" applyFont="1" applyFill="1" applyBorder="1" applyAlignment="1">
      <alignment horizontal="left" vertical="center"/>
    </xf>
    <xf numFmtId="0" fontId="120" fillId="0" borderId="0" xfId="0" applyFont="1" applyBorder="1" applyAlignment="1">
      <alignment horizontal="left" vertical="center"/>
    </xf>
    <xf numFmtId="0" fontId="120" fillId="26" borderId="0" xfId="0" applyFont="1" applyFill="1" applyBorder="1" applyAlignment="1">
      <alignment horizontal="left" vertical="center"/>
    </xf>
    <xf numFmtId="0" fontId="120" fillId="27" borderId="0" xfId="0" applyFont="1" applyFill="1" applyBorder="1" applyAlignment="1">
      <alignment horizontal="left" vertical="center"/>
    </xf>
    <xf numFmtId="0" fontId="120" fillId="25" borderId="0" xfId="0" applyFont="1" applyFill="1" applyBorder="1" applyAlignment="1">
      <alignment horizontal="left" vertical="center"/>
    </xf>
    <xf numFmtId="0" fontId="119" fillId="5" borderId="9" xfId="0" applyFont="1" applyFill="1" applyBorder="1" applyAlignment="1">
      <alignment horizontal="center" vertical="center"/>
    </xf>
    <xf numFmtId="0" fontId="119" fillId="5" borderId="10" xfId="0" applyFont="1" applyFill="1" applyBorder="1" applyAlignment="1">
      <alignment horizontal="center" vertical="center"/>
    </xf>
    <xf numFmtId="0" fontId="119" fillId="5" borderId="0" xfId="0" applyFont="1" applyFill="1" applyBorder="1" applyAlignment="1">
      <alignment horizontal="center"/>
    </xf>
    <xf numFmtId="0" fontId="119" fillId="5" borderId="0" xfId="0" applyFont="1" applyFill="1" applyBorder="1" applyAlignment="1">
      <alignment horizontal="center" vertical="center"/>
    </xf>
    <xf numFmtId="0" fontId="119" fillId="5" borderId="0" xfId="0" applyFont="1" applyFill="1" applyBorder="1" applyAlignment="1">
      <alignment horizontal="center" vertical="center" wrapText="1"/>
    </xf>
    <xf numFmtId="0" fontId="119" fillId="5" borderId="10" xfId="0" applyFont="1" applyFill="1" applyBorder="1" applyAlignment="1">
      <alignment horizontal="left"/>
    </xf>
    <xf numFmtId="0" fontId="19" fillId="24" borderId="6" xfId="0" applyFont="1" applyFill="1" applyBorder="1" applyAlignment="1">
      <alignment horizontal="left" vertical="top" wrapText="1"/>
    </xf>
    <xf numFmtId="0" fontId="19" fillId="24" borderId="8" xfId="0" applyFont="1" applyFill="1" applyBorder="1" applyAlignment="1">
      <alignment horizontal="left" vertical="top" wrapText="1"/>
    </xf>
    <xf numFmtId="0" fontId="19" fillId="24" borderId="7" xfId="0" applyFont="1" applyFill="1" applyBorder="1" applyAlignment="1">
      <alignment horizontal="left" vertical="top" wrapText="1"/>
    </xf>
    <xf numFmtId="0" fontId="0" fillId="0" borderId="8" xfId="0" applyBorder="1" applyAlignment="1">
      <alignment horizontal="left" vertical="top" wrapText="1"/>
    </xf>
    <xf numFmtId="0" fontId="78" fillId="63" borderId="0" xfId="0" applyFont="1" applyFill="1" applyBorder="1" applyAlignment="1">
      <alignment horizontal="center" vertical="center" textRotation="90"/>
    </xf>
    <xf numFmtId="0" fontId="116" fillId="0" borderId="0" xfId="0" applyFont="1" applyBorder="1"/>
    <xf numFmtId="49" fontId="78" fillId="64" borderId="0" xfId="0" applyNumberFormat="1" applyFont="1" applyFill="1" applyBorder="1" applyAlignment="1">
      <alignment horizontal="center" vertical="center" textRotation="90"/>
    </xf>
    <xf numFmtId="0" fontId="116" fillId="0" borderId="54" xfId="0" applyFont="1" applyBorder="1"/>
    <xf numFmtId="0" fontId="82" fillId="65" borderId="0" xfId="0" applyFont="1" applyFill="1" applyBorder="1" applyAlignment="1">
      <alignment horizontal="center" vertical="center"/>
    </xf>
    <xf numFmtId="0" fontId="82" fillId="0" borderId="0" xfId="0" applyFont="1" applyAlignment="1">
      <alignment horizontal="center" vertical="center"/>
    </xf>
    <xf numFmtId="0" fontId="78" fillId="0" borderId="0" xfId="0" applyFont="1" applyAlignment="1"/>
    <xf numFmtId="0" fontId="82" fillId="66" borderId="0" xfId="0" applyFont="1" applyFill="1" applyBorder="1" applyAlignment="1">
      <alignment horizontal="center" vertical="center"/>
    </xf>
    <xf numFmtId="0" fontId="82" fillId="67" borderId="0" xfId="0" applyFont="1" applyFill="1" applyBorder="1" applyAlignment="1">
      <alignment horizontal="center" vertical="center"/>
    </xf>
    <xf numFmtId="0" fontId="82" fillId="68" borderId="0" xfId="0" applyFont="1" applyFill="1" applyBorder="1" applyAlignment="1">
      <alignment horizontal="center" vertical="center"/>
    </xf>
    <xf numFmtId="0" fontId="82" fillId="66" borderId="0" xfId="0" applyFont="1" applyFill="1" applyBorder="1" applyAlignment="1">
      <alignment horizontal="center" vertical="center" wrapText="1"/>
    </xf>
    <xf numFmtId="0" fontId="82" fillId="69" borderId="0" xfId="0" applyFont="1" applyFill="1" applyBorder="1" applyAlignment="1">
      <alignment horizontal="center" vertical="center"/>
    </xf>
    <xf numFmtId="0" fontId="82" fillId="0" borderId="0" xfId="0" applyFont="1" applyAlignment="1">
      <alignment horizontal="center" vertical="center" wrapText="1"/>
    </xf>
    <xf numFmtId="0" fontId="19" fillId="5" borderId="0" xfId="0" applyFont="1" applyFill="1" applyAlignment="1">
      <alignment horizontal="center" vertical="center"/>
    </xf>
    <xf numFmtId="0" fontId="19" fillId="5" borderId="10" xfId="0" applyFont="1" applyFill="1" applyBorder="1" applyAlignment="1">
      <alignment horizontal="center" vertical="center" wrapText="1" readingOrder="1"/>
    </xf>
    <xf numFmtId="0" fontId="19" fillId="5" borderId="25" xfId="0" applyFont="1" applyFill="1" applyBorder="1" applyAlignment="1">
      <alignment horizontal="center" vertical="center" wrapText="1" readingOrder="1"/>
    </xf>
    <xf numFmtId="0" fontId="19" fillId="5" borderId="0" xfId="0" applyFont="1" applyFill="1" applyBorder="1" applyAlignment="1">
      <alignment horizontal="center" vertical="center" wrapText="1" readingOrder="1"/>
    </xf>
    <xf numFmtId="0" fontId="49" fillId="0" borderId="60" xfId="0" applyFont="1" applyBorder="1" applyAlignment="1">
      <alignment horizontal="left" vertical="center" wrapText="1" readingOrder="1"/>
    </xf>
    <xf numFmtId="0" fontId="49" fillId="0" borderId="55" xfId="0" applyFont="1" applyBorder="1" applyAlignment="1">
      <alignment horizontal="left" vertical="center" wrapText="1" readingOrder="1"/>
    </xf>
    <xf numFmtId="0" fontId="49" fillId="0" borderId="61" xfId="0" applyFont="1" applyBorder="1" applyAlignment="1">
      <alignment horizontal="left" vertical="center" wrapText="1" readingOrder="1"/>
    </xf>
    <xf numFmtId="0" fontId="19" fillId="5" borderId="10" xfId="0" applyFont="1" applyFill="1" applyBorder="1" applyAlignment="1">
      <alignment horizontal="left" vertical="center" wrapText="1" readingOrder="1"/>
    </xf>
    <xf numFmtId="0" fontId="19" fillId="5" borderId="7" xfId="0" applyFont="1" applyFill="1" applyBorder="1" applyAlignment="1">
      <alignment horizontal="center" vertical="center" wrapText="1" readingOrder="1"/>
    </xf>
    <xf numFmtId="0" fontId="65" fillId="5" borderId="27" xfId="0" applyFont="1" applyFill="1" applyBorder="1" applyAlignment="1">
      <alignment horizontal="center" vertical="center" wrapText="1" readingOrder="1"/>
    </xf>
    <xf numFmtId="0" fontId="19" fillId="5" borderId="10" xfId="7" applyFont="1" applyFill="1" applyBorder="1" applyAlignment="1">
      <alignment horizontal="center" vertical="center" wrapText="1"/>
    </xf>
    <xf numFmtId="0" fontId="19" fillId="5" borderId="9" xfId="0" applyFont="1" applyFill="1" applyBorder="1" applyAlignment="1">
      <alignment horizontal="center" vertical="center" wrapText="1" readingOrder="1"/>
    </xf>
    <xf numFmtId="0" fontId="34" fillId="0" borderId="18" xfId="0" applyFont="1" applyBorder="1" applyAlignment="1">
      <alignment horizontal="left" vertical="center" readingOrder="1"/>
    </xf>
    <xf numFmtId="0" fontId="34" fillId="0" borderId="0" xfId="0" applyFont="1" applyBorder="1" applyAlignment="1">
      <alignment horizontal="left" vertical="center" readingOrder="1"/>
    </xf>
    <xf numFmtId="0" fontId="4" fillId="8" borderId="1" xfId="0" applyFont="1" applyFill="1" applyBorder="1" applyAlignment="1">
      <alignment horizontal="left" vertical="center" wrapText="1"/>
    </xf>
    <xf numFmtId="0" fontId="4" fillId="10" borderId="33" xfId="0" applyFont="1" applyFill="1" applyBorder="1" applyAlignment="1">
      <alignment horizontal="left" vertical="top"/>
    </xf>
    <xf numFmtId="0" fontId="4" fillId="10" borderId="34" xfId="0" applyFont="1" applyFill="1" applyBorder="1" applyAlignment="1">
      <alignment horizontal="left" vertical="top"/>
    </xf>
    <xf numFmtId="0" fontId="4" fillId="10" borderId="36" xfId="0" applyFont="1" applyFill="1" applyBorder="1" applyAlignment="1">
      <alignment horizontal="left" vertical="top"/>
    </xf>
    <xf numFmtId="0" fontId="4" fillId="10" borderId="38" xfId="0" applyFont="1" applyFill="1" applyBorder="1" applyAlignment="1">
      <alignment horizontal="left" vertical="top"/>
    </xf>
    <xf numFmtId="0" fontId="4" fillId="10" borderId="39" xfId="0" applyFont="1" applyFill="1" applyBorder="1" applyAlignment="1">
      <alignment horizontal="left" vertical="top"/>
    </xf>
    <xf numFmtId="0" fontId="19" fillId="24" borderId="5" xfId="0" applyFont="1" applyFill="1" applyBorder="1" applyAlignment="1">
      <alignment horizontal="left" vertical="center" wrapText="1"/>
    </xf>
    <xf numFmtId="0" fontId="4" fillId="24" borderId="5" xfId="0" applyFont="1" applyFill="1" applyBorder="1" applyAlignment="1">
      <alignment horizontal="left" vertical="center" wrapText="1"/>
    </xf>
    <xf numFmtId="0" fontId="19" fillId="5" borderId="0" xfId="0" applyFont="1" applyFill="1" applyAlignment="1">
      <alignment horizontal="left" vertical="center" wrapText="1"/>
    </xf>
    <xf numFmtId="0" fontId="19" fillId="5" borderId="0" xfId="19" applyFont="1" applyFill="1" applyBorder="1" applyAlignment="1">
      <alignment horizontal="left" vertical="center" wrapText="1"/>
    </xf>
    <xf numFmtId="0" fontId="4" fillId="10" borderId="1" xfId="0" applyFont="1" applyFill="1" applyBorder="1" applyAlignment="1">
      <alignment horizontal="left" vertical="top"/>
    </xf>
    <xf numFmtId="0" fontId="7" fillId="34" borderId="13" xfId="0" applyFont="1" applyFill="1" applyBorder="1" applyAlignment="1">
      <alignment horizontal="left" vertical="center" wrapText="1"/>
    </xf>
    <xf numFmtId="0" fontId="7" fillId="34" borderId="14" xfId="0" applyFont="1" applyFill="1" applyBorder="1" applyAlignment="1">
      <alignment horizontal="left" vertical="center" wrapText="1"/>
    </xf>
    <xf numFmtId="0" fontId="7" fillId="38" borderId="13" xfId="0" applyFont="1" applyFill="1" applyBorder="1" applyAlignment="1">
      <alignment horizontal="left" vertical="center" wrapText="1"/>
    </xf>
    <xf numFmtId="0" fontId="7" fillId="38" borderId="17" xfId="0" applyFont="1" applyFill="1" applyBorder="1" applyAlignment="1">
      <alignment horizontal="left" vertical="center" wrapText="1"/>
    </xf>
    <xf numFmtId="0" fontId="7" fillId="38" borderId="14" xfId="0" applyFont="1" applyFill="1" applyBorder="1" applyAlignment="1">
      <alignment horizontal="left" vertical="center" wrapText="1"/>
    </xf>
    <xf numFmtId="0" fontId="7" fillId="31" borderId="13" xfId="0" applyFont="1" applyFill="1" applyBorder="1" applyAlignment="1">
      <alignment horizontal="left" vertical="center" wrapText="1"/>
    </xf>
    <xf numFmtId="0" fontId="7" fillId="31" borderId="17" xfId="0" applyFont="1" applyFill="1" applyBorder="1" applyAlignment="1">
      <alignment horizontal="left" vertical="center" wrapText="1"/>
    </xf>
    <xf numFmtId="0" fontId="7" fillId="31" borderId="14" xfId="0" applyFont="1" applyFill="1" applyBorder="1" applyAlignment="1">
      <alignment horizontal="left" vertical="center" wrapText="1"/>
    </xf>
    <xf numFmtId="0" fontId="7" fillId="35" borderId="13" xfId="0" applyFont="1" applyFill="1" applyBorder="1" applyAlignment="1">
      <alignment horizontal="left" vertical="center" wrapText="1"/>
    </xf>
    <xf numFmtId="0" fontId="7" fillId="35" borderId="17" xfId="0" applyFont="1" applyFill="1" applyBorder="1" applyAlignment="1">
      <alignment horizontal="left" vertical="center" wrapText="1"/>
    </xf>
    <xf numFmtId="0" fontId="7" fillId="35" borderId="14" xfId="0" applyFont="1" applyFill="1" applyBorder="1" applyAlignment="1">
      <alignment horizontal="left" vertical="center" wrapText="1"/>
    </xf>
    <xf numFmtId="0" fontId="7" fillId="34" borderId="13" xfId="3" applyFont="1" applyFill="1" applyBorder="1" applyAlignment="1">
      <alignment horizontal="left" vertical="center" wrapText="1"/>
    </xf>
    <xf numFmtId="0" fontId="7" fillId="34" borderId="14" xfId="3" applyFont="1" applyFill="1" applyBorder="1" applyAlignment="1">
      <alignment horizontal="left" vertical="center" wrapText="1"/>
    </xf>
    <xf numFmtId="0" fontId="57" fillId="31" borderId="13" xfId="0" applyFont="1" applyFill="1" applyBorder="1" applyAlignment="1">
      <alignment horizontal="left" vertical="center" wrapText="1"/>
    </xf>
    <xf numFmtId="0" fontId="57" fillId="31" borderId="17" xfId="0" applyFont="1" applyFill="1" applyBorder="1" applyAlignment="1">
      <alignment horizontal="left" vertical="center" wrapText="1"/>
    </xf>
    <xf numFmtId="0" fontId="57" fillId="31" borderId="14" xfId="0" applyFont="1" applyFill="1" applyBorder="1" applyAlignment="1">
      <alignment horizontal="left" vertical="center" wrapText="1"/>
    </xf>
    <xf numFmtId="0" fontId="7" fillId="33" borderId="13" xfId="0" applyFont="1" applyFill="1" applyBorder="1" applyAlignment="1">
      <alignment horizontal="left" vertical="center" wrapText="1"/>
    </xf>
    <xf numFmtId="0" fontId="7" fillId="33" borderId="17" xfId="0" applyFont="1" applyFill="1" applyBorder="1" applyAlignment="1">
      <alignment horizontal="left" vertical="center" wrapText="1"/>
    </xf>
    <xf numFmtId="0" fontId="7" fillId="33" borderId="14" xfId="0" applyFont="1" applyFill="1" applyBorder="1" applyAlignment="1">
      <alignment horizontal="left" vertical="center" wrapText="1"/>
    </xf>
    <xf numFmtId="0" fontId="7" fillId="39" borderId="13" xfId="0" applyFont="1" applyFill="1" applyBorder="1" applyAlignment="1">
      <alignment horizontal="left" vertical="center" wrapText="1"/>
    </xf>
    <xf numFmtId="0" fontId="7" fillId="39" borderId="14" xfId="0" applyFont="1" applyFill="1" applyBorder="1" applyAlignment="1">
      <alignment horizontal="left" vertical="center" wrapText="1"/>
    </xf>
    <xf numFmtId="0" fontId="7" fillId="35" borderId="13" xfId="0" applyFont="1" applyFill="1" applyBorder="1" applyAlignment="1">
      <alignment vertical="center" wrapText="1"/>
    </xf>
    <xf numFmtId="0" fontId="7" fillId="35" borderId="17" xfId="0" applyFont="1" applyFill="1" applyBorder="1" applyAlignment="1">
      <alignment vertical="center" wrapText="1"/>
    </xf>
    <xf numFmtId="0" fontId="7" fillId="34" borderId="13" xfId="0" applyFont="1" applyFill="1" applyBorder="1" applyAlignment="1">
      <alignment horizontal="center" vertical="center" wrapText="1"/>
    </xf>
    <xf numFmtId="0" fontId="7" fillId="34" borderId="14" xfId="0" applyFont="1" applyFill="1" applyBorder="1" applyAlignment="1">
      <alignment horizontal="center" vertical="center" wrapText="1"/>
    </xf>
    <xf numFmtId="0" fontId="7" fillId="38" borderId="13" xfId="0" applyFont="1" applyFill="1" applyBorder="1" applyAlignment="1">
      <alignment horizontal="center" vertical="center" wrapText="1"/>
    </xf>
    <xf numFmtId="0" fontId="7" fillId="38" borderId="17" xfId="0" applyFont="1" applyFill="1" applyBorder="1" applyAlignment="1">
      <alignment horizontal="center" vertical="center" wrapText="1"/>
    </xf>
    <xf numFmtId="0" fontId="7" fillId="37" borderId="13" xfId="0" applyFont="1" applyFill="1" applyBorder="1" applyAlignment="1">
      <alignment horizontal="left" vertical="center" wrapText="1"/>
    </xf>
    <xf numFmtId="0" fontId="7" fillId="37" borderId="17" xfId="0" applyFont="1" applyFill="1" applyBorder="1" applyAlignment="1">
      <alignment horizontal="left" vertical="center" wrapText="1"/>
    </xf>
    <xf numFmtId="0" fontId="7" fillId="37" borderId="14" xfId="0" applyFont="1" applyFill="1" applyBorder="1" applyAlignment="1">
      <alignment horizontal="left" vertical="center" wrapText="1"/>
    </xf>
    <xf numFmtId="0" fontId="0" fillId="24" borderId="7" xfId="0" applyFill="1" applyBorder="1" applyAlignment="1">
      <alignment horizontal="left" vertical="top" wrapText="1"/>
    </xf>
    <xf numFmtId="0" fontId="0" fillId="24" borderId="8" xfId="0" applyFill="1" applyBorder="1" applyAlignment="1">
      <alignment horizontal="left" vertical="top" wrapText="1"/>
    </xf>
    <xf numFmtId="0" fontId="4" fillId="24" borderId="7" xfId="0" applyFont="1" applyFill="1" applyBorder="1" applyAlignment="1">
      <alignment horizontal="left" vertical="top" wrapText="1"/>
    </xf>
    <xf numFmtId="0" fontId="78" fillId="0" borderId="0" xfId="0" applyFont="1" applyBorder="1" applyAlignment="1">
      <alignment horizontal="left" vertical="top" wrapText="1"/>
    </xf>
    <xf numFmtId="0" fontId="19" fillId="5" borderId="0" xfId="0" applyFont="1" applyFill="1" applyBorder="1" applyAlignment="1">
      <alignment vertical="center" wrapText="1"/>
    </xf>
    <xf numFmtId="0" fontId="78" fillId="0" borderId="0" xfId="0" applyFont="1" applyAlignment="1">
      <alignment horizontal="left" vertical="center" wrapText="1"/>
    </xf>
    <xf numFmtId="0" fontId="12" fillId="40" borderId="0" xfId="0" applyFont="1" applyFill="1" applyAlignment="1">
      <alignment horizontal="center" vertical="center" wrapText="1"/>
    </xf>
    <xf numFmtId="0" fontId="19" fillId="40" borderId="6" xfId="0" applyFont="1" applyFill="1" applyBorder="1" applyAlignment="1">
      <alignment horizontal="left" vertical="top"/>
    </xf>
    <xf numFmtId="0" fontId="0" fillId="40" borderId="8" xfId="0" applyFill="1" applyBorder="1" applyAlignment="1">
      <alignment horizontal="left" vertical="top"/>
    </xf>
    <xf numFmtId="0" fontId="0" fillId="40" borderId="7" xfId="0" applyFill="1" applyBorder="1" applyAlignment="1">
      <alignment horizontal="left" vertical="top"/>
    </xf>
    <xf numFmtId="0" fontId="19" fillId="40" borderId="8" xfId="0" applyFont="1" applyFill="1" applyBorder="1" applyAlignment="1">
      <alignment horizontal="left" vertical="top"/>
    </xf>
    <xf numFmtId="0" fontId="19" fillId="40" borderId="7" xfId="0" applyFont="1" applyFill="1" applyBorder="1" applyAlignment="1">
      <alignment horizontal="left" vertical="top"/>
    </xf>
    <xf numFmtId="0" fontId="13" fillId="8" borderId="15" xfId="0" applyFont="1" applyFill="1" applyBorder="1" applyAlignment="1">
      <alignment horizontal="left" vertical="top" wrapText="1"/>
    </xf>
    <xf numFmtId="0" fontId="13" fillId="8" borderId="16" xfId="0" applyFont="1" applyFill="1" applyBorder="1" applyAlignment="1">
      <alignment horizontal="left" vertical="top" wrapText="1"/>
    </xf>
    <xf numFmtId="0" fontId="50" fillId="0" borderId="0" xfId="0" applyFont="1" applyAlignment="1">
      <alignment horizontal="left" vertical="center" wrapText="1"/>
    </xf>
    <xf numFmtId="176" fontId="73" fillId="41" borderId="0" xfId="20" applyNumberFormat="1" applyFont="1" applyFill="1" applyBorder="1" applyAlignment="1">
      <alignment horizontal="left"/>
    </xf>
    <xf numFmtId="176" fontId="73" fillId="41" borderId="10" xfId="20" applyNumberFormat="1" applyFont="1" applyFill="1" applyBorder="1" applyAlignment="1" applyProtection="1">
      <alignment horizontal="left"/>
      <protection locked="0"/>
    </xf>
    <xf numFmtId="0" fontId="17" fillId="3" borderId="0" xfId="3" applyFont="1" applyFill="1" applyAlignment="1">
      <alignment horizontal="center" vertical="center" wrapText="1"/>
    </xf>
    <xf numFmtId="0" fontId="71" fillId="5" borderId="10" xfId="0" applyFont="1" applyFill="1" applyBorder="1" applyAlignment="1">
      <alignment horizontal="left" vertical="center" wrapText="1"/>
    </xf>
    <xf numFmtId="0" fontId="18" fillId="0" borderId="0" xfId="0" applyFont="1" applyBorder="1" applyAlignment="1">
      <alignment vertical="center"/>
    </xf>
    <xf numFmtId="0" fontId="18" fillId="0" borderId="18" xfId="0" applyFont="1" applyBorder="1" applyAlignment="1">
      <alignment horizontal="left" wrapText="1"/>
    </xf>
    <xf numFmtId="0" fontId="18" fillId="0" borderId="0" xfId="0" applyFont="1" applyBorder="1" applyAlignment="1">
      <alignment horizontal="left" wrapText="1"/>
    </xf>
    <xf numFmtId="0" fontId="18" fillId="0" borderId="0" xfId="0" applyFont="1" applyBorder="1" applyAlignment="1">
      <alignment horizontal="left" vertical="center"/>
    </xf>
    <xf numFmtId="0" fontId="13" fillId="8" borderId="2" xfId="0" applyFont="1" applyFill="1" applyBorder="1" applyAlignment="1">
      <alignment horizontal="left" vertical="center"/>
    </xf>
    <xf numFmtId="0" fontId="13" fillId="8" borderId="3" xfId="0" applyFont="1" applyFill="1" applyBorder="1" applyAlignment="1">
      <alignment horizontal="left" vertical="center"/>
    </xf>
    <xf numFmtId="0" fontId="19" fillId="5" borderId="10" xfId="17" applyFont="1" applyFill="1" applyBorder="1" applyAlignment="1">
      <alignment horizontal="left" vertical="center" wrapText="1"/>
    </xf>
    <xf numFmtId="0" fontId="74" fillId="0" borderId="0" xfId="0" applyFont="1" applyAlignment="1">
      <alignment horizontal="left" vertical="center"/>
    </xf>
    <xf numFmtId="0" fontId="53" fillId="0" borderId="0" xfId="0" applyFont="1" applyAlignment="1">
      <alignment vertical="center"/>
    </xf>
    <xf numFmtId="0" fontId="17" fillId="44" borderId="0" xfId="3" applyFont="1" applyFill="1" applyAlignment="1">
      <alignment horizontal="center" vertical="center" wrapText="1"/>
    </xf>
    <xf numFmtId="0" fontId="74" fillId="0" borderId="0" xfId="0" applyFont="1" applyAlignment="1">
      <alignment vertical="center" wrapText="1"/>
    </xf>
    <xf numFmtId="0" fontId="0" fillId="0" borderId="0" xfId="0" applyAlignment="1">
      <alignment horizontal="left" vertical="center" wrapText="1"/>
    </xf>
    <xf numFmtId="0" fontId="19" fillId="40" borderId="6" xfId="0" applyFont="1" applyFill="1" applyBorder="1" applyAlignment="1">
      <alignment horizontal="left" vertical="top" wrapText="1"/>
    </xf>
    <xf numFmtId="0" fontId="19" fillId="40" borderId="7" xfId="0" applyFont="1" applyFill="1" applyBorder="1" applyAlignment="1">
      <alignment horizontal="left" vertical="top" wrapText="1"/>
    </xf>
    <xf numFmtId="0" fontId="53" fillId="0" borderId="18" xfId="0" applyFont="1" applyBorder="1" applyAlignment="1">
      <alignment horizontal="left" vertical="top" wrapText="1"/>
    </xf>
    <xf numFmtId="0" fontId="53" fillId="0" borderId="0" xfId="0" applyFont="1" applyBorder="1" applyAlignment="1">
      <alignment horizontal="left" vertical="top" wrapText="1"/>
    </xf>
    <xf numFmtId="0" fontId="18" fillId="0" borderId="0" xfId="0" applyFont="1" applyBorder="1" applyAlignment="1">
      <alignment horizontal="left" vertical="top" wrapText="1"/>
    </xf>
    <xf numFmtId="0" fontId="12" fillId="42" borderId="0" xfId="0" applyFont="1" applyFill="1" applyAlignment="1">
      <alignment horizontal="center" vertical="center" wrapText="1"/>
    </xf>
    <xf numFmtId="0" fontId="14" fillId="0" borderId="1" xfId="0" applyFont="1" applyFill="1" applyBorder="1" applyAlignment="1">
      <alignment horizontal="left" vertical="center" wrapText="1"/>
    </xf>
    <xf numFmtId="0" fontId="19" fillId="42" borderId="6" xfId="0" applyFont="1" applyFill="1" applyBorder="1" applyAlignment="1">
      <alignment horizontal="left" vertical="top" wrapText="1"/>
    </xf>
    <xf numFmtId="0" fontId="6" fillId="42" borderId="8" xfId="0" applyFont="1" applyFill="1" applyBorder="1" applyAlignment="1">
      <alignment horizontal="left" vertical="top" wrapText="1"/>
    </xf>
    <xf numFmtId="0" fontId="19" fillId="42" borderId="5" xfId="0" applyFont="1" applyFill="1" applyBorder="1" applyAlignment="1">
      <alignment horizontal="left" vertical="top" wrapText="1"/>
    </xf>
    <xf numFmtId="0" fontId="19" fillId="5" borderId="6" xfId="0" applyFont="1" applyFill="1" applyBorder="1" applyAlignment="1">
      <alignment horizontal="left" vertical="center" wrapText="1"/>
    </xf>
    <xf numFmtId="0" fontId="19" fillId="42" borderId="8" xfId="0" applyFont="1" applyFill="1" applyBorder="1" applyAlignment="1">
      <alignment horizontal="left" vertical="top" wrapText="1"/>
    </xf>
    <xf numFmtId="0" fontId="8" fillId="0" borderId="0" xfId="0" applyFont="1" applyFill="1" applyBorder="1" applyAlignment="1">
      <alignment horizontal="center" vertical="center"/>
    </xf>
    <xf numFmtId="0" fontId="8" fillId="0" borderId="11" xfId="0" applyFont="1" applyFill="1" applyBorder="1" applyAlignment="1">
      <alignment horizontal="center" vertical="center"/>
    </xf>
    <xf numFmtId="0" fontId="8" fillId="0" borderId="18" xfId="0" applyFont="1" applyBorder="1" applyAlignment="1">
      <alignment vertical="top" wrapText="1"/>
    </xf>
    <xf numFmtId="0" fontId="8" fillId="0" borderId="0" xfId="0" applyFont="1" applyFill="1" applyBorder="1" applyAlignment="1">
      <alignment horizontal="left" vertical="center"/>
    </xf>
    <xf numFmtId="0" fontId="0" fillId="0" borderId="5" xfId="0" applyBorder="1" applyAlignment="1">
      <alignment horizontal="left" vertical="top" wrapText="1"/>
    </xf>
    <xf numFmtId="0" fontId="19" fillId="42" borderId="7" xfId="0" applyFont="1" applyFill="1" applyBorder="1" applyAlignment="1">
      <alignment horizontal="left" vertical="top" wrapText="1"/>
    </xf>
    <xf numFmtId="0" fontId="19" fillId="5" borderId="0" xfId="14" applyFont="1" applyFill="1" applyBorder="1" applyAlignment="1">
      <alignment horizontal="center" vertical="center" wrapText="1"/>
    </xf>
    <xf numFmtId="0" fontId="19" fillId="5" borderId="10" xfId="14" applyFont="1" applyFill="1" applyBorder="1" applyAlignment="1">
      <alignment horizontal="center" vertical="center" wrapText="1"/>
    </xf>
    <xf numFmtId="0" fontId="8" fillId="0" borderId="0" xfId="0" applyFont="1" applyBorder="1" applyAlignment="1">
      <alignment horizontal="left"/>
    </xf>
    <xf numFmtId="0" fontId="7" fillId="0" borderId="0" xfId="0" applyFont="1" applyFill="1" applyBorder="1" applyAlignment="1">
      <alignment horizontal="left" vertical="top" wrapText="1"/>
    </xf>
    <xf numFmtId="0" fontId="8" fillId="0" borderId="0" xfId="0" applyFont="1" applyAlignment="1">
      <alignment horizontal="left" vertical="top" wrapText="1"/>
    </xf>
    <xf numFmtId="0" fontId="6" fillId="0" borderId="0" xfId="0" applyFont="1" applyBorder="1" applyAlignment="1">
      <alignment horizontal="left"/>
    </xf>
    <xf numFmtId="0" fontId="8" fillId="0" borderId="0" xfId="0" applyFont="1" applyFill="1" applyBorder="1" applyAlignment="1">
      <alignment horizontal="left"/>
    </xf>
    <xf numFmtId="0" fontId="19" fillId="42" borderId="5" xfId="0" applyFont="1" applyFill="1" applyBorder="1" applyAlignment="1">
      <alignment horizontal="left" vertical="top"/>
    </xf>
    <xf numFmtId="0" fontId="19" fillId="42" borderId="5" xfId="0" applyFont="1" applyFill="1" applyBorder="1" applyAlignment="1">
      <alignment horizontal="left" vertical="center" wrapText="1"/>
    </xf>
    <xf numFmtId="0" fontId="8" fillId="0" borderId="0" xfId="0" applyFont="1" applyFill="1" applyBorder="1" applyAlignment="1">
      <alignment horizontal="left" vertical="top"/>
    </xf>
    <xf numFmtId="0" fontId="8" fillId="8" borderId="0" xfId="0" applyFont="1" applyFill="1" applyBorder="1" applyAlignment="1">
      <alignment horizontal="left" vertical="center"/>
    </xf>
    <xf numFmtId="0" fontId="8" fillId="8" borderId="11" xfId="0" applyFont="1" applyFill="1" applyBorder="1" applyAlignment="1">
      <alignment horizontal="left" vertical="center"/>
    </xf>
    <xf numFmtId="0" fontId="19" fillId="5" borderId="0" xfId="22" applyFont="1" applyFill="1" applyBorder="1" applyAlignment="1">
      <alignment horizontal="center" vertical="center" wrapText="1"/>
    </xf>
    <xf numFmtId="0" fontId="19" fillId="5" borderId="10" xfId="22" applyFont="1" applyFill="1" applyBorder="1" applyAlignment="1">
      <alignment horizontal="center" vertical="center" wrapText="1"/>
    </xf>
    <xf numFmtId="0" fontId="19" fillId="5" borderId="7" xfId="22" applyFont="1" applyFill="1" applyBorder="1" applyAlignment="1">
      <alignment horizontal="center" vertical="center" wrapText="1"/>
    </xf>
    <xf numFmtId="0" fontId="19" fillId="5" borderId="62" xfId="22" applyFont="1" applyFill="1" applyBorder="1" applyAlignment="1">
      <alignment horizontal="center" vertical="center" wrapText="1"/>
    </xf>
    <xf numFmtId="0" fontId="19" fillId="5" borderId="63" xfId="22" applyFont="1" applyFill="1" applyBorder="1" applyAlignment="1">
      <alignment horizontal="center" vertical="center" wrapText="1"/>
    </xf>
    <xf numFmtId="0" fontId="19" fillId="5" borderId="7" xfId="22" applyFont="1" applyFill="1" applyBorder="1" applyAlignment="1">
      <alignment horizontal="center" vertical="center"/>
    </xf>
    <xf numFmtId="0" fontId="19" fillId="5" borderId="62" xfId="22" applyFont="1" applyFill="1" applyBorder="1" applyAlignment="1">
      <alignment horizontal="center" vertical="center"/>
    </xf>
    <xf numFmtId="0" fontId="19" fillId="5" borderId="64" xfId="22" applyFont="1" applyFill="1" applyBorder="1" applyAlignment="1">
      <alignment horizontal="center" vertical="center" wrapText="1"/>
    </xf>
    <xf numFmtId="0" fontId="19" fillId="5" borderId="10" xfId="22" applyFont="1" applyFill="1" applyBorder="1" applyAlignment="1">
      <alignment horizontal="left" vertical="center" wrapText="1"/>
    </xf>
    <xf numFmtId="0" fontId="13" fillId="8" borderId="2" xfId="0" applyFont="1" applyFill="1" applyBorder="1" applyAlignment="1">
      <alignment horizontal="left" vertical="top"/>
    </xf>
    <xf numFmtId="0" fontId="13" fillId="8" borderId="69" xfId="0" applyFont="1" applyFill="1" applyBorder="1" applyAlignment="1">
      <alignment horizontal="left" vertical="top" wrapText="1"/>
    </xf>
    <xf numFmtId="0" fontId="13" fillId="8" borderId="66" xfId="0" applyFont="1" applyFill="1" applyBorder="1" applyAlignment="1">
      <alignment horizontal="left" vertical="top" wrapText="1"/>
    </xf>
    <xf numFmtId="0" fontId="13" fillId="8" borderId="3" xfId="0" applyFont="1" applyFill="1" applyBorder="1" applyAlignment="1">
      <alignment horizontal="left" vertical="top" wrapText="1"/>
    </xf>
    <xf numFmtId="0" fontId="8" fillId="0" borderId="0" xfId="0" applyFont="1" applyFill="1" applyBorder="1" applyAlignment="1">
      <alignment vertical="top"/>
    </xf>
    <xf numFmtId="0" fontId="8" fillId="0" borderId="18" xfId="0" applyFont="1" applyBorder="1" applyAlignment="1">
      <alignment vertical="top"/>
    </xf>
    <xf numFmtId="0" fontId="19" fillId="5" borderId="10" xfId="22" applyFont="1" applyFill="1" applyBorder="1" applyAlignment="1">
      <alignment horizontal="center" vertical="center"/>
    </xf>
    <xf numFmtId="0" fontId="19" fillId="5" borderId="64" xfId="22" applyFont="1" applyFill="1" applyBorder="1" applyAlignment="1">
      <alignment horizontal="center" vertical="center"/>
    </xf>
    <xf numFmtId="0" fontId="19" fillId="5" borderId="63" xfId="22" applyFont="1" applyFill="1" applyBorder="1" applyAlignment="1">
      <alignment horizontal="center" vertical="center"/>
    </xf>
    <xf numFmtId="0" fontId="19" fillId="5" borderId="10" xfId="22" applyFont="1" applyFill="1" applyBorder="1" applyAlignment="1">
      <alignment horizontal="left" vertical="center"/>
    </xf>
    <xf numFmtId="0" fontId="8" fillId="0" borderId="0" xfId="0" applyFont="1" applyFill="1" applyBorder="1" applyAlignment="1">
      <alignment horizontal="left" vertical="center" wrapText="1"/>
    </xf>
    <xf numFmtId="165" fontId="19" fillId="5" borderId="10" xfId="0" applyNumberFormat="1" applyFont="1" applyFill="1" applyBorder="1" applyAlignment="1">
      <alignment horizontal="left" vertical="center" wrapText="1"/>
    </xf>
    <xf numFmtId="0" fontId="19" fillId="5" borderId="9" xfId="11" applyFont="1" applyFill="1" applyBorder="1" applyAlignment="1">
      <alignment horizontal="center" vertical="center" wrapText="1"/>
    </xf>
    <xf numFmtId="0" fontId="19" fillId="5" borderId="0" xfId="11" applyFont="1" applyFill="1" applyBorder="1" applyAlignment="1">
      <alignment horizontal="center" vertical="center" wrapText="1"/>
    </xf>
    <xf numFmtId="0" fontId="19" fillId="5" borderId="10" xfId="11" applyFont="1" applyFill="1" applyBorder="1" applyAlignment="1">
      <alignment horizontal="center" vertical="center" wrapText="1"/>
    </xf>
    <xf numFmtId="0" fontId="6" fillId="0" borderId="18" xfId="0" applyFont="1" applyBorder="1" applyAlignment="1">
      <alignment horizontal="left" vertical="center" wrapText="1"/>
    </xf>
    <xf numFmtId="0" fontId="19" fillId="5" borderId="7" xfId="0" applyFont="1" applyFill="1" applyBorder="1" applyAlignment="1">
      <alignment horizontal="center"/>
    </xf>
    <xf numFmtId="0" fontId="19" fillId="42" borderId="6" xfId="0" applyFont="1" applyFill="1" applyBorder="1" applyAlignment="1">
      <alignment horizontal="left" vertical="center" wrapText="1"/>
    </xf>
    <xf numFmtId="0" fontId="19" fillId="42" borderId="7" xfId="0" applyFont="1" applyFill="1" applyBorder="1" applyAlignment="1">
      <alignment horizontal="left" vertical="center" wrapText="1"/>
    </xf>
    <xf numFmtId="0" fontId="19" fillId="42" borderId="8" xfId="0" applyFont="1" applyFill="1" applyBorder="1" applyAlignment="1">
      <alignment horizontal="left" vertical="center" wrapText="1"/>
    </xf>
    <xf numFmtId="0" fontId="2" fillId="42" borderId="5" xfId="0" applyFont="1" applyFill="1" applyBorder="1" applyAlignment="1">
      <alignment horizontal="left" vertical="top"/>
    </xf>
    <xf numFmtId="0" fontId="2" fillId="42" borderId="5" xfId="0" applyFont="1" applyFill="1" applyBorder="1" applyAlignment="1">
      <alignment horizontal="left" vertical="top" wrapText="1"/>
    </xf>
    <xf numFmtId="0" fontId="17" fillId="6" borderId="0" xfId="3" applyFont="1" applyFill="1" applyAlignment="1">
      <alignment horizontal="center" wrapText="1"/>
    </xf>
    <xf numFmtId="0" fontId="19" fillId="5" borderId="10" xfId="0" applyFont="1" applyFill="1" applyBorder="1" applyAlignment="1">
      <alignment vertical="center" wrapText="1"/>
    </xf>
    <xf numFmtId="0" fontId="19" fillId="5" borderId="0" xfId="0" applyFont="1" applyFill="1" applyBorder="1" applyAlignment="1">
      <alignment horizontal="left"/>
    </xf>
    <xf numFmtId="0" fontId="42" fillId="5" borderId="10" xfId="0" applyFont="1" applyFill="1" applyBorder="1" applyAlignment="1">
      <alignment horizontal="left"/>
    </xf>
    <xf numFmtId="188" fontId="7" fillId="9" borderId="18" xfId="0" applyNumberFormat="1" applyFont="1" applyFill="1" applyBorder="1" applyAlignment="1">
      <alignment horizontal="left" vertical="top" wrapText="1"/>
    </xf>
    <xf numFmtId="188" fontId="7" fillId="0" borderId="0" xfId="0" applyNumberFormat="1" applyFont="1" applyFill="1" applyBorder="1" applyAlignment="1">
      <alignment horizontal="left" vertical="top" wrapText="1"/>
    </xf>
    <xf numFmtId="188" fontId="57" fillId="9" borderId="0" xfId="0" applyNumberFormat="1" applyFont="1" applyFill="1" applyBorder="1" applyAlignment="1">
      <alignment horizontal="left" wrapText="1"/>
    </xf>
    <xf numFmtId="0" fontId="19" fillId="42" borderId="0" xfId="0" applyFont="1" applyFill="1" applyBorder="1" applyAlignment="1">
      <alignment horizontal="left"/>
    </xf>
    <xf numFmtId="0" fontId="19" fillId="42" borderId="0" xfId="0" applyFont="1" applyFill="1" applyBorder="1" applyAlignment="1">
      <alignment horizontal="left" vertical="center" wrapText="1"/>
    </xf>
    <xf numFmtId="0" fontId="19" fillId="42" borderId="9" xfId="0" applyFont="1" applyFill="1" applyBorder="1" applyAlignment="1">
      <alignment horizontal="center" vertical="center"/>
    </xf>
    <xf numFmtId="0" fontId="19" fillId="42" borderId="10" xfId="0" applyFont="1" applyFill="1" applyBorder="1" applyAlignment="1">
      <alignment horizontal="center" vertical="center"/>
    </xf>
    <xf numFmtId="0" fontId="19" fillId="42" borderId="7" xfId="0" applyFont="1" applyFill="1" applyBorder="1" applyAlignment="1">
      <alignment horizontal="center" vertical="center"/>
    </xf>
    <xf numFmtId="188" fontId="7" fillId="0" borderId="18" xfId="0" applyNumberFormat="1" applyFont="1" applyFill="1" applyBorder="1" applyAlignment="1">
      <alignment horizontal="left" vertical="top" wrapText="1"/>
    </xf>
    <xf numFmtId="188" fontId="57" fillId="0" borderId="0" xfId="0" applyNumberFormat="1" applyFont="1" applyFill="1" applyBorder="1" applyAlignment="1">
      <alignment horizontal="left" wrapText="1"/>
    </xf>
    <xf numFmtId="0" fontId="19" fillId="42" borderId="10" xfId="0" applyFont="1" applyFill="1" applyBorder="1" applyAlignment="1">
      <alignment horizontal="left" vertical="top" wrapText="1"/>
    </xf>
    <xf numFmtId="0" fontId="19" fillId="42" borderId="10" xfId="0" applyFont="1" applyFill="1" applyBorder="1" applyAlignment="1">
      <alignment horizontal="left"/>
    </xf>
    <xf numFmtId="0" fontId="19" fillId="42" borderId="7" xfId="0" applyFont="1" applyFill="1" applyBorder="1" applyAlignment="1">
      <alignment horizontal="center"/>
    </xf>
    <xf numFmtId="0" fontId="19" fillId="42" borderId="0" xfId="0" applyFont="1" applyFill="1" applyBorder="1" applyAlignment="1">
      <alignment horizontal="center" vertical="center" wrapText="1"/>
    </xf>
    <xf numFmtId="0" fontId="19" fillId="42" borderId="10" xfId="0" applyFont="1" applyFill="1" applyBorder="1" applyAlignment="1">
      <alignment horizontal="center" vertical="center" wrapText="1"/>
    </xf>
    <xf numFmtId="0" fontId="19" fillId="42" borderId="9" xfId="0" applyFont="1" applyFill="1" applyBorder="1" applyAlignment="1">
      <alignment horizontal="center" vertical="center" wrapText="1"/>
    </xf>
    <xf numFmtId="0" fontId="17" fillId="3" borderId="0" xfId="3" applyFont="1" applyFill="1" applyBorder="1" applyAlignment="1">
      <alignment horizontal="center" vertical="center" wrapText="1"/>
    </xf>
    <xf numFmtId="0" fontId="19" fillId="5" borderId="7" xfId="23" applyFont="1" applyFill="1" applyBorder="1" applyAlignment="1">
      <alignment horizontal="center" vertical="center" wrapText="1"/>
    </xf>
    <xf numFmtId="0" fontId="19" fillId="5" borderId="9" xfId="23" applyFont="1" applyFill="1" applyBorder="1" applyAlignment="1">
      <alignment horizontal="left" vertical="center" wrapText="1"/>
    </xf>
    <xf numFmtId="0" fontId="18" fillId="0" borderId="18" xfId="0" applyFont="1" applyBorder="1" applyAlignment="1">
      <alignment horizontal="left" vertical="top" wrapText="1"/>
    </xf>
    <xf numFmtId="0" fontId="18" fillId="0" borderId="0" xfId="0" applyFont="1" applyBorder="1" applyAlignment="1">
      <alignment horizontal="left" vertical="center" wrapText="1"/>
    </xf>
    <xf numFmtId="0" fontId="12" fillId="43" borderId="0" xfId="0" applyFont="1" applyFill="1" applyAlignment="1">
      <alignment horizontal="center" vertical="center" wrapText="1"/>
    </xf>
    <xf numFmtId="0" fontId="19" fillId="43" borderId="6" xfId="0" applyFont="1" applyFill="1" applyBorder="1" applyAlignment="1">
      <alignment horizontal="left" vertical="top" wrapText="1"/>
    </xf>
    <xf numFmtId="0" fontId="0" fillId="43" borderId="8" xfId="0" applyFill="1" applyBorder="1" applyAlignment="1">
      <alignment horizontal="left" vertical="top" wrapText="1"/>
    </xf>
    <xf numFmtId="0" fontId="0" fillId="43" borderId="7" xfId="0" applyFill="1" applyBorder="1" applyAlignment="1">
      <alignment horizontal="left" vertical="top" wrapText="1"/>
    </xf>
    <xf numFmtId="0" fontId="19" fillId="43" borderId="8" xfId="0" applyFont="1" applyFill="1" applyBorder="1" applyAlignment="1">
      <alignment horizontal="left" vertical="top" wrapText="1"/>
    </xf>
    <xf numFmtId="0" fontId="19" fillId="43" borderId="7" xfId="0" applyFont="1" applyFill="1" applyBorder="1" applyAlignment="1">
      <alignment horizontal="left" vertical="top" wrapText="1"/>
    </xf>
    <xf numFmtId="0" fontId="18" fillId="0" borderId="0" xfId="0" applyFont="1" applyAlignment="1">
      <alignment horizontal="left" vertical="top" wrapText="1"/>
    </xf>
    <xf numFmtId="0" fontId="42" fillId="5" borderId="0" xfId="0" applyFont="1" applyFill="1" applyAlignment="1">
      <alignment horizontal="left" vertical="top" wrapText="1"/>
    </xf>
    <xf numFmtId="0" fontId="8" fillId="0" borderId="0" xfId="0" applyFont="1" applyBorder="1" applyAlignment="1">
      <alignment horizontal="left" vertical="center"/>
    </xf>
    <xf numFmtId="0" fontId="19" fillId="43" borderId="6" xfId="0" applyFont="1" applyFill="1" applyBorder="1" applyAlignment="1">
      <alignment horizontal="left" vertical="center" wrapText="1"/>
    </xf>
    <xf numFmtId="0" fontId="0" fillId="43" borderId="7" xfId="0" applyFill="1" applyBorder="1" applyAlignment="1">
      <alignment horizontal="left" vertical="center" wrapText="1"/>
    </xf>
    <xf numFmtId="0" fontId="2" fillId="7" borderId="0" xfId="0" applyFont="1" applyFill="1" applyBorder="1" applyAlignment="1">
      <alignment horizontal="center" vertical="center"/>
    </xf>
    <xf numFmtId="37" fontId="19" fillId="5" borderId="7" xfId="0" applyNumberFormat="1" applyFont="1" applyFill="1" applyBorder="1" applyAlignment="1">
      <alignment horizontal="center" vertical="center" wrapText="1"/>
    </xf>
    <xf numFmtId="37" fontId="19" fillId="5" borderId="10" xfId="0" applyNumberFormat="1" applyFont="1" applyFill="1" applyBorder="1" applyAlignment="1">
      <alignment horizontal="center" vertical="center" wrapText="1"/>
    </xf>
    <xf numFmtId="0" fontId="6" fillId="0" borderId="0" xfId="0" applyFont="1" applyAlignment="1">
      <alignment horizontal="left" vertical="center" wrapText="1"/>
    </xf>
    <xf numFmtId="0" fontId="19" fillId="12" borderId="7" xfId="0" applyFont="1" applyFill="1" applyBorder="1" applyAlignment="1">
      <alignment horizontal="center" vertical="center" wrapText="1"/>
    </xf>
    <xf numFmtId="0" fontId="19" fillId="43" borderId="5" xfId="0" applyFont="1" applyFill="1" applyBorder="1" applyAlignment="1">
      <alignment horizontal="left" vertical="top" wrapText="1"/>
    </xf>
    <xf numFmtId="0" fontId="0" fillId="43" borderId="5" xfId="0" applyFill="1" applyBorder="1" applyAlignment="1">
      <alignment horizontal="left" vertical="top" wrapText="1"/>
    </xf>
    <xf numFmtId="0" fontId="19" fillId="12" borderId="0" xfId="0" applyFont="1" applyFill="1" applyBorder="1" applyAlignment="1">
      <alignment horizontal="center" vertical="center" wrapText="1"/>
    </xf>
    <xf numFmtId="0" fontId="19" fillId="12" borderId="7" xfId="0" applyFont="1" applyFill="1" applyBorder="1" applyAlignment="1">
      <alignment horizontal="center"/>
    </xf>
    <xf numFmtId="0" fontId="84" fillId="46" borderId="0" xfId="0" applyFont="1" applyFill="1" applyAlignment="1">
      <alignment horizontal="center" vertical="center" wrapText="1"/>
    </xf>
    <xf numFmtId="0" fontId="19" fillId="46" borderId="5" xfId="0" applyFont="1" applyFill="1" applyBorder="1" applyAlignment="1">
      <alignment horizontal="left" vertical="center"/>
    </xf>
    <xf numFmtId="0" fontId="0" fillId="46" borderId="5" xfId="0" applyFill="1" applyBorder="1" applyAlignment="1">
      <alignment horizontal="left" vertical="center"/>
    </xf>
    <xf numFmtId="0" fontId="4" fillId="0" borderId="0" xfId="0" applyFont="1" applyAlignment="1">
      <alignment vertical="top" wrapText="1"/>
    </xf>
    <xf numFmtId="0" fontId="19" fillId="5" borderId="9" xfId="0" applyFont="1" applyFill="1" applyBorder="1" applyAlignment="1">
      <alignment vertical="center" wrapText="1"/>
    </xf>
    <xf numFmtId="0" fontId="19" fillId="0" borderId="5" xfId="0" applyFont="1" applyFill="1" applyBorder="1" applyAlignment="1">
      <alignment horizontal="left" vertical="center"/>
    </xf>
    <xf numFmtId="0" fontId="19" fillId="46" borderId="5" xfId="0" applyFont="1" applyFill="1" applyBorder="1" applyAlignment="1">
      <alignment horizontal="left" vertical="center" wrapText="1"/>
    </xf>
    <xf numFmtId="0" fontId="0" fillId="46" borderId="5" xfId="0" applyFill="1" applyBorder="1" applyAlignment="1">
      <alignment horizontal="left" vertical="center" wrapText="1"/>
    </xf>
    <xf numFmtId="0" fontId="0" fillId="0" borderId="5" xfId="0" applyFill="1" applyBorder="1" applyAlignment="1">
      <alignment horizontal="left" vertical="center"/>
    </xf>
    <xf numFmtId="0" fontId="19" fillId="46" borderId="5" xfId="0" applyFont="1" applyFill="1" applyBorder="1" applyAlignment="1">
      <alignment horizontal="left" vertical="top"/>
    </xf>
    <xf numFmtId="0" fontId="0" fillId="46" borderId="5" xfId="0" applyFill="1" applyBorder="1" applyAlignment="1">
      <alignment horizontal="left" vertical="top"/>
    </xf>
    <xf numFmtId="0" fontId="13" fillId="8" borderId="1" xfId="0" applyFont="1" applyFill="1" applyBorder="1" applyAlignment="1">
      <alignment vertical="top" wrapText="1"/>
    </xf>
    <xf numFmtId="0" fontId="19" fillId="5" borderId="10" xfId="0" applyFont="1" applyFill="1" applyBorder="1" applyAlignment="1">
      <alignment horizontal="left" vertical="top"/>
    </xf>
    <xf numFmtId="0" fontId="19" fillId="46" borderId="6" xfId="0" applyFont="1" applyFill="1" applyBorder="1" applyAlignment="1">
      <alignment horizontal="left" vertical="top"/>
    </xf>
    <xf numFmtId="0" fontId="0" fillId="46" borderId="7" xfId="0" applyFill="1" applyBorder="1" applyAlignment="1">
      <alignment horizontal="left" vertical="top"/>
    </xf>
    <xf numFmtId="0" fontId="0" fillId="46" borderId="8" xfId="0" applyFill="1" applyBorder="1" applyAlignment="1">
      <alignment horizontal="left" vertical="top"/>
    </xf>
    <xf numFmtId="0" fontId="19" fillId="46" borderId="7" xfId="0" applyFont="1" applyFill="1" applyBorder="1" applyAlignment="1">
      <alignment horizontal="left" vertical="top"/>
    </xf>
    <xf numFmtId="0" fontId="19" fillId="46" borderId="8" xfId="0" applyFont="1" applyFill="1" applyBorder="1" applyAlignment="1">
      <alignment horizontal="left" vertical="top"/>
    </xf>
    <xf numFmtId="0" fontId="19" fillId="46" borderId="6" xfId="0" applyFont="1" applyFill="1" applyBorder="1" applyAlignment="1">
      <alignment horizontal="left" vertical="top" wrapText="1"/>
    </xf>
    <xf numFmtId="0" fontId="0" fillId="46" borderId="7" xfId="0" applyFill="1" applyBorder="1" applyAlignment="1">
      <alignment horizontal="left" vertical="top" wrapText="1"/>
    </xf>
    <xf numFmtId="0" fontId="0" fillId="46" borderId="8" xfId="0" applyFill="1" applyBorder="1" applyAlignment="1">
      <alignment horizontal="left" vertical="top" wrapText="1"/>
    </xf>
    <xf numFmtId="0" fontId="4" fillId="46" borderId="5" xfId="0" applyFont="1" applyFill="1" applyBorder="1" applyAlignment="1">
      <alignment horizontal="left" vertical="top"/>
    </xf>
    <xf numFmtId="0" fontId="4" fillId="46" borderId="7" xfId="0" applyFont="1" applyFill="1" applyBorder="1" applyAlignment="1">
      <alignment horizontal="left" vertical="top"/>
    </xf>
    <xf numFmtId="0" fontId="4" fillId="46" borderId="8" xfId="0" applyFont="1" applyFill="1" applyBorder="1" applyAlignment="1">
      <alignment horizontal="left" vertical="top"/>
    </xf>
    <xf numFmtId="0" fontId="4" fillId="46" borderId="7" xfId="0" applyFont="1" applyFill="1" applyBorder="1" applyAlignment="1">
      <alignment horizontal="left" vertical="top" wrapText="1"/>
    </xf>
    <xf numFmtId="0" fontId="4" fillId="46" borderId="8" xfId="0" applyFont="1" applyFill="1" applyBorder="1" applyAlignment="1">
      <alignment horizontal="left" vertical="top" wrapText="1"/>
    </xf>
    <xf numFmtId="0" fontId="10" fillId="0" borderId="0" xfId="3" applyAlignment="1">
      <alignment horizontal="left" wrapText="1"/>
    </xf>
    <xf numFmtId="0" fontId="19" fillId="5" borderId="0" xfId="0" applyFont="1" applyFill="1" applyAlignment="1">
      <alignment horizontal="left" vertical="top" wrapText="1"/>
    </xf>
    <xf numFmtId="0" fontId="12" fillId="0" borderId="0" xfId="0" applyFont="1" applyFill="1" applyAlignment="1">
      <alignment horizontal="center" vertical="center" wrapText="1"/>
    </xf>
    <xf numFmtId="0" fontId="12" fillId="47" borderId="0" xfId="0" applyFont="1" applyFill="1" applyAlignment="1">
      <alignment horizontal="center" vertical="center" wrapText="1"/>
    </xf>
    <xf numFmtId="0" fontId="19" fillId="47" borderId="6" xfId="0" applyFont="1" applyFill="1" applyBorder="1" applyAlignment="1">
      <alignment horizontal="left" vertical="top"/>
    </xf>
    <xf numFmtId="0" fontId="0" fillId="47" borderId="8" xfId="0" applyFill="1" applyBorder="1" applyAlignment="1">
      <alignment horizontal="left" vertical="top"/>
    </xf>
    <xf numFmtId="0" fontId="0" fillId="47" borderId="7" xfId="0" applyFill="1" applyBorder="1" applyAlignment="1">
      <alignment horizontal="left" vertical="top"/>
    </xf>
    <xf numFmtId="0" fontId="19" fillId="47" borderId="8" xfId="0" applyFont="1" applyFill="1" applyBorder="1" applyAlignment="1">
      <alignment horizontal="left" vertical="top"/>
    </xf>
    <xf numFmtId="0" fontId="17" fillId="3" borderId="0" xfId="3" applyFont="1" applyFill="1" applyAlignment="1">
      <alignment horizontal="center"/>
    </xf>
    <xf numFmtId="0" fontId="13" fillId="8" borderId="3" xfId="0" applyFont="1" applyFill="1" applyBorder="1" applyAlignment="1">
      <alignment horizontal="left" vertical="top"/>
    </xf>
    <xf numFmtId="0" fontId="19" fillId="47" borderId="6" xfId="0" applyFont="1" applyFill="1" applyBorder="1" applyAlignment="1">
      <alignment horizontal="left" vertical="top" wrapText="1"/>
    </xf>
    <xf numFmtId="0" fontId="0" fillId="47" borderId="8" xfId="0" applyFill="1" applyBorder="1" applyAlignment="1">
      <alignment horizontal="left" vertical="top" wrapText="1"/>
    </xf>
    <xf numFmtId="0" fontId="0" fillId="47" borderId="7" xfId="0" applyFill="1" applyBorder="1" applyAlignment="1">
      <alignment horizontal="left" vertical="top" wrapText="1"/>
    </xf>
    <xf numFmtId="0" fontId="19" fillId="47" borderId="8" xfId="0" applyFont="1" applyFill="1" applyBorder="1" applyAlignment="1">
      <alignment horizontal="left" vertical="top" wrapText="1"/>
    </xf>
    <xf numFmtId="0" fontId="19" fillId="47" borderId="7" xfId="0" applyFont="1" applyFill="1" applyBorder="1" applyAlignment="1">
      <alignment horizontal="left" vertical="top" wrapText="1"/>
    </xf>
    <xf numFmtId="0" fontId="19" fillId="5" borderId="9" xfId="0" applyFont="1" applyFill="1" applyBorder="1" applyAlignment="1">
      <alignment horizontal="center" wrapText="1"/>
    </xf>
    <xf numFmtId="0" fontId="19" fillId="5" borderId="0" xfId="0" applyFont="1" applyFill="1" applyBorder="1" applyAlignment="1">
      <alignment horizontal="center" wrapText="1"/>
    </xf>
    <xf numFmtId="0" fontId="19" fillId="5" borderId="7" xfId="0" applyFont="1" applyFill="1" applyBorder="1" applyAlignment="1">
      <alignment horizontal="center" wrapText="1"/>
    </xf>
    <xf numFmtId="0" fontId="62" fillId="5" borderId="7" xfId="0" applyFont="1" applyFill="1" applyBorder="1" applyAlignment="1">
      <alignment horizontal="center" vertical="center" wrapText="1"/>
    </xf>
    <xf numFmtId="0" fontId="42" fillId="5" borderId="0" xfId="0" applyFont="1" applyFill="1" applyBorder="1" applyAlignment="1">
      <alignment horizontal="center" vertical="center" wrapText="1"/>
    </xf>
    <xf numFmtId="0" fontId="42" fillId="5" borderId="10" xfId="0" applyFont="1" applyFill="1" applyBorder="1" applyAlignment="1">
      <alignment horizontal="center" vertical="center" wrapText="1"/>
    </xf>
    <xf numFmtId="0" fontId="19" fillId="5" borderId="7" xfId="28" applyFont="1" applyFill="1" applyBorder="1" applyAlignment="1" applyProtection="1">
      <alignment horizontal="center" vertical="center"/>
    </xf>
    <xf numFmtId="0" fontId="4" fillId="8" borderId="13" xfId="0" applyFont="1" applyFill="1" applyBorder="1" applyAlignment="1">
      <alignment horizontal="left" vertical="top" wrapText="1"/>
    </xf>
    <xf numFmtId="0" fontId="4" fillId="8" borderId="14" xfId="0" applyFont="1" applyFill="1" applyBorder="1" applyAlignment="1">
      <alignment horizontal="left" vertical="top" wrapText="1"/>
    </xf>
    <xf numFmtId="0" fontId="12" fillId="50" borderId="0" xfId="0" applyFont="1" applyFill="1" applyAlignment="1">
      <alignment horizontal="center" vertical="center" wrapText="1"/>
    </xf>
    <xf numFmtId="0" fontId="19" fillId="50" borderId="6" xfId="0" applyFont="1" applyFill="1" applyBorder="1" applyAlignment="1">
      <alignment horizontal="left" vertical="top"/>
    </xf>
    <xf numFmtId="0" fontId="0" fillId="50" borderId="8" xfId="0" applyFill="1" applyBorder="1" applyAlignment="1">
      <alignment horizontal="left" vertical="top"/>
    </xf>
    <xf numFmtId="0" fontId="0" fillId="50" borderId="7" xfId="0" applyFill="1" applyBorder="1" applyAlignment="1">
      <alignment horizontal="left" vertical="top"/>
    </xf>
    <xf numFmtId="0" fontId="19" fillId="50" borderId="8" xfId="0" applyFont="1" applyFill="1" applyBorder="1" applyAlignment="1">
      <alignment horizontal="left" vertical="top"/>
    </xf>
    <xf numFmtId="0" fontId="19" fillId="50" borderId="6" xfId="0" applyFont="1" applyFill="1" applyBorder="1" applyAlignment="1">
      <alignment horizontal="left" vertical="top" wrapText="1"/>
    </xf>
    <xf numFmtId="0" fontId="0" fillId="50" borderId="7" xfId="0" applyFill="1" applyBorder="1" applyAlignment="1">
      <alignment horizontal="left" vertical="top" wrapText="1"/>
    </xf>
    <xf numFmtId="0" fontId="0" fillId="50" borderId="8" xfId="0" applyFill="1" applyBorder="1" applyAlignment="1">
      <alignment horizontal="left" vertical="top" wrapText="1"/>
    </xf>
    <xf numFmtId="0" fontId="19" fillId="50" borderId="5" xfId="0" applyFont="1" applyFill="1" applyBorder="1" applyAlignment="1">
      <alignment horizontal="left" vertical="top"/>
    </xf>
    <xf numFmtId="0" fontId="0" fillId="50" borderId="5" xfId="0" applyFill="1" applyBorder="1" applyAlignment="1">
      <alignment horizontal="left" vertical="top"/>
    </xf>
    <xf numFmtId="0" fontId="19" fillId="50" borderId="5" xfId="0" applyFont="1" applyFill="1" applyBorder="1" applyAlignment="1">
      <alignment horizontal="left" vertical="top" wrapText="1"/>
    </xf>
    <xf numFmtId="0" fontId="0" fillId="50" borderId="5" xfId="0" applyFill="1" applyBorder="1" applyAlignment="1">
      <alignment horizontal="left" vertical="top" wrapText="1"/>
    </xf>
    <xf numFmtId="0" fontId="18" fillId="0" borderId="0" xfId="0" applyFont="1" applyAlignment="1">
      <alignment horizontal="left" wrapText="1"/>
    </xf>
    <xf numFmtId="0" fontId="30" fillId="0" borderId="0" xfId="3" applyFont="1" applyBorder="1" applyAlignment="1">
      <alignment horizontal="left" vertical="center" wrapText="1"/>
    </xf>
    <xf numFmtId="0" fontId="12" fillId="51" borderId="0" xfId="0" applyFont="1" applyFill="1" applyAlignment="1">
      <alignment horizontal="center" vertical="center" wrapText="1"/>
    </xf>
    <xf numFmtId="0" fontId="19" fillId="51" borderId="6" xfId="0" applyFont="1" applyFill="1" applyBorder="1" applyAlignment="1">
      <alignment horizontal="left" vertical="top"/>
    </xf>
    <xf numFmtId="0" fontId="0" fillId="51" borderId="8" xfId="0" applyFill="1" applyBorder="1" applyAlignment="1">
      <alignment horizontal="left" vertical="top"/>
    </xf>
    <xf numFmtId="0" fontId="0" fillId="51" borderId="7" xfId="0" applyFill="1" applyBorder="1" applyAlignment="1">
      <alignment horizontal="left" vertical="top"/>
    </xf>
    <xf numFmtId="0" fontId="19" fillId="51" borderId="8" xfId="0" applyFont="1" applyFill="1" applyBorder="1" applyAlignment="1">
      <alignment horizontal="left" vertical="top"/>
    </xf>
    <xf numFmtId="0" fontId="19" fillId="51" borderId="7" xfId="0" applyFont="1" applyFill="1" applyBorder="1" applyAlignment="1">
      <alignment horizontal="left" vertical="top"/>
    </xf>
    <xf numFmtId="0" fontId="19" fillId="5" borderId="0" xfId="0" applyFont="1" applyFill="1" applyAlignment="1">
      <alignment horizontal="center"/>
    </xf>
    <xf numFmtId="0" fontId="19" fillId="5" borderId="11" xfId="0" applyFont="1" applyFill="1" applyBorder="1" applyAlignment="1">
      <alignment horizontal="left"/>
    </xf>
    <xf numFmtId="0" fontId="19" fillId="5" borderId="18" xfId="0" applyFont="1" applyFill="1" applyBorder="1" applyAlignment="1">
      <alignment horizontal="center" vertical="center" wrapText="1"/>
    </xf>
    <xf numFmtId="0" fontId="19" fillId="5" borderId="11" xfId="0" applyFont="1" applyFill="1" applyBorder="1" applyAlignment="1">
      <alignment horizontal="center" vertical="center" wrapText="1"/>
    </xf>
    <xf numFmtId="0" fontId="19" fillId="51" borderId="6" xfId="0" applyFont="1" applyFill="1" applyBorder="1" applyAlignment="1">
      <alignment horizontal="left" vertical="center"/>
    </xf>
    <xf numFmtId="0" fontId="0" fillId="51" borderId="8" xfId="0" applyFill="1" applyBorder="1" applyAlignment="1">
      <alignment horizontal="left" vertical="center"/>
    </xf>
    <xf numFmtId="0" fontId="0" fillId="51" borderId="7" xfId="0" applyFill="1" applyBorder="1" applyAlignment="1">
      <alignment horizontal="left" vertical="center"/>
    </xf>
    <xf numFmtId="0" fontId="19" fillId="51" borderId="8" xfId="0" applyFont="1" applyFill="1" applyBorder="1" applyAlignment="1">
      <alignment horizontal="left" vertical="center"/>
    </xf>
    <xf numFmtId="0" fontId="19" fillId="51" borderId="7" xfId="0" applyFont="1" applyFill="1" applyBorder="1" applyAlignment="1">
      <alignment horizontal="left" vertical="center"/>
    </xf>
    <xf numFmtId="0" fontId="19" fillId="51" borderId="6" xfId="0" applyFont="1" applyFill="1" applyBorder="1" applyAlignment="1">
      <alignment horizontal="left" vertical="top" wrapText="1"/>
    </xf>
    <xf numFmtId="0" fontId="0" fillId="51" borderId="8" xfId="0" applyFill="1" applyBorder="1" applyAlignment="1">
      <alignment horizontal="left" vertical="top" wrapText="1"/>
    </xf>
    <xf numFmtId="0" fontId="0" fillId="51" borderId="7" xfId="0" applyFill="1" applyBorder="1" applyAlignment="1">
      <alignment horizontal="left" vertical="top" wrapText="1"/>
    </xf>
    <xf numFmtId="0" fontId="19" fillId="51" borderId="8" xfId="0" applyFont="1" applyFill="1" applyBorder="1" applyAlignment="1">
      <alignment horizontal="left" vertical="top" wrapText="1"/>
    </xf>
    <xf numFmtId="0" fontId="19" fillId="51" borderId="7" xfId="0" applyFont="1" applyFill="1" applyBorder="1" applyAlignment="1">
      <alignment horizontal="left" vertical="top" wrapText="1"/>
    </xf>
    <xf numFmtId="0" fontId="12" fillId="52" borderId="0" xfId="0" applyFont="1" applyFill="1" applyAlignment="1">
      <alignment horizontal="center" vertical="center" wrapText="1"/>
    </xf>
    <xf numFmtId="0" fontId="19" fillId="52" borderId="6" xfId="0" applyFont="1" applyFill="1" applyBorder="1" applyAlignment="1">
      <alignment horizontal="left" vertical="top"/>
    </xf>
    <xf numFmtId="0" fontId="0" fillId="52" borderId="8" xfId="0" applyFill="1" applyBorder="1" applyAlignment="1">
      <alignment horizontal="left" vertical="top"/>
    </xf>
    <xf numFmtId="0" fontId="19" fillId="52" borderId="5" xfId="0" applyFont="1" applyFill="1" applyBorder="1" applyAlignment="1">
      <alignment horizontal="left" vertical="top"/>
    </xf>
    <xf numFmtId="0" fontId="0" fillId="52" borderId="5" xfId="0" applyFill="1" applyBorder="1" applyAlignment="1">
      <alignment horizontal="left" vertical="top"/>
    </xf>
    <xf numFmtId="0" fontId="19" fillId="52" borderId="8" xfId="0" applyFont="1" applyFill="1" applyBorder="1" applyAlignment="1">
      <alignment horizontal="left" vertical="top"/>
    </xf>
    <xf numFmtId="0" fontId="19" fillId="52" borderId="5" xfId="0" applyFont="1" applyFill="1" applyBorder="1" applyAlignment="1">
      <alignment horizontal="left" vertical="top" wrapText="1"/>
    </xf>
    <xf numFmtId="0" fontId="0" fillId="52" borderId="5" xfId="0" applyFill="1" applyBorder="1" applyAlignment="1">
      <alignment horizontal="left" vertical="top" wrapText="1"/>
    </xf>
    <xf numFmtId="0" fontId="126" fillId="0" borderId="0" xfId="0" applyFont="1" applyBorder="1" applyAlignment="1">
      <alignment horizontal="left" vertical="center" wrapText="1"/>
    </xf>
    <xf numFmtId="0" fontId="122" fillId="70" borderId="55" xfId="0" applyFont="1" applyFill="1" applyBorder="1" applyAlignment="1">
      <alignment horizontal="left" vertical="center" wrapText="1"/>
    </xf>
    <xf numFmtId="0" fontId="122" fillId="70" borderId="57" xfId="0" applyFont="1" applyFill="1" applyBorder="1" applyAlignment="1">
      <alignment horizontal="center" vertical="center" wrapText="1"/>
    </xf>
    <xf numFmtId="0" fontId="122" fillId="70" borderId="56" xfId="0" applyFont="1" applyFill="1" applyBorder="1" applyAlignment="1">
      <alignment horizontal="center" vertical="center" wrapText="1"/>
    </xf>
    <xf numFmtId="0" fontId="124" fillId="0" borderId="0" xfId="0" applyFont="1" applyBorder="1" applyAlignment="1">
      <alignment horizontal="center" vertical="top" wrapText="1"/>
    </xf>
    <xf numFmtId="0" fontId="124" fillId="0" borderId="0" xfId="0" applyFont="1" applyBorder="1" applyAlignment="1">
      <alignment horizontal="left" vertical="top" wrapText="1"/>
    </xf>
    <xf numFmtId="0" fontId="126" fillId="0" borderId="0" xfId="0" applyFont="1" applyBorder="1" applyAlignment="1">
      <alignment horizontal="left" wrapText="1"/>
    </xf>
    <xf numFmtId="0" fontId="132" fillId="75" borderId="1" xfId="0" applyFont="1" applyFill="1" applyBorder="1" applyAlignment="1">
      <alignment horizontal="left" vertical="top"/>
    </xf>
    <xf numFmtId="0" fontId="132" fillId="71" borderId="11" xfId="0" applyFont="1" applyFill="1" applyBorder="1" applyAlignment="1">
      <alignment horizontal="center" vertical="center"/>
    </xf>
    <xf numFmtId="0" fontId="132" fillId="72" borderId="1" xfId="0" applyFont="1" applyFill="1" applyBorder="1" applyAlignment="1">
      <alignment horizontal="left" vertical="top"/>
    </xf>
    <xf numFmtId="0" fontId="132" fillId="72" borderId="1" xfId="0" applyFont="1" applyFill="1" applyBorder="1" applyAlignment="1">
      <alignment horizontal="left" vertical="top" wrapText="1"/>
    </xf>
    <xf numFmtId="0" fontId="132" fillId="72" borderId="1" xfId="0" applyFont="1" applyFill="1" applyBorder="1" applyAlignment="1">
      <alignment horizontal="center" vertical="top"/>
    </xf>
    <xf numFmtId="0" fontId="132" fillId="72" borderId="2" xfId="0" applyFont="1" applyFill="1" applyBorder="1" applyAlignment="1">
      <alignment horizontal="left" vertical="top"/>
    </xf>
    <xf numFmtId="0" fontId="131" fillId="71" borderId="11" xfId="0" applyFont="1" applyFill="1" applyBorder="1" applyAlignment="1">
      <alignment horizontal="center" vertical="center"/>
    </xf>
    <xf numFmtId="0" fontId="132" fillId="72" borderId="16" xfId="0" applyFont="1" applyFill="1" applyBorder="1" applyAlignment="1">
      <alignment horizontal="left" vertical="top" wrapText="1"/>
    </xf>
    <xf numFmtId="0" fontId="19" fillId="52" borderId="6" xfId="0" applyFont="1" applyFill="1" applyBorder="1" applyAlignment="1">
      <alignment horizontal="left" vertical="center"/>
    </xf>
    <xf numFmtId="0" fontId="0" fillId="52" borderId="8" xfId="0" applyFill="1" applyBorder="1" applyAlignment="1">
      <alignment horizontal="left" vertical="center"/>
    </xf>
    <xf numFmtId="0" fontId="19" fillId="52" borderId="5" xfId="0" applyFont="1" applyFill="1" applyBorder="1" applyAlignment="1">
      <alignment horizontal="left" vertical="center"/>
    </xf>
    <xf numFmtId="0" fontId="0" fillId="52" borderId="5" xfId="0" applyFill="1" applyBorder="1" applyAlignment="1">
      <alignment horizontal="left" vertical="center"/>
    </xf>
    <xf numFmtId="0" fontId="19" fillId="52" borderId="8" xfId="0" applyFont="1" applyFill="1" applyBorder="1" applyAlignment="1">
      <alignment horizontal="left" vertical="center"/>
    </xf>
    <xf numFmtId="0" fontId="19" fillId="52" borderId="5" xfId="0" applyFont="1" applyFill="1" applyBorder="1" applyAlignment="1">
      <alignment horizontal="left" vertical="center" wrapText="1"/>
    </xf>
    <xf numFmtId="0" fontId="0" fillId="52" borderId="5" xfId="0" applyFill="1" applyBorder="1" applyAlignment="1">
      <alignment horizontal="left" vertical="center" wrapText="1"/>
    </xf>
    <xf numFmtId="0" fontId="12" fillId="53" borderId="0" xfId="0" applyFont="1" applyFill="1" applyAlignment="1">
      <alignment horizontal="center" vertical="center" wrapText="1"/>
    </xf>
    <xf numFmtId="0" fontId="71" fillId="12" borderId="0" xfId="0" applyFont="1" applyFill="1" applyAlignment="1">
      <alignment horizontal="left" vertical="center" wrapText="1"/>
    </xf>
    <xf numFmtId="0" fontId="50" fillId="0" borderId="0" xfId="0" applyFont="1" applyFill="1" applyBorder="1" applyAlignment="1">
      <alignment horizontal="left" vertical="top" wrapText="1"/>
    </xf>
    <xf numFmtId="0" fontId="19" fillId="53" borderId="6" xfId="0" applyFont="1" applyFill="1" applyBorder="1" applyAlignment="1">
      <alignment horizontal="left" vertical="top"/>
    </xf>
    <xf numFmtId="0" fontId="0" fillId="53" borderId="8" xfId="0" applyFill="1" applyBorder="1" applyAlignment="1">
      <alignment horizontal="left" vertical="top"/>
    </xf>
    <xf numFmtId="0" fontId="0" fillId="53" borderId="7" xfId="0" applyFill="1" applyBorder="1" applyAlignment="1">
      <alignment horizontal="left" vertical="top"/>
    </xf>
    <xf numFmtId="0" fontId="19" fillId="53" borderId="8" xfId="0" applyFont="1" applyFill="1" applyBorder="1" applyAlignment="1">
      <alignment horizontal="left" vertical="top"/>
    </xf>
    <xf numFmtId="0" fontId="19" fillId="53" borderId="6" xfId="0" applyFont="1" applyFill="1" applyBorder="1" applyAlignment="1">
      <alignment horizontal="left" vertical="top" wrapText="1"/>
    </xf>
    <xf numFmtId="0" fontId="0" fillId="53" borderId="7" xfId="0" applyFill="1" applyBorder="1" applyAlignment="1">
      <alignment horizontal="left" vertical="top" wrapText="1"/>
    </xf>
    <xf numFmtId="0" fontId="0" fillId="53" borderId="8" xfId="0" applyFill="1" applyBorder="1" applyAlignment="1">
      <alignment horizontal="left" vertical="top" wrapText="1"/>
    </xf>
    <xf numFmtId="0" fontId="34" fillId="0" borderId="0" xfId="0" applyFont="1" applyFill="1" applyBorder="1" applyAlignment="1">
      <alignment horizontal="left" vertical="center" wrapText="1"/>
    </xf>
    <xf numFmtId="0" fontId="0" fillId="0" borderId="13" xfId="0" applyFont="1" applyFill="1" applyBorder="1" applyAlignment="1">
      <alignment horizontal="center" wrapText="1"/>
    </xf>
    <xf numFmtId="0" fontId="0" fillId="0" borderId="14" xfId="0" applyFont="1" applyFill="1" applyBorder="1" applyAlignment="1">
      <alignment horizontal="center" wrapText="1"/>
    </xf>
    <xf numFmtId="0" fontId="35" fillId="0" borderId="1" xfId="0" applyFont="1" applyBorder="1" applyAlignment="1">
      <alignment vertical="top" wrapText="1"/>
    </xf>
    <xf numFmtId="0" fontId="18" fillId="0" borderId="18" xfId="0" applyFont="1" applyBorder="1" applyAlignment="1">
      <alignment horizontal="left"/>
    </xf>
    <xf numFmtId="0" fontId="71" fillId="12" borderId="10" xfId="0" applyFont="1" applyFill="1" applyBorder="1" applyAlignment="1">
      <alignment horizontal="left" wrapText="1"/>
    </xf>
    <xf numFmtId="0" fontId="71" fillId="12" borderId="10" xfId="0" applyFont="1" applyFill="1" applyBorder="1" applyAlignment="1">
      <alignment horizontal="left" vertical="center" wrapText="1"/>
    </xf>
    <xf numFmtId="0" fontId="4" fillId="10" borderId="13" xfId="0" applyFont="1" applyFill="1" applyBorder="1" applyAlignment="1">
      <alignment horizontal="left" vertical="top" wrapText="1"/>
    </xf>
    <xf numFmtId="0" fontId="4" fillId="10" borderId="14" xfId="0" applyFont="1" applyFill="1" applyBorder="1" applyAlignment="1">
      <alignment horizontal="left" vertical="top" wrapText="1"/>
    </xf>
    <xf numFmtId="0" fontId="13" fillId="8" borderId="15" xfId="0" applyFont="1" applyFill="1" applyBorder="1" applyAlignment="1">
      <alignment horizontal="justify" vertical="top" wrapText="1"/>
    </xf>
    <xf numFmtId="0" fontId="13" fillId="8" borderId="16" xfId="0" applyFont="1" applyFill="1" applyBorder="1" applyAlignment="1">
      <alignment horizontal="justify" vertical="top" wrapText="1"/>
    </xf>
    <xf numFmtId="0" fontId="2" fillId="7" borderId="11" xfId="0" applyFont="1" applyFill="1" applyBorder="1" applyAlignment="1">
      <alignment horizontal="center" vertical="center" wrapText="1"/>
    </xf>
    <xf numFmtId="0" fontId="13" fillId="10" borderId="13" xfId="0" applyFont="1" applyFill="1" applyBorder="1" applyAlignment="1">
      <alignment horizontal="justify" vertical="top" wrapText="1"/>
    </xf>
    <xf numFmtId="0" fontId="13" fillId="10" borderId="14" xfId="0" applyFont="1" applyFill="1" applyBorder="1" applyAlignment="1">
      <alignment horizontal="justify" vertical="top" wrapText="1"/>
    </xf>
    <xf numFmtId="0" fontId="4" fillId="8" borderId="13" xfId="0" applyFont="1" applyFill="1" applyBorder="1" applyAlignment="1">
      <alignment horizontal="justify" vertical="top" wrapText="1"/>
    </xf>
    <xf numFmtId="0" fontId="4" fillId="8" borderId="14" xfId="0" applyFont="1" applyFill="1" applyBorder="1" applyAlignment="1">
      <alignment horizontal="justify" vertical="top" wrapText="1"/>
    </xf>
    <xf numFmtId="0" fontId="4" fillId="8" borderId="1" xfId="0" applyFont="1" applyFill="1" applyBorder="1" applyAlignment="1">
      <alignment horizontal="justify" vertical="top" wrapText="1"/>
    </xf>
    <xf numFmtId="0" fontId="13" fillId="8" borderId="1" xfId="0" applyFont="1" applyFill="1" applyBorder="1" applyAlignment="1">
      <alignment horizontal="justify" vertical="top" wrapText="1"/>
    </xf>
    <xf numFmtId="0" fontId="13" fillId="8" borderId="14" xfId="0" applyFont="1" applyFill="1" applyBorder="1" applyAlignment="1">
      <alignment horizontal="justify" vertical="top" wrapText="1"/>
    </xf>
    <xf numFmtId="0" fontId="13" fillId="8" borderId="13" xfId="0" applyFont="1" applyFill="1" applyBorder="1" applyAlignment="1">
      <alignment horizontal="justify" vertical="top" wrapText="1"/>
    </xf>
    <xf numFmtId="0" fontId="13" fillId="8" borderId="2" xfId="0" applyFont="1" applyFill="1" applyBorder="1" applyAlignment="1">
      <alignment horizontal="justify" vertical="top" wrapText="1"/>
    </xf>
    <xf numFmtId="0" fontId="13" fillId="8" borderId="3" xfId="0" applyFont="1" applyFill="1" applyBorder="1" applyAlignment="1">
      <alignment horizontal="justify" vertical="top" wrapText="1"/>
    </xf>
    <xf numFmtId="0" fontId="8" fillId="0" borderId="0" xfId="0" applyFont="1" applyAlignment="1">
      <alignment horizontal="left"/>
    </xf>
    <xf numFmtId="0" fontId="19" fillId="5" borderId="10" xfId="0" applyFont="1" applyFill="1" applyBorder="1" applyAlignment="1">
      <alignment horizontal="left" wrapText="1"/>
    </xf>
    <xf numFmtId="0" fontId="19" fillId="5" borderId="0" xfId="12" applyFont="1" applyFill="1" applyBorder="1" applyAlignment="1">
      <alignment horizontal="center" vertical="center"/>
    </xf>
    <xf numFmtId="0" fontId="12" fillId="54" borderId="0" xfId="0" applyFont="1" applyFill="1" applyAlignment="1">
      <alignment horizontal="center" vertical="center" wrapText="1"/>
    </xf>
    <xf numFmtId="0" fontId="19" fillId="54" borderId="6" xfId="0" applyFont="1" applyFill="1" applyBorder="1" applyAlignment="1">
      <alignment horizontal="left" vertical="top"/>
    </xf>
    <xf numFmtId="0" fontId="0" fillId="54" borderId="8" xfId="0" applyFill="1" applyBorder="1" applyAlignment="1">
      <alignment horizontal="left" vertical="top"/>
    </xf>
    <xf numFmtId="0" fontId="19" fillId="54" borderId="7" xfId="0" applyFont="1" applyFill="1" applyBorder="1" applyAlignment="1">
      <alignment horizontal="left" vertical="top"/>
    </xf>
    <xf numFmtId="0" fontId="19" fillId="54" borderId="8" xfId="0" applyFont="1" applyFill="1" applyBorder="1" applyAlignment="1">
      <alignment horizontal="left" vertical="top"/>
    </xf>
    <xf numFmtId="0" fontId="4" fillId="8" borderId="13" xfId="0" applyFont="1" applyFill="1" applyBorder="1" applyAlignment="1">
      <alignment horizontal="left" vertical="center"/>
    </xf>
    <xf numFmtId="0" fontId="4" fillId="8" borderId="14" xfId="0" applyFont="1" applyFill="1" applyBorder="1" applyAlignment="1">
      <alignment horizontal="left" vertical="center"/>
    </xf>
    <xf numFmtId="0" fontId="0" fillId="54" borderId="7" xfId="0" applyFill="1" applyBorder="1" applyAlignment="1">
      <alignment horizontal="left" vertical="top"/>
    </xf>
    <xf numFmtId="0" fontId="19" fillId="54" borderId="6" xfId="0" applyFont="1" applyFill="1" applyBorder="1" applyAlignment="1">
      <alignment horizontal="left" vertical="top" wrapText="1"/>
    </xf>
    <xf numFmtId="0" fontId="19" fillId="54" borderId="7" xfId="0" applyFont="1" applyFill="1" applyBorder="1" applyAlignment="1">
      <alignment horizontal="left" vertical="top" wrapText="1"/>
    </xf>
    <xf numFmtId="0" fontId="19" fillId="54" borderId="8" xfId="0" applyFont="1" applyFill="1" applyBorder="1" applyAlignment="1">
      <alignment horizontal="left" vertical="top" wrapText="1"/>
    </xf>
    <xf numFmtId="0" fontId="103" fillId="0" borderId="0" xfId="0" applyFont="1" applyFill="1" applyBorder="1" applyAlignment="1">
      <alignment horizontal="left"/>
    </xf>
    <xf numFmtId="0" fontId="34" fillId="0" borderId="0" xfId="0" applyFont="1" applyAlignment="1">
      <alignment horizontal="left" vertical="center" wrapText="1"/>
    </xf>
    <xf numFmtId="0" fontId="34" fillId="0" borderId="0" xfId="0" applyFont="1" applyBorder="1" applyAlignment="1">
      <alignment horizontal="left" vertical="center"/>
    </xf>
    <xf numFmtId="0" fontId="19" fillId="54" borderId="5" xfId="0" applyFont="1" applyFill="1" applyBorder="1" applyAlignment="1">
      <alignment horizontal="left" vertical="top"/>
    </xf>
    <xf numFmtId="0" fontId="0" fillId="54" borderId="5" xfId="0" applyFill="1" applyBorder="1" applyAlignment="1">
      <alignment horizontal="left" vertical="top"/>
    </xf>
    <xf numFmtId="0" fontId="19" fillId="54" borderId="5" xfId="0" applyFont="1" applyFill="1" applyBorder="1" applyAlignment="1">
      <alignment horizontal="left" vertical="top" wrapText="1"/>
    </xf>
    <xf numFmtId="0" fontId="0" fillId="54" borderId="5" xfId="0" applyFill="1" applyBorder="1" applyAlignment="1">
      <alignment horizontal="left" vertical="top" wrapText="1"/>
    </xf>
    <xf numFmtId="0" fontId="8" fillId="0" borderId="18" xfId="0" applyFont="1" applyFill="1" applyBorder="1" applyAlignment="1">
      <alignment horizontal="left" wrapText="1"/>
    </xf>
    <xf numFmtId="0" fontId="65" fillId="5" borderId="9" xfId="0" applyFont="1" applyFill="1" applyBorder="1" applyAlignment="1">
      <alignment horizontal="center" vertical="center" wrapText="1"/>
    </xf>
    <xf numFmtId="0" fontId="65" fillId="5" borderId="10" xfId="0" applyFont="1" applyFill="1" applyBorder="1" applyAlignment="1">
      <alignment horizontal="center" vertical="center" wrapText="1"/>
    </xf>
    <xf numFmtId="0" fontId="65" fillId="5" borderId="7" xfId="0" applyFont="1" applyFill="1" applyBorder="1" applyAlignment="1">
      <alignment horizontal="center"/>
    </xf>
    <xf numFmtId="0" fontId="19" fillId="55" borderId="6" xfId="0" applyFont="1" applyFill="1" applyBorder="1" applyAlignment="1">
      <alignment horizontal="left" vertical="center"/>
    </xf>
    <xf numFmtId="0" fontId="0" fillId="0" borderId="7" xfId="0" applyBorder="1" applyAlignment="1">
      <alignment horizontal="left" vertical="center"/>
    </xf>
    <xf numFmtId="0" fontId="19" fillId="55" borderId="5" xfId="0" applyFont="1" applyFill="1" applyBorder="1" applyAlignment="1">
      <alignment horizontal="left" vertical="center"/>
    </xf>
    <xf numFmtId="0" fontId="0" fillId="0" borderId="5" xfId="0" applyBorder="1" applyAlignment="1">
      <alignment horizontal="left" vertical="center"/>
    </xf>
    <xf numFmtId="0" fontId="19" fillId="55" borderId="7" xfId="0" applyFont="1" applyFill="1" applyBorder="1" applyAlignment="1">
      <alignment horizontal="left" vertical="center"/>
    </xf>
    <xf numFmtId="0" fontId="19" fillId="55" borderId="5" xfId="0" applyFont="1" applyFill="1" applyBorder="1" applyAlignment="1">
      <alignment horizontal="left" vertical="center" wrapText="1"/>
    </xf>
    <xf numFmtId="0" fontId="0" fillId="0" borderId="5" xfId="0" applyBorder="1" applyAlignment="1">
      <alignment horizontal="left" vertical="center" wrapText="1"/>
    </xf>
    <xf numFmtId="0" fontId="19" fillId="54" borderId="6" xfId="0" applyFont="1" applyFill="1" applyBorder="1" applyAlignment="1">
      <alignment horizontal="left" vertical="center"/>
    </xf>
    <xf numFmtId="0" fontId="0" fillId="54" borderId="7" xfId="0" applyFill="1" applyBorder="1" applyAlignment="1">
      <alignment horizontal="left" vertical="center"/>
    </xf>
    <xf numFmtId="0" fontId="19" fillId="54" borderId="5" xfId="0" applyFont="1" applyFill="1" applyBorder="1" applyAlignment="1">
      <alignment horizontal="left" vertical="center"/>
    </xf>
    <xf numFmtId="0" fontId="0" fillId="54" borderId="5" xfId="0" applyFill="1" applyBorder="1" applyAlignment="1">
      <alignment horizontal="left" vertical="center"/>
    </xf>
    <xf numFmtId="0" fontId="19" fillId="54" borderId="7" xfId="0" applyFont="1" applyFill="1" applyBorder="1" applyAlignment="1">
      <alignment horizontal="left" vertical="center"/>
    </xf>
    <xf numFmtId="0" fontId="19" fillId="54" borderId="5" xfId="0" applyFont="1" applyFill="1" applyBorder="1" applyAlignment="1">
      <alignment horizontal="left" vertical="center" wrapText="1"/>
    </xf>
    <xf numFmtId="0" fontId="0" fillId="54" borderId="5" xfId="0" applyFill="1" applyBorder="1" applyAlignment="1">
      <alignment horizontal="left" vertical="center" wrapText="1"/>
    </xf>
    <xf numFmtId="0" fontId="71" fillId="5" borderId="10" xfId="0" applyFont="1" applyFill="1" applyBorder="1" applyAlignment="1">
      <alignment horizontal="left" wrapText="1"/>
    </xf>
    <xf numFmtId="0" fontId="94" fillId="56" borderId="13" xfId="0" applyFont="1" applyFill="1" applyBorder="1" applyAlignment="1">
      <alignment horizontal="left" vertical="center" wrapText="1"/>
    </xf>
    <xf numFmtId="0" fontId="94" fillId="56" borderId="17" xfId="0" applyFont="1" applyFill="1" applyBorder="1" applyAlignment="1">
      <alignment horizontal="left" vertical="center" wrapText="1"/>
    </xf>
    <xf numFmtId="0" fontId="94" fillId="56" borderId="14" xfId="0" applyFont="1" applyFill="1" applyBorder="1" applyAlignment="1">
      <alignment horizontal="left" vertical="center" wrapText="1"/>
    </xf>
    <xf numFmtId="0" fontId="94" fillId="57" borderId="13" xfId="0" applyFont="1" applyFill="1" applyBorder="1" applyAlignment="1">
      <alignment horizontal="left" vertical="center" wrapText="1"/>
    </xf>
    <xf numFmtId="0" fontId="94" fillId="57" borderId="17" xfId="0" applyFont="1" applyFill="1" applyBorder="1" applyAlignment="1">
      <alignment horizontal="left" vertical="center" wrapText="1"/>
    </xf>
    <xf numFmtId="0" fontId="94" fillId="57" borderId="14" xfId="0" applyFont="1" applyFill="1" applyBorder="1" applyAlignment="1">
      <alignment horizontal="left" vertical="center" wrapText="1"/>
    </xf>
    <xf numFmtId="0" fontId="12" fillId="44" borderId="0" xfId="0" applyFont="1" applyFill="1" applyAlignment="1">
      <alignment horizontal="center" vertical="center" wrapText="1"/>
    </xf>
    <xf numFmtId="0" fontId="19" fillId="44" borderId="5" xfId="0" applyFont="1" applyFill="1" applyBorder="1" applyAlignment="1">
      <alignment horizontal="left" vertical="top"/>
    </xf>
    <xf numFmtId="0" fontId="0" fillId="44" borderId="5" xfId="0" applyFill="1" applyBorder="1" applyAlignment="1">
      <alignment horizontal="left" vertical="top"/>
    </xf>
    <xf numFmtId="0" fontId="19" fillId="5" borderId="10" xfId="0" applyFont="1" applyFill="1" applyBorder="1" applyAlignment="1">
      <alignment vertical="center"/>
    </xf>
    <xf numFmtId="0" fontId="19" fillId="44" borderId="5" xfId="0" applyFont="1" applyFill="1" applyBorder="1" applyAlignment="1">
      <alignment horizontal="left" vertical="top" wrapText="1"/>
    </xf>
    <xf numFmtId="0" fontId="0" fillId="44" borderId="5" xfId="0" applyFill="1" applyBorder="1" applyAlignment="1">
      <alignment horizontal="left" vertical="top" wrapText="1"/>
    </xf>
    <xf numFmtId="0" fontId="78" fillId="0" borderId="0" xfId="0" applyFont="1" applyAlignment="1">
      <alignment horizontal="left"/>
    </xf>
    <xf numFmtId="0" fontId="42" fillId="5" borderId="9" xfId="0" applyFont="1" applyFill="1" applyBorder="1" applyAlignment="1">
      <alignment horizontal="center" vertical="center" wrapText="1"/>
    </xf>
    <xf numFmtId="0" fontId="42" fillId="5" borderId="7" xfId="0" applyFont="1" applyFill="1" applyBorder="1" applyAlignment="1">
      <alignment horizontal="center"/>
    </xf>
    <xf numFmtId="0" fontId="7" fillId="0" borderId="18" xfId="0" applyFont="1" applyBorder="1" applyAlignment="1">
      <alignment horizontal="left" wrapText="1"/>
    </xf>
    <xf numFmtId="0" fontId="19" fillId="5" borderId="10" xfId="0" applyNumberFormat="1" applyFont="1" applyFill="1" applyBorder="1" applyAlignment="1" applyProtection="1">
      <alignment horizontal="left" vertical="center"/>
    </xf>
    <xf numFmtId="0" fontId="19" fillId="5" borderId="9" xfId="0" applyNumberFormat="1" applyFont="1" applyFill="1" applyBorder="1" applyAlignment="1" applyProtection="1">
      <alignment horizontal="center" vertical="center" wrapText="1"/>
    </xf>
    <xf numFmtId="0" fontId="19" fillId="5" borderId="10" xfId="0" applyNumberFormat="1" applyFont="1" applyFill="1" applyBorder="1" applyAlignment="1" applyProtection="1">
      <alignment horizontal="center" vertical="center" wrapText="1"/>
    </xf>
    <xf numFmtId="0" fontId="19" fillId="18" borderId="0" xfId="0" applyFont="1" applyFill="1" applyBorder="1" applyAlignment="1">
      <alignment horizontal="center"/>
    </xf>
    <xf numFmtId="0" fontId="8" fillId="0" borderId="0" xfId="0" applyFont="1" applyBorder="1" applyAlignment="1">
      <alignment horizontal="center"/>
    </xf>
    <xf numFmtId="165" fontId="8" fillId="0" borderId="0" xfId="0" applyNumberFormat="1" applyFont="1" applyBorder="1" applyAlignment="1">
      <alignment horizontal="center"/>
    </xf>
    <xf numFmtId="165" fontId="8" fillId="0" borderId="0" xfId="0" applyNumberFormat="1" applyFont="1" applyBorder="1" applyAlignment="1">
      <alignment horizontal="right"/>
    </xf>
    <xf numFmtId="0" fontId="8" fillId="0" borderId="0" xfId="0" applyFont="1" applyBorder="1" applyAlignment="1">
      <alignment horizontal="center" wrapText="1"/>
    </xf>
    <xf numFmtId="0" fontId="19" fillId="0" borderId="0" xfId="0" applyFont="1" applyFill="1" applyBorder="1" applyAlignment="1">
      <alignment horizontal="center" vertical="center" wrapText="1"/>
    </xf>
    <xf numFmtId="0" fontId="19" fillId="0" borderId="0" xfId="0" applyFont="1" applyFill="1" applyBorder="1" applyAlignment="1">
      <alignment horizontal="center" vertical="center"/>
    </xf>
    <xf numFmtId="0" fontId="19" fillId="0" borderId="0" xfId="0" applyFont="1" applyFill="1" applyBorder="1" applyAlignment="1">
      <alignment vertical="center"/>
    </xf>
    <xf numFmtId="0" fontId="19" fillId="0" borderId="0" xfId="0" applyFont="1" applyFill="1" applyBorder="1"/>
    <xf numFmtId="0" fontId="42" fillId="18" borderId="11" xfId="0" applyFont="1" applyFill="1" applyBorder="1" applyAlignment="1">
      <alignment horizontal="center" vertical="center"/>
    </xf>
    <xf numFmtId="0" fontId="42" fillId="18" borderId="11" xfId="0" applyFont="1" applyFill="1" applyBorder="1"/>
    <xf numFmtId="0" fontId="42" fillId="18" borderId="19" xfId="0" applyFont="1" applyFill="1" applyBorder="1" applyAlignment="1">
      <alignment horizontal="center" vertical="center" wrapText="1"/>
    </xf>
    <xf numFmtId="0" fontId="19" fillId="18" borderId="0" xfId="0" applyFont="1" applyFill="1" applyBorder="1" applyAlignment="1">
      <alignment horizontal="center" vertical="center" wrapText="1"/>
    </xf>
    <xf numFmtId="0" fontId="19" fillId="18" borderId="7" xfId="0" applyFont="1" applyFill="1" applyBorder="1" applyAlignment="1">
      <alignment horizontal="center" vertical="center" wrapText="1"/>
    </xf>
    <xf numFmtId="0" fontId="19" fillId="18" borderId="0" xfId="0" applyFont="1" applyFill="1" applyBorder="1" applyAlignment="1">
      <alignment horizontal="center" vertical="center"/>
    </xf>
    <xf numFmtId="0" fontId="19" fillId="18" borderId="10" xfId="0" applyFont="1" applyFill="1" applyBorder="1" applyAlignment="1">
      <alignment horizontal="center" vertical="center" wrapText="1"/>
    </xf>
    <xf numFmtId="0" fontId="8" fillId="0" borderId="0" xfId="0" applyFont="1" applyBorder="1" applyAlignment="1">
      <alignment horizontal="center"/>
    </xf>
    <xf numFmtId="165" fontId="8" fillId="0" borderId="0" xfId="0" applyNumberFormat="1" applyFont="1" applyBorder="1" applyAlignment="1">
      <alignment horizontal="center"/>
    </xf>
    <xf numFmtId="165" fontId="8" fillId="0" borderId="0" xfId="0" applyNumberFormat="1" applyFont="1" applyBorder="1" applyAlignment="1">
      <alignment horizontal="center" wrapText="1"/>
    </xf>
    <xf numFmtId="2" fontId="8" fillId="0" borderId="0" xfId="0" applyNumberFormat="1" applyFont="1" applyBorder="1" applyAlignment="1">
      <alignment horizontal="center"/>
    </xf>
    <xf numFmtId="165" fontId="7" fillId="0" borderId="0" xfId="0" applyNumberFormat="1" applyFont="1" applyBorder="1" applyAlignment="1">
      <alignment horizontal="center"/>
    </xf>
    <xf numFmtId="165" fontId="7" fillId="0" borderId="0" xfId="0" applyNumberFormat="1" applyFont="1" applyBorder="1" applyAlignment="1">
      <alignment horizontal="right"/>
    </xf>
    <xf numFmtId="165" fontId="8" fillId="0" borderId="0" xfId="0" applyNumberFormat="1" applyFont="1" applyBorder="1" applyAlignment="1">
      <alignment horizontal="right"/>
    </xf>
    <xf numFmtId="0" fontId="8" fillId="0" borderId="0" xfId="0" applyFont="1" applyBorder="1" applyAlignment="1">
      <alignment horizontal="center" wrapText="1"/>
    </xf>
    <xf numFmtId="0" fontId="19" fillId="0" borderId="0" xfId="0" applyFont="1" applyFill="1" applyBorder="1" applyAlignment="1">
      <alignment horizontal="center" vertical="center" wrapText="1"/>
    </xf>
    <xf numFmtId="49" fontId="42" fillId="18" borderId="10" xfId="0" applyNumberFormat="1" applyFont="1" applyFill="1" applyBorder="1" applyAlignment="1">
      <alignment horizontal="center" vertical="center" wrapText="1"/>
    </xf>
    <xf numFmtId="0" fontId="42" fillId="18" borderId="10" xfId="0" applyFont="1" applyFill="1" applyBorder="1" applyAlignment="1">
      <alignment horizontal="center" vertical="center" wrapText="1"/>
    </xf>
    <xf numFmtId="0" fontId="19" fillId="18" borderId="0" xfId="0" applyFont="1" applyFill="1" applyBorder="1" applyAlignment="1">
      <alignment horizontal="center" vertical="center" wrapText="1"/>
    </xf>
    <xf numFmtId="0" fontId="19" fillId="18" borderId="0" xfId="0" applyFont="1" applyFill="1" applyBorder="1" applyAlignment="1">
      <alignment horizontal="center"/>
    </xf>
    <xf numFmtId="0" fontId="8" fillId="0" borderId="0" xfId="0" applyFont="1" applyBorder="1" applyAlignment="1">
      <alignment horizontal="center"/>
    </xf>
    <xf numFmtId="165" fontId="8" fillId="0" borderId="0" xfId="0" applyNumberFormat="1" applyFont="1" applyBorder="1" applyAlignment="1">
      <alignment horizontal="center"/>
    </xf>
    <xf numFmtId="165" fontId="8" fillId="0" borderId="0" xfId="0" applyNumberFormat="1" applyFont="1" applyBorder="1" applyAlignment="1">
      <alignment horizontal="right" wrapText="1"/>
    </xf>
    <xf numFmtId="165" fontId="8" fillId="0" borderId="0" xfId="0" applyNumberFormat="1" applyFont="1" applyBorder="1" applyAlignment="1">
      <alignment horizontal="center" wrapText="1"/>
    </xf>
    <xf numFmtId="165" fontId="8" fillId="0" borderId="0" xfId="0" applyNumberFormat="1" applyFont="1" applyBorder="1" applyAlignment="1">
      <alignment horizontal="right"/>
    </xf>
    <xf numFmtId="165" fontId="8" fillId="0" borderId="0" xfId="0" applyNumberFormat="1" applyFont="1" applyBorder="1" applyAlignment="1"/>
    <xf numFmtId="0" fontId="8" fillId="0" borderId="0" xfId="0" applyFont="1" applyBorder="1" applyAlignment="1">
      <alignment horizontal="center" wrapText="1"/>
    </xf>
    <xf numFmtId="0" fontId="19" fillId="0" borderId="0" xfId="0" applyFont="1" applyFill="1" applyBorder="1" applyAlignment="1">
      <alignment horizontal="center" vertical="center" wrapText="1"/>
    </xf>
    <xf numFmtId="0" fontId="19" fillId="0" borderId="0" xfId="0" applyFont="1" applyFill="1" applyBorder="1" applyAlignment="1">
      <alignment horizontal="center" vertical="center"/>
    </xf>
    <xf numFmtId="0" fontId="42" fillId="18" borderId="0" xfId="0" applyFont="1" applyFill="1" applyBorder="1" applyAlignment="1">
      <alignment horizontal="center" vertical="center" wrapText="1"/>
    </xf>
    <xf numFmtId="0" fontId="42" fillId="18" borderId="0" xfId="0" applyFont="1" applyFill="1" applyBorder="1" applyAlignment="1">
      <alignment horizontal="center" vertical="center"/>
    </xf>
    <xf numFmtId="0" fontId="19" fillId="18" borderId="9" xfId="0" applyFont="1" applyFill="1" applyBorder="1" applyAlignment="1">
      <alignment horizontal="center" vertical="center" wrapText="1"/>
    </xf>
    <xf numFmtId="0" fontId="8" fillId="0" borderId="0" xfId="0" applyFont="1" applyBorder="1" applyAlignment="1">
      <alignment horizontal="center"/>
    </xf>
    <xf numFmtId="165" fontId="8" fillId="0" borderId="0" xfId="0" applyNumberFormat="1" applyFont="1" applyBorder="1" applyAlignment="1">
      <alignment horizontal="center"/>
    </xf>
    <xf numFmtId="165" fontId="8" fillId="0" borderId="0" xfId="0" applyNumberFormat="1" applyFont="1" applyBorder="1" applyAlignment="1">
      <alignment horizontal="center" wrapText="1"/>
    </xf>
    <xf numFmtId="0" fontId="8" fillId="0" borderId="0" xfId="0" applyFont="1" applyBorder="1" applyAlignment="1">
      <alignment horizontal="center" wrapText="1"/>
    </xf>
    <xf numFmtId="0" fontId="19" fillId="0" borderId="0" xfId="0" applyFont="1" applyFill="1" applyBorder="1" applyAlignment="1">
      <alignment horizontal="center" vertical="center" wrapText="1"/>
    </xf>
    <xf numFmtId="0" fontId="42" fillId="18" borderId="10" xfId="0" applyFont="1" applyFill="1" applyBorder="1" applyAlignment="1">
      <alignment horizontal="center" vertical="center" wrapText="1"/>
    </xf>
    <xf numFmtId="0" fontId="19" fillId="18" borderId="9" xfId="0" applyFont="1" applyFill="1" applyBorder="1" applyAlignment="1">
      <alignment horizontal="center" vertical="center" wrapText="1"/>
    </xf>
    <xf numFmtId="0" fontId="8" fillId="0" borderId="0" xfId="0" applyFont="1" applyBorder="1" applyAlignment="1">
      <alignment horizontal="left"/>
    </xf>
    <xf numFmtId="0" fontId="8" fillId="0" borderId="0" xfId="0" applyFont="1" applyBorder="1" applyAlignment="1">
      <alignment horizontal="left" wrapText="1"/>
    </xf>
    <xf numFmtId="165" fontId="8" fillId="0" borderId="0" xfId="0" applyNumberFormat="1" applyFont="1" applyBorder="1" applyAlignment="1">
      <alignment horizontal="center" vertical="center"/>
    </xf>
    <xf numFmtId="0" fontId="19" fillId="0" borderId="0" xfId="0" applyFont="1" applyFill="1" applyBorder="1" applyAlignment="1">
      <alignment horizontal="center" vertical="center" wrapText="1"/>
    </xf>
    <xf numFmtId="0" fontId="42" fillId="18" borderId="7" xfId="0" applyFont="1" applyFill="1" applyBorder="1" applyAlignment="1">
      <alignment horizontal="center" vertical="center" wrapText="1"/>
    </xf>
    <xf numFmtId="0" fontId="42" fillId="18" borderId="10" xfId="0" applyFont="1" applyFill="1" applyBorder="1" applyAlignment="1">
      <alignment horizontal="center" vertical="center" wrapText="1"/>
    </xf>
    <xf numFmtId="0" fontId="19" fillId="18" borderId="0" xfId="0" applyFont="1" applyFill="1" applyBorder="1" applyAlignment="1">
      <alignment horizontal="center" vertical="center" wrapText="1"/>
    </xf>
    <xf numFmtId="0" fontId="8" fillId="0" borderId="0" xfId="0" applyFont="1" applyBorder="1" applyAlignment="1">
      <alignment horizontal="left"/>
    </xf>
    <xf numFmtId="0" fontId="8" fillId="0" borderId="0" xfId="0" applyFont="1" applyBorder="1" applyAlignment="1">
      <alignment horizontal="left" wrapText="1"/>
    </xf>
    <xf numFmtId="165" fontId="8" fillId="0" borderId="0" xfId="0" applyNumberFormat="1" applyFont="1" applyBorder="1" applyAlignment="1">
      <alignment horizontal="center" vertical="center"/>
    </xf>
    <xf numFmtId="0" fontId="19" fillId="0" borderId="0" xfId="0" applyFont="1" applyFill="1" applyBorder="1" applyAlignment="1">
      <alignment horizontal="center" vertical="center" wrapText="1"/>
    </xf>
    <xf numFmtId="0" fontId="42" fillId="18" borderId="10" xfId="0" applyFont="1" applyFill="1" applyBorder="1" applyAlignment="1">
      <alignment horizontal="center" vertical="center" wrapText="1"/>
    </xf>
    <xf numFmtId="0" fontId="19" fillId="18" borderId="0" xfId="0" applyFont="1" applyFill="1" applyBorder="1" applyAlignment="1">
      <alignment horizontal="center" vertical="center" wrapText="1"/>
    </xf>
    <xf numFmtId="0" fontId="8" fillId="0" borderId="0" xfId="0" applyFont="1" applyBorder="1" applyAlignment="1">
      <alignment horizontal="center"/>
    </xf>
    <xf numFmtId="165" fontId="8" fillId="0" borderId="0" xfId="0" applyNumberFormat="1" applyFont="1" applyBorder="1" applyAlignment="1">
      <alignment horizontal="center"/>
    </xf>
    <xf numFmtId="0" fontId="8" fillId="0" borderId="0" xfId="0" applyFont="1" applyBorder="1" applyAlignment="1">
      <alignment horizontal="center" wrapText="1"/>
    </xf>
    <xf numFmtId="0" fontId="19" fillId="0" borderId="0" xfId="0" applyFont="1" applyFill="1" applyBorder="1" applyAlignment="1">
      <alignment horizontal="center" vertical="center" wrapText="1"/>
    </xf>
    <xf numFmtId="0" fontId="42" fillId="18" borderId="10" xfId="0" applyFont="1" applyFill="1" applyBorder="1" applyAlignment="1">
      <alignment horizontal="center" vertical="center" wrapText="1"/>
    </xf>
    <xf numFmtId="0" fontId="42" fillId="18" borderId="0" xfId="0" applyFont="1" applyFill="1" applyBorder="1" applyAlignment="1">
      <alignment horizontal="center" vertical="center" wrapText="1"/>
    </xf>
    <xf numFmtId="0" fontId="42" fillId="18" borderId="9" xfId="0" applyFont="1" applyFill="1" applyBorder="1" applyAlignment="1">
      <alignment horizontal="center" vertical="center" wrapText="1"/>
    </xf>
    <xf numFmtId="0" fontId="19" fillId="18" borderId="9" xfId="0" applyFont="1" applyFill="1" applyBorder="1" applyAlignment="1">
      <alignment horizontal="center" vertical="center" wrapText="1"/>
    </xf>
    <xf numFmtId="0" fontId="42" fillId="18" borderId="10" xfId="0" applyFont="1" applyFill="1" applyBorder="1" applyAlignment="1">
      <alignment horizontal="center" vertical="center" wrapText="1"/>
    </xf>
    <xf numFmtId="0" fontId="8" fillId="0" borderId="0" xfId="0" applyFont="1" applyBorder="1" applyAlignment="1">
      <alignment horizontal="center"/>
    </xf>
    <xf numFmtId="165" fontId="8" fillId="0" borderId="0" xfId="0" applyNumberFormat="1" applyFont="1" applyBorder="1" applyAlignment="1">
      <alignment horizontal="center"/>
    </xf>
    <xf numFmtId="165" fontId="8" fillId="0" borderId="0" xfId="0" applyNumberFormat="1" applyFont="1" applyBorder="1" applyAlignment="1">
      <alignment horizontal="right"/>
    </xf>
    <xf numFmtId="0" fontId="8" fillId="0" borderId="0" xfId="0" applyFont="1" applyBorder="1" applyAlignment="1">
      <alignment horizontal="center" wrapText="1"/>
    </xf>
    <xf numFmtId="0" fontId="19" fillId="0" borderId="0" xfId="0" applyFont="1" applyFill="1" applyBorder="1" applyAlignment="1">
      <alignment horizontal="center" vertical="center" wrapText="1"/>
    </xf>
    <xf numFmtId="0" fontId="42" fillId="0" borderId="0" xfId="0" applyFont="1" applyFill="1" applyBorder="1" applyAlignment="1">
      <alignment horizontal="center" vertical="center" wrapText="1"/>
    </xf>
    <xf numFmtId="0" fontId="42" fillId="18" borderId="7" xfId="0" applyFont="1" applyFill="1" applyBorder="1" applyAlignment="1">
      <alignment horizontal="center" vertical="center" wrapText="1"/>
    </xf>
    <xf numFmtId="0" fontId="8" fillId="0" borderId="0" xfId="0" applyFont="1" applyBorder="1" applyAlignment="1">
      <alignment horizontal="center"/>
    </xf>
    <xf numFmtId="165" fontId="8" fillId="0" borderId="0" xfId="0" applyNumberFormat="1" applyFont="1" applyBorder="1" applyAlignment="1">
      <alignment horizontal="center"/>
    </xf>
    <xf numFmtId="0" fontId="8" fillId="0" borderId="0" xfId="0" applyFont="1" applyBorder="1" applyAlignment="1">
      <alignment horizontal="center" wrapText="1"/>
    </xf>
    <xf numFmtId="0" fontId="19" fillId="18"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42" fillId="18" borderId="10" xfId="0" applyFont="1" applyFill="1" applyBorder="1" applyAlignment="1">
      <alignment horizontal="center" vertical="center" wrapText="1"/>
    </xf>
    <xf numFmtId="0" fontId="19" fillId="18" borderId="0" xfId="0" applyFont="1" applyFill="1" applyBorder="1" applyAlignment="1">
      <alignment horizontal="center" vertical="center" wrapText="1"/>
    </xf>
    <xf numFmtId="0" fontId="8" fillId="0" borderId="0" xfId="0" applyFont="1" applyBorder="1" applyAlignment="1">
      <alignment horizontal="center"/>
    </xf>
    <xf numFmtId="165" fontId="8" fillId="0" borderId="0" xfId="0" applyNumberFormat="1" applyFont="1" applyBorder="1" applyAlignment="1">
      <alignment horizontal="center"/>
    </xf>
    <xf numFmtId="165" fontId="8" fillId="0" borderId="0" xfId="0" applyNumberFormat="1" applyFont="1" applyBorder="1" applyAlignment="1">
      <alignment horizontal="right"/>
    </xf>
    <xf numFmtId="0" fontId="8" fillId="0" borderId="0" xfId="0" applyFont="1" applyBorder="1" applyAlignment="1">
      <alignment horizontal="center" wrapText="1"/>
    </xf>
    <xf numFmtId="0" fontId="19" fillId="0" borderId="0" xfId="0" applyFont="1" applyFill="1" applyBorder="1" applyAlignment="1">
      <alignment horizontal="center" vertical="center" wrapText="1"/>
    </xf>
    <xf numFmtId="0" fontId="42" fillId="18" borderId="10" xfId="0" applyFont="1" applyFill="1" applyBorder="1" applyAlignment="1">
      <alignment horizontal="center" vertical="center" wrapText="1"/>
    </xf>
    <xf numFmtId="0" fontId="19" fillId="18" borderId="0" xfId="0" applyFont="1" applyFill="1" applyBorder="1" applyAlignment="1">
      <alignment horizontal="center" vertical="center" wrapText="1"/>
    </xf>
    <xf numFmtId="0" fontId="42" fillId="18" borderId="0" xfId="0" applyFont="1" applyFill="1" applyBorder="1" applyAlignment="1">
      <alignment horizontal="center" vertical="center" wrapText="1"/>
    </xf>
    <xf numFmtId="17" fontId="42" fillId="18" borderId="0" xfId="0" applyNumberFormat="1" applyFont="1" applyFill="1" applyBorder="1" applyAlignment="1">
      <alignment horizontal="center" vertical="center" wrapText="1"/>
    </xf>
    <xf numFmtId="0" fontId="8" fillId="0" borderId="0" xfId="0" applyFont="1" applyBorder="1" applyAlignment="1">
      <alignment horizontal="center"/>
    </xf>
    <xf numFmtId="165" fontId="8" fillId="0" borderId="0" xfId="0" applyNumberFormat="1" applyFont="1" applyBorder="1" applyAlignment="1">
      <alignment horizontal="center"/>
    </xf>
    <xf numFmtId="0" fontId="8" fillId="0" borderId="0" xfId="0" applyFont="1" applyBorder="1" applyAlignment="1">
      <alignment horizontal="center" wrapText="1"/>
    </xf>
    <xf numFmtId="0" fontId="19" fillId="0" borderId="0" xfId="0" applyFont="1" applyFill="1" applyBorder="1" applyAlignment="1">
      <alignment horizontal="center" vertical="center" wrapText="1"/>
    </xf>
    <xf numFmtId="0" fontId="42" fillId="0" borderId="0" xfId="0" applyFont="1" applyFill="1" applyBorder="1" applyAlignment="1">
      <alignment horizontal="center" vertical="center" wrapText="1"/>
    </xf>
    <xf numFmtId="17" fontId="42" fillId="0" borderId="0" xfId="0" applyNumberFormat="1" applyFont="1" applyFill="1" applyBorder="1" applyAlignment="1">
      <alignment horizontal="center" vertical="center" wrapText="1"/>
    </xf>
  </cellXfs>
  <cellStyles count="34">
    <cellStyle name="Hipervínculo" xfId="3" builtinId="8"/>
    <cellStyle name="Millares" xfId="1" builtinId="3"/>
    <cellStyle name="Millares [0]" xfId="33" builtinId="6"/>
    <cellStyle name="Millares 2" xfId="18"/>
    <cellStyle name="Millares 3" xfId="30"/>
    <cellStyle name="Normal" xfId="0" builtinId="0"/>
    <cellStyle name="Normal 2" xfId="7"/>
    <cellStyle name="Normal 2 2" xfId="9"/>
    <cellStyle name="Normal 2 2 2" xfId="17"/>
    <cellStyle name="Normal 2 3" xfId="23"/>
    <cellStyle name="Normal 4" xfId="13"/>
    <cellStyle name="Normal 5" xfId="19"/>
    <cellStyle name="Normal_10.1" xfId="24"/>
    <cellStyle name="Normal_10.2" xfId="25"/>
    <cellStyle name="Normal_10.3" xfId="26"/>
    <cellStyle name="Normal_11.1" xfId="27"/>
    <cellStyle name="Normal_2" xfId="4"/>
    <cellStyle name="Normal_3" xfId="6"/>
    <cellStyle name="Normal_4" xfId="10"/>
    <cellStyle name="Normal_4mortalidad CANTONES 02" xfId="28"/>
    <cellStyle name="Normal_76" xfId="15"/>
    <cellStyle name="Normal_76_1" xfId="16"/>
    <cellStyle name="Normal_C1Total" xfId="11"/>
    <cellStyle name="Normal_C6-11" xfId="21"/>
    <cellStyle name="Normal_C6-9" xfId="20"/>
    <cellStyle name="Normal_Hoja1" xfId="12"/>
    <cellStyle name="Normal_Hoja2" xfId="5"/>
    <cellStyle name="Normal_Hoja2_1" xfId="8"/>
    <cellStyle name="Normal_Hoja3" xfId="14"/>
    <cellStyle name="Normal_ingre med xH en el SP" xfId="22"/>
    <cellStyle name="Normal_MORTA edad02" xfId="29"/>
    <cellStyle name="Porcentaje" xfId="2" builtinId="5"/>
    <cellStyle name="style1540232781508" xfId="31"/>
    <cellStyle name="style1540232781774" xfId="32"/>
  </cellStyles>
  <dxfs count="4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4C9F38"/>
      <color rgb="FFA21942"/>
      <color rgb="FFC5192D"/>
      <color rgb="FF26BDE2"/>
      <color rgb="FFE5243B"/>
      <color rgb="FF19486A"/>
      <color rgb="FF00689D"/>
      <color rgb="FFFCC3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styles" Target="styles.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455" Type="http://schemas.openxmlformats.org/officeDocument/2006/relationships/worksheet" Target="worksheets/sheet455.xml"/><Relationship Id="rId497" Type="http://schemas.openxmlformats.org/officeDocument/2006/relationships/worksheet" Target="worksheets/sheet497.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22" Type="http://schemas.openxmlformats.org/officeDocument/2006/relationships/worksheet" Target="worksheets/sheet522.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533" Type="http://schemas.openxmlformats.org/officeDocument/2006/relationships/worksheet" Target="worksheets/sheet533.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44" Type="http://schemas.openxmlformats.org/officeDocument/2006/relationships/calcChain" Target="calcChain.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513" Type="http://schemas.openxmlformats.org/officeDocument/2006/relationships/worksheet" Target="worksheets/sheet513.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261" Type="http://schemas.openxmlformats.org/officeDocument/2006/relationships/worksheet" Target="worksheets/sheet261.xml"/><Relationship Id="rId499" Type="http://schemas.openxmlformats.org/officeDocument/2006/relationships/worksheet" Target="worksheets/sheet499.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524" Type="http://schemas.openxmlformats.org/officeDocument/2006/relationships/worksheet" Target="worksheets/sheet524.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468" Type="http://schemas.openxmlformats.org/officeDocument/2006/relationships/worksheet" Target="worksheets/sheet468.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535" Type="http://schemas.openxmlformats.org/officeDocument/2006/relationships/externalLink" Target="externalLinks/externalLink2.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437" Type="http://schemas.openxmlformats.org/officeDocument/2006/relationships/worksheet" Target="worksheets/sheet437.xml"/><Relationship Id="rId479" Type="http://schemas.openxmlformats.org/officeDocument/2006/relationships/worksheet" Target="worksheets/sheet479.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48" Type="http://schemas.openxmlformats.org/officeDocument/2006/relationships/worksheet" Target="worksheets/sheet448.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196" Type="http://schemas.openxmlformats.org/officeDocument/2006/relationships/worksheet" Target="worksheets/sheet196.xml"/><Relationship Id="rId417" Type="http://schemas.openxmlformats.org/officeDocument/2006/relationships/worksheet" Target="worksheets/sheet417.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470" Type="http://schemas.openxmlformats.org/officeDocument/2006/relationships/worksheet" Target="worksheets/sheet470.xml"/><Relationship Id="rId526" Type="http://schemas.openxmlformats.org/officeDocument/2006/relationships/worksheet" Target="worksheets/sheet526.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165" Type="http://schemas.openxmlformats.org/officeDocument/2006/relationships/worksheet" Target="worksheets/sheet165.xml"/><Relationship Id="rId372" Type="http://schemas.openxmlformats.org/officeDocument/2006/relationships/worksheet" Target="worksheets/sheet372.xml"/><Relationship Id="rId428" Type="http://schemas.openxmlformats.org/officeDocument/2006/relationships/worksheet" Target="worksheets/sheet428.xml"/><Relationship Id="rId232" Type="http://schemas.openxmlformats.org/officeDocument/2006/relationships/worksheet" Target="worksheets/sheet232.xml"/><Relationship Id="rId274" Type="http://schemas.openxmlformats.org/officeDocument/2006/relationships/worksheet" Target="worksheets/sheet274.xml"/><Relationship Id="rId481" Type="http://schemas.openxmlformats.org/officeDocument/2006/relationships/worksheet" Target="worksheets/sheet481.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537" Type="http://schemas.openxmlformats.org/officeDocument/2006/relationships/externalLink" Target="externalLinks/externalLink4.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439" Type="http://schemas.openxmlformats.org/officeDocument/2006/relationships/worksheet" Target="worksheets/sheet439.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450" Type="http://schemas.openxmlformats.org/officeDocument/2006/relationships/worksheet" Target="worksheets/sheet450.xml"/><Relationship Id="rId506" Type="http://schemas.openxmlformats.org/officeDocument/2006/relationships/worksheet" Target="worksheets/sheet506.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492" Type="http://schemas.openxmlformats.org/officeDocument/2006/relationships/worksheet" Target="worksheets/sheet492.xml"/><Relationship Id="rId91" Type="http://schemas.openxmlformats.org/officeDocument/2006/relationships/worksheet" Target="worksheets/sheet91.xml"/><Relationship Id="rId145" Type="http://schemas.openxmlformats.org/officeDocument/2006/relationships/worksheet" Target="worksheets/sheet145.xml"/><Relationship Id="rId187" Type="http://schemas.openxmlformats.org/officeDocument/2006/relationships/worksheet" Target="worksheets/sheet187.xml"/><Relationship Id="rId352" Type="http://schemas.openxmlformats.org/officeDocument/2006/relationships/worksheet" Target="worksheets/sheet352.xml"/><Relationship Id="rId394" Type="http://schemas.openxmlformats.org/officeDocument/2006/relationships/worksheet" Target="worksheets/sheet394.xml"/><Relationship Id="rId408" Type="http://schemas.openxmlformats.org/officeDocument/2006/relationships/worksheet" Target="worksheets/sheet408.xml"/><Relationship Id="rId212" Type="http://schemas.openxmlformats.org/officeDocument/2006/relationships/worksheet" Target="worksheets/sheet212.xml"/><Relationship Id="rId254" Type="http://schemas.openxmlformats.org/officeDocument/2006/relationships/worksheet" Target="worksheets/sheet254.xml"/><Relationship Id="rId49" Type="http://schemas.openxmlformats.org/officeDocument/2006/relationships/worksheet" Target="worksheets/sheet49.xml"/><Relationship Id="rId114" Type="http://schemas.openxmlformats.org/officeDocument/2006/relationships/worksheet" Target="worksheets/sheet114.xml"/><Relationship Id="rId296" Type="http://schemas.openxmlformats.org/officeDocument/2006/relationships/worksheet" Target="worksheets/sheet296.xml"/><Relationship Id="rId461" Type="http://schemas.openxmlformats.org/officeDocument/2006/relationships/worksheet" Target="worksheets/sheet461.xml"/><Relationship Id="rId517" Type="http://schemas.openxmlformats.org/officeDocument/2006/relationships/worksheet" Target="worksheets/sheet517.xml"/><Relationship Id="rId60" Type="http://schemas.openxmlformats.org/officeDocument/2006/relationships/worksheet" Target="worksheets/sheet60.xml"/><Relationship Id="rId156" Type="http://schemas.openxmlformats.org/officeDocument/2006/relationships/worksheet" Target="worksheets/sheet156.xml"/><Relationship Id="rId198" Type="http://schemas.openxmlformats.org/officeDocument/2006/relationships/worksheet" Target="worksheets/sheet198.xml"/><Relationship Id="rId321" Type="http://schemas.openxmlformats.org/officeDocument/2006/relationships/worksheet" Target="worksheets/sheet321.xml"/><Relationship Id="rId363" Type="http://schemas.openxmlformats.org/officeDocument/2006/relationships/worksheet" Target="worksheets/sheet363.xml"/><Relationship Id="rId419" Type="http://schemas.openxmlformats.org/officeDocument/2006/relationships/worksheet" Target="worksheets/sheet419.xml"/><Relationship Id="rId223" Type="http://schemas.openxmlformats.org/officeDocument/2006/relationships/worksheet" Target="worksheets/sheet223.xml"/><Relationship Id="rId430" Type="http://schemas.openxmlformats.org/officeDocument/2006/relationships/worksheet" Target="worksheets/sheet430.xml"/><Relationship Id="rId18" Type="http://schemas.openxmlformats.org/officeDocument/2006/relationships/worksheet" Target="worksheets/sheet18.xml"/><Relationship Id="rId265" Type="http://schemas.openxmlformats.org/officeDocument/2006/relationships/worksheet" Target="worksheets/sheet265.xml"/><Relationship Id="rId472" Type="http://schemas.openxmlformats.org/officeDocument/2006/relationships/worksheet" Target="worksheets/sheet472.xml"/><Relationship Id="rId528" Type="http://schemas.openxmlformats.org/officeDocument/2006/relationships/worksheet" Target="worksheets/sheet528.xml"/><Relationship Id="rId125" Type="http://schemas.openxmlformats.org/officeDocument/2006/relationships/worksheet" Target="worksheets/sheet125.xml"/><Relationship Id="rId167" Type="http://schemas.openxmlformats.org/officeDocument/2006/relationships/worksheet" Target="worksheets/sheet167.xml"/><Relationship Id="rId332" Type="http://schemas.openxmlformats.org/officeDocument/2006/relationships/worksheet" Target="worksheets/sheet332.xml"/><Relationship Id="rId374" Type="http://schemas.openxmlformats.org/officeDocument/2006/relationships/worksheet" Target="worksheets/sheet374.xml"/><Relationship Id="rId71" Type="http://schemas.openxmlformats.org/officeDocument/2006/relationships/worksheet" Target="worksheets/sheet71.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76" Type="http://schemas.openxmlformats.org/officeDocument/2006/relationships/worksheet" Target="worksheets/sheet276.xml"/><Relationship Id="rId441" Type="http://schemas.openxmlformats.org/officeDocument/2006/relationships/worksheet" Target="worksheets/sheet441.xml"/><Relationship Id="rId483" Type="http://schemas.openxmlformats.org/officeDocument/2006/relationships/worksheet" Target="worksheets/sheet483.xml"/><Relationship Id="rId539" Type="http://schemas.openxmlformats.org/officeDocument/2006/relationships/externalLink" Target="externalLinks/externalLink6.xml"/><Relationship Id="rId40" Type="http://schemas.openxmlformats.org/officeDocument/2006/relationships/worksheet" Target="worksheets/sheet40.xml"/><Relationship Id="rId136" Type="http://schemas.openxmlformats.org/officeDocument/2006/relationships/worksheet" Target="worksheets/sheet136.xml"/><Relationship Id="rId178" Type="http://schemas.openxmlformats.org/officeDocument/2006/relationships/worksheet" Target="worksheets/sheet178.xml"/><Relationship Id="rId301" Type="http://schemas.openxmlformats.org/officeDocument/2006/relationships/worksheet" Target="worksheets/sheet301.xml"/><Relationship Id="rId343" Type="http://schemas.openxmlformats.org/officeDocument/2006/relationships/worksheet" Target="worksheets/sheet343.xml"/><Relationship Id="rId82" Type="http://schemas.openxmlformats.org/officeDocument/2006/relationships/worksheet" Target="worksheets/sheet82.xml"/><Relationship Id="rId203" Type="http://schemas.openxmlformats.org/officeDocument/2006/relationships/worksheet" Target="worksheets/sheet203.xml"/><Relationship Id="rId385" Type="http://schemas.openxmlformats.org/officeDocument/2006/relationships/worksheet" Target="worksheets/sheet385.xml"/><Relationship Id="rId245" Type="http://schemas.openxmlformats.org/officeDocument/2006/relationships/worksheet" Target="worksheets/sheet245.xml"/><Relationship Id="rId287" Type="http://schemas.openxmlformats.org/officeDocument/2006/relationships/worksheet" Target="worksheets/sheet287.xml"/><Relationship Id="rId410" Type="http://schemas.openxmlformats.org/officeDocument/2006/relationships/worksheet" Target="worksheets/sheet410.xml"/><Relationship Id="rId452" Type="http://schemas.openxmlformats.org/officeDocument/2006/relationships/worksheet" Target="worksheets/sheet452.xml"/><Relationship Id="rId494" Type="http://schemas.openxmlformats.org/officeDocument/2006/relationships/worksheet" Target="worksheets/sheet494.xml"/><Relationship Id="rId508" Type="http://schemas.openxmlformats.org/officeDocument/2006/relationships/worksheet" Target="worksheets/sheet508.xml"/><Relationship Id="rId105" Type="http://schemas.openxmlformats.org/officeDocument/2006/relationships/worksheet" Target="worksheets/sheet105.xml"/><Relationship Id="rId147" Type="http://schemas.openxmlformats.org/officeDocument/2006/relationships/worksheet" Target="worksheets/sheet147.xml"/><Relationship Id="rId312" Type="http://schemas.openxmlformats.org/officeDocument/2006/relationships/worksheet" Target="worksheets/sheet312.xml"/><Relationship Id="rId354" Type="http://schemas.openxmlformats.org/officeDocument/2006/relationships/worksheet" Target="worksheets/sheet354.xml"/><Relationship Id="rId51" Type="http://schemas.openxmlformats.org/officeDocument/2006/relationships/worksheet" Target="worksheets/sheet51.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214" Type="http://schemas.openxmlformats.org/officeDocument/2006/relationships/worksheet" Target="worksheets/sheet214.xml"/><Relationship Id="rId256" Type="http://schemas.openxmlformats.org/officeDocument/2006/relationships/worksheet" Target="worksheets/sheet256.xml"/><Relationship Id="rId298" Type="http://schemas.openxmlformats.org/officeDocument/2006/relationships/worksheet" Target="worksheets/sheet298.xml"/><Relationship Id="rId421" Type="http://schemas.openxmlformats.org/officeDocument/2006/relationships/worksheet" Target="worksheets/sheet421.xml"/><Relationship Id="rId463" Type="http://schemas.openxmlformats.org/officeDocument/2006/relationships/worksheet" Target="worksheets/sheet463.xml"/><Relationship Id="rId519" Type="http://schemas.openxmlformats.org/officeDocument/2006/relationships/worksheet" Target="worksheets/sheet519.xml"/><Relationship Id="rId116" Type="http://schemas.openxmlformats.org/officeDocument/2006/relationships/worksheet" Target="worksheets/sheet116.xml"/><Relationship Id="rId158" Type="http://schemas.openxmlformats.org/officeDocument/2006/relationships/worksheet" Target="worksheets/sheet158.xml"/><Relationship Id="rId323" Type="http://schemas.openxmlformats.org/officeDocument/2006/relationships/worksheet" Target="worksheets/sheet323.xml"/><Relationship Id="rId530" Type="http://schemas.openxmlformats.org/officeDocument/2006/relationships/worksheet" Target="worksheets/sheet530.xml"/><Relationship Id="rId20" Type="http://schemas.openxmlformats.org/officeDocument/2006/relationships/worksheet" Target="worksheets/sheet20.xml"/><Relationship Id="rId62" Type="http://schemas.openxmlformats.org/officeDocument/2006/relationships/worksheet" Target="worksheets/sheet62.xml"/><Relationship Id="rId365" Type="http://schemas.openxmlformats.org/officeDocument/2006/relationships/worksheet" Target="worksheets/sheet365.xml"/><Relationship Id="rId225" Type="http://schemas.openxmlformats.org/officeDocument/2006/relationships/worksheet" Target="worksheets/sheet225.xml"/><Relationship Id="rId267" Type="http://schemas.openxmlformats.org/officeDocument/2006/relationships/worksheet" Target="worksheets/sheet267.xml"/><Relationship Id="rId432" Type="http://schemas.openxmlformats.org/officeDocument/2006/relationships/worksheet" Target="worksheets/sheet432.xml"/><Relationship Id="rId474" Type="http://schemas.openxmlformats.org/officeDocument/2006/relationships/worksheet" Target="worksheets/sheet474.xml"/><Relationship Id="rId127" Type="http://schemas.openxmlformats.org/officeDocument/2006/relationships/worksheet" Target="worksheets/sheet127.xml"/><Relationship Id="rId31" Type="http://schemas.openxmlformats.org/officeDocument/2006/relationships/worksheet" Target="worksheets/sheet31.xml"/><Relationship Id="rId73" Type="http://schemas.openxmlformats.org/officeDocument/2006/relationships/worksheet" Target="worksheets/sheet73.xml"/><Relationship Id="rId169" Type="http://schemas.openxmlformats.org/officeDocument/2006/relationships/worksheet" Target="worksheets/sheet169.xml"/><Relationship Id="rId334" Type="http://schemas.openxmlformats.org/officeDocument/2006/relationships/worksheet" Target="worksheets/sheet334.xml"/><Relationship Id="rId376" Type="http://schemas.openxmlformats.org/officeDocument/2006/relationships/worksheet" Target="worksheets/sheet376.xml"/><Relationship Id="rId541" Type="http://schemas.openxmlformats.org/officeDocument/2006/relationships/theme" Target="theme/theme1.xml"/><Relationship Id="rId4" Type="http://schemas.openxmlformats.org/officeDocument/2006/relationships/worksheet" Target="worksheets/sheet4.xml"/><Relationship Id="rId180" Type="http://schemas.openxmlformats.org/officeDocument/2006/relationships/worksheet" Target="worksheets/sheet180.xml"/><Relationship Id="rId236" Type="http://schemas.openxmlformats.org/officeDocument/2006/relationships/worksheet" Target="worksheets/sheet236.xml"/><Relationship Id="rId278" Type="http://schemas.openxmlformats.org/officeDocument/2006/relationships/worksheet" Target="worksheets/sheet278.xml"/><Relationship Id="rId401" Type="http://schemas.openxmlformats.org/officeDocument/2006/relationships/worksheet" Target="worksheets/sheet401.xml"/><Relationship Id="rId443" Type="http://schemas.openxmlformats.org/officeDocument/2006/relationships/worksheet" Target="worksheets/sheet443.xml"/><Relationship Id="rId303" Type="http://schemas.openxmlformats.org/officeDocument/2006/relationships/worksheet" Target="worksheets/sheet303.xml"/><Relationship Id="rId485" Type="http://schemas.openxmlformats.org/officeDocument/2006/relationships/worksheet" Target="worksheets/sheet485.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sharedStrings" Target="sharedStrings.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externalLink" Target="externalLinks/externalLink1.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240" Type="http://schemas.openxmlformats.org/officeDocument/2006/relationships/worksheet" Target="worksheets/sheet240.xml"/><Relationship Id="rId478" Type="http://schemas.openxmlformats.org/officeDocument/2006/relationships/worksheet" Target="worksheets/sheet478.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251" Type="http://schemas.openxmlformats.org/officeDocument/2006/relationships/worksheet" Target="worksheets/sheet251.xml"/><Relationship Id="rId489" Type="http://schemas.openxmlformats.org/officeDocument/2006/relationships/worksheet" Target="worksheets/sheet489.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220" Type="http://schemas.openxmlformats.org/officeDocument/2006/relationships/worksheet" Target="worksheets/sheet220.xml"/><Relationship Id="rId458" Type="http://schemas.openxmlformats.org/officeDocument/2006/relationships/worksheet" Target="worksheets/sheet458.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externalLink" Target="externalLinks/externalLink3.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externalLink" Target="externalLinks/externalLink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202" Type="http://schemas.openxmlformats.org/officeDocument/2006/relationships/worksheet" Target="worksheets/sheet202.xml"/><Relationship Id="rId244" Type="http://schemas.openxmlformats.org/officeDocument/2006/relationships/worksheet" Target="worksheets/sheet244.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externalLink" Target="externalLinks/externalLink7.xml"/><Relationship Id="rId72" Type="http://schemas.openxmlformats.org/officeDocument/2006/relationships/worksheet" Target="worksheets/sheet72.xml"/><Relationship Id="rId375" Type="http://schemas.openxmlformats.org/officeDocument/2006/relationships/worksheet" Target="worksheets/sheet375.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226" Type="http://schemas.openxmlformats.org/officeDocument/2006/relationships/worksheet" Target="worksheets/sheet226.xml"/><Relationship Id="rId433" Type="http://schemas.openxmlformats.org/officeDocument/2006/relationships/worksheet" Target="worksheets/sheet433.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67.xml"/><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70.xml"/><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73.xml"/><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76.xml"/><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85.xml"/><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35.xml"/><Relationship Id="rId1" Type="http://schemas.microsoft.com/office/2011/relationships/chartStyle" Target="style35.xml"/></Relationships>
</file>

<file path=xl/charts/_rels/chart3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124.xml"/><Relationship Id="rId2" Type="http://schemas.microsoft.com/office/2011/relationships/chartColorStyle" Target="colors48.xml"/><Relationship Id="rId1" Type="http://schemas.microsoft.com/office/2011/relationships/chartStyle" Target="style48.xml"/></Relationships>
</file>

<file path=xl/charts/_rels/chart50.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50.xml"/><Relationship Id="rId1" Type="http://schemas.microsoft.com/office/2011/relationships/chartStyle" Target="style50.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133.xml"/><Relationship Id="rId2" Type="http://schemas.microsoft.com/office/2011/relationships/chartColorStyle" Target="colors51.xml"/><Relationship Id="rId1" Type="http://schemas.microsoft.com/office/2011/relationships/chartStyle" Target="style51.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52.xml"/><Relationship Id="rId1" Type="http://schemas.microsoft.com/office/2011/relationships/chartStyle" Target="style52.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53.xml"/><Relationship Id="rId1" Type="http://schemas.microsoft.com/office/2011/relationships/chartStyle" Target="style53.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54.xml"/><Relationship Id="rId1" Type="http://schemas.microsoft.com/office/2011/relationships/chartStyle" Target="style54.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145.xml"/><Relationship Id="rId2" Type="http://schemas.microsoft.com/office/2011/relationships/chartColorStyle" Target="colors55.xml"/><Relationship Id="rId1" Type="http://schemas.microsoft.com/office/2011/relationships/chartStyle" Target="style55.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56.xml"/><Relationship Id="rId1" Type="http://schemas.microsoft.com/office/2011/relationships/chartStyle" Target="style56.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47.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150.xml"/><Relationship Id="rId2" Type="http://schemas.microsoft.com/office/2011/relationships/chartColorStyle" Target="colors57.xml"/><Relationship Id="rId1" Type="http://schemas.microsoft.com/office/2011/relationships/chartStyle" Target="style57.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151.xml"/><Relationship Id="rId2" Type="http://schemas.microsoft.com/office/2011/relationships/chartColorStyle" Target="colors58.xml"/><Relationship Id="rId1" Type="http://schemas.microsoft.com/office/2011/relationships/chartStyle" Target="style58.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152.xml"/><Relationship Id="rId2" Type="http://schemas.microsoft.com/office/2011/relationships/chartColorStyle" Target="colors59.xml"/><Relationship Id="rId1" Type="http://schemas.microsoft.com/office/2011/relationships/chartStyle" Target="style59.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156.xml"/><Relationship Id="rId2" Type="http://schemas.microsoft.com/office/2011/relationships/chartColorStyle" Target="colors60.xml"/><Relationship Id="rId1" Type="http://schemas.microsoft.com/office/2011/relationships/chartStyle" Target="style60.xml"/></Relationships>
</file>

<file path=xl/charts/_rels/chart63.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61.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167.xml"/><Relationship Id="rId2" Type="http://schemas.microsoft.com/office/2011/relationships/chartColorStyle" Target="colors62.xml"/><Relationship Id="rId1" Type="http://schemas.microsoft.com/office/2011/relationships/chartStyle" Target="style62.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70.xml"/><Relationship Id="rId2" Type="http://schemas.microsoft.com/office/2011/relationships/chartColorStyle" Target="colors63.xml"/><Relationship Id="rId1" Type="http://schemas.microsoft.com/office/2011/relationships/chartStyle" Target="style63.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73.xml"/><Relationship Id="rId2" Type="http://schemas.microsoft.com/office/2011/relationships/chartColorStyle" Target="colors64.xml"/><Relationship Id="rId1" Type="http://schemas.microsoft.com/office/2011/relationships/chartStyle" Target="style64.xml"/></Relationships>
</file>

<file path=xl/charts/_rels/chart69.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70.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71.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72.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3.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4.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5.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6.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97.xml"/><Relationship Id="rId2" Type="http://schemas.microsoft.com/office/2011/relationships/chartColorStyle" Target="colors73.xml"/><Relationship Id="rId1" Type="http://schemas.microsoft.com/office/2011/relationships/chartStyle" Target="style73.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200.xml"/><Relationship Id="rId2" Type="http://schemas.microsoft.com/office/2011/relationships/chartColorStyle" Target="colors74.xml"/><Relationship Id="rId1" Type="http://schemas.microsoft.com/office/2011/relationships/chartStyle" Target="style74.xml"/></Relationships>
</file>

<file path=xl/charts/_rels/chart79.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80.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211.xml"/><Relationship Id="rId2" Type="http://schemas.microsoft.com/office/2011/relationships/chartColorStyle" Target="colors77.xml"/><Relationship Id="rId1" Type="http://schemas.microsoft.com/office/2011/relationships/chartStyle" Target="style77.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214.xml"/><Relationship Id="rId2" Type="http://schemas.microsoft.com/office/2011/relationships/chartColorStyle" Target="colors78.xml"/><Relationship Id="rId1" Type="http://schemas.microsoft.com/office/2011/relationships/chartStyle" Target="style78.xml"/></Relationships>
</file>

<file path=xl/charts/_rels/chart83.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4.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5.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6.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226.xml"/><Relationship Id="rId2" Type="http://schemas.microsoft.com/office/2011/relationships/chartColorStyle" Target="colors83.xml"/><Relationship Id="rId1" Type="http://schemas.microsoft.com/office/2011/relationships/chartStyle" Target="style83.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229.xml"/><Relationship Id="rId2" Type="http://schemas.microsoft.com/office/2011/relationships/chartColorStyle" Target="colors84.xml"/><Relationship Id="rId1" Type="http://schemas.microsoft.com/office/2011/relationships/chartStyle" Target="style84.xml"/></Relationships>
</file>

<file path=xl/charts/_rels/chart89.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235.xml"/><Relationship Id="rId2" Type="http://schemas.microsoft.com/office/2011/relationships/chartColorStyle" Target="colors86.xml"/><Relationship Id="rId1" Type="http://schemas.microsoft.com/office/2011/relationships/chartStyle" Target="style86.xml"/></Relationships>
</file>

<file path=xl/charts/_rels/chart91.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92.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93.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4.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5.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6.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7.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8.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9.xml.rels><?xml version="1.0" encoding="UTF-8" standalone="yes"?>
<Relationships xmlns="http://schemas.openxmlformats.org/package/2006/relationships"><Relationship Id="rId3" Type="http://schemas.openxmlformats.org/officeDocument/2006/relationships/chartUserShapes" Target="../drawings/drawing267.xml"/><Relationship Id="rId2" Type="http://schemas.microsoft.com/office/2011/relationships/chartColorStyle" Target="colors95.xml"/><Relationship Id="rId1" Type="http://schemas.microsoft.com/office/2011/relationships/chartStyle" Target="style95.xml"/></Relationships>
</file>

<file path=xl/charts/_rels/chart100.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101.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102.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103.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4.xml.rels><?xml version="1.0" encoding="UTF-8" standalone="yes"?>
<Relationships xmlns="http://schemas.openxmlformats.org/package/2006/relationships"><Relationship Id="rId3" Type="http://schemas.openxmlformats.org/officeDocument/2006/relationships/chartUserShapes" Target="../drawings/drawing276.xml"/><Relationship Id="rId2" Type="http://schemas.microsoft.com/office/2011/relationships/chartColorStyle" Target="colors100.xml"/><Relationship Id="rId1" Type="http://schemas.microsoft.com/office/2011/relationships/chartStyle" Target="style100.xml"/></Relationships>
</file>

<file path=xl/charts/_rels/chart105.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6.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7.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8.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9.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10.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11.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12.xml.rels><?xml version="1.0" encoding="UTF-8" standalone="yes"?>
<Relationships xmlns="http://schemas.openxmlformats.org/package/2006/relationships"><Relationship Id="rId3" Type="http://schemas.openxmlformats.org/officeDocument/2006/relationships/chartUserShapes" Target="../drawings/drawing294.xml"/><Relationship Id="rId2" Type="http://schemas.microsoft.com/office/2011/relationships/chartColorStyle" Target="colors108.xml"/><Relationship Id="rId1" Type="http://schemas.microsoft.com/office/2011/relationships/chartStyle" Target="style108.xml"/></Relationships>
</file>

<file path=xl/charts/_rels/chart113.xml.rels><?xml version="1.0" encoding="UTF-8" standalone="yes"?>
<Relationships xmlns="http://schemas.openxmlformats.org/package/2006/relationships"><Relationship Id="rId3" Type="http://schemas.openxmlformats.org/officeDocument/2006/relationships/chartUserShapes" Target="../drawings/drawing295.xml"/><Relationship Id="rId2" Type="http://schemas.microsoft.com/office/2011/relationships/chartColorStyle" Target="colors109.xml"/><Relationship Id="rId1" Type="http://schemas.microsoft.com/office/2011/relationships/chartStyle" Target="style109.xml"/></Relationships>
</file>

<file path=xl/charts/_rels/chart114.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5.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6.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7.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8.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37965494898913"/>
          <c:y val="0.14814814814814814"/>
          <c:w val="0.84969663167104115"/>
          <c:h val="0.54963692038495182"/>
        </c:manualLayout>
      </c:layout>
      <c:lineChart>
        <c:grouping val="standard"/>
        <c:varyColors val="0"/>
        <c:ser>
          <c:idx val="2"/>
          <c:order val="0"/>
          <c:tx>
            <c:strRef>
              <c:f>'1.1.1'!$D$10:$D$11</c:f>
              <c:strCache>
                <c:ptCount val="2"/>
                <c:pt idx="0">
                  <c:v>Total</c:v>
                </c:pt>
              </c:strCache>
            </c:strRef>
          </c:tx>
          <c:spPr>
            <a:ln w="28575" cap="rnd">
              <a:solidFill>
                <a:schemeClr val="accent3"/>
              </a:solidFill>
              <a:round/>
            </a:ln>
            <a:effectLst/>
          </c:spPr>
          <c:marker>
            <c:symbol val="diamond"/>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'1.1.1'!$D$12:$D$20</c:f>
              <c:numCache>
                <c:formatCode>0.0</c:formatCode>
                <c:ptCount val="9"/>
                <c:pt idx="0">
                  <c:v>2.4102746372670536</c:v>
                </c:pt>
                <c:pt idx="1">
                  <c:v>2.6035294189567191</c:v>
                </c:pt>
                <c:pt idx="2">
                  <c:v>2.6531591835187047</c:v>
                </c:pt>
                <c:pt idx="3">
                  <c:v>2.6454076897118735</c:v>
                </c:pt>
                <c:pt idx="4">
                  <c:v>2.5881561348454483</c:v>
                </c:pt>
                <c:pt idx="5">
                  <c:v>2.7484003511816102</c:v>
                </c:pt>
                <c:pt idx="6">
                  <c:v>2.623707625967711</c:v>
                </c:pt>
                <c:pt idx="7">
                  <c:v>2.0216250370080062</c:v>
                </c:pt>
                <c:pt idx="8">
                  <c:v>2.4698606034752051</c:v>
                </c:pt>
              </c:numCache>
            </c:numRef>
          </c:val>
          <c:smooth val="0"/>
          <c:extLst>
            <c:ext xmlns:c16="http://schemas.microsoft.com/office/drawing/2014/chart" uri="{C3380CC4-5D6E-409C-BE32-E72D297353CC}">
              <c16:uniqueId val="{00000000-69A4-4BAE-A68E-51D55D6A89DC}"/>
            </c:ext>
          </c:extLst>
        </c:ser>
        <c:ser>
          <c:idx val="3"/>
          <c:order val="1"/>
          <c:tx>
            <c:strRef>
              <c:f>'1.1.1'!$I$11</c:f>
              <c:strCache>
                <c:ptCount val="1"/>
                <c:pt idx="0">
                  <c:v>Urbana</c:v>
                </c:pt>
              </c:strCache>
            </c:strRef>
          </c:tx>
          <c:spPr>
            <a:ln w="28575" cap="rnd">
              <a:solidFill>
                <a:srgbClr val="E5243B"/>
              </a:solidFill>
              <a:prstDash val="sysDash"/>
              <a:round/>
            </a:ln>
            <a:effectLst/>
          </c:spPr>
          <c:marker>
            <c:symbol val="square"/>
            <c:size val="5"/>
            <c:spPr>
              <a:solidFill>
                <a:srgbClr val="E5243B">
                  <a:alpha val="96000"/>
                </a:srgbClr>
              </a:solidFill>
              <a:ln w="9525">
                <a:solidFill>
                  <a:srgbClr val="FF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'1.1.1'!$I$12:$I$20</c:f>
              <c:numCache>
                <c:formatCode>0.0</c:formatCode>
                <c:ptCount val="9"/>
                <c:pt idx="0">
                  <c:v>1.4803692149264642</c:v>
                </c:pt>
                <c:pt idx="1">
                  <c:v>1.8545273600783669</c:v>
                </c:pt>
                <c:pt idx="2">
                  <c:v>1.9847811231186345</c:v>
                </c:pt>
                <c:pt idx="3">
                  <c:v>1.7040405440901771</c:v>
                </c:pt>
                <c:pt idx="4">
                  <c:v>1.5998642865172874</c:v>
                </c:pt>
                <c:pt idx="5">
                  <c:v>1.8793383810950697</c:v>
                </c:pt>
                <c:pt idx="6">
                  <c:v>1.7414685992792931</c:v>
                </c:pt>
                <c:pt idx="7">
                  <c:v>1.4817996049353483</c:v>
                </c:pt>
                <c:pt idx="8">
                  <c:v>1.889973829346115</c:v>
                </c:pt>
              </c:numCache>
            </c:numRef>
          </c:val>
          <c:smooth val="0"/>
          <c:extLst>
            <c:ext xmlns:c16="http://schemas.microsoft.com/office/drawing/2014/chart" uri="{C3380CC4-5D6E-409C-BE32-E72D297353CC}">
              <c16:uniqueId val="{00000008-69A4-4BAE-A68E-51D55D6A89DC}"/>
            </c:ext>
          </c:extLst>
        </c:ser>
        <c:ser>
          <c:idx val="0"/>
          <c:order val="2"/>
          <c:tx>
            <c:strRef>
              <c:f>'1.1.1'!$J$11</c:f>
              <c:strCache>
                <c:ptCount val="1"/>
                <c:pt idx="0">
                  <c:v>Rural</c:v>
                </c:pt>
              </c:strCache>
            </c:strRef>
          </c:tx>
          <c:spPr>
            <a:ln w="28575" cap="rnd">
              <a:solidFill>
                <a:srgbClr val="E5243B"/>
              </a:solidFill>
              <a:round/>
            </a:ln>
            <a:effectLst/>
          </c:spPr>
          <c:marker>
            <c:symbol val="circle"/>
            <c:size val="5"/>
            <c:spPr>
              <a:solidFill>
                <a:srgbClr val="E5243B"/>
              </a:solidFill>
              <a:ln w="9525">
                <a:solidFill>
                  <a:srgbClr val="FF0000"/>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'1.1.1'!$J$12:$J$20</c:f>
              <c:numCache>
                <c:formatCode>0.0</c:formatCode>
                <c:ptCount val="9"/>
                <c:pt idx="0">
                  <c:v>4.8943874716656737</c:v>
                </c:pt>
                <c:pt idx="1">
                  <c:v>4.6028956062795823</c:v>
                </c:pt>
                <c:pt idx="2">
                  <c:v>4.4358416256167361</c:v>
                </c:pt>
                <c:pt idx="3">
                  <c:v>5.1515772144742238</c:v>
                </c:pt>
                <c:pt idx="4">
                  <c:v>5.2155233347879806</c:v>
                </c:pt>
                <c:pt idx="5">
                  <c:v>5.0545806545436918</c:v>
                </c:pt>
                <c:pt idx="6">
                  <c:v>4.9633173127311387</c:v>
                </c:pt>
                <c:pt idx="7">
                  <c:v>3.4498731859833014</c:v>
                </c:pt>
                <c:pt idx="8">
                  <c:v>3.9996705030223332</c:v>
                </c:pt>
              </c:numCache>
            </c:numRef>
          </c:val>
          <c:smooth val="0"/>
          <c:extLst>
            <c:ext xmlns:c16="http://schemas.microsoft.com/office/drawing/2014/chart" uri="{C3380CC4-5D6E-409C-BE32-E72D297353CC}">
              <c16:uniqueId val="{00000009-69A4-4BAE-A68E-51D55D6A89DC}"/>
            </c:ext>
          </c:extLst>
        </c:ser>
        <c:dLbls>
          <c:dLblPos val="t"/>
          <c:showLegendKey val="0"/>
          <c:showVal val="1"/>
          <c:showCatName val="0"/>
          <c:showSerName val="0"/>
          <c:showPercent val="0"/>
          <c:showBubbleSize val="0"/>
        </c:dLbls>
        <c:marker val="1"/>
        <c:smooth val="0"/>
        <c:axId val="198926848"/>
        <c:axId val="192207616"/>
      </c:lineChart>
      <c:catAx>
        <c:axId val="19892684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92207616"/>
        <c:crosses val="autoZero"/>
        <c:auto val="1"/>
        <c:lblAlgn val="ctr"/>
        <c:lblOffset val="100"/>
        <c:noMultiLvlLbl val="0"/>
      </c:catAx>
      <c:valAx>
        <c:axId val="192207616"/>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8.3333333333333332E-3"/>
              <c:y val="3.3603091280256639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98926848"/>
        <c:crosses val="autoZero"/>
        <c:crossBetween val="between"/>
        <c:majorUnit val="1"/>
      </c:valAx>
      <c:spPr>
        <a:noFill/>
        <a:ln>
          <a:noFill/>
        </a:ln>
        <a:effectLst/>
      </c:spPr>
    </c:plotArea>
    <c:legend>
      <c:legendPos val="b"/>
      <c:layout>
        <c:manualLayout>
          <c:xMode val="edge"/>
          <c:yMode val="edge"/>
          <c:x val="0.45975787401574791"/>
          <c:y val="0.90335593467483233"/>
          <c:w val="0.5304842519685039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6447944007001"/>
          <c:y val="0.15277777777777779"/>
          <c:w val="0.87783552055993008"/>
          <c:h val="0.64165135608048995"/>
        </c:manualLayout>
      </c:layout>
      <c:lineChart>
        <c:grouping val="standard"/>
        <c:varyColors val="0"/>
        <c:ser>
          <c:idx val="0"/>
          <c:order val="0"/>
          <c:spPr>
            <a:ln w="28575" cap="rnd">
              <a:solidFill>
                <a:srgbClr val="E5243B"/>
              </a:solidFill>
              <a:round/>
            </a:ln>
            <a:effectLst/>
          </c:spPr>
          <c:marker>
            <c:symbol val="diamond"/>
            <c:size val="5"/>
            <c:spPr>
              <a:solidFill>
                <a:srgbClr val="E5243B"/>
              </a:solidFill>
              <a:ln w="9525">
                <a:solidFill>
                  <a:srgbClr val="FF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'1.2.1'!$D$12:$D$20</c:f>
              <c:numCache>
                <c:formatCode>###0.0</c:formatCode>
                <c:ptCount val="9"/>
                <c:pt idx="0">
                  <c:v>24.202526511761885</c:v>
                </c:pt>
                <c:pt idx="1">
                  <c:v>24.812346241815938</c:v>
                </c:pt>
                <c:pt idx="2">
                  <c:v>23.482390189401496</c:v>
                </c:pt>
                <c:pt idx="3">
                  <c:v>23.28602634712</c:v>
                </c:pt>
                <c:pt idx="4">
                  <c:v>24.583818705798031</c:v>
                </c:pt>
                <c:pt idx="5">
                  <c:v>23.589308240640253</c:v>
                </c:pt>
                <c:pt idx="6">
                  <c:v>22.862446406259771</c:v>
                </c:pt>
                <c:pt idx="7">
                  <c:v>22.136978562004142</c:v>
                </c:pt>
                <c:pt idx="8">
                  <c:v>22.883820333189934</c:v>
                </c:pt>
              </c:numCache>
            </c:numRef>
          </c:val>
          <c:smooth val="0"/>
          <c:extLst>
            <c:ext xmlns:c16="http://schemas.microsoft.com/office/drawing/2014/chart" uri="{C3380CC4-5D6E-409C-BE32-E72D297353CC}">
              <c16:uniqueId val="{00000000-1F4A-4C92-89E8-8D924CC4B6D7}"/>
            </c:ext>
          </c:extLst>
        </c:ser>
        <c:dLbls>
          <c:dLblPos val="t"/>
          <c:showLegendKey val="0"/>
          <c:showVal val="1"/>
          <c:showCatName val="0"/>
          <c:showSerName val="0"/>
          <c:showPercent val="0"/>
          <c:showBubbleSize val="0"/>
        </c:dLbls>
        <c:marker val="1"/>
        <c:smooth val="0"/>
        <c:axId val="199917568"/>
        <c:axId val="196187200"/>
      </c:lineChart>
      <c:catAx>
        <c:axId val="19991756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manualLayout>
              <c:xMode val="edge"/>
              <c:yMode val="edge"/>
              <c:x val="0.48220713035870516"/>
              <c:y val="0.87868037328667248"/>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96187200"/>
        <c:crosses val="autoZero"/>
        <c:auto val="1"/>
        <c:lblAlgn val="ctr"/>
        <c:lblOffset val="100"/>
        <c:noMultiLvlLbl val="0"/>
      </c:catAx>
      <c:valAx>
        <c:axId val="196187200"/>
        <c:scaling>
          <c:orientation val="minMax"/>
          <c:min val="18"/>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2.7777777777777776E-2"/>
              <c:y val="4.4888086905803447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99917568"/>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bg1"/>
      </a:solidFill>
      <a:round/>
    </a:ln>
    <a:effectLst/>
  </c:spPr>
  <c:txPr>
    <a:bodyPr/>
    <a:lstStyle/>
    <a:p>
      <a:pPr>
        <a:defRPr/>
      </a:pPr>
      <a:endParaRPr lang="es-CR"/>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51159230096238E-2"/>
          <c:y val="0.125"/>
          <c:w val="0.88093285214348216"/>
          <c:h val="0.62834062408865554"/>
        </c:manualLayout>
      </c:layout>
      <c:lineChart>
        <c:grouping val="standard"/>
        <c:varyColors val="0"/>
        <c:ser>
          <c:idx val="0"/>
          <c:order val="0"/>
          <c:tx>
            <c:strRef>
              <c:f>'1.2.1'!$D$26:$D$27</c:f>
              <c:strCache>
                <c:ptCount val="2"/>
                <c:pt idx="0">
                  <c:v>Total</c:v>
                </c:pt>
              </c:strCache>
            </c:strRef>
          </c:tx>
          <c:spPr>
            <a:ln w="28575" cap="rnd">
              <a:solidFill>
                <a:schemeClr val="tx1">
                  <a:lumMod val="50000"/>
                  <a:lumOff val="50000"/>
                </a:schemeClr>
              </a:solidFill>
              <a:round/>
            </a:ln>
            <a:effectLst/>
          </c:spPr>
          <c:marker>
            <c:symbol val="triangle"/>
            <c:size val="5"/>
            <c:spPr>
              <a:solidFill>
                <a:schemeClr val="tx1">
                  <a:lumMod val="50000"/>
                  <a:lumOff val="50000"/>
                </a:schemeClr>
              </a:solidFill>
              <a:ln w="9525">
                <a:solidFill>
                  <a:schemeClr val="tx1">
                    <a:lumMod val="50000"/>
                    <a:lumOff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'1.2.1'!$C$28:$C$36</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'1.2.1'!$D$28:$D$36</c:f>
              <c:numCache>
                <c:formatCode>General</c:formatCode>
                <c:ptCount val="9"/>
                <c:pt idx="0">
                  <c:v>21.2</c:v>
                </c:pt>
                <c:pt idx="1">
                  <c:v>21.7</c:v>
                </c:pt>
                <c:pt idx="2">
                  <c:v>20.6</c:v>
                </c:pt>
                <c:pt idx="3">
                  <c:v>20.7</c:v>
                </c:pt>
                <c:pt idx="4">
                  <c:v>22.4</c:v>
                </c:pt>
                <c:pt idx="5">
                  <c:v>21.7</c:v>
                </c:pt>
                <c:pt idx="6">
                  <c:v>20.5</c:v>
                </c:pt>
                <c:pt idx="7" formatCode="0.0">
                  <c:v>20</c:v>
                </c:pt>
                <c:pt idx="8" formatCode="0.0">
                  <c:v>21.057902700819717</c:v>
                </c:pt>
              </c:numCache>
            </c:numRef>
          </c:val>
          <c:smooth val="0"/>
          <c:extLst>
            <c:ext xmlns:c16="http://schemas.microsoft.com/office/drawing/2014/chart" uri="{C3380CC4-5D6E-409C-BE32-E72D297353CC}">
              <c16:uniqueId val="{00000000-0477-4E0E-B56E-7EA24E4C06C8}"/>
            </c:ext>
          </c:extLst>
        </c:ser>
        <c:ser>
          <c:idx val="2"/>
          <c:order val="1"/>
          <c:tx>
            <c:strRef>
              <c:f>'1.2.1'!$F$27</c:f>
              <c:strCache>
                <c:ptCount val="1"/>
                <c:pt idx="0">
                  <c:v>Urbana </c:v>
                </c:pt>
              </c:strCache>
            </c:strRef>
          </c:tx>
          <c:spPr>
            <a:ln w="28575" cap="rnd">
              <a:solidFill>
                <a:srgbClr val="FF0000"/>
              </a:solidFill>
              <a:round/>
            </a:ln>
            <a:effectLst/>
          </c:spPr>
          <c:marker>
            <c:symbol val="diamond"/>
            <c:size val="5"/>
            <c:spPr>
              <a:solidFill>
                <a:srgbClr val="FF0000"/>
              </a:solidFill>
              <a:ln w="9525">
                <a:solidFill>
                  <a:srgbClr val="FF0000"/>
                </a:solidFill>
              </a:ln>
              <a:effectLst/>
            </c:spPr>
          </c:marker>
          <c:dLbls>
            <c:dLbl>
              <c:idx val="0"/>
              <c:layout>
                <c:manualLayout>
                  <c:x val="-3.765288713910761E-2"/>
                  <c:y val="2.832166812481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477-4E0E-B56E-7EA24E4C06C8}"/>
                </c:ext>
              </c:extLst>
            </c:dLbl>
            <c:dLbl>
              <c:idx val="1"/>
              <c:layout>
                <c:manualLayout>
                  <c:x val="-4.8833333333333333E-2"/>
                  <c:y val="3.75809273840769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77-4E0E-B56E-7EA24E4C06C8}"/>
                </c:ext>
              </c:extLst>
            </c:dLbl>
            <c:dLbl>
              <c:idx val="2"/>
              <c:layout>
                <c:manualLayout>
                  <c:x val="-4.3277777777777832E-2"/>
                  <c:y val="2.36920384951881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77-4E0E-B56E-7EA24E4C06C8}"/>
                </c:ext>
              </c:extLst>
            </c:dLbl>
            <c:dLbl>
              <c:idx val="3"/>
              <c:layout>
                <c:manualLayout>
                  <c:x val="-4.327777777777788E-2"/>
                  <c:y val="2.832166812481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77-4E0E-B56E-7EA24E4C06C8}"/>
                </c:ext>
              </c:extLst>
            </c:dLbl>
            <c:dLbl>
              <c:idx val="4"/>
              <c:layout>
                <c:manualLayout>
                  <c:x val="-3.7722222222222219E-2"/>
                  <c:y val="2.83216681248176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77-4E0E-B56E-7EA24E4C06C8}"/>
                </c:ext>
              </c:extLst>
            </c:dLbl>
            <c:dLbl>
              <c:idx val="5"/>
              <c:layout>
                <c:manualLayout>
                  <c:x val="-4.6055555555555558E-2"/>
                  <c:y val="2.83216681248176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477-4E0E-B56E-7EA24E4C06C8}"/>
                </c:ext>
              </c:extLst>
            </c:dLbl>
            <c:dLbl>
              <c:idx val="6"/>
              <c:layout>
                <c:manualLayout>
                  <c:x val="-4.327777777777788E-2"/>
                  <c:y val="2.832166812481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77-4E0E-B56E-7EA24E4C06C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'1.2.1'!$C$28:$C$36</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'1.2.1'!$F$28:$F$36</c:f>
              <c:numCache>
                <c:formatCode>General</c:formatCode>
                <c:ptCount val="9"/>
                <c:pt idx="0" formatCode="0.0">
                  <c:v>19</c:v>
                </c:pt>
                <c:pt idx="1">
                  <c:v>19.7</c:v>
                </c:pt>
                <c:pt idx="2">
                  <c:v>18.2</c:v>
                </c:pt>
                <c:pt idx="3">
                  <c:v>18.2</c:v>
                </c:pt>
                <c:pt idx="4">
                  <c:v>19.5</c:v>
                </c:pt>
                <c:pt idx="5">
                  <c:v>19.399999999999999</c:v>
                </c:pt>
                <c:pt idx="6">
                  <c:v>18.600000000000001</c:v>
                </c:pt>
                <c:pt idx="7">
                  <c:v>18.5</c:v>
                </c:pt>
                <c:pt idx="8" formatCode="0.0">
                  <c:v>19.519699374845963</c:v>
                </c:pt>
              </c:numCache>
            </c:numRef>
          </c:val>
          <c:smooth val="0"/>
          <c:extLst>
            <c:ext xmlns:c16="http://schemas.microsoft.com/office/drawing/2014/chart" uri="{C3380CC4-5D6E-409C-BE32-E72D297353CC}">
              <c16:uniqueId val="{00000008-0477-4E0E-B56E-7EA24E4C06C8}"/>
            </c:ext>
          </c:extLst>
        </c:ser>
        <c:ser>
          <c:idx val="3"/>
          <c:order val="2"/>
          <c:tx>
            <c:strRef>
              <c:f>'1.2.1'!$G$27</c:f>
              <c:strCache>
                <c:ptCount val="1"/>
                <c:pt idx="0">
                  <c:v>Rural </c:v>
                </c:pt>
              </c:strCache>
            </c:strRef>
          </c:tx>
          <c:spPr>
            <a:ln w="28575" cap="rnd">
              <a:solidFill>
                <a:srgbClr val="FF0000"/>
              </a:solidFill>
              <a:prstDash val="sysDash"/>
              <a:round/>
            </a:ln>
            <a:effectLst/>
          </c:spPr>
          <c:marker>
            <c:symbol val="square"/>
            <c:size val="5"/>
            <c:spPr>
              <a:solidFill>
                <a:srgbClr val="FF0000"/>
              </a:solidFill>
              <a:ln w="9525">
                <a:solidFill>
                  <a:srgbClr val="FF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'1.2.1'!$C$28:$C$36</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'1.2.1'!$G$28:$G$36</c:f>
              <c:numCache>
                <c:formatCode>General</c:formatCode>
                <c:ptCount val="9"/>
                <c:pt idx="0">
                  <c:v>27.4</c:v>
                </c:pt>
                <c:pt idx="1">
                  <c:v>27.1</c:v>
                </c:pt>
                <c:pt idx="2">
                  <c:v>27.1</c:v>
                </c:pt>
                <c:pt idx="3">
                  <c:v>27.8</c:v>
                </c:pt>
                <c:pt idx="4">
                  <c:v>30.3</c:v>
                </c:pt>
                <c:pt idx="5">
                  <c:v>27.9</c:v>
                </c:pt>
                <c:pt idx="6">
                  <c:v>25.7</c:v>
                </c:pt>
                <c:pt idx="7">
                  <c:v>24.1</c:v>
                </c:pt>
                <c:pt idx="8" formatCode="0.0">
                  <c:v>25.111267330235847</c:v>
                </c:pt>
              </c:numCache>
            </c:numRef>
          </c:val>
          <c:smooth val="0"/>
          <c:extLst>
            <c:ext xmlns:c16="http://schemas.microsoft.com/office/drawing/2014/chart" uri="{C3380CC4-5D6E-409C-BE32-E72D297353CC}">
              <c16:uniqueId val="{00000009-0477-4E0E-B56E-7EA24E4C06C8}"/>
            </c:ext>
          </c:extLst>
        </c:ser>
        <c:dLbls>
          <c:dLblPos val="t"/>
          <c:showLegendKey val="0"/>
          <c:showVal val="1"/>
          <c:showCatName val="0"/>
          <c:showSerName val="0"/>
          <c:showPercent val="0"/>
          <c:showBubbleSize val="0"/>
        </c:dLbls>
        <c:marker val="1"/>
        <c:smooth val="0"/>
        <c:axId val="199921152"/>
        <c:axId val="196188928"/>
      </c:lineChart>
      <c:catAx>
        <c:axId val="19992115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96188928"/>
        <c:crosses val="autoZero"/>
        <c:auto val="1"/>
        <c:lblAlgn val="ctr"/>
        <c:lblOffset val="100"/>
        <c:noMultiLvlLbl val="0"/>
      </c:catAx>
      <c:valAx>
        <c:axId val="196188928"/>
        <c:scaling>
          <c:orientation val="minMax"/>
          <c:min val="15"/>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3888888888888888E-2"/>
              <c:y val="2.8973461650626985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99921152"/>
        <c:crosses val="autoZero"/>
        <c:crossBetween val="between"/>
        <c:majorUnit val="3"/>
      </c:valAx>
      <c:spPr>
        <a:noFill/>
        <a:ln>
          <a:noFill/>
        </a:ln>
        <a:effectLst/>
      </c:spPr>
    </c:plotArea>
    <c:legend>
      <c:legendPos val="b"/>
      <c:layout>
        <c:manualLayout>
          <c:xMode val="edge"/>
          <c:yMode val="edge"/>
          <c:x val="0.45575218722659672"/>
          <c:y val="0.91724482356372106"/>
          <c:w val="0.54405118110236217"/>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63670166229222"/>
          <c:y val="0.15740740740740741"/>
          <c:w val="0.8481410761154855"/>
          <c:h val="0.66479950422863809"/>
        </c:manualLayout>
      </c:layout>
      <c:lineChart>
        <c:grouping val="standard"/>
        <c:varyColors val="0"/>
        <c:ser>
          <c:idx val="0"/>
          <c:order val="0"/>
          <c:spPr>
            <a:ln w="28575" cap="rnd">
              <a:solidFill>
                <a:srgbClr val="E5243B"/>
              </a:solidFill>
              <a:round/>
            </a:ln>
            <a:effectLst/>
          </c:spPr>
          <c:marker>
            <c:symbol val="diamond"/>
            <c:size val="5"/>
            <c:spPr>
              <a:solidFill>
                <a:srgbClr val="E5243B"/>
              </a:solidFill>
              <a:ln w="9525">
                <a:solidFill>
                  <a:srgbClr val="FF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'1.2.2'!$C$12:$C$20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'1.2.2'!$D$12:$D$20</c:f>
              <c:numCache>
                <c:formatCode>###0.0</c:formatCode>
                <c:ptCount val="9"/>
                <c:pt idx="0">
                  <c:v>30.94220328773018</c:v>
                </c:pt>
                <c:pt idx="1">
                  <c:v>28.799579236390027</c:v>
                </c:pt>
                <c:pt idx="2">
                  <c:v>22.14835857933992</c:v>
                </c:pt>
                <c:pt idx="3">
                  <c:v>25.347211221160709</c:v>
                </c:pt>
                <c:pt idx="4">
                  <c:v>25.706942763534933</c:v>
                </c:pt>
                <c:pt idx="5">
                  <c:v>26.166948088765608</c:v>
                </c:pt>
                <c:pt idx="6">
                  <c:v>25.039671923798746</c:v>
                </c:pt>
                <c:pt idx="7">
                  <c:v>23.1</c:v>
                </c:pt>
                <c:pt idx="8">
                  <c:v>23.621087669191283</c:v>
                </c:pt>
              </c:numCache>
            </c:numRef>
          </c:val>
          <c:smooth val="0"/>
          <c:extLst>
            <c:ext xmlns:c16="http://schemas.microsoft.com/office/drawing/2014/chart" uri="{C3380CC4-5D6E-409C-BE32-E72D297353CC}">
              <c16:uniqueId val="{00000000-EA8D-43EF-B689-91C145FA8C5C}"/>
            </c:ext>
          </c:extLst>
        </c:ser>
        <c:dLbls>
          <c:dLblPos val="t"/>
          <c:showLegendKey val="0"/>
          <c:showVal val="1"/>
          <c:showCatName val="0"/>
          <c:showSerName val="0"/>
          <c:showPercent val="0"/>
          <c:showBubbleSize val="0"/>
        </c:dLbls>
        <c:marker val="1"/>
        <c:smooth val="0"/>
        <c:axId val="33934848"/>
        <c:axId val="200772992"/>
      </c:lineChart>
      <c:catAx>
        <c:axId val="3393484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0772992"/>
        <c:crosses val="autoZero"/>
        <c:auto val="1"/>
        <c:lblAlgn val="ctr"/>
        <c:lblOffset val="100"/>
        <c:noMultiLvlLbl val="0"/>
      </c:catAx>
      <c:valAx>
        <c:axId val="200772992"/>
        <c:scaling>
          <c:orientation val="minMax"/>
          <c:max val="4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9444444444444445E-2"/>
              <c:y val="4.025845727617381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33934848"/>
        <c:crosses val="autoZero"/>
        <c:crossBetween val="between"/>
        <c:majorUnit val="1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1159230096239"/>
          <c:y val="0.14351851851851852"/>
          <c:w val="0.85593285214348214"/>
          <c:h val="0.65091061533974914"/>
        </c:manualLayout>
      </c:layout>
      <c:barChart>
        <c:barDir val="col"/>
        <c:grouping val="clustered"/>
        <c:varyColors val="0"/>
        <c:ser>
          <c:idx val="0"/>
          <c:order val="0"/>
          <c:tx>
            <c:strRef>
              <c:f>'1.3.1'!$D$12</c:f>
              <c:strCache>
                <c:ptCount val="1"/>
                <c:pt idx="0">
                  <c:v>Proporción de la población cubierta por pogramas sociales</c:v>
                </c:pt>
              </c:strCache>
            </c:strRef>
          </c:tx>
          <c:spPr>
            <a:solidFill>
              <a:srgbClr val="E5243B"/>
            </a:solidFill>
            <a:ln>
              <a:noFill/>
            </a:ln>
            <a:effectLst/>
          </c:spPr>
          <c:invertIfNegative val="0"/>
          <c:dPt>
            <c:idx val="0"/>
            <c:invertIfNegative val="0"/>
            <c:bubble3D val="0"/>
            <c:spPr>
              <a:solidFill>
                <a:srgbClr val="E5243B"/>
              </a:solidFill>
              <a:ln>
                <a:noFill/>
              </a:ln>
              <a:effectLst/>
            </c:spPr>
            <c:extLst>
              <c:ext xmlns:c16="http://schemas.microsoft.com/office/drawing/2014/chart" uri="{C3380CC4-5D6E-409C-BE32-E72D297353CC}">
                <c16:uniqueId val="{00000001-460C-47CA-8981-F22EC512A6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'1.3.1'!$C$14:$C$15</c:f>
              <c:numCache>
                <c:formatCode>General</c:formatCode>
                <c:ptCount val="2"/>
                <c:pt idx="0">
                  <c:v>2016</c:v>
                </c:pt>
                <c:pt idx="1">
                  <c:v>2017</c:v>
                </c:pt>
              </c:numCache>
            </c:numRef>
          </c:cat>
          <c:val>
            <c:numRef>
              <c:f>'1.3.1'!$D$14:$D$15</c:f>
              <c:numCache>
                <c:formatCode>0.00</c:formatCode>
                <c:ptCount val="2"/>
                <c:pt idx="0">
                  <c:v>14.417082058390571</c:v>
                </c:pt>
                <c:pt idx="1">
                  <c:v>18.700466977985322</c:v>
                </c:pt>
              </c:numCache>
            </c:numRef>
          </c:val>
          <c:extLst>
            <c:ext xmlns:c16="http://schemas.microsoft.com/office/drawing/2014/chart" uri="{C3380CC4-5D6E-409C-BE32-E72D297353CC}">
              <c16:uniqueId val="{00000002-460C-47CA-8981-F22EC512A6B2}"/>
            </c:ext>
          </c:extLst>
        </c:ser>
        <c:dLbls>
          <c:dLblPos val="outEnd"/>
          <c:showLegendKey val="0"/>
          <c:showVal val="1"/>
          <c:showCatName val="0"/>
          <c:showSerName val="0"/>
          <c:showPercent val="0"/>
          <c:showBubbleSize val="0"/>
        </c:dLbls>
        <c:gapWidth val="219"/>
        <c:axId val="200527360"/>
        <c:axId val="200775296"/>
      </c:barChart>
      <c:catAx>
        <c:axId val="20052736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in"/>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0775296"/>
        <c:crosses val="autoZero"/>
        <c:auto val="1"/>
        <c:lblAlgn val="ctr"/>
        <c:lblOffset val="100"/>
        <c:noMultiLvlLbl val="0"/>
      </c:catAx>
      <c:valAx>
        <c:axId val="200775296"/>
        <c:scaling>
          <c:orientation val="minMax"/>
          <c:max val="5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2.2222222222222223E-2"/>
              <c:y val="4.025845727617381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052736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692038495188118E-2"/>
          <c:y val="0.10185185185185185"/>
          <c:w val="0.89453018372703419"/>
          <c:h val="0.75834135316418783"/>
        </c:manualLayout>
      </c:layout>
      <c:lineChart>
        <c:grouping val="standard"/>
        <c:varyColors val="0"/>
        <c:ser>
          <c:idx val="0"/>
          <c:order val="0"/>
          <c:spPr>
            <a:ln w="28575" cap="rnd">
              <a:solidFill>
                <a:srgbClr val="E5243B"/>
              </a:solidFill>
              <a:round/>
            </a:ln>
            <a:effectLst/>
          </c:spPr>
          <c:marker>
            <c:symbol val="diamond"/>
            <c:size val="5"/>
            <c:spPr>
              <a:solidFill>
                <a:srgbClr val="E5243B"/>
              </a:solidFill>
              <a:ln w="9525">
                <a:solidFill>
                  <a:srgbClr val="FF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'1.4.1'!$C$12:$C$20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'1.4.1'!$D$12:$D$20</c:f>
              <c:numCache>
                <c:formatCode>###0.0</c:formatCode>
                <c:ptCount val="9"/>
                <c:pt idx="0">
                  <c:v>89.577390864038065</c:v>
                </c:pt>
                <c:pt idx="1">
                  <c:v>91.291792909332187</c:v>
                </c:pt>
                <c:pt idx="2">
                  <c:v>92.14622741910307</c:v>
                </c:pt>
                <c:pt idx="3">
                  <c:v>91.561074247673915</c:v>
                </c:pt>
                <c:pt idx="4">
                  <c:v>92.388379283074244</c:v>
                </c:pt>
                <c:pt idx="5">
                  <c:v>92.240934164599267</c:v>
                </c:pt>
                <c:pt idx="6">
                  <c:v>92.245614408226814</c:v>
                </c:pt>
                <c:pt idx="7">
                  <c:v>90.992257464572347</c:v>
                </c:pt>
                <c:pt idx="8">
                  <c:v>92.872056187524649</c:v>
                </c:pt>
              </c:numCache>
            </c:numRef>
          </c:val>
          <c:smooth val="0"/>
          <c:extLst>
            <c:ext xmlns:c16="http://schemas.microsoft.com/office/drawing/2014/chart" uri="{C3380CC4-5D6E-409C-BE32-E72D297353CC}">
              <c16:uniqueId val="{00000000-BBC0-493C-9A65-B6A95EDD82FD}"/>
            </c:ext>
          </c:extLst>
        </c:ser>
        <c:dLbls>
          <c:dLblPos val="t"/>
          <c:showLegendKey val="0"/>
          <c:showVal val="1"/>
          <c:showCatName val="0"/>
          <c:showSerName val="0"/>
          <c:showPercent val="0"/>
          <c:showBubbleSize val="0"/>
        </c:dLbls>
        <c:marker val="1"/>
        <c:smooth val="0"/>
        <c:axId val="201077760"/>
        <c:axId val="190628416"/>
      </c:lineChart>
      <c:catAx>
        <c:axId val="20107776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manualLayout>
              <c:xMode val="edge"/>
              <c:yMode val="edge"/>
              <c:x val="0.44964457567804023"/>
              <c:y val="0.92960629921259841"/>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90628416"/>
        <c:crosses val="autoZero"/>
        <c:auto val="1"/>
        <c:lblAlgn val="ctr"/>
        <c:lblOffset val="100"/>
        <c:noMultiLvlLbl val="0"/>
      </c:catAx>
      <c:valAx>
        <c:axId val="190628416"/>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8.3333333333333332E-3"/>
              <c:y val="1.5270122484689414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1077760"/>
        <c:crosses val="autoZero"/>
        <c:crossBetween val="between"/>
        <c:majorUnit val="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628958880139983"/>
          <c:y val="0.15319444444444447"/>
          <c:w val="0.86315485564304473"/>
          <c:h val="0.58625729075532229"/>
        </c:manualLayout>
      </c:layout>
      <c:barChart>
        <c:barDir val="col"/>
        <c:grouping val="stacked"/>
        <c:varyColors val="0"/>
        <c:ser>
          <c:idx val="0"/>
          <c:order val="0"/>
          <c:tx>
            <c:strRef>
              <c:f>'1.a.2'!$E$10</c:f>
              <c:strCache>
                <c:ptCount val="1"/>
                <c:pt idx="0">
                  <c:v>Salud</c:v>
                </c:pt>
              </c:strCache>
            </c:strRef>
          </c:tx>
          <c:spPr>
            <a:solidFill>
              <a:srgbClr val="E5243B"/>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s-C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'1.a.2'!$C$15:$C$23</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'1.a.2'!$E$15:$E$23</c:f>
              <c:numCache>
                <c:formatCode>###\ ###\ ###\ ###.00</c:formatCode>
                <c:ptCount val="9"/>
                <c:pt idx="0">
                  <c:v>11.237434795258789</c:v>
                </c:pt>
                <c:pt idx="1">
                  <c:v>12.325891101058135</c:v>
                </c:pt>
                <c:pt idx="2">
                  <c:v>12.681932423280017</c:v>
                </c:pt>
                <c:pt idx="3">
                  <c:v>12.289958797884628</c:v>
                </c:pt>
                <c:pt idx="4">
                  <c:v>12.254888088888348</c:v>
                </c:pt>
                <c:pt idx="5">
                  <c:v>13.377338072749625</c:v>
                </c:pt>
                <c:pt idx="6">
                  <c:v>13.538922113150559</c:v>
                </c:pt>
                <c:pt idx="7">
                  <c:v>13.263291493670703</c:v>
                </c:pt>
                <c:pt idx="8">
                  <c:v>13.36</c:v>
                </c:pt>
              </c:numCache>
            </c:numRef>
          </c:val>
          <c:extLst>
            <c:ext xmlns:c16="http://schemas.microsoft.com/office/drawing/2014/chart" uri="{C3380CC4-5D6E-409C-BE32-E72D297353CC}">
              <c16:uniqueId val="{00000000-0357-4324-AFA8-359091FD7F13}"/>
            </c:ext>
          </c:extLst>
        </c:ser>
        <c:ser>
          <c:idx val="1"/>
          <c:order val="1"/>
          <c:tx>
            <c:strRef>
              <c:f>'1.a.2'!$F$10</c:f>
              <c:strCache>
                <c:ptCount val="1"/>
                <c:pt idx="0">
                  <c:v>Educación</c:v>
                </c:pt>
              </c:strCache>
            </c:strRef>
          </c:tx>
          <c:spPr>
            <a:solidFill>
              <a:schemeClr val="bg2">
                <a:lumMod val="9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s-C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'1.a.2'!$C$15:$C$23</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'1.a.2'!$F$15:$F$23</c:f>
              <c:numCache>
                <c:formatCode>###\ ###\ ###\ ###.00</c:formatCode>
                <c:ptCount val="9"/>
                <c:pt idx="0">
                  <c:v>12.45920839636217</c:v>
                </c:pt>
                <c:pt idx="1">
                  <c:v>13.262613393570858</c:v>
                </c:pt>
                <c:pt idx="2">
                  <c:v>13.519972025686549</c:v>
                </c:pt>
                <c:pt idx="3">
                  <c:v>13.72625991841398</c:v>
                </c:pt>
                <c:pt idx="4">
                  <c:v>14.106554510919883</c:v>
                </c:pt>
                <c:pt idx="5">
                  <c:v>15.333379461666684</c:v>
                </c:pt>
                <c:pt idx="6">
                  <c:v>15.615287984950028</c:v>
                </c:pt>
                <c:pt idx="7">
                  <c:v>15.720000069576439</c:v>
                </c:pt>
                <c:pt idx="8">
                  <c:v>14.95</c:v>
                </c:pt>
              </c:numCache>
            </c:numRef>
          </c:val>
          <c:extLst>
            <c:ext xmlns:c16="http://schemas.microsoft.com/office/drawing/2014/chart" uri="{C3380CC4-5D6E-409C-BE32-E72D297353CC}">
              <c16:uniqueId val="{00000001-0357-4324-AFA8-359091FD7F13}"/>
            </c:ext>
          </c:extLst>
        </c:ser>
        <c:ser>
          <c:idx val="2"/>
          <c:order val="2"/>
          <c:tx>
            <c:strRef>
              <c:f>'1.a.2'!$G$10</c:f>
              <c:strCache>
                <c:ptCount val="1"/>
                <c:pt idx="0">
                  <c:v>Protección social </c:v>
                </c:pt>
              </c:strCache>
            </c:strRef>
          </c:tx>
          <c:spPr>
            <a:solidFill>
              <a:schemeClr val="accent3"/>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s-C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'1.a.2'!$C$15:$C$23</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'1.a.2'!$G$15:$G$23</c:f>
              <c:numCache>
                <c:formatCode>0.00</c:formatCode>
                <c:ptCount val="9"/>
                <c:pt idx="0">
                  <c:v>11.237817033837453</c:v>
                </c:pt>
                <c:pt idx="1">
                  <c:v>12.42458697758137</c:v>
                </c:pt>
                <c:pt idx="2">
                  <c:v>12.490027385327201</c:v>
                </c:pt>
                <c:pt idx="3">
                  <c:v>12.764732019577918</c:v>
                </c:pt>
                <c:pt idx="4">
                  <c:v>13.149979725226707</c:v>
                </c:pt>
                <c:pt idx="5">
                  <c:v>14.217578965128611</c:v>
                </c:pt>
                <c:pt idx="6">
                  <c:v>14.391875754472164</c:v>
                </c:pt>
                <c:pt idx="7">
                  <c:v>14.481619319214884</c:v>
                </c:pt>
                <c:pt idx="8">
                  <c:v>14.76</c:v>
                </c:pt>
              </c:numCache>
            </c:numRef>
          </c:val>
          <c:extLst>
            <c:ext xmlns:c16="http://schemas.microsoft.com/office/drawing/2014/chart" uri="{C3380CC4-5D6E-409C-BE32-E72D297353CC}">
              <c16:uniqueId val="{00000002-0357-4324-AFA8-359091FD7F13}"/>
            </c:ext>
          </c:extLst>
        </c:ser>
        <c:dLbls>
          <c:dLblPos val="ctr"/>
          <c:showLegendKey val="0"/>
          <c:showVal val="1"/>
          <c:showCatName val="0"/>
          <c:showSerName val="0"/>
          <c:showPercent val="0"/>
          <c:showBubbleSize val="0"/>
        </c:dLbls>
        <c:gapWidth val="150"/>
        <c:overlap val="100"/>
        <c:axId val="204767744"/>
        <c:axId val="190634752"/>
      </c:barChart>
      <c:catAx>
        <c:axId val="20476774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90634752"/>
        <c:crosses val="autoZero"/>
        <c:auto val="1"/>
        <c:lblAlgn val="ctr"/>
        <c:lblOffset val="100"/>
        <c:noMultiLvlLbl val="0"/>
      </c:catAx>
      <c:valAx>
        <c:axId val="190634752"/>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8.3333333333333332E-3"/>
              <c:y val="3.9529017206182564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 ###\ ###\ ##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4767744"/>
        <c:crosses val="autoZero"/>
        <c:crossBetween val="between"/>
        <c:majorUnit val="10"/>
      </c:valAx>
      <c:spPr>
        <a:noFill/>
        <a:ln>
          <a:noFill/>
        </a:ln>
        <a:effectLst/>
      </c:spPr>
    </c:plotArea>
    <c:legend>
      <c:legendPos val="b"/>
      <c:layout>
        <c:manualLayout>
          <c:xMode val="edge"/>
          <c:yMode val="edge"/>
          <c:x val="0.49604658792650907"/>
          <c:y val="0.91724482356372106"/>
          <c:w val="0.5023510498687664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2217000272226"/>
          <c:y val="0.1388888888888889"/>
          <c:w val="0.84872233436573841"/>
          <c:h val="0.63297025371828508"/>
        </c:manualLayout>
      </c:layout>
      <c:lineChart>
        <c:grouping val="standard"/>
        <c:varyColors val="0"/>
        <c:ser>
          <c:idx val="0"/>
          <c:order val="0"/>
          <c:tx>
            <c:strRef>
              <c:f>'2.3.2'!$M$13</c:f>
              <c:strCache>
                <c:ptCount val="1"/>
                <c:pt idx="0">
                  <c:v>De 2 a 5 empleados</c:v>
                </c:pt>
              </c:strCache>
            </c:strRef>
          </c:tx>
          <c:spPr>
            <a:ln w="28575" cap="rnd">
              <a:solidFill>
                <a:schemeClr val="tx1">
                  <a:lumMod val="50000"/>
                  <a:lumOff val="50000"/>
                </a:schemeClr>
              </a:solidFill>
              <a:prstDash val="sysDash"/>
              <a:round/>
            </a:ln>
            <a:effectLst/>
          </c:spPr>
          <c:marker>
            <c:symbol val="square"/>
            <c:size val="5"/>
            <c:spPr>
              <a:solidFill>
                <a:schemeClr val="tx1">
                  <a:lumMod val="50000"/>
                  <a:lumOff val="50000"/>
                </a:schemeClr>
              </a:solidFill>
              <a:ln w="9525">
                <a:solidFill>
                  <a:schemeClr val="tx1">
                    <a:lumMod val="50000"/>
                    <a:lumOff val="50000"/>
                  </a:schemeClr>
                </a:solidFill>
              </a:ln>
              <a:effectLst/>
            </c:spPr>
          </c:marker>
          <c:dLbls>
            <c:dLbl>
              <c:idx val="4"/>
              <c:layout>
                <c:manualLayout>
                  <c:x val="-4.0730593607305937E-2"/>
                  <c:y val="-3.29512977544473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E3-44F5-A572-AF248C4C33AB}"/>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'2.3.2'!$C$14:$C$22</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'2.3.2'!$M$14:$M$22</c:f>
              <c:numCache>
                <c:formatCode>0</c:formatCode>
                <c:ptCount val="9"/>
                <c:pt idx="0">
                  <c:v>4218.736868564858</c:v>
                </c:pt>
                <c:pt idx="1">
                  <c:v>2503.9152979872583</c:v>
                </c:pt>
                <c:pt idx="2">
                  <c:v>2780.5611378916083</c:v>
                </c:pt>
                <c:pt idx="3">
                  <c:v>2269.1003886662716</c:v>
                </c:pt>
                <c:pt idx="4">
                  <c:v>4466.6045463084647</c:v>
                </c:pt>
                <c:pt idx="5">
                  <c:v>2211.9182686132353</c:v>
                </c:pt>
                <c:pt idx="6">
                  <c:v>2431.679303811713</c:v>
                </c:pt>
                <c:pt idx="7">
                  <c:v>2984.0171260500119</c:v>
                </c:pt>
                <c:pt idx="8">
                  <c:v>2920.3023145645252</c:v>
                </c:pt>
              </c:numCache>
            </c:numRef>
          </c:val>
          <c:smooth val="0"/>
          <c:extLst>
            <c:ext xmlns:c16="http://schemas.microsoft.com/office/drawing/2014/chart" uri="{C3380CC4-5D6E-409C-BE32-E72D297353CC}">
              <c16:uniqueId val="{00000006-0BE3-44F5-A572-AF248C4C33AB}"/>
            </c:ext>
          </c:extLst>
        </c:ser>
        <c:ser>
          <c:idx val="1"/>
          <c:order val="1"/>
          <c:tx>
            <c:strRef>
              <c:f>'2.3.2'!$N$13</c:f>
              <c:strCache>
                <c:ptCount val="1"/>
                <c:pt idx="0">
                  <c:v> De 6 a 9 empleados</c:v>
                </c:pt>
              </c:strCache>
            </c:strRef>
          </c:tx>
          <c:spPr>
            <a:ln w="28575" cap="rnd">
              <a:solidFill>
                <a:srgbClr val="DDA63A"/>
              </a:solidFill>
              <a:round/>
            </a:ln>
            <a:effectLst/>
          </c:spPr>
          <c:marker>
            <c:symbol val="square"/>
            <c:size val="5"/>
            <c:spPr>
              <a:solidFill>
                <a:srgbClr val="DDA63A"/>
              </a:solidFill>
              <a:ln w="9525">
                <a:solidFill>
                  <a:schemeClr val="accent4">
                    <a:lumMod val="50000"/>
                  </a:schemeClr>
                </a:solidFill>
              </a:ln>
              <a:effectLst/>
            </c:spPr>
          </c:marker>
          <c:dLbls>
            <c:dLbl>
              <c:idx val="0"/>
              <c:layout>
                <c:manualLayout>
                  <c:x val="-5.1330775433892681E-2"/>
                  <c:y val="2.54975940507436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E3-44F5-A572-AF248C4C33AB}"/>
                </c:ext>
              </c:extLst>
            </c:dLbl>
            <c:dLbl>
              <c:idx val="1"/>
              <c:layout>
                <c:manualLayout>
                  <c:x val="-5.3940038317128167E-2"/>
                  <c:y val="-4.85764800233304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BE3-44F5-A572-AF248C4C33AB}"/>
                </c:ext>
              </c:extLst>
            </c:dLbl>
            <c:dLbl>
              <c:idx val="2"/>
              <c:layout>
                <c:manualLayout>
                  <c:x val="-6.6986352733305596E-2"/>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BE3-44F5-A572-AF248C4C33AB}"/>
                </c:ext>
              </c:extLst>
            </c:dLbl>
            <c:dLbl>
              <c:idx val="4"/>
              <c:layout>
                <c:manualLayout>
                  <c:x val="-5.116764514024788E-2"/>
                  <c:y val="3.29512977544474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6BD-4177-8CFC-3D1F7B827293}"/>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'2.3.2'!$C$14:$C$22</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'2.3.2'!$N$14:$N$22</c:f>
              <c:numCache>
                <c:formatCode>0</c:formatCode>
                <c:ptCount val="9"/>
                <c:pt idx="0">
                  <c:v>2033.0550275630569</c:v>
                </c:pt>
                <c:pt idx="1">
                  <c:v>3797.4139316448441</c:v>
                </c:pt>
                <c:pt idx="2">
                  <c:v>4144.7786911558596</c:v>
                </c:pt>
                <c:pt idx="3">
                  <c:v>3817.3654680063555</c:v>
                </c:pt>
                <c:pt idx="4">
                  <c:v>4062.4589700313886</c:v>
                </c:pt>
                <c:pt idx="5">
                  <c:v>4174.2700554316179</c:v>
                </c:pt>
                <c:pt idx="6">
                  <c:v>4985.4155374886313</c:v>
                </c:pt>
                <c:pt idx="7">
                  <c:v>4665.9694933448818</c:v>
                </c:pt>
                <c:pt idx="8">
                  <c:v>6763.5328469317055</c:v>
                </c:pt>
              </c:numCache>
            </c:numRef>
          </c:val>
          <c:smooth val="0"/>
          <c:extLst>
            <c:ext xmlns:c16="http://schemas.microsoft.com/office/drawing/2014/chart" uri="{C3380CC4-5D6E-409C-BE32-E72D297353CC}">
              <c16:uniqueId val="{0000000A-0BE3-44F5-A572-AF248C4C33AB}"/>
            </c:ext>
          </c:extLst>
        </c:ser>
        <c:dLbls>
          <c:dLblPos val="t"/>
          <c:showLegendKey val="0"/>
          <c:showVal val="1"/>
          <c:showCatName val="0"/>
          <c:showSerName val="0"/>
          <c:showPercent val="0"/>
          <c:showBubbleSize val="0"/>
        </c:dLbls>
        <c:marker val="1"/>
        <c:smooth val="0"/>
        <c:axId val="204454400"/>
        <c:axId val="205590464"/>
      </c:lineChart>
      <c:catAx>
        <c:axId val="20445440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manualLayout>
              <c:xMode val="edge"/>
              <c:yMode val="edge"/>
              <c:x val="0.48534426347391507"/>
              <c:y val="0.8607400116652085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5590464"/>
        <c:crosses val="autoZero"/>
        <c:auto val="1"/>
        <c:lblAlgn val="ctr"/>
        <c:lblOffset val="100"/>
        <c:noMultiLvlLbl val="0"/>
      </c:catAx>
      <c:valAx>
        <c:axId val="205590464"/>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Colones</a:t>
                </a:r>
              </a:p>
            </c:rich>
          </c:tx>
          <c:layout>
            <c:manualLayout>
              <c:xMode val="edge"/>
              <c:yMode val="edge"/>
              <c:x val="2.2222290706812333E-2"/>
              <c:y val="1.6508092738407702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4454400"/>
        <c:crosses val="autoZero"/>
        <c:crossBetween val="between"/>
      </c:valAx>
      <c:spPr>
        <a:noFill/>
        <a:ln>
          <a:noFill/>
        </a:ln>
        <a:effectLst/>
      </c:spPr>
    </c:plotArea>
    <c:legend>
      <c:legendPos val="b"/>
      <c:layout>
        <c:manualLayout>
          <c:xMode val="edge"/>
          <c:yMode val="edge"/>
          <c:x val="0.34547072026955528"/>
          <c:y val="0.92187445319335082"/>
          <c:w val="0.65348126004797347"/>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4838145231846"/>
          <c:y val="0.125"/>
          <c:w val="0.83596062992125997"/>
          <c:h val="0.69720691163604553"/>
        </c:manualLayout>
      </c:layout>
      <c:lineChart>
        <c:grouping val="standard"/>
        <c:varyColors val="0"/>
        <c:ser>
          <c:idx val="0"/>
          <c:order val="0"/>
          <c:tx>
            <c:strRef>
              <c:f>'3.1.1'!$D$10:$D$11</c:f>
              <c:strCache>
                <c:ptCount val="2"/>
                <c:pt idx="0">
                  <c:v>RMM</c:v>
                </c:pt>
              </c:strCache>
            </c:strRef>
          </c:tx>
          <c:spPr>
            <a:ln w="28575" cap="rnd">
              <a:solidFill>
                <a:srgbClr val="4C9F38"/>
              </a:solidFill>
              <a:round/>
            </a:ln>
            <a:effectLst/>
          </c:spPr>
          <c:marker>
            <c:symbol val="diamond"/>
            <c:size val="5"/>
            <c:spPr>
              <a:solidFill>
                <a:srgbClr val="4C9F38"/>
              </a:solidFill>
              <a:ln w="9525">
                <a:solidFill>
                  <a:srgbClr val="56863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'3.1.1'!$C$12:$C$21</c:f>
              <c:numCache>
                <c:formatCode>General</c:formatCode>
                <c:ptCount val="10"/>
                <c:pt idx="1">
                  <c:v>2010</c:v>
                </c:pt>
                <c:pt idx="2">
                  <c:v>2011</c:v>
                </c:pt>
                <c:pt idx="3">
                  <c:v>2012</c:v>
                </c:pt>
                <c:pt idx="4">
                  <c:v>2013</c:v>
                </c:pt>
                <c:pt idx="5">
                  <c:v>2014</c:v>
                </c:pt>
                <c:pt idx="6">
                  <c:v>2015</c:v>
                </c:pt>
                <c:pt idx="7">
                  <c:v>2016</c:v>
                </c:pt>
                <c:pt idx="8">
                  <c:v>2017</c:v>
                </c:pt>
                <c:pt idx="9">
                  <c:v>2018</c:v>
                </c:pt>
              </c:numCache>
            </c:numRef>
          </c:cat>
          <c:val>
            <c:numRef>
              <c:f>'3.1.1'!$D$12:$D$21</c:f>
              <c:numCache>
                <c:formatCode>0.0</c:formatCode>
                <c:ptCount val="10"/>
                <c:pt idx="1">
                  <c:v>22.559995488000901</c:v>
                </c:pt>
                <c:pt idx="2">
                  <c:v>24.503464517622074</c:v>
                </c:pt>
                <c:pt idx="3">
                  <c:v>30.003000300030006</c:v>
                </c:pt>
                <c:pt idx="4">
                  <c:v>19.844082211197733</c:v>
                </c:pt>
                <c:pt idx="5">
                  <c:v>29.250762609168024</c:v>
                </c:pt>
                <c:pt idx="6">
                  <c:v>27.847784012587198</c:v>
                </c:pt>
                <c:pt idx="7">
                  <c:v>28.569796011656479</c:v>
                </c:pt>
                <c:pt idx="8">
                  <c:v>23.252096321809013</c:v>
                </c:pt>
                <c:pt idx="9">
                  <c:v>16.070358953381351</c:v>
                </c:pt>
              </c:numCache>
            </c:numRef>
          </c:val>
          <c:smooth val="0"/>
          <c:extLst>
            <c:ext xmlns:c16="http://schemas.microsoft.com/office/drawing/2014/chart" uri="{C3380CC4-5D6E-409C-BE32-E72D297353CC}">
              <c16:uniqueId val="{00000000-85CD-4035-B202-189711C39651}"/>
            </c:ext>
          </c:extLst>
        </c:ser>
        <c:dLbls>
          <c:showLegendKey val="0"/>
          <c:showVal val="0"/>
          <c:showCatName val="0"/>
          <c:showSerName val="0"/>
          <c:showPercent val="0"/>
          <c:showBubbleSize val="0"/>
        </c:dLbls>
        <c:marker val="1"/>
        <c:smooth val="0"/>
        <c:axId val="207391232"/>
        <c:axId val="205638464"/>
      </c:lineChart>
      <c:catAx>
        <c:axId val="20739123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cross"/>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5638464"/>
        <c:crosses val="autoZero"/>
        <c:auto val="1"/>
        <c:lblAlgn val="ctr"/>
        <c:lblOffset val="100"/>
        <c:noMultiLvlLbl val="0"/>
      </c:catAx>
      <c:valAx>
        <c:axId val="205638464"/>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Razón</a:t>
                </a:r>
              </a:p>
            </c:rich>
          </c:tx>
          <c:layout>
            <c:manualLayout>
              <c:xMode val="edge"/>
              <c:yMode val="edge"/>
              <c:x val="3.3333333333333333E-2"/>
              <c:y val="2.6369568387284922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cross"/>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739123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622703412073476E-2"/>
          <c:y val="0.125"/>
          <c:w val="0.87382174103237098"/>
          <c:h val="0.70183654126567507"/>
        </c:manualLayout>
      </c:layout>
      <c:lineChart>
        <c:grouping val="standard"/>
        <c:varyColors val="0"/>
        <c:ser>
          <c:idx val="0"/>
          <c:order val="0"/>
          <c:tx>
            <c:strRef>
              <c:f>'3.1.2'!$D$10:$D$11</c:f>
              <c:strCache>
                <c:ptCount val="2"/>
                <c:pt idx="0">
                  <c:v>Total</c:v>
                </c:pt>
              </c:strCache>
            </c:strRef>
          </c:tx>
          <c:spPr>
            <a:ln w="28575" cap="rnd">
              <a:solidFill>
                <a:srgbClr val="4C9F38"/>
              </a:solidFill>
              <a:round/>
            </a:ln>
            <a:effectLst/>
          </c:spPr>
          <c:marker>
            <c:symbol val="diamond"/>
            <c:size val="5"/>
            <c:spPr>
              <a:solidFill>
                <a:srgbClr val="4C9F38"/>
              </a:solidFill>
              <a:ln w="9525">
                <a:solidFill>
                  <a:srgbClr val="568636"/>
                </a:solidFill>
              </a:ln>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'3.1.2'!$C$12:$C$21</c:f>
              <c:numCache>
                <c:formatCode>General</c:formatCode>
                <c:ptCount val="10"/>
                <c:pt idx="1">
                  <c:v>2010</c:v>
                </c:pt>
                <c:pt idx="2">
                  <c:v>2011</c:v>
                </c:pt>
                <c:pt idx="3">
                  <c:v>2012</c:v>
                </c:pt>
                <c:pt idx="4">
                  <c:v>2013</c:v>
                </c:pt>
                <c:pt idx="5">
                  <c:v>2014</c:v>
                </c:pt>
                <c:pt idx="6">
                  <c:v>2015</c:v>
                </c:pt>
                <c:pt idx="7">
                  <c:v>2016</c:v>
                </c:pt>
                <c:pt idx="8">
                  <c:v>2017</c:v>
                </c:pt>
                <c:pt idx="9">
                  <c:v>2018</c:v>
                </c:pt>
              </c:numCache>
            </c:numRef>
          </c:cat>
          <c:val>
            <c:numRef>
              <c:f>'3.1.2'!$D$12:$D$21</c:f>
              <c:numCache>
                <c:formatCode>0.0</c:formatCode>
                <c:ptCount val="10"/>
                <c:pt idx="1">
                  <c:v>99.173740165251971</c:v>
                </c:pt>
                <c:pt idx="2">
                  <c:v>99.147823956220478</c:v>
                </c:pt>
                <c:pt idx="3">
                  <c:v>98.865341079562498</c:v>
                </c:pt>
                <c:pt idx="4">
                  <c:v>99.029057406094964</c:v>
                </c:pt>
                <c:pt idx="5">
                  <c:v>99.199086261891836</c:v>
                </c:pt>
                <c:pt idx="6">
                  <c:v>98.947353764324205</c:v>
                </c:pt>
                <c:pt idx="7">
                  <c:v>98.79721158790926</c:v>
                </c:pt>
                <c:pt idx="8">
                  <c:v>98.731307494441296</c:v>
                </c:pt>
                <c:pt idx="9">
                  <c:v>99.085450481380306</c:v>
                </c:pt>
              </c:numCache>
            </c:numRef>
          </c:val>
          <c:smooth val="0"/>
          <c:extLst>
            <c:ext xmlns:c16="http://schemas.microsoft.com/office/drawing/2014/chart" uri="{C3380CC4-5D6E-409C-BE32-E72D297353CC}">
              <c16:uniqueId val="{00000000-2C9D-40C9-8783-D3D3E4C6DBC2}"/>
            </c:ext>
          </c:extLst>
        </c:ser>
        <c:dLbls>
          <c:dLblPos val="t"/>
          <c:showLegendKey val="0"/>
          <c:showVal val="1"/>
          <c:showCatName val="0"/>
          <c:showSerName val="0"/>
          <c:showPercent val="0"/>
          <c:showBubbleSize val="0"/>
        </c:dLbls>
        <c:marker val="1"/>
        <c:smooth val="0"/>
        <c:axId val="205785600"/>
        <c:axId val="205641344"/>
      </c:lineChart>
      <c:catAx>
        <c:axId val="20578560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manualLayout>
              <c:xMode val="edge"/>
              <c:yMode val="edge"/>
              <c:x val="0.47805446194225731"/>
              <c:y val="0.90645815106445027"/>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cross"/>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5641344"/>
        <c:crosses val="autoZero"/>
        <c:auto val="1"/>
        <c:lblAlgn val="ctr"/>
        <c:lblOffset val="100"/>
        <c:noMultiLvlLbl val="0"/>
      </c:catAx>
      <c:valAx>
        <c:axId val="205641344"/>
        <c:scaling>
          <c:orientation val="minMax"/>
          <c:max val="100"/>
          <c:min val="98"/>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2.2222222222222223E-2"/>
              <c:y val="2.173993875765529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cross"/>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5785600"/>
        <c:crosses val="autoZero"/>
        <c:crossBetween val="between"/>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275371828521451E-2"/>
          <c:y val="0.10185185185185185"/>
          <c:w val="0.88116907261592314"/>
          <c:h val="0.69257728200641588"/>
        </c:manualLayout>
      </c:layout>
      <c:lineChart>
        <c:grouping val="standard"/>
        <c:varyColors val="0"/>
        <c:ser>
          <c:idx val="0"/>
          <c:order val="0"/>
          <c:tx>
            <c:strRef>
              <c:f>'3.2.1'!$D$10:$D$11</c:f>
              <c:strCache>
                <c:ptCount val="2"/>
                <c:pt idx="0">
                  <c:v>Total</c:v>
                </c:pt>
              </c:strCache>
            </c:strRef>
          </c:tx>
          <c:spPr>
            <a:ln w="28575" cap="rnd">
              <a:solidFill>
                <a:srgbClr val="4C9F38"/>
              </a:solidFill>
              <a:round/>
            </a:ln>
            <a:effectLst/>
          </c:spPr>
          <c:marker>
            <c:symbol val="diamond"/>
            <c:size val="5"/>
            <c:spPr>
              <a:solidFill>
                <a:srgbClr val="4C9F38"/>
              </a:solidFill>
              <a:ln w="9525">
                <a:solidFill>
                  <a:srgbClr val="4C9F38"/>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'3.2.1'!$C$12:$C$21</c:f>
              <c:numCache>
                <c:formatCode>General</c:formatCode>
                <c:ptCount val="10"/>
                <c:pt idx="1">
                  <c:v>2010</c:v>
                </c:pt>
                <c:pt idx="2">
                  <c:v>2011</c:v>
                </c:pt>
                <c:pt idx="3">
                  <c:v>2012</c:v>
                </c:pt>
                <c:pt idx="4">
                  <c:v>2013</c:v>
                </c:pt>
                <c:pt idx="5">
                  <c:v>2014</c:v>
                </c:pt>
                <c:pt idx="6">
                  <c:v>2015</c:v>
                </c:pt>
                <c:pt idx="7">
                  <c:v>2016</c:v>
                </c:pt>
                <c:pt idx="8">
                  <c:v>2017</c:v>
                </c:pt>
                <c:pt idx="9">
                  <c:v>2018</c:v>
                </c:pt>
              </c:numCache>
            </c:numRef>
          </c:cat>
          <c:val>
            <c:numRef>
              <c:f>'3.2.1'!$D$12:$D$21</c:f>
              <c:numCache>
                <c:formatCode>0.0</c:formatCode>
                <c:ptCount val="10"/>
                <c:pt idx="1">
                  <c:v>11.167197766560447</c:v>
                </c:pt>
                <c:pt idx="2">
                  <c:v>10.427585455832505</c:v>
                </c:pt>
                <c:pt idx="3">
                  <c:v>9.9009900990099009</c:v>
                </c:pt>
                <c:pt idx="4">
                  <c:v>9.8795180722891551</c:v>
                </c:pt>
                <c:pt idx="5">
                  <c:v>9.457746576964329</c:v>
                </c:pt>
                <c:pt idx="6">
                  <c:v>8.8834431000153167</c:v>
                </c:pt>
                <c:pt idx="7">
                  <c:v>9.3423232958116689</c:v>
                </c:pt>
                <c:pt idx="8">
                  <c:v>9.5624246123439569</c:v>
                </c:pt>
                <c:pt idx="9">
                  <c:v>9.4376835308039571</c:v>
                </c:pt>
              </c:numCache>
            </c:numRef>
          </c:val>
          <c:smooth val="0"/>
          <c:extLst>
            <c:ext xmlns:c16="http://schemas.microsoft.com/office/drawing/2014/chart" uri="{C3380CC4-5D6E-409C-BE32-E72D297353CC}">
              <c16:uniqueId val="{00000000-58D9-4C50-90AD-CF6617BA7DB5}"/>
            </c:ext>
          </c:extLst>
        </c:ser>
        <c:dLbls>
          <c:dLblPos val="t"/>
          <c:showLegendKey val="0"/>
          <c:showVal val="1"/>
          <c:showCatName val="0"/>
          <c:showSerName val="0"/>
          <c:showPercent val="0"/>
          <c:showBubbleSize val="0"/>
        </c:dLbls>
        <c:marker val="1"/>
        <c:smooth val="0"/>
        <c:axId val="207943168"/>
        <c:axId val="205642496"/>
      </c:lineChart>
      <c:catAx>
        <c:axId val="20794316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cross"/>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5642496"/>
        <c:crosses val="autoZero"/>
        <c:auto val="1"/>
        <c:lblAlgn val="ctr"/>
        <c:lblOffset val="100"/>
        <c:noMultiLvlLbl val="0"/>
      </c:catAx>
      <c:valAx>
        <c:axId val="205642496"/>
        <c:scaling>
          <c:orientation val="minMax"/>
          <c:min val="8"/>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1.9444444444444445E-2"/>
              <c:y val="7.8510498687664049E-3"/>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 sourceLinked="0"/>
        <c:majorTickMark val="cross"/>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79431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026221911297004E-2"/>
          <c:y val="0.1111111111111111"/>
          <c:w val="0.86937729658792651"/>
          <c:h val="0.70183654126567507"/>
        </c:manualLayout>
      </c:layout>
      <c:lineChart>
        <c:grouping val="standard"/>
        <c:varyColors val="0"/>
        <c:ser>
          <c:idx val="0"/>
          <c:order val="0"/>
          <c:tx>
            <c:strRef>
              <c:f>'3.2.2'!$D$10:$D$11</c:f>
              <c:strCache>
                <c:ptCount val="2"/>
                <c:pt idx="0">
                  <c:v>Total</c:v>
                </c:pt>
              </c:strCache>
            </c:strRef>
          </c:tx>
          <c:spPr>
            <a:ln w="28575" cap="rnd">
              <a:solidFill>
                <a:srgbClr val="4C9F38"/>
              </a:solidFill>
              <a:round/>
            </a:ln>
            <a:effectLst/>
          </c:spPr>
          <c:marker>
            <c:symbol val="diamond"/>
            <c:size val="5"/>
            <c:spPr>
              <a:solidFill>
                <a:srgbClr val="4C9F38"/>
              </a:solidFill>
              <a:ln w="9525">
                <a:solidFill>
                  <a:srgbClr val="56863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'3.2.2'!$C$12:$C$21</c:f>
              <c:numCache>
                <c:formatCode>General</c:formatCode>
                <c:ptCount val="10"/>
                <c:pt idx="1">
                  <c:v>2010</c:v>
                </c:pt>
                <c:pt idx="2">
                  <c:v>2011</c:v>
                </c:pt>
                <c:pt idx="3">
                  <c:v>2012</c:v>
                </c:pt>
                <c:pt idx="4">
                  <c:v>2013</c:v>
                </c:pt>
                <c:pt idx="5">
                  <c:v>2014</c:v>
                </c:pt>
                <c:pt idx="6">
                  <c:v>2015</c:v>
                </c:pt>
                <c:pt idx="7">
                  <c:v>2016</c:v>
                </c:pt>
                <c:pt idx="8">
                  <c:v>2017</c:v>
                </c:pt>
                <c:pt idx="9">
                  <c:v>2018</c:v>
                </c:pt>
              </c:numCache>
            </c:numRef>
          </c:cat>
          <c:val>
            <c:numRef>
              <c:f>'3.2.2'!$D$12:$D$21</c:f>
              <c:numCache>
                <c:formatCode>0.0</c:formatCode>
                <c:ptCount val="10"/>
                <c:pt idx="1">
                  <c:v>6.8243986351202732</c:v>
                </c:pt>
                <c:pt idx="2">
                  <c:v>6.7384527423460705</c:v>
                </c:pt>
                <c:pt idx="3">
                  <c:v>6.3415432452336145</c:v>
                </c:pt>
                <c:pt idx="4">
                  <c:v>6.4493267186392629</c:v>
                </c:pt>
                <c:pt idx="5">
                  <c:v>6.2540916245316396</c:v>
                </c:pt>
                <c:pt idx="6">
                  <c:v>5.8758824266558989</c:v>
                </c:pt>
                <c:pt idx="7">
                  <c:v>6.1567910405119708</c:v>
                </c:pt>
                <c:pt idx="8">
                  <c:v>6.1036752844748658</c:v>
                </c:pt>
                <c:pt idx="9">
                  <c:v>6.3843153296614998</c:v>
                </c:pt>
              </c:numCache>
            </c:numRef>
          </c:val>
          <c:smooth val="0"/>
          <c:extLst>
            <c:ext xmlns:c16="http://schemas.microsoft.com/office/drawing/2014/chart" uri="{C3380CC4-5D6E-409C-BE32-E72D297353CC}">
              <c16:uniqueId val="{00000000-5E99-4C23-8934-559A3AD8431C}"/>
            </c:ext>
          </c:extLst>
        </c:ser>
        <c:dLbls>
          <c:showLegendKey val="0"/>
          <c:showVal val="0"/>
          <c:showCatName val="0"/>
          <c:showSerName val="0"/>
          <c:showPercent val="0"/>
          <c:showBubbleSize val="0"/>
        </c:dLbls>
        <c:marker val="1"/>
        <c:smooth val="0"/>
        <c:axId val="206688256"/>
        <c:axId val="199821568"/>
      </c:lineChart>
      <c:catAx>
        <c:axId val="20668825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a:t>
                </a:r>
              </a:p>
            </c:rich>
          </c:tx>
          <c:layout>
            <c:manualLayout>
              <c:xMode val="edge"/>
              <c:yMode val="edge"/>
              <c:x val="0.46681124234470689"/>
              <c:y val="0.9018285214348206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cross"/>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99821568"/>
        <c:crosses val="autoZero"/>
        <c:auto val="1"/>
        <c:lblAlgn val="ctr"/>
        <c:lblOffset val="100"/>
        <c:noMultiLvlLbl val="0"/>
      </c:catAx>
      <c:valAx>
        <c:axId val="199821568"/>
        <c:scaling>
          <c:orientation val="minMax"/>
          <c:max val="7"/>
          <c:min val="5"/>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3.0555555555555555E-2"/>
              <c:y val="1.7110309128025664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 sourceLinked="0"/>
        <c:majorTickMark val="cross"/>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6688256"/>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81714785651793"/>
          <c:y val="0.1111111111111111"/>
          <c:w val="0.86062729658792647"/>
          <c:h val="0.70241469816272961"/>
        </c:manualLayout>
      </c:layout>
      <c:lineChart>
        <c:grouping val="standard"/>
        <c:varyColors val="0"/>
        <c:ser>
          <c:idx val="0"/>
          <c:order val="0"/>
          <c:tx>
            <c:strRef>
              <c:f>'3.3.1'!$D$10</c:f>
              <c:strCache>
                <c:ptCount val="1"/>
                <c:pt idx="0">
                  <c:v>Total</c:v>
                </c:pt>
              </c:strCache>
            </c:strRef>
          </c:tx>
          <c:spPr>
            <a:ln w="28575" cap="rnd">
              <a:solidFill>
                <a:srgbClr val="4C9F38"/>
              </a:solidFill>
              <a:round/>
            </a:ln>
            <a:effectLst/>
          </c:spPr>
          <c:marker>
            <c:symbol val="square"/>
            <c:size val="5"/>
            <c:spPr>
              <a:solidFill>
                <a:srgbClr val="568636"/>
              </a:solidFill>
              <a:ln w="9525">
                <a:solidFill>
                  <a:srgbClr val="56863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'3.3.1'!$C$21:$C$28</c:f>
              <c:numCache>
                <c:formatCode>General</c:formatCode>
                <c:ptCount val="8"/>
                <c:pt idx="0">
                  <c:v>2010</c:v>
                </c:pt>
                <c:pt idx="1">
                  <c:v>2011</c:v>
                </c:pt>
                <c:pt idx="2">
                  <c:v>2012</c:v>
                </c:pt>
                <c:pt idx="3">
                  <c:v>2013</c:v>
                </c:pt>
                <c:pt idx="4">
                  <c:v>2014</c:v>
                </c:pt>
                <c:pt idx="5">
                  <c:v>2015</c:v>
                </c:pt>
                <c:pt idx="6">
                  <c:v>2016</c:v>
                </c:pt>
                <c:pt idx="7">
                  <c:v>2017</c:v>
                </c:pt>
              </c:numCache>
            </c:numRef>
          </c:cat>
          <c:val>
            <c:numRef>
              <c:f>'3.3.1'!$E$21:$E$28</c:f>
              <c:numCache>
                <c:formatCode>0.0</c:formatCode>
                <c:ptCount val="8"/>
                <c:pt idx="0">
                  <c:v>13.1</c:v>
                </c:pt>
                <c:pt idx="1">
                  <c:v>13.9</c:v>
                </c:pt>
                <c:pt idx="2">
                  <c:v>14.6</c:v>
                </c:pt>
                <c:pt idx="3">
                  <c:v>14.8</c:v>
                </c:pt>
                <c:pt idx="4">
                  <c:v>15.5</c:v>
                </c:pt>
                <c:pt idx="5">
                  <c:v>18.100000000000001</c:v>
                </c:pt>
                <c:pt idx="6">
                  <c:v>20</c:v>
                </c:pt>
                <c:pt idx="7">
                  <c:v>19.600000000000001</c:v>
                </c:pt>
              </c:numCache>
            </c:numRef>
          </c:val>
          <c:smooth val="0"/>
          <c:extLst>
            <c:ext xmlns:c16="http://schemas.microsoft.com/office/drawing/2014/chart" uri="{C3380CC4-5D6E-409C-BE32-E72D297353CC}">
              <c16:uniqueId val="{00000000-62E6-477A-B175-659FA1FE382B}"/>
            </c:ext>
          </c:extLst>
        </c:ser>
        <c:ser>
          <c:idx val="1"/>
          <c:order val="1"/>
          <c:tx>
            <c:strRef>
              <c:f>'3.3.1'!$G$11:$H$11</c:f>
              <c:strCache>
                <c:ptCount val="1"/>
                <c:pt idx="0">
                  <c:v>Hombres</c:v>
                </c:pt>
              </c:strCache>
            </c:strRef>
          </c:tx>
          <c:spPr>
            <a:ln w="28575" cap="rnd">
              <a:solidFill>
                <a:srgbClr val="4C9F38"/>
              </a:solidFill>
              <a:prstDash val="sysDash"/>
              <a:round/>
            </a:ln>
            <a:effectLst/>
          </c:spPr>
          <c:marker>
            <c:symbol val="diamond"/>
            <c:size val="5"/>
            <c:spPr>
              <a:solidFill>
                <a:srgbClr val="568636"/>
              </a:solidFill>
              <a:ln w="9525">
                <a:solidFill>
                  <a:srgbClr val="56863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'3.3.1'!$C$21:$C$28</c:f>
              <c:numCache>
                <c:formatCode>General</c:formatCode>
                <c:ptCount val="8"/>
                <c:pt idx="0">
                  <c:v>2010</c:v>
                </c:pt>
                <c:pt idx="1">
                  <c:v>2011</c:v>
                </c:pt>
                <c:pt idx="2">
                  <c:v>2012</c:v>
                </c:pt>
                <c:pt idx="3">
                  <c:v>2013</c:v>
                </c:pt>
                <c:pt idx="4">
                  <c:v>2014</c:v>
                </c:pt>
                <c:pt idx="5">
                  <c:v>2015</c:v>
                </c:pt>
                <c:pt idx="6">
                  <c:v>2016</c:v>
                </c:pt>
                <c:pt idx="7">
                  <c:v>2017</c:v>
                </c:pt>
              </c:numCache>
            </c:numRef>
          </c:cat>
          <c:val>
            <c:numRef>
              <c:f>'3.3.1'!$H$21:$H$28</c:f>
              <c:numCache>
                <c:formatCode>0.0</c:formatCode>
                <c:ptCount val="8"/>
                <c:pt idx="0">
                  <c:v>21.2</c:v>
                </c:pt>
                <c:pt idx="1">
                  <c:v>22.3</c:v>
                </c:pt>
                <c:pt idx="2" formatCode="General">
                  <c:v>24.3</c:v>
                </c:pt>
                <c:pt idx="3" formatCode="General">
                  <c:v>24.3</c:v>
                </c:pt>
                <c:pt idx="4" formatCode="General">
                  <c:v>25.3</c:v>
                </c:pt>
                <c:pt idx="5" formatCode="General">
                  <c:v>30.42</c:v>
                </c:pt>
                <c:pt idx="6" formatCode="General">
                  <c:v>34.6</c:v>
                </c:pt>
                <c:pt idx="7" formatCode="General">
                  <c:v>33.299999999999997</c:v>
                </c:pt>
              </c:numCache>
            </c:numRef>
          </c:val>
          <c:smooth val="0"/>
          <c:extLst>
            <c:ext xmlns:c16="http://schemas.microsoft.com/office/drawing/2014/chart" uri="{C3380CC4-5D6E-409C-BE32-E72D297353CC}">
              <c16:uniqueId val="{00000001-62E6-477A-B175-659FA1FE382B}"/>
            </c:ext>
          </c:extLst>
        </c:ser>
        <c:ser>
          <c:idx val="2"/>
          <c:order val="2"/>
          <c:tx>
            <c:strRef>
              <c:f>'3.3.1'!$I$11:$J$11</c:f>
              <c:strCache>
                <c:ptCount val="1"/>
                <c:pt idx="0">
                  <c:v>Mujeres</c:v>
                </c:pt>
              </c:strCache>
            </c:strRef>
          </c:tx>
          <c:spPr>
            <a:ln w="28575" cap="rnd">
              <a:solidFill>
                <a:schemeClr val="accent3"/>
              </a:solidFill>
              <a:round/>
            </a:ln>
            <a:effectLst/>
          </c:spPr>
          <c:marker>
            <c:symbol val="triang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'3.3.1'!$C$21:$C$28</c:f>
              <c:numCache>
                <c:formatCode>General</c:formatCode>
                <c:ptCount val="8"/>
                <c:pt idx="0">
                  <c:v>2010</c:v>
                </c:pt>
                <c:pt idx="1">
                  <c:v>2011</c:v>
                </c:pt>
                <c:pt idx="2">
                  <c:v>2012</c:v>
                </c:pt>
                <c:pt idx="3">
                  <c:v>2013</c:v>
                </c:pt>
                <c:pt idx="4">
                  <c:v>2014</c:v>
                </c:pt>
                <c:pt idx="5">
                  <c:v>2015</c:v>
                </c:pt>
                <c:pt idx="6">
                  <c:v>2016</c:v>
                </c:pt>
                <c:pt idx="7">
                  <c:v>2017</c:v>
                </c:pt>
              </c:numCache>
            </c:numRef>
          </c:cat>
          <c:val>
            <c:numRef>
              <c:f>'3.3.1'!$J$21:$J$28</c:f>
              <c:numCache>
                <c:formatCode>General</c:formatCode>
                <c:ptCount val="8"/>
                <c:pt idx="0">
                  <c:v>4.8</c:v>
                </c:pt>
                <c:pt idx="1">
                  <c:v>5.3</c:v>
                </c:pt>
                <c:pt idx="2">
                  <c:v>4.7</c:v>
                </c:pt>
                <c:pt idx="3">
                  <c:v>4.9000000000000004</c:v>
                </c:pt>
                <c:pt idx="4">
                  <c:v>5.4</c:v>
                </c:pt>
                <c:pt idx="5" formatCode="0.0">
                  <c:v>5.56</c:v>
                </c:pt>
                <c:pt idx="6" formatCode="0.0">
                  <c:v>5.2</c:v>
                </c:pt>
                <c:pt idx="7" formatCode="0.0">
                  <c:v>5.6</c:v>
                </c:pt>
              </c:numCache>
            </c:numRef>
          </c:val>
          <c:smooth val="0"/>
          <c:extLst>
            <c:ext xmlns:c16="http://schemas.microsoft.com/office/drawing/2014/chart" uri="{C3380CC4-5D6E-409C-BE32-E72D297353CC}">
              <c16:uniqueId val="{00000002-62E6-477A-B175-659FA1FE382B}"/>
            </c:ext>
          </c:extLst>
        </c:ser>
        <c:dLbls>
          <c:dLblPos val="t"/>
          <c:showLegendKey val="0"/>
          <c:showVal val="1"/>
          <c:showCatName val="0"/>
          <c:showSerName val="0"/>
          <c:showPercent val="0"/>
          <c:showBubbleSize val="0"/>
        </c:dLbls>
        <c:marker val="1"/>
        <c:smooth val="0"/>
        <c:axId val="207568384"/>
        <c:axId val="199823872"/>
      </c:lineChart>
      <c:catAx>
        <c:axId val="20756838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a:t>
                </a:r>
              </a:p>
            </c:rich>
          </c:tx>
          <c:layout>
            <c:manualLayout>
              <c:xMode val="edge"/>
              <c:yMode val="edge"/>
              <c:x val="0.49980424321959754"/>
              <c:y val="0.87462890055409737"/>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99823872"/>
        <c:crosses val="autoZero"/>
        <c:auto val="1"/>
        <c:lblAlgn val="ctr"/>
        <c:lblOffset val="100"/>
        <c:noMultiLvlLbl val="0"/>
      </c:catAx>
      <c:valAx>
        <c:axId val="199823872"/>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5.7889107611548557E-2"/>
              <c:y val="1.2769757946923302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7568384"/>
        <c:crosses val="autoZero"/>
        <c:crossBetween val="between"/>
      </c:valAx>
      <c:spPr>
        <a:noFill/>
        <a:ln>
          <a:noFill/>
        </a:ln>
        <a:effectLst/>
      </c:spPr>
    </c:plotArea>
    <c:legend>
      <c:legendPos val="b"/>
      <c:layout>
        <c:manualLayout>
          <c:xMode val="edge"/>
          <c:yMode val="edge"/>
          <c:x val="0.48200503062117223"/>
          <c:y val="0.94502260134149896"/>
          <c:w val="0.51799496937882772"/>
          <c:h val="5.49773986585010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91426071741033E-2"/>
          <c:y val="0.125"/>
          <c:w val="0.86953018372703417"/>
          <c:h val="0.72593394575678039"/>
        </c:manualLayout>
      </c:layout>
      <c:lineChart>
        <c:grouping val="standard"/>
        <c:varyColors val="0"/>
        <c:ser>
          <c:idx val="0"/>
          <c:order val="0"/>
          <c:spPr>
            <a:ln w="28575" cap="rnd">
              <a:solidFill>
                <a:srgbClr val="4C9F38"/>
              </a:solidFill>
              <a:round/>
            </a:ln>
            <a:effectLst/>
          </c:spPr>
          <c:marker>
            <c:symbol val="square"/>
            <c:size val="5"/>
            <c:spPr>
              <a:solidFill>
                <a:srgbClr val="568636"/>
              </a:solidFill>
              <a:ln w="9525">
                <a:solidFill>
                  <a:srgbClr val="56863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'3.3.2'!$C$19:$C$26</c:f>
              <c:numCache>
                <c:formatCode>General</c:formatCode>
                <c:ptCount val="8"/>
                <c:pt idx="0">
                  <c:v>2010</c:v>
                </c:pt>
                <c:pt idx="1">
                  <c:v>2011</c:v>
                </c:pt>
                <c:pt idx="2">
                  <c:v>2012</c:v>
                </c:pt>
                <c:pt idx="3">
                  <c:v>2013</c:v>
                </c:pt>
                <c:pt idx="4">
                  <c:v>2014</c:v>
                </c:pt>
                <c:pt idx="5">
                  <c:v>2015</c:v>
                </c:pt>
                <c:pt idx="6">
                  <c:v>2016</c:v>
                </c:pt>
                <c:pt idx="7">
                  <c:v>2017</c:v>
                </c:pt>
              </c:numCache>
            </c:numRef>
          </c:cat>
          <c:val>
            <c:numRef>
              <c:f>'3.3.2'!$D$19:$D$26</c:f>
              <c:numCache>
                <c:formatCode>0.0</c:formatCode>
                <c:ptCount val="8"/>
                <c:pt idx="0">
                  <c:v>11.7</c:v>
                </c:pt>
                <c:pt idx="1">
                  <c:v>11</c:v>
                </c:pt>
                <c:pt idx="2">
                  <c:v>10</c:v>
                </c:pt>
                <c:pt idx="3">
                  <c:v>9.6999999999999993</c:v>
                </c:pt>
                <c:pt idx="4">
                  <c:v>9.9</c:v>
                </c:pt>
                <c:pt idx="5" formatCode="General">
                  <c:v>8.32</c:v>
                </c:pt>
                <c:pt idx="6" formatCode="General">
                  <c:v>7.6</c:v>
                </c:pt>
                <c:pt idx="7" formatCode="General">
                  <c:v>7.3</c:v>
                </c:pt>
              </c:numCache>
            </c:numRef>
          </c:val>
          <c:smooth val="0"/>
          <c:extLst>
            <c:ext xmlns:c16="http://schemas.microsoft.com/office/drawing/2014/chart" uri="{C3380CC4-5D6E-409C-BE32-E72D297353CC}">
              <c16:uniqueId val="{00000000-B998-4FAF-BC22-298A253150CA}"/>
            </c:ext>
          </c:extLst>
        </c:ser>
        <c:dLbls>
          <c:dLblPos val="t"/>
          <c:showLegendKey val="0"/>
          <c:showVal val="1"/>
          <c:showCatName val="0"/>
          <c:showSerName val="0"/>
          <c:showPercent val="0"/>
          <c:showBubbleSize val="0"/>
        </c:dLbls>
        <c:marker val="1"/>
        <c:smooth val="0"/>
        <c:axId val="208327680"/>
        <c:axId val="199826752"/>
      </c:lineChart>
      <c:catAx>
        <c:axId val="20832768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a:t>
                </a:r>
              </a:p>
            </c:rich>
          </c:tx>
          <c:layout>
            <c:manualLayout>
              <c:xMode val="edge"/>
              <c:yMode val="edge"/>
              <c:x val="0.44257502187226594"/>
              <c:y val="0.9203470399533392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99826752"/>
        <c:crosses val="autoZero"/>
        <c:auto val="1"/>
        <c:lblAlgn val="ctr"/>
        <c:lblOffset val="100"/>
        <c:noMultiLvlLbl val="0"/>
      </c:catAx>
      <c:valAx>
        <c:axId val="199826752"/>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Tasa</a:t>
                </a:r>
              </a:p>
            </c:rich>
          </c:tx>
          <c:layout>
            <c:manualLayout>
              <c:xMode val="edge"/>
              <c:yMode val="edge"/>
              <c:x val="8.3333333333333332E-3"/>
              <c:y val="3.3788641003207935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832768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'3.3.3'!$R$12</c:f>
              <c:strCache>
                <c:ptCount val="1"/>
                <c:pt idx="0">
                  <c:v>IPA</c:v>
                </c:pt>
              </c:strCache>
            </c:strRef>
          </c:tx>
          <c:spPr>
            <a:ln w="25400">
              <a:solidFill>
                <a:srgbClr val="4C9F38"/>
              </a:solidFill>
            </a:ln>
          </c:spPr>
          <c:marker>
            <c:symbol val="square"/>
            <c:size val="5"/>
            <c:spPr>
              <a:solidFill>
                <a:srgbClr val="4C9F38"/>
              </a:solidFill>
              <a:ln>
                <a:solidFill>
                  <a:srgbClr val="4C9F38"/>
                </a:solidFill>
              </a:ln>
            </c:spPr>
          </c:marker>
          <c:cat>
            <c:numRef>
              <c:f>'3.3.3'!$Q$13:$Q$20</c:f>
              <c:numCache>
                <c:formatCode>General</c:formatCode>
                <c:ptCount val="8"/>
                <c:pt idx="0">
                  <c:v>2010</c:v>
                </c:pt>
                <c:pt idx="1">
                  <c:v>2011</c:v>
                </c:pt>
                <c:pt idx="2">
                  <c:v>2012</c:v>
                </c:pt>
                <c:pt idx="3">
                  <c:v>2013</c:v>
                </c:pt>
                <c:pt idx="4">
                  <c:v>2014</c:v>
                </c:pt>
                <c:pt idx="5">
                  <c:v>2015</c:v>
                </c:pt>
                <c:pt idx="6">
                  <c:v>2016</c:v>
                </c:pt>
                <c:pt idx="7">
                  <c:v>2017</c:v>
                </c:pt>
              </c:numCache>
            </c:numRef>
          </c:cat>
          <c:val>
            <c:numRef>
              <c:f>'3.3.3'!$R$13:$R$20</c:f>
              <c:numCache>
                <c:formatCode>General</c:formatCode>
                <c:ptCount val="8"/>
                <c:pt idx="0">
                  <c:v>0.09</c:v>
                </c:pt>
                <c:pt idx="1">
                  <c:v>0.01</c:v>
                </c:pt>
                <c:pt idx="2">
                  <c:v>6.0000000000000001E-3</c:v>
                </c:pt>
                <c:pt idx="3">
                  <c:v>2E-3</c:v>
                </c:pt>
                <c:pt idx="4">
                  <c:v>0</c:v>
                </c:pt>
                <c:pt idx="5">
                  <c:v>0</c:v>
                </c:pt>
                <c:pt idx="6">
                  <c:v>3.0000000000000001E-3</c:v>
                </c:pt>
                <c:pt idx="7">
                  <c:v>0.01</c:v>
                </c:pt>
              </c:numCache>
            </c:numRef>
          </c:val>
          <c:smooth val="0"/>
          <c:extLst>
            <c:ext xmlns:c16="http://schemas.microsoft.com/office/drawing/2014/chart" uri="{C3380CC4-5D6E-409C-BE32-E72D297353CC}">
              <c16:uniqueId val="{00000000-A98E-4A47-BBB2-C488297F10CD}"/>
            </c:ext>
          </c:extLst>
        </c:ser>
        <c:dLbls>
          <c:showLegendKey val="0"/>
          <c:showVal val="0"/>
          <c:showCatName val="0"/>
          <c:showSerName val="0"/>
          <c:showPercent val="0"/>
          <c:showBubbleSize val="0"/>
        </c:dLbls>
        <c:marker val="1"/>
        <c:smooth val="0"/>
        <c:axId val="208114688"/>
        <c:axId val="207791808"/>
      </c:lineChart>
      <c:catAx>
        <c:axId val="208114688"/>
        <c:scaling>
          <c:orientation val="minMax"/>
        </c:scaling>
        <c:delete val="0"/>
        <c:axPos val="b"/>
        <c:title>
          <c:tx>
            <c:rich>
              <a:bodyPr/>
              <a:lstStyle/>
              <a:p>
                <a:pPr>
                  <a:defRPr/>
                </a:pPr>
                <a:r>
                  <a:rPr lang="en-US"/>
                  <a:t>Año</a:t>
                </a:r>
              </a:p>
            </c:rich>
          </c:tx>
          <c:overlay val="0"/>
        </c:title>
        <c:numFmt formatCode="General" sourceLinked="1"/>
        <c:majorTickMark val="out"/>
        <c:minorTickMark val="none"/>
        <c:tickLblPos val="nextTo"/>
        <c:txPr>
          <a:bodyPr/>
          <a:lstStyle/>
          <a:p>
            <a:pPr>
              <a:defRPr sz="900"/>
            </a:pPr>
            <a:endParaRPr lang="es-CR"/>
          </a:p>
        </c:txPr>
        <c:crossAx val="207791808"/>
        <c:crosses val="autoZero"/>
        <c:auto val="1"/>
        <c:lblAlgn val="ctr"/>
        <c:lblOffset val="100"/>
        <c:noMultiLvlLbl val="0"/>
      </c:catAx>
      <c:valAx>
        <c:axId val="207791808"/>
        <c:scaling>
          <c:orientation val="minMax"/>
        </c:scaling>
        <c:delete val="0"/>
        <c:axPos val="l"/>
        <c:title>
          <c:tx>
            <c:rich>
              <a:bodyPr rot="-5400000" vert="horz"/>
              <a:lstStyle/>
              <a:p>
                <a:pPr>
                  <a:defRPr/>
                </a:pPr>
                <a:r>
                  <a:rPr lang="en-US"/>
                  <a:t>IPA</a:t>
                </a:r>
              </a:p>
            </c:rich>
          </c:tx>
          <c:layout>
            <c:manualLayout>
              <c:xMode val="edge"/>
              <c:yMode val="edge"/>
              <c:x val="1.3888888888888888E-2"/>
              <c:y val="0.36556248177311168"/>
            </c:manualLayout>
          </c:layout>
          <c:overlay val="0"/>
        </c:title>
        <c:numFmt formatCode="General" sourceLinked="1"/>
        <c:majorTickMark val="out"/>
        <c:minorTickMark val="none"/>
        <c:tickLblPos val="nextTo"/>
        <c:txPr>
          <a:bodyPr/>
          <a:lstStyle/>
          <a:p>
            <a:pPr>
              <a:defRPr sz="900"/>
            </a:pPr>
            <a:endParaRPr lang="es-CR"/>
          </a:p>
        </c:txPr>
        <c:crossAx val="208114688"/>
        <c:crosses val="autoZero"/>
        <c:crossBetween val="between"/>
      </c:valAx>
      <c:spPr>
        <a:noFill/>
      </c:spPr>
    </c:plotArea>
    <c:plotVisOnly val="1"/>
    <c:dispBlanksAs val="zero"/>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483595800524932E-2"/>
          <c:y val="0.16666666666666666"/>
          <c:w val="0.89229418197725285"/>
          <c:h val="0.64165135608048995"/>
        </c:manualLayout>
      </c:layout>
      <c:lineChart>
        <c:grouping val="standard"/>
        <c:varyColors val="0"/>
        <c:ser>
          <c:idx val="0"/>
          <c:order val="0"/>
          <c:spPr>
            <a:ln w="28575" cap="rnd">
              <a:solidFill>
                <a:srgbClr val="4C9F38"/>
              </a:solidFill>
              <a:round/>
            </a:ln>
            <a:effectLst/>
          </c:spPr>
          <c:marker>
            <c:symbol val="square"/>
            <c:size val="5"/>
            <c:spPr>
              <a:solidFill>
                <a:srgbClr val="568636"/>
              </a:solidFill>
              <a:ln w="9525">
                <a:solidFill>
                  <a:srgbClr val="568636"/>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'3.3.4'!$C$12:$C$17</c:f>
              <c:numCache>
                <c:formatCode>General</c:formatCode>
                <c:ptCount val="6"/>
                <c:pt idx="0">
                  <c:v>2010</c:v>
                </c:pt>
                <c:pt idx="1">
                  <c:v>2011</c:v>
                </c:pt>
                <c:pt idx="2">
                  <c:v>2012</c:v>
                </c:pt>
                <c:pt idx="3">
                  <c:v>2013</c:v>
                </c:pt>
                <c:pt idx="4">
                  <c:v>2014</c:v>
                </c:pt>
                <c:pt idx="5">
                  <c:v>2015</c:v>
                </c:pt>
              </c:numCache>
            </c:numRef>
          </c:cat>
          <c:val>
            <c:numRef>
              <c:f>'3.3.4'!$D$12:$D$17</c:f>
              <c:numCache>
                <c:formatCode>General</c:formatCode>
                <c:ptCount val="6"/>
                <c:pt idx="0">
                  <c:v>0.37</c:v>
                </c:pt>
                <c:pt idx="1">
                  <c:v>3.03</c:v>
                </c:pt>
                <c:pt idx="2">
                  <c:v>4.54</c:v>
                </c:pt>
                <c:pt idx="3">
                  <c:v>3.34</c:v>
                </c:pt>
                <c:pt idx="4">
                  <c:v>4.57</c:v>
                </c:pt>
                <c:pt idx="5">
                  <c:v>2.9</c:v>
                </c:pt>
              </c:numCache>
            </c:numRef>
          </c:val>
          <c:smooth val="0"/>
          <c:extLst>
            <c:ext xmlns:c16="http://schemas.microsoft.com/office/drawing/2014/chart" uri="{C3380CC4-5D6E-409C-BE32-E72D297353CC}">
              <c16:uniqueId val="{00000000-0EFF-49F4-B2E2-8220082B4403}"/>
            </c:ext>
          </c:extLst>
        </c:ser>
        <c:dLbls>
          <c:dLblPos val="t"/>
          <c:showLegendKey val="0"/>
          <c:showVal val="1"/>
          <c:showCatName val="0"/>
          <c:showSerName val="0"/>
          <c:showPercent val="0"/>
          <c:showBubbleSize val="0"/>
        </c:dLbls>
        <c:marker val="1"/>
        <c:smooth val="0"/>
        <c:axId val="208593408"/>
        <c:axId val="207794112"/>
      </c:lineChart>
      <c:catAx>
        <c:axId val="20859340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a:t>
                </a:r>
              </a:p>
            </c:rich>
          </c:tx>
          <c:layout>
            <c:manualLayout>
              <c:xMode val="edge"/>
              <c:yMode val="edge"/>
              <c:x val="0.43060979877515315"/>
              <c:y val="0.87868037328667248"/>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7794112"/>
        <c:crosses val="autoZero"/>
        <c:auto val="1"/>
        <c:lblAlgn val="ctr"/>
        <c:lblOffset val="100"/>
        <c:noMultiLvlLbl val="0"/>
      </c:catAx>
      <c:valAx>
        <c:axId val="207794112"/>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1.3888888888888888E-2"/>
              <c:y val="5.4147346165062699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8593408"/>
        <c:crosses val="autoZero"/>
        <c:crossBetween val="between"/>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59026456901359E-2"/>
          <c:y val="0.13426421437024488"/>
          <c:w val="0.88326618547681546"/>
          <c:h val="0.66479950422863809"/>
        </c:manualLayout>
      </c:layout>
      <c:lineChart>
        <c:grouping val="standard"/>
        <c:varyColors val="0"/>
        <c:ser>
          <c:idx val="0"/>
          <c:order val="0"/>
          <c:tx>
            <c:strRef>
              <c:f>'3.4.1'!$D$10:$D$11</c:f>
              <c:strCache>
                <c:ptCount val="2"/>
                <c:pt idx="0">
                  <c:v>Total</c:v>
                </c:pt>
              </c:strCache>
            </c:strRef>
          </c:tx>
          <c:spPr>
            <a:ln w="28575" cap="rnd">
              <a:solidFill>
                <a:srgbClr val="4C9F38"/>
              </a:solidFill>
              <a:round/>
            </a:ln>
            <a:effectLst/>
          </c:spPr>
          <c:marker>
            <c:symbol val="diamond"/>
            <c:size val="5"/>
            <c:spPr>
              <a:solidFill>
                <a:srgbClr val="568636"/>
              </a:solidFill>
              <a:ln w="9525">
                <a:solidFill>
                  <a:srgbClr val="568636"/>
                </a:solidFill>
              </a:ln>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'3.4.1'!$C$12:$C$21</c:f>
              <c:numCache>
                <c:formatCode>General</c:formatCode>
                <c:ptCount val="10"/>
                <c:pt idx="1">
                  <c:v>2010</c:v>
                </c:pt>
                <c:pt idx="2">
                  <c:v>2011</c:v>
                </c:pt>
                <c:pt idx="3">
                  <c:v>2012</c:v>
                </c:pt>
                <c:pt idx="4">
                  <c:v>2013</c:v>
                </c:pt>
                <c:pt idx="5">
                  <c:v>2014</c:v>
                </c:pt>
                <c:pt idx="6">
                  <c:v>2015</c:v>
                </c:pt>
                <c:pt idx="7">
                  <c:v>2016</c:v>
                </c:pt>
                <c:pt idx="8">
                  <c:v>2017</c:v>
                </c:pt>
                <c:pt idx="9">
                  <c:v>2018</c:v>
                </c:pt>
              </c:numCache>
            </c:numRef>
          </c:cat>
          <c:val>
            <c:numRef>
              <c:f>'3.4.1'!$D$12:$D$21</c:f>
              <c:numCache>
                <c:formatCode>0.0</c:formatCode>
                <c:ptCount val="10"/>
                <c:pt idx="1">
                  <c:v>2.1698411895319767</c:v>
                </c:pt>
                <c:pt idx="2">
                  <c:v>2.0381197481713058</c:v>
                </c:pt>
                <c:pt idx="3">
                  <c:v>2.0508015439251088</c:v>
                </c:pt>
                <c:pt idx="4">
                  <c:v>2.0027634000733632</c:v>
                </c:pt>
                <c:pt idx="5">
                  <c:v>1.9700022020918742</c:v>
                </c:pt>
                <c:pt idx="6">
                  <c:v>1.9780488913526988</c:v>
                </c:pt>
                <c:pt idx="7">
                  <c:v>2.000558366800536</c:v>
                </c:pt>
                <c:pt idx="8">
                  <c:v>2.074959372557541</c:v>
                </c:pt>
                <c:pt idx="9">
                  <c:v>2.0846559171557058</c:v>
                </c:pt>
              </c:numCache>
            </c:numRef>
          </c:val>
          <c:smooth val="0"/>
          <c:extLst>
            <c:ext xmlns:c16="http://schemas.microsoft.com/office/drawing/2014/chart" uri="{C3380CC4-5D6E-409C-BE32-E72D297353CC}">
              <c16:uniqueId val="{00000000-BDAF-47A3-BCD0-41F466D5658E}"/>
            </c:ext>
          </c:extLst>
        </c:ser>
        <c:dLbls>
          <c:dLblPos val="t"/>
          <c:showLegendKey val="0"/>
          <c:showVal val="1"/>
          <c:showCatName val="0"/>
          <c:showSerName val="0"/>
          <c:showPercent val="0"/>
          <c:showBubbleSize val="0"/>
        </c:dLbls>
        <c:marker val="1"/>
        <c:smooth val="0"/>
        <c:axId val="209204736"/>
        <c:axId val="207796992"/>
      </c:lineChart>
      <c:catAx>
        <c:axId val="20920473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cross"/>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7796992"/>
        <c:crosses val="autoZero"/>
        <c:auto val="1"/>
        <c:lblAlgn val="ctr"/>
        <c:lblOffset val="100"/>
        <c:noMultiLvlLbl val="0"/>
      </c:catAx>
      <c:valAx>
        <c:axId val="207796992"/>
        <c:scaling>
          <c:orientation val="minMax"/>
          <c:min val="1.5"/>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1.6666666666666666E-2"/>
              <c:y val="1.7110309128025664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 sourceLinked="0"/>
        <c:majorTickMark val="cross"/>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92047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928040244969398E-2"/>
          <c:y val="0.11574074074074074"/>
          <c:w val="0.8895164041994752"/>
          <c:h val="0.67868839311752693"/>
        </c:manualLayout>
      </c:layout>
      <c:lineChart>
        <c:grouping val="standard"/>
        <c:varyColors val="0"/>
        <c:ser>
          <c:idx val="0"/>
          <c:order val="0"/>
          <c:tx>
            <c:strRef>
              <c:f>'3.4.2'!$D$10:$D$11</c:f>
              <c:strCache>
                <c:ptCount val="2"/>
                <c:pt idx="0">
                  <c:v>Tasa</c:v>
                </c:pt>
              </c:strCache>
            </c:strRef>
          </c:tx>
          <c:spPr>
            <a:ln w="28575" cap="rnd">
              <a:solidFill>
                <a:srgbClr val="4C9F38"/>
              </a:solidFill>
              <a:round/>
            </a:ln>
            <a:effectLst/>
          </c:spPr>
          <c:marker>
            <c:symbol val="diamond"/>
            <c:size val="5"/>
            <c:spPr>
              <a:solidFill>
                <a:srgbClr val="568636"/>
              </a:solidFill>
              <a:ln w="9525">
                <a:solidFill>
                  <a:srgbClr val="568636"/>
                </a:solidFill>
              </a:ln>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'3.4.2'!$C$12:$C$21</c:f>
              <c:numCache>
                <c:formatCode>General</c:formatCode>
                <c:ptCount val="10"/>
                <c:pt idx="1">
                  <c:v>2010</c:v>
                </c:pt>
                <c:pt idx="2">
                  <c:v>2011</c:v>
                </c:pt>
                <c:pt idx="3">
                  <c:v>2012</c:v>
                </c:pt>
                <c:pt idx="4">
                  <c:v>2013</c:v>
                </c:pt>
                <c:pt idx="5">
                  <c:v>2014</c:v>
                </c:pt>
                <c:pt idx="6">
                  <c:v>2015</c:v>
                </c:pt>
                <c:pt idx="7">
                  <c:v>2016</c:v>
                </c:pt>
                <c:pt idx="8">
                  <c:v>2017</c:v>
                </c:pt>
                <c:pt idx="9">
                  <c:v>2018</c:v>
                </c:pt>
              </c:numCache>
            </c:numRef>
          </c:cat>
          <c:val>
            <c:numRef>
              <c:f>'3.4.2'!$D$12:$D$21</c:f>
              <c:numCache>
                <c:formatCode>0.0</c:formatCode>
                <c:ptCount val="10"/>
                <c:pt idx="1">
                  <c:v>6.859445765604578</c:v>
                </c:pt>
                <c:pt idx="2">
                  <c:v>7.0555201932689906</c:v>
                </c:pt>
                <c:pt idx="3">
                  <c:v>6.5771671404465737</c:v>
                </c:pt>
                <c:pt idx="4">
                  <c:v>7.1926141785931144</c:v>
                </c:pt>
                <c:pt idx="5">
                  <c:v>5.949974208459385</c:v>
                </c:pt>
                <c:pt idx="6">
                  <c:v>6.518724303493908</c:v>
                </c:pt>
                <c:pt idx="7">
                  <c:v>6.9319774326789769</c:v>
                </c:pt>
                <c:pt idx="8">
                  <c:v>6.4072898794541251</c:v>
                </c:pt>
                <c:pt idx="9">
                  <c:v>7.9346013644026092</c:v>
                </c:pt>
              </c:numCache>
            </c:numRef>
          </c:val>
          <c:smooth val="0"/>
          <c:extLst>
            <c:ext xmlns:c16="http://schemas.microsoft.com/office/drawing/2014/chart" uri="{C3380CC4-5D6E-409C-BE32-E72D297353CC}">
              <c16:uniqueId val="{00000000-2B63-4060-9FE6-D9785DDDCE58}"/>
            </c:ext>
          </c:extLst>
        </c:ser>
        <c:dLbls>
          <c:dLblPos val="t"/>
          <c:showLegendKey val="0"/>
          <c:showVal val="1"/>
          <c:showCatName val="0"/>
          <c:showSerName val="0"/>
          <c:showPercent val="0"/>
          <c:showBubbleSize val="0"/>
        </c:dLbls>
        <c:marker val="1"/>
        <c:smooth val="0"/>
        <c:axId val="209585664"/>
        <c:axId val="207946880"/>
      </c:lineChart>
      <c:catAx>
        <c:axId val="20958566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cross"/>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7946880"/>
        <c:crosses val="autoZero"/>
        <c:auto val="1"/>
        <c:lblAlgn val="ctr"/>
        <c:lblOffset val="100"/>
        <c:noMultiLvlLbl val="0"/>
      </c:catAx>
      <c:valAx>
        <c:axId val="207946880"/>
        <c:scaling>
          <c:orientation val="minMax"/>
          <c:min val="4.5"/>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1.6666666666666666E-2"/>
              <c:y val="1.7110309128025664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 sourceLinked="0"/>
        <c:majorTickMark val="cross"/>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9585664"/>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108705161854774E-2"/>
          <c:y val="0.15740740740740741"/>
          <c:w val="0.89833573928258981"/>
          <c:h val="0.5959332166812481"/>
        </c:manualLayout>
      </c:layout>
      <c:lineChart>
        <c:grouping val="standard"/>
        <c:varyColors val="0"/>
        <c:ser>
          <c:idx val="0"/>
          <c:order val="0"/>
          <c:tx>
            <c:strRef>
              <c:f>'3.5.1'!$D$11</c:f>
              <c:strCache>
                <c:ptCount val="1"/>
                <c:pt idx="0">
                  <c:v>Total</c:v>
                </c:pt>
              </c:strCache>
            </c:strRef>
          </c:tx>
          <c:spPr>
            <a:ln w="28575" cap="rnd">
              <a:solidFill>
                <a:srgbClr val="4C9F38"/>
              </a:solidFill>
              <a:round/>
            </a:ln>
            <a:effectLst/>
          </c:spPr>
          <c:marker>
            <c:symbol val="circle"/>
            <c:size val="5"/>
            <c:spPr>
              <a:solidFill>
                <a:srgbClr val="568636"/>
              </a:solidFill>
              <a:ln w="9525">
                <a:solidFill>
                  <a:srgbClr val="568636"/>
                </a:solidFill>
              </a:ln>
              <a:effectLst/>
            </c:spPr>
          </c:marker>
          <c:dLbls>
            <c:dLbl>
              <c:idx val="0"/>
              <c:layout>
                <c:manualLayout>
                  <c:x val="-4.8506999125109362E-2"/>
                  <c:y val="3.93864829396325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76B-41C8-A32C-41C11B5CC47E}"/>
                </c:ext>
              </c:extLst>
            </c:dLbl>
            <c:dLbl>
              <c:idx val="1"/>
              <c:layout>
                <c:manualLayout>
                  <c:x val="-4.5729221347331636E-2"/>
                  <c:y val="3.47568533100028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76B-41C8-A32C-41C11B5CC47E}"/>
                </c:ext>
              </c:extLst>
            </c:dLbl>
            <c:dLbl>
              <c:idx val="2"/>
              <c:layout>
                <c:manualLayout>
                  <c:x val="-4.2951443569553806E-2"/>
                  <c:y val="3.01272236803732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76B-41C8-A32C-41C11B5CC47E}"/>
                </c:ext>
              </c:extLst>
            </c:dLbl>
            <c:dLbl>
              <c:idx val="3"/>
              <c:layout>
                <c:manualLayout>
                  <c:x val="-4.295144356955391E-2"/>
                  <c:y val="3.01272236803733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76B-41C8-A32C-41C11B5CC47E}"/>
                </c:ext>
              </c:extLst>
            </c:dLbl>
            <c:dLbl>
              <c:idx val="4"/>
              <c:layout>
                <c:manualLayout>
                  <c:x val="-4.5729221347331685E-2"/>
                  <c:y val="2.54975940507436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76B-41C8-A32C-41C11B5CC47E}"/>
                </c:ext>
              </c:extLst>
            </c:dLbl>
            <c:dLbl>
              <c:idx val="5"/>
              <c:layout>
                <c:manualLayout>
                  <c:x val="-1.2395888013998249E-2"/>
                  <c:y val="1.62383347914843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76B-41C8-A32C-41C11B5CC47E}"/>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'3.5.1'!$C$12:$C$19</c:f>
              <c:numCache>
                <c:formatCode>General</c:formatCode>
                <c:ptCount val="8"/>
                <c:pt idx="0">
                  <c:v>2011</c:v>
                </c:pt>
                <c:pt idx="1">
                  <c:v>2012</c:v>
                </c:pt>
                <c:pt idx="2">
                  <c:v>2013</c:v>
                </c:pt>
                <c:pt idx="3">
                  <c:v>2014</c:v>
                </c:pt>
                <c:pt idx="4">
                  <c:v>2015</c:v>
                </c:pt>
                <c:pt idx="5">
                  <c:v>2016</c:v>
                </c:pt>
                <c:pt idx="6">
                  <c:v>2017</c:v>
                </c:pt>
                <c:pt idx="7">
                  <c:v>2018</c:v>
                </c:pt>
              </c:numCache>
            </c:numRef>
          </c:cat>
          <c:val>
            <c:numRef>
              <c:f>'3.5.1'!$D$12:$D$19</c:f>
              <c:numCache>
                <c:formatCode>0.00</c:formatCode>
                <c:ptCount val="8"/>
                <c:pt idx="0">
                  <c:v>2.5992912513577999</c:v>
                </c:pt>
                <c:pt idx="1">
                  <c:v>2.7115429124474999</c:v>
                </c:pt>
                <c:pt idx="2">
                  <c:v>2.7120497157944401</c:v>
                </c:pt>
                <c:pt idx="3">
                  <c:v>2.6632944009606403</c:v>
                </c:pt>
                <c:pt idx="4">
                  <c:v>2.6325606657141698</c:v>
                </c:pt>
                <c:pt idx="5">
                  <c:v>2.6770831012918901</c:v>
                </c:pt>
                <c:pt idx="6">
                  <c:v>2.19</c:v>
                </c:pt>
                <c:pt idx="7">
                  <c:v>2.33</c:v>
                </c:pt>
              </c:numCache>
            </c:numRef>
          </c:val>
          <c:smooth val="0"/>
          <c:extLst>
            <c:ext xmlns:c16="http://schemas.microsoft.com/office/drawing/2014/chart" uri="{C3380CC4-5D6E-409C-BE32-E72D297353CC}">
              <c16:uniqueId val="{00000006-676B-41C8-A32C-41C11B5CC47E}"/>
            </c:ext>
          </c:extLst>
        </c:ser>
        <c:ser>
          <c:idx val="1"/>
          <c:order val="1"/>
          <c:tx>
            <c:strRef>
              <c:f>'3.5.1'!$E$11</c:f>
              <c:strCache>
                <c:ptCount val="1"/>
                <c:pt idx="0">
                  <c:v>Hombres</c:v>
                </c:pt>
              </c:strCache>
            </c:strRef>
          </c:tx>
          <c:spPr>
            <a:ln w="28575" cap="rnd">
              <a:solidFill>
                <a:srgbClr val="4C9F38"/>
              </a:solidFill>
              <a:prstDash val="dash"/>
              <a:round/>
            </a:ln>
            <a:effectLst/>
          </c:spPr>
          <c:marker>
            <c:symbol val="square"/>
            <c:size val="5"/>
            <c:spPr>
              <a:solidFill>
                <a:srgbClr val="568636"/>
              </a:solidFill>
              <a:ln w="9525">
                <a:solidFill>
                  <a:srgbClr val="568636"/>
                </a:solidFill>
              </a:ln>
              <a:effectLst/>
            </c:spPr>
          </c:marker>
          <c:dLbls>
            <c:dLbl>
              <c:idx val="3"/>
              <c:layout>
                <c:manualLayout>
                  <c:x val="-4.5729221347331685E-2"/>
                  <c:y val="-4.85764800233304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76B-41C8-A32C-41C11B5CC47E}"/>
                </c:ext>
              </c:extLst>
            </c:dLbl>
            <c:dLbl>
              <c:idx val="4"/>
              <c:layout>
                <c:manualLayout>
                  <c:x val="-4.5729221347331685E-2"/>
                  <c:y val="-3.931722076407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76B-41C8-A32C-41C11B5CC47E}"/>
                </c:ext>
              </c:extLst>
            </c:dLbl>
            <c:dLbl>
              <c:idx val="5"/>
              <c:layout>
                <c:manualLayout>
                  <c:x val="-5.1284776902887137E-2"/>
                  <c:y val="-3.931722076407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76B-41C8-A32C-41C11B5CC47E}"/>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'3.5.1'!$C$12:$C$19</c:f>
              <c:numCache>
                <c:formatCode>General</c:formatCode>
                <c:ptCount val="8"/>
                <c:pt idx="0">
                  <c:v>2011</c:v>
                </c:pt>
                <c:pt idx="1">
                  <c:v>2012</c:v>
                </c:pt>
                <c:pt idx="2">
                  <c:v>2013</c:v>
                </c:pt>
                <c:pt idx="3">
                  <c:v>2014</c:v>
                </c:pt>
                <c:pt idx="4">
                  <c:v>2015</c:v>
                </c:pt>
                <c:pt idx="5">
                  <c:v>2016</c:v>
                </c:pt>
                <c:pt idx="6">
                  <c:v>2017</c:v>
                </c:pt>
                <c:pt idx="7">
                  <c:v>2018</c:v>
                </c:pt>
              </c:numCache>
            </c:numRef>
          </c:cat>
          <c:val>
            <c:numRef>
              <c:f>'3.5.1'!$E$12:$E$19</c:f>
              <c:numCache>
                <c:formatCode>0.00</c:formatCode>
                <c:ptCount val="8"/>
                <c:pt idx="0">
                  <c:v>2.9206160256223299</c:v>
                </c:pt>
                <c:pt idx="1">
                  <c:v>3.0135225440365199</c:v>
                </c:pt>
                <c:pt idx="2">
                  <c:v>2.9185945184735202</c:v>
                </c:pt>
                <c:pt idx="3">
                  <c:v>2.8066862261966903</c:v>
                </c:pt>
                <c:pt idx="4">
                  <c:v>2.75874861453438</c:v>
                </c:pt>
                <c:pt idx="5">
                  <c:v>2.7914662512774298</c:v>
                </c:pt>
                <c:pt idx="6">
                  <c:v>2.2599999999999998</c:v>
                </c:pt>
                <c:pt idx="7">
                  <c:v>2.42</c:v>
                </c:pt>
              </c:numCache>
            </c:numRef>
          </c:val>
          <c:smooth val="0"/>
          <c:extLst>
            <c:ext xmlns:c16="http://schemas.microsoft.com/office/drawing/2014/chart" uri="{C3380CC4-5D6E-409C-BE32-E72D297353CC}">
              <c16:uniqueId val="{0000000A-676B-41C8-A32C-41C11B5CC47E}"/>
            </c:ext>
          </c:extLst>
        </c:ser>
        <c:ser>
          <c:idx val="2"/>
          <c:order val="2"/>
          <c:tx>
            <c:strRef>
              <c:f>'3.5.1'!$F$11</c:f>
              <c:strCache>
                <c:ptCount val="1"/>
                <c:pt idx="0">
                  <c:v>Mujeres</c:v>
                </c:pt>
              </c:strCache>
            </c:strRef>
          </c:tx>
          <c:spPr>
            <a:ln w="28575" cap="rnd">
              <a:solidFill>
                <a:schemeClr val="bg2">
                  <a:lumMod val="50000"/>
                </a:schemeClr>
              </a:solidFill>
              <a:round/>
            </a:ln>
            <a:effectLst/>
          </c:spPr>
          <c:marker>
            <c:symbol val="triangle"/>
            <c:size val="5"/>
            <c:spPr>
              <a:solidFill>
                <a:schemeClr val="bg1">
                  <a:lumMod val="50000"/>
                </a:schemeClr>
              </a:solidFill>
              <a:ln w="9525">
                <a:solidFill>
                  <a:schemeClr val="bg2">
                    <a:lumMod val="50000"/>
                  </a:schemeClr>
                </a:solidFill>
              </a:ln>
              <a:effectLst/>
            </c:spPr>
          </c:marker>
          <c:dLbls>
            <c:dLbl>
              <c:idx val="0"/>
              <c:layout>
                <c:manualLayout>
                  <c:x val="-4.3277777777777776E-2"/>
                  <c:y val="3.29512977544472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76B-41C8-A32C-41C11B5CC47E}"/>
                </c:ext>
              </c:extLst>
            </c:dLbl>
            <c:dLbl>
              <c:idx val="1"/>
              <c:layout>
                <c:manualLayout>
                  <c:x val="-4.050000000000005E-2"/>
                  <c:y val="3.75809273840769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76B-41C8-A32C-41C11B5CC47E}"/>
                </c:ext>
              </c:extLst>
            </c:dLbl>
            <c:dLbl>
              <c:idx val="2"/>
              <c:layout>
                <c:manualLayout>
                  <c:x val="-4.3277777777777728E-2"/>
                  <c:y val="4.221055701370662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76B-41C8-A32C-41C11B5CC47E}"/>
                </c:ext>
              </c:extLst>
            </c:dLbl>
            <c:dLbl>
              <c:idx val="3"/>
              <c:layout>
                <c:manualLayout>
                  <c:x val="-4.327777777777788E-2"/>
                  <c:y val="3.29512977544473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76B-41C8-A32C-41C11B5CC47E}"/>
                </c:ext>
              </c:extLst>
            </c:dLbl>
            <c:dLbl>
              <c:idx val="4"/>
              <c:layout>
                <c:manualLayout>
                  <c:x val="-4.327777777777788E-2"/>
                  <c:y val="3.75809273840769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76B-41C8-A32C-41C11B5CC47E}"/>
                </c:ext>
              </c:extLst>
            </c:dLbl>
            <c:dLbl>
              <c:idx val="5"/>
              <c:layout>
                <c:manualLayout>
                  <c:x val="-3.2166666666666767E-2"/>
                  <c:y val="3.29512977544473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76B-41C8-A32C-41C11B5CC47E}"/>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'3.5.1'!$C$12:$C$19</c:f>
              <c:numCache>
                <c:formatCode>General</c:formatCode>
                <c:ptCount val="8"/>
                <c:pt idx="0">
                  <c:v>2011</c:v>
                </c:pt>
                <c:pt idx="1">
                  <c:v>2012</c:v>
                </c:pt>
                <c:pt idx="2">
                  <c:v>2013</c:v>
                </c:pt>
                <c:pt idx="3">
                  <c:v>2014</c:v>
                </c:pt>
                <c:pt idx="4">
                  <c:v>2015</c:v>
                </c:pt>
                <c:pt idx="5">
                  <c:v>2016</c:v>
                </c:pt>
                <c:pt idx="6">
                  <c:v>2017</c:v>
                </c:pt>
                <c:pt idx="7">
                  <c:v>2018</c:v>
                </c:pt>
              </c:numCache>
            </c:numRef>
          </c:cat>
          <c:val>
            <c:numRef>
              <c:f>'3.5.1'!$F$12:$F$19</c:f>
              <c:numCache>
                <c:formatCode>0.00</c:formatCode>
                <c:ptCount val="8"/>
                <c:pt idx="0">
                  <c:v>1.7956203938723301</c:v>
                </c:pt>
                <c:pt idx="1">
                  <c:v>1.91234260298793</c:v>
                </c:pt>
                <c:pt idx="2">
                  <c:v>2.13710059489738</c:v>
                </c:pt>
                <c:pt idx="3">
                  <c:v>2.2434064032188701</c:v>
                </c:pt>
                <c:pt idx="4">
                  <c:v>2.2448753329256799</c:v>
                </c:pt>
                <c:pt idx="5">
                  <c:v>2.3272584824423901</c:v>
                </c:pt>
                <c:pt idx="6">
                  <c:v>1.97</c:v>
                </c:pt>
                <c:pt idx="7">
                  <c:v>2.08</c:v>
                </c:pt>
              </c:numCache>
            </c:numRef>
          </c:val>
          <c:smooth val="0"/>
          <c:extLst>
            <c:ext xmlns:c16="http://schemas.microsoft.com/office/drawing/2014/chart" uri="{C3380CC4-5D6E-409C-BE32-E72D297353CC}">
              <c16:uniqueId val="{00000011-676B-41C8-A32C-41C11B5CC47E}"/>
            </c:ext>
          </c:extLst>
        </c:ser>
        <c:dLbls>
          <c:dLblPos val="t"/>
          <c:showLegendKey val="0"/>
          <c:showVal val="1"/>
          <c:showCatName val="0"/>
          <c:showSerName val="0"/>
          <c:showPercent val="0"/>
          <c:showBubbleSize val="0"/>
        </c:dLbls>
        <c:marker val="1"/>
        <c:smooth val="0"/>
        <c:axId val="210017792"/>
        <c:axId val="207949184"/>
      </c:lineChart>
      <c:catAx>
        <c:axId val="21001779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7949184"/>
        <c:crosses val="autoZero"/>
        <c:auto val="1"/>
        <c:lblAlgn val="ctr"/>
        <c:lblOffset val="100"/>
        <c:noMultiLvlLbl val="0"/>
      </c:catAx>
      <c:valAx>
        <c:axId val="207949184"/>
        <c:scaling>
          <c:orientation val="minMax"/>
          <c:max val="4"/>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5.5555555555555558E-3"/>
              <c:y val="3.3603091280256611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0017792"/>
        <c:crosses val="autoZero"/>
        <c:crossBetween val="between"/>
        <c:majorUnit val="1"/>
      </c:valAx>
      <c:spPr>
        <a:noFill/>
        <a:ln>
          <a:noFill/>
        </a:ln>
        <a:effectLst/>
      </c:spPr>
    </c:plotArea>
    <c:legend>
      <c:legendPos val="b"/>
      <c:layout>
        <c:manualLayout>
          <c:xMode val="edge"/>
          <c:yMode val="edge"/>
          <c:x val="0.41117169728783898"/>
          <c:y val="0.91724482356372106"/>
          <c:w val="0.5887677165354330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41447944007001"/>
          <c:y val="0.15740740740740741"/>
          <c:w val="0.84102996500437455"/>
          <c:h val="0.62834062408865565"/>
        </c:manualLayout>
      </c:layout>
      <c:barChart>
        <c:barDir val="col"/>
        <c:grouping val="clustered"/>
        <c:varyColors val="0"/>
        <c:ser>
          <c:idx val="0"/>
          <c:order val="0"/>
          <c:tx>
            <c:strRef>
              <c:f>'3.5.2.a '!$E$11</c:f>
              <c:strCache>
                <c:ptCount val="1"/>
                <c:pt idx="0">
                  <c:v>Hombres</c:v>
                </c:pt>
              </c:strCache>
            </c:strRef>
          </c:tx>
          <c:spPr>
            <a:solidFill>
              <a:srgbClr val="4C9F38"/>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'3.5.2.a '!$C$12:$C$19</c:f>
              <c:numCache>
                <c:formatCode>General</c:formatCode>
                <c:ptCount val="8"/>
                <c:pt idx="0">
                  <c:v>2011</c:v>
                </c:pt>
                <c:pt idx="1">
                  <c:v>2012</c:v>
                </c:pt>
                <c:pt idx="2">
                  <c:v>2013</c:v>
                </c:pt>
                <c:pt idx="3">
                  <c:v>2014</c:v>
                </c:pt>
                <c:pt idx="4">
                  <c:v>2015</c:v>
                </c:pt>
                <c:pt idx="5">
                  <c:v>2016</c:v>
                </c:pt>
                <c:pt idx="6">
                  <c:v>2017</c:v>
                </c:pt>
                <c:pt idx="7">
                  <c:v>2018</c:v>
                </c:pt>
              </c:numCache>
            </c:numRef>
          </c:cat>
          <c:val>
            <c:numRef>
              <c:f>'3.5.2.a '!$E$12:$E$19</c:f>
              <c:numCache>
                <c:formatCode>0.00</c:formatCode>
                <c:ptCount val="8"/>
                <c:pt idx="0">
                  <c:v>19.29</c:v>
                </c:pt>
                <c:pt idx="1">
                  <c:v>20.51</c:v>
                </c:pt>
                <c:pt idx="2">
                  <c:v>21.72</c:v>
                </c:pt>
                <c:pt idx="3">
                  <c:v>22.94</c:v>
                </c:pt>
                <c:pt idx="4">
                  <c:v>24.15</c:v>
                </c:pt>
                <c:pt idx="5">
                  <c:v>25.36</c:v>
                </c:pt>
                <c:pt idx="6">
                  <c:v>26.58</c:v>
                </c:pt>
                <c:pt idx="7">
                  <c:v>27.79</c:v>
                </c:pt>
              </c:numCache>
            </c:numRef>
          </c:val>
          <c:extLst>
            <c:ext xmlns:c16="http://schemas.microsoft.com/office/drawing/2014/chart" uri="{C3380CC4-5D6E-409C-BE32-E72D297353CC}">
              <c16:uniqueId val="{00000000-09A5-409B-8CEC-EB34E0E049F7}"/>
            </c:ext>
          </c:extLst>
        </c:ser>
        <c:ser>
          <c:idx val="1"/>
          <c:order val="1"/>
          <c:tx>
            <c:strRef>
              <c:f>'3.5.2.a '!$F$11</c:f>
              <c:strCache>
                <c:ptCount val="1"/>
                <c:pt idx="0">
                  <c:v>Mujeres</c:v>
                </c:pt>
              </c:strCache>
            </c:strRef>
          </c:tx>
          <c:spPr>
            <a:solidFill>
              <a:schemeClr val="bg2">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'3.5.2.a '!$C$12:$C$19</c:f>
              <c:numCache>
                <c:formatCode>General</c:formatCode>
                <c:ptCount val="8"/>
                <c:pt idx="0">
                  <c:v>2011</c:v>
                </c:pt>
                <c:pt idx="1">
                  <c:v>2012</c:v>
                </c:pt>
                <c:pt idx="2">
                  <c:v>2013</c:v>
                </c:pt>
                <c:pt idx="3">
                  <c:v>2014</c:v>
                </c:pt>
                <c:pt idx="4">
                  <c:v>2015</c:v>
                </c:pt>
                <c:pt idx="5">
                  <c:v>2016</c:v>
                </c:pt>
                <c:pt idx="6">
                  <c:v>2017</c:v>
                </c:pt>
                <c:pt idx="7">
                  <c:v>2018</c:v>
                </c:pt>
              </c:numCache>
            </c:numRef>
          </c:cat>
          <c:val>
            <c:numRef>
              <c:f>'3.5.2.a '!$F$12:$F$19</c:f>
              <c:numCache>
                <c:formatCode>0.00</c:formatCode>
                <c:ptCount val="8"/>
                <c:pt idx="0">
                  <c:v>7.0841138392702296</c:v>
                </c:pt>
                <c:pt idx="1">
                  <c:v>7.5</c:v>
                </c:pt>
                <c:pt idx="2">
                  <c:v>7.93</c:v>
                </c:pt>
                <c:pt idx="3">
                  <c:v>8.35</c:v>
                </c:pt>
                <c:pt idx="4">
                  <c:v>8.7799999999999994</c:v>
                </c:pt>
                <c:pt idx="5">
                  <c:v>9.2100000000000009</c:v>
                </c:pt>
                <c:pt idx="6">
                  <c:v>9.6300000000000008</c:v>
                </c:pt>
                <c:pt idx="7">
                  <c:v>10.06</c:v>
                </c:pt>
              </c:numCache>
            </c:numRef>
          </c:val>
          <c:extLst>
            <c:ext xmlns:c16="http://schemas.microsoft.com/office/drawing/2014/chart" uri="{C3380CC4-5D6E-409C-BE32-E72D297353CC}">
              <c16:uniqueId val="{00000001-09A5-409B-8CEC-EB34E0E049F7}"/>
            </c:ext>
          </c:extLst>
        </c:ser>
        <c:dLbls>
          <c:dLblPos val="outEnd"/>
          <c:showLegendKey val="0"/>
          <c:showVal val="1"/>
          <c:showCatName val="0"/>
          <c:showSerName val="0"/>
          <c:showPercent val="0"/>
          <c:showBubbleSize val="0"/>
        </c:dLbls>
        <c:gapWidth val="219"/>
        <c:overlap val="-27"/>
        <c:axId val="209755648"/>
        <c:axId val="207952064"/>
      </c:barChart>
      <c:catAx>
        <c:axId val="20975564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manualLayout>
              <c:xMode val="edge"/>
              <c:yMode val="edge"/>
              <c:x val="0.52699890638670166"/>
              <c:y val="0.8514807524059492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7952064"/>
        <c:crosses val="autoZero"/>
        <c:auto val="1"/>
        <c:lblAlgn val="ctr"/>
        <c:lblOffset val="100"/>
        <c:noMultiLvlLbl val="0"/>
      </c:catAx>
      <c:valAx>
        <c:axId val="207952064"/>
        <c:scaling>
          <c:orientation val="minMax"/>
          <c:max val="25"/>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2.5000000000000001E-2"/>
              <c:y val="5.6751239428404786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9755648"/>
        <c:crosses val="autoZero"/>
        <c:crossBetween val="between"/>
      </c:valAx>
      <c:spPr>
        <a:noFill/>
        <a:ln>
          <a:noFill/>
        </a:ln>
        <a:effectLst/>
      </c:spPr>
    </c:plotArea>
    <c:legend>
      <c:legendPos val="b"/>
      <c:layout>
        <c:manualLayout>
          <c:xMode val="edge"/>
          <c:yMode val="edge"/>
          <c:x val="0.71936132983377077"/>
          <c:y val="0.92187445319335082"/>
          <c:w val="0.27794400699912508"/>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31692913385826"/>
          <c:y val="0.16666666666666666"/>
          <c:w val="0.84812751531058628"/>
          <c:h val="0.67405876348789739"/>
        </c:manualLayout>
      </c:layout>
      <c:lineChart>
        <c:grouping val="standard"/>
        <c:varyColors val="0"/>
        <c:ser>
          <c:idx val="0"/>
          <c:order val="0"/>
          <c:spPr>
            <a:ln w="28575" cap="rnd">
              <a:solidFill>
                <a:srgbClr val="4C9F38"/>
              </a:solidFill>
              <a:round/>
            </a:ln>
            <a:effectLst/>
          </c:spPr>
          <c:marker>
            <c:symbol val="diamond"/>
            <c:size val="5"/>
            <c:spPr>
              <a:solidFill>
                <a:srgbClr val="4C9F38"/>
              </a:solidFill>
              <a:ln w="9525">
                <a:solidFill>
                  <a:srgbClr val="56863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'3.5.2.b '!$C$12:$C$19</c:f>
              <c:numCache>
                <c:formatCode>General</c:formatCode>
                <c:ptCount val="8"/>
                <c:pt idx="0">
                  <c:v>2011</c:v>
                </c:pt>
                <c:pt idx="1">
                  <c:v>2012</c:v>
                </c:pt>
                <c:pt idx="2">
                  <c:v>2013</c:v>
                </c:pt>
                <c:pt idx="3">
                  <c:v>2014</c:v>
                </c:pt>
                <c:pt idx="4">
                  <c:v>2015</c:v>
                </c:pt>
                <c:pt idx="5">
                  <c:v>2016</c:v>
                </c:pt>
                <c:pt idx="6">
                  <c:v>2017</c:v>
                </c:pt>
                <c:pt idx="7">
                  <c:v>2018</c:v>
                </c:pt>
              </c:numCache>
            </c:numRef>
          </c:cat>
          <c:val>
            <c:numRef>
              <c:f>'3.5.2.b '!$G$12:$G$19</c:f>
              <c:numCache>
                <c:formatCode>General</c:formatCode>
                <c:ptCount val="8"/>
                <c:pt idx="0">
                  <c:v>3.27</c:v>
                </c:pt>
                <c:pt idx="1">
                  <c:v>3.25</c:v>
                </c:pt>
                <c:pt idx="2">
                  <c:v>3.08</c:v>
                </c:pt>
                <c:pt idx="3">
                  <c:v>3.17</c:v>
                </c:pt>
                <c:pt idx="4">
                  <c:v>3.23</c:v>
                </c:pt>
                <c:pt idx="5">
                  <c:v>3.4</c:v>
                </c:pt>
                <c:pt idx="6">
                  <c:v>3.25</c:v>
                </c:pt>
                <c:pt idx="7">
                  <c:v>3.32</c:v>
                </c:pt>
              </c:numCache>
            </c:numRef>
          </c:val>
          <c:smooth val="0"/>
          <c:extLst>
            <c:ext xmlns:c16="http://schemas.microsoft.com/office/drawing/2014/chart" uri="{C3380CC4-5D6E-409C-BE32-E72D297353CC}">
              <c16:uniqueId val="{00000000-E81E-4857-B1AE-58C48A983C98}"/>
            </c:ext>
          </c:extLst>
        </c:ser>
        <c:dLbls>
          <c:dLblPos val="t"/>
          <c:showLegendKey val="0"/>
          <c:showVal val="1"/>
          <c:showCatName val="0"/>
          <c:showSerName val="0"/>
          <c:showPercent val="0"/>
          <c:showBubbleSize val="0"/>
        </c:dLbls>
        <c:marker val="1"/>
        <c:smooth val="0"/>
        <c:axId val="207173120"/>
        <c:axId val="209970304"/>
      </c:lineChart>
      <c:catAx>
        <c:axId val="20717312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manualLayout>
              <c:xMode val="edge"/>
              <c:yMode val="edge"/>
              <c:x val="0.49845013123359583"/>
              <c:y val="0.90645815106445027"/>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9970304"/>
        <c:crosses val="autoZero"/>
        <c:auto val="1"/>
        <c:lblAlgn val="ctr"/>
        <c:lblOffset val="100"/>
        <c:noMultiLvlLbl val="0"/>
      </c:catAx>
      <c:valAx>
        <c:axId val="209970304"/>
        <c:scaling>
          <c:orientation val="minMax"/>
          <c:max val="4"/>
          <c:min val="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Consumo per</a:t>
                </a:r>
                <a:r>
                  <a:rPr lang="es-CR" b="1" baseline="0">
                    <a:solidFill>
                      <a:sysClr val="windowText" lastClr="000000"/>
                    </a:solidFill>
                  </a:rPr>
                  <a:t> cápita</a:t>
                </a:r>
                <a:endParaRPr lang="es-CR" b="1">
                  <a:solidFill>
                    <a:sysClr val="windowText" lastClr="000000"/>
                  </a:solidFill>
                </a:endParaRPr>
              </a:p>
            </c:rich>
          </c:tx>
          <c:layout>
            <c:manualLayout>
              <c:xMode val="edge"/>
              <c:yMode val="edge"/>
              <c:x val="1.6666666666666666E-2"/>
              <c:y val="1.3568460192475937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7173120"/>
        <c:crosses val="autoZero"/>
        <c:crossBetween val="between"/>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843182157614374E-2"/>
          <c:y val="0.12500017126736479"/>
          <c:w val="0.8922801837270341"/>
          <c:h val="0.68331802274715658"/>
        </c:manualLayout>
      </c:layout>
      <c:lineChart>
        <c:grouping val="standard"/>
        <c:varyColors val="0"/>
        <c:ser>
          <c:idx val="0"/>
          <c:order val="0"/>
          <c:tx>
            <c:strRef>
              <c:f>'3.6.1'!$D$10:$D$11</c:f>
              <c:strCache>
                <c:ptCount val="2"/>
                <c:pt idx="0">
                  <c:v>Total</c:v>
                </c:pt>
              </c:strCache>
            </c:strRef>
          </c:tx>
          <c:spPr>
            <a:ln w="28575" cap="rnd">
              <a:solidFill>
                <a:srgbClr val="4C9F38"/>
              </a:solidFill>
              <a:round/>
            </a:ln>
            <a:effectLst/>
          </c:spPr>
          <c:marker>
            <c:symbol val="diamond"/>
            <c:size val="5"/>
            <c:spPr>
              <a:solidFill>
                <a:srgbClr val="568636"/>
              </a:solidFill>
              <a:ln w="9525">
                <a:solidFill>
                  <a:srgbClr val="568636"/>
                </a:solidFill>
              </a:ln>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'3.6.1'!$C$12:$C$21</c:f>
              <c:numCache>
                <c:formatCode>General</c:formatCode>
                <c:ptCount val="10"/>
                <c:pt idx="1">
                  <c:v>2010</c:v>
                </c:pt>
                <c:pt idx="2">
                  <c:v>2011</c:v>
                </c:pt>
                <c:pt idx="3">
                  <c:v>2012</c:v>
                </c:pt>
                <c:pt idx="4">
                  <c:v>2013</c:v>
                </c:pt>
                <c:pt idx="5">
                  <c:v>2014</c:v>
                </c:pt>
                <c:pt idx="6">
                  <c:v>2015</c:v>
                </c:pt>
                <c:pt idx="7">
                  <c:v>2016</c:v>
                </c:pt>
                <c:pt idx="8">
                  <c:v>2017</c:v>
                </c:pt>
                <c:pt idx="9">
                  <c:v>2018</c:v>
                </c:pt>
              </c:numCache>
            </c:numRef>
          </c:cat>
          <c:val>
            <c:numRef>
              <c:f>'3.6.1'!$D$12:$D$21</c:f>
              <c:numCache>
                <c:formatCode>0.0</c:formatCode>
                <c:ptCount val="10"/>
                <c:pt idx="1">
                  <c:v>13.410106191278404</c:v>
                </c:pt>
                <c:pt idx="2">
                  <c:v>12.935120354326484</c:v>
                </c:pt>
                <c:pt idx="3">
                  <c:v>14.443974896666985</c:v>
                </c:pt>
                <c:pt idx="4">
                  <c:v>13.769930979076493</c:v>
                </c:pt>
                <c:pt idx="5">
                  <c:v>14.120713438386005</c:v>
                </c:pt>
                <c:pt idx="6">
                  <c:v>16.120908674354776</c:v>
                </c:pt>
                <c:pt idx="7">
                  <c:v>18.383031598756347</c:v>
                </c:pt>
                <c:pt idx="8">
                  <c:v>17.988921112663</c:v>
                </c:pt>
                <c:pt idx="9">
                  <c:v>16.66865878567198</c:v>
                </c:pt>
              </c:numCache>
            </c:numRef>
          </c:val>
          <c:smooth val="0"/>
          <c:extLst>
            <c:ext xmlns:c16="http://schemas.microsoft.com/office/drawing/2014/chart" uri="{C3380CC4-5D6E-409C-BE32-E72D297353CC}">
              <c16:uniqueId val="{00000000-6013-4B99-B7E2-4ED06256AA65}"/>
            </c:ext>
          </c:extLst>
        </c:ser>
        <c:dLbls>
          <c:dLblPos val="t"/>
          <c:showLegendKey val="0"/>
          <c:showVal val="1"/>
          <c:showCatName val="0"/>
          <c:showSerName val="0"/>
          <c:showPercent val="0"/>
          <c:showBubbleSize val="0"/>
        </c:dLbls>
        <c:marker val="1"/>
        <c:smooth val="0"/>
        <c:axId val="209420288"/>
        <c:axId val="209972608"/>
      </c:lineChart>
      <c:catAx>
        <c:axId val="20942028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manualLayout>
              <c:xMode val="edge"/>
              <c:yMode val="edge"/>
              <c:x val="0.46109601924759402"/>
              <c:y val="0.8925692621755614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cross"/>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9972608"/>
        <c:crosses val="autoZero"/>
        <c:auto val="1"/>
        <c:lblAlgn val="ctr"/>
        <c:lblOffset val="100"/>
        <c:noMultiLvlLbl val="0"/>
      </c:catAx>
      <c:valAx>
        <c:axId val="209972608"/>
        <c:scaling>
          <c:orientation val="minMax"/>
          <c:max val="20"/>
          <c:min val="1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2.5000000000000001E-2"/>
              <c:y val="1.7110309128025664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cross"/>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9420288"/>
        <c:crosses val="autoZero"/>
        <c:crossBetween val="between"/>
        <c:majorUnit val="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2511811023622053E-2"/>
          <c:y val="0.15277777777777779"/>
          <c:w val="0.69845559930008749"/>
          <c:h val="0.67405876348789739"/>
        </c:manualLayout>
      </c:layout>
      <c:barChart>
        <c:barDir val="col"/>
        <c:grouping val="clustered"/>
        <c:varyColors val="0"/>
        <c:ser>
          <c:idx val="0"/>
          <c:order val="0"/>
          <c:tx>
            <c:strRef>
              <c:f>'3.7.1'!$D$10</c:f>
              <c:strCache>
                <c:ptCount val="1"/>
                <c:pt idx="0">
                  <c:v>Total</c:v>
                </c:pt>
              </c:strCache>
            </c:strRef>
          </c:tx>
          <c:spPr>
            <a:solidFill>
              <a:srgbClr val="4C9F3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'3.7.1'!$C$15:$C$16</c:f>
              <c:numCache>
                <c:formatCode>General</c:formatCode>
                <c:ptCount val="2"/>
                <c:pt idx="0">
                  <c:v>2010</c:v>
                </c:pt>
                <c:pt idx="1">
                  <c:v>2015</c:v>
                </c:pt>
              </c:numCache>
            </c:numRef>
          </c:cat>
          <c:val>
            <c:numRef>
              <c:f>'3.7.1'!$D$15:$D$16</c:f>
              <c:numCache>
                <c:formatCode>###\ ##0.0</c:formatCode>
                <c:ptCount val="2"/>
                <c:pt idx="0">
                  <c:v>34</c:v>
                </c:pt>
                <c:pt idx="1">
                  <c:v>35.299999999999997</c:v>
                </c:pt>
              </c:numCache>
            </c:numRef>
          </c:val>
          <c:extLst>
            <c:ext xmlns:c16="http://schemas.microsoft.com/office/drawing/2014/chart" uri="{C3380CC4-5D6E-409C-BE32-E72D297353CC}">
              <c16:uniqueId val="{00000000-6C63-4371-8CA1-D6D75AEB1641}"/>
            </c:ext>
          </c:extLst>
        </c:ser>
        <c:ser>
          <c:idx val="1"/>
          <c:order val="1"/>
          <c:tx>
            <c:strRef>
              <c:f>'3.7.1'!$E$10</c:f>
              <c:strCache>
                <c:ptCount val="1"/>
                <c:pt idx="0">
                  <c:v>Orales</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'3.7.1'!$C$15:$C$16</c:f>
              <c:numCache>
                <c:formatCode>General</c:formatCode>
                <c:ptCount val="2"/>
                <c:pt idx="0">
                  <c:v>2010</c:v>
                </c:pt>
                <c:pt idx="1">
                  <c:v>2015</c:v>
                </c:pt>
              </c:numCache>
            </c:numRef>
          </c:cat>
          <c:val>
            <c:numRef>
              <c:f>'3.7.1'!$E$15:$E$16</c:f>
              <c:numCache>
                <c:formatCode>###\ ##0.0</c:formatCode>
                <c:ptCount val="2"/>
                <c:pt idx="0">
                  <c:v>21.3</c:v>
                </c:pt>
                <c:pt idx="1">
                  <c:v>22.7</c:v>
                </c:pt>
              </c:numCache>
            </c:numRef>
          </c:val>
          <c:extLst>
            <c:ext xmlns:c16="http://schemas.microsoft.com/office/drawing/2014/chart" uri="{C3380CC4-5D6E-409C-BE32-E72D297353CC}">
              <c16:uniqueId val="{00000001-6C63-4371-8CA1-D6D75AEB1641}"/>
            </c:ext>
          </c:extLst>
        </c:ser>
        <c:ser>
          <c:idx val="3"/>
          <c:order val="2"/>
          <c:tx>
            <c:strRef>
              <c:f>'3.7.1'!$G$10</c:f>
              <c:strCache>
                <c:ptCount val="1"/>
                <c:pt idx="0">
                  <c:v>Inyectables</c:v>
                </c:pt>
              </c:strCache>
            </c:strRef>
          </c:tx>
          <c:spPr>
            <a:pattFill prst="wdDnDiag">
              <a:fgClr>
                <a:srgbClr val="4C9F38"/>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'3.7.1'!$C$15:$C$16</c:f>
              <c:numCache>
                <c:formatCode>General</c:formatCode>
                <c:ptCount val="2"/>
                <c:pt idx="0">
                  <c:v>2010</c:v>
                </c:pt>
                <c:pt idx="1">
                  <c:v>2015</c:v>
                </c:pt>
              </c:numCache>
            </c:numRef>
          </c:cat>
          <c:val>
            <c:numRef>
              <c:f>'3.7.1'!$G$15:$G$16</c:f>
              <c:numCache>
                <c:formatCode>###\ ##0.0</c:formatCode>
                <c:ptCount val="2"/>
                <c:pt idx="0">
                  <c:v>9.5</c:v>
                </c:pt>
                <c:pt idx="1">
                  <c:v>9.1999999999999993</c:v>
                </c:pt>
              </c:numCache>
            </c:numRef>
          </c:val>
          <c:extLst>
            <c:ext xmlns:c16="http://schemas.microsoft.com/office/drawing/2014/chart" uri="{C3380CC4-5D6E-409C-BE32-E72D297353CC}">
              <c16:uniqueId val="{00000002-6C63-4371-8CA1-D6D75AEB1641}"/>
            </c:ext>
          </c:extLst>
        </c:ser>
        <c:ser>
          <c:idx val="2"/>
          <c:order val="3"/>
          <c:tx>
            <c:strRef>
              <c:f>'3.7.1'!$F$10</c:f>
              <c:strCache>
                <c:ptCount val="1"/>
                <c:pt idx="0">
                  <c:v>DIU</c:v>
                </c:pt>
              </c:strCache>
            </c:strRef>
          </c:tx>
          <c:spPr>
            <a:pattFill prst="dkHorz">
              <a:fgClr>
                <a:schemeClr val="bg2">
                  <a:lumMod val="50000"/>
                </a:schemeClr>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'3.7.1'!$C$15:$C$16</c:f>
              <c:numCache>
                <c:formatCode>General</c:formatCode>
                <c:ptCount val="2"/>
                <c:pt idx="0">
                  <c:v>2010</c:v>
                </c:pt>
                <c:pt idx="1">
                  <c:v>2015</c:v>
                </c:pt>
              </c:numCache>
            </c:numRef>
          </c:cat>
          <c:val>
            <c:numRef>
              <c:f>'3.7.1'!$F$15:$F$16</c:f>
              <c:numCache>
                <c:formatCode>###\ ##0.0</c:formatCode>
                <c:ptCount val="2"/>
                <c:pt idx="0">
                  <c:v>3.4</c:v>
                </c:pt>
                <c:pt idx="1">
                  <c:v>3.2</c:v>
                </c:pt>
              </c:numCache>
            </c:numRef>
          </c:val>
          <c:extLst>
            <c:ext xmlns:c16="http://schemas.microsoft.com/office/drawing/2014/chart" uri="{C3380CC4-5D6E-409C-BE32-E72D297353CC}">
              <c16:uniqueId val="{00000003-6C63-4371-8CA1-D6D75AEB1641}"/>
            </c:ext>
          </c:extLst>
        </c:ser>
        <c:ser>
          <c:idx val="4"/>
          <c:order val="4"/>
          <c:tx>
            <c:strRef>
              <c:f>'3.7.1'!$H$10</c:f>
              <c:strCache>
                <c:ptCount val="1"/>
                <c:pt idx="0">
                  <c:v>Norplant</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'3.7.1'!$C$15:$C$16</c:f>
              <c:numCache>
                <c:formatCode>General</c:formatCode>
                <c:ptCount val="2"/>
                <c:pt idx="0">
                  <c:v>2010</c:v>
                </c:pt>
                <c:pt idx="1">
                  <c:v>2015</c:v>
                </c:pt>
              </c:numCache>
            </c:numRef>
          </c:cat>
          <c:val>
            <c:numRef>
              <c:f>'3.7.1'!$H$15:$H$16</c:f>
              <c:numCache>
                <c:formatCode>###\ ##0.0</c:formatCode>
                <c:ptCount val="2"/>
                <c:pt idx="0">
                  <c:v>0.3</c:v>
                </c:pt>
                <c:pt idx="1">
                  <c:v>0</c:v>
                </c:pt>
              </c:numCache>
            </c:numRef>
          </c:val>
          <c:extLst>
            <c:ext xmlns:c16="http://schemas.microsoft.com/office/drawing/2014/chart" uri="{C3380CC4-5D6E-409C-BE32-E72D297353CC}">
              <c16:uniqueId val="{00000004-6C63-4371-8CA1-D6D75AEB1641}"/>
            </c:ext>
          </c:extLst>
        </c:ser>
        <c:ser>
          <c:idx val="5"/>
          <c:order val="5"/>
          <c:tx>
            <c:strRef>
              <c:f>'3.7.1'!$I$10</c:f>
              <c:strCache>
                <c:ptCount val="1"/>
                <c:pt idx="0">
                  <c:v>De emergencia</c:v>
                </c:pt>
              </c:strCache>
            </c:strRef>
          </c:tx>
          <c:spPr>
            <a:solidFill>
              <a:srgbClr val="4C9F3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'3.7.1'!$C$15:$C$16</c:f>
              <c:numCache>
                <c:formatCode>General</c:formatCode>
                <c:ptCount val="2"/>
                <c:pt idx="0">
                  <c:v>2010</c:v>
                </c:pt>
                <c:pt idx="1">
                  <c:v>2015</c:v>
                </c:pt>
              </c:numCache>
            </c:numRef>
          </c:cat>
          <c:val>
            <c:numRef>
              <c:f>'3.7.1'!$I$15:$I$16</c:f>
              <c:numCache>
                <c:formatCode>###\ ##0.0</c:formatCode>
                <c:ptCount val="2"/>
                <c:pt idx="0">
                  <c:v>0</c:v>
                </c:pt>
                <c:pt idx="1">
                  <c:v>0.3</c:v>
                </c:pt>
              </c:numCache>
            </c:numRef>
          </c:val>
          <c:extLst>
            <c:ext xmlns:c16="http://schemas.microsoft.com/office/drawing/2014/chart" uri="{C3380CC4-5D6E-409C-BE32-E72D297353CC}">
              <c16:uniqueId val="{00000005-6C63-4371-8CA1-D6D75AEB1641}"/>
            </c:ext>
          </c:extLst>
        </c:ser>
        <c:dLbls>
          <c:dLblPos val="outEnd"/>
          <c:showLegendKey val="0"/>
          <c:showVal val="1"/>
          <c:showCatName val="0"/>
          <c:showSerName val="0"/>
          <c:showPercent val="0"/>
          <c:showBubbleSize val="0"/>
        </c:dLbls>
        <c:gapWidth val="219"/>
        <c:overlap val="-27"/>
        <c:axId val="211210240"/>
        <c:axId val="209974912"/>
      </c:barChart>
      <c:catAx>
        <c:axId val="21121024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manualLayout>
              <c:xMode val="edge"/>
              <c:yMode val="edge"/>
              <c:x val="0.40564238845144357"/>
              <c:y val="0.91571741032370957"/>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9974912"/>
        <c:crosses val="autoZero"/>
        <c:auto val="1"/>
        <c:lblAlgn val="ctr"/>
        <c:lblOffset val="100"/>
        <c:noMultiLvlLbl val="0"/>
      </c:catAx>
      <c:valAx>
        <c:axId val="209974912"/>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2.5000000000000001E-2"/>
              <c:y val="3.5628827646544181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1210240"/>
        <c:crosses val="autoZero"/>
        <c:crossBetween val="between"/>
      </c:valAx>
      <c:spPr>
        <a:noFill/>
        <a:ln>
          <a:noFill/>
        </a:ln>
        <a:effectLst/>
      </c:spPr>
    </c:plotArea>
    <c:legend>
      <c:legendPos val="r"/>
      <c:layout>
        <c:manualLayout>
          <c:xMode val="edge"/>
          <c:yMode val="edge"/>
          <c:x val="0.80318963254593179"/>
          <c:y val="0.26562335958005251"/>
          <c:w val="0.17677405949256342"/>
          <c:h val="0.435203412073490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590168637827141E-2"/>
          <c:y val="0.10584583955982653"/>
          <c:w val="0.89505796150481198"/>
          <c:h val="0.67868839311752693"/>
        </c:manualLayout>
      </c:layout>
      <c:lineChart>
        <c:grouping val="standard"/>
        <c:varyColors val="0"/>
        <c:ser>
          <c:idx val="0"/>
          <c:order val="0"/>
          <c:tx>
            <c:strRef>
              <c:f>'3.7.2'!$D$10:$D$11</c:f>
              <c:strCache>
                <c:ptCount val="2"/>
                <c:pt idx="0">
                  <c:v>Total</c:v>
                </c:pt>
              </c:strCache>
            </c:strRef>
          </c:tx>
          <c:spPr>
            <a:ln w="28575" cap="rnd">
              <a:solidFill>
                <a:srgbClr val="4C9F38"/>
              </a:solidFill>
              <a:round/>
            </a:ln>
            <a:effectLst/>
          </c:spPr>
          <c:marker>
            <c:symbol val="square"/>
            <c:size val="5"/>
            <c:spPr>
              <a:solidFill>
                <a:srgbClr val="568636">
                  <a:alpha val="96000"/>
                </a:srgbClr>
              </a:solidFill>
              <a:ln w="9525">
                <a:solidFill>
                  <a:srgbClr val="568636"/>
                </a:solidFill>
              </a:ln>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'3.7.2'!$C$12:$C$21</c:f>
              <c:numCache>
                <c:formatCode>General</c:formatCode>
                <c:ptCount val="10"/>
                <c:pt idx="1">
                  <c:v>2010</c:v>
                </c:pt>
                <c:pt idx="2">
                  <c:v>2011</c:v>
                </c:pt>
                <c:pt idx="3">
                  <c:v>2012</c:v>
                </c:pt>
                <c:pt idx="4">
                  <c:v>2013</c:v>
                </c:pt>
                <c:pt idx="5">
                  <c:v>2014</c:v>
                </c:pt>
                <c:pt idx="6">
                  <c:v>2015</c:v>
                </c:pt>
                <c:pt idx="7">
                  <c:v>2016</c:v>
                </c:pt>
                <c:pt idx="8">
                  <c:v>2017</c:v>
                </c:pt>
                <c:pt idx="9">
                  <c:v>2018</c:v>
                </c:pt>
              </c:numCache>
            </c:numRef>
          </c:cat>
          <c:val>
            <c:numRef>
              <c:f>'3.7.2'!$D$12:$D$21</c:f>
              <c:numCache>
                <c:formatCode>0.0</c:formatCode>
                <c:ptCount val="10"/>
                <c:pt idx="1">
                  <c:v>33.162043504290565</c:v>
                </c:pt>
                <c:pt idx="2">
                  <c:v>34.790584224902972</c:v>
                </c:pt>
                <c:pt idx="3">
                  <c:v>35.955923440493308</c:v>
                </c:pt>
                <c:pt idx="4">
                  <c:v>33.199310727943953</c:v>
                </c:pt>
                <c:pt idx="5">
                  <c:v>32.378624177796354</c:v>
                </c:pt>
                <c:pt idx="6">
                  <c:v>30.433904745837307</c:v>
                </c:pt>
                <c:pt idx="7">
                  <c:v>28.942530661478123</c:v>
                </c:pt>
                <c:pt idx="8">
                  <c:v>27.110208440808815</c:v>
                </c:pt>
                <c:pt idx="9">
                  <c:v>25.588324308789225</c:v>
                </c:pt>
              </c:numCache>
            </c:numRef>
          </c:val>
          <c:smooth val="0"/>
          <c:extLst>
            <c:ext xmlns:c16="http://schemas.microsoft.com/office/drawing/2014/chart" uri="{C3380CC4-5D6E-409C-BE32-E72D297353CC}">
              <c16:uniqueId val="{00000000-BF5F-4D86-893B-594F2433D51A}"/>
            </c:ext>
          </c:extLst>
        </c:ser>
        <c:dLbls>
          <c:dLblPos val="t"/>
          <c:showLegendKey val="0"/>
          <c:showVal val="1"/>
          <c:showCatName val="0"/>
          <c:showSerName val="0"/>
          <c:showPercent val="0"/>
          <c:showBubbleSize val="0"/>
        </c:dLbls>
        <c:marker val="1"/>
        <c:smooth val="0"/>
        <c:axId val="209294336"/>
        <c:axId val="210731584"/>
      </c:lineChart>
      <c:catAx>
        <c:axId val="20929433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manualLayout>
              <c:xMode val="edge"/>
              <c:yMode val="edge"/>
              <c:x val="0.45755424321959753"/>
              <c:y val="0.8833100029163021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cross"/>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0731584"/>
        <c:crosses val="autoZero"/>
        <c:auto val="1"/>
        <c:lblAlgn val="ctr"/>
        <c:lblOffset val="100"/>
        <c:noMultiLvlLbl val="0"/>
      </c:catAx>
      <c:valAx>
        <c:axId val="210731584"/>
        <c:scaling>
          <c:orientation val="minMax"/>
          <c:max val="38"/>
          <c:min val="25"/>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2.2222222222222223E-2"/>
              <c:y val="1.7110309128025664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cross"/>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9294336"/>
        <c:crosses val="autoZero"/>
        <c:crossBetween val="between"/>
        <c:majorUnit val="3"/>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539151356080492E-2"/>
          <c:y val="0.14351851851851852"/>
          <c:w val="0.88390529308836396"/>
          <c:h val="0.61445173519976659"/>
        </c:manualLayout>
      </c:layout>
      <c:lineChart>
        <c:grouping val="standard"/>
        <c:varyColors val="0"/>
        <c:ser>
          <c:idx val="0"/>
          <c:order val="0"/>
          <c:tx>
            <c:strRef>
              <c:f>'3.8.1'!$D$11</c:f>
              <c:strCache>
                <c:ptCount val="1"/>
                <c:pt idx="0">
                  <c:v>Total</c:v>
                </c:pt>
              </c:strCache>
            </c:strRef>
          </c:tx>
          <c:spPr>
            <a:ln w="28575" cap="rnd">
              <a:solidFill>
                <a:schemeClr val="bg2">
                  <a:lumMod val="50000"/>
                </a:schemeClr>
              </a:solidFill>
              <a:round/>
            </a:ln>
            <a:effectLst/>
          </c:spPr>
          <c:marker>
            <c:symbol val="square"/>
            <c:size val="5"/>
            <c:spPr>
              <a:solidFill>
                <a:schemeClr val="bg2">
                  <a:lumMod val="50000"/>
                </a:schemeClr>
              </a:solidFill>
              <a:ln w="9525">
                <a:solidFill>
                  <a:schemeClr val="bg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'3.8.1'!$C$12:$C$20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'3.8.1'!$D$12:$D$20</c:f>
              <c:numCache>
                <c:formatCode>0.0</c:formatCode>
                <c:ptCount val="9"/>
                <c:pt idx="0">
                  <c:v>85.75006054019704</c:v>
                </c:pt>
                <c:pt idx="1">
                  <c:v>85.48754819432159</c:v>
                </c:pt>
                <c:pt idx="2">
                  <c:v>85.544785974097678</c:v>
                </c:pt>
                <c:pt idx="3">
                  <c:v>85.807194673328823</c:v>
                </c:pt>
                <c:pt idx="4">
                  <c:v>85.378569342037821</c:v>
                </c:pt>
                <c:pt idx="5">
                  <c:v>84.712186309930672</c:v>
                </c:pt>
                <c:pt idx="6">
                  <c:v>84.712186309930672</c:v>
                </c:pt>
                <c:pt idx="7">
                  <c:v>85.725736349485516</c:v>
                </c:pt>
                <c:pt idx="8">
                  <c:v>85.211803409215591</c:v>
                </c:pt>
              </c:numCache>
            </c:numRef>
          </c:val>
          <c:smooth val="0"/>
          <c:extLst>
            <c:ext xmlns:c16="http://schemas.microsoft.com/office/drawing/2014/chart" uri="{C3380CC4-5D6E-409C-BE32-E72D297353CC}">
              <c16:uniqueId val="{00000000-806D-404D-B939-EFC27DEE6FC8}"/>
            </c:ext>
          </c:extLst>
        </c:ser>
        <c:ser>
          <c:idx val="1"/>
          <c:order val="1"/>
          <c:tx>
            <c:strRef>
              <c:f>'3.8.1'!$E$11</c:f>
              <c:strCache>
                <c:ptCount val="1"/>
                <c:pt idx="0">
                  <c:v>Hombres</c:v>
                </c:pt>
              </c:strCache>
            </c:strRef>
          </c:tx>
          <c:spPr>
            <a:ln w="28575" cap="rnd">
              <a:solidFill>
                <a:srgbClr val="4C9F38"/>
              </a:solidFill>
              <a:prstDash val="dash"/>
              <a:round/>
            </a:ln>
            <a:effectLst/>
          </c:spPr>
          <c:marker>
            <c:symbol val="circle"/>
            <c:size val="5"/>
            <c:spPr>
              <a:solidFill>
                <a:srgbClr val="568636"/>
              </a:solidFill>
              <a:ln w="9525">
                <a:solidFill>
                  <a:srgbClr val="56863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'3.8.1'!$C$12:$C$20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'3.8.1'!$E$12:$E$20</c:f>
              <c:numCache>
                <c:formatCode>0.0</c:formatCode>
                <c:ptCount val="9"/>
                <c:pt idx="0">
                  <c:v>83.627204030226693</c:v>
                </c:pt>
                <c:pt idx="1">
                  <c:v>83.649175941374466</c:v>
                </c:pt>
                <c:pt idx="2">
                  <c:v>83.361677154027419</c:v>
                </c:pt>
                <c:pt idx="3">
                  <c:v>83.812812183204883</c:v>
                </c:pt>
                <c:pt idx="4">
                  <c:v>82.884600664476977</c:v>
                </c:pt>
                <c:pt idx="5">
                  <c:v>83.007101879268475</c:v>
                </c:pt>
                <c:pt idx="6">
                  <c:v>83.007101879268475</c:v>
                </c:pt>
                <c:pt idx="7">
                  <c:v>83.980951399131044</c:v>
                </c:pt>
                <c:pt idx="8">
                  <c:v>83.560288044776627</c:v>
                </c:pt>
              </c:numCache>
            </c:numRef>
          </c:val>
          <c:smooth val="0"/>
          <c:extLst>
            <c:ext xmlns:c16="http://schemas.microsoft.com/office/drawing/2014/chart" uri="{C3380CC4-5D6E-409C-BE32-E72D297353CC}">
              <c16:uniqueId val="{00000001-806D-404D-B939-EFC27DEE6FC8}"/>
            </c:ext>
          </c:extLst>
        </c:ser>
        <c:ser>
          <c:idx val="2"/>
          <c:order val="2"/>
          <c:tx>
            <c:strRef>
              <c:f>'3.8.1'!$F$11</c:f>
              <c:strCache>
                <c:ptCount val="1"/>
                <c:pt idx="0">
                  <c:v>Mujeres</c:v>
                </c:pt>
              </c:strCache>
            </c:strRef>
          </c:tx>
          <c:spPr>
            <a:ln w="28575" cap="rnd">
              <a:solidFill>
                <a:srgbClr val="4C9F38"/>
              </a:solidFill>
              <a:round/>
            </a:ln>
            <a:effectLst/>
          </c:spPr>
          <c:marker>
            <c:symbol val="triangle"/>
            <c:size val="5"/>
            <c:spPr>
              <a:solidFill>
                <a:srgbClr val="568636"/>
              </a:solidFill>
              <a:ln w="9525">
                <a:solidFill>
                  <a:srgbClr val="56863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'3.8.1'!$C$12:$C$20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'3.8.1'!$F$12:$F$20</c:f>
              <c:numCache>
                <c:formatCode>0.0</c:formatCode>
                <c:ptCount val="9"/>
                <c:pt idx="0">
                  <c:v>87.758884732314058</c:v>
                </c:pt>
                <c:pt idx="1">
                  <c:v>87.236009552493471</c:v>
                </c:pt>
                <c:pt idx="2">
                  <c:v>87.619216535720298</c:v>
                </c:pt>
                <c:pt idx="3">
                  <c:v>87.671715508455293</c:v>
                </c:pt>
                <c:pt idx="4">
                  <c:v>87.748972068043784</c:v>
                </c:pt>
                <c:pt idx="5">
                  <c:v>86.325748561824724</c:v>
                </c:pt>
                <c:pt idx="6">
                  <c:v>86.325748561824724</c:v>
                </c:pt>
                <c:pt idx="7">
                  <c:v>87.377531616677103</c:v>
                </c:pt>
                <c:pt idx="8">
                  <c:v>86.773600239531206</c:v>
                </c:pt>
              </c:numCache>
            </c:numRef>
          </c:val>
          <c:smooth val="0"/>
          <c:extLst>
            <c:ext xmlns:c16="http://schemas.microsoft.com/office/drawing/2014/chart" uri="{C3380CC4-5D6E-409C-BE32-E72D297353CC}">
              <c16:uniqueId val="{00000002-806D-404D-B939-EFC27DEE6FC8}"/>
            </c:ext>
          </c:extLst>
        </c:ser>
        <c:dLbls>
          <c:dLblPos val="t"/>
          <c:showLegendKey val="0"/>
          <c:showVal val="1"/>
          <c:showCatName val="0"/>
          <c:showSerName val="0"/>
          <c:showPercent val="0"/>
          <c:showBubbleSize val="0"/>
        </c:dLbls>
        <c:marker val="1"/>
        <c:smooth val="0"/>
        <c:axId val="210476032"/>
        <c:axId val="210733888"/>
      </c:lineChart>
      <c:catAx>
        <c:axId val="21047603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layout>
            <c:manualLayout>
              <c:xMode val="edge"/>
              <c:yMode val="edge"/>
              <c:x val="0.46250568678915138"/>
              <c:y val="0.84222149314669004"/>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0733888"/>
        <c:crosses val="autoZero"/>
        <c:auto val="1"/>
        <c:lblAlgn val="ctr"/>
        <c:lblOffset val="100"/>
        <c:noMultiLvlLbl val="0"/>
      </c:catAx>
      <c:valAx>
        <c:axId val="210733888"/>
        <c:scaling>
          <c:orientation val="minMax"/>
          <c:max val="9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3888888888888888E-2"/>
              <c:y val="2.8973461650626985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0476032"/>
        <c:crosses val="autoZero"/>
        <c:crossBetween val="between"/>
      </c:valAx>
      <c:spPr>
        <a:noFill/>
        <a:ln>
          <a:noFill/>
        </a:ln>
        <a:effectLst/>
      </c:spPr>
    </c:plotArea>
    <c:legend>
      <c:legendPos val="b"/>
      <c:layout>
        <c:manualLayout>
          <c:xMode val="edge"/>
          <c:yMode val="edge"/>
          <c:x val="0.41117169728783898"/>
          <c:y val="0.92187445319335082"/>
          <c:w val="0.5887677165354330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87248468941383"/>
          <c:y val="0.13425925925925927"/>
          <c:w val="0.85457195975503064"/>
          <c:h val="0.66016987459900833"/>
        </c:manualLayout>
      </c:layout>
      <c:lineChart>
        <c:grouping val="standard"/>
        <c:varyColors val="0"/>
        <c:ser>
          <c:idx val="0"/>
          <c:order val="0"/>
          <c:spPr>
            <a:ln w="28575" cap="rnd">
              <a:solidFill>
                <a:srgbClr val="4C9F38"/>
              </a:solidFill>
              <a:round/>
            </a:ln>
            <a:effectLst/>
          </c:spPr>
          <c:marker>
            <c:symbol val="square"/>
            <c:size val="5"/>
            <c:spPr>
              <a:solidFill>
                <a:srgbClr val="568636"/>
              </a:solidFill>
              <a:ln w="9525">
                <a:solidFill>
                  <a:srgbClr val="568636"/>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'3.8.2'!$C$12:$C$20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'3.8.2'!$D$12:$D$20</c:f>
              <c:numCache>
                <c:formatCode>###\ ###\ ###\ ###</c:formatCode>
                <c:ptCount val="9"/>
                <c:pt idx="0">
                  <c:v>4562087</c:v>
                </c:pt>
                <c:pt idx="1">
                  <c:v>4614497</c:v>
                </c:pt>
                <c:pt idx="2">
                  <c:v>4667076</c:v>
                </c:pt>
                <c:pt idx="3">
                  <c:v>4717681</c:v>
                </c:pt>
                <c:pt idx="4">
                  <c:v>4772098</c:v>
                </c:pt>
                <c:pt idx="5">
                  <c:v>4833752</c:v>
                </c:pt>
                <c:pt idx="6">
                  <c:v>4873997</c:v>
                </c:pt>
                <c:pt idx="7">
                  <c:v>4932909</c:v>
                </c:pt>
                <c:pt idx="8">
                  <c:v>5003673</c:v>
                </c:pt>
              </c:numCache>
            </c:numRef>
          </c:val>
          <c:smooth val="0"/>
          <c:extLst>
            <c:ext xmlns:c16="http://schemas.microsoft.com/office/drawing/2014/chart" uri="{C3380CC4-5D6E-409C-BE32-E72D297353CC}">
              <c16:uniqueId val="{00000000-A287-4F6E-92BE-BE817FD7E965}"/>
            </c:ext>
          </c:extLst>
        </c:ser>
        <c:dLbls>
          <c:dLblPos val="t"/>
          <c:showLegendKey val="0"/>
          <c:showVal val="1"/>
          <c:showCatName val="0"/>
          <c:showSerName val="0"/>
          <c:showPercent val="0"/>
          <c:showBubbleSize val="0"/>
        </c:dLbls>
        <c:marker val="1"/>
        <c:smooth val="0"/>
        <c:axId val="211990016"/>
        <c:axId val="210736768"/>
      </c:lineChart>
      <c:catAx>
        <c:axId val="21199001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0736768"/>
        <c:crosses val="autoZero"/>
        <c:auto val="1"/>
        <c:lblAlgn val="ctr"/>
        <c:lblOffset val="100"/>
        <c:noMultiLvlLbl val="0"/>
      </c:catAx>
      <c:valAx>
        <c:axId val="210736768"/>
        <c:scaling>
          <c:orientation val="minMax"/>
          <c:max val="100"/>
          <c:min val="8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6666666666666666E-2"/>
              <c:y val="4.025845727617381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1990016"/>
        <c:crosses val="autoZero"/>
        <c:crossBetween val="between"/>
        <c:majorUnit val="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275231300186399E-2"/>
          <c:y val="0.10157815830565393"/>
          <c:w val="0.88116907261592314"/>
          <c:h val="0.71109580052493426"/>
        </c:manualLayout>
      </c:layout>
      <c:lineChart>
        <c:grouping val="standard"/>
        <c:varyColors val="0"/>
        <c:ser>
          <c:idx val="0"/>
          <c:order val="0"/>
          <c:tx>
            <c:strRef>
              <c:f>'3.9.1'!$D$10:$D$11</c:f>
              <c:strCache>
                <c:ptCount val="2"/>
                <c:pt idx="0">
                  <c:v>Total</c:v>
                </c:pt>
              </c:strCache>
            </c:strRef>
          </c:tx>
          <c:spPr>
            <a:ln w="28575" cap="rnd">
              <a:solidFill>
                <a:srgbClr val="4C9F38"/>
              </a:solidFill>
              <a:round/>
            </a:ln>
            <a:effectLst/>
          </c:spPr>
          <c:marker>
            <c:symbol val="square"/>
            <c:size val="5"/>
            <c:spPr>
              <a:solidFill>
                <a:srgbClr val="568636"/>
              </a:solidFill>
              <a:ln w="9525">
                <a:solidFill>
                  <a:srgbClr val="568636"/>
                </a:solidFill>
              </a:ln>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'3.9.1'!$C$12:$C$21</c:f>
              <c:numCache>
                <c:formatCode>General</c:formatCode>
                <c:ptCount val="10"/>
                <c:pt idx="1">
                  <c:v>2010</c:v>
                </c:pt>
                <c:pt idx="2">
                  <c:v>2011</c:v>
                </c:pt>
                <c:pt idx="3">
                  <c:v>2012</c:v>
                </c:pt>
                <c:pt idx="4">
                  <c:v>2013</c:v>
                </c:pt>
                <c:pt idx="5">
                  <c:v>2014</c:v>
                </c:pt>
                <c:pt idx="6">
                  <c:v>2015</c:v>
                </c:pt>
                <c:pt idx="7">
                  <c:v>2016</c:v>
                </c:pt>
                <c:pt idx="8">
                  <c:v>2017</c:v>
                </c:pt>
                <c:pt idx="9">
                  <c:v>2018</c:v>
                </c:pt>
              </c:numCache>
            </c:numRef>
          </c:cat>
          <c:val>
            <c:numRef>
              <c:f>'3.9.1'!$D$12:$D$21</c:f>
              <c:numCache>
                <c:formatCode>0.0</c:formatCode>
                <c:ptCount val="10"/>
                <c:pt idx="1">
                  <c:v>18.218335055914409</c:v>
                </c:pt>
                <c:pt idx="2">
                  <c:v>15.657157465927174</c:v>
                </c:pt>
                <c:pt idx="3">
                  <c:v>16.679351964008305</c:v>
                </c:pt>
                <c:pt idx="4">
                  <c:v>16.082600434730328</c:v>
                </c:pt>
                <c:pt idx="5">
                  <c:v>17.095700542615699</c:v>
                </c:pt>
                <c:pt idx="6">
                  <c:v>15.769104505594788</c:v>
                </c:pt>
                <c:pt idx="7">
                  <c:v>18.383031598756347</c:v>
                </c:pt>
                <c:pt idx="8">
                  <c:v>17.645312507140222</c:v>
                </c:pt>
                <c:pt idx="9">
                  <c:v>17.288237229743721</c:v>
                </c:pt>
              </c:numCache>
            </c:numRef>
          </c:val>
          <c:smooth val="0"/>
          <c:extLst>
            <c:ext xmlns:c16="http://schemas.microsoft.com/office/drawing/2014/chart" uri="{C3380CC4-5D6E-409C-BE32-E72D297353CC}">
              <c16:uniqueId val="{00000000-34D5-4502-A889-E47840F6AC1F}"/>
            </c:ext>
          </c:extLst>
        </c:ser>
        <c:dLbls>
          <c:dLblPos val="t"/>
          <c:showLegendKey val="0"/>
          <c:showVal val="1"/>
          <c:showCatName val="0"/>
          <c:showSerName val="0"/>
          <c:showPercent val="0"/>
          <c:showBubbleSize val="0"/>
        </c:dLbls>
        <c:marker val="1"/>
        <c:smooth val="0"/>
        <c:axId val="210312704"/>
        <c:axId val="211263488"/>
      </c:lineChart>
      <c:catAx>
        <c:axId val="21031270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manualLayout>
              <c:xMode val="edge"/>
              <c:yMode val="edge"/>
              <c:x val="0.45554046369203849"/>
              <c:y val="0.90645815106445027"/>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cross"/>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1263488"/>
        <c:crosses val="autoZero"/>
        <c:auto val="1"/>
        <c:lblAlgn val="ctr"/>
        <c:lblOffset val="100"/>
        <c:noMultiLvlLbl val="0"/>
      </c:catAx>
      <c:valAx>
        <c:axId val="211263488"/>
        <c:scaling>
          <c:orientation val="minMax"/>
          <c:max val="19"/>
          <c:min val="14"/>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2.5000000000000001E-2"/>
              <c:y val="1.7110309128025664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cross"/>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0312704"/>
        <c:crosses val="autoZero"/>
        <c:crossBetween val="between"/>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733814523184604E-2"/>
          <c:y val="0.12037037037037036"/>
          <c:w val="0.88326618547681546"/>
          <c:h val="0.72035505978419367"/>
        </c:manualLayout>
      </c:layout>
      <c:lineChart>
        <c:grouping val="standard"/>
        <c:varyColors val="0"/>
        <c:ser>
          <c:idx val="0"/>
          <c:order val="0"/>
          <c:tx>
            <c:strRef>
              <c:f>'3.9.2'!$D$10:$D$11</c:f>
              <c:strCache>
                <c:ptCount val="2"/>
                <c:pt idx="0">
                  <c:v>Total</c:v>
                </c:pt>
              </c:strCache>
            </c:strRef>
          </c:tx>
          <c:spPr>
            <a:ln w="28575" cap="rnd">
              <a:solidFill>
                <a:srgbClr val="568636"/>
              </a:solidFill>
              <a:round/>
            </a:ln>
            <a:effectLst/>
          </c:spPr>
          <c:marker>
            <c:symbol val="diamond"/>
            <c:size val="5"/>
            <c:spPr>
              <a:solidFill>
                <a:srgbClr val="568636"/>
              </a:solidFill>
              <a:ln w="9525">
                <a:solidFill>
                  <a:srgbClr val="568636"/>
                </a:solidFill>
              </a:ln>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'3.9.2'!$C$12:$C$21</c:f>
              <c:numCache>
                <c:formatCode>General</c:formatCode>
                <c:ptCount val="10"/>
                <c:pt idx="1">
                  <c:v>2010</c:v>
                </c:pt>
                <c:pt idx="2">
                  <c:v>2011</c:v>
                </c:pt>
                <c:pt idx="3">
                  <c:v>2012</c:v>
                </c:pt>
                <c:pt idx="4">
                  <c:v>2013</c:v>
                </c:pt>
                <c:pt idx="5">
                  <c:v>2014</c:v>
                </c:pt>
                <c:pt idx="6">
                  <c:v>2015</c:v>
                </c:pt>
                <c:pt idx="7">
                  <c:v>2016</c:v>
                </c:pt>
                <c:pt idx="8">
                  <c:v>2017</c:v>
                </c:pt>
                <c:pt idx="9">
                  <c:v>2018</c:v>
                </c:pt>
              </c:numCache>
            </c:numRef>
          </c:cat>
          <c:val>
            <c:numRef>
              <c:f>'3.9.2'!$D$12:$D$21</c:f>
              <c:numCache>
                <c:formatCode>0.0</c:formatCode>
                <c:ptCount val="10"/>
                <c:pt idx="1">
                  <c:v>1.0807486897576344</c:v>
                </c:pt>
                <c:pt idx="2">
                  <c:v>0.97993336017624866</c:v>
                </c:pt>
                <c:pt idx="3">
                  <c:v>1.2251585849851461</c:v>
                </c:pt>
                <c:pt idx="4">
                  <c:v>1.2305947562194708</c:v>
                </c:pt>
                <c:pt idx="5">
                  <c:v>1.1313331241436859</c:v>
                </c:pt>
                <c:pt idx="6">
                  <c:v>1.3037448606987816</c:v>
                </c:pt>
                <c:pt idx="7">
                  <c:v>1.3700368377271135</c:v>
                </c:pt>
                <c:pt idx="8">
                  <c:v>0.70742948195865729</c:v>
                </c:pt>
                <c:pt idx="9">
                  <c:v>0.31978242274670465</c:v>
                </c:pt>
              </c:numCache>
            </c:numRef>
          </c:val>
          <c:smooth val="0"/>
          <c:extLst>
            <c:ext xmlns:c16="http://schemas.microsoft.com/office/drawing/2014/chart" uri="{C3380CC4-5D6E-409C-BE32-E72D297353CC}">
              <c16:uniqueId val="{00000000-5CB8-438B-8FAD-6ECFC4449204}"/>
            </c:ext>
          </c:extLst>
        </c:ser>
        <c:dLbls>
          <c:showLegendKey val="0"/>
          <c:showVal val="0"/>
          <c:showCatName val="0"/>
          <c:showSerName val="0"/>
          <c:showPercent val="0"/>
          <c:showBubbleSize val="0"/>
        </c:dLbls>
        <c:marker val="1"/>
        <c:smooth val="0"/>
        <c:axId val="212342272"/>
        <c:axId val="211265792"/>
      </c:lineChart>
      <c:catAx>
        <c:axId val="21234227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manualLayout>
              <c:xMode val="edge"/>
              <c:yMode val="edge"/>
              <c:x val="0.48088079615048118"/>
              <c:y val="0.91571741032370957"/>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cross"/>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1265792"/>
        <c:crosses val="autoZero"/>
        <c:auto val="1"/>
        <c:lblAlgn val="ctr"/>
        <c:lblOffset val="100"/>
        <c:noMultiLvlLbl val="0"/>
      </c:catAx>
      <c:valAx>
        <c:axId val="211265792"/>
        <c:scaling>
          <c:orientation val="minMax"/>
          <c:max val="1.5"/>
          <c:min val="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3.3333333333333333E-2"/>
              <c:y val="1.7110309128025664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cross"/>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2342272"/>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050482007506059E-2"/>
          <c:y val="0.17405994641731237"/>
          <c:w val="0.87493285214348204"/>
          <c:h val="0.64165135608048995"/>
        </c:manualLayout>
      </c:layout>
      <c:lineChart>
        <c:grouping val="standard"/>
        <c:varyColors val="0"/>
        <c:ser>
          <c:idx val="0"/>
          <c:order val="0"/>
          <c:tx>
            <c:strRef>
              <c:f>'3.9.3'!$D$10:$D$11</c:f>
              <c:strCache>
                <c:ptCount val="2"/>
                <c:pt idx="0">
                  <c:v>Tasa</c:v>
                </c:pt>
              </c:strCache>
            </c:strRef>
          </c:tx>
          <c:spPr>
            <a:ln w="28575" cap="rnd">
              <a:solidFill>
                <a:srgbClr val="568636"/>
              </a:solidFill>
              <a:round/>
            </a:ln>
            <a:effectLst/>
          </c:spPr>
          <c:marker>
            <c:symbol val="square"/>
            <c:size val="5"/>
            <c:spPr>
              <a:solidFill>
                <a:srgbClr val="4C9F38"/>
              </a:solidFill>
              <a:ln w="9525">
                <a:solidFill>
                  <a:srgbClr val="568636"/>
                </a:solidFill>
              </a:ln>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'3.9.3'!$C$12:$C$21</c:f>
              <c:numCache>
                <c:formatCode>General</c:formatCode>
                <c:ptCount val="10"/>
                <c:pt idx="1">
                  <c:v>2010</c:v>
                </c:pt>
                <c:pt idx="2">
                  <c:v>2011</c:v>
                </c:pt>
                <c:pt idx="3">
                  <c:v>2012</c:v>
                </c:pt>
                <c:pt idx="4">
                  <c:v>2013</c:v>
                </c:pt>
                <c:pt idx="5">
                  <c:v>2014</c:v>
                </c:pt>
                <c:pt idx="6">
                  <c:v>2015</c:v>
                </c:pt>
                <c:pt idx="7">
                  <c:v>2016</c:v>
                </c:pt>
                <c:pt idx="8">
                  <c:v>2017</c:v>
                </c:pt>
                <c:pt idx="9">
                  <c:v>2018</c:v>
                </c:pt>
              </c:numCache>
            </c:numRef>
          </c:cat>
          <c:val>
            <c:numRef>
              <c:f>'3.9.3'!$D$12:$D$21</c:f>
              <c:numCache>
                <c:formatCode>0.0</c:formatCode>
                <c:ptCount val="10"/>
                <c:pt idx="1">
                  <c:v>1.1469169768856529</c:v>
                </c:pt>
                <c:pt idx="2">
                  <c:v>1.3065778135683315</c:v>
                </c:pt>
                <c:pt idx="3">
                  <c:v>1.0961945234077624</c:v>
                </c:pt>
                <c:pt idx="4">
                  <c:v>1.1881604542808686</c:v>
                </c:pt>
                <c:pt idx="5">
                  <c:v>1.3198886448343004</c:v>
                </c:pt>
                <c:pt idx="6">
                  <c:v>1.0968012320164353</c:v>
                </c:pt>
                <c:pt idx="7">
                  <c:v>1.5336233258139333</c:v>
                </c:pt>
                <c:pt idx="8">
                  <c:v>1.1318871711338518</c:v>
                </c:pt>
                <c:pt idx="9">
                  <c:v>1.8187625293718825</c:v>
                </c:pt>
              </c:numCache>
            </c:numRef>
          </c:val>
          <c:smooth val="0"/>
          <c:extLst>
            <c:ext xmlns:c16="http://schemas.microsoft.com/office/drawing/2014/chart" uri="{C3380CC4-5D6E-409C-BE32-E72D297353CC}">
              <c16:uniqueId val="{00000000-3CA1-44BC-86A6-5AEDBDFDE584}"/>
            </c:ext>
          </c:extLst>
        </c:ser>
        <c:dLbls>
          <c:showLegendKey val="0"/>
          <c:showVal val="0"/>
          <c:showCatName val="0"/>
          <c:showSerName val="0"/>
          <c:showPercent val="0"/>
          <c:showBubbleSize val="0"/>
        </c:dLbls>
        <c:marker val="1"/>
        <c:smooth val="0"/>
        <c:axId val="212526592"/>
        <c:axId val="211268096"/>
      </c:lineChart>
      <c:catAx>
        <c:axId val="21252659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cross"/>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1268096"/>
        <c:crosses val="autoZero"/>
        <c:auto val="1"/>
        <c:lblAlgn val="ctr"/>
        <c:lblOffset val="100"/>
        <c:noMultiLvlLbl val="0"/>
      </c:catAx>
      <c:valAx>
        <c:axId val="211268096"/>
        <c:scaling>
          <c:orientation val="minMax"/>
          <c:max val="2"/>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2.5000000000000001E-2"/>
              <c:y val="4.9517716535433069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 sourceLinked="0"/>
        <c:majorTickMark val="cross"/>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2526592"/>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81714785651793"/>
          <c:y val="0.15277777777777779"/>
          <c:w val="0.86896062992126"/>
          <c:h val="0.70183654126567507"/>
        </c:manualLayout>
      </c:layout>
      <c:barChart>
        <c:barDir val="col"/>
        <c:grouping val="stacked"/>
        <c:varyColors val="0"/>
        <c:ser>
          <c:idx val="0"/>
          <c:order val="0"/>
          <c:spPr>
            <a:solidFill>
              <a:srgbClr val="4C9F38"/>
            </a:solidFill>
            <a:ln>
              <a:noFill/>
            </a:ln>
            <a:effectLst/>
          </c:spPr>
          <c:invertIfNegative val="0"/>
          <c:dLbls>
            <c:dLbl>
              <c:idx val="4"/>
              <c:layout>
                <c:manualLayout>
                  <c:x val="0"/>
                  <c:y val="-0.3287037037037037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CED-4ADF-8EA4-A2C747B85E2A}"/>
                </c:ext>
              </c:extLst>
            </c:dLbl>
            <c:dLbl>
              <c:idx val="5"/>
              <c:layout>
                <c:manualLayout>
                  <c:x val="0"/>
                  <c:y val="-0.2685185185185185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ED-4ADF-8EA4-A2C747B85E2A}"/>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'3.a.1'!$C$11:$C$16</c:f>
              <c:numCache>
                <c:formatCode>General</c:formatCode>
                <c:ptCount val="6"/>
                <c:pt idx="0">
                  <c:v>1990</c:v>
                </c:pt>
                <c:pt idx="1">
                  <c:v>1995</c:v>
                </c:pt>
                <c:pt idx="2">
                  <c:v>2000</c:v>
                </c:pt>
                <c:pt idx="3">
                  <c:v>2006</c:v>
                </c:pt>
                <c:pt idx="4">
                  <c:v>2010</c:v>
                </c:pt>
                <c:pt idx="5">
                  <c:v>2015</c:v>
                </c:pt>
              </c:numCache>
            </c:numRef>
          </c:cat>
          <c:val>
            <c:numRef>
              <c:f>'3.a.1'!$D$11:$D$16</c:f>
              <c:numCache>
                <c:formatCode>0.00</c:formatCode>
                <c:ptCount val="6"/>
                <c:pt idx="0">
                  <c:v>21.709983896735999</c:v>
                </c:pt>
                <c:pt idx="1">
                  <c:v>17.690000000000001</c:v>
                </c:pt>
                <c:pt idx="2">
                  <c:v>16.03</c:v>
                </c:pt>
                <c:pt idx="3">
                  <c:v>14.75</c:v>
                </c:pt>
                <c:pt idx="4">
                  <c:v>13.16</c:v>
                </c:pt>
                <c:pt idx="5">
                  <c:v>10.210000000000001</c:v>
                </c:pt>
              </c:numCache>
            </c:numRef>
          </c:val>
          <c:extLst>
            <c:ext xmlns:c16="http://schemas.microsoft.com/office/drawing/2014/chart" uri="{C3380CC4-5D6E-409C-BE32-E72D297353CC}">
              <c16:uniqueId val="{00000002-990F-4BAA-9221-896AC2D8EE5F}"/>
            </c:ext>
          </c:extLst>
        </c:ser>
        <c:dLbls>
          <c:dLblPos val="ctr"/>
          <c:showLegendKey val="0"/>
          <c:showVal val="1"/>
          <c:showCatName val="0"/>
          <c:showSerName val="0"/>
          <c:showPercent val="0"/>
          <c:showBubbleSize val="0"/>
        </c:dLbls>
        <c:gapWidth val="150"/>
        <c:overlap val="100"/>
        <c:axId val="212248064"/>
        <c:axId val="211270400"/>
      </c:barChart>
      <c:catAx>
        <c:axId val="21224806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1270400"/>
        <c:crosses val="autoZero"/>
        <c:auto val="1"/>
        <c:lblAlgn val="ctr"/>
        <c:lblOffset val="100"/>
        <c:noMultiLvlLbl val="0"/>
      </c:catAx>
      <c:valAx>
        <c:axId val="211270400"/>
        <c:scaling>
          <c:orientation val="minMax"/>
          <c:max val="16"/>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2.5000000000000001E-2"/>
              <c:y val="3.8823272090988625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2248064"/>
        <c:crosses val="autoZero"/>
        <c:crossBetween val="between"/>
        <c:majorUnit val="4"/>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767471086064368E-2"/>
          <c:y val="0.11644830825976103"/>
          <c:w val="0.93594491461634632"/>
          <c:h val="0.5907145811438077"/>
        </c:manualLayout>
      </c:layout>
      <c:barChart>
        <c:barDir val="col"/>
        <c:grouping val="clustered"/>
        <c:varyColors val="0"/>
        <c:ser>
          <c:idx val="0"/>
          <c:order val="0"/>
          <c:tx>
            <c:strRef>
              <c:f>'3.b.1'!$C$11</c:f>
              <c:strCache>
                <c:ptCount val="1"/>
                <c:pt idx="0">
                  <c:v>2011</c:v>
                </c:pt>
              </c:strCache>
            </c:strRef>
          </c:tx>
          <c:spPr>
            <a:solidFill>
              <a:srgbClr val="4C9F38"/>
            </a:solidFill>
            <a:ln>
              <a:noFill/>
            </a:ln>
            <a:effectLst/>
          </c:spPr>
          <c:invertIfNegative val="0"/>
          <c:cat>
            <c:strRef>
              <c:f>'3.b.1'!$D$10:$J$10</c:f>
              <c:strCache>
                <c:ptCount val="7"/>
                <c:pt idx="0">
                  <c:v>Difteria, Tétanos y Pertussis acelular (DTP3) </c:v>
                </c:pt>
                <c:pt idx="1">
                  <c:v>Vacuna de Poliovirus Inactivado
(IPV3)</c:v>
                </c:pt>
                <c:pt idx="2">
                  <c:v>Bacilo Calmette-Guerin
(BCG)</c:v>
                </c:pt>
                <c:pt idx="3">
                  <c:v>Vacuna Hepatitis B
(VHB3)</c:v>
                </c:pt>
                <c:pt idx="4">
                  <c:v>Haemophilus Influenzae tipo B
(HIB3)</c:v>
                </c:pt>
                <c:pt idx="5">
                  <c:v>Sarampión, Rubéola y Paperas)
(SRP niños de un año y 3 meses)</c:v>
                </c:pt>
                <c:pt idx="6">
                  <c:v>Neumococo COB.NM2</c:v>
                </c:pt>
              </c:strCache>
            </c:strRef>
          </c:cat>
          <c:val>
            <c:numRef>
              <c:f>'3.b.1'!$D$11:$J$11</c:f>
              <c:numCache>
                <c:formatCode>General</c:formatCode>
                <c:ptCount val="7"/>
                <c:pt idx="0">
                  <c:v>85</c:v>
                </c:pt>
                <c:pt idx="1">
                  <c:v>82</c:v>
                </c:pt>
                <c:pt idx="2">
                  <c:v>78</c:v>
                </c:pt>
                <c:pt idx="3">
                  <c:v>84</c:v>
                </c:pt>
                <c:pt idx="4">
                  <c:v>81</c:v>
                </c:pt>
                <c:pt idx="5">
                  <c:v>83</c:v>
                </c:pt>
                <c:pt idx="6">
                  <c:v>68</c:v>
                </c:pt>
              </c:numCache>
            </c:numRef>
          </c:val>
          <c:extLst>
            <c:ext xmlns:c16="http://schemas.microsoft.com/office/drawing/2014/chart" uri="{C3380CC4-5D6E-409C-BE32-E72D297353CC}">
              <c16:uniqueId val="{00000005-6FDF-4E6F-ADA1-375533ABAFD5}"/>
            </c:ext>
          </c:extLst>
        </c:ser>
        <c:ser>
          <c:idx val="1"/>
          <c:order val="1"/>
          <c:tx>
            <c:strRef>
              <c:f>'3.b.1'!$C$12</c:f>
              <c:strCache>
                <c:ptCount val="1"/>
                <c:pt idx="0">
                  <c:v>2012</c:v>
                </c:pt>
              </c:strCache>
            </c:strRef>
          </c:tx>
          <c:spPr>
            <a:pattFill prst="wdDnDiag">
              <a:fgClr>
                <a:srgbClr val="568636"/>
              </a:fgClr>
              <a:bgClr>
                <a:schemeClr val="bg1"/>
              </a:bgClr>
            </a:pattFill>
            <a:ln>
              <a:noFill/>
            </a:ln>
            <a:effectLst/>
          </c:spPr>
          <c:invertIfNegative val="0"/>
          <c:dPt>
            <c:idx val="0"/>
            <c:invertIfNegative val="0"/>
            <c:bubble3D val="0"/>
            <c:spPr>
              <a:pattFill prst="wdDnDiag">
                <a:fgClr>
                  <a:srgbClr val="4C9F38"/>
                </a:fgClr>
                <a:bgClr>
                  <a:schemeClr val="bg1"/>
                </a:bgClr>
              </a:pattFill>
              <a:ln>
                <a:noFill/>
              </a:ln>
              <a:effectLst/>
            </c:spPr>
            <c:extLst>
              <c:ext xmlns:c16="http://schemas.microsoft.com/office/drawing/2014/chart" uri="{C3380CC4-5D6E-409C-BE32-E72D297353CC}">
                <c16:uniqueId val="{00000007-6FDF-4E6F-ADA1-375533ABAFD5}"/>
              </c:ext>
            </c:extLst>
          </c:dPt>
          <c:cat>
            <c:strRef>
              <c:f>'3.b.1'!$D$10:$J$10</c:f>
              <c:strCache>
                <c:ptCount val="7"/>
                <c:pt idx="0">
                  <c:v>Difteria, Tétanos y Pertussis acelular (DTP3) </c:v>
                </c:pt>
                <c:pt idx="1">
                  <c:v>Vacuna de Poliovirus Inactivado
(IPV3)</c:v>
                </c:pt>
                <c:pt idx="2">
                  <c:v>Bacilo Calmette-Guerin
(BCG)</c:v>
                </c:pt>
                <c:pt idx="3">
                  <c:v>Vacuna Hepatitis B
(VHB3)</c:v>
                </c:pt>
                <c:pt idx="4">
                  <c:v>Haemophilus Influenzae tipo B
(HIB3)</c:v>
                </c:pt>
                <c:pt idx="5">
                  <c:v>Sarampión, Rubéola y Paperas)
(SRP niños de un año y 3 meses)</c:v>
                </c:pt>
                <c:pt idx="6">
                  <c:v>Neumococo COB.NM2</c:v>
                </c:pt>
              </c:strCache>
            </c:strRef>
          </c:cat>
          <c:val>
            <c:numRef>
              <c:f>'3.b.1'!$D$12:$J$12</c:f>
              <c:numCache>
                <c:formatCode>General</c:formatCode>
                <c:ptCount val="7"/>
                <c:pt idx="0">
                  <c:v>91</c:v>
                </c:pt>
                <c:pt idx="1">
                  <c:v>90</c:v>
                </c:pt>
                <c:pt idx="2">
                  <c:v>78</c:v>
                </c:pt>
                <c:pt idx="3">
                  <c:v>91</c:v>
                </c:pt>
                <c:pt idx="4">
                  <c:v>90</c:v>
                </c:pt>
                <c:pt idx="5">
                  <c:v>90</c:v>
                </c:pt>
                <c:pt idx="6">
                  <c:v>105</c:v>
                </c:pt>
              </c:numCache>
            </c:numRef>
          </c:val>
          <c:extLst>
            <c:ext xmlns:c16="http://schemas.microsoft.com/office/drawing/2014/chart" uri="{C3380CC4-5D6E-409C-BE32-E72D297353CC}">
              <c16:uniqueId val="{0000000D-6FDF-4E6F-ADA1-375533ABAFD5}"/>
            </c:ext>
          </c:extLst>
        </c:ser>
        <c:ser>
          <c:idx val="2"/>
          <c:order val="2"/>
          <c:tx>
            <c:strRef>
              <c:f>'3.b.1'!$C$13</c:f>
              <c:strCache>
                <c:ptCount val="1"/>
                <c:pt idx="0">
                  <c:v>2013</c:v>
                </c:pt>
              </c:strCache>
            </c:strRef>
          </c:tx>
          <c:spPr>
            <a:solidFill>
              <a:schemeClr val="accent3"/>
            </a:solidFill>
            <a:ln>
              <a:noFill/>
            </a:ln>
            <a:effectLst/>
          </c:spPr>
          <c:invertIfNegative val="0"/>
          <c:cat>
            <c:strRef>
              <c:f>'3.b.1'!$D$10:$J$10</c:f>
              <c:strCache>
                <c:ptCount val="7"/>
                <c:pt idx="0">
                  <c:v>Difteria, Tétanos y Pertussis acelular (DTP3) </c:v>
                </c:pt>
                <c:pt idx="1">
                  <c:v>Vacuna de Poliovirus Inactivado
(IPV3)</c:v>
                </c:pt>
                <c:pt idx="2">
                  <c:v>Bacilo Calmette-Guerin
(BCG)</c:v>
                </c:pt>
                <c:pt idx="3">
                  <c:v>Vacuna Hepatitis B
(VHB3)</c:v>
                </c:pt>
                <c:pt idx="4">
                  <c:v>Haemophilus Influenzae tipo B
(HIB3)</c:v>
                </c:pt>
                <c:pt idx="5">
                  <c:v>Sarampión, Rubéola y Paperas)
(SRP niños de un año y 3 meses)</c:v>
                </c:pt>
                <c:pt idx="6">
                  <c:v>Neumococo COB.NM2</c:v>
                </c:pt>
              </c:strCache>
            </c:strRef>
          </c:cat>
          <c:val>
            <c:numRef>
              <c:f>'3.b.1'!$D$13:$J$13</c:f>
              <c:numCache>
                <c:formatCode>General</c:formatCode>
                <c:ptCount val="7"/>
                <c:pt idx="0">
                  <c:v>95</c:v>
                </c:pt>
                <c:pt idx="1">
                  <c:v>94</c:v>
                </c:pt>
                <c:pt idx="2">
                  <c:v>79</c:v>
                </c:pt>
                <c:pt idx="3">
                  <c:v>94</c:v>
                </c:pt>
                <c:pt idx="4">
                  <c:v>94</c:v>
                </c:pt>
                <c:pt idx="5">
                  <c:v>91</c:v>
                </c:pt>
                <c:pt idx="6">
                  <c:v>93</c:v>
                </c:pt>
              </c:numCache>
            </c:numRef>
          </c:val>
          <c:extLst>
            <c:ext xmlns:c16="http://schemas.microsoft.com/office/drawing/2014/chart" uri="{C3380CC4-5D6E-409C-BE32-E72D297353CC}">
              <c16:uniqueId val="{00000015-6FDF-4E6F-ADA1-375533ABAFD5}"/>
            </c:ext>
          </c:extLst>
        </c:ser>
        <c:ser>
          <c:idx val="3"/>
          <c:order val="3"/>
          <c:tx>
            <c:strRef>
              <c:f>'3.b.1'!$C$14</c:f>
              <c:strCache>
                <c:ptCount val="1"/>
                <c:pt idx="0">
                  <c:v>2014</c:v>
                </c:pt>
              </c:strCache>
            </c:strRef>
          </c:tx>
          <c:spPr>
            <a:solidFill>
              <a:schemeClr val="accent4"/>
            </a:solidFill>
            <a:ln>
              <a:noFill/>
            </a:ln>
            <a:effectLst/>
          </c:spPr>
          <c:invertIfNegative val="0"/>
          <c:cat>
            <c:strRef>
              <c:f>'3.b.1'!$D$10:$J$10</c:f>
              <c:strCache>
                <c:ptCount val="7"/>
                <c:pt idx="0">
                  <c:v>Difteria, Tétanos y Pertussis acelular (DTP3) </c:v>
                </c:pt>
                <c:pt idx="1">
                  <c:v>Vacuna de Poliovirus Inactivado
(IPV3)</c:v>
                </c:pt>
                <c:pt idx="2">
                  <c:v>Bacilo Calmette-Guerin
(BCG)</c:v>
                </c:pt>
                <c:pt idx="3">
                  <c:v>Vacuna Hepatitis B
(VHB3)</c:v>
                </c:pt>
                <c:pt idx="4">
                  <c:v>Haemophilus Influenzae tipo B
(HIB3)</c:v>
                </c:pt>
                <c:pt idx="5">
                  <c:v>Sarampión, Rubéola y Paperas)
(SRP niños de un año y 3 meses)</c:v>
                </c:pt>
                <c:pt idx="6">
                  <c:v>Neumococo COB.NM2</c:v>
                </c:pt>
              </c:strCache>
            </c:strRef>
          </c:cat>
          <c:val>
            <c:numRef>
              <c:f>'3.b.1'!$D$14:$J$14</c:f>
              <c:numCache>
                <c:formatCode>General</c:formatCode>
                <c:ptCount val="7"/>
                <c:pt idx="0">
                  <c:v>91</c:v>
                </c:pt>
                <c:pt idx="1">
                  <c:v>91</c:v>
                </c:pt>
                <c:pt idx="2">
                  <c:v>80</c:v>
                </c:pt>
                <c:pt idx="3">
                  <c:v>91</c:v>
                </c:pt>
                <c:pt idx="4">
                  <c:v>91</c:v>
                </c:pt>
                <c:pt idx="5">
                  <c:v>95</c:v>
                </c:pt>
                <c:pt idx="6">
                  <c:v>92</c:v>
                </c:pt>
              </c:numCache>
            </c:numRef>
          </c:val>
          <c:extLst>
            <c:ext xmlns:c16="http://schemas.microsoft.com/office/drawing/2014/chart" uri="{C3380CC4-5D6E-409C-BE32-E72D297353CC}">
              <c16:uniqueId val="{00000002-AE31-4F91-B1C4-C0E5019EC9EC}"/>
            </c:ext>
          </c:extLst>
        </c:ser>
        <c:ser>
          <c:idx val="4"/>
          <c:order val="4"/>
          <c:tx>
            <c:strRef>
              <c:f>'3.b.1'!$C$15</c:f>
              <c:strCache>
                <c:ptCount val="1"/>
                <c:pt idx="0">
                  <c:v>2015</c:v>
                </c:pt>
              </c:strCache>
            </c:strRef>
          </c:tx>
          <c:spPr>
            <a:solidFill>
              <a:schemeClr val="accent5"/>
            </a:solidFill>
            <a:ln>
              <a:noFill/>
            </a:ln>
            <a:effectLst/>
          </c:spPr>
          <c:invertIfNegative val="0"/>
          <c:cat>
            <c:strRef>
              <c:f>'3.b.1'!$D$10:$J$10</c:f>
              <c:strCache>
                <c:ptCount val="7"/>
                <c:pt idx="0">
                  <c:v>Difteria, Tétanos y Pertussis acelular (DTP3) </c:v>
                </c:pt>
                <c:pt idx="1">
                  <c:v>Vacuna de Poliovirus Inactivado
(IPV3)</c:v>
                </c:pt>
                <c:pt idx="2">
                  <c:v>Bacilo Calmette-Guerin
(BCG)</c:v>
                </c:pt>
                <c:pt idx="3">
                  <c:v>Vacuna Hepatitis B
(VHB3)</c:v>
                </c:pt>
                <c:pt idx="4">
                  <c:v>Haemophilus Influenzae tipo B
(HIB3)</c:v>
                </c:pt>
                <c:pt idx="5">
                  <c:v>Sarampión, Rubéola y Paperas)
(SRP niños de un año y 3 meses)</c:v>
                </c:pt>
                <c:pt idx="6">
                  <c:v>Neumococo COB.NM2</c:v>
                </c:pt>
              </c:strCache>
            </c:strRef>
          </c:cat>
          <c:val>
            <c:numRef>
              <c:f>'3.b.1'!$D$15:$J$15</c:f>
              <c:numCache>
                <c:formatCode>General</c:formatCode>
                <c:ptCount val="7"/>
                <c:pt idx="0">
                  <c:v>92</c:v>
                </c:pt>
                <c:pt idx="1">
                  <c:v>92</c:v>
                </c:pt>
                <c:pt idx="2">
                  <c:v>83</c:v>
                </c:pt>
                <c:pt idx="3">
                  <c:v>92</c:v>
                </c:pt>
                <c:pt idx="4">
                  <c:v>92</c:v>
                </c:pt>
                <c:pt idx="5">
                  <c:v>93</c:v>
                </c:pt>
                <c:pt idx="6">
                  <c:v>94</c:v>
                </c:pt>
              </c:numCache>
            </c:numRef>
          </c:val>
          <c:extLst>
            <c:ext xmlns:c16="http://schemas.microsoft.com/office/drawing/2014/chart" uri="{C3380CC4-5D6E-409C-BE32-E72D297353CC}">
              <c16:uniqueId val="{00000003-AE31-4F91-B1C4-C0E5019EC9EC}"/>
            </c:ext>
          </c:extLst>
        </c:ser>
        <c:ser>
          <c:idx val="5"/>
          <c:order val="5"/>
          <c:tx>
            <c:strRef>
              <c:f>'3.b.1'!$C$16</c:f>
              <c:strCache>
                <c:ptCount val="1"/>
                <c:pt idx="0">
                  <c:v>2016</c:v>
                </c:pt>
              </c:strCache>
            </c:strRef>
          </c:tx>
          <c:spPr>
            <a:solidFill>
              <a:schemeClr val="accent6"/>
            </a:solidFill>
            <a:ln>
              <a:noFill/>
            </a:ln>
            <a:effectLst/>
          </c:spPr>
          <c:invertIfNegative val="0"/>
          <c:cat>
            <c:strRef>
              <c:f>'3.b.1'!$D$10:$J$10</c:f>
              <c:strCache>
                <c:ptCount val="7"/>
                <c:pt idx="0">
                  <c:v>Difteria, Tétanos y Pertussis acelular (DTP3) </c:v>
                </c:pt>
                <c:pt idx="1">
                  <c:v>Vacuna de Poliovirus Inactivado
(IPV3)</c:v>
                </c:pt>
                <c:pt idx="2">
                  <c:v>Bacilo Calmette-Guerin
(BCG)</c:v>
                </c:pt>
                <c:pt idx="3">
                  <c:v>Vacuna Hepatitis B
(VHB3)</c:v>
                </c:pt>
                <c:pt idx="4">
                  <c:v>Haemophilus Influenzae tipo B
(HIB3)</c:v>
                </c:pt>
                <c:pt idx="5">
                  <c:v>Sarampión, Rubéola y Paperas)
(SRP niños de un año y 3 meses)</c:v>
                </c:pt>
                <c:pt idx="6">
                  <c:v>Neumococo COB.NM2</c:v>
                </c:pt>
              </c:strCache>
            </c:strRef>
          </c:cat>
          <c:val>
            <c:numRef>
              <c:f>'3.b.1'!$D$16:$J$16</c:f>
              <c:numCache>
                <c:formatCode>General</c:formatCode>
                <c:ptCount val="7"/>
                <c:pt idx="0">
                  <c:v>98</c:v>
                </c:pt>
                <c:pt idx="1">
                  <c:v>98</c:v>
                </c:pt>
                <c:pt idx="2">
                  <c:v>90</c:v>
                </c:pt>
                <c:pt idx="3">
                  <c:v>97</c:v>
                </c:pt>
                <c:pt idx="4">
                  <c:v>98</c:v>
                </c:pt>
                <c:pt idx="5">
                  <c:v>94</c:v>
                </c:pt>
                <c:pt idx="6">
                  <c:v>97</c:v>
                </c:pt>
              </c:numCache>
            </c:numRef>
          </c:val>
          <c:extLst>
            <c:ext xmlns:c16="http://schemas.microsoft.com/office/drawing/2014/chart" uri="{C3380CC4-5D6E-409C-BE32-E72D297353CC}">
              <c16:uniqueId val="{00000004-AE31-4F91-B1C4-C0E5019EC9EC}"/>
            </c:ext>
          </c:extLst>
        </c:ser>
        <c:ser>
          <c:idx val="6"/>
          <c:order val="6"/>
          <c:tx>
            <c:strRef>
              <c:f>'3.b.1'!$C$17</c:f>
              <c:strCache>
                <c:ptCount val="1"/>
                <c:pt idx="0">
                  <c:v>2017</c:v>
                </c:pt>
              </c:strCache>
            </c:strRef>
          </c:tx>
          <c:spPr>
            <a:solidFill>
              <a:schemeClr val="accent1">
                <a:lumMod val="60000"/>
              </a:schemeClr>
            </a:solidFill>
            <a:ln>
              <a:noFill/>
            </a:ln>
            <a:effectLst/>
          </c:spPr>
          <c:invertIfNegative val="0"/>
          <c:cat>
            <c:strRef>
              <c:f>'3.b.1'!$D$10:$J$10</c:f>
              <c:strCache>
                <c:ptCount val="7"/>
                <c:pt idx="0">
                  <c:v>Difteria, Tétanos y Pertussis acelular (DTP3) </c:v>
                </c:pt>
                <c:pt idx="1">
                  <c:v>Vacuna de Poliovirus Inactivado
(IPV3)</c:v>
                </c:pt>
                <c:pt idx="2">
                  <c:v>Bacilo Calmette-Guerin
(BCG)</c:v>
                </c:pt>
                <c:pt idx="3">
                  <c:v>Vacuna Hepatitis B
(VHB3)</c:v>
                </c:pt>
                <c:pt idx="4">
                  <c:v>Haemophilus Influenzae tipo B
(HIB3)</c:v>
                </c:pt>
                <c:pt idx="5">
                  <c:v>Sarampión, Rubéola y Paperas)
(SRP niños de un año y 3 meses)</c:v>
                </c:pt>
                <c:pt idx="6">
                  <c:v>Neumococo COB.NM2</c:v>
                </c:pt>
              </c:strCache>
            </c:strRef>
          </c:cat>
          <c:val>
            <c:numRef>
              <c:f>'3.b.1'!$D$17:$J$17</c:f>
              <c:numCache>
                <c:formatCode>General</c:formatCode>
                <c:ptCount val="7"/>
                <c:pt idx="0">
                  <c:v>96</c:v>
                </c:pt>
                <c:pt idx="1">
                  <c:v>96</c:v>
                </c:pt>
                <c:pt idx="2">
                  <c:v>90</c:v>
                </c:pt>
                <c:pt idx="3">
                  <c:v>97</c:v>
                </c:pt>
                <c:pt idx="4">
                  <c:v>96</c:v>
                </c:pt>
                <c:pt idx="5">
                  <c:v>94</c:v>
                </c:pt>
                <c:pt idx="6">
                  <c:v>98</c:v>
                </c:pt>
              </c:numCache>
            </c:numRef>
          </c:val>
          <c:extLst>
            <c:ext xmlns:c16="http://schemas.microsoft.com/office/drawing/2014/chart" uri="{C3380CC4-5D6E-409C-BE32-E72D297353CC}">
              <c16:uniqueId val="{00000005-AE31-4F91-B1C4-C0E5019EC9EC}"/>
            </c:ext>
          </c:extLst>
        </c:ser>
        <c:ser>
          <c:idx val="7"/>
          <c:order val="7"/>
          <c:tx>
            <c:strRef>
              <c:f>'3.b.1'!$C$18</c:f>
              <c:strCache>
                <c:ptCount val="1"/>
                <c:pt idx="0">
                  <c:v>2018</c:v>
                </c:pt>
              </c:strCache>
            </c:strRef>
          </c:tx>
          <c:spPr>
            <a:solidFill>
              <a:schemeClr val="accent2">
                <a:lumMod val="60000"/>
              </a:schemeClr>
            </a:solidFill>
            <a:ln>
              <a:noFill/>
            </a:ln>
            <a:effectLst/>
          </c:spPr>
          <c:invertIfNegative val="0"/>
          <c:cat>
            <c:strRef>
              <c:f>'3.b.1'!$D$10:$J$10</c:f>
              <c:strCache>
                <c:ptCount val="7"/>
                <c:pt idx="0">
                  <c:v>Difteria, Tétanos y Pertussis acelular (DTP3) </c:v>
                </c:pt>
                <c:pt idx="1">
                  <c:v>Vacuna de Poliovirus Inactivado
(IPV3)</c:v>
                </c:pt>
                <c:pt idx="2">
                  <c:v>Bacilo Calmette-Guerin
(BCG)</c:v>
                </c:pt>
                <c:pt idx="3">
                  <c:v>Vacuna Hepatitis B
(VHB3)</c:v>
                </c:pt>
                <c:pt idx="4">
                  <c:v>Haemophilus Influenzae tipo B
(HIB3)</c:v>
                </c:pt>
                <c:pt idx="5">
                  <c:v>Sarampión, Rubéola y Paperas)
(SRP niños de un año y 3 meses)</c:v>
                </c:pt>
                <c:pt idx="6">
                  <c:v>Neumococo COB.NM2</c:v>
                </c:pt>
              </c:strCache>
            </c:strRef>
          </c:cat>
          <c:val>
            <c:numRef>
              <c:f>'3.b.1'!$D$18:$J$18</c:f>
              <c:numCache>
                <c:formatCode>General</c:formatCode>
                <c:ptCount val="7"/>
                <c:pt idx="0">
                  <c:v>94</c:v>
                </c:pt>
                <c:pt idx="1">
                  <c:v>94</c:v>
                </c:pt>
                <c:pt idx="2">
                  <c:v>92</c:v>
                </c:pt>
                <c:pt idx="3">
                  <c:v>98</c:v>
                </c:pt>
                <c:pt idx="4">
                  <c:v>94</c:v>
                </c:pt>
                <c:pt idx="5">
                  <c:v>95</c:v>
                </c:pt>
                <c:pt idx="6">
                  <c:v>95</c:v>
                </c:pt>
              </c:numCache>
            </c:numRef>
          </c:val>
          <c:extLst>
            <c:ext xmlns:c16="http://schemas.microsoft.com/office/drawing/2014/chart" uri="{C3380CC4-5D6E-409C-BE32-E72D297353CC}">
              <c16:uniqueId val="{00000002-AA31-4CDF-B36B-51E102DC43A7}"/>
            </c:ext>
          </c:extLst>
        </c:ser>
        <c:dLbls>
          <c:showLegendKey val="0"/>
          <c:showVal val="0"/>
          <c:showCatName val="0"/>
          <c:showSerName val="0"/>
          <c:showPercent val="0"/>
          <c:showBubbleSize val="0"/>
        </c:dLbls>
        <c:gapWidth val="219"/>
        <c:overlap val="-27"/>
        <c:axId val="213004800"/>
        <c:axId val="211863232"/>
      </c:barChart>
      <c:catAx>
        <c:axId val="213004800"/>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b="0">
                    <a:solidFill>
                      <a:sysClr val="windowText" lastClr="000000"/>
                    </a:solidFill>
                  </a:rPr>
                  <a:t>Esquema básico de vacunación</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1863232"/>
        <c:crosses val="autoZero"/>
        <c:auto val="1"/>
        <c:lblAlgn val="ctr"/>
        <c:lblOffset val="100"/>
        <c:noMultiLvlLbl val="0"/>
      </c:catAx>
      <c:valAx>
        <c:axId val="211863232"/>
        <c:scaling>
          <c:orientation val="minMax"/>
        </c:scaling>
        <c:delete val="0"/>
        <c:axPos val="l"/>
        <c:title>
          <c:tx>
            <c:rich>
              <a:bodyPr rot="0" spcFirstLastPara="1" vertOverflow="ellipsis" wrap="square" anchor="t" anchorCtr="0"/>
              <a:lstStyle/>
              <a:p>
                <a:pPr>
                  <a:defRPr sz="1000" b="0" i="0" u="none" strike="noStrike" kern="1200" baseline="0">
                    <a:solidFill>
                      <a:sysClr val="windowText" lastClr="000000"/>
                    </a:solidFill>
                    <a:latin typeface="+mn-lt"/>
                    <a:ea typeface="+mn-ea"/>
                    <a:cs typeface="+mn-cs"/>
                  </a:defRPr>
                </a:pPr>
                <a:r>
                  <a:rPr lang="es-CR" b="0">
                    <a:solidFill>
                      <a:sysClr val="windowText" lastClr="000000"/>
                    </a:solidFill>
                  </a:rPr>
                  <a:t>Porcentaje</a:t>
                </a:r>
              </a:p>
            </c:rich>
          </c:tx>
          <c:layout>
            <c:manualLayout>
              <c:xMode val="edge"/>
              <c:yMode val="edge"/>
              <c:x val="8.3125519534497094E-3"/>
              <c:y val="1.472077774021819E-2"/>
            </c:manualLayout>
          </c:layout>
          <c:overlay val="0"/>
          <c:spPr>
            <a:noFill/>
            <a:ln>
              <a:noFill/>
            </a:ln>
            <a:effectLst/>
          </c:spPr>
          <c:txPr>
            <a:bodyPr rot="0" spcFirstLastPara="1" vertOverflow="ellipsis" wrap="square" anchor="t" anchorCtr="0"/>
            <a:lstStyle/>
            <a:p>
              <a:pPr>
                <a:defRPr sz="1000" b="0" i="0" u="none" strike="noStrike" kern="1200" baseline="0">
                  <a:solidFill>
                    <a:sysClr val="windowText" lastClr="000000"/>
                  </a:solidFill>
                  <a:latin typeface="+mn-lt"/>
                  <a:ea typeface="+mn-ea"/>
                  <a:cs typeface="+mn-cs"/>
                </a:defRPr>
              </a:pPr>
              <a:endParaRPr lang="es-CR"/>
            </a:p>
          </c:txPr>
        </c:title>
        <c:numFmt formatCode="General"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3004800"/>
        <c:crosses val="autoZero"/>
        <c:crossBetween val="between"/>
      </c:valAx>
      <c:spPr>
        <a:noFill/>
        <a:ln>
          <a:noFill/>
        </a:ln>
        <a:effectLst/>
      </c:spPr>
    </c:plotArea>
    <c:legend>
      <c:legendPos val="b"/>
      <c:layout>
        <c:manualLayout>
          <c:xMode val="edge"/>
          <c:yMode val="edge"/>
          <c:x val="0.69426651250587246"/>
          <c:y val="0.92491080255489189"/>
          <c:w val="0.30573348749412754"/>
          <c:h val="5.91331258244779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238889857677501E-2"/>
          <c:y val="0.15216463650483955"/>
          <c:w val="0.88976270640786592"/>
          <c:h val="0.59222320099047698"/>
        </c:manualLayout>
      </c:layout>
      <c:lineChart>
        <c:grouping val="standard"/>
        <c:varyColors val="0"/>
        <c:ser>
          <c:idx val="0"/>
          <c:order val="0"/>
          <c:tx>
            <c:strRef>
              <c:f>'3.c.1'!$I$10:$J$10</c:f>
              <c:strCache>
                <c:ptCount val="1"/>
                <c:pt idx="0">
                  <c:v>Enfermería y servicios de apoyo</c:v>
                </c:pt>
              </c:strCache>
            </c:strRef>
          </c:tx>
          <c:spPr>
            <a:ln w="28575" cap="rnd">
              <a:solidFill>
                <a:srgbClr val="4C9F38"/>
              </a:solidFill>
              <a:round/>
            </a:ln>
            <a:effectLst/>
          </c:spPr>
          <c:marker>
            <c:symbol val="square"/>
            <c:size val="5"/>
            <c:spPr>
              <a:solidFill>
                <a:srgbClr val="4C9F38"/>
              </a:solidFill>
              <a:ln w="9525">
                <a:solidFill>
                  <a:srgbClr val="56863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'3.c.1'!$C$12:$C$20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'3.c.1'!$J$12:$J$20</c:f>
              <c:numCache>
                <c:formatCode>###\ ###\ ###\ ###.00</c:formatCode>
                <c:ptCount val="9"/>
                <c:pt idx="0">
                  <c:v>43.494192878533774</c:v>
                </c:pt>
                <c:pt idx="1">
                  <c:v>44.149547965244778</c:v>
                </c:pt>
                <c:pt idx="2">
                  <c:v>43.81481976777436</c:v>
                </c:pt>
                <c:pt idx="3">
                  <c:v>43.582472443678739</c:v>
                </c:pt>
                <c:pt idx="4">
                  <c:v>43.863307082126141</c:v>
                </c:pt>
                <c:pt idx="5">
                  <c:v>44.294783844930393</c:v>
                </c:pt>
                <c:pt idx="6">
                  <c:v>43.085941606155885</c:v>
                </c:pt>
                <c:pt idx="7">
                  <c:v>44.643904016819292</c:v>
                </c:pt>
                <c:pt idx="8">
                  <c:v>44.503307870038675</c:v>
                </c:pt>
              </c:numCache>
            </c:numRef>
          </c:val>
          <c:smooth val="0"/>
          <c:extLst>
            <c:ext xmlns:c16="http://schemas.microsoft.com/office/drawing/2014/chart" uri="{C3380CC4-5D6E-409C-BE32-E72D297353CC}">
              <c16:uniqueId val="{00000000-02E8-4E52-B4DD-E8853926F57B}"/>
            </c:ext>
          </c:extLst>
        </c:ser>
        <c:ser>
          <c:idx val="1"/>
          <c:order val="1"/>
          <c:tx>
            <c:strRef>
              <c:f>'3.c.1'!$L$10:$M$10</c:f>
              <c:strCache>
                <c:ptCount val="1"/>
                <c:pt idx="0">
                  <c:v>Profesionales en ciencias médicas</c:v>
                </c:pt>
              </c:strCache>
            </c:strRef>
          </c:tx>
          <c:spPr>
            <a:ln w="28575" cap="rnd">
              <a:solidFill>
                <a:srgbClr val="4C9F38"/>
              </a:solidFill>
              <a:prstDash val="sysDash"/>
              <a:round/>
            </a:ln>
            <a:effectLst/>
          </c:spPr>
          <c:marker>
            <c:symbol val="circle"/>
            <c:size val="5"/>
            <c:spPr>
              <a:solidFill>
                <a:srgbClr val="4C9F38"/>
              </a:solidFill>
              <a:ln w="9525">
                <a:solidFill>
                  <a:srgbClr val="4C9F38"/>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'3.c.1'!$C$12:$C$20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'3.c.1'!$M$12:$M$20</c:f>
              <c:numCache>
                <c:formatCode>0.00</c:formatCode>
                <c:ptCount val="9"/>
                <c:pt idx="0">
                  <c:v>25.101871689156329</c:v>
                </c:pt>
                <c:pt idx="1">
                  <c:v>25.83646789680046</c:v>
                </c:pt>
                <c:pt idx="2">
                  <c:v>25.412982465042099</c:v>
                </c:pt>
                <c:pt idx="3">
                  <c:v>26.122743149067084</c:v>
                </c:pt>
                <c:pt idx="4">
                  <c:v>26.443296009428138</c:v>
                </c:pt>
                <c:pt idx="5">
                  <c:v>27.028693238709806</c:v>
                </c:pt>
                <c:pt idx="6">
                  <c:v>26.97881819196926</c:v>
                </c:pt>
                <c:pt idx="7">
                  <c:v>28.849536054339257</c:v>
                </c:pt>
                <c:pt idx="8">
                  <c:v>28.513054310303652</c:v>
                </c:pt>
              </c:numCache>
            </c:numRef>
          </c:val>
          <c:smooth val="0"/>
          <c:extLst>
            <c:ext xmlns:c16="http://schemas.microsoft.com/office/drawing/2014/chart" uri="{C3380CC4-5D6E-409C-BE32-E72D297353CC}">
              <c16:uniqueId val="{00000001-02E8-4E52-B4DD-E8853926F57B}"/>
            </c:ext>
          </c:extLst>
        </c:ser>
        <c:dLbls>
          <c:dLblPos val="t"/>
          <c:showLegendKey val="0"/>
          <c:showVal val="1"/>
          <c:showCatName val="0"/>
          <c:showSerName val="0"/>
          <c:showPercent val="0"/>
          <c:showBubbleSize val="0"/>
        </c:dLbls>
        <c:marker val="1"/>
        <c:smooth val="0"/>
        <c:axId val="212101120"/>
        <c:axId val="211867264"/>
      </c:lineChart>
      <c:catAx>
        <c:axId val="21210112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1867264"/>
        <c:crosses val="autoZero"/>
        <c:auto val="1"/>
        <c:lblAlgn val="ctr"/>
        <c:lblOffset val="100"/>
        <c:noMultiLvlLbl val="0"/>
      </c:catAx>
      <c:valAx>
        <c:axId val="211867264"/>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1.9444444444444445E-2"/>
              <c:y val="2.8973461650626985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2101120"/>
        <c:crosses val="autoZero"/>
        <c:crossBetween val="between"/>
        <c:majorUnit val="10"/>
      </c:valAx>
      <c:spPr>
        <a:noFill/>
        <a:ln>
          <a:noFill/>
        </a:ln>
        <a:effectLst/>
      </c:spPr>
    </c:plotArea>
    <c:legend>
      <c:legendPos val="b"/>
      <c:layout>
        <c:manualLayout>
          <c:xMode val="edge"/>
          <c:yMode val="edge"/>
          <c:x val="0.1"/>
          <c:y val="0.92187445319335082"/>
          <c:w val="0.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'4.1.1.a'!$C$14</c:f>
              <c:strCache>
                <c:ptCount val="1"/>
                <c:pt idx="0">
                  <c:v>2013</c:v>
                </c:pt>
              </c:strCache>
            </c:strRef>
          </c:tx>
          <c:spPr>
            <a:solidFill>
              <a:srgbClr val="C5192D"/>
            </a:solidFill>
            <a:ln>
              <a:noFill/>
            </a:ln>
            <a:effectLst/>
          </c:spPr>
          <c:invertIfNegative val="0"/>
          <c:dPt>
            <c:idx val="1"/>
            <c:invertIfNegative val="0"/>
            <c:bubble3D val="0"/>
            <c:spPr>
              <a:solidFill>
                <a:schemeClr val="bg1">
                  <a:lumMod val="50000"/>
                </a:schemeClr>
              </a:solidFill>
              <a:ln>
                <a:noFill/>
              </a:ln>
              <a:effectLst/>
            </c:spPr>
            <c:extLst>
              <c:ext xmlns:c16="http://schemas.microsoft.com/office/drawing/2014/chart" uri="{C3380CC4-5D6E-409C-BE32-E72D297353CC}">
                <c16:uniqueId val="{00000004-640A-4EF8-AE1A-EE93F72850A6}"/>
              </c:ext>
            </c:extLst>
          </c:dPt>
          <c:dPt>
            <c:idx val="2"/>
            <c:invertIfNegative val="0"/>
            <c:bubble3D val="0"/>
            <c:spPr>
              <a:pattFill prst="dkHorz">
                <a:fgClr>
                  <a:srgbClr val="C5192D"/>
                </a:fgClr>
                <a:bgClr>
                  <a:schemeClr val="bg1"/>
                </a:bgClr>
              </a:pattFill>
              <a:ln>
                <a:solidFill>
                  <a:srgbClr val="C5192D"/>
                </a:solidFill>
              </a:ln>
              <a:effectLst/>
            </c:spPr>
            <c:extLst>
              <c:ext xmlns:c16="http://schemas.microsoft.com/office/drawing/2014/chart" uri="{C3380CC4-5D6E-409C-BE32-E72D297353CC}">
                <c16:uniqueId val="{00000006-640A-4EF8-AE1A-EE93F72850A6}"/>
              </c:ext>
            </c:extLst>
          </c:dPt>
          <c:dPt>
            <c:idx val="4"/>
            <c:invertIfNegative val="0"/>
            <c:bubble3D val="0"/>
            <c:spPr>
              <a:solidFill>
                <a:schemeClr val="bg1">
                  <a:lumMod val="50000"/>
                </a:schemeClr>
              </a:solidFill>
              <a:ln>
                <a:noFill/>
              </a:ln>
              <a:effectLst/>
            </c:spPr>
            <c:extLst>
              <c:ext xmlns:c16="http://schemas.microsoft.com/office/drawing/2014/chart" uri="{C3380CC4-5D6E-409C-BE32-E72D297353CC}">
                <c16:uniqueId val="{00000005-640A-4EF8-AE1A-EE93F72850A6}"/>
              </c:ext>
            </c:extLst>
          </c:dPt>
          <c:dPt>
            <c:idx val="5"/>
            <c:invertIfNegative val="0"/>
            <c:bubble3D val="0"/>
            <c:spPr>
              <a:pattFill prst="dkHorz">
                <a:fgClr>
                  <a:srgbClr val="C5192D"/>
                </a:fgClr>
                <a:bgClr>
                  <a:schemeClr val="bg1"/>
                </a:bgClr>
              </a:pattFill>
              <a:ln>
                <a:solidFill>
                  <a:srgbClr val="A21942"/>
                </a:solidFill>
              </a:ln>
              <a:effectLst/>
            </c:spPr>
            <c:extLst>
              <c:ext xmlns:c16="http://schemas.microsoft.com/office/drawing/2014/chart" uri="{C3380CC4-5D6E-409C-BE32-E72D297353CC}">
                <c16:uniqueId val="{00000007-640A-4EF8-AE1A-EE93F72850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'4.1.1.a'!$D$10:$J$12</c15:sqref>
                  </c15:fullRef>
                </c:ext>
              </c:extLst>
              <c:f>'4.1.1.a'!$D$10:$J$12</c:f>
              <c:multiLvlStrCache>
                <c:ptCount val="6"/>
                <c:lvl>
                  <c:pt idx="0">
                    <c:v>Total</c:v>
                  </c:pt>
                  <c:pt idx="1">
                    <c:v>Hombre</c:v>
                  </c:pt>
                  <c:pt idx="2">
                    <c:v>Mujer</c:v>
                  </c:pt>
                  <c:pt idx="3">
                    <c:v>Total</c:v>
                  </c:pt>
                  <c:pt idx="4">
                    <c:v>Hombre</c:v>
                  </c:pt>
                  <c:pt idx="5">
                    <c:v>Mujer</c:v>
                  </c:pt>
                </c:lvl>
                <c:lvl>
                  <c:pt idx="0">
                    <c:v>Lectura</c:v>
                  </c:pt>
                  <c:pt idx="3">
                    <c:v>Matemática</c:v>
                  </c:pt>
                </c:lvl>
                <c:lvl>
                  <c:pt idx="0">
                    <c:v>Área temática </c:v>
                  </c:pt>
                </c:lvl>
              </c:multiLvlStrCache>
            </c:multiLvlStrRef>
          </c:cat>
          <c:val>
            <c:numRef>
              <c:extLst>
                <c:ext xmlns:c15="http://schemas.microsoft.com/office/drawing/2012/chart" uri="{02D57815-91ED-43cb-92C2-25804820EDAC}">
                  <c15:fullRef>
                    <c15:sqref>'4.1.1.a'!$D$14:$J$14</c15:sqref>
                  </c15:fullRef>
                </c:ext>
              </c:extLst>
              <c:f>('4.1.1.a'!$D$14:$F$14,'4.1.1.a'!$H$14:$J$14)</c:f>
              <c:numCache>
                <c:formatCode>General</c:formatCode>
                <c:ptCount val="6"/>
                <c:pt idx="0">
                  <c:v>90.3</c:v>
                </c:pt>
                <c:pt idx="1">
                  <c:v>89.1</c:v>
                </c:pt>
                <c:pt idx="2">
                  <c:v>91.7</c:v>
                </c:pt>
                <c:pt idx="3" formatCode="0.0">
                  <c:v>85.5</c:v>
                </c:pt>
                <c:pt idx="4" formatCode="0.0">
                  <c:v>85.7</c:v>
                </c:pt>
                <c:pt idx="5" formatCode="0.0">
                  <c:v>85.2</c:v>
                </c:pt>
              </c:numCache>
            </c:numRef>
          </c:val>
          <c:extLst>
            <c:ext xmlns:c16="http://schemas.microsoft.com/office/drawing/2014/chart" uri="{C3380CC4-5D6E-409C-BE32-E72D297353CC}">
              <c16:uniqueId val="{00000001-640A-4EF8-AE1A-EE93F72850A6}"/>
            </c:ext>
          </c:extLst>
        </c:ser>
        <c:dLbls>
          <c:dLblPos val="outEnd"/>
          <c:showLegendKey val="0"/>
          <c:showVal val="1"/>
          <c:showCatName val="0"/>
          <c:showSerName val="0"/>
          <c:showPercent val="0"/>
          <c:showBubbleSize val="0"/>
        </c:dLbls>
        <c:gapWidth val="219"/>
        <c:axId val="209171456"/>
        <c:axId val="213551360"/>
      </c:barChart>
      <c:catAx>
        <c:axId val="209171456"/>
        <c:scaling>
          <c:orientation val="minMax"/>
        </c:scaling>
        <c:delete val="0"/>
        <c:axPos val="b"/>
        <c:numFmt formatCode="General" sourceLinked="1"/>
        <c:majorTickMark val="in"/>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3551360"/>
        <c:crosses val="autoZero"/>
        <c:auto val="1"/>
        <c:lblAlgn val="ctr"/>
        <c:lblOffset val="100"/>
        <c:noMultiLvlLbl val="0"/>
      </c:catAx>
      <c:valAx>
        <c:axId val="213551360"/>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R"/>
                  <a:t>Porcentaje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General" sourceLinked="1"/>
        <c:majorTickMark val="in"/>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9171456"/>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spPr>
            <a:solidFill>
              <a:schemeClr val="accent2"/>
            </a:solidFill>
            <a:ln>
              <a:noFill/>
            </a:ln>
            <a:effectLst/>
          </c:spPr>
          <c:invertIfNegative val="0"/>
          <c:dPt>
            <c:idx val="0"/>
            <c:invertIfNegative val="0"/>
            <c:bubble3D val="0"/>
            <c:spPr>
              <a:solidFill>
                <a:srgbClr val="C5192D"/>
              </a:solidFill>
              <a:ln>
                <a:noFill/>
              </a:ln>
              <a:effectLst/>
            </c:spPr>
            <c:extLst>
              <c:ext xmlns:c16="http://schemas.microsoft.com/office/drawing/2014/chart" uri="{C3380CC4-5D6E-409C-BE32-E72D297353CC}">
                <c16:uniqueId val="{00000002-374A-44C5-BAD3-3760B7FE067E}"/>
              </c:ext>
            </c:extLst>
          </c:dPt>
          <c:dPt>
            <c:idx val="1"/>
            <c:invertIfNegative val="0"/>
            <c:bubble3D val="0"/>
            <c:spPr>
              <a:solidFill>
                <a:schemeClr val="bg1">
                  <a:lumMod val="50000"/>
                </a:schemeClr>
              </a:solidFill>
              <a:ln>
                <a:noFill/>
              </a:ln>
              <a:effectLst/>
            </c:spPr>
            <c:extLst>
              <c:ext xmlns:c16="http://schemas.microsoft.com/office/drawing/2014/chart" uri="{C3380CC4-5D6E-409C-BE32-E72D297353CC}">
                <c16:uniqueId val="{00000004-374A-44C5-BAD3-3760B7FE067E}"/>
              </c:ext>
            </c:extLst>
          </c:dPt>
          <c:dPt>
            <c:idx val="2"/>
            <c:invertIfNegative val="0"/>
            <c:bubble3D val="0"/>
            <c:spPr>
              <a:pattFill prst="wdDnDiag">
                <a:fgClr>
                  <a:srgbClr val="C5192D"/>
                </a:fgClr>
                <a:bgClr>
                  <a:schemeClr val="bg1"/>
                </a:bgClr>
              </a:pattFill>
              <a:ln>
                <a:noFill/>
              </a:ln>
              <a:effectLst/>
            </c:spPr>
            <c:extLst>
              <c:ext xmlns:c16="http://schemas.microsoft.com/office/drawing/2014/chart" uri="{C3380CC4-5D6E-409C-BE32-E72D297353CC}">
                <c16:uniqueId val="{00000006-374A-44C5-BAD3-3760B7FE067E}"/>
              </c:ext>
            </c:extLst>
          </c:dPt>
          <c:dPt>
            <c:idx val="3"/>
            <c:invertIfNegative val="0"/>
            <c:bubble3D val="0"/>
            <c:spPr>
              <a:solidFill>
                <a:srgbClr val="C5192D"/>
              </a:solidFill>
              <a:ln>
                <a:noFill/>
              </a:ln>
              <a:effectLst/>
            </c:spPr>
            <c:extLst>
              <c:ext xmlns:c16="http://schemas.microsoft.com/office/drawing/2014/chart" uri="{C3380CC4-5D6E-409C-BE32-E72D297353CC}">
                <c16:uniqueId val="{00000003-374A-44C5-BAD3-3760B7FE067E}"/>
              </c:ext>
            </c:extLst>
          </c:dPt>
          <c:dPt>
            <c:idx val="4"/>
            <c:invertIfNegative val="0"/>
            <c:bubble3D val="0"/>
            <c:spPr>
              <a:solidFill>
                <a:schemeClr val="bg1">
                  <a:lumMod val="50000"/>
                </a:schemeClr>
              </a:solidFill>
              <a:ln>
                <a:noFill/>
              </a:ln>
              <a:effectLst/>
            </c:spPr>
            <c:extLst>
              <c:ext xmlns:c16="http://schemas.microsoft.com/office/drawing/2014/chart" uri="{C3380CC4-5D6E-409C-BE32-E72D297353CC}">
                <c16:uniqueId val="{00000005-374A-44C5-BAD3-3760B7FE067E}"/>
              </c:ext>
            </c:extLst>
          </c:dPt>
          <c:dPt>
            <c:idx val="5"/>
            <c:invertIfNegative val="0"/>
            <c:bubble3D val="0"/>
            <c:spPr>
              <a:pattFill prst="wdDnDiag">
                <a:fgClr>
                  <a:srgbClr val="C5192D"/>
                </a:fgClr>
                <a:bgClr>
                  <a:schemeClr val="bg1"/>
                </a:bgClr>
              </a:pattFill>
              <a:ln>
                <a:noFill/>
              </a:ln>
              <a:effectLst/>
            </c:spPr>
            <c:extLst>
              <c:ext xmlns:c16="http://schemas.microsoft.com/office/drawing/2014/chart" uri="{C3380CC4-5D6E-409C-BE32-E72D297353CC}">
                <c16:uniqueId val="{00000007-374A-44C5-BAD3-3760B7FE06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'4.1.1.b'!$D$10:$J$12</c15:sqref>
                  </c15:fullRef>
                </c:ext>
              </c:extLst>
              <c:f>'4.1.1.b'!$D$10:$J$12</c:f>
              <c:multiLvlStrCache>
                <c:ptCount val="6"/>
                <c:lvl>
                  <c:pt idx="0">
                    <c:v>Total</c:v>
                  </c:pt>
                  <c:pt idx="1">
                    <c:v>Hombre</c:v>
                  </c:pt>
                  <c:pt idx="2">
                    <c:v>Mujer</c:v>
                  </c:pt>
                  <c:pt idx="3">
                    <c:v>Total</c:v>
                  </c:pt>
                  <c:pt idx="4">
                    <c:v>Hombre</c:v>
                  </c:pt>
                  <c:pt idx="5">
                    <c:v>Mujer</c:v>
                  </c:pt>
                </c:lvl>
                <c:lvl>
                  <c:pt idx="0">
                    <c:v>Lectura</c:v>
                  </c:pt>
                  <c:pt idx="3">
                    <c:v>Matemática</c:v>
                  </c:pt>
                </c:lvl>
                <c:lvl>
                  <c:pt idx="0">
                    <c:v>Área temática </c:v>
                  </c:pt>
                </c:lvl>
              </c:multiLvlStrCache>
            </c:multiLvlStrRef>
          </c:cat>
          <c:val>
            <c:numRef>
              <c:extLst>
                <c:ext xmlns:c15="http://schemas.microsoft.com/office/drawing/2012/chart" uri="{02D57815-91ED-43cb-92C2-25804820EDAC}">
                  <c15:fullRef>
                    <c15:sqref>'4.1.1.b'!$D$14:$J$14</c15:sqref>
                  </c15:fullRef>
                </c:ext>
              </c:extLst>
              <c:f>('4.1.1.b'!$D$14:$F$14,'4.1.1.b'!$H$14:$J$14)</c:f>
              <c:numCache>
                <c:formatCode>General</c:formatCode>
                <c:ptCount val="6"/>
                <c:pt idx="0">
                  <c:v>95.2</c:v>
                </c:pt>
                <c:pt idx="1">
                  <c:v>94.6</c:v>
                </c:pt>
                <c:pt idx="2">
                  <c:v>95.9</c:v>
                </c:pt>
                <c:pt idx="3" formatCode="0.0">
                  <c:v>95.4</c:v>
                </c:pt>
                <c:pt idx="4" formatCode="0.0">
                  <c:v>95.1</c:v>
                </c:pt>
                <c:pt idx="5" formatCode="0.0">
                  <c:v>95.6</c:v>
                </c:pt>
              </c:numCache>
            </c:numRef>
          </c:val>
          <c:extLst>
            <c:ext xmlns:c16="http://schemas.microsoft.com/office/drawing/2014/chart" uri="{C3380CC4-5D6E-409C-BE32-E72D297353CC}">
              <c16:uniqueId val="{00000001-374A-44C5-BAD3-3760B7FE067E}"/>
            </c:ext>
          </c:extLst>
        </c:ser>
        <c:dLbls>
          <c:dLblPos val="outEnd"/>
          <c:showLegendKey val="0"/>
          <c:showVal val="1"/>
          <c:showCatName val="0"/>
          <c:showSerName val="0"/>
          <c:showPercent val="0"/>
          <c:showBubbleSize val="0"/>
        </c:dLbls>
        <c:gapWidth val="219"/>
        <c:overlap val="-27"/>
        <c:axId val="213202944"/>
        <c:axId val="213555392"/>
      </c:barChart>
      <c:catAx>
        <c:axId val="213202944"/>
        <c:scaling>
          <c:orientation val="minMax"/>
        </c:scaling>
        <c:delete val="0"/>
        <c:axPos val="b"/>
        <c:numFmt formatCode="General" sourceLinked="1"/>
        <c:majorTickMark val="in"/>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3555392"/>
        <c:crosses val="autoZero"/>
        <c:auto val="1"/>
        <c:lblAlgn val="ctr"/>
        <c:lblOffset val="100"/>
        <c:noMultiLvlLbl val="0"/>
      </c:catAx>
      <c:valAx>
        <c:axId val="213555392"/>
        <c:scaling>
          <c:orientation val="minMax"/>
          <c:max val="100"/>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R"/>
                  <a:t>Porcentaje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General" sourceLinked="1"/>
        <c:majorTickMark val="in"/>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3202944"/>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'4.1.1.c'!$D$11</c:f>
              <c:strCache>
                <c:ptCount val="1"/>
                <c:pt idx="0">
                  <c:v>Lectura</c:v>
                </c:pt>
              </c:strCache>
            </c:strRef>
          </c:tx>
          <c:spPr>
            <a:solidFill>
              <a:srgbClr val="C5192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'4.1.1.c'!$C$12:$C$14</c:f>
              <c:strCache>
                <c:ptCount val="3"/>
                <c:pt idx="0">
                  <c:v>2009+</c:v>
                </c:pt>
                <c:pt idx="1">
                  <c:v>2012</c:v>
                </c:pt>
                <c:pt idx="2">
                  <c:v>2015</c:v>
                </c:pt>
              </c:strCache>
            </c:strRef>
          </c:cat>
          <c:val>
            <c:numRef>
              <c:f>'4.1.1.c'!$D$12:$D$14</c:f>
              <c:numCache>
                <c:formatCode>0.0</c:formatCode>
                <c:ptCount val="3"/>
                <c:pt idx="0">
                  <c:v>67.3779488585308</c:v>
                </c:pt>
                <c:pt idx="1">
                  <c:v>67.617314664823652</c:v>
                </c:pt>
                <c:pt idx="2">
                  <c:v>59.6935753854263</c:v>
                </c:pt>
              </c:numCache>
            </c:numRef>
          </c:val>
          <c:extLst>
            <c:ext xmlns:c16="http://schemas.microsoft.com/office/drawing/2014/chart" uri="{C3380CC4-5D6E-409C-BE32-E72D297353CC}">
              <c16:uniqueId val="{00000001-2DE3-4607-AB2C-831BA38C9D5F}"/>
            </c:ext>
          </c:extLst>
        </c:ser>
        <c:ser>
          <c:idx val="2"/>
          <c:order val="2"/>
          <c:tx>
            <c:strRef>
              <c:f>'4.1.1.c'!$E$11</c:f>
              <c:strCache>
                <c:ptCount val="1"/>
                <c:pt idx="0">
                  <c:v>Matemática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'4.1.1.c'!$C$12:$C$14</c:f>
              <c:strCache>
                <c:ptCount val="3"/>
                <c:pt idx="0">
                  <c:v>2009+</c:v>
                </c:pt>
                <c:pt idx="1">
                  <c:v>2012</c:v>
                </c:pt>
                <c:pt idx="2">
                  <c:v>2015</c:v>
                </c:pt>
              </c:strCache>
            </c:strRef>
          </c:cat>
          <c:val>
            <c:numRef>
              <c:f>'4.1.1.c'!$E$12:$E$14</c:f>
              <c:numCache>
                <c:formatCode>0.0</c:formatCode>
                <c:ptCount val="3"/>
                <c:pt idx="0">
                  <c:v>43.306378116442417</c:v>
                </c:pt>
                <c:pt idx="1">
                  <c:v>40.126797075471174</c:v>
                </c:pt>
                <c:pt idx="2">
                  <c:v>37.503197218982763</c:v>
                </c:pt>
              </c:numCache>
            </c:numRef>
          </c:val>
          <c:extLst>
            <c:ext xmlns:c16="http://schemas.microsoft.com/office/drawing/2014/chart" uri="{C3380CC4-5D6E-409C-BE32-E72D297353CC}">
              <c16:uniqueId val="{00000002-2DE3-4607-AB2C-831BA38C9D5F}"/>
            </c:ext>
          </c:extLst>
        </c:ser>
        <c:dLbls>
          <c:dLblPos val="outEnd"/>
          <c:showLegendKey val="0"/>
          <c:showVal val="1"/>
          <c:showCatName val="0"/>
          <c:showSerName val="0"/>
          <c:showPercent val="0"/>
          <c:showBubbleSize val="0"/>
        </c:dLbls>
        <c:gapWidth val="219"/>
        <c:overlap val="-27"/>
        <c:axId val="213587968"/>
        <c:axId val="213983808"/>
        <c:extLst>
          <c:ext xmlns:c15="http://schemas.microsoft.com/office/drawing/2012/chart" uri="{02D57815-91ED-43cb-92C2-25804820EDAC}">
            <c15:filteredBarSeries>
              <c15:ser>
                <c:idx val="0"/>
                <c:order val="0"/>
                <c:tx>
                  <c:strRef>
                    <c:extLst>
                      <c:ext uri="{02D57815-91ED-43cb-92C2-25804820EDAC}">
                        <c15:formulaRef>
                          <c15:sqref>'4.1.1.c'!$C$10:$C$11</c15:sqref>
                        </c15:formulaRef>
                      </c:ext>
                    </c:extLst>
                    <c:strCache>
                      <c:ptCount val="2"/>
                      <c:pt idx="0">
                        <c:v>Años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'4.1.1.c'!$C$12:$C$14</c15:sqref>
                        </c15:formulaRef>
                      </c:ext>
                    </c:extLst>
                    <c:strCache>
                      <c:ptCount val="3"/>
                      <c:pt idx="0">
                        <c:v>2009+</c:v>
                      </c:pt>
                      <c:pt idx="1">
                        <c:v>2012</c:v>
                      </c:pt>
                      <c:pt idx="2">
                        <c:v>2015</c:v>
                      </c:pt>
                    </c:strCache>
                  </c:strRef>
                </c:cat>
                <c:val>
                  <c:numRef>
                    <c:extLst>
                      <c:ext uri="{02D57815-91ED-43cb-92C2-25804820EDAC}">
                        <c15:formulaRef>
                          <c15:sqref>'4.1.1.c'!$C$12:$C$14</c15:sqref>
                        </c15:formulaRef>
                      </c:ext>
                    </c:extLst>
                    <c:numCache>
                      <c:formatCode>General</c:formatCode>
                      <c:ptCount val="3"/>
                      <c:pt idx="0">
                        <c:v>0</c:v>
                      </c:pt>
                      <c:pt idx="1">
                        <c:v>2012</c:v>
                      </c:pt>
                      <c:pt idx="2">
                        <c:v>2015</c:v>
                      </c:pt>
                    </c:numCache>
                  </c:numRef>
                </c:val>
                <c:extLst>
                  <c:ext xmlns:c16="http://schemas.microsoft.com/office/drawing/2014/chart" uri="{C3380CC4-5D6E-409C-BE32-E72D297353CC}">
                    <c16:uniqueId val="{00000000-2DE3-4607-AB2C-831BA38C9D5F}"/>
                  </c:ext>
                </c:extLst>
              </c15:ser>
            </c15:filteredBarSeries>
          </c:ext>
        </c:extLst>
      </c:barChart>
      <c:catAx>
        <c:axId val="213587968"/>
        <c:scaling>
          <c:orientation val="minMax"/>
        </c:scaling>
        <c:delete val="0"/>
        <c:axPos val="b"/>
        <c:numFmt formatCode="General" sourceLinked="1"/>
        <c:majorTickMark val="in"/>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3983808"/>
        <c:crosses val="autoZero"/>
        <c:auto val="1"/>
        <c:lblAlgn val="ctr"/>
        <c:lblOffset val="100"/>
        <c:noMultiLvlLbl val="0"/>
      </c:catAx>
      <c:valAx>
        <c:axId val="213983808"/>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R"/>
                  <a:t>Porcentaje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0" sourceLinked="0"/>
        <c:majorTickMark val="in"/>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3587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17825896762904"/>
          <c:y val="0.14814814814814814"/>
          <c:w val="0.86226618547681544"/>
          <c:h val="0.64685914260717414"/>
        </c:manualLayout>
      </c:layout>
      <c:lineChart>
        <c:grouping val="standard"/>
        <c:varyColors val="0"/>
        <c:ser>
          <c:idx val="0"/>
          <c:order val="0"/>
          <c:tx>
            <c:strRef>
              <c:f>'4.2.2'!$D$10:$F$10</c:f>
              <c:strCache>
                <c:ptCount val="1"/>
                <c:pt idx="0">
                  <c:v>Tasa Bruta</c:v>
                </c:pt>
              </c:strCache>
            </c:strRef>
          </c:tx>
          <c:spPr>
            <a:ln w="28575" cap="rnd">
              <a:solidFill>
                <a:srgbClr val="C5192D"/>
              </a:solidFill>
              <a:round/>
            </a:ln>
            <a:effectLst/>
          </c:spPr>
          <c:marker>
            <c:symbol val="square"/>
            <c:size val="5"/>
            <c:spPr>
              <a:solidFill>
                <a:srgbClr val="C00000"/>
              </a:solidFill>
              <a:ln w="9525">
                <a:solidFill>
                  <a:srgbClr val="C0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'4.2.2'!$C$12:$C$21</c:f>
              <c:numCache>
                <c:formatCode>0</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'4.2.2'!$D$13:$D$21</c:f>
              <c:numCache>
                <c:formatCode>0.0</c:formatCode>
                <c:ptCount val="9"/>
                <c:pt idx="0">
                  <c:v>91.37198646258409</c:v>
                </c:pt>
                <c:pt idx="1">
                  <c:v>90.159947782288725</c:v>
                </c:pt>
                <c:pt idx="2">
                  <c:v>88.967495952700673</c:v>
                </c:pt>
                <c:pt idx="3">
                  <c:v>89.320388349514573</c:v>
                </c:pt>
                <c:pt idx="4">
                  <c:v>90.638704296591243</c:v>
                </c:pt>
                <c:pt idx="5">
                  <c:v>90.190754959770359</c:v>
                </c:pt>
                <c:pt idx="6">
                  <c:v>88.451131074791647</c:v>
                </c:pt>
                <c:pt idx="7">
                  <c:v>102.07319990431385</c:v>
                </c:pt>
                <c:pt idx="8">
                  <c:v>91.9</c:v>
                </c:pt>
              </c:numCache>
            </c:numRef>
          </c:val>
          <c:smooth val="0"/>
          <c:extLst>
            <c:ext xmlns:c16="http://schemas.microsoft.com/office/drawing/2014/chart" uri="{C3380CC4-5D6E-409C-BE32-E72D297353CC}">
              <c16:uniqueId val="{00000000-089A-4531-B764-7D25BD95C399}"/>
            </c:ext>
          </c:extLst>
        </c:ser>
        <c:ser>
          <c:idx val="1"/>
          <c:order val="1"/>
          <c:tx>
            <c:strRef>
              <c:f>'4.2.2'!$H$10:$J$10</c:f>
              <c:strCache>
                <c:ptCount val="1"/>
                <c:pt idx="0">
                  <c:v>Tasa Neta</c:v>
                </c:pt>
              </c:strCache>
            </c:strRef>
          </c:tx>
          <c:spPr>
            <a:ln w="28575" cap="rnd">
              <a:solidFill>
                <a:schemeClr val="bg2">
                  <a:lumMod val="50000"/>
                </a:schemeClr>
              </a:solidFill>
              <a:prstDash val="dash"/>
              <a:round/>
            </a:ln>
            <a:effectLst/>
          </c:spPr>
          <c:marker>
            <c:symbol val="circle"/>
            <c:size val="5"/>
            <c:spPr>
              <a:solidFill>
                <a:schemeClr val="bg2">
                  <a:lumMod val="50000"/>
                </a:schemeClr>
              </a:solidFill>
              <a:ln w="9525">
                <a:solidFill>
                  <a:schemeClr val="bg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'4.2.2'!$C$12:$C$21</c:f>
              <c:numCache>
                <c:formatCode>0</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'4.2.2'!$H$12:$H$20</c:f>
              <c:numCache>
                <c:formatCode>0.0</c:formatCode>
                <c:ptCount val="9"/>
                <c:pt idx="0">
                  <c:v>88.611215238729926</c:v>
                </c:pt>
                <c:pt idx="1">
                  <c:v>87.774543530034393</c:v>
                </c:pt>
                <c:pt idx="2">
                  <c:v>86.712161896149468</c:v>
                </c:pt>
                <c:pt idx="3">
                  <c:v>84.963844551567618</c:v>
                </c:pt>
                <c:pt idx="4">
                  <c:v>86.758653440270166</c:v>
                </c:pt>
                <c:pt idx="5">
                  <c:v>84.458823212892469</c:v>
                </c:pt>
                <c:pt idx="6">
                  <c:v>89.343740720315608</c:v>
                </c:pt>
                <c:pt idx="7">
                  <c:v>86.374337049464216</c:v>
                </c:pt>
                <c:pt idx="8">
                  <c:v>88.146878239374843</c:v>
                </c:pt>
              </c:numCache>
            </c:numRef>
          </c:val>
          <c:smooth val="0"/>
          <c:extLst>
            <c:ext xmlns:c16="http://schemas.microsoft.com/office/drawing/2014/chart" uri="{C3380CC4-5D6E-409C-BE32-E72D297353CC}">
              <c16:uniqueId val="{00000001-089A-4531-B764-7D25BD95C399}"/>
            </c:ext>
          </c:extLst>
        </c:ser>
        <c:dLbls>
          <c:dLblPos val="t"/>
          <c:showLegendKey val="0"/>
          <c:showVal val="1"/>
          <c:showCatName val="0"/>
          <c:showSerName val="0"/>
          <c:showPercent val="0"/>
          <c:showBubbleSize val="0"/>
        </c:dLbls>
        <c:marker val="1"/>
        <c:smooth val="0"/>
        <c:axId val="213787648"/>
        <c:axId val="213987840"/>
      </c:lineChart>
      <c:catAx>
        <c:axId val="21378764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3987840"/>
        <c:crosses val="autoZero"/>
        <c:auto val="1"/>
        <c:lblAlgn val="ctr"/>
        <c:lblOffset val="100"/>
        <c:noMultiLvlLbl val="0"/>
      </c:catAx>
      <c:valAx>
        <c:axId val="213987840"/>
        <c:scaling>
          <c:orientation val="minMax"/>
          <c:min val="78"/>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2.5000000000000001E-2"/>
              <c:y val="3.3603091280256611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3787648"/>
        <c:crosses val="autoZero"/>
        <c:crossBetween val="between"/>
      </c:valAx>
      <c:spPr>
        <a:noFill/>
        <a:ln>
          <a:noFill/>
        </a:ln>
        <a:effectLst/>
      </c:spPr>
    </c:plotArea>
    <c:legend>
      <c:legendPos val="b"/>
      <c:layout>
        <c:manualLayout>
          <c:xMode val="edge"/>
          <c:yMode val="edge"/>
          <c:x val="0.5397355643044619"/>
          <c:y val="0.92187445319335082"/>
          <c:w val="0.45941754155730535"/>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650262467191602E-2"/>
          <c:y val="0.14814814814814814"/>
          <c:w val="0.87401640419947502"/>
          <c:h val="0.61908136482939646"/>
        </c:manualLayout>
      </c:layout>
      <c:lineChart>
        <c:grouping val="standard"/>
        <c:varyColors val="0"/>
        <c:ser>
          <c:idx val="0"/>
          <c:order val="0"/>
          <c:tx>
            <c:strRef>
              <c:f>'4.3.1'!$R$12</c:f>
              <c:strCache>
                <c:ptCount val="1"/>
                <c:pt idx="0">
                  <c:v>Entre 15 y 17 años</c:v>
                </c:pt>
              </c:strCache>
            </c:strRef>
          </c:tx>
          <c:spPr>
            <a:ln w="28575" cap="rnd">
              <a:solidFill>
                <a:srgbClr val="C5192D"/>
              </a:solidFill>
              <a:round/>
            </a:ln>
            <a:effectLst/>
          </c:spPr>
          <c:marker>
            <c:symbol val="square"/>
            <c:size val="5"/>
            <c:spPr>
              <a:solidFill>
                <a:srgbClr val="C00000"/>
              </a:solidFill>
              <a:ln w="9525">
                <a:solidFill>
                  <a:srgbClr val="C0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'4.3.1'!$C$13:$C$21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'4.3.1'!$R$13:$R$21</c:f>
              <c:numCache>
                <c:formatCode>###0.0</c:formatCode>
                <c:ptCount val="9"/>
                <c:pt idx="0">
                  <c:v>79.63722431884122</c:v>
                </c:pt>
                <c:pt idx="1">
                  <c:v>81.497081564444301</c:v>
                </c:pt>
                <c:pt idx="2">
                  <c:v>81.980731871704393</c:v>
                </c:pt>
                <c:pt idx="3">
                  <c:v>84.034532351298125</c:v>
                </c:pt>
                <c:pt idx="4">
                  <c:v>85.577207705585437</c:v>
                </c:pt>
                <c:pt idx="5">
                  <c:v>84.782930745238403</c:v>
                </c:pt>
                <c:pt idx="6">
                  <c:v>84.720489964416217</c:v>
                </c:pt>
                <c:pt idx="7">
                  <c:v>86.793566016643894</c:v>
                </c:pt>
                <c:pt idx="8">
                  <c:v>87.175182361016923</c:v>
                </c:pt>
              </c:numCache>
            </c:numRef>
          </c:val>
          <c:smooth val="0"/>
          <c:extLst>
            <c:ext xmlns:c16="http://schemas.microsoft.com/office/drawing/2014/chart" uri="{C3380CC4-5D6E-409C-BE32-E72D297353CC}">
              <c16:uniqueId val="{00000000-34F8-47EB-A69E-2E3FD361F6D0}"/>
            </c:ext>
          </c:extLst>
        </c:ser>
        <c:ser>
          <c:idx val="1"/>
          <c:order val="1"/>
          <c:tx>
            <c:strRef>
              <c:f>'4.3.1'!$S$12</c:f>
              <c:strCache>
                <c:ptCount val="1"/>
                <c:pt idx="0">
                  <c:v>Entre 18 y 24 años</c:v>
                </c:pt>
              </c:strCache>
            </c:strRef>
          </c:tx>
          <c:spPr>
            <a:ln w="28575" cap="rnd">
              <a:solidFill>
                <a:srgbClr val="C5192D"/>
              </a:solidFill>
              <a:prstDash val="dash"/>
              <a:round/>
            </a:ln>
            <a:effectLst/>
          </c:spPr>
          <c:marker>
            <c:symbol val="circle"/>
            <c:size val="5"/>
            <c:spPr>
              <a:solidFill>
                <a:srgbClr val="C00000"/>
              </a:solidFill>
              <a:ln w="9525">
                <a:solidFill>
                  <a:srgbClr val="C0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'4.3.1'!$C$13:$C$21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'4.3.1'!$S$13:$S$21</c:f>
              <c:numCache>
                <c:formatCode>###0.0</c:formatCode>
                <c:ptCount val="9"/>
                <c:pt idx="0">
                  <c:v>42.749500720077023</c:v>
                </c:pt>
                <c:pt idx="1">
                  <c:v>45.660360798183497</c:v>
                </c:pt>
                <c:pt idx="2">
                  <c:v>47.128898493260593</c:v>
                </c:pt>
                <c:pt idx="3">
                  <c:v>48.390409008437274</c:v>
                </c:pt>
                <c:pt idx="4">
                  <c:v>47.187261865716337</c:v>
                </c:pt>
                <c:pt idx="5">
                  <c:v>45.354849744750275</c:v>
                </c:pt>
                <c:pt idx="6">
                  <c:v>46.089919746477101</c:v>
                </c:pt>
                <c:pt idx="7">
                  <c:v>45.80518008492497</c:v>
                </c:pt>
                <c:pt idx="8">
                  <c:v>46.983148719749252</c:v>
                </c:pt>
              </c:numCache>
            </c:numRef>
          </c:val>
          <c:smooth val="0"/>
          <c:extLst>
            <c:ext xmlns:c16="http://schemas.microsoft.com/office/drawing/2014/chart" uri="{C3380CC4-5D6E-409C-BE32-E72D297353CC}">
              <c16:uniqueId val="{00000001-34F8-47EB-A69E-2E3FD361F6D0}"/>
            </c:ext>
          </c:extLst>
        </c:ser>
        <c:ser>
          <c:idx val="2"/>
          <c:order val="2"/>
          <c:tx>
            <c:strRef>
              <c:f>'4.3.1'!$T$12</c:f>
              <c:strCache>
                <c:ptCount val="1"/>
                <c:pt idx="0">
                  <c:v>Entre 25 y 35 años</c:v>
                </c:pt>
              </c:strCache>
            </c:strRef>
          </c:tx>
          <c:spPr>
            <a:ln w="28575" cap="rnd">
              <a:solidFill>
                <a:schemeClr val="bg2">
                  <a:lumMod val="50000"/>
                </a:schemeClr>
              </a:solidFill>
              <a:round/>
            </a:ln>
            <a:effectLst/>
          </c:spPr>
          <c:marker>
            <c:symbol val="triang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'4.3.1'!$C$13:$C$21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'4.3.1'!$T$13:$T$21</c:f>
              <c:numCache>
                <c:formatCode>###0.0</c:formatCode>
                <c:ptCount val="9"/>
                <c:pt idx="0">
                  <c:v>16.256151181498506</c:v>
                </c:pt>
                <c:pt idx="1">
                  <c:v>16.652834468831028</c:v>
                </c:pt>
                <c:pt idx="2">
                  <c:v>15.707013165734685</c:v>
                </c:pt>
                <c:pt idx="3">
                  <c:v>17.085445365704764</c:v>
                </c:pt>
                <c:pt idx="4">
                  <c:v>16.167859662664551</c:v>
                </c:pt>
                <c:pt idx="5">
                  <c:v>15.42079884817023</c:v>
                </c:pt>
                <c:pt idx="6">
                  <c:v>15.694102502403307</c:v>
                </c:pt>
                <c:pt idx="7">
                  <c:v>16.190552051577274</c:v>
                </c:pt>
                <c:pt idx="8">
                  <c:v>16.358568092677327</c:v>
                </c:pt>
              </c:numCache>
            </c:numRef>
          </c:val>
          <c:smooth val="0"/>
          <c:extLst>
            <c:ext xmlns:c16="http://schemas.microsoft.com/office/drawing/2014/chart" uri="{C3380CC4-5D6E-409C-BE32-E72D297353CC}">
              <c16:uniqueId val="{00000002-34F8-47EB-A69E-2E3FD361F6D0}"/>
            </c:ext>
          </c:extLst>
        </c:ser>
        <c:dLbls>
          <c:dLblPos val="t"/>
          <c:showLegendKey val="0"/>
          <c:showVal val="1"/>
          <c:showCatName val="0"/>
          <c:showSerName val="0"/>
          <c:showPercent val="0"/>
          <c:showBubbleSize val="0"/>
        </c:dLbls>
        <c:marker val="1"/>
        <c:smooth val="0"/>
        <c:axId val="214821376"/>
        <c:axId val="213990720"/>
      </c:lineChart>
      <c:catAx>
        <c:axId val="21482137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3990720"/>
        <c:crosses val="autoZero"/>
        <c:auto val="1"/>
        <c:lblAlgn val="ctr"/>
        <c:lblOffset val="100"/>
        <c:noMultiLvlLbl val="0"/>
      </c:catAx>
      <c:valAx>
        <c:axId val="213990720"/>
        <c:scaling>
          <c:orientation val="minMax"/>
          <c:max val="10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2.2222222222222223E-2"/>
              <c:y val="2.9181612715077288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4821376"/>
        <c:crosses val="autoZero"/>
        <c:crossBetween val="between"/>
        <c:majorUnit val="20"/>
      </c:valAx>
      <c:spPr>
        <a:noFill/>
        <a:ln>
          <a:noFill/>
        </a:ln>
        <a:effectLst/>
      </c:spPr>
    </c:plotArea>
    <c:legend>
      <c:legendPos val="b"/>
      <c:layout>
        <c:manualLayout>
          <c:xMode val="edge"/>
          <c:yMode val="edge"/>
          <c:x val="0.1"/>
          <c:y val="0.92187445319335082"/>
          <c:w val="0.9"/>
          <c:h val="7.81256538736853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650262467191592E-2"/>
          <c:y val="0.125"/>
          <c:w val="0.87279418197725289"/>
          <c:h val="0.623710994459026"/>
        </c:manualLayout>
      </c:layout>
      <c:lineChart>
        <c:grouping val="standard"/>
        <c:varyColors val="0"/>
        <c:ser>
          <c:idx val="0"/>
          <c:order val="0"/>
          <c:tx>
            <c:strRef>
              <c:f>'4.3.1'!$AJ$12</c:f>
              <c:strCache>
                <c:ptCount val="1"/>
                <c:pt idx="0">
                  <c:v>Entre 15 y 17 años</c:v>
                </c:pt>
              </c:strCache>
            </c:strRef>
          </c:tx>
          <c:spPr>
            <a:ln w="28575" cap="rnd">
              <a:solidFill>
                <a:srgbClr val="C5192D"/>
              </a:solidFill>
              <a:round/>
            </a:ln>
            <a:effectLst/>
          </c:spPr>
          <c:marker>
            <c:symbol val="circle"/>
            <c:size val="5"/>
            <c:spPr>
              <a:solidFill>
                <a:srgbClr val="C00000"/>
              </a:solidFill>
              <a:ln w="9525">
                <a:solidFill>
                  <a:srgbClr val="C00000"/>
                </a:solidFill>
              </a:ln>
              <a:effectLst/>
            </c:spPr>
          </c:marker>
          <c:dLbls>
            <c:dLbl>
              <c:idx val="0"/>
              <c:layout>
                <c:manualLayout>
                  <c:x val="-4.3201443569553806E-2"/>
                  <c:y val="3.29512977544472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424-43BA-AB0F-E87CDDBF1081}"/>
                </c:ext>
              </c:extLst>
            </c:dLbl>
            <c:dLbl>
              <c:idx val="1"/>
              <c:layout>
                <c:manualLayout>
                  <c:x val="-3.4868110236220475E-2"/>
                  <c:y val="3.29512977544472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424-43BA-AB0F-E87CDDBF1081}"/>
                </c:ext>
              </c:extLst>
            </c:dLbl>
            <c:dLbl>
              <c:idx val="2"/>
              <c:layout>
                <c:manualLayout>
                  <c:x val="-3.7645888013998298E-2"/>
                  <c:y val="4.22105570137065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24-43BA-AB0F-E87CDDBF1081}"/>
                </c:ext>
              </c:extLst>
            </c:dLbl>
            <c:dLbl>
              <c:idx val="3"/>
              <c:layout>
                <c:manualLayout>
                  <c:x val="-3.7645888013998249E-2"/>
                  <c:y val="3.75809273840769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24-43BA-AB0F-E87CDDBF1081}"/>
                </c:ext>
              </c:extLst>
            </c:dLbl>
            <c:dLbl>
              <c:idx val="4"/>
              <c:layout>
                <c:manualLayout>
                  <c:x val="-3.7645888013998249E-2"/>
                  <c:y val="4.22105570137067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24-43BA-AB0F-E87CDDBF1081}"/>
                </c:ext>
              </c:extLst>
            </c:dLbl>
            <c:dLbl>
              <c:idx val="5"/>
              <c:layout>
                <c:manualLayout>
                  <c:x val="-3.7645888013998249E-2"/>
                  <c:y val="3.29512977544472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24-43BA-AB0F-E87CDDBF1081}"/>
                </c:ext>
              </c:extLst>
            </c:dLbl>
            <c:dLbl>
              <c:idx val="6"/>
              <c:layout>
                <c:manualLayout>
                  <c:x val="-2.9312554680664918E-2"/>
                  <c:y val="3.29512977544473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424-43BA-AB0F-E87CDDBF1081}"/>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'4.3.1'!$C$13:$C$21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'4.3.1'!$AJ$13:$AJ$21</c:f>
              <c:numCache>
                <c:formatCode>###0.0</c:formatCode>
                <c:ptCount val="9"/>
                <c:pt idx="0">
                  <c:v>1.0783650734786181</c:v>
                </c:pt>
                <c:pt idx="1">
                  <c:v>0.81871648055548363</c:v>
                </c:pt>
                <c:pt idx="2">
                  <c:v>0.83653808032351418</c:v>
                </c:pt>
                <c:pt idx="3">
                  <c:v>0.29595762298881545</c:v>
                </c:pt>
                <c:pt idx="4">
                  <c:v>1.1525316869327202</c:v>
                </c:pt>
                <c:pt idx="5">
                  <c:v>0.60338165992016302</c:v>
                </c:pt>
                <c:pt idx="6">
                  <c:v>0.86628386536338886</c:v>
                </c:pt>
                <c:pt idx="7">
                  <c:v>1.2052074276487392</c:v>
                </c:pt>
                <c:pt idx="8">
                  <c:v>0.78402831764725345</c:v>
                </c:pt>
              </c:numCache>
            </c:numRef>
          </c:val>
          <c:smooth val="0"/>
          <c:extLst>
            <c:ext xmlns:c16="http://schemas.microsoft.com/office/drawing/2014/chart" uri="{C3380CC4-5D6E-409C-BE32-E72D297353CC}">
              <c16:uniqueId val="{00000007-0424-43BA-AB0F-E87CDDBF1081}"/>
            </c:ext>
          </c:extLst>
        </c:ser>
        <c:ser>
          <c:idx val="1"/>
          <c:order val="1"/>
          <c:tx>
            <c:strRef>
              <c:f>'4.3.1'!$AK$12</c:f>
              <c:strCache>
                <c:ptCount val="1"/>
                <c:pt idx="0">
                  <c:v>Entre 18 y 24 años</c:v>
                </c:pt>
              </c:strCache>
            </c:strRef>
          </c:tx>
          <c:spPr>
            <a:ln w="28575" cap="rnd">
              <a:solidFill>
                <a:srgbClr val="C5192D"/>
              </a:solidFill>
              <a:prstDash val="dash"/>
              <a:round/>
            </a:ln>
            <a:effectLst/>
          </c:spPr>
          <c:marker>
            <c:symbol val="square"/>
            <c:size val="5"/>
            <c:spPr>
              <a:solidFill>
                <a:srgbClr val="C00000"/>
              </a:solidFill>
              <a:ln w="9525">
                <a:solidFill>
                  <a:srgbClr val="C00000"/>
                </a:solidFill>
              </a:ln>
              <a:effectLst/>
            </c:spPr>
          </c:marker>
          <c:dLbls>
            <c:dLbl>
              <c:idx val="1"/>
              <c:layout>
                <c:manualLayout>
                  <c:x val="-4.8756999125109363E-2"/>
                  <c:y val="-3.18635170603675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424-43BA-AB0F-E87CDDBF1081}"/>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'4.3.1'!$C$13:$C$21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'4.3.1'!$AK$13:$AK$21</c:f>
              <c:numCache>
                <c:formatCode>###0.0</c:formatCode>
                <c:ptCount val="9"/>
                <c:pt idx="0">
                  <c:v>3.1864800566513631</c:v>
                </c:pt>
                <c:pt idx="1">
                  <c:v>3.3090774924542501</c:v>
                </c:pt>
                <c:pt idx="2">
                  <c:v>2.9035001824937812</c:v>
                </c:pt>
                <c:pt idx="3">
                  <c:v>2.2478784772226157</c:v>
                </c:pt>
                <c:pt idx="4">
                  <c:v>3.4575262263864612</c:v>
                </c:pt>
                <c:pt idx="5">
                  <c:v>3.8493039840008425</c:v>
                </c:pt>
                <c:pt idx="6">
                  <c:v>4.4411258697446536</c:v>
                </c:pt>
                <c:pt idx="7">
                  <c:v>5.5148787873661416</c:v>
                </c:pt>
                <c:pt idx="8">
                  <c:v>4.1391052987706258</c:v>
                </c:pt>
              </c:numCache>
            </c:numRef>
          </c:val>
          <c:smooth val="0"/>
          <c:extLst>
            <c:ext xmlns:c16="http://schemas.microsoft.com/office/drawing/2014/chart" uri="{C3380CC4-5D6E-409C-BE32-E72D297353CC}">
              <c16:uniqueId val="{00000009-0424-43BA-AB0F-E87CDDBF1081}"/>
            </c:ext>
          </c:extLst>
        </c:ser>
        <c:ser>
          <c:idx val="2"/>
          <c:order val="2"/>
          <c:tx>
            <c:strRef>
              <c:f>'4.3.1'!$AL$12</c:f>
              <c:strCache>
                <c:ptCount val="1"/>
                <c:pt idx="0">
                  <c:v>Entre 25 y 35 años</c:v>
                </c:pt>
              </c:strCache>
            </c:strRef>
          </c:tx>
          <c:spPr>
            <a:ln w="28575" cap="rnd">
              <a:solidFill>
                <a:schemeClr val="bg2">
                  <a:lumMod val="50000"/>
                </a:schemeClr>
              </a:solidFill>
              <a:round/>
            </a:ln>
            <a:effectLst/>
          </c:spPr>
          <c:marker>
            <c:symbol val="triangle"/>
            <c:size val="5"/>
            <c:spPr>
              <a:solidFill>
                <a:schemeClr val="bg2">
                  <a:lumMod val="50000"/>
                </a:schemeClr>
              </a:solidFill>
              <a:ln w="9525">
                <a:solidFill>
                  <a:schemeClr val="bg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'4.3.1'!$C$13:$C$21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'4.3.1'!$AL$13:$AL$21</c:f>
              <c:numCache>
                <c:formatCode>###0.0</c:formatCode>
                <c:ptCount val="9"/>
                <c:pt idx="0">
                  <c:v>1.3818213261921108</c:v>
                </c:pt>
                <c:pt idx="1">
                  <c:v>1.867975444076424</c:v>
                </c:pt>
                <c:pt idx="2">
                  <c:v>1.1817001024638696</c:v>
                </c:pt>
                <c:pt idx="3">
                  <c:v>1.0015161598622946</c:v>
                </c:pt>
                <c:pt idx="4">
                  <c:v>1.9019592471763083</c:v>
                </c:pt>
                <c:pt idx="5">
                  <c:v>1.91122402948759</c:v>
                </c:pt>
                <c:pt idx="6">
                  <c:v>2.839518319071535</c:v>
                </c:pt>
                <c:pt idx="7">
                  <c:v>2.7157239717976012</c:v>
                </c:pt>
                <c:pt idx="8">
                  <c:v>3.0315942171224211</c:v>
                </c:pt>
              </c:numCache>
            </c:numRef>
          </c:val>
          <c:smooth val="0"/>
          <c:extLst>
            <c:ext xmlns:c16="http://schemas.microsoft.com/office/drawing/2014/chart" uri="{C3380CC4-5D6E-409C-BE32-E72D297353CC}">
              <c16:uniqueId val="{0000000A-0424-43BA-AB0F-E87CDDBF1081}"/>
            </c:ext>
          </c:extLst>
        </c:ser>
        <c:dLbls>
          <c:dLblPos val="t"/>
          <c:showLegendKey val="0"/>
          <c:showVal val="1"/>
          <c:showCatName val="0"/>
          <c:showSerName val="0"/>
          <c:showPercent val="0"/>
          <c:showBubbleSize val="0"/>
        </c:dLbls>
        <c:marker val="1"/>
        <c:smooth val="0"/>
        <c:axId val="215069184"/>
        <c:axId val="214312640"/>
      </c:lineChart>
      <c:catAx>
        <c:axId val="21506918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4312640"/>
        <c:crosses val="autoZero"/>
        <c:auto val="1"/>
        <c:lblAlgn val="ctr"/>
        <c:lblOffset val="100"/>
        <c:noMultiLvlLbl val="0"/>
      </c:catAx>
      <c:valAx>
        <c:axId val="214312640"/>
        <c:scaling>
          <c:orientation val="minMax"/>
          <c:max val="1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9444444444444445E-2"/>
              <c:y val="1.5084572761738113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bg2">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5069184"/>
        <c:crosses val="autoZero"/>
        <c:crossBetween val="between"/>
        <c:majorUnit val="2"/>
      </c:valAx>
      <c:spPr>
        <a:noFill/>
        <a:ln w="25400">
          <a:noFill/>
        </a:ln>
        <a:effectLst/>
      </c:spPr>
    </c:plotArea>
    <c:legend>
      <c:legendPos val="b"/>
      <c:layout>
        <c:manualLayout>
          <c:xMode val="edge"/>
          <c:yMode val="edge"/>
          <c:x val="0.1"/>
          <c:y val="0.92187445319335082"/>
          <c:w val="0.9"/>
          <c:h val="7.81256538736853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51896393305344"/>
          <c:y val="8.8402991632852132E-2"/>
          <c:w val="0.83206674498036337"/>
          <c:h val="0.32829066799156031"/>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C5192D"/>
              </a:solidFill>
              <a:ln>
                <a:noFill/>
              </a:ln>
              <a:effectLst/>
            </c:spPr>
            <c:extLst>
              <c:ext xmlns:c16="http://schemas.microsoft.com/office/drawing/2014/chart" uri="{C3380CC4-5D6E-409C-BE32-E72D297353CC}">
                <c16:uniqueId val="{00000001-ACE9-4A35-BD17-E38D0980836A}"/>
              </c:ext>
            </c:extLst>
          </c:dPt>
          <c:dPt>
            <c:idx val="1"/>
            <c:invertIfNegative val="0"/>
            <c:bubble3D val="0"/>
            <c:spPr>
              <a:solidFill>
                <a:schemeClr val="bg2">
                  <a:lumMod val="50000"/>
                </a:schemeClr>
              </a:solidFill>
              <a:ln>
                <a:noFill/>
              </a:ln>
              <a:effectLst/>
            </c:spPr>
            <c:extLst>
              <c:ext xmlns:c16="http://schemas.microsoft.com/office/drawing/2014/chart" uri="{C3380CC4-5D6E-409C-BE32-E72D297353CC}">
                <c16:uniqueId val="{00000003-ACE9-4A35-BD17-E38D0980836A}"/>
              </c:ext>
            </c:extLst>
          </c:dPt>
          <c:dPt>
            <c:idx val="2"/>
            <c:invertIfNegative val="0"/>
            <c:bubble3D val="0"/>
            <c:spPr>
              <a:pattFill prst="wdDnDiag">
                <a:fgClr>
                  <a:srgbClr val="C00000"/>
                </a:fgClr>
                <a:bgClr>
                  <a:schemeClr val="bg1"/>
                </a:bgClr>
              </a:pattFill>
              <a:ln>
                <a:noFill/>
              </a:ln>
              <a:effectLst/>
            </c:spPr>
            <c:extLst>
              <c:ext xmlns:c16="http://schemas.microsoft.com/office/drawing/2014/chart" uri="{C3380CC4-5D6E-409C-BE32-E72D297353CC}">
                <c16:uniqueId val="{00000005-ACE9-4A35-BD17-E38D0980836A}"/>
              </c:ext>
            </c:extLst>
          </c:dPt>
          <c:dPt>
            <c:idx val="3"/>
            <c:invertIfNegative val="0"/>
            <c:bubble3D val="0"/>
            <c:spPr>
              <a:solidFill>
                <a:srgbClr val="C5192D"/>
              </a:solidFill>
              <a:ln>
                <a:noFill/>
              </a:ln>
              <a:effectLst/>
            </c:spPr>
            <c:extLst>
              <c:ext xmlns:c16="http://schemas.microsoft.com/office/drawing/2014/chart" uri="{C3380CC4-5D6E-409C-BE32-E72D297353CC}">
                <c16:uniqueId val="{00000007-ACE9-4A35-BD17-E38D0980836A}"/>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09-ACE9-4A35-BD17-E38D0980836A}"/>
              </c:ext>
            </c:extLst>
          </c:dPt>
          <c:dPt>
            <c:idx val="5"/>
            <c:invertIfNegative val="0"/>
            <c:bubble3D val="0"/>
            <c:spPr>
              <a:pattFill prst="wdDnDiag">
                <a:fgClr>
                  <a:srgbClr val="C00000"/>
                </a:fgClr>
                <a:bgClr>
                  <a:schemeClr val="bg1"/>
                </a:bgClr>
              </a:pattFill>
              <a:ln>
                <a:noFill/>
              </a:ln>
              <a:effectLst/>
            </c:spPr>
            <c:extLst>
              <c:ext xmlns:c16="http://schemas.microsoft.com/office/drawing/2014/chart" uri="{C3380CC4-5D6E-409C-BE32-E72D297353CC}">
                <c16:uniqueId val="{0000000B-ACE9-4A35-BD17-E38D0980836A}"/>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'4.5.1'!$T$10:$Z$11</c15:sqref>
                  </c15:fullRef>
                </c:ext>
              </c:extLst>
              <c:f>'4.5.1'!$T$10:$Z$11</c:f>
              <c:multiLvlStrCache>
                <c:ptCount val="6"/>
                <c:lvl>
                  <c:pt idx="0">
                    <c:v>Indice de paridad (Niñas / Niños)
</c:v>
                  </c:pt>
                  <c:pt idx="1">
                    <c:v>Indice de paridad (Estudiantes de escuelas rurales / Estudiantes de escuelas urbanas)</c:v>
                  </c:pt>
                  <c:pt idx="2">
                    <c:v>Indice de paridad (Nivel socio-económico bajo  /  Nivel socio-económico alto)</c:v>
                  </c:pt>
                  <c:pt idx="3">
                    <c:v>Indice de paridad (Niñas / Niños)</c:v>
                  </c:pt>
                  <c:pt idx="4">
                    <c:v>Indice de paridad (Estudiantes de escuelas rurales / Estudiantes de escuelas urbanas)</c:v>
                  </c:pt>
                  <c:pt idx="5">
                    <c:v>Indice de paridad (Nivel socio-económico bajo  /  Nivel socio-económico alto)</c:v>
                  </c:pt>
                </c:lvl>
                <c:lvl>
                  <c:pt idx="0">
                    <c:v>Proporción de niños, niñas y adolescentes (c) al final de la enseñanza secundaria inferior, que han alcanzado al menos un nivel mínimo de competencia en (i) lectura 
</c:v>
                  </c:pt>
                  <c:pt idx="3">
                    <c:v>Proporción de niños, niñas y adolescentes (c) al final de la enseñanza secundaria inferior, que han alcanzado al menos un nivel mínimo de competencia en (ii) matemáticas</c:v>
                  </c:pt>
                </c:lvl>
              </c:multiLvlStrCache>
            </c:multiLvlStrRef>
          </c:cat>
          <c:val>
            <c:numRef>
              <c:extLst>
                <c:ext xmlns:c15="http://schemas.microsoft.com/office/drawing/2012/chart" uri="{02D57815-91ED-43cb-92C2-25804820EDAC}">
                  <c15:fullRef>
                    <c15:sqref>'4.5.1'!$T$12:$Z$12</c15:sqref>
                  </c15:fullRef>
                </c:ext>
              </c:extLst>
              <c:f>('4.5.1'!$T$12:$V$12,'4.5.1'!$X$12:$Z$12)</c:f>
              <c:numCache>
                <c:formatCode>0.00</c:formatCode>
                <c:ptCount val="6"/>
                <c:pt idx="0">
                  <c:v>1.2288557213930349</c:v>
                </c:pt>
                <c:pt idx="1">
                  <c:v>0.83958067905476441</c:v>
                </c:pt>
                <c:pt idx="2">
                  <c:v>0.58132837510068314</c:v>
                </c:pt>
                <c:pt idx="3">
                  <c:v>0.7002096436058699</c:v>
                </c:pt>
                <c:pt idx="4">
                  <c:v>0.66724689993663633</c:v>
                </c:pt>
                <c:pt idx="5">
                  <c:v>0.28291174597561503</c:v>
                </c:pt>
              </c:numCache>
            </c:numRef>
          </c:val>
          <c:extLst>
            <c:ext xmlns:c16="http://schemas.microsoft.com/office/drawing/2014/chart" uri="{C3380CC4-5D6E-409C-BE32-E72D297353CC}">
              <c16:uniqueId val="{0000000C-ACE9-4A35-BD17-E38D0980836A}"/>
            </c:ext>
          </c:extLst>
        </c:ser>
        <c:dLbls>
          <c:dLblPos val="outEnd"/>
          <c:showLegendKey val="0"/>
          <c:showVal val="1"/>
          <c:showCatName val="0"/>
          <c:showSerName val="0"/>
          <c:showPercent val="0"/>
          <c:showBubbleSize val="0"/>
        </c:dLbls>
        <c:gapWidth val="219"/>
        <c:overlap val="-27"/>
        <c:axId val="215778816"/>
        <c:axId val="214316672"/>
      </c:barChart>
      <c:catAx>
        <c:axId val="215778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R"/>
                  <a:t>2012</a:t>
                </a:r>
              </a:p>
              <a:p>
                <a:pPr>
                  <a:defRPr/>
                </a:pPr>
                <a:r>
                  <a:rPr lang="es-CR" b="1">
                    <a:solidFill>
                      <a:sysClr val="windowText" lastClr="000000"/>
                    </a:solidFill>
                  </a:rPr>
                  <a:t>Indicadores</a:t>
                </a:r>
              </a:p>
            </c:rich>
          </c:tx>
          <c:layout>
            <c:manualLayout>
              <c:xMode val="edge"/>
              <c:yMode val="edge"/>
              <c:x val="0.50536650422389962"/>
              <c:y val="0.8697887301124396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4316672"/>
        <c:crosses val="autoZero"/>
        <c:auto val="1"/>
        <c:lblAlgn val="ctr"/>
        <c:lblOffset val="100"/>
        <c:noMultiLvlLbl val="0"/>
      </c:catAx>
      <c:valAx>
        <c:axId val="214316672"/>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Indice</a:t>
                </a:r>
                <a:r>
                  <a:rPr lang="es-CR" b="1" baseline="0">
                    <a:solidFill>
                      <a:sysClr val="windowText" lastClr="000000"/>
                    </a:solidFill>
                  </a:rPr>
                  <a:t> de paridad </a:t>
                </a:r>
                <a:endParaRPr lang="es-CR" b="1">
                  <a:solidFill>
                    <a:sysClr val="windowText" lastClr="000000"/>
                  </a:solidFill>
                </a:endParaRPr>
              </a:p>
            </c:rich>
          </c:tx>
          <c:layout>
            <c:manualLayout>
              <c:xMode val="edge"/>
              <c:yMode val="edge"/>
              <c:x val="9.1278399117308473E-5"/>
              <c:y val="7.3879653932147366E-4"/>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0"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57788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15810638349111E-2"/>
          <c:y val="7.6830647508565386E-2"/>
          <c:w val="0.89726697006910838"/>
          <c:h val="0.38575431694571216"/>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CC0E-4D90-93F5-5F142DCDBE8C}"/>
              </c:ext>
            </c:extLst>
          </c:dPt>
          <c:dPt>
            <c:idx val="1"/>
            <c:invertIfNegative val="0"/>
            <c:bubble3D val="0"/>
            <c:spPr>
              <a:solidFill>
                <a:schemeClr val="bg2">
                  <a:lumMod val="50000"/>
                </a:schemeClr>
              </a:solidFill>
              <a:ln>
                <a:solidFill>
                  <a:schemeClr val="tx1">
                    <a:lumMod val="50000"/>
                    <a:lumOff val="50000"/>
                  </a:schemeClr>
                </a:solidFill>
              </a:ln>
              <a:effectLst/>
            </c:spPr>
            <c:extLst>
              <c:ext xmlns:c16="http://schemas.microsoft.com/office/drawing/2014/chart" uri="{C3380CC4-5D6E-409C-BE32-E72D297353CC}">
                <c16:uniqueId val="{00000003-CC0E-4D90-93F5-5F142DCDBE8C}"/>
              </c:ext>
            </c:extLst>
          </c:dPt>
          <c:dPt>
            <c:idx val="2"/>
            <c:invertIfNegative val="0"/>
            <c:bubble3D val="0"/>
            <c:spPr>
              <a:pattFill prst="wdDnDiag">
                <a:fgClr>
                  <a:srgbClr val="C00000"/>
                </a:fgClr>
                <a:bgClr>
                  <a:schemeClr val="bg1"/>
                </a:bgClr>
              </a:pattFill>
              <a:ln>
                <a:noFill/>
              </a:ln>
              <a:effectLst/>
            </c:spPr>
            <c:extLst>
              <c:ext xmlns:c16="http://schemas.microsoft.com/office/drawing/2014/chart" uri="{C3380CC4-5D6E-409C-BE32-E72D297353CC}">
                <c16:uniqueId val="{00000005-CC0E-4D90-93F5-5F142DCDBE8C}"/>
              </c:ext>
            </c:extLst>
          </c:dPt>
          <c:dPt>
            <c:idx val="3"/>
            <c:invertIfNegative val="0"/>
            <c:bubble3D val="0"/>
            <c:spPr>
              <a:solidFill>
                <a:srgbClr val="C00000"/>
              </a:solidFill>
              <a:ln>
                <a:noFill/>
              </a:ln>
              <a:effectLst/>
            </c:spPr>
            <c:extLst>
              <c:ext xmlns:c16="http://schemas.microsoft.com/office/drawing/2014/chart" uri="{C3380CC4-5D6E-409C-BE32-E72D297353CC}">
                <c16:uniqueId val="{00000007-CC0E-4D90-93F5-5F142DCDBE8C}"/>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09-CC0E-4D90-93F5-5F142DCDBE8C}"/>
              </c:ext>
            </c:extLst>
          </c:dPt>
          <c:dPt>
            <c:idx val="5"/>
            <c:invertIfNegative val="0"/>
            <c:bubble3D val="0"/>
            <c:spPr>
              <a:pattFill prst="wdDnDiag">
                <a:fgClr>
                  <a:srgbClr val="C00000"/>
                </a:fgClr>
                <a:bgClr>
                  <a:schemeClr val="bg1"/>
                </a:bgClr>
              </a:pattFill>
              <a:ln>
                <a:noFill/>
              </a:ln>
              <a:effectLst/>
            </c:spPr>
            <c:extLst>
              <c:ext xmlns:c16="http://schemas.microsoft.com/office/drawing/2014/chart" uri="{C3380CC4-5D6E-409C-BE32-E72D297353CC}">
                <c16:uniqueId val="{0000000B-CC0E-4D90-93F5-5F142DCDBE8C}"/>
              </c:ext>
            </c:extLst>
          </c:dPt>
          <c:dPt>
            <c:idx val="6"/>
            <c:invertIfNegative val="0"/>
            <c:bubble3D val="0"/>
            <c:spPr>
              <a:solidFill>
                <a:srgbClr val="C00000"/>
              </a:solidFill>
              <a:ln>
                <a:noFill/>
              </a:ln>
              <a:effectLst/>
            </c:spPr>
            <c:extLst>
              <c:ext xmlns:c16="http://schemas.microsoft.com/office/drawing/2014/chart" uri="{C3380CC4-5D6E-409C-BE32-E72D297353CC}">
                <c16:uniqueId val="{0000000D-CC0E-4D90-93F5-5F142DCDBE8C}"/>
              </c:ext>
            </c:extLst>
          </c:dPt>
          <c:dPt>
            <c:idx val="7"/>
            <c:invertIfNegative val="0"/>
            <c:bubble3D val="0"/>
            <c:spPr>
              <a:solidFill>
                <a:schemeClr val="bg2">
                  <a:lumMod val="50000"/>
                </a:schemeClr>
              </a:solidFill>
              <a:ln>
                <a:noFill/>
              </a:ln>
              <a:effectLst/>
            </c:spPr>
            <c:extLst>
              <c:ext xmlns:c16="http://schemas.microsoft.com/office/drawing/2014/chart" uri="{C3380CC4-5D6E-409C-BE32-E72D297353CC}">
                <c16:uniqueId val="{0000000F-CC0E-4D90-93F5-5F142DCDBE8C}"/>
              </c:ext>
            </c:extLst>
          </c:dPt>
          <c:dPt>
            <c:idx val="8"/>
            <c:invertIfNegative val="0"/>
            <c:bubble3D val="0"/>
            <c:spPr>
              <a:pattFill prst="wdDnDiag">
                <a:fgClr>
                  <a:srgbClr val="C00000"/>
                </a:fgClr>
                <a:bgClr>
                  <a:schemeClr val="bg1"/>
                </a:bgClr>
              </a:pattFill>
              <a:ln>
                <a:noFill/>
              </a:ln>
              <a:effectLst/>
            </c:spPr>
            <c:extLst>
              <c:ext xmlns:c16="http://schemas.microsoft.com/office/drawing/2014/chart" uri="{C3380CC4-5D6E-409C-BE32-E72D297353CC}">
                <c16:uniqueId val="{00000011-CC0E-4D90-93F5-5F142DCDBE8C}"/>
              </c:ext>
            </c:extLst>
          </c:dPt>
          <c:dPt>
            <c:idx val="9"/>
            <c:invertIfNegative val="0"/>
            <c:bubble3D val="0"/>
            <c:spPr>
              <a:solidFill>
                <a:srgbClr val="C00000"/>
              </a:solidFill>
              <a:ln>
                <a:noFill/>
              </a:ln>
              <a:effectLst/>
            </c:spPr>
            <c:extLst>
              <c:ext xmlns:c16="http://schemas.microsoft.com/office/drawing/2014/chart" uri="{C3380CC4-5D6E-409C-BE32-E72D297353CC}">
                <c16:uniqueId val="{00000013-CC0E-4D90-93F5-5F142DCDBE8C}"/>
              </c:ext>
            </c:extLst>
          </c:dPt>
          <c:dPt>
            <c:idx val="10"/>
            <c:invertIfNegative val="0"/>
            <c:bubble3D val="0"/>
            <c:spPr>
              <a:solidFill>
                <a:schemeClr val="bg2">
                  <a:lumMod val="50000"/>
                </a:schemeClr>
              </a:solidFill>
              <a:ln>
                <a:noFill/>
              </a:ln>
              <a:effectLst/>
            </c:spPr>
            <c:extLst>
              <c:ext xmlns:c16="http://schemas.microsoft.com/office/drawing/2014/chart" uri="{C3380CC4-5D6E-409C-BE32-E72D297353CC}">
                <c16:uniqueId val="{00000015-CC0E-4D90-93F5-5F142DCDBE8C}"/>
              </c:ext>
            </c:extLst>
          </c:dPt>
          <c:dPt>
            <c:idx val="11"/>
            <c:invertIfNegative val="0"/>
            <c:bubble3D val="0"/>
            <c:spPr>
              <a:pattFill prst="wdDnDiag">
                <a:fgClr>
                  <a:srgbClr val="C00000"/>
                </a:fgClr>
                <a:bgClr>
                  <a:schemeClr val="bg1"/>
                </a:bgClr>
              </a:pattFill>
              <a:ln>
                <a:noFill/>
              </a:ln>
              <a:effectLst/>
            </c:spPr>
            <c:extLst>
              <c:ext xmlns:c16="http://schemas.microsoft.com/office/drawing/2014/chart" uri="{C3380CC4-5D6E-409C-BE32-E72D297353CC}">
                <c16:uniqueId val="{00000017-CC0E-4D90-93F5-5F142DCDBE8C}"/>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'4.5.1'!$D$10:$R$12</c15:sqref>
                  </c15:fullRef>
                </c:ext>
              </c:extLst>
              <c:f>'4.5.1'!$D$10:$R$12</c:f>
              <c:multiLvlStrCache>
                <c:ptCount val="12"/>
                <c:lvl>
                  <c:pt idx="0">
                    <c:v>Indice de paridad (Niñas / Niños)</c:v>
                  </c:pt>
                  <c:pt idx="1">
                    <c:v>Indice de paridad (Estudiantes de escuelas rurales / Estudiantes de escuelas urbanas)</c:v>
                  </c:pt>
                  <c:pt idx="2">
                    <c:v>Indice de paridad (Nivel socio-económico bajo  /  Nivel socio-económico alto)</c:v>
                  </c:pt>
                  <c:pt idx="3">
                    <c:v>Indice de paridad (Niñas / Niños)</c:v>
                  </c:pt>
                  <c:pt idx="4">
                    <c:v>Indice de paridad (Estudiantes de escuelas rurales / Estudiantes de escuelas urbanas)</c:v>
                  </c:pt>
                  <c:pt idx="5">
                    <c:v>Indice de paridad (Nivel socio-económico bajo  /  Nivel socio-económico alto)</c:v>
                  </c:pt>
                  <c:pt idx="6">
                    <c:v>Indice de paridad (Niñas / Niños)</c:v>
                  </c:pt>
                  <c:pt idx="7">
                    <c:v>Indice de paridad (Estudiantes de escuelas rurales / Estudiantes de escuelas urbanas)</c:v>
                  </c:pt>
                  <c:pt idx="8">
                    <c:v>Indice de paridad (Nivel socio-económico bajo  /  Nivel socio-económico alto)</c:v>
                  </c:pt>
                  <c:pt idx="9">
                    <c:v>Indice de paridad (Niñas / Niños)</c:v>
                  </c:pt>
                  <c:pt idx="10">
                    <c:v>Indice de paridad (Estudiantes de escuelas rurales / Estudiantes de escuelas urbanas)</c:v>
                  </c:pt>
                  <c:pt idx="11">
                    <c:v>Indice de paridad (Nivel socio-económico bajo  /  Nivel socio-económico alto)</c:v>
                  </c:pt>
                </c:lvl>
                <c:lvl>
                  <c:pt idx="0">
                    <c:v>Proporción de niños, niñas y adolescentes  (a) en los grados 2/3 de la enseñanza primaria, que han alcanzado al menos un nivel mínimo de competencia en (i) lectura </c:v>
                  </c:pt>
                  <c:pt idx="3">
                    <c:v>Proporción de niños, niñas y adolescentes (a) en los grados 2/3 de la enseñanza primaria, que han alcanzado al menos un nivel mínimo de competencia en (ii) matemáticas</c:v>
                  </c:pt>
                  <c:pt idx="6">
                    <c:v>Proporción de niños, niñas y adolescentes  (b) al final de la enseñanza primaria, que han alcanzado al menos un nivel mínimo de competencia en (i) lectura</c:v>
                  </c:pt>
                  <c:pt idx="9">
                    <c:v>Proporción de niños, niñas y adolescentes (b) al final de la enseñanza primaria, que han alcanzado al menos un nivel mínimo de competencia en (ii) matemáticas</c:v>
                  </c:pt>
                </c:lvl>
              </c:multiLvlStrCache>
            </c:multiLvlStrRef>
          </c:cat>
          <c:val>
            <c:numRef>
              <c:extLst>
                <c:ext xmlns:c15="http://schemas.microsoft.com/office/drawing/2012/chart" uri="{02D57815-91ED-43cb-92C2-25804820EDAC}">
                  <c15:fullRef>
                    <c15:sqref>'4.5.1'!$D$13:$R$13</c15:sqref>
                  </c15:fullRef>
                </c:ext>
              </c:extLst>
              <c:f>('4.5.1'!$D$13:$F$13,'4.5.1'!$H$13:$J$13,'4.5.1'!$L$13:$N$13,'4.5.1'!$P$13:$R$13)</c:f>
              <c:numCache>
                <c:formatCode>0.00</c:formatCode>
                <c:ptCount val="12"/>
                <c:pt idx="0">
                  <c:v>1.0768261964735515</c:v>
                </c:pt>
                <c:pt idx="1">
                  <c:v>0.96912361258700308</c:v>
                </c:pt>
                <c:pt idx="2">
                  <c:v>0.81837762422923999</c:v>
                </c:pt>
                <c:pt idx="3">
                  <c:v>1.0223684210526316</c:v>
                </c:pt>
                <c:pt idx="4">
                  <c:v>1.0449197277584048</c:v>
                </c:pt>
                <c:pt idx="5">
                  <c:v>0.75458953454304722</c:v>
                </c:pt>
                <c:pt idx="6">
                  <c:v>1.0200845665961946</c:v>
                </c:pt>
                <c:pt idx="7">
                  <c:v>0.89533023878692908</c:v>
                </c:pt>
                <c:pt idx="8">
                  <c:v>0.9181409888879235</c:v>
                </c:pt>
                <c:pt idx="9">
                  <c:v>0.9567039106145252</c:v>
                </c:pt>
                <c:pt idx="10">
                  <c:v>0.8313974154594006</c:v>
                </c:pt>
                <c:pt idx="11">
                  <c:v>0.63781866784495556</c:v>
                </c:pt>
              </c:numCache>
            </c:numRef>
          </c:val>
          <c:extLst>
            <c:ext xmlns:c16="http://schemas.microsoft.com/office/drawing/2014/chart" uri="{C3380CC4-5D6E-409C-BE32-E72D297353CC}">
              <c16:uniqueId val="{00000018-CC0E-4D90-93F5-5F142DCDBE8C}"/>
            </c:ext>
          </c:extLst>
        </c:ser>
        <c:dLbls>
          <c:dLblPos val="outEnd"/>
          <c:showLegendKey val="0"/>
          <c:showVal val="1"/>
          <c:showCatName val="0"/>
          <c:showSerName val="0"/>
          <c:showPercent val="0"/>
          <c:showBubbleSize val="0"/>
        </c:dLbls>
        <c:gapWidth val="219"/>
        <c:overlap val="-27"/>
        <c:axId val="215893504"/>
        <c:axId val="214318400"/>
      </c:barChart>
      <c:catAx>
        <c:axId val="21589350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chemeClr val="bg2">
                        <a:lumMod val="50000"/>
                      </a:schemeClr>
                    </a:solidFill>
                  </a:rPr>
                  <a:t>2013</a:t>
                </a:r>
              </a:p>
              <a:p>
                <a:pPr>
                  <a:defRPr b="1">
                    <a:solidFill>
                      <a:sysClr val="windowText" lastClr="000000"/>
                    </a:solidFill>
                  </a:defRPr>
                </a:pPr>
                <a:r>
                  <a:rPr lang="es-CR" b="1">
                    <a:solidFill>
                      <a:sysClr val="windowText" lastClr="000000"/>
                    </a:solidFill>
                  </a:rPr>
                  <a:t>Indicadores</a:t>
                </a:r>
              </a:p>
            </c:rich>
          </c:tx>
          <c:layout>
            <c:manualLayout>
              <c:xMode val="edge"/>
              <c:yMode val="edge"/>
              <c:x val="0.47925276312937937"/>
              <c:y val="0.8982764245705076"/>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s-CR"/>
          </a:p>
        </c:txPr>
        <c:crossAx val="214318400"/>
        <c:crosses val="autoZero"/>
        <c:auto val="1"/>
        <c:lblAlgn val="ctr"/>
        <c:lblOffset val="100"/>
        <c:noMultiLvlLbl val="0"/>
      </c:catAx>
      <c:valAx>
        <c:axId val="214318400"/>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Indice</a:t>
                </a:r>
                <a:r>
                  <a:rPr lang="es-CR" b="1" baseline="0">
                    <a:solidFill>
                      <a:sysClr val="windowText" lastClr="000000"/>
                    </a:solidFill>
                  </a:rPr>
                  <a:t> de paridad</a:t>
                </a:r>
                <a:endParaRPr lang="es-CR" b="1">
                  <a:solidFill>
                    <a:sysClr val="windowText" lastClr="000000"/>
                  </a:solidFill>
                </a:endParaRPr>
              </a:p>
            </c:rich>
          </c:tx>
          <c:layout>
            <c:manualLayout>
              <c:xMode val="edge"/>
              <c:yMode val="edge"/>
              <c:x val="2.9304025923218143E-3"/>
              <c:y val="9.6245075827467788E-3"/>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0"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58935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990113735783029"/>
          <c:y val="0.1111111111111111"/>
          <c:w val="0.73054330708661408"/>
          <c:h val="0.68331802274715658"/>
        </c:manualLayout>
      </c:layout>
      <c:barChart>
        <c:barDir val="bar"/>
        <c:grouping val="clustered"/>
        <c:varyColors val="0"/>
        <c:ser>
          <c:idx val="0"/>
          <c:order val="0"/>
          <c:spPr>
            <a:solidFill>
              <a:srgbClr val="C5192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('4.6.1'!$D$11,'4.6.1'!$P$11)</c:f>
              <c:strCache>
                <c:ptCount val="2"/>
                <c:pt idx="0">
                  <c:v>De 15 a 24 años </c:v>
                </c:pt>
                <c:pt idx="1">
                  <c:v>De 15 años y más</c:v>
                </c:pt>
              </c:strCache>
            </c:strRef>
          </c:cat>
          <c:val>
            <c:numRef>
              <c:f>('4.6.1'!$D$16,'4.6.1'!$P$16)</c:f>
              <c:numCache>
                <c:formatCode>0.0</c:formatCode>
                <c:ptCount val="2"/>
                <c:pt idx="0">
                  <c:v>99.133703423992472</c:v>
                </c:pt>
                <c:pt idx="1">
                  <c:v>97.406584408460176</c:v>
                </c:pt>
              </c:numCache>
            </c:numRef>
          </c:val>
          <c:extLst>
            <c:ext xmlns:c16="http://schemas.microsoft.com/office/drawing/2014/chart" uri="{C3380CC4-5D6E-409C-BE32-E72D297353CC}">
              <c16:uniqueId val="{00000000-2EDD-4887-BC2F-455571837CF5}"/>
            </c:ext>
          </c:extLst>
        </c:ser>
        <c:dLbls>
          <c:dLblPos val="outEnd"/>
          <c:showLegendKey val="0"/>
          <c:showVal val="1"/>
          <c:showCatName val="0"/>
          <c:showSerName val="0"/>
          <c:showPercent val="0"/>
          <c:showBubbleSize val="0"/>
        </c:dLbls>
        <c:gapWidth val="182"/>
        <c:axId val="215700992"/>
        <c:axId val="214566016"/>
      </c:barChart>
      <c:catAx>
        <c:axId val="215700992"/>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Grupos de edad</a:t>
                </a:r>
              </a:p>
            </c:rich>
          </c:tx>
          <c:layout>
            <c:manualLayout>
              <c:xMode val="edge"/>
              <c:yMode val="edge"/>
              <c:x val="3.0555555555555555E-2"/>
              <c:y val="7.8510498687664049E-3"/>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in"/>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4566016"/>
        <c:crosses val="autoZero"/>
        <c:auto val="1"/>
        <c:lblAlgn val="ctr"/>
        <c:lblOffset val="100"/>
        <c:noMultiLvlLbl val="0"/>
      </c:catAx>
      <c:valAx>
        <c:axId val="214566016"/>
        <c:scaling>
          <c:orientation val="minMax"/>
          <c:max val="100"/>
          <c:min val="0"/>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out"/>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5700992"/>
        <c:crosses val="autoZero"/>
        <c:crossBetween val="between"/>
        <c:majorUnit val="1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365040779298566E-2"/>
          <c:y val="3.5947712418300651E-2"/>
          <c:w val="0.8820264581021332"/>
          <c:h val="0.77413874736246202"/>
        </c:manualLayout>
      </c:layout>
      <c:barChart>
        <c:barDir val="col"/>
        <c:grouping val="clustered"/>
        <c:varyColors val="0"/>
        <c:ser>
          <c:idx val="0"/>
          <c:order val="0"/>
          <c:tx>
            <c:strRef>
              <c:f>'4.a.1'!$C$60</c:f>
              <c:strCache>
                <c:ptCount val="1"/>
                <c:pt idx="0">
                  <c:v>I y II Ciclos</c:v>
                </c:pt>
              </c:strCache>
            </c:strRef>
          </c:tx>
          <c:spPr>
            <a:solidFill>
              <a:srgbClr val="C5192D"/>
            </a:solidFill>
            <a:ln>
              <a:noFill/>
            </a:ln>
            <a:effectLst/>
          </c:spPr>
          <c:invertIfNegative val="0"/>
          <c:dLbls>
            <c:dLbl>
              <c:idx val="0"/>
              <c:layout>
                <c:manualLayout>
                  <c:x val="-2.3060600814581523E-3"/>
                  <c:y val="1.307185840961192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2B7-4053-B197-9ED982C6CED1}"/>
                </c:ext>
              </c:extLst>
            </c:dLbl>
            <c:dLbl>
              <c:idx val="1"/>
              <c:layout>
                <c:manualLayout>
                  <c:x val="-4.1013694737245612E-17"/>
                  <c:y val="1.307189542483654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B7-4053-B197-9ED982C6CED1}"/>
                </c:ext>
              </c:extLst>
            </c:dLbl>
            <c:dLbl>
              <c:idx val="3"/>
              <c:layout>
                <c:manualLayout>
                  <c:x val="-2.2371364653243847E-3"/>
                  <c:y val="1.307189542483654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2B7-4053-B197-9ED982C6CED1}"/>
                </c:ext>
              </c:extLst>
            </c:dLbl>
            <c:dLbl>
              <c:idx val="4"/>
              <c:layout>
                <c:manualLayout>
                  <c:x val="0"/>
                  <c:y val="1.307189542483660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2B7-4053-B197-9ED982C6CED1}"/>
                </c:ext>
              </c:extLst>
            </c:dLbl>
            <c:dLbl>
              <c:idx val="5"/>
              <c:layout>
                <c:manualLayout>
                  <c:x val="-1.6405477894898245E-16"/>
                  <c:y val="1.307189542483658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2B7-4053-B197-9ED982C6CED1}"/>
                </c:ext>
              </c:extLst>
            </c:dLbl>
            <c:dLbl>
              <c:idx val="6"/>
              <c:layout>
                <c:manualLayout>
                  <c:x val="0"/>
                  <c:y val="1.96078431372548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2B7-4053-B197-9ED982C6CED1}"/>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'4.a.1'!$D$59:$M$59</c15:sqref>
                  </c15:fullRef>
                </c:ext>
              </c:extLst>
              <c:f>('4.a.1'!$D$59:$F$59,'4.a.1'!$H$59,'4.a.1'!$J$59:$K$59,'4.a.1'!$M$59)</c:f>
              <c:strCache>
                <c:ptCount val="7"/>
                <c:pt idx="0">
                  <c:v>Electricidad </c:v>
                </c:pt>
                <c:pt idx="1">
                  <c:v>Computa-
doras conectadas a internet</c:v>
                </c:pt>
                <c:pt idx="2">
                  <c:v>Computado-
ras pedagó-
gicas</c:v>
                </c:pt>
                <c:pt idx="3">
                  <c:v>Infraestruc-
tura
adaptada</c:v>
                </c:pt>
                <c:pt idx="4">
                  <c:v>Agua</c:v>
                </c:pt>
                <c:pt idx="5">
                  <c:v>Inodoros</c:v>
                </c:pt>
                <c:pt idx="6">
                  <c:v>Lavatorios</c:v>
                </c:pt>
              </c:strCache>
            </c:strRef>
          </c:cat>
          <c:val>
            <c:numRef>
              <c:extLst>
                <c:ext xmlns:c15="http://schemas.microsoft.com/office/drawing/2012/chart" uri="{02D57815-91ED-43cb-92C2-25804820EDAC}">
                  <c15:fullRef>
                    <c15:sqref>'4.a.1'!$D$60:$M$60</c15:sqref>
                  </c15:fullRef>
                </c:ext>
              </c:extLst>
              <c:f>('4.a.1'!$D$60:$F$60,'4.a.1'!$H$60,'4.a.1'!$J$60:$K$60,'4.a.1'!$M$60)</c:f>
              <c:numCache>
                <c:formatCode>0.00</c:formatCode>
                <c:ptCount val="7"/>
                <c:pt idx="0">
                  <c:v>98.98</c:v>
                </c:pt>
                <c:pt idx="1">
                  <c:v>86.6</c:v>
                </c:pt>
                <c:pt idx="2">
                  <c:v>95.58</c:v>
                </c:pt>
                <c:pt idx="3">
                  <c:v>79.88</c:v>
                </c:pt>
                <c:pt idx="4">
                  <c:v>91.07</c:v>
                </c:pt>
                <c:pt idx="5">
                  <c:v>97.87</c:v>
                </c:pt>
                <c:pt idx="6">
                  <c:v>88.29</c:v>
                </c:pt>
              </c:numCache>
            </c:numRef>
          </c:val>
          <c:extLst>
            <c:ext xmlns:c16="http://schemas.microsoft.com/office/drawing/2014/chart" uri="{C3380CC4-5D6E-409C-BE32-E72D297353CC}">
              <c16:uniqueId val="{00000006-52B7-4053-B197-9ED982C6CED1}"/>
            </c:ext>
          </c:extLst>
        </c:ser>
        <c:ser>
          <c:idx val="1"/>
          <c:order val="1"/>
          <c:tx>
            <c:strRef>
              <c:f>'4.a.1'!$C$61</c:f>
              <c:strCache>
                <c:ptCount val="1"/>
                <c:pt idx="0">
                  <c:v>III Ciclo y 
Educ. Diversificada</c:v>
                </c:pt>
              </c:strCache>
            </c:strRef>
          </c:tx>
          <c:spPr>
            <a:solidFill>
              <a:schemeClr val="bg2">
                <a:lumMod val="50000"/>
              </a:schemeClr>
            </a:solidFill>
            <a:ln>
              <a:noFill/>
            </a:ln>
            <a:effectLst/>
          </c:spPr>
          <c:invertIfNegative val="0"/>
          <c:dLbls>
            <c:dLbl>
              <c:idx val="0"/>
              <c:layout>
                <c:manualLayout>
                  <c:x val="6.711409395973175E-3"/>
                  <c:y val="9.803921568627450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2B7-4053-B197-9ED982C6CED1}"/>
                </c:ext>
              </c:extLst>
            </c:dLbl>
            <c:dLbl>
              <c:idx val="1"/>
              <c:layout>
                <c:manualLayout>
                  <c:x val="6.7114093959731542E-3"/>
                  <c:y val="1.633986928104572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2B7-4053-B197-9ED982C6CED1}"/>
                </c:ext>
              </c:extLst>
            </c:dLbl>
            <c:dLbl>
              <c:idx val="3"/>
              <c:layout>
                <c:manualLayout>
                  <c:x val="2.2371364653243847E-3"/>
                  <c:y val="1.307189542483660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2B7-4053-B197-9ED982C6CED1}"/>
                </c:ext>
              </c:extLst>
            </c:dLbl>
            <c:dLbl>
              <c:idx val="4"/>
              <c:layout>
                <c:manualLayout>
                  <c:x val="6.7114093959730727E-3"/>
                  <c:y val="9.803921568627443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2B7-4053-B197-9ED982C6CED1}"/>
                </c:ext>
              </c:extLst>
            </c:dLbl>
            <c:dLbl>
              <c:idx val="5"/>
              <c:layout>
                <c:manualLayout>
                  <c:x val="6.7114093959731542E-3"/>
                  <c:y val="9.803921568627443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2B7-4053-B197-9ED982C6CED1}"/>
                </c:ext>
              </c:extLst>
            </c:dLbl>
            <c:dLbl>
              <c:idx val="6"/>
              <c:layout>
                <c:manualLayout>
                  <c:x val="6.7114093959731542E-3"/>
                  <c:y val="9.803921568627435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2B7-4053-B197-9ED982C6CED1}"/>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'4.a.1'!$D$59:$M$59</c15:sqref>
                  </c15:fullRef>
                </c:ext>
              </c:extLst>
              <c:f>('4.a.1'!$D$59:$F$59,'4.a.1'!$H$59,'4.a.1'!$J$59:$K$59,'4.a.1'!$M$59)</c:f>
              <c:strCache>
                <c:ptCount val="7"/>
                <c:pt idx="0">
                  <c:v>Electricidad </c:v>
                </c:pt>
                <c:pt idx="1">
                  <c:v>Computa-
doras conectadas a internet</c:v>
                </c:pt>
                <c:pt idx="2">
                  <c:v>Computado-
ras pedagó-
gicas</c:v>
                </c:pt>
                <c:pt idx="3">
                  <c:v>Infraestruc-
tura
adaptada</c:v>
                </c:pt>
                <c:pt idx="4">
                  <c:v>Agua</c:v>
                </c:pt>
                <c:pt idx="5">
                  <c:v>Inodoros</c:v>
                </c:pt>
                <c:pt idx="6">
                  <c:v>Lavatorios</c:v>
                </c:pt>
              </c:strCache>
            </c:strRef>
          </c:cat>
          <c:val>
            <c:numRef>
              <c:extLst>
                <c:ext xmlns:c15="http://schemas.microsoft.com/office/drawing/2012/chart" uri="{02D57815-91ED-43cb-92C2-25804820EDAC}">
                  <c15:fullRef>
                    <c15:sqref>'4.a.1'!$D$61:$M$61</c15:sqref>
                  </c15:fullRef>
                </c:ext>
              </c:extLst>
              <c:f>('4.a.1'!$D$61:$F$61,'4.a.1'!$H$61,'4.a.1'!$J$61:$K$61,'4.a.1'!$M$61)</c:f>
              <c:numCache>
                <c:formatCode>0.00</c:formatCode>
                <c:ptCount val="7"/>
                <c:pt idx="0">
                  <c:v>99.1</c:v>
                </c:pt>
                <c:pt idx="1">
                  <c:v>83.9</c:v>
                </c:pt>
                <c:pt idx="2">
                  <c:v>90.99</c:v>
                </c:pt>
                <c:pt idx="3">
                  <c:v>81.42</c:v>
                </c:pt>
                <c:pt idx="4">
                  <c:v>97.86</c:v>
                </c:pt>
                <c:pt idx="5">
                  <c:v>98.31</c:v>
                </c:pt>
                <c:pt idx="6">
                  <c:v>91.44</c:v>
                </c:pt>
              </c:numCache>
            </c:numRef>
          </c:val>
          <c:extLst>
            <c:ext xmlns:c16="http://schemas.microsoft.com/office/drawing/2014/chart" uri="{C3380CC4-5D6E-409C-BE32-E72D297353CC}">
              <c16:uniqueId val="{0000000D-52B7-4053-B197-9ED982C6CED1}"/>
            </c:ext>
          </c:extLst>
        </c:ser>
        <c:dLbls>
          <c:dLblPos val="outEnd"/>
          <c:showLegendKey val="0"/>
          <c:showVal val="1"/>
          <c:showCatName val="0"/>
          <c:showSerName val="0"/>
          <c:showPercent val="0"/>
          <c:showBubbleSize val="0"/>
        </c:dLbls>
        <c:gapWidth val="219"/>
        <c:overlap val="-27"/>
        <c:axId val="216908288"/>
        <c:axId val="214569472"/>
      </c:barChart>
      <c:catAx>
        <c:axId val="21690828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R" b="1">
                    <a:solidFill>
                      <a:schemeClr val="tx1"/>
                    </a:solidFill>
                  </a:rPr>
                  <a:t>Accesos</a:t>
                </a:r>
              </a:p>
            </c:rich>
          </c:tx>
          <c:layout>
            <c:manualLayout>
              <c:xMode val="edge"/>
              <c:yMode val="edge"/>
              <c:x val="0.45550888401570766"/>
              <c:y val="0.9441278187654595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s-CR"/>
          </a:p>
        </c:txPr>
        <c:crossAx val="214569472"/>
        <c:crosses val="autoZero"/>
        <c:auto val="1"/>
        <c:lblAlgn val="ctr"/>
        <c:lblOffset val="100"/>
        <c:noMultiLvlLbl val="0"/>
      </c:catAx>
      <c:valAx>
        <c:axId val="214569472"/>
        <c:scaling>
          <c:orientation val="minMax"/>
          <c:max val="100"/>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R" b="1">
                    <a:solidFill>
                      <a:schemeClr val="tx1"/>
                    </a:solidFill>
                  </a:rPr>
                  <a:t>Porcentaje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6908288"/>
        <c:crosses val="autoZero"/>
        <c:crossBetween val="between"/>
        <c:majorUnit val="20"/>
      </c:valAx>
      <c:spPr>
        <a:noFill/>
        <a:ln>
          <a:noFill/>
        </a:ln>
        <a:effectLst/>
      </c:spPr>
    </c:plotArea>
    <c:legend>
      <c:legendPos val="b"/>
      <c:layout>
        <c:manualLayout>
          <c:xMode val="edge"/>
          <c:yMode val="edge"/>
          <c:x val="0.63761078009023719"/>
          <c:y val="0.90369231691494778"/>
          <c:w val="0.35225039082690979"/>
          <c:h val="9.6307683085052179E-2"/>
        </c:manualLayout>
      </c:layout>
      <c:overlay val="0"/>
      <c:spPr>
        <a:noFill/>
        <a:ln>
          <a:solidFill>
            <a:schemeClr val="bg2"/>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098359580052493"/>
          <c:y val="0.1388888888888889"/>
          <c:w val="0.86846084864391948"/>
          <c:h val="0.66967989129976113"/>
        </c:manualLayout>
      </c:layout>
      <c:barChart>
        <c:barDir val="col"/>
        <c:grouping val="clustered"/>
        <c:varyColors val="0"/>
        <c:ser>
          <c:idx val="1"/>
          <c:order val="0"/>
          <c:tx>
            <c:strRef>
              <c:f>'4.c.1'!$E$57</c:f>
              <c:strCache>
                <c:ptCount val="1"/>
                <c:pt idx="0">
                  <c:v>a) CINE 0</c:v>
                </c:pt>
              </c:strCache>
            </c:strRef>
          </c:tx>
          <c:spPr>
            <a:solidFill>
              <a:srgbClr val="C5192D"/>
            </a:solidFill>
            <a:ln>
              <a:noFill/>
            </a:ln>
            <a:effectLst/>
          </c:spPr>
          <c:invertIfNegative val="0"/>
          <c:dPt>
            <c:idx val="0"/>
            <c:invertIfNegative val="0"/>
            <c:bubble3D val="0"/>
            <c:spPr>
              <a:solidFill>
                <a:srgbClr val="C5192D"/>
              </a:solidFill>
              <a:ln>
                <a:solidFill>
                  <a:srgbClr val="C5192D"/>
                </a:solidFill>
              </a:ln>
              <a:effectLst/>
            </c:spPr>
            <c:extLst>
              <c:ext xmlns:c16="http://schemas.microsoft.com/office/drawing/2014/chart" uri="{C3380CC4-5D6E-409C-BE32-E72D297353CC}">
                <c16:uniqueId val="{00000005-10C0-49D9-B45D-78E3A129E785}"/>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'4.c.1'!$C$11:$C$16</c:f>
              <c:numCache>
                <c:formatCode>General</c:formatCode>
                <c:ptCount val="6"/>
                <c:pt idx="0">
                  <c:v>2013</c:v>
                </c:pt>
                <c:pt idx="1">
                  <c:v>2014</c:v>
                </c:pt>
                <c:pt idx="2">
                  <c:v>2015</c:v>
                </c:pt>
                <c:pt idx="3">
                  <c:v>2016</c:v>
                </c:pt>
                <c:pt idx="4">
                  <c:v>2017</c:v>
                </c:pt>
                <c:pt idx="5">
                  <c:v>2018</c:v>
                </c:pt>
              </c:numCache>
            </c:numRef>
          </c:cat>
          <c:val>
            <c:numRef>
              <c:f>'4.c.1'!$D$11:$D$16</c:f>
              <c:numCache>
                <c:formatCode>#,##0.00</c:formatCode>
                <c:ptCount val="6"/>
                <c:pt idx="0">
                  <c:v>96.081554635234156</c:v>
                </c:pt>
                <c:pt idx="1">
                  <c:v>96.052358196551012</c:v>
                </c:pt>
                <c:pt idx="2">
                  <c:v>97.280873416417762</c:v>
                </c:pt>
                <c:pt idx="3">
                  <c:v>96.660268714011522</c:v>
                </c:pt>
                <c:pt idx="4">
                  <c:v>96.411483253588514</c:v>
                </c:pt>
                <c:pt idx="5">
                  <c:v>96.690839376510795</c:v>
                </c:pt>
              </c:numCache>
            </c:numRef>
          </c:val>
          <c:extLst>
            <c:ext xmlns:c16="http://schemas.microsoft.com/office/drawing/2014/chart" uri="{C3380CC4-5D6E-409C-BE32-E72D297353CC}">
              <c16:uniqueId val="{00000000-B2A4-42BA-8D4B-C054D01CDE65}"/>
            </c:ext>
          </c:extLst>
        </c:ser>
        <c:ser>
          <c:idx val="2"/>
          <c:order val="1"/>
          <c:tx>
            <c:strRef>
              <c:f>'4.c.1'!$E$58</c:f>
              <c:strCache>
                <c:ptCount val="1"/>
                <c:pt idx="0">
                  <c:v>b) CINE 1 </c:v>
                </c:pt>
              </c:strCache>
            </c:strRef>
          </c:tx>
          <c:spPr>
            <a:solidFill>
              <a:schemeClr val="accent3"/>
            </a:solidFill>
            <a:ln>
              <a:solidFill>
                <a:schemeClr val="bg1">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'4.c.1'!$C$11:$C$16</c:f>
              <c:numCache>
                <c:formatCode>General</c:formatCode>
                <c:ptCount val="6"/>
                <c:pt idx="0">
                  <c:v>2013</c:v>
                </c:pt>
                <c:pt idx="1">
                  <c:v>2014</c:v>
                </c:pt>
                <c:pt idx="2">
                  <c:v>2015</c:v>
                </c:pt>
                <c:pt idx="3">
                  <c:v>2016</c:v>
                </c:pt>
                <c:pt idx="4">
                  <c:v>2017</c:v>
                </c:pt>
                <c:pt idx="5">
                  <c:v>2018</c:v>
                </c:pt>
              </c:numCache>
            </c:numRef>
          </c:cat>
          <c:val>
            <c:numRef>
              <c:f>'4.c.1'!$H$11:$H$16</c:f>
              <c:numCache>
                <c:formatCode>#,##0.00</c:formatCode>
                <c:ptCount val="6"/>
                <c:pt idx="0">
                  <c:v>97.399105599604923</c:v>
                </c:pt>
                <c:pt idx="1">
                  <c:v>97.400394806350263</c:v>
                </c:pt>
                <c:pt idx="2">
                  <c:v>97.678652708238516</c:v>
                </c:pt>
                <c:pt idx="3">
                  <c:v>97.48722209633155</c:v>
                </c:pt>
                <c:pt idx="4">
                  <c:v>97.385974844315356</c:v>
                </c:pt>
                <c:pt idx="5">
                  <c:v>97.444371562641905</c:v>
                </c:pt>
              </c:numCache>
            </c:numRef>
          </c:val>
          <c:extLst>
            <c:ext xmlns:c16="http://schemas.microsoft.com/office/drawing/2014/chart" uri="{C3380CC4-5D6E-409C-BE32-E72D297353CC}">
              <c16:uniqueId val="{00000001-B2A4-42BA-8D4B-C054D01CDE65}"/>
            </c:ext>
          </c:extLst>
        </c:ser>
        <c:ser>
          <c:idx val="3"/>
          <c:order val="2"/>
          <c:tx>
            <c:strRef>
              <c:f>'4.c.1'!$E$59</c:f>
              <c:strCache>
                <c:ptCount val="1"/>
                <c:pt idx="0">
                  <c:v>c) CINE 2</c:v>
                </c:pt>
              </c:strCache>
            </c:strRef>
          </c:tx>
          <c:spPr>
            <a:pattFill prst="wdDnDiag">
              <a:fgClr>
                <a:srgbClr val="C5192D"/>
              </a:fgClr>
              <a:bgClr>
                <a:schemeClr val="bg1"/>
              </a:bgClr>
            </a:pattFill>
            <a:ln>
              <a:solidFill>
                <a:srgbClr val="A2194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'4.c.1'!$C$11:$C$16</c:f>
              <c:numCache>
                <c:formatCode>General</c:formatCode>
                <c:ptCount val="6"/>
                <c:pt idx="0">
                  <c:v>2013</c:v>
                </c:pt>
                <c:pt idx="1">
                  <c:v>2014</c:v>
                </c:pt>
                <c:pt idx="2">
                  <c:v>2015</c:v>
                </c:pt>
                <c:pt idx="3">
                  <c:v>2016</c:v>
                </c:pt>
                <c:pt idx="4">
                  <c:v>2017</c:v>
                </c:pt>
                <c:pt idx="5">
                  <c:v>2018</c:v>
                </c:pt>
              </c:numCache>
            </c:numRef>
          </c:cat>
          <c:val>
            <c:numRef>
              <c:f>'4.c.1'!$L$11:$L$16</c:f>
              <c:numCache>
                <c:formatCode>#,##0.00</c:formatCode>
                <c:ptCount val="6"/>
                <c:pt idx="0">
                  <c:v>98.350406386764774</c:v>
                </c:pt>
                <c:pt idx="1">
                  <c:v>98.351727794110559</c:v>
                </c:pt>
                <c:pt idx="2">
                  <c:v>98.615318044136728</c:v>
                </c:pt>
                <c:pt idx="3">
                  <c:v>98.851904592381629</c:v>
                </c:pt>
                <c:pt idx="4">
                  <c:v>98.893364819187852</c:v>
                </c:pt>
                <c:pt idx="5">
                  <c:v>99.107714639456944</c:v>
                </c:pt>
              </c:numCache>
            </c:numRef>
          </c:val>
          <c:extLst>
            <c:ext xmlns:c16="http://schemas.microsoft.com/office/drawing/2014/chart" uri="{C3380CC4-5D6E-409C-BE32-E72D297353CC}">
              <c16:uniqueId val="{00000002-B2A4-42BA-8D4B-C054D01CDE65}"/>
            </c:ext>
          </c:extLst>
        </c:ser>
        <c:ser>
          <c:idx val="0"/>
          <c:order val="3"/>
          <c:tx>
            <c:strRef>
              <c:f>'4.c.1'!$E$60</c:f>
              <c:strCache>
                <c:ptCount val="1"/>
                <c:pt idx="0">
                  <c:v>d) CINE 3</c:v>
                </c:pt>
              </c:strCache>
            </c:strRef>
          </c:tx>
          <c:spPr>
            <a:pattFill prst="dkHorz">
              <a:fgClr>
                <a:schemeClr val="bg1">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'4.c.1'!$C$11:$C$16</c:f>
              <c:numCache>
                <c:formatCode>General</c:formatCode>
                <c:ptCount val="6"/>
                <c:pt idx="0">
                  <c:v>2013</c:v>
                </c:pt>
                <c:pt idx="1">
                  <c:v>2014</c:v>
                </c:pt>
                <c:pt idx="2">
                  <c:v>2015</c:v>
                </c:pt>
                <c:pt idx="3">
                  <c:v>2016</c:v>
                </c:pt>
                <c:pt idx="4">
                  <c:v>2017</c:v>
                </c:pt>
                <c:pt idx="5">
                  <c:v>2018</c:v>
                </c:pt>
              </c:numCache>
            </c:numRef>
          </c:cat>
          <c:val>
            <c:numRef>
              <c:f>'4.c.1'!$P$11:$P$16</c:f>
              <c:numCache>
                <c:formatCode>#,##0.00</c:formatCode>
                <c:ptCount val="6"/>
                <c:pt idx="0">
                  <c:v>98.285767234988882</c:v>
                </c:pt>
                <c:pt idx="1">
                  <c:v>98.248097681826223</c:v>
                </c:pt>
                <c:pt idx="2">
                  <c:v>98.490442201985388</c:v>
                </c:pt>
                <c:pt idx="3">
                  <c:v>98.948354102139305</c:v>
                </c:pt>
                <c:pt idx="4">
                  <c:v>99.030706622271552</c:v>
                </c:pt>
                <c:pt idx="5">
                  <c:v>99.196249162759543</c:v>
                </c:pt>
              </c:numCache>
            </c:numRef>
          </c:val>
          <c:extLst>
            <c:ext xmlns:c16="http://schemas.microsoft.com/office/drawing/2014/chart" uri="{C3380CC4-5D6E-409C-BE32-E72D297353CC}">
              <c16:uniqueId val="{00000003-B2A4-42BA-8D4B-C054D01CDE65}"/>
            </c:ext>
          </c:extLst>
        </c:ser>
        <c:dLbls>
          <c:dLblPos val="outEnd"/>
          <c:showLegendKey val="0"/>
          <c:showVal val="1"/>
          <c:showCatName val="0"/>
          <c:showSerName val="0"/>
          <c:showPercent val="0"/>
          <c:showBubbleSize val="0"/>
        </c:dLbls>
        <c:gapWidth val="219"/>
        <c:overlap val="-27"/>
        <c:axId val="215488000"/>
        <c:axId val="216612864"/>
      </c:barChart>
      <c:catAx>
        <c:axId val="215488000"/>
        <c:scaling>
          <c:orientation val="minMax"/>
        </c:scaling>
        <c:delete val="0"/>
        <c:axPos val="b"/>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crossAx val="216612864"/>
        <c:crosses val="autoZero"/>
        <c:auto val="1"/>
        <c:lblAlgn val="ctr"/>
        <c:lblOffset val="100"/>
        <c:noMultiLvlLbl val="0"/>
      </c:catAx>
      <c:valAx>
        <c:axId val="216612864"/>
        <c:scaling>
          <c:orientation val="minMax"/>
          <c:max val="100"/>
          <c:min val="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3888888888888888E-2"/>
              <c:y val="3.8232720909886241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5488000"/>
        <c:crosses val="autoZero"/>
        <c:crossBetween val="between"/>
        <c:majorUnit val="20"/>
      </c:valAx>
      <c:spPr>
        <a:noFill/>
        <a:ln>
          <a:noFill/>
        </a:ln>
        <a:effectLst/>
      </c:spPr>
    </c:plotArea>
    <c:legend>
      <c:legendPos val="b"/>
      <c:layout>
        <c:manualLayout>
          <c:xMode val="edge"/>
          <c:yMode val="edge"/>
          <c:x val="0.26696208810046018"/>
          <c:y val="0.91370984885762407"/>
          <c:w val="0.5601293065343631"/>
          <c:h val="6.836633901330752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02646544181982"/>
          <c:y val="5.0925925925925923E-2"/>
          <c:w val="0.74197353455818027"/>
          <c:h val="0.78979950422863809"/>
        </c:manualLayout>
      </c:layout>
      <c:barChart>
        <c:barDir val="bar"/>
        <c:grouping val="clustered"/>
        <c:varyColors val="0"/>
        <c:ser>
          <c:idx val="0"/>
          <c:order val="0"/>
          <c:spPr>
            <a:solidFill>
              <a:srgbClr val="FF3A2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'5.2.1'!$C$11:$C$12</c:f>
              <c:strCache>
                <c:ptCount val="2"/>
                <c:pt idx="0">
                  <c:v>Violencia Física</c:v>
                </c:pt>
                <c:pt idx="1">
                  <c:v>Violoencia Sexual</c:v>
                </c:pt>
              </c:strCache>
            </c:strRef>
          </c:cat>
          <c:val>
            <c:numRef>
              <c:f>'5.2.1'!$D$11:$D$12</c:f>
              <c:numCache>
                <c:formatCode>###0.0</c:formatCode>
                <c:ptCount val="2"/>
                <c:pt idx="0">
                  <c:v>5.8370044052863435</c:v>
                </c:pt>
                <c:pt idx="1">
                  <c:v>2.2999999999999998</c:v>
                </c:pt>
              </c:numCache>
            </c:numRef>
          </c:val>
          <c:extLst>
            <c:ext xmlns:c16="http://schemas.microsoft.com/office/drawing/2014/chart" uri="{C3380CC4-5D6E-409C-BE32-E72D297353CC}">
              <c16:uniqueId val="{00000000-CD91-4CD1-9F60-18914780A53D}"/>
            </c:ext>
          </c:extLst>
        </c:ser>
        <c:dLbls>
          <c:dLblPos val="outEnd"/>
          <c:showLegendKey val="0"/>
          <c:showVal val="1"/>
          <c:showCatName val="0"/>
          <c:showSerName val="0"/>
          <c:showPercent val="0"/>
          <c:showBubbleSize val="0"/>
        </c:dLbls>
        <c:gapWidth val="182"/>
        <c:axId val="216244736"/>
        <c:axId val="216616896"/>
      </c:barChart>
      <c:catAx>
        <c:axId val="216244736"/>
        <c:scaling>
          <c:orientation val="minMax"/>
        </c:scaling>
        <c:delete val="0"/>
        <c:axPos val="l"/>
        <c:title>
          <c:tx>
            <c:rich>
              <a:bodyPr rot="0" spcFirstLastPara="1" vertOverflow="ellipsis" wrap="square" anchor="ctr" anchorCtr="1"/>
              <a:lstStyle/>
              <a:p>
                <a:pPr>
                  <a:defRPr sz="1000" b="1" i="0" u="none" strike="noStrike" kern="1200" baseline="0">
                    <a:solidFill>
                      <a:schemeClr val="tx1"/>
                    </a:solidFill>
                    <a:latin typeface="+mn-lt"/>
                    <a:ea typeface="+mn-ea"/>
                    <a:cs typeface="+mn-cs"/>
                  </a:defRPr>
                </a:pPr>
                <a:r>
                  <a:rPr lang="es-CR" b="1">
                    <a:solidFill>
                      <a:schemeClr val="tx1"/>
                    </a:solidFill>
                  </a:rPr>
                  <a:t>Tipo de violen</a:t>
                </a:r>
                <a:r>
                  <a:rPr lang="es-CR" b="1" baseline="0">
                    <a:solidFill>
                      <a:schemeClr val="tx1"/>
                    </a:solidFill>
                  </a:rPr>
                  <a:t>cia</a:t>
                </a:r>
                <a:endParaRPr lang="es-CR" b="1">
                  <a:solidFill>
                    <a:schemeClr val="tx1"/>
                  </a:solidFill>
                </a:endParaRPr>
              </a:p>
            </c:rich>
          </c:tx>
          <c:layout>
            <c:manualLayout>
              <c:xMode val="edge"/>
              <c:yMode val="edge"/>
              <c:x val="1.1111111111111112E-2"/>
              <c:y val="3.9783829104695259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solidFill>
                  <a:latin typeface="+mn-lt"/>
                  <a:ea typeface="+mn-ea"/>
                  <a:cs typeface="+mn-cs"/>
                </a:defRPr>
              </a:pPr>
              <a:endParaRPr lang="es-CR"/>
            </a:p>
          </c:txPr>
        </c:title>
        <c:numFmt formatCode="General" sourceLinked="1"/>
        <c:majorTickMark val="in"/>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6616896"/>
        <c:crosses val="autoZero"/>
        <c:auto val="1"/>
        <c:lblAlgn val="ctr"/>
        <c:lblOffset val="100"/>
        <c:noMultiLvlLbl val="0"/>
      </c:catAx>
      <c:valAx>
        <c:axId val="21661689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R" b="1">
                    <a:solidFill>
                      <a:schemeClr val="tx1"/>
                    </a:solidFill>
                  </a:rPr>
                  <a:t>Porcentaje</a:t>
                </a:r>
              </a:p>
            </c:rich>
          </c:tx>
          <c:layout>
            <c:manualLayout>
              <c:xMode val="edge"/>
              <c:yMode val="edge"/>
              <c:x val="0.51875634295713025"/>
              <c:y val="0.9296062992125984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R"/>
            </a:p>
          </c:txPr>
        </c:title>
        <c:numFmt formatCode="#,##0" sourceLinked="0"/>
        <c:majorTickMark val="out"/>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62447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727646544181977"/>
          <c:y val="8.3333333333333329E-2"/>
          <c:w val="0.74082764654418198"/>
          <c:h val="0.76297098279381748"/>
        </c:manualLayout>
      </c:layout>
      <c:barChart>
        <c:barDir val="bar"/>
        <c:grouping val="clustered"/>
        <c:varyColors val="0"/>
        <c:ser>
          <c:idx val="0"/>
          <c:order val="0"/>
          <c:spPr>
            <a:solidFill>
              <a:srgbClr val="FF3A2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'5.2.2'!$C$11:$C$12</c:f>
              <c:strCache>
                <c:ptCount val="2"/>
                <c:pt idx="0">
                  <c:v>Violencia Física</c:v>
                </c:pt>
                <c:pt idx="1">
                  <c:v>Violoencia Sexual</c:v>
                </c:pt>
              </c:strCache>
            </c:strRef>
          </c:cat>
          <c:val>
            <c:numRef>
              <c:f>'5.2.2'!$D$11:$D$12</c:f>
              <c:numCache>
                <c:formatCode>###0.0</c:formatCode>
                <c:ptCount val="2"/>
                <c:pt idx="0">
                  <c:v>4.3</c:v>
                </c:pt>
                <c:pt idx="1">
                  <c:v>1.1000000000000001</c:v>
                </c:pt>
              </c:numCache>
            </c:numRef>
          </c:val>
          <c:extLst>
            <c:ext xmlns:c16="http://schemas.microsoft.com/office/drawing/2014/chart" uri="{C3380CC4-5D6E-409C-BE32-E72D297353CC}">
              <c16:uniqueId val="{00000000-1E0D-44CC-93F8-A88231FB5B83}"/>
            </c:ext>
          </c:extLst>
        </c:ser>
        <c:dLbls>
          <c:dLblPos val="outEnd"/>
          <c:showLegendKey val="0"/>
          <c:showVal val="1"/>
          <c:showCatName val="0"/>
          <c:showSerName val="0"/>
          <c:showPercent val="0"/>
          <c:showBubbleSize val="0"/>
        </c:dLbls>
        <c:gapWidth val="182"/>
        <c:axId val="216247808"/>
        <c:axId val="216619776"/>
      </c:barChart>
      <c:catAx>
        <c:axId val="216247808"/>
        <c:scaling>
          <c:orientation val="minMax"/>
        </c:scaling>
        <c:delete val="0"/>
        <c:axPos val="l"/>
        <c:title>
          <c:tx>
            <c:rich>
              <a:bodyPr rot="0" spcFirstLastPara="1" vertOverflow="ellipsis" wrap="square" anchor="ctr" anchorCtr="1"/>
              <a:lstStyle/>
              <a:p>
                <a:pPr>
                  <a:defRPr sz="1000" b="1" i="0" u="none" strike="noStrike" kern="1200" baseline="0">
                    <a:solidFill>
                      <a:schemeClr val="tx1"/>
                    </a:solidFill>
                    <a:latin typeface="+mn-lt"/>
                    <a:ea typeface="+mn-ea"/>
                    <a:cs typeface="+mn-cs"/>
                  </a:defRPr>
                </a:pPr>
                <a:r>
                  <a:rPr lang="es-CR" b="1">
                    <a:solidFill>
                      <a:schemeClr val="tx1"/>
                    </a:solidFill>
                  </a:rPr>
                  <a:t>Tipo</a:t>
                </a:r>
                <a:r>
                  <a:rPr lang="es-CR" b="1" baseline="0">
                    <a:solidFill>
                      <a:schemeClr val="tx1"/>
                    </a:solidFill>
                  </a:rPr>
                  <a:t> de Violencia</a:t>
                </a:r>
                <a:endParaRPr lang="es-CR" b="1">
                  <a:solidFill>
                    <a:schemeClr val="tx1"/>
                  </a:solidFill>
                </a:endParaRPr>
              </a:p>
            </c:rich>
          </c:tx>
          <c:layout>
            <c:manualLayout>
              <c:xMode val="edge"/>
              <c:yMode val="edge"/>
              <c:x val="8.3333333333333332E-3"/>
              <c:y val="1.9425123942840478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solidFill>
                  <a:latin typeface="+mn-lt"/>
                  <a:ea typeface="+mn-ea"/>
                  <a:cs typeface="+mn-cs"/>
                </a:defRPr>
              </a:pPr>
              <a:endParaRPr lang="es-CR"/>
            </a:p>
          </c:txPr>
        </c:title>
        <c:numFmt formatCode="General" sourceLinked="1"/>
        <c:majorTickMark val="in"/>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6619776"/>
        <c:crosses val="autoZero"/>
        <c:auto val="1"/>
        <c:lblAlgn val="ctr"/>
        <c:lblOffset val="100"/>
        <c:noMultiLvlLbl val="0"/>
      </c:catAx>
      <c:valAx>
        <c:axId val="21661977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R" b="1">
                    <a:solidFill>
                      <a:schemeClr val="tx1"/>
                    </a:solidFill>
                  </a:rPr>
                  <a:t>Porcentaje</a:t>
                </a:r>
              </a:p>
            </c:rich>
          </c:tx>
          <c:layout>
            <c:manualLayout>
              <c:xMode val="edge"/>
              <c:yMode val="edge"/>
              <c:x val="0.45722484689413817"/>
              <c:y val="0.9296062992125984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R"/>
            </a:p>
          </c:txPr>
        </c:title>
        <c:numFmt formatCode="#,##0" sourceLinked="0"/>
        <c:majorTickMark val="out"/>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624780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31692913385825E-2"/>
          <c:y val="0.1111111111111111"/>
          <c:w val="0.87712751531058619"/>
          <c:h val="0.68331802274715658"/>
        </c:manualLayout>
      </c:layout>
      <c:lineChart>
        <c:grouping val="standard"/>
        <c:varyColors val="0"/>
        <c:ser>
          <c:idx val="0"/>
          <c:order val="0"/>
          <c:spPr>
            <a:ln w="28575" cap="rnd">
              <a:solidFill>
                <a:srgbClr val="FF3A21"/>
              </a:solidFill>
              <a:round/>
            </a:ln>
            <a:effectLst/>
          </c:spPr>
          <c:marker>
            <c:symbol val="square"/>
            <c:size val="5"/>
            <c:spPr>
              <a:solidFill>
                <a:srgbClr val="FF4215"/>
              </a:solidFill>
              <a:ln w="9525">
                <a:solidFill>
                  <a:srgbClr val="FF421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'5.3.1'!$C$12:$C$20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'5.3.1'!$D$12:$D$20</c:f>
              <c:numCache>
                <c:formatCode>###0.0</c:formatCode>
                <c:ptCount val="9"/>
                <c:pt idx="0">
                  <c:v>2.4547994418307471</c:v>
                </c:pt>
                <c:pt idx="1">
                  <c:v>2.2823872088807771</c:v>
                </c:pt>
                <c:pt idx="2">
                  <c:v>1.4885290680113987</c:v>
                </c:pt>
                <c:pt idx="3">
                  <c:v>0.99458905604169379</c:v>
                </c:pt>
                <c:pt idx="4">
                  <c:v>2.321718745402173</c:v>
                </c:pt>
                <c:pt idx="5">
                  <c:v>1.9750781633549521</c:v>
                </c:pt>
                <c:pt idx="6">
                  <c:v>1.365146461693252</c:v>
                </c:pt>
                <c:pt idx="7">
                  <c:v>1.5347611202635913</c:v>
                </c:pt>
                <c:pt idx="8">
                  <c:v>1.3715600988389804</c:v>
                </c:pt>
              </c:numCache>
            </c:numRef>
          </c:val>
          <c:smooth val="0"/>
          <c:extLst>
            <c:ext xmlns:c16="http://schemas.microsoft.com/office/drawing/2014/chart" uri="{C3380CC4-5D6E-409C-BE32-E72D297353CC}">
              <c16:uniqueId val="{00000000-C14F-4C0C-8CE6-D33FFCA57711}"/>
            </c:ext>
          </c:extLst>
        </c:ser>
        <c:dLbls>
          <c:dLblPos val="t"/>
          <c:showLegendKey val="0"/>
          <c:showVal val="1"/>
          <c:showCatName val="0"/>
          <c:showSerName val="0"/>
          <c:showPercent val="0"/>
          <c:showBubbleSize val="0"/>
        </c:dLbls>
        <c:marker val="1"/>
        <c:smooth val="0"/>
        <c:axId val="218199040"/>
        <c:axId val="217351872"/>
      </c:lineChart>
      <c:catAx>
        <c:axId val="21819904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R" b="1">
                    <a:solidFill>
                      <a:schemeClr val="tx1"/>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7351872"/>
        <c:crosses val="autoZero"/>
        <c:auto val="1"/>
        <c:lblAlgn val="ctr"/>
        <c:lblOffset val="100"/>
        <c:noMultiLvlLbl val="0"/>
      </c:catAx>
      <c:valAx>
        <c:axId val="217351872"/>
        <c:scaling>
          <c:orientation val="minMax"/>
        </c:scaling>
        <c:delete val="0"/>
        <c:axPos val="l"/>
        <c:title>
          <c:tx>
            <c:rich>
              <a:bodyPr rot="0" spcFirstLastPara="1" vertOverflow="ellipsis" wrap="square" anchor="ctr" anchorCtr="1"/>
              <a:lstStyle/>
              <a:p>
                <a:pPr>
                  <a:defRPr sz="1000" b="1" i="0" u="none" strike="noStrike" kern="1200" baseline="0">
                    <a:solidFill>
                      <a:schemeClr val="tx1"/>
                    </a:solidFill>
                    <a:latin typeface="+mn-lt"/>
                    <a:ea typeface="+mn-ea"/>
                    <a:cs typeface="+mn-cs"/>
                  </a:defRPr>
                </a:pPr>
                <a:r>
                  <a:rPr lang="es-CR" b="1">
                    <a:solidFill>
                      <a:schemeClr val="tx1"/>
                    </a:solidFill>
                  </a:rPr>
                  <a:t>Porcentaje</a:t>
                </a:r>
              </a:p>
            </c:rich>
          </c:tx>
          <c:layout>
            <c:manualLayout>
              <c:xMode val="edge"/>
              <c:yMode val="edge"/>
              <c:x val="1.3888888888888888E-2"/>
              <c:y val="2.6369568387284922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8199040"/>
        <c:crosses val="autoZero"/>
        <c:crossBetween val="between"/>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9612622285850633"/>
          <c:y val="0.125"/>
          <c:w val="0.47454048357591666"/>
          <c:h val="0.71094816404020345"/>
        </c:manualLayout>
      </c:layout>
      <c:barChart>
        <c:barDir val="bar"/>
        <c:grouping val="clustered"/>
        <c:varyColors val="0"/>
        <c:ser>
          <c:idx val="0"/>
          <c:order val="0"/>
          <c:tx>
            <c:strRef>
              <c:f>'5.4.1'!$C$52</c:f>
              <c:strCache>
                <c:ptCount val="1"/>
                <c:pt idx="0">
                  <c:v>Mujeres</c:v>
                </c:pt>
              </c:strCache>
            </c:strRef>
          </c:tx>
          <c:spPr>
            <a:solidFill>
              <a:srgbClr val="FF3A2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'5.4.1'!$D$51:$H$51</c15:sqref>
                  </c15:fullRef>
                </c:ext>
              </c:extLst>
              <c:f>('5.4.1'!$D$51:$F$51,'5.4.1'!$H$51)</c:f>
              <c:strCache>
                <c:ptCount val="4"/>
                <c:pt idx="0">
                  <c:v>Total</c:v>
                </c:pt>
                <c:pt idx="1">
                  <c:v>Cuido de personas integrantes del hogar totalmente dependientes</c:v>
                </c:pt>
                <c:pt idx="2">
                  <c:v>Cuido de niños y niñas menores de 12 años</c:v>
                </c:pt>
                <c:pt idx="3">
                  <c:v>Cuido y apoyo a otros miembros del hogar de 12 años y más (no son totalmente dependientes)</c:v>
                </c:pt>
              </c:strCache>
            </c:strRef>
          </c:cat>
          <c:val>
            <c:numRef>
              <c:extLst>
                <c:ext xmlns:c15="http://schemas.microsoft.com/office/drawing/2012/chart" uri="{02D57815-91ED-43cb-92C2-25804820EDAC}">
                  <c15:fullRef>
                    <c15:sqref>'5.4.1'!$D$52:$H$52</c15:sqref>
                  </c15:fullRef>
                </c:ext>
              </c:extLst>
              <c:f>('5.4.1'!$D$52:$F$52,'5.4.1'!$H$52)</c:f>
              <c:numCache>
                <c:formatCode>General</c:formatCode>
                <c:ptCount val="4"/>
                <c:pt idx="0">
                  <c:v>37.29</c:v>
                </c:pt>
                <c:pt idx="1">
                  <c:v>24.04</c:v>
                </c:pt>
                <c:pt idx="2" formatCode="0.00">
                  <c:v>15.25</c:v>
                </c:pt>
                <c:pt idx="3" formatCode="0.00">
                  <c:v>4.24</c:v>
                </c:pt>
              </c:numCache>
            </c:numRef>
          </c:val>
          <c:extLst>
            <c:ext xmlns:c16="http://schemas.microsoft.com/office/drawing/2014/chart" uri="{C3380CC4-5D6E-409C-BE32-E72D297353CC}">
              <c16:uniqueId val="{00000000-3A22-4001-B258-1477C7EF4AC2}"/>
            </c:ext>
          </c:extLst>
        </c:ser>
        <c:ser>
          <c:idx val="1"/>
          <c:order val="1"/>
          <c:tx>
            <c:strRef>
              <c:f>'5.4.1'!$C$53</c:f>
              <c:strCache>
                <c:ptCount val="1"/>
                <c:pt idx="0">
                  <c:v>Hombres</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'5.4.1'!$D$51:$H$51</c15:sqref>
                  </c15:fullRef>
                </c:ext>
              </c:extLst>
              <c:f>('5.4.1'!$D$51:$F$51,'5.4.1'!$H$51)</c:f>
              <c:strCache>
                <c:ptCount val="4"/>
                <c:pt idx="0">
                  <c:v>Total</c:v>
                </c:pt>
                <c:pt idx="1">
                  <c:v>Cuido de personas integrantes del hogar totalmente dependientes</c:v>
                </c:pt>
                <c:pt idx="2">
                  <c:v>Cuido de niños y niñas menores de 12 años</c:v>
                </c:pt>
                <c:pt idx="3">
                  <c:v>Cuido y apoyo a otros miembros del hogar de 12 años y más (no son totalmente dependientes)</c:v>
                </c:pt>
              </c:strCache>
            </c:strRef>
          </c:cat>
          <c:val>
            <c:numRef>
              <c:extLst>
                <c:ext xmlns:c15="http://schemas.microsoft.com/office/drawing/2012/chart" uri="{02D57815-91ED-43cb-92C2-25804820EDAC}">
                  <c15:fullRef>
                    <c15:sqref>'5.4.1'!$D$53:$H$53</c15:sqref>
                  </c15:fullRef>
                </c:ext>
              </c:extLst>
              <c:f>('5.4.1'!$D$53:$F$53,'5.4.1'!$H$53)</c:f>
              <c:numCache>
                <c:formatCode>General</c:formatCode>
                <c:ptCount val="4"/>
                <c:pt idx="0">
                  <c:v>15.43</c:v>
                </c:pt>
                <c:pt idx="1">
                  <c:v>14.14</c:v>
                </c:pt>
                <c:pt idx="2" formatCode="0.00">
                  <c:v>9.3800000000000008</c:v>
                </c:pt>
                <c:pt idx="3" formatCode="0.00">
                  <c:v>3.11</c:v>
                </c:pt>
              </c:numCache>
            </c:numRef>
          </c:val>
          <c:extLst>
            <c:ext xmlns:c16="http://schemas.microsoft.com/office/drawing/2014/chart" uri="{C3380CC4-5D6E-409C-BE32-E72D297353CC}">
              <c16:uniqueId val="{00000001-3A22-4001-B258-1477C7EF4AC2}"/>
            </c:ext>
          </c:extLst>
        </c:ser>
        <c:dLbls>
          <c:dLblPos val="outEnd"/>
          <c:showLegendKey val="0"/>
          <c:showVal val="1"/>
          <c:showCatName val="0"/>
          <c:showSerName val="0"/>
          <c:showPercent val="0"/>
          <c:showBubbleSize val="0"/>
        </c:dLbls>
        <c:gapWidth val="182"/>
        <c:axId val="217118720"/>
        <c:axId val="217354752"/>
      </c:barChart>
      <c:catAx>
        <c:axId val="217118720"/>
        <c:scaling>
          <c:orientation val="minMax"/>
        </c:scaling>
        <c:delete val="0"/>
        <c:axPos val="l"/>
        <c:title>
          <c:tx>
            <c:rich>
              <a:bodyPr rot="0" spcFirstLastPara="1" vertOverflow="ellipsis" wrap="square" anchor="ctr" anchorCtr="1"/>
              <a:lstStyle/>
              <a:p>
                <a:pPr>
                  <a:defRPr sz="1000" b="1" i="0" u="none" strike="noStrike" kern="1200" baseline="0">
                    <a:solidFill>
                      <a:schemeClr val="tx1"/>
                    </a:solidFill>
                    <a:latin typeface="+mn-lt"/>
                    <a:ea typeface="+mn-ea"/>
                    <a:cs typeface="+mn-cs"/>
                  </a:defRPr>
                </a:pPr>
                <a:r>
                  <a:rPr lang="es-CR" b="1">
                    <a:solidFill>
                      <a:schemeClr val="tx1"/>
                    </a:solidFill>
                  </a:rPr>
                  <a:t>Actividades</a:t>
                </a:r>
              </a:p>
            </c:rich>
          </c:tx>
          <c:layout>
            <c:manualLayout>
              <c:xMode val="edge"/>
              <c:yMode val="edge"/>
              <c:x val="2.2222222222222223E-2"/>
              <c:y val="3.4690871974336554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solidFill>
                  <a:latin typeface="+mn-lt"/>
                  <a:ea typeface="+mn-ea"/>
                  <a:cs typeface="+mn-cs"/>
                </a:defRPr>
              </a:pPr>
              <a:endParaRPr lang="es-CR"/>
            </a:p>
          </c:txPr>
        </c:title>
        <c:numFmt formatCode="General" sourceLinked="1"/>
        <c:majorTickMark val="in"/>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7354752"/>
        <c:crosses val="autoZero"/>
        <c:auto val="1"/>
        <c:lblAlgn val="ctr"/>
        <c:lblOffset val="100"/>
        <c:noMultiLvlLbl val="0"/>
      </c:catAx>
      <c:valAx>
        <c:axId val="21735475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R" b="1">
                    <a:solidFill>
                      <a:schemeClr val="tx1"/>
                    </a:solidFill>
                  </a:rPr>
                  <a:t>Horas</a:t>
                </a:r>
                <a:r>
                  <a:rPr lang="es-CR" b="1" baseline="0">
                    <a:solidFill>
                      <a:schemeClr val="tx1"/>
                    </a:solidFill>
                  </a:rPr>
                  <a:t> por semana</a:t>
                </a:r>
                <a:endParaRPr lang="es-CR" b="1">
                  <a:solidFill>
                    <a:schemeClr val="tx1"/>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R"/>
            </a:p>
          </c:txPr>
        </c:title>
        <c:numFmt formatCode="General" sourceLinked="1"/>
        <c:majorTickMark val="out"/>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7118720"/>
        <c:crosses val="autoZero"/>
        <c:crossBetween val="between"/>
      </c:valAx>
      <c:spPr>
        <a:noFill/>
        <a:ln>
          <a:noFill/>
        </a:ln>
        <a:effectLst/>
      </c:spPr>
    </c:plotArea>
    <c:legend>
      <c:legendPos val="b"/>
      <c:layout>
        <c:manualLayout>
          <c:xMode val="edge"/>
          <c:yMode val="edge"/>
          <c:x val="0.74802991529132679"/>
          <c:y val="0.93983380009110551"/>
          <c:w val="0.24345460467076652"/>
          <c:h val="5.877158698540966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16929133858274E-2"/>
          <c:y val="0.13425925925925927"/>
          <c:w val="0.88112751531058608"/>
          <c:h val="0.67868839311752693"/>
        </c:manualLayout>
      </c:layout>
      <c:barChart>
        <c:barDir val="col"/>
        <c:grouping val="clustered"/>
        <c:varyColors val="0"/>
        <c:ser>
          <c:idx val="0"/>
          <c:order val="0"/>
          <c:tx>
            <c:strRef>
              <c:f>'5.5.1'!$E$10</c:f>
              <c:strCache>
                <c:ptCount val="1"/>
                <c:pt idx="0">
                  <c:v>Diputadas </c:v>
                </c:pt>
              </c:strCache>
            </c:strRef>
          </c:tx>
          <c:spPr>
            <a:solidFill>
              <a:srgbClr val="FF3A2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('5.5.1'!$C$11:$C$14,'5.5.1'!$C$16)</c:f>
              <c:strCache>
                <c:ptCount val="5"/>
                <c:pt idx="0">
                  <c:v>2002-2006</c:v>
                </c:pt>
                <c:pt idx="1">
                  <c:v>2006-2010</c:v>
                </c:pt>
                <c:pt idx="2">
                  <c:v>2010-2014 1/</c:v>
                </c:pt>
                <c:pt idx="3">
                  <c:v>2014-2018</c:v>
                </c:pt>
                <c:pt idx="4">
                  <c:v>2018-2022</c:v>
                </c:pt>
              </c:strCache>
            </c:strRef>
          </c:cat>
          <c:val>
            <c:numRef>
              <c:f>('5.5.1'!$E$11:$E$14,'5.5.1'!$E$16)</c:f>
              <c:numCache>
                <c:formatCode>0.0</c:formatCode>
                <c:ptCount val="5"/>
                <c:pt idx="0">
                  <c:v>35.087719298245602</c:v>
                </c:pt>
                <c:pt idx="1">
                  <c:v>38.596491228070199</c:v>
                </c:pt>
                <c:pt idx="2">
                  <c:v>38.596491228070199</c:v>
                </c:pt>
                <c:pt idx="3">
                  <c:v>33.3333333333333</c:v>
                </c:pt>
                <c:pt idx="4">
                  <c:v>45.614035087719294</c:v>
                </c:pt>
              </c:numCache>
            </c:numRef>
          </c:val>
          <c:extLst>
            <c:ext xmlns:c16="http://schemas.microsoft.com/office/drawing/2014/chart" uri="{C3380CC4-5D6E-409C-BE32-E72D297353CC}">
              <c16:uniqueId val="{00000000-340A-4C38-B597-63806EA40472}"/>
            </c:ext>
          </c:extLst>
        </c:ser>
        <c:dLbls>
          <c:dLblPos val="outEnd"/>
          <c:showLegendKey val="0"/>
          <c:showVal val="1"/>
          <c:showCatName val="0"/>
          <c:showSerName val="0"/>
          <c:showPercent val="0"/>
          <c:showBubbleSize val="0"/>
        </c:dLbls>
        <c:gapWidth val="219"/>
        <c:overlap val="-27"/>
        <c:axId val="219161088"/>
        <c:axId val="217357632"/>
      </c:barChart>
      <c:catAx>
        <c:axId val="21916108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R" b="1">
                    <a:solidFill>
                      <a:schemeClr val="tx1"/>
                    </a:solidFill>
                  </a:rPr>
                  <a:t>Período</a:t>
                </a:r>
                <a:r>
                  <a:rPr lang="es-CR" b="1" baseline="0">
                    <a:solidFill>
                      <a:schemeClr val="tx1"/>
                    </a:solidFill>
                  </a:rPr>
                  <a:t> electoral</a:t>
                </a:r>
                <a:endParaRPr lang="es-CR" b="1">
                  <a:solidFill>
                    <a:schemeClr val="tx1"/>
                  </a:solidFill>
                </a:endParaRPr>
              </a:p>
            </c:rich>
          </c:tx>
          <c:layout>
            <c:manualLayout>
              <c:xMode val="edge"/>
              <c:yMode val="edge"/>
              <c:x val="0.4202209098862642"/>
              <c:y val="0.9064581510644502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7357632"/>
        <c:crosses val="autoZero"/>
        <c:auto val="1"/>
        <c:lblAlgn val="ctr"/>
        <c:lblOffset val="100"/>
        <c:noMultiLvlLbl val="0"/>
      </c:catAx>
      <c:valAx>
        <c:axId val="217357632"/>
        <c:scaling>
          <c:orientation val="minMax"/>
          <c:max val="50"/>
          <c:min val="0"/>
        </c:scaling>
        <c:delete val="0"/>
        <c:axPos val="l"/>
        <c:title>
          <c:tx>
            <c:rich>
              <a:bodyPr rot="0" spcFirstLastPara="1" vertOverflow="ellipsis" wrap="square" anchor="ctr" anchorCtr="1"/>
              <a:lstStyle/>
              <a:p>
                <a:pPr>
                  <a:defRPr sz="1000" b="1" i="0" u="none" strike="noStrike" kern="1200" baseline="0">
                    <a:solidFill>
                      <a:schemeClr val="tx1"/>
                    </a:solidFill>
                    <a:latin typeface="+mn-lt"/>
                    <a:ea typeface="+mn-ea"/>
                    <a:cs typeface="+mn-cs"/>
                  </a:defRPr>
                </a:pPr>
                <a:r>
                  <a:rPr lang="es-CR" b="1">
                    <a:solidFill>
                      <a:schemeClr val="tx1"/>
                    </a:solidFill>
                  </a:rPr>
                  <a:t>Porcentaje</a:t>
                </a:r>
              </a:p>
            </c:rich>
          </c:tx>
          <c:layout>
            <c:manualLayout>
              <c:xMode val="edge"/>
              <c:yMode val="edge"/>
              <c:x val="1.6666666666666666E-2"/>
              <c:y val="2.6369568387284922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solidFill>
                  <a:latin typeface="+mn-lt"/>
                  <a:ea typeface="+mn-ea"/>
                  <a:cs typeface="+mn-cs"/>
                </a:defRPr>
              </a:pPr>
              <a:endParaRPr lang="es-CR"/>
            </a:p>
          </c:txPr>
        </c:title>
        <c:numFmt formatCode="0.0"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9161088"/>
        <c:crosses val="autoZero"/>
        <c:crossBetween val="between"/>
        <c:majorUnit val="1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20581802274716"/>
          <c:y val="0.11574074074074074"/>
          <c:w val="0.86723862642169725"/>
          <c:h val="0.73887357830271216"/>
        </c:manualLayout>
      </c:layout>
      <c:lineChart>
        <c:grouping val="standard"/>
        <c:varyColors val="0"/>
        <c:ser>
          <c:idx val="0"/>
          <c:order val="0"/>
          <c:spPr>
            <a:ln w="28575" cap="rnd">
              <a:solidFill>
                <a:srgbClr val="FF3A21"/>
              </a:solidFill>
              <a:round/>
            </a:ln>
            <a:effectLst/>
          </c:spPr>
          <c:marker>
            <c:symbol val="square"/>
            <c:size val="5"/>
            <c:spPr>
              <a:solidFill>
                <a:srgbClr val="FF4215"/>
              </a:solidFill>
              <a:ln w="9525">
                <a:solidFill>
                  <a:srgbClr val="FF421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'5.5.2'!$C$31:$C$39</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'5.5.2'!$D$31:$D$39</c:f>
              <c:numCache>
                <c:formatCode>0.0</c:formatCode>
                <c:ptCount val="9"/>
                <c:pt idx="0">
                  <c:v>34.354462582149672</c:v>
                </c:pt>
                <c:pt idx="1">
                  <c:v>30.393525472248239</c:v>
                </c:pt>
                <c:pt idx="2">
                  <c:v>35.529319508582383</c:v>
                </c:pt>
                <c:pt idx="3">
                  <c:v>35.950360324404919</c:v>
                </c:pt>
                <c:pt idx="4">
                  <c:v>36.475155279503106</c:v>
                </c:pt>
                <c:pt idx="5">
                  <c:v>41.322526996322409</c:v>
                </c:pt>
                <c:pt idx="6">
                  <c:v>32.102822359416237</c:v>
                </c:pt>
                <c:pt idx="7">
                  <c:v>41.046114579381232</c:v>
                </c:pt>
                <c:pt idx="8">
                  <c:v>37.144721577726223</c:v>
                </c:pt>
              </c:numCache>
            </c:numRef>
          </c:val>
          <c:smooth val="0"/>
          <c:extLst>
            <c:ext xmlns:c16="http://schemas.microsoft.com/office/drawing/2014/chart" uri="{C3380CC4-5D6E-409C-BE32-E72D297353CC}">
              <c16:uniqueId val="{00000000-2E3C-434B-83A0-43156EE1A27B}"/>
            </c:ext>
          </c:extLst>
        </c:ser>
        <c:dLbls>
          <c:dLblPos val="t"/>
          <c:showLegendKey val="0"/>
          <c:showVal val="1"/>
          <c:showCatName val="0"/>
          <c:showSerName val="0"/>
          <c:showPercent val="0"/>
          <c:showBubbleSize val="0"/>
        </c:dLbls>
        <c:marker val="1"/>
        <c:smooth val="0"/>
        <c:axId val="213286912"/>
        <c:axId val="218366528"/>
      </c:lineChart>
      <c:catAx>
        <c:axId val="21328691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R" b="1">
                    <a:solidFill>
                      <a:schemeClr val="tx1"/>
                    </a:solidFill>
                  </a:rPr>
                  <a:t>Años</a:t>
                </a:r>
              </a:p>
            </c:rich>
          </c:tx>
          <c:layout>
            <c:manualLayout>
              <c:xMode val="edge"/>
              <c:yMode val="edge"/>
              <c:x val="0.48889457567804023"/>
              <c:y val="0.9203470399533392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8366528"/>
        <c:crosses val="autoZero"/>
        <c:auto val="1"/>
        <c:lblAlgn val="ctr"/>
        <c:lblOffset val="100"/>
        <c:noMultiLvlLbl val="0"/>
      </c:catAx>
      <c:valAx>
        <c:axId val="218366528"/>
        <c:scaling>
          <c:orientation val="minMax"/>
          <c:min val="15"/>
        </c:scaling>
        <c:delete val="0"/>
        <c:axPos val="l"/>
        <c:title>
          <c:tx>
            <c:rich>
              <a:bodyPr rot="0" spcFirstLastPara="1" vertOverflow="ellipsis" wrap="square" anchor="ctr" anchorCtr="1"/>
              <a:lstStyle/>
              <a:p>
                <a:pPr>
                  <a:defRPr sz="1000" b="1" i="0" u="none" strike="noStrike" kern="1200" baseline="0">
                    <a:solidFill>
                      <a:schemeClr val="tx1"/>
                    </a:solidFill>
                    <a:latin typeface="+mn-lt"/>
                    <a:ea typeface="+mn-ea"/>
                    <a:cs typeface="+mn-cs"/>
                  </a:defRPr>
                </a:pPr>
                <a:r>
                  <a:rPr lang="es-CR" b="1">
                    <a:solidFill>
                      <a:schemeClr val="tx1"/>
                    </a:solidFill>
                  </a:rPr>
                  <a:t>Porcentaje</a:t>
                </a:r>
              </a:p>
            </c:rich>
          </c:tx>
          <c:layout>
            <c:manualLayout>
              <c:xMode val="edge"/>
              <c:yMode val="edge"/>
              <c:x val="1.3888888888888888E-2"/>
              <c:y val="2.173993875765529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328691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9272090988626424"/>
          <c:y val="0.1388888888888889"/>
          <c:w val="0.56405686789151355"/>
          <c:h val="0.65554024496937879"/>
        </c:manualLayout>
      </c:layout>
      <c:barChart>
        <c:barDir val="bar"/>
        <c:grouping val="clustered"/>
        <c:varyColors val="0"/>
        <c:ser>
          <c:idx val="0"/>
          <c:order val="0"/>
          <c:spPr>
            <a:solidFill>
              <a:srgbClr val="FF3A2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'5.6.1'!$D$11:$I$11</c:f>
              <c:strCache>
                <c:ptCount val="6"/>
                <c:pt idx="0">
                  <c:v>Uso de anticonceptivos</c:v>
                </c:pt>
                <c:pt idx="1">
                  <c:v>Uso de preservativo</c:v>
                </c:pt>
                <c:pt idx="2">
                  <c:v>Tener un hijo(a)</c:v>
                </c:pt>
                <c:pt idx="3">
                  <c:v>El tipo de posición sexual</c:v>
                </c:pt>
                <c:pt idx="4">
                  <c:v>Cuándo tener relaciones sexuales</c:v>
                </c:pt>
                <c:pt idx="5">
                  <c:v>El tipo de contacto sexual</c:v>
                </c:pt>
              </c:strCache>
            </c:strRef>
          </c:cat>
          <c:val>
            <c:numRef>
              <c:f>'5.6.1'!$D$12:$I$12</c:f>
              <c:numCache>
                <c:formatCode>0.00</c:formatCode>
                <c:ptCount val="6"/>
                <c:pt idx="0">
                  <c:v>30.086956521739129</c:v>
                </c:pt>
                <c:pt idx="1">
                  <c:v>14.347826086956522</c:v>
                </c:pt>
                <c:pt idx="2">
                  <c:v>9.5652173913043477</c:v>
                </c:pt>
                <c:pt idx="3">
                  <c:v>8</c:v>
                </c:pt>
                <c:pt idx="4">
                  <c:v>7.7391304347826084</c:v>
                </c:pt>
                <c:pt idx="5">
                  <c:v>7.2173913043478253</c:v>
                </c:pt>
              </c:numCache>
            </c:numRef>
          </c:val>
          <c:extLst>
            <c:ext xmlns:c16="http://schemas.microsoft.com/office/drawing/2014/chart" uri="{C3380CC4-5D6E-409C-BE32-E72D297353CC}">
              <c16:uniqueId val="{00000000-DE12-4AEE-8A90-576E21A8E1E4}"/>
            </c:ext>
          </c:extLst>
        </c:ser>
        <c:dLbls>
          <c:dLblPos val="outEnd"/>
          <c:showLegendKey val="0"/>
          <c:showVal val="1"/>
          <c:showCatName val="0"/>
          <c:showSerName val="0"/>
          <c:showPercent val="0"/>
          <c:showBubbleSize val="0"/>
        </c:dLbls>
        <c:gapWidth val="182"/>
        <c:axId val="219284992"/>
        <c:axId val="218372864"/>
      </c:barChart>
      <c:catAx>
        <c:axId val="219284992"/>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Decisiones</a:t>
                </a:r>
                <a:r>
                  <a:rPr lang="es-CR" b="1" baseline="0">
                    <a:solidFill>
                      <a:sysClr val="windowText" lastClr="000000"/>
                    </a:solidFill>
                  </a:rPr>
                  <a:t> </a:t>
                </a:r>
                <a:endParaRPr lang="es-CR" b="1">
                  <a:solidFill>
                    <a:sysClr val="windowText" lastClr="000000"/>
                  </a:solidFill>
                </a:endParaRPr>
              </a:p>
            </c:rich>
          </c:tx>
          <c:layout>
            <c:manualLayout>
              <c:xMode val="edge"/>
              <c:yMode val="edge"/>
              <c:x val="1.3888888888888888E-2"/>
              <c:y val="2.6369568387284922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in"/>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8372864"/>
        <c:crosses val="autoZero"/>
        <c:auto val="1"/>
        <c:lblAlgn val="ctr"/>
        <c:lblOffset val="100"/>
        <c:noMultiLvlLbl val="0"/>
      </c:catAx>
      <c:valAx>
        <c:axId val="21837286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out"/>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92849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16929133858274E-2"/>
          <c:y val="0.12037037037037036"/>
          <c:w val="0.88112751531058608"/>
          <c:h val="0.67463692038495182"/>
        </c:manualLayout>
      </c:layout>
      <c:barChart>
        <c:barDir val="col"/>
        <c:grouping val="clustered"/>
        <c:varyColors val="0"/>
        <c:ser>
          <c:idx val="1"/>
          <c:order val="0"/>
          <c:tx>
            <c:strRef>
              <c:f>'5.b.1'!$D$11</c:f>
              <c:strCache>
                <c:ptCount val="1"/>
                <c:pt idx="0">
                  <c:v>Total</c:v>
                </c:pt>
              </c:strCache>
            </c:strRef>
          </c:tx>
          <c:spPr>
            <a:solidFill>
              <a:srgbClr val="FF3A2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'5.b.1'!$C$12:$C$15</c:f>
              <c:numCache>
                <c:formatCode>General</c:formatCode>
                <c:ptCount val="4"/>
                <c:pt idx="0">
                  <c:v>2015</c:v>
                </c:pt>
                <c:pt idx="1">
                  <c:v>2016</c:v>
                </c:pt>
                <c:pt idx="2">
                  <c:v>2017</c:v>
                </c:pt>
                <c:pt idx="3">
                  <c:v>2018</c:v>
                </c:pt>
              </c:numCache>
            </c:numRef>
          </c:cat>
          <c:val>
            <c:numRef>
              <c:f>'5.b.1'!$D$12:$D$15</c:f>
              <c:numCache>
                <c:formatCode>###0.0</c:formatCode>
                <c:ptCount val="4"/>
                <c:pt idx="0">
                  <c:v>86.019366966697135</c:v>
                </c:pt>
                <c:pt idx="1">
                  <c:v>87.212464538342843</c:v>
                </c:pt>
                <c:pt idx="2">
                  <c:v>88.080804336267178</c:v>
                </c:pt>
                <c:pt idx="3">
                  <c:v>87.781662864251658</c:v>
                </c:pt>
              </c:numCache>
            </c:numRef>
          </c:val>
          <c:extLst>
            <c:ext xmlns:c16="http://schemas.microsoft.com/office/drawing/2014/chart" uri="{C3380CC4-5D6E-409C-BE32-E72D297353CC}">
              <c16:uniqueId val="{00000000-1BEA-4251-A125-430E6F5BFBF8}"/>
            </c:ext>
          </c:extLst>
        </c:ser>
        <c:ser>
          <c:idx val="2"/>
          <c:order val="1"/>
          <c:tx>
            <c:strRef>
              <c:f>'5.b.1'!$E$11</c:f>
              <c:strCache>
                <c:ptCount val="1"/>
                <c:pt idx="0">
                  <c:v>Hombre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'5.b.1'!$C$12:$C$15</c:f>
              <c:numCache>
                <c:formatCode>General</c:formatCode>
                <c:ptCount val="4"/>
                <c:pt idx="0">
                  <c:v>2015</c:v>
                </c:pt>
                <c:pt idx="1">
                  <c:v>2016</c:v>
                </c:pt>
                <c:pt idx="2">
                  <c:v>2017</c:v>
                </c:pt>
                <c:pt idx="3">
                  <c:v>2018</c:v>
                </c:pt>
              </c:numCache>
            </c:numRef>
          </c:cat>
          <c:val>
            <c:numRef>
              <c:f>'5.b.1'!$E$12:$E$15</c:f>
              <c:numCache>
                <c:formatCode>###0.0</c:formatCode>
                <c:ptCount val="4"/>
                <c:pt idx="0">
                  <c:v>85.79635481996111</c:v>
                </c:pt>
                <c:pt idx="1">
                  <c:v>87.333827370247533</c:v>
                </c:pt>
                <c:pt idx="2">
                  <c:v>88.268859217340761</c:v>
                </c:pt>
                <c:pt idx="3">
                  <c:v>87.632868288841465</c:v>
                </c:pt>
              </c:numCache>
            </c:numRef>
          </c:val>
          <c:extLst>
            <c:ext xmlns:c16="http://schemas.microsoft.com/office/drawing/2014/chart" uri="{C3380CC4-5D6E-409C-BE32-E72D297353CC}">
              <c16:uniqueId val="{00000001-1BEA-4251-A125-430E6F5BFBF8}"/>
            </c:ext>
          </c:extLst>
        </c:ser>
        <c:ser>
          <c:idx val="3"/>
          <c:order val="2"/>
          <c:tx>
            <c:strRef>
              <c:f>'5.b.1'!$F$11</c:f>
              <c:strCache>
                <c:ptCount val="1"/>
                <c:pt idx="0">
                  <c:v>Mujer</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'5.b.1'!$C$12:$C$15</c:f>
              <c:numCache>
                <c:formatCode>General</c:formatCode>
                <c:ptCount val="4"/>
                <c:pt idx="0">
                  <c:v>2015</c:v>
                </c:pt>
                <c:pt idx="1">
                  <c:v>2016</c:v>
                </c:pt>
                <c:pt idx="2">
                  <c:v>2017</c:v>
                </c:pt>
                <c:pt idx="3">
                  <c:v>2018</c:v>
                </c:pt>
              </c:numCache>
            </c:numRef>
          </c:cat>
          <c:val>
            <c:numRef>
              <c:f>'5.b.1'!$F$12:$F$15</c:f>
              <c:numCache>
                <c:formatCode>###0.0</c:formatCode>
                <c:ptCount val="4"/>
                <c:pt idx="0">
                  <c:v>86.229343175185718</c:v>
                </c:pt>
                <c:pt idx="1">
                  <c:v>87.098240732983271</c:v>
                </c:pt>
                <c:pt idx="2">
                  <c:v>87.903442637917848</c:v>
                </c:pt>
                <c:pt idx="3">
                  <c:v>87.921693036107328</c:v>
                </c:pt>
              </c:numCache>
            </c:numRef>
          </c:val>
          <c:extLst>
            <c:ext xmlns:c16="http://schemas.microsoft.com/office/drawing/2014/chart" uri="{C3380CC4-5D6E-409C-BE32-E72D297353CC}">
              <c16:uniqueId val="{00000002-1BEA-4251-A125-430E6F5BFBF8}"/>
            </c:ext>
          </c:extLst>
        </c:ser>
        <c:dLbls>
          <c:dLblPos val="outEnd"/>
          <c:showLegendKey val="0"/>
          <c:showVal val="1"/>
          <c:showCatName val="0"/>
          <c:showSerName val="0"/>
          <c:showPercent val="0"/>
          <c:showBubbleSize val="0"/>
        </c:dLbls>
        <c:gapWidth val="219"/>
        <c:overlap val="-27"/>
        <c:axId val="201357312"/>
        <c:axId val="218426752"/>
      </c:barChart>
      <c:catAx>
        <c:axId val="20135731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manualLayout>
              <c:xMode val="edge"/>
              <c:yMode val="edge"/>
              <c:x val="0.49028346456692912"/>
              <c:y val="0.8699992709244678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8426752"/>
        <c:crosses val="autoZero"/>
        <c:auto val="1"/>
        <c:lblAlgn val="ctr"/>
        <c:lblOffset val="100"/>
        <c:noMultiLvlLbl val="0"/>
      </c:catAx>
      <c:valAx>
        <c:axId val="218426752"/>
        <c:scaling>
          <c:orientation val="minMax"/>
          <c:max val="90"/>
          <c:min val="78"/>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8.3333333333333332E-3"/>
              <c:y val="5.8253135024788349E-3"/>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1357312"/>
        <c:crosses val="autoZero"/>
        <c:crossBetween val="between"/>
      </c:valAx>
      <c:spPr>
        <a:noFill/>
        <a:ln>
          <a:noFill/>
        </a:ln>
        <a:effectLst/>
      </c:spPr>
    </c:plotArea>
    <c:legend>
      <c:legendPos val="b"/>
      <c:layout>
        <c:manualLayout>
          <c:xMode val="edge"/>
          <c:yMode val="edge"/>
          <c:x val="0.66343897637795279"/>
          <c:y val="0.92187445319335082"/>
          <c:w val="0.3342329396325459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3029407360116025E-2"/>
          <c:y val="0.12499997240092318"/>
          <c:w val="0.8919606299212598"/>
          <c:h val="0.6755861767279091"/>
        </c:manualLayout>
      </c:layout>
      <c:lineChart>
        <c:grouping val="standard"/>
        <c:varyColors val="0"/>
        <c:ser>
          <c:idx val="0"/>
          <c:order val="0"/>
          <c:tx>
            <c:strRef>
              <c:f>'6.1.1'!$D$11</c:f>
              <c:strCache>
                <c:ptCount val="1"/>
                <c:pt idx="0">
                  <c:v>Total</c:v>
                </c:pt>
              </c:strCache>
            </c:strRef>
          </c:tx>
          <c:spPr>
            <a:ln w="28575" cap="rnd">
              <a:solidFill>
                <a:schemeClr val="bg1">
                  <a:lumMod val="50000"/>
                </a:schemeClr>
              </a:solidFill>
              <a:round/>
            </a:ln>
            <a:effectLst/>
          </c:spPr>
          <c:marker>
            <c:symbol val="triangle"/>
            <c:size val="5"/>
            <c:spPr>
              <a:solidFill>
                <a:schemeClr val="bg1">
                  <a:lumMod val="50000"/>
                </a:schemeClr>
              </a:solidFill>
              <a:ln w="9525">
                <a:solidFill>
                  <a:schemeClr val="bg1">
                    <a:lumMod val="50000"/>
                  </a:schemeClr>
                </a:solidFill>
              </a:ln>
              <a:effectLst/>
            </c:spPr>
          </c:marker>
          <c:cat>
            <c:numRef>
              <c:f>'6.1.1'!$C$14:$C$22</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'6.1.1'!$E$14:$E$22</c:f>
              <c:numCache>
                <c:formatCode>0.00</c:formatCode>
                <c:ptCount val="9"/>
                <c:pt idx="0">
                  <c:v>91.081718358850608</c:v>
                </c:pt>
                <c:pt idx="1">
                  <c:v>92.855699461669502</c:v>
                </c:pt>
                <c:pt idx="2">
                  <c:v>93.393527558466005</c:v>
                </c:pt>
                <c:pt idx="3">
                  <c:v>93.015853612468305</c:v>
                </c:pt>
                <c:pt idx="4">
                  <c:v>93.524776733419998</c:v>
                </c:pt>
                <c:pt idx="5">
                  <c:v>93.596589150622506</c:v>
                </c:pt>
                <c:pt idx="6">
                  <c:v>93.761230096679498</c:v>
                </c:pt>
                <c:pt idx="7">
                  <c:v>92.560171427416265</c:v>
                </c:pt>
                <c:pt idx="8">
                  <c:v>94.122117892196385</c:v>
                </c:pt>
              </c:numCache>
            </c:numRef>
          </c:val>
          <c:smooth val="0"/>
          <c:extLst>
            <c:ext xmlns:c16="http://schemas.microsoft.com/office/drawing/2014/chart" uri="{C3380CC4-5D6E-409C-BE32-E72D297353CC}">
              <c16:uniqueId val="{00000000-4D2E-4E8B-BC88-4122F71197F5}"/>
            </c:ext>
          </c:extLst>
        </c:ser>
        <c:ser>
          <c:idx val="1"/>
          <c:order val="1"/>
          <c:tx>
            <c:strRef>
              <c:f>'6.1.1'!$L$12</c:f>
              <c:strCache>
                <c:ptCount val="1"/>
                <c:pt idx="0">
                  <c:v>Urbana</c:v>
                </c:pt>
              </c:strCache>
            </c:strRef>
          </c:tx>
          <c:spPr>
            <a:ln w="28575" cap="rnd">
              <a:solidFill>
                <a:schemeClr val="accent2"/>
              </a:solidFill>
              <a:round/>
            </a:ln>
            <a:effectLst/>
          </c:spPr>
          <c:marker>
            <c:symbol val="circle"/>
            <c:size val="5"/>
            <c:spPr>
              <a:solidFill>
                <a:srgbClr val="26BDE2"/>
              </a:solidFill>
              <a:ln w="9525">
                <a:solidFill>
                  <a:srgbClr val="00B0F0"/>
                </a:solidFill>
              </a:ln>
              <a:effectLst/>
            </c:spPr>
          </c:marker>
          <c:cat>
            <c:numRef>
              <c:f>'6.1.1'!$C$14:$C$22</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'6.1.1'!$M$14:$M$22</c:f>
              <c:numCache>
                <c:formatCode>0.00</c:formatCode>
                <c:ptCount val="9"/>
                <c:pt idx="0">
                  <c:v>96.692288230181305</c:v>
                </c:pt>
                <c:pt idx="1">
                  <c:v>98.016834562629498</c:v>
                </c:pt>
                <c:pt idx="2">
                  <c:v>98.126900891452493</c:v>
                </c:pt>
                <c:pt idx="3">
                  <c:v>97.964229822601993</c:v>
                </c:pt>
                <c:pt idx="4">
                  <c:v>97.913742628541897</c:v>
                </c:pt>
                <c:pt idx="5">
                  <c:v>97.804498726472005</c:v>
                </c:pt>
                <c:pt idx="6">
                  <c:v>97.666938459251398</c:v>
                </c:pt>
                <c:pt idx="7">
                  <c:v>96.539544051201673</c:v>
                </c:pt>
                <c:pt idx="8">
                  <c:v>97.707231574871287</c:v>
                </c:pt>
              </c:numCache>
            </c:numRef>
          </c:val>
          <c:smooth val="0"/>
          <c:extLst>
            <c:ext xmlns:c16="http://schemas.microsoft.com/office/drawing/2014/chart" uri="{C3380CC4-5D6E-409C-BE32-E72D297353CC}">
              <c16:uniqueId val="{00000001-4D2E-4E8B-BC88-4122F71197F5}"/>
            </c:ext>
          </c:extLst>
        </c:ser>
        <c:ser>
          <c:idx val="2"/>
          <c:order val="2"/>
          <c:tx>
            <c:strRef>
              <c:f>'6.1.1'!$N$12</c:f>
              <c:strCache>
                <c:ptCount val="1"/>
                <c:pt idx="0">
                  <c:v>Rural</c:v>
                </c:pt>
              </c:strCache>
            </c:strRef>
          </c:tx>
          <c:spPr>
            <a:ln w="28575" cap="rnd">
              <a:solidFill>
                <a:schemeClr val="accent3"/>
              </a:solidFill>
              <a:round/>
            </a:ln>
            <a:effectLst/>
          </c:spPr>
          <c:marker>
            <c:symbol val="diamond"/>
            <c:size val="5"/>
            <c:spPr>
              <a:solidFill>
                <a:srgbClr val="26BDE2"/>
              </a:solidFill>
              <a:ln w="9525">
                <a:solidFill>
                  <a:srgbClr val="26BDE2"/>
                </a:solidFill>
              </a:ln>
              <a:effectLst/>
            </c:spPr>
          </c:marker>
          <c:cat>
            <c:numRef>
              <c:f>'6.1.1'!$C$14:$C$22</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'6.1.1'!$O$14:$O$22</c:f>
              <c:numCache>
                <c:formatCode>0.00</c:formatCode>
                <c:ptCount val="9"/>
                <c:pt idx="0">
                  <c:v>76.059167349373098</c:v>
                </c:pt>
                <c:pt idx="1">
                  <c:v>79.041873981770905</c:v>
                </c:pt>
                <c:pt idx="2">
                  <c:v>80.740238232690302</c:v>
                </c:pt>
                <c:pt idx="3">
                  <c:v>79.811014622737702</c:v>
                </c:pt>
                <c:pt idx="4">
                  <c:v>81.830935516963905</c:v>
                </c:pt>
                <c:pt idx="5">
                  <c:v>82.407883312680895</c:v>
                </c:pt>
                <c:pt idx="6">
                  <c:v>83.393770262938006</c:v>
                </c:pt>
                <c:pt idx="7">
                  <c:v>82.008076005994255</c:v>
                </c:pt>
                <c:pt idx="8">
                  <c:v>84.639351367889645</c:v>
                </c:pt>
              </c:numCache>
            </c:numRef>
          </c:val>
          <c:smooth val="0"/>
          <c:extLst>
            <c:ext xmlns:c16="http://schemas.microsoft.com/office/drawing/2014/chart" uri="{C3380CC4-5D6E-409C-BE32-E72D297353CC}">
              <c16:uniqueId val="{00000002-4D2E-4E8B-BC88-4122F71197F5}"/>
            </c:ext>
          </c:extLst>
        </c:ser>
        <c:dLbls>
          <c:showLegendKey val="0"/>
          <c:showVal val="0"/>
          <c:showCatName val="0"/>
          <c:showSerName val="0"/>
          <c:showPercent val="0"/>
          <c:showBubbleSize val="0"/>
        </c:dLbls>
        <c:marker val="1"/>
        <c:smooth val="0"/>
        <c:axId val="218705920"/>
        <c:axId val="217907200"/>
      </c:lineChart>
      <c:catAx>
        <c:axId val="21870592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layout>
            <c:manualLayout>
              <c:xMode val="edge"/>
              <c:yMode val="edge"/>
              <c:x val="0.41410979877515314"/>
              <c:y val="0.88483741615631384"/>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7907200"/>
        <c:crosses val="autoZero"/>
        <c:auto val="1"/>
        <c:lblAlgn val="ctr"/>
        <c:lblOffset val="100"/>
        <c:noMultiLvlLbl val="0"/>
      </c:catAx>
      <c:valAx>
        <c:axId val="217907200"/>
        <c:scaling>
          <c:orientation val="minMax"/>
          <c:max val="110"/>
          <c:min val="7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1111111111111112E-2"/>
              <c:y val="2.2503645377661093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8705920"/>
        <c:crosses val="autoZero"/>
        <c:crossBetween val="between"/>
        <c:majorUnit val="5"/>
      </c:valAx>
      <c:spPr>
        <a:noFill/>
        <a:ln>
          <a:noFill/>
        </a:ln>
        <a:effectLst/>
      </c:spPr>
    </c:plotArea>
    <c:legend>
      <c:legendPos val="b"/>
      <c:layout>
        <c:manualLayout>
          <c:xMode val="edge"/>
          <c:yMode val="edge"/>
          <c:x val="0.54448009623797011"/>
          <c:y val="0.92187445319335082"/>
          <c:w val="0.45551420562590678"/>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130902134496672E-2"/>
          <c:y val="0.14564814814814814"/>
          <c:w val="0.88431359325496339"/>
          <c:h val="0.55927022871629728"/>
        </c:manualLayout>
      </c:layout>
      <c:lineChart>
        <c:grouping val="standard"/>
        <c:varyColors val="0"/>
        <c:ser>
          <c:idx val="5"/>
          <c:order val="0"/>
          <c:tx>
            <c:strRef>
              <c:f>'6.1.1'!$Q$12:$R$12</c:f>
              <c:strCache>
                <c:ptCount val="1"/>
                <c:pt idx="0">
                  <c:v>Central</c:v>
                </c:pt>
              </c:strCache>
            </c:strRef>
          </c:tx>
          <c:spPr>
            <a:ln w="28575" cap="rnd">
              <a:solidFill>
                <a:schemeClr val="bg1">
                  <a:lumMod val="50000"/>
                </a:schemeClr>
              </a:solidFill>
              <a:round/>
            </a:ln>
            <a:effectLst/>
          </c:spPr>
          <c:marker>
            <c:symbol val="diamond"/>
            <c:size val="5"/>
            <c:spPr>
              <a:solidFill>
                <a:schemeClr val="bg1">
                  <a:lumMod val="50000"/>
                </a:schemeClr>
              </a:solidFill>
              <a:ln w="9525">
                <a:solidFill>
                  <a:schemeClr val="bg1">
                    <a:lumMod val="50000"/>
                  </a:schemeClr>
                </a:solidFill>
              </a:ln>
              <a:effectLst/>
            </c:spPr>
          </c:marker>
          <c:cat>
            <c:numRef>
              <c:f>'6.1.1'!$C$14:$C$22</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'6.1.1'!$R$14:$R$22</c:f>
              <c:numCache>
                <c:formatCode>0.00</c:formatCode>
                <c:ptCount val="9"/>
                <c:pt idx="0">
                  <c:v>96.069925820052106</c:v>
                </c:pt>
                <c:pt idx="1">
                  <c:v>97.214509198281192</c:v>
                </c:pt>
                <c:pt idx="2">
                  <c:v>97.401612500490103</c:v>
                </c:pt>
                <c:pt idx="3">
                  <c:v>97.638048488639299</c:v>
                </c:pt>
                <c:pt idx="4">
                  <c:v>97.571686728969198</c:v>
                </c:pt>
                <c:pt idx="5">
                  <c:v>97.49604947164589</c:v>
                </c:pt>
                <c:pt idx="6">
                  <c:v>97.182797070890302</c:v>
                </c:pt>
                <c:pt idx="7">
                  <c:v>95.895288394293388</c:v>
                </c:pt>
                <c:pt idx="8">
                  <c:v>97.31589696617911</c:v>
                </c:pt>
              </c:numCache>
            </c:numRef>
          </c:val>
          <c:smooth val="0"/>
          <c:extLst>
            <c:ext xmlns:c16="http://schemas.microsoft.com/office/drawing/2014/chart" uri="{C3380CC4-5D6E-409C-BE32-E72D297353CC}">
              <c16:uniqueId val="{00000002-0272-40A6-A398-488F4156687C}"/>
            </c:ext>
          </c:extLst>
        </c:ser>
        <c:ser>
          <c:idx val="7"/>
          <c:order val="1"/>
          <c:tx>
            <c:strRef>
              <c:f>'6.1.1'!$S$12:$T$12</c:f>
              <c:strCache>
                <c:ptCount val="1"/>
                <c:pt idx="0">
                  <c:v>Chorotega</c:v>
                </c:pt>
              </c:strCache>
            </c:strRef>
          </c:tx>
          <c:spPr>
            <a:ln w="28575" cap="rnd">
              <a:solidFill>
                <a:srgbClr val="26BDE2"/>
              </a:solidFill>
              <a:prstDash val="sysDot"/>
              <a:round/>
            </a:ln>
            <a:effectLst/>
          </c:spPr>
          <c:marker>
            <c:symbol val="circle"/>
            <c:size val="5"/>
            <c:spPr>
              <a:solidFill>
                <a:srgbClr val="26BDE2"/>
              </a:solidFill>
              <a:ln w="9525">
                <a:solidFill>
                  <a:srgbClr val="26BDE2"/>
                </a:solidFill>
              </a:ln>
              <a:effectLst/>
            </c:spPr>
          </c:marker>
          <c:cat>
            <c:numRef>
              <c:f>'6.1.1'!$C$14:$C$22</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'6.1.1'!$T$14:$T$22</c:f>
              <c:numCache>
                <c:formatCode>0.00</c:formatCode>
                <c:ptCount val="9"/>
                <c:pt idx="0">
                  <c:v>89.548775043827604</c:v>
                </c:pt>
                <c:pt idx="1">
                  <c:v>89.756140299640791</c:v>
                </c:pt>
                <c:pt idx="2">
                  <c:v>90.297611027175193</c:v>
                </c:pt>
                <c:pt idx="3">
                  <c:v>88.5834241539565</c:v>
                </c:pt>
                <c:pt idx="4">
                  <c:v>89.902357174062502</c:v>
                </c:pt>
                <c:pt idx="5">
                  <c:v>91.539607275112402</c:v>
                </c:pt>
                <c:pt idx="6">
                  <c:v>91.899011424850499</c:v>
                </c:pt>
                <c:pt idx="7">
                  <c:v>92.358465808329427</c:v>
                </c:pt>
                <c:pt idx="8">
                  <c:v>92.383909660941256</c:v>
                </c:pt>
              </c:numCache>
            </c:numRef>
          </c:val>
          <c:smooth val="0"/>
          <c:extLst>
            <c:ext xmlns:c16="http://schemas.microsoft.com/office/drawing/2014/chart" uri="{C3380CC4-5D6E-409C-BE32-E72D297353CC}">
              <c16:uniqueId val="{00000003-0272-40A6-A398-488F4156687C}"/>
            </c:ext>
          </c:extLst>
        </c:ser>
        <c:ser>
          <c:idx val="9"/>
          <c:order val="2"/>
          <c:tx>
            <c:strRef>
              <c:f>'6.1.1'!$U$12:$V$12</c:f>
              <c:strCache>
                <c:ptCount val="1"/>
                <c:pt idx="0">
                  <c:v>Pacífico Central</c:v>
                </c:pt>
              </c:strCache>
            </c:strRef>
          </c:tx>
          <c:spPr>
            <a:ln w="28575" cap="rnd">
              <a:solidFill>
                <a:schemeClr val="bg2">
                  <a:lumMod val="75000"/>
                </a:schemeClr>
              </a:solidFill>
              <a:prstDash val="dashDot"/>
              <a:round/>
            </a:ln>
            <a:effectLst/>
          </c:spPr>
          <c:marker>
            <c:symbol val="star"/>
            <c:size val="5"/>
            <c:spPr>
              <a:solidFill>
                <a:schemeClr val="bg1">
                  <a:lumMod val="50000"/>
                </a:schemeClr>
              </a:solidFill>
              <a:ln w="9525">
                <a:solidFill>
                  <a:schemeClr val="bg1">
                    <a:lumMod val="50000"/>
                  </a:schemeClr>
                </a:solidFill>
              </a:ln>
              <a:effectLst/>
            </c:spPr>
          </c:marker>
          <c:cat>
            <c:numRef>
              <c:f>'6.1.1'!$C$14:$C$22</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'6.1.1'!$V$14:$V$22</c:f>
              <c:numCache>
                <c:formatCode>0.00</c:formatCode>
                <c:ptCount val="9"/>
                <c:pt idx="0">
                  <c:v>93.606673462559002</c:v>
                </c:pt>
                <c:pt idx="1">
                  <c:v>94.399999999999991</c:v>
                </c:pt>
                <c:pt idx="2">
                  <c:v>94.9046310256536</c:v>
                </c:pt>
                <c:pt idx="3">
                  <c:v>92.571455975446</c:v>
                </c:pt>
                <c:pt idx="4">
                  <c:v>95.301343458580007</c:v>
                </c:pt>
                <c:pt idx="5">
                  <c:v>94.550270594451007</c:v>
                </c:pt>
                <c:pt idx="6">
                  <c:v>94.266269403472805</c:v>
                </c:pt>
                <c:pt idx="7">
                  <c:v>89.586994119681776</c:v>
                </c:pt>
                <c:pt idx="8">
                  <c:v>94.144475303599634</c:v>
                </c:pt>
              </c:numCache>
            </c:numRef>
          </c:val>
          <c:smooth val="0"/>
          <c:extLst>
            <c:ext xmlns:c16="http://schemas.microsoft.com/office/drawing/2014/chart" uri="{C3380CC4-5D6E-409C-BE32-E72D297353CC}">
              <c16:uniqueId val="{00000004-0272-40A6-A398-488F4156687C}"/>
            </c:ext>
          </c:extLst>
        </c:ser>
        <c:ser>
          <c:idx val="11"/>
          <c:order val="3"/>
          <c:tx>
            <c:strRef>
              <c:f>'6.1.1'!$W$12:$X$12</c:f>
              <c:strCache>
                <c:ptCount val="1"/>
                <c:pt idx="0">
                  <c:v>Brunca</c:v>
                </c:pt>
              </c:strCache>
            </c:strRef>
          </c:tx>
          <c:spPr>
            <a:ln w="28575" cap="rnd">
              <a:solidFill>
                <a:schemeClr val="bg1">
                  <a:lumMod val="50000"/>
                </a:schemeClr>
              </a:solidFill>
              <a:prstDash val="sysDash"/>
              <a:round/>
            </a:ln>
            <a:effectLst/>
          </c:spPr>
          <c:marker>
            <c:symbol val="square"/>
            <c:size val="5"/>
            <c:spPr>
              <a:solidFill>
                <a:schemeClr val="bg1">
                  <a:lumMod val="65000"/>
                </a:schemeClr>
              </a:solidFill>
              <a:ln w="9525">
                <a:solidFill>
                  <a:schemeClr val="bg1">
                    <a:lumMod val="50000"/>
                  </a:schemeClr>
                </a:solidFill>
              </a:ln>
              <a:effectLst/>
            </c:spPr>
          </c:marker>
          <c:cat>
            <c:numRef>
              <c:f>'6.1.1'!$C$14:$C$22</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'6.1.1'!$X$14:$X$22</c:f>
              <c:numCache>
                <c:formatCode>0.00</c:formatCode>
                <c:ptCount val="9"/>
                <c:pt idx="0">
                  <c:v>83.150596721425103</c:v>
                </c:pt>
                <c:pt idx="1">
                  <c:v>81.748350476849097</c:v>
                </c:pt>
                <c:pt idx="2">
                  <c:v>84.929296736684606</c:v>
                </c:pt>
                <c:pt idx="3">
                  <c:v>85.290616603747907</c:v>
                </c:pt>
                <c:pt idx="4">
                  <c:v>83.458946087024799</c:v>
                </c:pt>
                <c:pt idx="5">
                  <c:v>86.880463222775489</c:v>
                </c:pt>
                <c:pt idx="6">
                  <c:v>88.280141450869095</c:v>
                </c:pt>
                <c:pt idx="7">
                  <c:v>87.512163744619087</c:v>
                </c:pt>
                <c:pt idx="8">
                  <c:v>86.569836305381344</c:v>
                </c:pt>
              </c:numCache>
            </c:numRef>
          </c:val>
          <c:smooth val="0"/>
          <c:extLst>
            <c:ext xmlns:c16="http://schemas.microsoft.com/office/drawing/2014/chart" uri="{C3380CC4-5D6E-409C-BE32-E72D297353CC}">
              <c16:uniqueId val="{00000005-0272-40A6-A398-488F4156687C}"/>
            </c:ext>
          </c:extLst>
        </c:ser>
        <c:ser>
          <c:idx val="0"/>
          <c:order val="4"/>
          <c:tx>
            <c:strRef>
              <c:f>'6.1.1'!$Y$12:$Z$12</c:f>
              <c:strCache>
                <c:ptCount val="1"/>
                <c:pt idx="0">
                  <c:v>Huetar Caribe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'6.1.1'!$C$14:$C$22</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'6.1.1'!$Z$14:$Z$22</c:f>
              <c:numCache>
                <c:formatCode>0.00</c:formatCode>
                <c:ptCount val="9"/>
                <c:pt idx="0">
                  <c:v>75.056748087836198</c:v>
                </c:pt>
                <c:pt idx="1">
                  <c:v>81.351022578553895</c:v>
                </c:pt>
                <c:pt idx="2">
                  <c:v>80.953798866583398</c:v>
                </c:pt>
                <c:pt idx="3">
                  <c:v>80.997982082405798</c:v>
                </c:pt>
                <c:pt idx="4">
                  <c:v>80.355870722415702</c:v>
                </c:pt>
                <c:pt idx="5">
                  <c:v>81.6044878458017</c:v>
                </c:pt>
                <c:pt idx="6">
                  <c:v>81.308900762037496</c:v>
                </c:pt>
                <c:pt idx="7">
                  <c:v>80.32341372144181</c:v>
                </c:pt>
                <c:pt idx="8">
                  <c:v>83.440827259038159</c:v>
                </c:pt>
              </c:numCache>
            </c:numRef>
          </c:val>
          <c:smooth val="0"/>
          <c:extLst>
            <c:ext xmlns:c16="http://schemas.microsoft.com/office/drawing/2014/chart" uri="{C3380CC4-5D6E-409C-BE32-E72D297353CC}">
              <c16:uniqueId val="{00000000-9DD4-43E2-B0E9-8155AC3126E4}"/>
            </c:ext>
          </c:extLst>
        </c:ser>
        <c:ser>
          <c:idx val="1"/>
          <c:order val="5"/>
          <c:tx>
            <c:strRef>
              <c:f>'6.1.1'!$AA$12:$AB$12</c:f>
              <c:strCache>
                <c:ptCount val="1"/>
                <c:pt idx="0">
                  <c:v>Huetar Norte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'6.1.1'!$C$14:$C$22</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'6.1.1'!$AB$14:$AB$22</c:f>
              <c:numCache>
                <c:formatCode>0.00</c:formatCode>
                <c:ptCount val="9"/>
                <c:pt idx="0">
                  <c:v>76.509407671511497</c:v>
                </c:pt>
                <c:pt idx="1">
                  <c:v>83.636118128266702</c:v>
                </c:pt>
                <c:pt idx="2">
                  <c:v>85.577469921428502</c:v>
                </c:pt>
                <c:pt idx="3">
                  <c:v>81.915915802123592</c:v>
                </c:pt>
                <c:pt idx="4">
                  <c:v>88.214875726245097</c:v>
                </c:pt>
                <c:pt idx="5">
                  <c:v>84.154771453565203</c:v>
                </c:pt>
                <c:pt idx="6">
                  <c:v>87.621097132379205</c:v>
                </c:pt>
                <c:pt idx="7">
                  <c:v>87.450979410726845</c:v>
                </c:pt>
                <c:pt idx="8">
                  <c:v>90.014061591242054</c:v>
                </c:pt>
              </c:numCache>
            </c:numRef>
          </c:val>
          <c:smooth val="0"/>
          <c:extLst>
            <c:ext xmlns:c16="http://schemas.microsoft.com/office/drawing/2014/chart" uri="{C3380CC4-5D6E-409C-BE32-E72D297353CC}">
              <c16:uniqueId val="{00000001-9DD4-43E2-B0E9-8155AC3126E4}"/>
            </c:ext>
          </c:extLst>
        </c:ser>
        <c:dLbls>
          <c:showLegendKey val="0"/>
          <c:showVal val="0"/>
          <c:showCatName val="0"/>
          <c:showSerName val="0"/>
          <c:showPercent val="0"/>
          <c:showBubbleSize val="0"/>
        </c:dLbls>
        <c:marker val="1"/>
        <c:smooth val="0"/>
        <c:axId val="218709504"/>
        <c:axId val="217909504"/>
      </c:lineChart>
      <c:catAx>
        <c:axId val="218709504"/>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s-CR">
                    <a:solidFill>
                      <a:sysClr val="windowText" lastClr="000000"/>
                    </a:solidFill>
                  </a:rPr>
                  <a:t>Años</a:t>
                </a:r>
              </a:p>
            </c:rich>
          </c:tx>
          <c:layout>
            <c:manualLayout>
              <c:xMode val="edge"/>
              <c:yMode val="edge"/>
              <c:x val="0.50990975390978055"/>
              <c:y val="0.79900219579773823"/>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7909504"/>
        <c:crosses val="autoZero"/>
        <c:auto val="1"/>
        <c:lblAlgn val="ctr"/>
        <c:lblOffset val="100"/>
        <c:noMultiLvlLbl val="0"/>
      </c:catAx>
      <c:valAx>
        <c:axId val="217909504"/>
        <c:scaling>
          <c:orientation val="minMax"/>
          <c:max val="100"/>
          <c:min val="70"/>
        </c:scaling>
        <c:delete val="0"/>
        <c:axPos val="l"/>
        <c:title>
          <c:tx>
            <c:rich>
              <a:bodyPr rot="0" spcFirstLastPara="1" vertOverflow="ellipsis" wrap="square" anchor="ctr" anchorCtr="1"/>
              <a:lstStyle/>
              <a:p>
                <a:pPr>
                  <a:defRPr sz="1000" b="0" i="0" u="none" strike="noStrike" kern="1200" baseline="0">
                    <a:solidFill>
                      <a:sysClr val="windowText" lastClr="000000"/>
                    </a:solidFill>
                    <a:latin typeface="+mn-lt"/>
                    <a:ea typeface="+mn-ea"/>
                    <a:cs typeface="+mn-cs"/>
                  </a:defRPr>
                </a:pPr>
                <a:r>
                  <a:rPr lang="es-CR">
                    <a:solidFill>
                      <a:sysClr val="windowText" lastClr="000000"/>
                    </a:solidFill>
                  </a:rPr>
                  <a:t>Porcentaje</a:t>
                </a:r>
              </a:p>
            </c:rich>
          </c:tx>
          <c:layout>
            <c:manualLayout>
              <c:xMode val="edge"/>
              <c:yMode val="edge"/>
              <c:x val="2.2222222222222223E-2"/>
              <c:y val="3.8429206765820942E-2"/>
            </c:manualLayout>
          </c:layout>
          <c:overlay val="0"/>
          <c:spPr>
            <a:noFill/>
            <a:ln>
              <a:noFill/>
            </a:ln>
            <a:effectLst/>
          </c:spPr>
          <c:txPr>
            <a:bodyPr rot="0" spcFirstLastPara="1" vertOverflow="ellipsis" wrap="square" anchor="ctr" anchorCtr="1"/>
            <a:lstStyle/>
            <a:p>
              <a:pPr>
                <a:defRPr sz="1000" b="0" i="0" u="none" strike="noStrike" kern="1200" baseline="0">
                  <a:solidFill>
                    <a:sysClr val="windowText" lastClr="000000"/>
                  </a:solidFill>
                  <a:latin typeface="+mn-lt"/>
                  <a:ea typeface="+mn-ea"/>
                  <a:cs typeface="+mn-cs"/>
                </a:defRPr>
              </a:pPr>
              <a:endParaRPr lang="es-CR"/>
            </a:p>
          </c:txPr>
        </c:title>
        <c:numFmt formatCode="0" sourceLinked="0"/>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8709504"/>
        <c:crosses val="autoZero"/>
        <c:crossBetween val="between"/>
        <c:majorUnit val="10"/>
      </c:valAx>
      <c:spPr>
        <a:noFill/>
        <a:ln>
          <a:noFill/>
        </a:ln>
        <a:effectLst/>
      </c:spPr>
    </c:plotArea>
    <c:legend>
      <c:legendPos val="b"/>
      <c:layout>
        <c:manualLayout>
          <c:xMode val="edge"/>
          <c:yMode val="edge"/>
          <c:x val="2.5873842202314996E-2"/>
          <c:y val="0.84004550753413143"/>
          <c:w val="0.9259693072173808"/>
          <c:h val="0.158832651193532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33092738407699"/>
          <c:y val="0.125"/>
          <c:w val="0.83689129483814528"/>
          <c:h val="0.64685914260717414"/>
        </c:manualLayout>
      </c:layout>
      <c:lineChart>
        <c:grouping val="standard"/>
        <c:varyColors val="0"/>
        <c:ser>
          <c:idx val="0"/>
          <c:order val="0"/>
          <c:tx>
            <c:strRef>
              <c:f>'6.2.1'!$D$10:$D$11</c:f>
              <c:strCache>
                <c:ptCount val="2"/>
                <c:pt idx="0">
                  <c:v>Total</c:v>
                </c:pt>
              </c:strCache>
            </c:strRef>
          </c:tx>
          <c:spPr>
            <a:ln w="28575" cap="rnd">
              <a:solidFill>
                <a:srgbClr val="26BDE2"/>
              </a:solidFill>
              <a:round/>
            </a:ln>
            <a:effectLst/>
          </c:spPr>
          <c:marker>
            <c:symbol val="circle"/>
            <c:size val="5"/>
            <c:spPr>
              <a:solidFill>
                <a:srgbClr val="00B0F0"/>
              </a:solidFill>
              <a:ln w="9525">
                <a:solidFill>
                  <a:srgbClr val="00B0F0"/>
                </a:solidFill>
              </a:ln>
              <a:effectLst/>
            </c:spPr>
          </c:marker>
          <c:dLbls>
            <c:dLbl>
              <c:idx val="6"/>
              <c:layout>
                <c:manualLayout>
                  <c:x val="-3.9568246055593934E-2"/>
                  <c:y val="3.151431661896345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B82-49F1-B95A-15704BBED286}"/>
                </c:ext>
              </c:extLst>
            </c:dLbl>
            <c:dLbl>
              <c:idx val="7"/>
              <c:layout>
                <c:manualLayout>
                  <c:x val="-2.1790471832926518E-2"/>
                  <c:y val="2.35183158785464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89E-4462-BEC7-C74265F71288}"/>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'6.2.1'!$C$12:$C$20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'6.2.1'!$D$12:$D$20</c:f>
              <c:numCache>
                <c:formatCode>0.00</c:formatCode>
                <c:ptCount val="9"/>
                <c:pt idx="0">
                  <c:v>96.919137466901205</c:v>
                </c:pt>
                <c:pt idx="1">
                  <c:v>96.956936607128469</c:v>
                </c:pt>
                <c:pt idx="2">
                  <c:v>97.802723016121121</c:v>
                </c:pt>
                <c:pt idx="3">
                  <c:v>97.510943368677232</c:v>
                </c:pt>
                <c:pt idx="4">
                  <c:v>98.086921098435113</c:v>
                </c:pt>
                <c:pt idx="5">
                  <c:v>97.966569240623016</c:v>
                </c:pt>
                <c:pt idx="6">
                  <c:v>97.859629977900767</c:v>
                </c:pt>
                <c:pt idx="7">
                  <c:v>97.970667313562572</c:v>
                </c:pt>
                <c:pt idx="8">
                  <c:v>98.224104572780831</c:v>
                </c:pt>
              </c:numCache>
            </c:numRef>
          </c:val>
          <c:smooth val="0"/>
          <c:extLst>
            <c:ext xmlns:c16="http://schemas.microsoft.com/office/drawing/2014/chart" uri="{C3380CC4-5D6E-409C-BE32-E72D297353CC}">
              <c16:uniqueId val="{00000007-7B82-49F1-B95A-15704BBED286}"/>
            </c:ext>
          </c:extLst>
        </c:ser>
        <c:ser>
          <c:idx val="1"/>
          <c:order val="1"/>
          <c:tx>
            <c:strRef>
              <c:f>'6.2.1'!$F$11</c:f>
              <c:strCache>
                <c:ptCount val="1"/>
                <c:pt idx="0">
                  <c:v>Urbana</c:v>
                </c:pt>
              </c:strCache>
            </c:strRef>
          </c:tx>
          <c:spPr>
            <a:ln w="28575" cap="rnd">
              <a:solidFill>
                <a:schemeClr val="bg1">
                  <a:lumMod val="50000"/>
                </a:schemeClr>
              </a:solidFill>
              <a:prstDash val="dash"/>
              <a:round/>
            </a:ln>
            <a:effectLst/>
          </c:spPr>
          <c:marker>
            <c:symbol val="square"/>
            <c:size val="5"/>
            <c:spPr>
              <a:solidFill>
                <a:schemeClr val="bg2">
                  <a:lumMod val="50000"/>
                  <a:alpha val="99000"/>
                </a:schemeClr>
              </a:solidFill>
              <a:ln w="9525">
                <a:solidFill>
                  <a:schemeClr val="bg1">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'6.2.1'!$C$12:$C$20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'6.2.1'!$F$12:$F$20</c:f>
              <c:numCache>
                <c:formatCode>0.00</c:formatCode>
                <c:ptCount val="9"/>
                <c:pt idx="0">
                  <c:v>99.031973386985484</c:v>
                </c:pt>
                <c:pt idx="1">
                  <c:v>98.933101143471262</c:v>
                </c:pt>
                <c:pt idx="2">
                  <c:v>99.484597147647293</c:v>
                </c:pt>
                <c:pt idx="3">
                  <c:v>98.852328253316941</c:v>
                </c:pt>
                <c:pt idx="4">
                  <c:v>99.279526612757735</c:v>
                </c:pt>
                <c:pt idx="5">
                  <c:v>98.929650070900223</c:v>
                </c:pt>
                <c:pt idx="6">
                  <c:v>98.901661388484712</c:v>
                </c:pt>
                <c:pt idx="7">
                  <c:v>98.652782378962542</c:v>
                </c:pt>
                <c:pt idx="8">
                  <c:v>98.998192753497861</c:v>
                </c:pt>
              </c:numCache>
            </c:numRef>
          </c:val>
          <c:smooth val="0"/>
          <c:extLst>
            <c:ext xmlns:c16="http://schemas.microsoft.com/office/drawing/2014/chart" uri="{C3380CC4-5D6E-409C-BE32-E72D297353CC}">
              <c16:uniqueId val="{0000000D-7B82-49F1-B95A-15704BBED286}"/>
            </c:ext>
          </c:extLst>
        </c:ser>
        <c:ser>
          <c:idx val="2"/>
          <c:order val="2"/>
          <c:tx>
            <c:strRef>
              <c:f>'6.2.1'!$G$11</c:f>
              <c:strCache>
                <c:ptCount val="1"/>
                <c:pt idx="0">
                  <c:v>Rural</c:v>
                </c:pt>
              </c:strCache>
            </c:strRef>
          </c:tx>
          <c:spPr>
            <a:ln w="28575" cap="rnd">
              <a:solidFill>
                <a:schemeClr val="accent3"/>
              </a:solidFill>
              <a:round/>
            </a:ln>
            <a:effectLst/>
          </c:spPr>
          <c:marker>
            <c:symbol val="square"/>
            <c:size val="5"/>
            <c:spPr>
              <a:solidFill>
                <a:schemeClr val="bg2">
                  <a:lumMod val="50000"/>
                  <a:alpha val="99000"/>
                </a:schemeClr>
              </a:solidFill>
              <a:ln w="9525">
                <a:solidFill>
                  <a:schemeClr val="bg1">
                    <a:lumMod val="50000"/>
                  </a:schemeClr>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'6.2.1'!$C$12:$C$20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'6.2.1'!$G$12:$G$20</c:f>
              <c:numCache>
                <c:formatCode>0.00</c:formatCode>
                <c:ptCount val="9"/>
                <c:pt idx="0">
                  <c:v>91.261925078136457</c:v>
                </c:pt>
                <c:pt idx="1">
                  <c:v>91.667714083283641</c:v>
                </c:pt>
                <c:pt idx="2">
                  <c:v>93.306724391328345</c:v>
                </c:pt>
                <c:pt idx="3">
                  <c:v>93.931431489881177</c:v>
                </c:pt>
                <c:pt idx="4">
                  <c:v>94.909375441527885</c:v>
                </c:pt>
                <c:pt idx="5">
                  <c:v>95.405766087918195</c:v>
                </c:pt>
                <c:pt idx="6">
                  <c:v>95.093622434108553</c:v>
                </c:pt>
                <c:pt idx="7">
                  <c:v>96.161903988543003</c:v>
                </c:pt>
                <c:pt idx="8">
                  <c:v>96.176610926362343</c:v>
                </c:pt>
              </c:numCache>
            </c:numRef>
          </c:val>
          <c:smooth val="0"/>
          <c:extLst>
            <c:ext xmlns:c16="http://schemas.microsoft.com/office/drawing/2014/chart" uri="{C3380CC4-5D6E-409C-BE32-E72D297353CC}">
              <c16:uniqueId val="{00000015-7B82-49F1-B95A-15704BBED286}"/>
            </c:ext>
          </c:extLst>
        </c:ser>
        <c:dLbls>
          <c:dLblPos val="t"/>
          <c:showLegendKey val="0"/>
          <c:showVal val="1"/>
          <c:showCatName val="0"/>
          <c:showSerName val="0"/>
          <c:showPercent val="0"/>
          <c:showBubbleSize val="0"/>
        </c:dLbls>
        <c:marker val="1"/>
        <c:smooth val="0"/>
        <c:axId val="221303808"/>
        <c:axId val="217912960"/>
      </c:lineChart>
      <c:catAx>
        <c:axId val="22130380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7912960"/>
        <c:crosses val="autoZero"/>
        <c:auto val="1"/>
        <c:lblAlgn val="ctr"/>
        <c:lblOffset val="100"/>
        <c:noMultiLvlLbl val="0"/>
      </c:catAx>
      <c:valAx>
        <c:axId val="217912960"/>
        <c:scaling>
          <c:orientation val="minMax"/>
          <c:min val="8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9444444444444445E-2"/>
              <c:y val="1.5084572761738095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1303808"/>
        <c:crosses val="autoZero"/>
        <c:crossBetween val="between"/>
      </c:valAx>
      <c:spPr>
        <a:noFill/>
        <a:ln>
          <a:noFill/>
        </a:ln>
        <a:effectLst/>
      </c:spPr>
    </c:plotArea>
    <c:legend>
      <c:legendPos val="b"/>
      <c:layout>
        <c:manualLayout>
          <c:xMode val="edge"/>
          <c:yMode val="edge"/>
          <c:x val="0.35680044179669335"/>
          <c:y val="0.92187435071844381"/>
          <c:w val="0.6368352002116775"/>
          <c:h val="6.80791343618974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1" i="0" u="none" strike="noStrike" kern="1200" spc="0" baseline="0">
                <a:solidFill>
                  <a:sysClr val="windowText" lastClr="000000"/>
                </a:solidFill>
                <a:latin typeface="+mn-lt"/>
                <a:ea typeface="+mn-ea"/>
                <a:cs typeface="+mn-cs"/>
              </a:defRPr>
            </a:pPr>
            <a:r>
              <a:rPr lang="es-CR" sz="1200" b="1">
                <a:solidFill>
                  <a:sysClr val="windowText" lastClr="000000"/>
                </a:solidFill>
              </a:rPr>
              <a:t>Costa</a:t>
            </a:r>
            <a:r>
              <a:rPr lang="es-CR" sz="1200" b="1" baseline="0">
                <a:solidFill>
                  <a:sysClr val="windowText" lastClr="000000"/>
                </a:solidFill>
              </a:rPr>
              <a:t> Rica: Proporción de aguas residuales tratadas, según origen y tipo de tratamiento, 2015</a:t>
            </a:r>
            <a:endParaRPr lang="es-CR" sz="1200" b="1">
              <a:solidFill>
                <a:sysClr val="windowText" lastClr="000000"/>
              </a:solidFill>
            </a:endParaRPr>
          </a:p>
        </c:rich>
      </c:tx>
      <c:layout>
        <c:manualLayout>
          <c:xMode val="edge"/>
          <c:yMode val="edge"/>
          <c:x val="2.1305464670797428E-2"/>
          <c:y val="1.3631028216963596E-2"/>
        </c:manualLayout>
      </c:layout>
      <c:overlay val="0"/>
      <c:spPr>
        <a:noFill/>
        <a:ln>
          <a:noFill/>
        </a:ln>
        <a:effectLst/>
      </c:spPr>
      <c:txPr>
        <a:bodyPr rot="0" spcFirstLastPara="1" vertOverflow="ellipsis" vert="horz" wrap="square" anchor="ctr" anchorCtr="1"/>
        <a:lstStyle/>
        <a:p>
          <a:pPr algn="l">
            <a:defRPr sz="1200" b="1" i="0" u="none" strike="noStrike" kern="1200" spc="0" baseline="0">
              <a:solidFill>
                <a:sysClr val="windowText" lastClr="000000"/>
              </a:solidFill>
              <a:latin typeface="+mn-lt"/>
              <a:ea typeface="+mn-ea"/>
              <a:cs typeface="+mn-cs"/>
            </a:defRPr>
          </a:pPr>
          <a:endParaRPr lang="es-CR"/>
        </a:p>
      </c:txPr>
    </c:title>
    <c:autoTitleDeleted val="0"/>
    <c:plotArea>
      <c:layout>
        <c:manualLayout>
          <c:layoutTarget val="inner"/>
          <c:xMode val="edge"/>
          <c:yMode val="edge"/>
          <c:x val="0.22606257284932035"/>
          <c:y val="0.12682164066361731"/>
          <c:w val="0.3869938311851146"/>
          <c:h val="0.64464754902984611"/>
        </c:manualLayout>
      </c:layout>
      <c:pieChart>
        <c:varyColors val="1"/>
        <c:ser>
          <c:idx val="0"/>
          <c:order val="0"/>
          <c:spPr>
            <a:ln>
              <a:noFill/>
            </a:ln>
          </c:spPr>
          <c:dPt>
            <c:idx val="0"/>
            <c:bubble3D val="0"/>
            <c:spPr>
              <a:pattFill prst="dashDnDiag">
                <a:fgClr>
                  <a:srgbClr val="26BDE2"/>
                </a:fgClr>
                <a:bgClr>
                  <a:schemeClr val="bg1"/>
                </a:bgClr>
              </a:pattFill>
              <a:ln w="19050">
                <a:noFill/>
              </a:ln>
              <a:effectLst/>
            </c:spPr>
            <c:extLst>
              <c:ext xmlns:c16="http://schemas.microsoft.com/office/drawing/2014/chart" uri="{C3380CC4-5D6E-409C-BE32-E72D297353CC}">
                <c16:uniqueId val="{00000001-87DC-4DC0-B6A3-180FB1132D45}"/>
              </c:ext>
            </c:extLst>
          </c:dPt>
          <c:dPt>
            <c:idx val="1"/>
            <c:bubble3D val="0"/>
            <c:spPr>
              <a:solidFill>
                <a:srgbClr val="26BDE2"/>
              </a:solidFill>
              <a:ln w="19050">
                <a:noFill/>
              </a:ln>
              <a:effectLst/>
            </c:spPr>
            <c:extLst>
              <c:ext xmlns:c16="http://schemas.microsoft.com/office/drawing/2014/chart" uri="{C3380CC4-5D6E-409C-BE32-E72D297353CC}">
                <c16:uniqueId val="{00000003-87DC-4DC0-B6A3-180FB1132D45}"/>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05-87DC-4DC0-B6A3-180FB1132D45}"/>
              </c:ext>
            </c:extLst>
          </c:dPt>
          <c:dPt>
            <c:idx val="3"/>
            <c:bubble3D val="0"/>
            <c:spPr>
              <a:pattFill prst="wdDnDiag">
                <a:fgClr>
                  <a:srgbClr val="26BDE2"/>
                </a:fgClr>
                <a:bgClr>
                  <a:schemeClr val="bg1"/>
                </a:bgClr>
              </a:pattFill>
              <a:ln w="19050">
                <a:noFill/>
              </a:ln>
              <a:effectLst/>
            </c:spPr>
            <c:extLst>
              <c:ext xmlns:c16="http://schemas.microsoft.com/office/drawing/2014/chart" uri="{C3380CC4-5D6E-409C-BE32-E72D297353CC}">
                <c16:uniqueId val="{00000007-87DC-4DC0-B6A3-180FB1132D45}"/>
              </c:ext>
            </c:extLst>
          </c:dPt>
          <c:dPt>
            <c:idx val="4"/>
            <c:bubble3D val="0"/>
            <c:spPr>
              <a:pattFill prst="pct50">
                <a:fgClr>
                  <a:schemeClr val="bg1">
                    <a:lumMod val="50000"/>
                  </a:schemeClr>
                </a:fgClr>
                <a:bgClr>
                  <a:schemeClr val="bg1"/>
                </a:bgClr>
              </a:pattFill>
              <a:ln w="19050">
                <a:noFill/>
              </a:ln>
              <a:effectLst/>
            </c:spPr>
            <c:extLst>
              <c:ext xmlns:c16="http://schemas.microsoft.com/office/drawing/2014/chart" uri="{C3380CC4-5D6E-409C-BE32-E72D297353CC}">
                <c16:uniqueId val="{00000009-87DC-4DC0-B6A3-180FB1132D45}"/>
              </c:ext>
            </c:extLst>
          </c:dPt>
          <c:dLbls>
            <c:dLbl>
              <c:idx val="0"/>
              <c:layout>
                <c:manualLayout>
                  <c:x val="-4.246284501061571E-3"/>
                  <c:y val="2.122015915119363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7DC-4DC0-B6A3-180FB1132D45}"/>
                </c:ext>
              </c:extLst>
            </c:dLbl>
            <c:dLbl>
              <c:idx val="1"/>
              <c:layout>
                <c:manualLayout>
                  <c:x val="-1.2738853503184714E-2"/>
                  <c:y val="1.061007957559675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DC-4DC0-B6A3-180FB1132D45}"/>
                </c:ext>
              </c:extLst>
            </c:dLbl>
            <c:dLbl>
              <c:idx val="2"/>
              <c:layout>
                <c:manualLayout>
                  <c:x val="-3.8923824941717176E-17"/>
                  <c:y val="-2.829354553492484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DC-4DC0-B6A3-180FB1132D45}"/>
                </c:ext>
              </c:extLst>
            </c:dLbl>
            <c:dLbl>
              <c:idx val="3"/>
              <c:layout>
                <c:manualLayout>
                  <c:x val="1.4861995753715499E-2"/>
                  <c:y val="-7.073386383731211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7DC-4DC0-B6A3-180FB1132D45}"/>
                </c:ext>
              </c:extLst>
            </c:dLbl>
            <c:dLbl>
              <c:idx val="4"/>
              <c:layout>
                <c:manualLayout>
                  <c:x val="-3.8923824941717176E-17"/>
                  <c:y val="2.475685234305922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7DC-4DC0-B6A3-180FB1132D45}"/>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CR"/>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'6.3.1'!$A$23:$A$27</c:f>
              <c:strCache>
                <c:ptCount val="5"/>
                <c:pt idx="0">
                  <c:v>Aguas de origen domestico tratadas en plantas de tratamiento</c:v>
                </c:pt>
                <c:pt idx="1">
                  <c:v>Aguas de origen doméstico tratadas en solución individual (tanque séptico)</c:v>
                </c:pt>
                <c:pt idx="2">
                  <c:v>Aguas de origen agrícola tratadas en plantas de tratamiento</c:v>
                </c:pt>
                <c:pt idx="3">
                  <c:v>Aguas de origen industrial tratadas en plantas de tratamiento</c:v>
                </c:pt>
                <c:pt idx="4">
                  <c:v>Sin tratamiento</c:v>
                </c:pt>
              </c:strCache>
            </c:strRef>
          </c:cat>
          <c:val>
            <c:numRef>
              <c:f>'6.3.1'!$B$23:$B$27</c:f>
              <c:numCache>
                <c:formatCode>General</c:formatCode>
                <c:ptCount val="5"/>
                <c:pt idx="0">
                  <c:v>4.8</c:v>
                </c:pt>
                <c:pt idx="1">
                  <c:v>44.8</c:v>
                </c:pt>
                <c:pt idx="2">
                  <c:v>17.5</c:v>
                </c:pt>
                <c:pt idx="3">
                  <c:v>21.9</c:v>
                </c:pt>
                <c:pt idx="4">
                  <c:v>11</c:v>
                </c:pt>
              </c:numCache>
            </c:numRef>
          </c:val>
          <c:extLst>
            <c:ext xmlns:c16="http://schemas.microsoft.com/office/drawing/2014/chart" uri="{C3380CC4-5D6E-409C-BE32-E72D297353CC}">
              <c16:uniqueId val="{0000000A-87DC-4DC0-B6A3-180FB1132D4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956940286617526"/>
          <c:y val="0.18495942317555134"/>
          <c:w val="0.33765104441816979"/>
          <c:h val="0.513893263342082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100" b="1" i="0" u="none" strike="noStrike" kern="1200" spc="0" baseline="0">
                <a:solidFill>
                  <a:sysClr val="windowText" lastClr="000000"/>
                </a:solidFill>
                <a:latin typeface="+mn-lt"/>
                <a:ea typeface="+mn-ea"/>
                <a:cs typeface="+mn-cs"/>
              </a:defRPr>
            </a:pPr>
            <a:r>
              <a:rPr lang="es-CR" sz="1100" b="1">
                <a:solidFill>
                  <a:sysClr val="windowText" lastClr="000000"/>
                </a:solidFill>
              </a:rPr>
              <a:t>Costa Rica: Cambio en la eficiencia del uso del agua por grupos de actividades económicas, 2012-2016</a:t>
            </a:r>
          </a:p>
        </c:rich>
      </c:tx>
      <c:layout>
        <c:manualLayout>
          <c:xMode val="edge"/>
          <c:yMode val="edge"/>
          <c:x val="2.4333333333333349E-2"/>
          <c:y val="2.7777777777777776E-2"/>
        </c:manualLayout>
      </c:layout>
      <c:overlay val="0"/>
      <c:spPr>
        <a:noFill/>
        <a:ln>
          <a:noFill/>
        </a:ln>
        <a:effectLst/>
      </c:spPr>
      <c:txPr>
        <a:bodyPr rot="0" spcFirstLastPara="1" vertOverflow="ellipsis" vert="horz" wrap="square" anchor="ctr" anchorCtr="1"/>
        <a:lstStyle/>
        <a:p>
          <a:pPr algn="l">
            <a:defRPr sz="1100" b="1" i="0" u="none" strike="noStrike" kern="1200" spc="0" baseline="0">
              <a:solidFill>
                <a:sysClr val="windowText" lastClr="000000"/>
              </a:solidFill>
              <a:latin typeface="+mn-lt"/>
              <a:ea typeface="+mn-ea"/>
              <a:cs typeface="+mn-cs"/>
            </a:defRPr>
          </a:pPr>
          <a:endParaRPr lang="es-CR"/>
        </a:p>
      </c:txPr>
    </c:title>
    <c:autoTitleDeleted val="0"/>
    <c:plotArea>
      <c:layout>
        <c:manualLayout>
          <c:layoutTarget val="inner"/>
          <c:xMode val="edge"/>
          <c:yMode val="edge"/>
          <c:x val="0.10068317195042768"/>
          <c:y val="0.17792157756819471"/>
          <c:w val="0.88231212016280014"/>
          <c:h val="0.39658367675974771"/>
        </c:manualLayout>
      </c:layout>
      <c:barChart>
        <c:barDir val="col"/>
        <c:grouping val="clustered"/>
        <c:varyColors val="0"/>
        <c:ser>
          <c:idx val="0"/>
          <c:order val="0"/>
          <c:tx>
            <c:strRef>
              <c:f>'6.4.1'!$C$23</c:f>
              <c:strCache>
                <c:ptCount val="1"/>
                <c:pt idx="0">
                  <c:v>2012-2013</c:v>
                </c:pt>
              </c:strCache>
            </c:strRef>
          </c:tx>
          <c:spPr>
            <a:solidFill>
              <a:srgbClr val="26BDE2"/>
            </a:solidFill>
            <a:ln>
              <a:noFill/>
            </a:ln>
            <a:effectLst/>
          </c:spPr>
          <c:invertIfNegative val="0"/>
          <c:dLbls>
            <c:dLbl>
              <c:idx val="1"/>
              <c:layout>
                <c:manualLayout>
                  <c:x val="-7.57445329743188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09C-4DB8-A072-1E2F2C650E72}"/>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'6.4.1'!$D$22:$G$22</c:f>
              <c:strCache>
                <c:ptCount val="4"/>
                <c:pt idx="0">
                  <c:v>Agricultura</c:v>
                </c:pt>
                <c:pt idx="1">
                  <c:v>Minería, manufactura, fabricación y servicios, gas, vapor y aire acondicionado</c:v>
                </c:pt>
                <c:pt idx="2">
                  <c:v>Servicios de provisión de agua</c:v>
                </c:pt>
                <c:pt idx="3">
                  <c:v>Hidroelectricidad</c:v>
                </c:pt>
              </c:strCache>
            </c:strRef>
          </c:cat>
          <c:val>
            <c:numRef>
              <c:f>'6.4.1'!$D$23:$G$23</c:f>
              <c:numCache>
                <c:formatCode>0%</c:formatCode>
                <c:ptCount val="4"/>
                <c:pt idx="0">
                  <c:v>-0.06</c:v>
                </c:pt>
                <c:pt idx="1">
                  <c:v>-0.24</c:v>
                </c:pt>
                <c:pt idx="2">
                  <c:v>0.27</c:v>
                </c:pt>
                <c:pt idx="3">
                  <c:v>0.16545525191105889</c:v>
                </c:pt>
              </c:numCache>
            </c:numRef>
          </c:val>
          <c:extLst>
            <c:ext xmlns:c16="http://schemas.microsoft.com/office/drawing/2014/chart" uri="{C3380CC4-5D6E-409C-BE32-E72D297353CC}">
              <c16:uniqueId val="{00000000-83F4-405A-A220-41F3B1764D4A}"/>
            </c:ext>
          </c:extLst>
        </c:ser>
        <c:ser>
          <c:idx val="1"/>
          <c:order val="1"/>
          <c:tx>
            <c:strRef>
              <c:f>'6.4.1'!$C$24</c:f>
              <c:strCache>
                <c:ptCount val="1"/>
                <c:pt idx="0">
                  <c:v>2013-2014</c:v>
                </c:pt>
              </c:strCache>
            </c:strRef>
          </c:tx>
          <c:spPr>
            <a:solidFill>
              <a:schemeClr val="bg1">
                <a:lumMod val="50000"/>
              </a:schemeClr>
            </a:solidFill>
            <a:ln>
              <a:noFill/>
            </a:ln>
            <a:effectLst/>
          </c:spPr>
          <c:invertIfNegative val="0"/>
          <c:dLbls>
            <c:dLbl>
              <c:idx val="1"/>
              <c:layout>
                <c:manualLayout>
                  <c:x val="0"/>
                  <c:y val="1.09312050515429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9C-4DB8-A072-1E2F2C650E72}"/>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'6.4.1'!$D$22:$G$22</c:f>
              <c:strCache>
                <c:ptCount val="4"/>
                <c:pt idx="0">
                  <c:v>Agricultura</c:v>
                </c:pt>
                <c:pt idx="1">
                  <c:v>Minería, manufactura, fabricación y servicios, gas, vapor y aire acondicionado</c:v>
                </c:pt>
                <c:pt idx="2">
                  <c:v>Servicios de provisión de agua</c:v>
                </c:pt>
                <c:pt idx="3">
                  <c:v>Hidroelectricidad</c:v>
                </c:pt>
              </c:strCache>
            </c:strRef>
          </c:cat>
          <c:val>
            <c:numRef>
              <c:f>'6.4.1'!$D$24:$G$24</c:f>
              <c:numCache>
                <c:formatCode>0%</c:formatCode>
                <c:ptCount val="4"/>
                <c:pt idx="0">
                  <c:v>-0.01</c:v>
                </c:pt>
                <c:pt idx="1">
                  <c:v>-0.32</c:v>
                </c:pt>
                <c:pt idx="2">
                  <c:v>0</c:v>
                </c:pt>
                <c:pt idx="3">
                  <c:v>6.8344697526944637E-2</c:v>
                </c:pt>
              </c:numCache>
            </c:numRef>
          </c:val>
          <c:extLst>
            <c:ext xmlns:c16="http://schemas.microsoft.com/office/drawing/2014/chart" uri="{C3380CC4-5D6E-409C-BE32-E72D297353CC}">
              <c16:uniqueId val="{00000002-83F4-405A-A220-41F3B1764D4A}"/>
            </c:ext>
          </c:extLst>
        </c:ser>
        <c:ser>
          <c:idx val="2"/>
          <c:order val="2"/>
          <c:tx>
            <c:strRef>
              <c:f>'6.4.1'!$C$25</c:f>
              <c:strCache>
                <c:ptCount val="1"/>
                <c:pt idx="0">
                  <c:v>2014-2015</c:v>
                </c:pt>
              </c:strCache>
            </c:strRef>
          </c:tx>
          <c:spPr>
            <a:pattFill prst="dkDnDiag">
              <a:fgClr>
                <a:srgbClr val="26BDE2"/>
              </a:fgClr>
              <a:bgClr>
                <a:schemeClr val="bg1"/>
              </a:bgClr>
            </a:patt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'6.4.1'!$D$22:$G$22</c:f>
              <c:strCache>
                <c:ptCount val="4"/>
                <c:pt idx="0">
                  <c:v>Agricultura</c:v>
                </c:pt>
                <c:pt idx="1">
                  <c:v>Minería, manufactura, fabricación y servicios, gas, vapor y aire acondicionado</c:v>
                </c:pt>
                <c:pt idx="2">
                  <c:v>Servicios de provisión de agua</c:v>
                </c:pt>
                <c:pt idx="3">
                  <c:v>Hidroelectricidad</c:v>
                </c:pt>
              </c:strCache>
            </c:strRef>
          </c:cat>
          <c:val>
            <c:numRef>
              <c:f>'6.4.1'!$D$25:$G$25</c:f>
              <c:numCache>
                <c:formatCode>0%</c:formatCode>
                <c:ptCount val="4"/>
                <c:pt idx="0">
                  <c:v>-0.13</c:v>
                </c:pt>
                <c:pt idx="1">
                  <c:v>-0.17</c:v>
                </c:pt>
                <c:pt idx="2">
                  <c:v>-0.04</c:v>
                </c:pt>
                <c:pt idx="3">
                  <c:v>-5.4710869258200137E-2</c:v>
                </c:pt>
              </c:numCache>
            </c:numRef>
          </c:val>
          <c:extLst>
            <c:ext xmlns:c16="http://schemas.microsoft.com/office/drawing/2014/chart" uri="{C3380CC4-5D6E-409C-BE32-E72D297353CC}">
              <c16:uniqueId val="{00000003-83F4-405A-A220-41F3B1764D4A}"/>
            </c:ext>
          </c:extLst>
        </c:ser>
        <c:ser>
          <c:idx val="3"/>
          <c:order val="3"/>
          <c:tx>
            <c:strRef>
              <c:f>'6.4.1'!$C$26</c:f>
              <c:strCache>
                <c:ptCount val="1"/>
                <c:pt idx="0">
                  <c:v>2015-2016</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'6.4.1'!$D$26:$G$26</c:f>
              <c:numCache>
                <c:formatCode>0%</c:formatCode>
                <c:ptCount val="4"/>
                <c:pt idx="0">
                  <c:v>-0.12931922284663364</c:v>
                </c:pt>
                <c:pt idx="1">
                  <c:v>-0.1697432163277611</c:v>
                </c:pt>
                <c:pt idx="2">
                  <c:v>-3.579318503008902E-2</c:v>
                </c:pt>
                <c:pt idx="3">
                  <c:v>-0.2654461768428778</c:v>
                </c:pt>
              </c:numCache>
            </c:numRef>
          </c:val>
          <c:extLst>
            <c:ext xmlns:c16="http://schemas.microsoft.com/office/drawing/2014/chart" uri="{C3380CC4-5D6E-409C-BE32-E72D297353CC}">
              <c16:uniqueId val="{00000000-6977-480C-B9E9-16A658165EC9}"/>
            </c:ext>
          </c:extLst>
        </c:ser>
        <c:dLbls>
          <c:dLblPos val="ctr"/>
          <c:showLegendKey val="0"/>
          <c:showVal val="1"/>
          <c:showCatName val="0"/>
          <c:showSerName val="0"/>
          <c:showPercent val="0"/>
          <c:showBubbleSize val="0"/>
        </c:dLbls>
        <c:gapWidth val="219"/>
        <c:overlap val="-27"/>
        <c:axId val="219767296"/>
        <c:axId val="219080384"/>
      </c:barChart>
      <c:catAx>
        <c:axId val="219767296"/>
        <c:scaling>
          <c:orientation val="minMax"/>
        </c:scaling>
        <c:delete val="0"/>
        <c:axPos val="b"/>
        <c:title>
          <c:tx>
            <c:rich>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r>
                  <a:rPr lang="es-CR">
                    <a:solidFill>
                      <a:sysClr val="windowText" lastClr="000000"/>
                    </a:solidFill>
                  </a:rPr>
                  <a:t>Grupos de actividades económicas</a:t>
                </a:r>
              </a:p>
            </c:rich>
          </c:tx>
          <c:layout>
            <c:manualLayout>
              <c:xMode val="edge"/>
              <c:yMode val="edge"/>
              <c:x val="0.3679357288751281"/>
              <c:y val="0.80531786663896177"/>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CR"/>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9080384"/>
        <c:crosses val="autoZero"/>
        <c:auto val="1"/>
        <c:lblAlgn val="ctr"/>
        <c:lblOffset val="100"/>
        <c:noMultiLvlLbl val="0"/>
      </c:catAx>
      <c:valAx>
        <c:axId val="219080384"/>
        <c:scaling>
          <c:orientation val="minMax"/>
          <c:min val="-0.35000000000000003"/>
        </c:scaling>
        <c:delete val="0"/>
        <c:axPos val="l"/>
        <c:title>
          <c:tx>
            <c:rich>
              <a:bodyPr rot="0" spcFirstLastPara="1" vertOverflow="ellipsis" wrap="square" anchor="ctr" anchorCtr="1"/>
              <a:lstStyle/>
              <a:p>
                <a:pPr>
                  <a:defRPr sz="900" b="0" i="0" u="none" strike="noStrike" kern="1200" baseline="0">
                    <a:solidFill>
                      <a:sysClr val="windowText" lastClr="000000"/>
                    </a:solidFill>
                    <a:latin typeface="+mn-lt"/>
                    <a:ea typeface="+mn-ea"/>
                    <a:cs typeface="+mn-cs"/>
                  </a:defRPr>
                </a:pPr>
                <a:r>
                  <a:rPr lang="es-CR">
                    <a:solidFill>
                      <a:sysClr val="windowText" lastClr="000000"/>
                    </a:solidFill>
                  </a:rPr>
                  <a:t>Tasa de cambio</a:t>
                </a:r>
              </a:p>
            </c:rich>
          </c:tx>
          <c:layout>
            <c:manualLayout>
              <c:xMode val="edge"/>
              <c:yMode val="edge"/>
              <c:x val="1.4925450282362101E-2"/>
              <c:y val="0.12447331663338221"/>
            </c:manualLayout>
          </c:layout>
          <c:overlay val="0"/>
          <c:spPr>
            <a:noFill/>
            <a:ln>
              <a:noFill/>
            </a:ln>
            <a:effectLst/>
          </c:spPr>
          <c:txPr>
            <a:bodyPr rot="0" spcFirstLastPara="1" vertOverflow="ellipsis" wrap="square" anchor="ctr" anchorCtr="1"/>
            <a:lstStyle/>
            <a:p>
              <a:pPr>
                <a:defRPr sz="900" b="0" i="0" u="none" strike="noStrike" kern="1200" baseline="0">
                  <a:solidFill>
                    <a:sysClr val="windowText" lastClr="000000"/>
                  </a:solidFill>
                  <a:latin typeface="+mn-lt"/>
                  <a:ea typeface="+mn-ea"/>
                  <a:cs typeface="+mn-cs"/>
                </a:defRPr>
              </a:pPr>
              <a:endParaRPr lang="es-CR"/>
            </a:p>
          </c:txPr>
        </c:title>
        <c:numFmt formatCode="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9767296"/>
        <c:crosses val="autoZero"/>
        <c:crossBetween val="between"/>
      </c:valAx>
      <c:spPr>
        <a:noFill/>
        <a:ln>
          <a:noFill/>
        </a:ln>
        <a:effectLst/>
      </c:spPr>
    </c:plotArea>
    <c:legend>
      <c:legendPos val="b"/>
      <c:layout>
        <c:manualLayout>
          <c:xMode val="edge"/>
          <c:yMode val="edge"/>
          <c:x val="0.37851372129113214"/>
          <c:y val="0.88144621961590119"/>
          <c:w val="0.62130050937308723"/>
          <c:h val="5.28849795987864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sz="900">
          <a:latin typeface="+mn-lt"/>
        </a:defRPr>
      </a:pPr>
      <a:endParaRPr lang="es-CR"/>
    </a:p>
  </c:txPr>
  <c:printSettings>
    <c:headerFooter/>
    <c:pageMargins b="0.75" l="0.7" r="0.7" t="0.75"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100" b="1" i="0" u="none" strike="noStrike" kern="1200" spc="0" baseline="0">
                <a:solidFill>
                  <a:sysClr val="windowText" lastClr="000000"/>
                </a:solidFill>
                <a:latin typeface="+mn-lt"/>
                <a:ea typeface="+mn-ea"/>
                <a:cs typeface="+mn-cs"/>
              </a:defRPr>
            </a:pPr>
            <a:r>
              <a:rPr lang="es-CR" sz="1100" b="1">
                <a:solidFill>
                  <a:sysClr val="windowText" lastClr="000000"/>
                </a:solidFill>
              </a:rPr>
              <a:t>Costa</a:t>
            </a:r>
            <a:r>
              <a:rPr lang="es-CR" sz="1100" b="1" baseline="0">
                <a:solidFill>
                  <a:sysClr val="windowText" lastClr="000000"/>
                </a:solidFill>
              </a:rPr>
              <a:t> Rica: Porcentaje de uso de agua por grupos de actividades económicas, 2016</a:t>
            </a:r>
            <a:endParaRPr lang="es-CR" sz="1100" b="1">
              <a:solidFill>
                <a:sysClr val="windowText" lastClr="000000"/>
              </a:solidFill>
            </a:endParaRPr>
          </a:p>
        </c:rich>
      </c:tx>
      <c:layout>
        <c:manualLayout>
          <c:xMode val="edge"/>
          <c:yMode val="edge"/>
          <c:x val="2.983333333333334E-2"/>
          <c:y val="2.7777777777777776E-2"/>
        </c:manualLayout>
      </c:layout>
      <c:overlay val="0"/>
      <c:spPr>
        <a:noFill/>
        <a:ln>
          <a:noFill/>
        </a:ln>
        <a:effectLst/>
      </c:spPr>
      <c:txPr>
        <a:bodyPr rot="0" spcFirstLastPara="1" vertOverflow="ellipsis" vert="horz" wrap="square" anchor="ctr" anchorCtr="1"/>
        <a:lstStyle/>
        <a:p>
          <a:pPr algn="l">
            <a:defRPr sz="1100" b="1" i="0" u="none" strike="noStrike" kern="1200" spc="0" baseline="0">
              <a:solidFill>
                <a:sysClr val="windowText" lastClr="000000"/>
              </a:solidFill>
              <a:latin typeface="+mn-lt"/>
              <a:ea typeface="+mn-ea"/>
              <a:cs typeface="+mn-cs"/>
            </a:defRPr>
          </a:pPr>
          <a:endParaRPr lang="es-CR"/>
        </a:p>
      </c:txPr>
    </c:title>
    <c:autoTitleDeleted val="0"/>
    <c:plotArea>
      <c:layout>
        <c:manualLayout>
          <c:layoutTarget val="inner"/>
          <c:xMode val="edge"/>
          <c:yMode val="edge"/>
          <c:x val="0.10288374559240702"/>
          <c:y val="0.18453703703703703"/>
          <c:w val="0.41754786712267028"/>
          <c:h val="0.71766039661708958"/>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B3-4831-91C6-7E00680437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B3-4831-91C6-7E00680437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B3-4831-91C6-7E00680437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2B3-4831-91C6-7E006804372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s-CR"/>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'6.4.1'!$D$31:$G$31</c:f>
              <c:strCache>
                <c:ptCount val="4"/>
                <c:pt idx="0">
                  <c:v>Agricultura</c:v>
                </c:pt>
                <c:pt idx="1">
                  <c:v>Minería, manufactura y servicios, gas, vapor y aire acondicionado</c:v>
                </c:pt>
                <c:pt idx="2">
                  <c:v>Servicios de provisión de agua</c:v>
                </c:pt>
                <c:pt idx="3">
                  <c:v>Hidroelectricidad</c:v>
                </c:pt>
              </c:strCache>
            </c:strRef>
          </c:cat>
          <c:val>
            <c:numRef>
              <c:f>'6.4.1'!$D$36:$G$36</c:f>
              <c:numCache>
                <c:formatCode>0%</c:formatCode>
                <c:ptCount val="4"/>
                <c:pt idx="0">
                  <c:v>3.0242741961427455E-2</c:v>
                </c:pt>
                <c:pt idx="1">
                  <c:v>9.0995860768896767E-3</c:v>
                </c:pt>
                <c:pt idx="2">
                  <c:v>1.664995950788295E-2</c:v>
                </c:pt>
                <c:pt idx="3">
                  <c:v>0.9440077124538</c:v>
                </c:pt>
              </c:numCache>
            </c:numRef>
          </c:val>
          <c:extLst>
            <c:ext xmlns:c16="http://schemas.microsoft.com/office/drawing/2014/chart" uri="{C3380CC4-5D6E-409C-BE32-E72D297353CC}">
              <c16:uniqueId val="{00000008-42B3-4831-91C6-7E006804372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59885277976616558"/>
          <c:y val="0.3420122484689414"/>
          <c:w val="0.37965121026538351"/>
          <c:h val="0.45891367745698453"/>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1100"/>
            </a:pPr>
            <a:r>
              <a:rPr lang="es-CR" sz="1100" b="1" i="0" baseline="0">
                <a:effectLst/>
              </a:rPr>
              <a:t>Costa Rica: Eficiencia del uso de agua por actividad económica, 2012-2016</a:t>
            </a:r>
            <a:endParaRPr lang="es-CR" sz="1100">
              <a:effectLst/>
            </a:endParaRPr>
          </a:p>
        </c:rich>
      </c:tx>
      <c:layout>
        <c:manualLayout>
          <c:xMode val="edge"/>
          <c:yMode val="edge"/>
          <c:x val="1.5260337222245126E-2"/>
          <c:y val="1.8674261461998101E-2"/>
        </c:manualLayout>
      </c:layout>
      <c:overlay val="0"/>
    </c:title>
    <c:autoTitleDeleted val="0"/>
    <c:plotArea>
      <c:layout>
        <c:manualLayout>
          <c:layoutTarget val="inner"/>
          <c:xMode val="edge"/>
          <c:yMode val="edge"/>
          <c:x val="8.07137458603015E-2"/>
          <c:y val="0.19595654709827939"/>
          <c:w val="0.58340959997801323"/>
          <c:h val="0.57810498687664036"/>
        </c:manualLayout>
      </c:layout>
      <c:lineChart>
        <c:grouping val="standard"/>
        <c:varyColors val="0"/>
        <c:ser>
          <c:idx val="0"/>
          <c:order val="0"/>
          <c:tx>
            <c:strRef>
              <c:f>'6.4.1'!$D$11:$F$11</c:f>
              <c:strCache>
                <c:ptCount val="1"/>
                <c:pt idx="0">
                  <c:v>Agricultura</c:v>
                </c:pt>
              </c:strCache>
            </c:strRef>
          </c:tx>
          <c:spPr>
            <a:ln>
              <a:solidFill>
                <a:srgbClr val="26BDE2"/>
              </a:solidFill>
            </a:ln>
          </c:spPr>
          <c:marker>
            <c:spPr>
              <a:solidFill>
                <a:srgbClr val="26BDE2"/>
              </a:solidFill>
              <a:ln>
                <a:solidFill>
                  <a:srgbClr val="26BDE2"/>
                </a:solidFill>
              </a:ln>
            </c:spPr>
          </c:marker>
          <c:dLbls>
            <c:dLbl>
              <c:idx val="0"/>
              <c:layout>
                <c:manualLayout>
                  <c:x val="-5.8935427574171029E-2"/>
                  <c:y val="3.6372049238525663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182-4995-9947-4E57045DBFD1}"/>
                </c:ext>
              </c:extLst>
            </c:dLbl>
            <c:spPr>
              <a:noFill/>
              <a:ln>
                <a:noFill/>
              </a:ln>
              <a:effectLst/>
            </c:spPr>
            <c:txPr>
              <a:bodyPr wrap="square" lIns="38100" tIns="19050" rIns="38100" bIns="19050" anchor="ctr">
                <a:spAutoFit/>
              </a:bodyPr>
              <a:lstStyle/>
              <a:p>
                <a:pPr>
                  <a:defRPr sz="900">
                    <a:solidFill>
                      <a:schemeClr val="bg1">
                        <a:lumMod val="50000"/>
                      </a:schemeClr>
                    </a:solidFill>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'6.4.1'!$C$14:$C$18</c:f>
              <c:numCache>
                <c:formatCode>General</c:formatCode>
                <c:ptCount val="5"/>
                <c:pt idx="0">
                  <c:v>2012</c:v>
                </c:pt>
                <c:pt idx="1">
                  <c:v>2013</c:v>
                </c:pt>
                <c:pt idx="2">
                  <c:v>2014</c:v>
                </c:pt>
                <c:pt idx="3">
                  <c:v>2015</c:v>
                </c:pt>
                <c:pt idx="4">
                  <c:v>2016</c:v>
                </c:pt>
              </c:numCache>
            </c:numRef>
          </c:cat>
          <c:val>
            <c:numRef>
              <c:f>'6.4.1'!$F$14:$F$18</c:f>
              <c:numCache>
                <c:formatCode>#,##0</c:formatCode>
                <c:ptCount val="5"/>
                <c:pt idx="0">
                  <c:v>1594.2446406052964</c:v>
                </c:pt>
                <c:pt idx="1">
                  <c:v>1498.0549581839905</c:v>
                </c:pt>
                <c:pt idx="2">
                  <c:v>1485.6958817317845</c:v>
                </c:pt>
                <c:pt idx="3">
                  <c:v>1293.566844919786</c:v>
                </c:pt>
                <c:pt idx="4">
                  <c:v>1570.8366855232161</c:v>
                </c:pt>
              </c:numCache>
            </c:numRef>
          </c:val>
          <c:smooth val="0"/>
          <c:extLst>
            <c:ext xmlns:c16="http://schemas.microsoft.com/office/drawing/2014/chart" uri="{C3380CC4-5D6E-409C-BE32-E72D297353CC}">
              <c16:uniqueId val="{00000001-3182-4995-9947-4E57045DBFD1}"/>
            </c:ext>
          </c:extLst>
        </c:ser>
        <c:ser>
          <c:idx val="2"/>
          <c:order val="2"/>
          <c:tx>
            <c:strRef>
              <c:f>'6.4.1'!$L$11:$O$11</c:f>
              <c:strCache>
                <c:ptCount val="1"/>
                <c:pt idx="0">
                  <c:v>Servicios de provisión de agua</c:v>
                </c:pt>
              </c:strCache>
            </c:strRef>
          </c:tx>
          <c:dLbls>
            <c:dLbl>
              <c:idx val="0"/>
              <c:layout>
                <c:manualLayout>
                  <c:x val="-2.6771378708551515E-2"/>
                  <c:y val="-3.44175063223480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182-4995-9947-4E57045DBFD1}"/>
                </c:ext>
              </c:extLst>
            </c:dLbl>
            <c:dLbl>
              <c:idx val="1"/>
              <c:layout>
                <c:manualLayout>
                  <c:x val="-2.6771378708551483E-2"/>
                  <c:y val="-4.25228761298454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182-4995-9947-4E57045DBFD1}"/>
                </c:ext>
              </c:extLst>
            </c:dLbl>
            <c:dLbl>
              <c:idx val="2"/>
              <c:layout>
                <c:manualLayout>
                  <c:x val="-2.6771378708551546E-2"/>
                  <c:y val="-3.84701912260967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182-4995-9947-4E57045DBFD1}"/>
                </c:ext>
              </c:extLst>
            </c:dLbl>
            <c:dLbl>
              <c:idx val="3"/>
              <c:layout>
                <c:manualLayout>
                  <c:x val="-8.9093182723887256E-3"/>
                  <c:y val="-8.520849787393597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182-4995-9947-4E57045DBFD1}"/>
                </c:ext>
              </c:extLst>
            </c:dLbl>
            <c:spPr>
              <a:noFill/>
              <a:ln>
                <a:noFill/>
              </a:ln>
              <a:effectLst/>
            </c:spPr>
            <c:txPr>
              <a:bodyPr wrap="square" lIns="38100" tIns="19050" rIns="38100" bIns="19050" anchor="ctr">
                <a:spAutoFit/>
              </a:bodyPr>
              <a:lstStyle/>
              <a:p>
                <a:pPr>
                  <a:defRPr sz="900">
                    <a:solidFill>
                      <a:schemeClr val="bg1">
                        <a:lumMod val="50000"/>
                      </a:schemeClr>
                    </a:solidFill>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'6.4.1'!$C$14:$C$18</c:f>
              <c:numCache>
                <c:formatCode>General</c:formatCode>
                <c:ptCount val="5"/>
                <c:pt idx="0">
                  <c:v>2012</c:v>
                </c:pt>
                <c:pt idx="1">
                  <c:v>2013</c:v>
                </c:pt>
                <c:pt idx="2">
                  <c:v>2014</c:v>
                </c:pt>
                <c:pt idx="3">
                  <c:v>2015</c:v>
                </c:pt>
                <c:pt idx="4">
                  <c:v>2016</c:v>
                </c:pt>
              </c:numCache>
            </c:numRef>
          </c:cat>
          <c:val>
            <c:numRef>
              <c:f>'6.4.1'!$O$14:$O$18</c:f>
              <c:numCache>
                <c:formatCode>0</c:formatCode>
                <c:ptCount val="5"/>
                <c:pt idx="0">
                  <c:v>164.31896551724137</c:v>
                </c:pt>
                <c:pt idx="1">
                  <c:v>209.59327731092438</c:v>
                </c:pt>
                <c:pt idx="2">
                  <c:v>209.70094936708861</c:v>
                </c:pt>
                <c:pt idx="3">
                  <c:v>202.19508448540708</c:v>
                </c:pt>
                <c:pt idx="4">
                  <c:v>221.97409879205452</c:v>
                </c:pt>
              </c:numCache>
            </c:numRef>
          </c:val>
          <c:smooth val="0"/>
          <c:extLst>
            <c:ext xmlns:c16="http://schemas.microsoft.com/office/drawing/2014/chart" uri="{C3380CC4-5D6E-409C-BE32-E72D297353CC}">
              <c16:uniqueId val="{00000006-3182-4995-9947-4E57045DBFD1}"/>
            </c:ext>
          </c:extLst>
        </c:ser>
        <c:ser>
          <c:idx val="3"/>
          <c:order val="3"/>
          <c:tx>
            <c:strRef>
              <c:f>'6.4.1'!$P$11:$R$11</c:f>
              <c:strCache>
                <c:ptCount val="1"/>
                <c:pt idx="0">
                  <c:v>Hidroelectricidad</c:v>
                </c:pt>
              </c:strCache>
            </c:strRef>
          </c:tx>
          <c:dLbls>
            <c:dLbl>
              <c:idx val="0"/>
              <c:layout>
                <c:manualLayout>
                  <c:x val="-2.2919280635717305E-2"/>
                  <c:y val="-2.11830536394310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182-4995-9947-4E57045DBFD1}"/>
                </c:ext>
              </c:extLst>
            </c:dLbl>
            <c:dLbl>
              <c:idx val="1"/>
              <c:layout>
                <c:manualLayout>
                  <c:x val="-2.4592220828105395E-2"/>
                  <c:y val="-2.11830536394311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182-4995-9947-4E57045DBFD1}"/>
                </c:ext>
              </c:extLst>
            </c:dLbl>
            <c:dLbl>
              <c:idx val="2"/>
              <c:layout>
                <c:manualLayout>
                  <c:x val="-2.4592220828105395E-2"/>
                  <c:y val="-2.641181073299155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182-4995-9947-4E57045DBFD1}"/>
                </c:ext>
              </c:extLst>
            </c:dLbl>
            <c:dLbl>
              <c:idx val="3"/>
              <c:layout>
                <c:manualLayout>
                  <c:x val="-2.4592220828105395E-2"/>
                  <c:y val="-2.11830536394311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182-4995-9947-4E57045DBFD1}"/>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'6.4.1'!$C$14:$C$18</c:f>
              <c:numCache>
                <c:formatCode>General</c:formatCode>
                <c:ptCount val="5"/>
                <c:pt idx="0">
                  <c:v>2012</c:v>
                </c:pt>
                <c:pt idx="1">
                  <c:v>2013</c:v>
                </c:pt>
                <c:pt idx="2">
                  <c:v>2014</c:v>
                </c:pt>
                <c:pt idx="3">
                  <c:v>2015</c:v>
                </c:pt>
                <c:pt idx="4">
                  <c:v>2016</c:v>
                </c:pt>
              </c:numCache>
            </c:numRef>
          </c:cat>
          <c:val>
            <c:numRef>
              <c:f>'6.4.1'!$R$14:$R$18</c:f>
              <c:numCache>
                <c:formatCode>_-* #\ ##0_-;\-* #\ ##0_-;_-* "-"??_-;_-@_-</c:formatCode>
                <c:ptCount val="5"/>
                <c:pt idx="0">
                  <c:v>17.583921104186999</c:v>
                </c:pt>
                <c:pt idx="1">
                  <c:v>20.493273200064444</c:v>
                </c:pt>
                <c:pt idx="2">
                  <c:v>21.893879758259889</c:v>
                </c:pt>
                <c:pt idx="3">
                  <c:v>20.696046565250978</c:v>
                </c:pt>
                <c:pt idx="4">
                  <c:v>15.202360128742933</c:v>
                </c:pt>
              </c:numCache>
            </c:numRef>
          </c:val>
          <c:smooth val="0"/>
          <c:extLst>
            <c:ext xmlns:c16="http://schemas.microsoft.com/office/drawing/2014/chart" uri="{C3380CC4-5D6E-409C-BE32-E72D297353CC}">
              <c16:uniqueId val="{0000000B-3182-4995-9947-4E57045DBFD1}"/>
            </c:ext>
          </c:extLst>
        </c:ser>
        <c:dLbls>
          <c:dLblPos val="t"/>
          <c:showLegendKey val="0"/>
          <c:showVal val="1"/>
          <c:showCatName val="0"/>
          <c:showSerName val="0"/>
          <c:showPercent val="0"/>
          <c:showBubbleSize val="0"/>
        </c:dLbls>
        <c:marker val="1"/>
        <c:smooth val="0"/>
        <c:axId val="219823104"/>
        <c:axId val="219083840"/>
      </c:lineChart>
      <c:lineChart>
        <c:grouping val="standard"/>
        <c:varyColors val="0"/>
        <c:ser>
          <c:idx val="1"/>
          <c:order val="1"/>
          <c:tx>
            <c:strRef>
              <c:f>'6.4.1'!$G$11:$I$11</c:f>
              <c:strCache>
                <c:ptCount val="1"/>
                <c:pt idx="0">
                  <c:v>Minería, manufactura y servicios, gas, vapor y aire acondicionado</c:v>
                </c:pt>
              </c:strCache>
            </c:strRef>
          </c:tx>
          <c:spPr>
            <a:ln>
              <a:solidFill>
                <a:srgbClr val="26BDE2"/>
              </a:solidFill>
              <a:prstDash val="sysDash"/>
            </a:ln>
          </c:spPr>
          <c:marker>
            <c:spPr>
              <a:solidFill>
                <a:srgbClr val="26BDE2"/>
              </a:solidFill>
              <a:ln>
                <a:solidFill>
                  <a:srgbClr val="26BDE2"/>
                </a:solidFill>
              </a:ln>
            </c:spPr>
          </c:marker>
          <c:dLbls>
            <c:spPr>
              <a:noFill/>
              <a:ln>
                <a:noFill/>
              </a:ln>
              <a:effectLst/>
            </c:spPr>
            <c:txPr>
              <a:bodyPr wrap="square" lIns="38100" tIns="19050" rIns="38100" bIns="19050" anchor="ctr">
                <a:spAutoFit/>
              </a:bodyPr>
              <a:lstStyle/>
              <a:p>
                <a:pPr>
                  <a:defRPr sz="900">
                    <a:solidFill>
                      <a:schemeClr val="bg1">
                        <a:lumMod val="50000"/>
                      </a:schemeClr>
                    </a:solidFill>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val>
            <c:numRef>
              <c:f>'6.4.1'!$I$14:$I$18</c:f>
              <c:numCache>
                <c:formatCode>#,##0</c:formatCode>
                <c:ptCount val="5"/>
                <c:pt idx="0">
                  <c:v>143862.33823529413</c:v>
                </c:pt>
                <c:pt idx="1">
                  <c:v>110157.93121693122</c:v>
                </c:pt>
                <c:pt idx="2">
                  <c:v>74862.026666666672</c:v>
                </c:pt>
                <c:pt idx="3">
                  <c:v>62154.705479452052</c:v>
                </c:pt>
                <c:pt idx="4">
                  <c:v>85561.133425459731</c:v>
                </c:pt>
              </c:numCache>
            </c:numRef>
          </c:val>
          <c:smooth val="0"/>
          <c:extLst>
            <c:ext xmlns:c16="http://schemas.microsoft.com/office/drawing/2014/chart" uri="{C3380CC4-5D6E-409C-BE32-E72D297353CC}">
              <c16:uniqueId val="{0000000C-3182-4995-9947-4E57045DBFD1}"/>
            </c:ext>
          </c:extLst>
        </c:ser>
        <c:dLbls>
          <c:dLblPos val="t"/>
          <c:showLegendKey val="0"/>
          <c:showVal val="1"/>
          <c:showCatName val="0"/>
          <c:showSerName val="0"/>
          <c:showPercent val="0"/>
          <c:showBubbleSize val="0"/>
        </c:dLbls>
        <c:marker val="1"/>
        <c:smooth val="0"/>
        <c:axId val="221199872"/>
        <c:axId val="219084416"/>
      </c:lineChart>
      <c:catAx>
        <c:axId val="219823104"/>
        <c:scaling>
          <c:orientation val="minMax"/>
        </c:scaling>
        <c:delete val="0"/>
        <c:axPos val="b"/>
        <c:title>
          <c:tx>
            <c:rich>
              <a:bodyPr/>
              <a:lstStyle/>
              <a:p>
                <a:pPr>
                  <a:defRPr/>
                </a:pPr>
                <a:r>
                  <a:rPr lang="en-US"/>
                  <a:t>Años</a:t>
                </a:r>
              </a:p>
            </c:rich>
          </c:tx>
          <c:layout>
            <c:manualLayout>
              <c:xMode val="edge"/>
              <c:yMode val="edge"/>
              <c:x val="0.34904156024224336"/>
              <c:y val="0.82606271858490932"/>
            </c:manualLayout>
          </c:layout>
          <c:overlay val="0"/>
        </c:title>
        <c:numFmt formatCode="General" sourceLinked="1"/>
        <c:majorTickMark val="out"/>
        <c:minorTickMark val="none"/>
        <c:tickLblPos val="nextTo"/>
        <c:crossAx val="219083840"/>
        <c:crosses val="autoZero"/>
        <c:auto val="1"/>
        <c:lblAlgn val="ctr"/>
        <c:lblOffset val="100"/>
        <c:noMultiLvlLbl val="0"/>
      </c:catAx>
      <c:valAx>
        <c:axId val="219083840"/>
        <c:scaling>
          <c:orientation val="minMax"/>
          <c:max val="2000"/>
        </c:scaling>
        <c:delete val="0"/>
        <c:axPos val="l"/>
        <c:title>
          <c:tx>
            <c:rich>
              <a:bodyPr rot="0" vert="horz"/>
              <a:lstStyle/>
              <a:p>
                <a:pPr>
                  <a:defRPr/>
                </a:pPr>
                <a:r>
                  <a:rPr lang="es-CR"/>
                  <a:t>Colones</a:t>
                </a:r>
                <a:r>
                  <a:rPr lang="es-CR" baseline="0"/>
                  <a:t>/ m3</a:t>
                </a:r>
                <a:endParaRPr lang="es-CR"/>
              </a:p>
            </c:rich>
          </c:tx>
          <c:layout>
            <c:manualLayout>
              <c:xMode val="edge"/>
              <c:yMode val="edge"/>
              <c:x val="1.8963884658450623E-3"/>
              <c:y val="9.1347914843977834E-2"/>
            </c:manualLayout>
          </c:layout>
          <c:overlay val="0"/>
        </c:title>
        <c:numFmt formatCode="#,##0" sourceLinked="1"/>
        <c:majorTickMark val="out"/>
        <c:minorTickMark val="none"/>
        <c:tickLblPos val="nextTo"/>
        <c:txPr>
          <a:bodyPr/>
          <a:lstStyle/>
          <a:p>
            <a:pPr>
              <a:defRPr>
                <a:solidFill>
                  <a:schemeClr val="bg1">
                    <a:lumMod val="50000"/>
                  </a:schemeClr>
                </a:solidFill>
              </a:defRPr>
            </a:pPr>
            <a:endParaRPr lang="es-CR"/>
          </a:p>
        </c:txPr>
        <c:crossAx val="219823104"/>
        <c:crosses val="autoZero"/>
        <c:crossBetween val="between"/>
      </c:valAx>
      <c:valAx>
        <c:axId val="219084416"/>
        <c:scaling>
          <c:orientation val="minMax"/>
          <c:max val="160000"/>
          <c:min val="50000"/>
        </c:scaling>
        <c:delete val="0"/>
        <c:axPos val="r"/>
        <c:title>
          <c:tx>
            <c:rich>
              <a:bodyPr rot="0" vert="horz"/>
              <a:lstStyle/>
              <a:p>
                <a:pPr>
                  <a:defRPr/>
                </a:pPr>
                <a:r>
                  <a:rPr lang="en-US"/>
                  <a:t>Colones/m3</a:t>
                </a:r>
              </a:p>
            </c:rich>
          </c:tx>
          <c:layout>
            <c:manualLayout>
              <c:xMode val="edge"/>
              <c:yMode val="edge"/>
              <c:x val="0.65206139356037285"/>
              <c:y val="0.10993175853018371"/>
            </c:manualLayout>
          </c:layout>
          <c:overlay val="0"/>
        </c:title>
        <c:numFmt formatCode="#,##0" sourceLinked="1"/>
        <c:majorTickMark val="out"/>
        <c:minorTickMark val="none"/>
        <c:tickLblPos val="nextTo"/>
        <c:spPr>
          <a:noFill/>
          <a:ln w="9525" cap="flat" cmpd="sng" algn="ctr">
            <a:solidFill>
              <a:schemeClr val="bg1">
                <a:lumMod val="50000"/>
              </a:schemeClr>
            </a:solidFill>
            <a:prstDash val="solid"/>
          </a:ln>
          <a:effectLst/>
        </c:spPr>
        <c:txPr>
          <a:bodyPr/>
          <a:lstStyle/>
          <a:p>
            <a:pPr>
              <a:defRPr>
                <a:ln>
                  <a:noFill/>
                </a:ln>
                <a:solidFill>
                  <a:schemeClr val="bg1">
                    <a:lumMod val="50000"/>
                  </a:schemeClr>
                </a:solidFill>
                <a:latin typeface="+mn-lt"/>
                <a:ea typeface="+mn-ea"/>
                <a:cs typeface="+mn-cs"/>
              </a:defRPr>
            </a:pPr>
            <a:endParaRPr lang="es-CR"/>
          </a:p>
        </c:txPr>
        <c:crossAx val="221199872"/>
        <c:crosses val="max"/>
        <c:crossBetween val="between"/>
      </c:valAx>
      <c:catAx>
        <c:axId val="221199872"/>
        <c:scaling>
          <c:orientation val="minMax"/>
        </c:scaling>
        <c:delete val="1"/>
        <c:axPos val="b"/>
        <c:numFmt formatCode="General" sourceLinked="1"/>
        <c:majorTickMark val="out"/>
        <c:minorTickMark val="none"/>
        <c:tickLblPos val="nextTo"/>
        <c:crossAx val="219084416"/>
        <c:crosses val="autoZero"/>
        <c:auto val="1"/>
        <c:lblAlgn val="ctr"/>
        <c:lblOffset val="100"/>
        <c:noMultiLvlLbl val="0"/>
      </c:catAx>
    </c:plotArea>
    <c:legend>
      <c:legendPos val="r"/>
      <c:layout>
        <c:manualLayout>
          <c:xMode val="edge"/>
          <c:yMode val="edge"/>
          <c:x val="0.76630324501618363"/>
          <c:y val="0.19203492986217488"/>
          <c:w val="0.21664956489492312"/>
          <c:h val="0.59315255805790246"/>
        </c:manualLayout>
      </c:layout>
      <c:overlay val="0"/>
      <c:txPr>
        <a:bodyPr/>
        <a:lstStyle/>
        <a:p>
          <a:pPr>
            <a:defRPr sz="900"/>
          </a:pPr>
          <a:endParaRPr lang="es-CR"/>
        </a:p>
      </c:txPr>
    </c:legend>
    <c:plotVisOnly val="1"/>
    <c:dispBlanksAs val="gap"/>
    <c:showDLblsOverMax val="0"/>
  </c:chart>
  <c:spPr>
    <a:solidFill>
      <a:schemeClr val="bg1"/>
    </a:solidFill>
    <a:ln>
      <a:noFill/>
    </a:ln>
  </c:spPr>
  <c:printSettings>
    <c:headerFooter/>
    <c:pageMargins b="0.75" l="0.7" r="0.7" t="0.75" header="0.3" footer="0.3"/>
    <c:pageSetup/>
  </c:printSettings>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93154528214059"/>
          <c:y val="0.1982231805376406"/>
          <c:w val="0.86326186480603428"/>
          <c:h val="0.53450513062395311"/>
        </c:manualLayout>
      </c:layout>
      <c:scatterChart>
        <c:scatterStyle val="smoothMarker"/>
        <c:varyColors val="0"/>
        <c:ser>
          <c:idx val="0"/>
          <c:order val="0"/>
          <c:tx>
            <c:strRef>
              <c:f>'6.4.2'!$G$11</c:f>
              <c:strCache>
                <c:ptCount val="1"/>
                <c:pt idx="0">
                  <c:v>Porcentaje de estrés hídrico</c:v>
                </c:pt>
              </c:strCache>
            </c:strRef>
          </c:tx>
          <c:spPr>
            <a:ln w="9525" cap="rnd">
              <a:solidFill>
                <a:srgbClr val="26BDE2"/>
              </a:solidFill>
              <a:round/>
            </a:ln>
            <a:effectLst/>
          </c:spPr>
          <c:marker>
            <c:symbol val="circle"/>
            <c:size val="5"/>
            <c:spPr>
              <a:solidFill>
                <a:srgbClr val="26BDE2"/>
              </a:solidFill>
              <a:ln w="9525">
                <a:solidFill>
                  <a:srgbClr val="26BDE2"/>
                </a:solidFill>
                <a:round/>
              </a:ln>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xVal>
            <c:numRef>
              <c:f>'6.4.2'!$C$12:$C$22</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xVal>
          <c:yVal>
            <c:numRef>
              <c:f>'6.4.2'!$G$12:$G$22</c:f>
              <c:numCache>
                <c:formatCode>0.00;[Red]0.00</c:formatCode>
                <c:ptCount val="11"/>
                <c:pt idx="0">
                  <c:v>0.33396906928312997</c:v>
                </c:pt>
                <c:pt idx="1">
                  <c:v>0.51245872820865834</c:v>
                </c:pt>
                <c:pt idx="2">
                  <c:v>0.65990209581834725</c:v>
                </c:pt>
                <c:pt idx="3">
                  <c:v>1.0959597921552064</c:v>
                </c:pt>
                <c:pt idx="4">
                  <c:v>1.1672461231785911</c:v>
                </c:pt>
                <c:pt idx="5">
                  <c:v>1.6978526759296972</c:v>
                </c:pt>
                <c:pt idx="6">
                  <c:v>1.7374180837666144</c:v>
                </c:pt>
                <c:pt idx="7">
                  <c:v>1.9993398571124568</c:v>
                </c:pt>
                <c:pt idx="8">
                  <c:v>2.4191222956761327</c:v>
                </c:pt>
                <c:pt idx="9">
                  <c:v>2.4842655123412336</c:v>
                </c:pt>
                <c:pt idx="10" formatCode="#,##0.00">
                  <c:v>2.471976548818386</c:v>
                </c:pt>
              </c:numCache>
            </c:numRef>
          </c:yVal>
          <c:smooth val="1"/>
          <c:extLst>
            <c:ext xmlns:c16="http://schemas.microsoft.com/office/drawing/2014/chart" uri="{C3380CC4-5D6E-409C-BE32-E72D297353CC}">
              <c16:uniqueId val="{00000000-990A-4F2D-87AF-9F0A122EB0D9}"/>
            </c:ext>
          </c:extLst>
        </c:ser>
        <c:dLbls>
          <c:dLblPos val="t"/>
          <c:showLegendKey val="0"/>
          <c:showVal val="1"/>
          <c:showCatName val="0"/>
          <c:showSerName val="0"/>
          <c:showPercent val="0"/>
          <c:showBubbleSize val="0"/>
        </c:dLbls>
        <c:axId val="221737472"/>
        <c:axId val="221738048"/>
      </c:scatterChart>
      <c:valAx>
        <c:axId val="221737472"/>
        <c:scaling>
          <c:orientation val="minMax"/>
          <c:max val="2018"/>
          <c:min val="2007"/>
        </c:scaling>
        <c:delete val="0"/>
        <c:axPos val="b"/>
        <c:title>
          <c:tx>
            <c:rich>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r>
                  <a:rPr lang="es-CR" b="0">
                    <a:solidFill>
                      <a:sysClr val="windowText" lastClr="000000"/>
                    </a:solidFill>
                  </a:rPr>
                  <a:t>Año</a:t>
                </a:r>
              </a:p>
            </c:rich>
          </c:tx>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CR"/>
            </a:p>
          </c:txPr>
        </c:title>
        <c:numFmt formatCode="General" sourceLinked="1"/>
        <c:majorTickMark val="none"/>
        <c:minorTickMark val="out"/>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s-CR"/>
          </a:p>
        </c:txPr>
        <c:crossAx val="221738048"/>
        <c:crosses val="autoZero"/>
        <c:crossBetween val="midCat"/>
        <c:majorUnit val="1"/>
        <c:minorUnit val="1"/>
      </c:valAx>
      <c:valAx>
        <c:axId val="221738048"/>
        <c:scaling>
          <c:orientation val="minMax"/>
        </c:scaling>
        <c:delete val="0"/>
        <c:axPos val="l"/>
        <c:title>
          <c:tx>
            <c:rich>
              <a:bodyPr rot="0" spcFirstLastPara="1" vertOverflow="ellipsis" wrap="square" anchor="ctr" anchorCtr="1"/>
              <a:lstStyle/>
              <a:p>
                <a:pPr>
                  <a:defRPr sz="900" b="0" i="0" u="none" strike="noStrike" kern="1200" baseline="0">
                    <a:solidFill>
                      <a:sysClr val="windowText" lastClr="000000"/>
                    </a:solidFill>
                    <a:latin typeface="+mn-lt"/>
                    <a:ea typeface="+mn-ea"/>
                    <a:cs typeface="+mn-cs"/>
                  </a:defRPr>
                </a:pPr>
                <a:r>
                  <a:rPr lang="es-CR" b="0">
                    <a:solidFill>
                      <a:sysClr val="windowText" lastClr="000000"/>
                    </a:solidFill>
                  </a:rPr>
                  <a:t>Porcentaje </a:t>
                </a:r>
              </a:p>
            </c:rich>
          </c:tx>
          <c:layout>
            <c:manualLayout>
              <c:xMode val="edge"/>
              <c:yMode val="edge"/>
              <c:x val="2.8319691497085603E-2"/>
              <c:y val="0.12936010831398512"/>
            </c:manualLayout>
          </c:layout>
          <c:overlay val="0"/>
          <c:spPr>
            <a:noFill/>
            <a:ln>
              <a:noFill/>
            </a:ln>
            <a:effectLst/>
          </c:spPr>
          <c:txPr>
            <a:bodyPr rot="0" spcFirstLastPara="1" vertOverflow="ellipsis" wrap="square" anchor="ctr" anchorCtr="1"/>
            <a:lstStyle/>
            <a:p>
              <a:pPr>
                <a:defRPr sz="900" b="0" i="0" u="none" strike="noStrike" kern="1200" baseline="0">
                  <a:solidFill>
                    <a:sysClr val="windowText" lastClr="000000"/>
                  </a:solidFill>
                  <a:latin typeface="+mn-lt"/>
                  <a:ea typeface="+mn-ea"/>
                  <a:cs typeface="+mn-cs"/>
                </a:defRPr>
              </a:pPr>
              <a:endParaRPr lang="es-CR"/>
            </a:p>
          </c:txPr>
        </c:title>
        <c:numFmt formatCode="#,##0.00" sourceLinked="0"/>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s-CR"/>
          </a:p>
        </c:txPr>
        <c:crossAx val="221737472"/>
        <c:crosses val="autoZero"/>
        <c:crossBetween val="midCat"/>
      </c:valAx>
      <c:spPr>
        <a:noFill/>
        <a:ln>
          <a:noFill/>
        </a:ln>
        <a:effectLst/>
      </c:spPr>
    </c:plotArea>
    <c:legend>
      <c:legendPos val="b"/>
      <c:layout>
        <c:manualLayout>
          <c:xMode val="edge"/>
          <c:yMode val="edge"/>
          <c:x val="0.6369339072223682"/>
          <c:y val="0.62274647757859414"/>
          <c:w val="0.33876465737430272"/>
          <c:h val="5.739836091917082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050" b="1" i="0" u="none" strike="noStrike" kern="1200" spc="0" baseline="0">
                <a:solidFill>
                  <a:sysClr val="windowText" lastClr="000000"/>
                </a:solidFill>
                <a:latin typeface="+mj-lt"/>
                <a:ea typeface="+mn-ea"/>
                <a:cs typeface="+mn-cs"/>
              </a:defRPr>
            </a:pPr>
            <a:r>
              <a:rPr lang="es-CR" sz="1050" b="1" i="0" baseline="0">
                <a:solidFill>
                  <a:sysClr val="windowText" lastClr="000000"/>
                </a:solidFill>
                <a:effectLst/>
                <a:latin typeface="+mj-lt"/>
              </a:rPr>
              <a:t>Estrés hídrico como el porcentaje de extracción de agua dulce con respecto al stock regional disponible, 2017</a:t>
            </a:r>
            <a:endParaRPr lang="es-CR" sz="1050" b="1">
              <a:solidFill>
                <a:sysClr val="windowText" lastClr="000000"/>
              </a:solidFill>
              <a:effectLst/>
              <a:latin typeface="+mj-lt"/>
            </a:endParaRPr>
          </a:p>
        </c:rich>
      </c:tx>
      <c:layout>
        <c:manualLayout>
          <c:xMode val="edge"/>
          <c:yMode val="edge"/>
          <c:x val="1.9777777777777776E-2"/>
          <c:y val="2.3148148148148147E-2"/>
        </c:manualLayout>
      </c:layout>
      <c:overlay val="0"/>
      <c:spPr>
        <a:noFill/>
        <a:ln>
          <a:noFill/>
        </a:ln>
        <a:effectLst/>
      </c:spPr>
      <c:txPr>
        <a:bodyPr rot="0" spcFirstLastPara="1" vertOverflow="ellipsis" vert="horz" wrap="square" anchor="ctr" anchorCtr="1"/>
        <a:lstStyle/>
        <a:p>
          <a:pPr algn="l">
            <a:defRPr sz="1050" b="1" i="0" u="none" strike="noStrike" kern="1200" spc="0" baseline="0">
              <a:solidFill>
                <a:sysClr val="windowText" lastClr="000000"/>
              </a:solidFill>
              <a:latin typeface="+mj-lt"/>
              <a:ea typeface="+mn-ea"/>
              <a:cs typeface="+mn-cs"/>
            </a:defRPr>
          </a:pPr>
          <a:endParaRPr lang="es-CR"/>
        </a:p>
      </c:txPr>
    </c:title>
    <c:autoTitleDeleted val="0"/>
    <c:plotArea>
      <c:layout>
        <c:manualLayout>
          <c:layoutTarget val="inner"/>
          <c:xMode val="edge"/>
          <c:yMode val="edge"/>
          <c:x val="0.18649544513150546"/>
          <c:y val="0.25898162729658791"/>
          <c:w val="0.7959276559356635"/>
          <c:h val="0.333255905511811"/>
        </c:manualLayout>
      </c:layout>
      <c:barChart>
        <c:barDir val="col"/>
        <c:grouping val="clustered"/>
        <c:varyColors val="0"/>
        <c:ser>
          <c:idx val="0"/>
          <c:order val="0"/>
          <c:tx>
            <c:strRef>
              <c:f>'6.4.2'!$G$29</c:f>
              <c:strCache>
                <c:ptCount val="1"/>
                <c:pt idx="0">
                  <c:v>Estrés hídrico</c:v>
                </c:pt>
              </c:strCache>
            </c:strRef>
          </c:tx>
          <c:spPr>
            <a:solidFill>
              <a:srgbClr val="26BDE2"/>
            </a:solidFill>
            <a:ln>
              <a:solidFill>
                <a:srgbClr val="26BDE2"/>
              </a:solidFill>
            </a:ln>
            <a:effectLst/>
          </c:spPr>
          <c:invertIfNegative val="0"/>
          <c:trendline>
            <c:spPr>
              <a:ln w="19050" cap="rnd">
                <a:solidFill>
                  <a:schemeClr val="accent1"/>
                </a:solidFill>
                <a:prstDash val="sysDot"/>
              </a:ln>
              <a:effectLst/>
            </c:spPr>
            <c:trendlineType val="linear"/>
            <c:dispRSqr val="0"/>
            <c:dispEq val="0"/>
          </c:trendline>
          <c:cat>
            <c:strRef>
              <c:f>'6.4.2'!$C$30:$C$36</c:f>
              <c:strCache>
                <c:ptCount val="7"/>
                <c:pt idx="0">
                  <c:v>Central</c:v>
                </c:pt>
                <c:pt idx="1">
                  <c:v>Pacifico Norte</c:v>
                </c:pt>
                <c:pt idx="2">
                  <c:v>Caribe Norte</c:v>
                </c:pt>
                <c:pt idx="3">
                  <c:v>Pacífico Central</c:v>
                </c:pt>
                <c:pt idx="4">
                  <c:v>Caribe Sur</c:v>
                </c:pt>
                <c:pt idx="5">
                  <c:v>Norte</c:v>
                </c:pt>
                <c:pt idx="6">
                  <c:v>Pacifico Sur</c:v>
                </c:pt>
              </c:strCache>
            </c:strRef>
          </c:cat>
          <c:val>
            <c:numRef>
              <c:f>'6.4.2'!$G$30:$G$36</c:f>
              <c:numCache>
                <c:formatCode>General</c:formatCode>
                <c:ptCount val="7"/>
                <c:pt idx="0">
                  <c:v>6.57</c:v>
                </c:pt>
                <c:pt idx="1">
                  <c:v>3.45</c:v>
                </c:pt>
                <c:pt idx="2">
                  <c:v>1.1100000000000001</c:v>
                </c:pt>
                <c:pt idx="3">
                  <c:v>0.85</c:v>
                </c:pt>
                <c:pt idx="4">
                  <c:v>0.91</c:v>
                </c:pt>
                <c:pt idx="5">
                  <c:v>0.89</c:v>
                </c:pt>
                <c:pt idx="6">
                  <c:v>0.28000000000000003</c:v>
                </c:pt>
              </c:numCache>
            </c:numRef>
          </c:val>
          <c:extLst>
            <c:ext xmlns:c16="http://schemas.microsoft.com/office/drawing/2014/chart" uri="{C3380CC4-5D6E-409C-BE32-E72D297353CC}">
              <c16:uniqueId val="{00000000-44F4-4C7B-81A0-F4FCFA67E84B}"/>
            </c:ext>
          </c:extLst>
        </c:ser>
        <c:dLbls>
          <c:showLegendKey val="0"/>
          <c:showVal val="0"/>
          <c:showCatName val="0"/>
          <c:showSerName val="0"/>
          <c:showPercent val="0"/>
          <c:showBubbleSize val="0"/>
        </c:dLbls>
        <c:gapWidth val="219"/>
        <c:overlap val="-27"/>
        <c:axId val="221906432"/>
        <c:axId val="221739776"/>
      </c:barChart>
      <c:catAx>
        <c:axId val="221906432"/>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s-CR">
                    <a:solidFill>
                      <a:sysClr val="windowText" lastClr="000000"/>
                    </a:solidFill>
                  </a:rPr>
                  <a:t>Regiones</a:t>
                </a:r>
                <a:r>
                  <a:rPr lang="es-CR" baseline="0">
                    <a:solidFill>
                      <a:sysClr val="windowText" lastClr="000000"/>
                    </a:solidFill>
                  </a:rPr>
                  <a:t> climáticas</a:t>
                </a:r>
                <a:endParaRPr lang="es-CR">
                  <a:solidFill>
                    <a:sysClr val="windowText" lastClr="000000"/>
                  </a:solidFill>
                </a:endParaRPr>
              </a:p>
            </c:rich>
          </c:tx>
          <c:layout>
            <c:manualLayout>
              <c:xMode val="edge"/>
              <c:yMode val="edge"/>
              <c:x val="0.46450049675993893"/>
              <c:y val="0.77921259842519686"/>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C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1739776"/>
        <c:crosses val="autoZero"/>
        <c:auto val="1"/>
        <c:lblAlgn val="ctr"/>
        <c:lblOffset val="100"/>
        <c:noMultiLvlLbl val="0"/>
      </c:catAx>
      <c:valAx>
        <c:axId val="221739776"/>
        <c:scaling>
          <c:orientation val="minMax"/>
          <c:min val="0"/>
        </c:scaling>
        <c:delete val="0"/>
        <c:axPos val="l"/>
        <c:title>
          <c:tx>
            <c:rich>
              <a:bodyPr rot="0" spcFirstLastPara="1" vertOverflow="ellipsis" wrap="square" anchor="ctr" anchorCtr="1"/>
              <a:lstStyle/>
              <a:p>
                <a:pPr>
                  <a:defRPr sz="1000" b="0" i="0" u="none" strike="noStrike" kern="1200" baseline="0">
                    <a:solidFill>
                      <a:sysClr val="windowText" lastClr="000000"/>
                    </a:solidFill>
                    <a:latin typeface="+mn-lt"/>
                    <a:ea typeface="+mn-ea"/>
                    <a:cs typeface="+mn-cs"/>
                  </a:defRPr>
                </a:pPr>
                <a:r>
                  <a:rPr lang="es-CR">
                    <a:solidFill>
                      <a:sysClr val="windowText" lastClr="000000"/>
                    </a:solidFill>
                  </a:rPr>
                  <a:t>Porcentaje</a:t>
                </a:r>
              </a:p>
            </c:rich>
          </c:tx>
          <c:layout>
            <c:manualLayout>
              <c:xMode val="edge"/>
              <c:yMode val="edge"/>
              <c:x val="6.8753948129365181E-2"/>
              <c:y val="0.17282020997375327"/>
            </c:manualLayout>
          </c:layout>
          <c:overlay val="0"/>
          <c:spPr>
            <a:noFill/>
            <a:ln>
              <a:noFill/>
            </a:ln>
            <a:effectLst/>
          </c:spPr>
          <c:txPr>
            <a:bodyPr rot="0" spcFirstLastPara="1" vertOverflow="ellipsis" wrap="square" anchor="ctr" anchorCtr="1"/>
            <a:lstStyle/>
            <a:p>
              <a:pPr>
                <a:defRPr sz="1000" b="0"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190643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CR"/>
          </a:p>
        </c:txPr>
      </c:dTable>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050" b="1" i="0" u="none" strike="noStrike" kern="1200" spc="0" baseline="0">
                <a:solidFill>
                  <a:sysClr val="windowText" lastClr="000000"/>
                </a:solidFill>
                <a:latin typeface="+mj-lt"/>
                <a:ea typeface="+mn-ea"/>
                <a:cs typeface="+mn-cs"/>
              </a:defRPr>
            </a:pPr>
            <a:r>
              <a:rPr lang="es-CR" sz="1050" b="1" i="0" baseline="0">
                <a:solidFill>
                  <a:sysClr val="windowText" lastClr="000000"/>
                </a:solidFill>
                <a:effectLst/>
                <a:latin typeface="+mj-lt"/>
              </a:rPr>
              <a:t>Estrés hídrico como el porcentaje de extracción de agua dulce con respecto al stock regional disponible, 2018</a:t>
            </a:r>
            <a:endParaRPr lang="es-CR" sz="1050" b="1">
              <a:solidFill>
                <a:sysClr val="windowText" lastClr="000000"/>
              </a:solidFill>
              <a:effectLst/>
              <a:latin typeface="+mj-lt"/>
            </a:endParaRPr>
          </a:p>
        </c:rich>
      </c:tx>
      <c:layout>
        <c:manualLayout>
          <c:xMode val="edge"/>
          <c:yMode val="edge"/>
          <c:x val="1.9777777777777776E-2"/>
          <c:y val="2.3148148148148147E-2"/>
        </c:manualLayout>
      </c:layout>
      <c:overlay val="0"/>
      <c:spPr>
        <a:noFill/>
        <a:ln>
          <a:noFill/>
        </a:ln>
        <a:effectLst/>
      </c:spPr>
      <c:txPr>
        <a:bodyPr rot="0" spcFirstLastPara="1" vertOverflow="ellipsis" vert="horz" wrap="square" anchor="ctr" anchorCtr="1"/>
        <a:lstStyle/>
        <a:p>
          <a:pPr algn="l">
            <a:defRPr sz="1050" b="1" i="0" u="none" strike="noStrike" kern="1200" spc="0" baseline="0">
              <a:solidFill>
                <a:sysClr val="windowText" lastClr="000000"/>
              </a:solidFill>
              <a:latin typeface="+mj-lt"/>
              <a:ea typeface="+mn-ea"/>
              <a:cs typeface="+mn-cs"/>
            </a:defRPr>
          </a:pPr>
          <a:endParaRPr lang="es-CR"/>
        </a:p>
      </c:txPr>
    </c:title>
    <c:autoTitleDeleted val="0"/>
    <c:plotArea>
      <c:layout>
        <c:manualLayout>
          <c:layoutTarget val="inner"/>
          <c:xMode val="edge"/>
          <c:yMode val="edge"/>
          <c:x val="0.18649544513150546"/>
          <c:y val="0.25898162729658791"/>
          <c:w val="0.7959276559356635"/>
          <c:h val="0.333255905511811"/>
        </c:manualLayout>
      </c:layout>
      <c:barChart>
        <c:barDir val="col"/>
        <c:grouping val="clustered"/>
        <c:varyColors val="0"/>
        <c:ser>
          <c:idx val="0"/>
          <c:order val="0"/>
          <c:tx>
            <c:strRef>
              <c:f>'6.4.2'!$G$43</c:f>
              <c:strCache>
                <c:ptCount val="1"/>
                <c:pt idx="0">
                  <c:v>Estrés hídrico</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'6.4.2'!$C$44:$C$50</c:f>
              <c:strCache>
                <c:ptCount val="7"/>
                <c:pt idx="0">
                  <c:v>Central</c:v>
                </c:pt>
                <c:pt idx="1">
                  <c:v>Pacifico Norte</c:v>
                </c:pt>
                <c:pt idx="2">
                  <c:v>Caribe Norte</c:v>
                </c:pt>
                <c:pt idx="3">
                  <c:v>Pacífico Central</c:v>
                </c:pt>
                <c:pt idx="4">
                  <c:v>Caribe Sur</c:v>
                </c:pt>
                <c:pt idx="5">
                  <c:v>Norte</c:v>
                </c:pt>
                <c:pt idx="6">
                  <c:v>Pacifico Sur</c:v>
                </c:pt>
              </c:strCache>
            </c:strRef>
          </c:cat>
          <c:val>
            <c:numRef>
              <c:f>'6.4.2'!$G$44:$G$50</c:f>
              <c:numCache>
                <c:formatCode>0.00</c:formatCode>
                <c:ptCount val="7"/>
                <c:pt idx="0">
                  <c:v>12.66550771112596</c:v>
                </c:pt>
                <c:pt idx="1">
                  <c:v>13.623451143333929</c:v>
                </c:pt>
                <c:pt idx="2">
                  <c:v>0.6044535558486257</c:v>
                </c:pt>
                <c:pt idx="3">
                  <c:v>1.1376775444258262</c:v>
                </c:pt>
                <c:pt idx="4">
                  <c:v>0.40372109497833747</c:v>
                </c:pt>
                <c:pt idx="5">
                  <c:v>0.91126532365448065</c:v>
                </c:pt>
                <c:pt idx="6">
                  <c:v>0.3128230697303474</c:v>
                </c:pt>
              </c:numCache>
            </c:numRef>
          </c:val>
          <c:extLst>
            <c:ext xmlns:c16="http://schemas.microsoft.com/office/drawing/2014/chart" uri="{C3380CC4-5D6E-409C-BE32-E72D297353CC}">
              <c16:uniqueId val="{00000000-0318-47A6-BE0B-B62C877F0590}"/>
            </c:ext>
          </c:extLst>
        </c:ser>
        <c:dLbls>
          <c:showLegendKey val="0"/>
          <c:showVal val="0"/>
          <c:showCatName val="0"/>
          <c:showSerName val="0"/>
          <c:showPercent val="0"/>
          <c:showBubbleSize val="0"/>
        </c:dLbls>
        <c:gapWidth val="219"/>
        <c:overlap val="-27"/>
        <c:axId val="1180868848"/>
        <c:axId val="1180867600"/>
      </c:barChart>
      <c:catAx>
        <c:axId val="1180868848"/>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s-CR">
                    <a:solidFill>
                      <a:sysClr val="windowText" lastClr="000000"/>
                    </a:solidFill>
                  </a:rPr>
                  <a:t>Regiones</a:t>
                </a:r>
                <a:r>
                  <a:rPr lang="es-CR" baseline="0">
                    <a:solidFill>
                      <a:sysClr val="windowText" lastClr="000000"/>
                    </a:solidFill>
                  </a:rPr>
                  <a:t> climáticas</a:t>
                </a:r>
                <a:endParaRPr lang="es-CR">
                  <a:solidFill>
                    <a:sysClr val="windowText" lastClr="000000"/>
                  </a:solidFill>
                </a:endParaRPr>
              </a:p>
            </c:rich>
          </c:tx>
          <c:layout>
            <c:manualLayout>
              <c:xMode val="edge"/>
              <c:yMode val="edge"/>
              <c:x val="0.46450049675993893"/>
              <c:y val="0.77921259842519686"/>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C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180867600"/>
        <c:crosses val="autoZero"/>
        <c:auto val="1"/>
        <c:lblAlgn val="ctr"/>
        <c:lblOffset val="100"/>
        <c:noMultiLvlLbl val="0"/>
      </c:catAx>
      <c:valAx>
        <c:axId val="1180867600"/>
        <c:scaling>
          <c:orientation val="minMax"/>
          <c:min val="0"/>
        </c:scaling>
        <c:delete val="0"/>
        <c:axPos val="l"/>
        <c:title>
          <c:tx>
            <c:rich>
              <a:bodyPr rot="0" spcFirstLastPara="1" vertOverflow="ellipsis" wrap="square" anchor="ctr" anchorCtr="1"/>
              <a:lstStyle/>
              <a:p>
                <a:pPr>
                  <a:defRPr sz="1000" b="0" i="0" u="none" strike="noStrike" kern="1200" baseline="0">
                    <a:solidFill>
                      <a:sysClr val="windowText" lastClr="000000"/>
                    </a:solidFill>
                    <a:latin typeface="+mn-lt"/>
                    <a:ea typeface="+mn-ea"/>
                    <a:cs typeface="+mn-cs"/>
                  </a:defRPr>
                </a:pPr>
                <a:r>
                  <a:rPr lang="es-CR">
                    <a:solidFill>
                      <a:sysClr val="windowText" lastClr="000000"/>
                    </a:solidFill>
                  </a:rPr>
                  <a:t>Porcentaje</a:t>
                </a:r>
              </a:p>
            </c:rich>
          </c:tx>
          <c:layout>
            <c:manualLayout>
              <c:xMode val="edge"/>
              <c:yMode val="edge"/>
              <c:x val="6.8753948129365181E-2"/>
              <c:y val="0.17282020997375327"/>
            </c:manualLayout>
          </c:layout>
          <c:overlay val="0"/>
          <c:spPr>
            <a:noFill/>
            <a:ln>
              <a:noFill/>
            </a:ln>
            <a:effectLst/>
          </c:spPr>
          <c:txPr>
            <a:bodyPr rot="0" spcFirstLastPara="1" vertOverflow="ellipsis" wrap="square" anchor="ctr" anchorCtr="1"/>
            <a:lstStyle/>
            <a:p>
              <a:pPr>
                <a:defRPr sz="1000" b="0" i="0" u="none" strike="noStrike" kern="1200" baseline="0">
                  <a:solidFill>
                    <a:sysClr val="windowText" lastClr="000000"/>
                  </a:solidFill>
                  <a:latin typeface="+mn-lt"/>
                  <a:ea typeface="+mn-ea"/>
                  <a:cs typeface="+mn-cs"/>
                </a:defRPr>
              </a:pPr>
              <a:endParaRPr lang="es-CR"/>
            </a:p>
          </c:txPr>
        </c:title>
        <c:numFmt formatCode="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1808688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CR"/>
          </a:p>
        </c:txPr>
      </c:dTable>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10870516185477"/>
          <c:y val="0.125"/>
          <c:w val="0.85233573928258966"/>
          <c:h val="0.70183654126567507"/>
        </c:manualLayout>
      </c:layout>
      <c:lineChart>
        <c:grouping val="standard"/>
        <c:varyColors val="0"/>
        <c:ser>
          <c:idx val="0"/>
          <c:order val="0"/>
          <c:spPr>
            <a:ln w="28575" cap="rnd">
              <a:solidFill>
                <a:srgbClr val="FCC30B"/>
              </a:solidFill>
              <a:round/>
            </a:ln>
            <a:effectLst/>
          </c:spPr>
          <c:marker>
            <c:symbol val="diamond"/>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'7.1.1'!$C$12:$C$20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'7.1.1'!$D$12:$D$20</c:f>
              <c:numCache>
                <c:formatCode>0.00</c:formatCode>
                <c:ptCount val="9"/>
                <c:pt idx="0">
                  <c:v>99.141816540837794</c:v>
                </c:pt>
                <c:pt idx="1">
                  <c:v>99.486471620387491</c:v>
                </c:pt>
                <c:pt idx="2">
                  <c:v>99.700053706962947</c:v>
                </c:pt>
                <c:pt idx="3">
                  <c:v>99.721539919685668</c:v>
                </c:pt>
                <c:pt idx="4">
                  <c:v>99.432786166587533</c:v>
                </c:pt>
                <c:pt idx="5">
                  <c:v>99.389232215471552</c:v>
                </c:pt>
                <c:pt idx="6">
                  <c:v>99.536725918357575</c:v>
                </c:pt>
                <c:pt idx="7">
                  <c:v>99.684537166191603</c:v>
                </c:pt>
                <c:pt idx="8">
                  <c:v>99.668343634765904</c:v>
                </c:pt>
              </c:numCache>
            </c:numRef>
          </c:val>
          <c:smooth val="0"/>
          <c:extLst>
            <c:ext xmlns:c16="http://schemas.microsoft.com/office/drawing/2014/chart" uri="{C3380CC4-5D6E-409C-BE32-E72D297353CC}">
              <c16:uniqueId val="{00000000-6192-4FBE-B5E2-FC8AFBCF8542}"/>
            </c:ext>
          </c:extLst>
        </c:ser>
        <c:dLbls>
          <c:dLblPos val="t"/>
          <c:showLegendKey val="0"/>
          <c:showVal val="1"/>
          <c:showCatName val="0"/>
          <c:showSerName val="0"/>
          <c:showPercent val="0"/>
          <c:showBubbleSize val="0"/>
        </c:dLbls>
        <c:marker val="1"/>
        <c:smooth val="0"/>
        <c:axId val="222299136"/>
        <c:axId val="213867264"/>
      </c:lineChart>
      <c:catAx>
        <c:axId val="22229913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13867264"/>
        <c:crosses val="autoZero"/>
        <c:auto val="1"/>
        <c:lblAlgn val="ctr"/>
        <c:lblOffset val="100"/>
        <c:noMultiLvlLbl val="0"/>
      </c:catAx>
      <c:valAx>
        <c:axId val="213867264"/>
        <c:scaling>
          <c:orientation val="minMax"/>
          <c:max val="100"/>
          <c:min val="98"/>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3888888888888888E-2"/>
              <c:y val="1.2480679498396031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0"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2299136"/>
        <c:crosses val="autoZero"/>
        <c:crossBetween val="between"/>
        <c:majorUnit val="0.5"/>
      </c:valAx>
      <c:spPr>
        <a:noFill/>
        <a:ln>
          <a:solidFill>
            <a:schemeClr val="bg1"/>
          </a:solidFill>
        </a:ln>
        <a:effectLst/>
      </c:spPr>
    </c:plotArea>
    <c:plotVisOnly val="1"/>
    <c:dispBlanksAs val="gap"/>
    <c:showDLblsOverMax val="0"/>
  </c:chart>
  <c:spPr>
    <a:no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R" sz="1050" b="1">
                <a:solidFill>
                  <a:sysClr val="windowText" lastClr="000000"/>
                </a:solidFill>
              </a:rPr>
              <a:t>Costa Rica: Porcentaje de la población que cocina con energías</a:t>
            </a:r>
            <a:r>
              <a:rPr lang="es-CR" sz="1050" b="1" baseline="0">
                <a:solidFill>
                  <a:sysClr val="windowText" lastClr="000000"/>
                </a:solidFill>
              </a:rPr>
              <a:t> limpias</a:t>
            </a:r>
            <a:r>
              <a:rPr lang="es-CR" sz="1050" b="1">
                <a:solidFill>
                  <a:sysClr val="windowText" lastClr="000000"/>
                </a:solidFill>
              </a:rPr>
              <a:t>, 2010-2018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R"/>
        </a:p>
      </c:txPr>
    </c:title>
    <c:autoTitleDeleted val="0"/>
    <c:plotArea>
      <c:layout>
        <c:manualLayout>
          <c:layoutTarget val="inner"/>
          <c:xMode val="edge"/>
          <c:yMode val="edge"/>
          <c:x val="7.4294619422572178E-2"/>
          <c:y val="0.20653927813163481"/>
          <c:w val="0.89705954724409454"/>
          <c:h val="0.61055887122389951"/>
        </c:manualLayout>
      </c:layout>
      <c:lineChart>
        <c:grouping val="standard"/>
        <c:varyColors val="0"/>
        <c:ser>
          <c:idx val="0"/>
          <c:order val="0"/>
          <c:tx>
            <c:strRef>
              <c:f>'[3]7.1.2_Elect'!$D$26</c:f>
              <c:strCache>
                <c:ptCount val="1"/>
                <c:pt idx="0">
                  <c:v>Gas + Electricidad</c:v>
                </c:pt>
              </c:strCache>
            </c:strRef>
          </c:tx>
          <c:spPr>
            <a:ln w="28575" cap="rnd">
              <a:solidFill>
                <a:schemeClr val="accent4"/>
              </a:solidFill>
              <a:round/>
              <a:headEnd type="diamond"/>
            </a:ln>
            <a:effectLst/>
          </c:spPr>
          <c:marker>
            <c:symbol val="diamond"/>
            <c:size val="5"/>
            <c:spPr>
              <a:solidFill>
                <a:schemeClr val="accent4"/>
              </a:solidFill>
              <a:ln w="9525">
                <a:solidFill>
                  <a:schemeClr val="accent4">
                    <a:lumMod val="75000"/>
                  </a:schemeClr>
                </a:solidFill>
              </a:ln>
              <a:effectLst/>
            </c:spPr>
          </c:marker>
          <c:dLbls>
            <c:dLbl>
              <c:idx val="7"/>
              <c:layout>
                <c:manualLayout>
                  <c:x val="-0.10902930702126974"/>
                  <c:y val="-7.25198565865541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62A-47B8-B640-1AC908F56654}"/>
                </c:ext>
              </c:extLst>
            </c:dLbl>
            <c:dLbl>
              <c:idx val="8"/>
              <c:layout>
                <c:manualLayout>
                  <c:x val="-8.2116291480162492E-4"/>
                  <c:y val="-0.142014650129518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2A-47B8-B640-1AC908F566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'[3]7.1.2_Elect'!$C$27:$C$35</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'[3]7.1.2_Elect'!$D$27:$D$35</c:f>
              <c:numCache>
                <c:formatCode>General</c:formatCode>
                <c:ptCount val="9"/>
                <c:pt idx="0">
                  <c:v>92.482438935929196</c:v>
                </c:pt>
                <c:pt idx="1">
                  <c:v>93.12085805381389</c:v>
                </c:pt>
                <c:pt idx="2">
                  <c:v>93.366115077380599</c:v>
                </c:pt>
                <c:pt idx="3">
                  <c:v>93.741577330662693</c:v>
                </c:pt>
                <c:pt idx="4">
                  <c:v>93.688080169351096</c:v>
                </c:pt>
                <c:pt idx="5">
                  <c:v>93.970025768802373</c:v>
                </c:pt>
                <c:pt idx="6">
                  <c:v>95.050515751073362</c:v>
                </c:pt>
                <c:pt idx="7">
                  <c:v>95.425475569571631</c:v>
                </c:pt>
                <c:pt idx="8">
                  <c:v>95.453479873684785</c:v>
                </c:pt>
              </c:numCache>
            </c:numRef>
          </c:val>
          <c:smooth val="0"/>
          <c:extLst>
            <c:ext xmlns:c16="http://schemas.microsoft.com/office/drawing/2014/chart" uri="{C3380CC4-5D6E-409C-BE32-E72D297353CC}">
              <c16:uniqueId val="{00000002-062A-47B8-B640-1AC908F56654}"/>
            </c:ext>
          </c:extLst>
        </c:ser>
        <c:ser>
          <c:idx val="1"/>
          <c:order val="1"/>
          <c:tx>
            <c:strRef>
              <c:f>'[3]7.1.2_Elect'!$E$26</c:f>
              <c:strCache>
                <c:ptCount val="1"/>
                <c:pt idx="0">
                  <c:v>Gas</c:v>
                </c:pt>
              </c:strCache>
            </c:strRef>
          </c:tx>
          <c:spPr>
            <a:ln w="25400" cap="rnd">
              <a:solidFill>
                <a:schemeClr val="accent2"/>
              </a:solidFill>
              <a:round/>
            </a:ln>
            <a:effectLst/>
          </c:spPr>
          <c:marker>
            <c:symbol val="diamond"/>
            <c:size val="5"/>
            <c:spPr>
              <a:solidFill>
                <a:schemeClr val="accent2">
                  <a:lumMod val="60000"/>
                  <a:lumOff val="40000"/>
                </a:schemeClr>
              </a:solidFill>
              <a:ln w="9525">
                <a:solidFill>
                  <a:schemeClr val="accent2">
                    <a:lumMod val="75000"/>
                  </a:schemeClr>
                </a:solidFill>
              </a:ln>
              <a:effectLst/>
            </c:spPr>
          </c:marker>
          <c:dLbls>
            <c:dLbl>
              <c:idx val="0"/>
              <c:layout>
                <c:manualLayout>
                  <c:x val="-3.2258064516129031E-2"/>
                  <c:y val="-4.16666666666665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2A-47B8-B640-1AC908F56654}"/>
                </c:ext>
              </c:extLst>
            </c:dLbl>
            <c:dLbl>
              <c:idx val="8"/>
              <c:layout>
                <c:manualLayout>
                  <c:x val="-3.2616416899500462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62A-47B8-B640-1AC908F566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'[3]7.1.2_Elect'!$C$27:$C$35</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'[3]7.1.2_Elect'!$E$27:$E$35</c:f>
              <c:numCache>
                <c:formatCode>General</c:formatCode>
                <c:ptCount val="9"/>
                <c:pt idx="0">
                  <c:v>36.521680882320211</c:v>
                </c:pt>
                <c:pt idx="1">
                  <c:v>37.825677769053115</c:v>
                </c:pt>
                <c:pt idx="2">
                  <c:v>38.557815395107376</c:v>
                </c:pt>
                <c:pt idx="3">
                  <c:v>39.766501852934198</c:v>
                </c:pt>
                <c:pt idx="4">
                  <c:v>40.791932604904595</c:v>
                </c:pt>
                <c:pt idx="5">
                  <c:v>42.798016944187452</c:v>
                </c:pt>
                <c:pt idx="6">
                  <c:v>44.874678972105393</c:v>
                </c:pt>
                <c:pt idx="7">
                  <c:v>45.440960640426951</c:v>
                </c:pt>
                <c:pt idx="8">
                  <c:v>46.796623200596841</c:v>
                </c:pt>
              </c:numCache>
            </c:numRef>
          </c:val>
          <c:smooth val="0"/>
          <c:extLst>
            <c:ext xmlns:c16="http://schemas.microsoft.com/office/drawing/2014/chart" uri="{C3380CC4-5D6E-409C-BE32-E72D297353CC}">
              <c16:uniqueId val="{00000005-062A-47B8-B640-1AC908F56654}"/>
            </c:ext>
          </c:extLst>
        </c:ser>
        <c:ser>
          <c:idx val="2"/>
          <c:order val="2"/>
          <c:tx>
            <c:strRef>
              <c:f>'[3]7.1.2_Elect'!$F$26</c:f>
              <c:strCache>
                <c:ptCount val="1"/>
                <c:pt idx="0">
                  <c:v>Electricidad</c:v>
                </c:pt>
              </c:strCache>
            </c:strRef>
          </c:tx>
          <c:spPr>
            <a:ln w="28575" cap="rnd">
              <a:solidFill>
                <a:schemeClr val="bg2">
                  <a:lumMod val="50000"/>
                </a:schemeClr>
              </a:solidFill>
              <a:round/>
            </a:ln>
            <a:effectLst/>
          </c:spPr>
          <c:marker>
            <c:symbol val="diamond"/>
            <c:size val="5"/>
            <c:spPr>
              <a:solidFill>
                <a:schemeClr val="accent3">
                  <a:lumMod val="60000"/>
                  <a:lumOff val="40000"/>
                </a:schemeClr>
              </a:solidFill>
              <a:ln w="9525">
                <a:solidFill>
                  <a:schemeClr val="bg2">
                    <a:lumMod val="50000"/>
                  </a:schemeClr>
                </a:solidFill>
              </a:ln>
              <a:effectLst/>
            </c:spPr>
          </c:marker>
          <c:dLbls>
            <c:dLbl>
              <c:idx val="0"/>
              <c:layout>
                <c:manualLayout>
                  <c:x val="-3.7634408602150539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62A-47B8-B640-1AC908F56654}"/>
                </c:ext>
              </c:extLst>
            </c:dLbl>
            <c:dLbl>
              <c:idx val="8"/>
              <c:layout>
                <c:manualLayout>
                  <c:x val="-2.9659427652188836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62A-47B8-B640-1AC908F566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'[3]7.1.2_Elect'!$C$27:$C$35</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'[3]7.1.2_Elect'!$F$27:$F$35</c:f>
              <c:numCache>
                <c:formatCode>General</c:formatCode>
                <c:ptCount val="9"/>
                <c:pt idx="0">
                  <c:v>55.960758053608984</c:v>
                </c:pt>
                <c:pt idx="1">
                  <c:v>55.295180284760768</c:v>
                </c:pt>
                <c:pt idx="2">
                  <c:v>54.808299682273223</c:v>
                </c:pt>
                <c:pt idx="3">
                  <c:v>53.975075477728495</c:v>
                </c:pt>
                <c:pt idx="4">
                  <c:v>52.896147564446494</c:v>
                </c:pt>
                <c:pt idx="5">
                  <c:v>51.172008824614913</c:v>
                </c:pt>
                <c:pt idx="6">
                  <c:v>50.175836778967977</c:v>
                </c:pt>
                <c:pt idx="7">
                  <c:v>49.98451492914468</c:v>
                </c:pt>
                <c:pt idx="8">
                  <c:v>48.656856673087951</c:v>
                </c:pt>
              </c:numCache>
            </c:numRef>
          </c:val>
          <c:smooth val="0"/>
          <c:extLst>
            <c:ext xmlns:c16="http://schemas.microsoft.com/office/drawing/2014/chart" uri="{C3380CC4-5D6E-409C-BE32-E72D297353CC}">
              <c16:uniqueId val="{00000008-062A-47B8-B640-1AC908F56654}"/>
            </c:ext>
          </c:extLst>
        </c:ser>
        <c:dLbls>
          <c:showLegendKey val="0"/>
          <c:showVal val="0"/>
          <c:showCatName val="0"/>
          <c:showSerName val="0"/>
          <c:showPercent val="0"/>
          <c:showBubbleSize val="0"/>
        </c:dLbls>
        <c:marker val="1"/>
        <c:smooth val="0"/>
        <c:axId val="222066176"/>
        <c:axId val="201188480"/>
      </c:lineChart>
      <c:catAx>
        <c:axId val="222066176"/>
        <c:scaling>
          <c:orientation val="minMax"/>
        </c:scaling>
        <c:delete val="0"/>
        <c:axPos val="b"/>
        <c:numFmt formatCode="General"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1188480"/>
        <c:crosses val="autoZero"/>
        <c:auto val="1"/>
        <c:lblAlgn val="ctr"/>
        <c:lblOffset val="100"/>
        <c:noMultiLvlLbl val="0"/>
      </c:catAx>
      <c:valAx>
        <c:axId val="201188480"/>
        <c:scaling>
          <c:orientation val="minMax"/>
          <c:max val="100"/>
          <c:min val="30"/>
        </c:scaling>
        <c:delete val="0"/>
        <c:axPos val="l"/>
        <c:majorGridlines>
          <c:spPr>
            <a:ln w="9525" cap="flat" cmpd="sng" algn="ctr">
              <a:noFill/>
              <a:round/>
            </a:ln>
            <a:effectLst/>
          </c:spPr>
        </c:majorGridlines>
        <c:numFmt formatCode="0" sourceLinked="0"/>
        <c:majorTickMark val="none"/>
        <c:minorTickMark val="none"/>
        <c:tickLblPos val="nextTo"/>
        <c:spPr>
          <a:noFill/>
          <a:ln>
            <a:solidFill>
              <a:schemeClr val="tx1">
                <a:lumMod val="50000"/>
                <a:lumOff val="50000"/>
              </a:schemeClr>
            </a:solidFill>
          </a:ln>
          <a:effectLst/>
        </c:spPr>
        <c:txPr>
          <a:bodyPr rot="-60000000" spcFirstLastPara="1" vertOverflow="ellipsis" vert="horz" wrap="square" anchor="t"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2066176"/>
        <c:crosses val="autoZero"/>
        <c:crossBetween val="between"/>
      </c:valAx>
      <c:spPr>
        <a:noFill/>
        <a:ln>
          <a:noFill/>
        </a:ln>
        <a:effectLst/>
      </c:spPr>
    </c:plotArea>
    <c:legend>
      <c:legendPos val="b"/>
      <c:layout>
        <c:manualLayout>
          <c:xMode val="edge"/>
          <c:yMode val="edge"/>
          <c:x val="9.4613681102362193E-2"/>
          <c:y val="0.90286574050855106"/>
          <c:w val="0.78733513779527564"/>
          <c:h val="6.741026798401791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zero"/>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705997892448268E-2"/>
          <c:y val="9.2592592592592587E-2"/>
          <c:w val="0.88518276971981924"/>
          <c:h val="0.6111122220831714"/>
        </c:manualLayout>
      </c:layout>
      <c:lineChart>
        <c:grouping val="standard"/>
        <c:varyColors val="0"/>
        <c:ser>
          <c:idx val="0"/>
          <c:order val="0"/>
          <c:tx>
            <c:strRef>
              <c:f>'7.2.1'!$D$10</c:f>
              <c:strCache>
                <c:ptCount val="1"/>
                <c:pt idx="0">
                  <c:v>Indicador 1: Porcentaje de la energía renovable en el consumo final total de energía </c:v>
                </c:pt>
              </c:strCache>
            </c:strRef>
          </c:tx>
          <c:spPr>
            <a:ln w="28575" cap="rnd">
              <a:solidFill>
                <a:srgbClr val="FCC30B"/>
              </a:solidFill>
              <a:round/>
            </a:ln>
            <a:effectLst/>
          </c:spPr>
          <c:marker>
            <c:symbol val="square"/>
            <c:size val="5"/>
            <c:spPr>
              <a:solidFill>
                <a:schemeClr val="accent4"/>
              </a:solidFill>
              <a:ln w="9525">
                <a:solidFill>
                  <a:schemeClr val="accent4"/>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'7.2.1'!$C$21:$C$29</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'7.2.1'!$D$21:$D$29</c:f>
              <c:numCache>
                <c:formatCode>0.00</c:formatCode>
                <c:ptCount val="9"/>
                <c:pt idx="0">
                  <c:v>38.505013508801881</c:v>
                </c:pt>
                <c:pt idx="1">
                  <c:v>36.207426375249035</c:v>
                </c:pt>
                <c:pt idx="2">
                  <c:v>36.197152145242953</c:v>
                </c:pt>
                <c:pt idx="3">
                  <c:v>36.140551131684603</c:v>
                </c:pt>
                <c:pt idx="4">
                  <c:v>36.001810044385763</c:v>
                </c:pt>
                <c:pt idx="5">
                  <c:v>36.519167863811575</c:v>
                </c:pt>
                <c:pt idx="6">
                  <c:v>34.958037726054329</c:v>
                </c:pt>
                <c:pt idx="7">
                  <c:v>34.434311393337559</c:v>
                </c:pt>
                <c:pt idx="8">
                  <c:v>33.759171635545854</c:v>
                </c:pt>
              </c:numCache>
            </c:numRef>
          </c:val>
          <c:smooth val="0"/>
          <c:extLst>
            <c:ext xmlns:c16="http://schemas.microsoft.com/office/drawing/2014/chart" uri="{C3380CC4-5D6E-409C-BE32-E72D297353CC}">
              <c16:uniqueId val="{00000000-F104-40F9-AC61-8D0118064FC0}"/>
            </c:ext>
          </c:extLst>
        </c:ser>
        <c:ser>
          <c:idx val="1"/>
          <c:order val="1"/>
          <c:tx>
            <c:strRef>
              <c:f>'7.2.1'!$E$10</c:f>
              <c:strCache>
                <c:ptCount val="1"/>
                <c:pt idx="0">
                  <c:v>Indicador 2: Porcentaje de la energía renovable en el consumo final total de energía sin leña residencial </c:v>
                </c:pt>
              </c:strCache>
            </c:strRef>
          </c:tx>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'7.2.1'!$C$21:$C$29</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'7.2.1'!$E$21:$E$29</c:f>
              <c:numCache>
                <c:formatCode>0.00</c:formatCode>
                <c:ptCount val="9"/>
                <c:pt idx="0">
                  <c:v>32.347776849516528</c:v>
                </c:pt>
                <c:pt idx="1">
                  <c:v>30.946453536874667</c:v>
                </c:pt>
                <c:pt idx="2">
                  <c:v>31.659434599825197</c:v>
                </c:pt>
                <c:pt idx="3">
                  <c:v>31.85671626710031</c:v>
                </c:pt>
                <c:pt idx="4">
                  <c:v>32.505799677996784</c:v>
                </c:pt>
                <c:pt idx="5">
                  <c:v>33.315605196556035</c:v>
                </c:pt>
                <c:pt idx="6">
                  <c:v>32.433383524732413</c:v>
                </c:pt>
                <c:pt idx="7">
                  <c:v>32.058845949604667</c:v>
                </c:pt>
                <c:pt idx="8">
                  <c:v>32.327060084158916</c:v>
                </c:pt>
              </c:numCache>
            </c:numRef>
          </c:val>
          <c:smooth val="0"/>
          <c:extLst>
            <c:ext xmlns:c16="http://schemas.microsoft.com/office/drawing/2014/chart" uri="{C3380CC4-5D6E-409C-BE32-E72D297353CC}">
              <c16:uniqueId val="{00000000-5266-4F2A-B8F7-899A0F57AD66}"/>
            </c:ext>
          </c:extLst>
        </c:ser>
        <c:dLbls>
          <c:dLblPos val="t"/>
          <c:showLegendKey val="0"/>
          <c:showVal val="1"/>
          <c:showCatName val="0"/>
          <c:showSerName val="0"/>
          <c:showPercent val="0"/>
          <c:showBubbleSize val="0"/>
        </c:dLbls>
        <c:marker val="1"/>
        <c:smooth val="0"/>
        <c:axId val="223183872"/>
        <c:axId val="201191360"/>
      </c:lineChart>
      <c:catAx>
        <c:axId val="22318387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1191360"/>
        <c:crosses val="autoZero"/>
        <c:auto val="1"/>
        <c:lblAlgn val="ctr"/>
        <c:lblOffset val="100"/>
        <c:noMultiLvlLbl val="0"/>
      </c:catAx>
      <c:valAx>
        <c:axId val="201191360"/>
        <c:scaling>
          <c:orientation val="minMax"/>
          <c:max val="44"/>
          <c:min val="28"/>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Porcentaje</a:t>
                </a:r>
              </a:p>
            </c:rich>
          </c:tx>
          <c:layout>
            <c:manualLayout>
              <c:xMode val="edge"/>
              <c:yMode val="edge"/>
              <c:x val="0"/>
              <c:y val="1.3812335958005243E-3"/>
            </c:manualLayout>
          </c:layout>
          <c:overlay val="0"/>
          <c:spPr>
            <a:noFill/>
            <a:ln>
              <a:noFill/>
            </a:ln>
            <a:effectLst/>
          </c:sp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3183872"/>
        <c:crosses val="autoZero"/>
        <c:crossBetween val="between"/>
        <c:majorUnit val="4"/>
      </c:valAx>
      <c:spPr>
        <a:noFill/>
        <a:ln>
          <a:noFill/>
        </a:ln>
        <a:effectLst/>
      </c:spPr>
    </c:plotArea>
    <c:legend>
      <c:legendPos val="b"/>
      <c:overlay val="0"/>
      <c:txPr>
        <a:bodyPr/>
        <a:lstStyle/>
        <a:p>
          <a:pPr>
            <a:defRPr sz="900"/>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817147856517954E-2"/>
          <c:y val="0.10648148148148148"/>
          <c:w val="0.87407174103237095"/>
          <c:h val="0.72593394575678039"/>
        </c:manualLayout>
      </c:layout>
      <c:lineChart>
        <c:grouping val="standard"/>
        <c:varyColors val="0"/>
        <c:ser>
          <c:idx val="0"/>
          <c:order val="0"/>
          <c:tx>
            <c:strRef>
              <c:f>'7.2.1 BCCR'!$G$11</c:f>
              <c:strCache>
                <c:ptCount val="1"/>
                <c:pt idx="0">
                  <c:v>Porcentaje de participación (%)</c:v>
                </c:pt>
              </c:strCache>
            </c:strRef>
          </c:tx>
          <c:spPr>
            <a:ln w="28575" cap="rnd">
              <a:solidFill>
                <a:srgbClr val="FCC30B"/>
              </a:solidFill>
              <a:round/>
            </a:ln>
            <a:effectLst/>
          </c:spPr>
          <c:marker>
            <c:symbol val="square"/>
            <c:size val="5"/>
            <c:spPr>
              <a:solidFill>
                <a:schemeClr val="accent4"/>
              </a:solidFill>
              <a:ln w="9525">
                <a:solidFill>
                  <a:srgbClr val="FCC30B"/>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'7.2.1 BCCR'!$C$12:$C$17</c:f>
              <c:numCache>
                <c:formatCode>General</c:formatCode>
                <c:ptCount val="6"/>
                <c:pt idx="0">
                  <c:v>2011</c:v>
                </c:pt>
                <c:pt idx="1">
                  <c:v>2012</c:v>
                </c:pt>
                <c:pt idx="2">
                  <c:v>2013</c:v>
                </c:pt>
                <c:pt idx="3">
                  <c:v>2014</c:v>
                </c:pt>
                <c:pt idx="4">
                  <c:v>2015</c:v>
                </c:pt>
                <c:pt idx="5">
                  <c:v>2016</c:v>
                </c:pt>
              </c:numCache>
            </c:numRef>
          </c:cat>
          <c:val>
            <c:numRef>
              <c:f>'7.2.1 BCCR'!$G$12:$G$17</c:f>
              <c:numCache>
                <c:formatCode>0.0</c:formatCode>
                <c:ptCount val="6"/>
                <c:pt idx="0">
                  <c:v>37.373299223292157</c:v>
                </c:pt>
                <c:pt idx="1">
                  <c:v>38.136282697633327</c:v>
                </c:pt>
                <c:pt idx="2">
                  <c:v>37.660594627103059</c:v>
                </c:pt>
                <c:pt idx="3">
                  <c:v>36.628221672662228</c:v>
                </c:pt>
                <c:pt idx="4">
                  <c:v>38.599331263370942</c:v>
                </c:pt>
                <c:pt idx="5">
                  <c:v>36.645929512697975</c:v>
                </c:pt>
              </c:numCache>
            </c:numRef>
          </c:val>
          <c:smooth val="0"/>
          <c:extLst>
            <c:ext xmlns:c16="http://schemas.microsoft.com/office/drawing/2014/chart" uri="{C3380CC4-5D6E-409C-BE32-E72D297353CC}">
              <c16:uniqueId val="{00000000-A73A-469F-BD4B-1762CCD590BA}"/>
            </c:ext>
          </c:extLst>
        </c:ser>
        <c:ser>
          <c:idx val="1"/>
          <c:order val="1"/>
          <c:tx>
            <c:strRef>
              <c:f>'7.2.1 BCCR'!$H$11</c:f>
              <c:strCache>
                <c:ptCount val="1"/>
                <c:pt idx="0">
                  <c:v>Porcentaje de participación (%)-sin leña residencial-</c:v>
                </c:pt>
              </c:strCache>
            </c:strRef>
          </c:tx>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'7.2.1 BCCR'!$C$12:$C$17</c:f>
              <c:numCache>
                <c:formatCode>General</c:formatCode>
                <c:ptCount val="6"/>
                <c:pt idx="0">
                  <c:v>2011</c:v>
                </c:pt>
                <c:pt idx="1">
                  <c:v>2012</c:v>
                </c:pt>
                <c:pt idx="2">
                  <c:v>2013</c:v>
                </c:pt>
                <c:pt idx="3">
                  <c:v>2014</c:v>
                </c:pt>
                <c:pt idx="4">
                  <c:v>2015</c:v>
                </c:pt>
                <c:pt idx="5">
                  <c:v>2016</c:v>
                </c:pt>
              </c:numCache>
            </c:numRef>
          </c:cat>
          <c:val>
            <c:numRef>
              <c:f>'7.2.1 BCCR'!$H$12:$H$17</c:f>
              <c:numCache>
                <c:formatCode>0.0</c:formatCode>
                <c:ptCount val="6"/>
                <c:pt idx="0">
                  <c:v>32.256642605513477</c:v>
                </c:pt>
                <c:pt idx="1">
                  <c:v>33.617074893625215</c:v>
                </c:pt>
                <c:pt idx="2">
                  <c:v>33.42132288222254</c:v>
                </c:pt>
                <c:pt idx="3">
                  <c:v>33.230100774684686</c:v>
                </c:pt>
                <c:pt idx="4">
                  <c:v>35.443765415834847</c:v>
                </c:pt>
                <c:pt idx="5">
                  <c:v>34.13775073631767</c:v>
                </c:pt>
              </c:numCache>
            </c:numRef>
          </c:val>
          <c:smooth val="0"/>
          <c:extLst>
            <c:ext xmlns:c16="http://schemas.microsoft.com/office/drawing/2014/chart" uri="{C3380CC4-5D6E-409C-BE32-E72D297353CC}">
              <c16:uniqueId val="{00000000-EC8F-4E8F-8AF3-0630090FEC7D}"/>
            </c:ext>
          </c:extLst>
        </c:ser>
        <c:dLbls>
          <c:dLblPos val="t"/>
          <c:showLegendKey val="0"/>
          <c:showVal val="1"/>
          <c:showCatName val="0"/>
          <c:showSerName val="0"/>
          <c:showPercent val="0"/>
          <c:showBubbleSize val="0"/>
        </c:dLbls>
        <c:marker val="1"/>
        <c:smooth val="0"/>
        <c:axId val="223327232"/>
        <c:axId val="201193664"/>
      </c:lineChart>
      <c:catAx>
        <c:axId val="22332723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01193664"/>
        <c:crosses val="autoZero"/>
        <c:auto val="1"/>
        <c:lblAlgn val="ctr"/>
        <c:lblOffset val="100"/>
        <c:noMultiLvlLbl val="0"/>
      </c:catAx>
      <c:valAx>
        <c:axId val="201193664"/>
        <c:scaling>
          <c:orientation val="minMax"/>
          <c:max val="44"/>
          <c:min val="28"/>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Porcentaje</a:t>
                </a:r>
              </a:p>
            </c:rich>
          </c:tx>
          <c:layout>
            <c:manualLayout>
              <c:xMode val="edge"/>
              <c:yMode val="edge"/>
              <c:x val="2.8248587570621469E-3"/>
              <c:y val="7.1991001124859281E-4"/>
            </c:manualLayout>
          </c:layout>
          <c:overlay val="0"/>
          <c:spPr>
            <a:noFill/>
            <a:ln>
              <a:noFill/>
            </a:ln>
            <a:effectLst/>
          </c:sp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3327232"/>
        <c:crosses val="autoZero"/>
        <c:crossBetween val="between"/>
        <c:majorUnit val="4"/>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61091426071741"/>
          <c:y val="0.18518518518518517"/>
          <c:w val="0.84333530183727046"/>
          <c:h val="0.66479950422863809"/>
        </c:manualLayout>
      </c:layout>
      <c:lineChart>
        <c:grouping val="standard"/>
        <c:varyColors val="0"/>
        <c:ser>
          <c:idx val="0"/>
          <c:order val="0"/>
          <c:spPr>
            <a:ln w="28575" cap="rnd">
              <a:solidFill>
                <a:srgbClr val="FCC30B"/>
              </a:solidFill>
              <a:round/>
            </a:ln>
            <a:effectLst/>
          </c:spPr>
          <c:marker>
            <c:symbol val="square"/>
            <c:size val="5"/>
            <c:spPr>
              <a:solidFill>
                <a:schemeClr val="accent4"/>
              </a:solidFill>
              <a:ln w="9525">
                <a:solidFill>
                  <a:schemeClr val="accent4"/>
                </a:solidFill>
              </a:ln>
              <a:effectLst/>
            </c:spPr>
          </c:marker>
          <c:dLbls>
            <c:numFmt formatCode="#,##0.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'7.3.1'!$C$24:$C$31</c:f>
              <c:numCache>
                <c:formatCode>General</c:formatCode>
                <c:ptCount val="8"/>
                <c:pt idx="0">
                  <c:v>2010</c:v>
                </c:pt>
                <c:pt idx="1">
                  <c:v>2011</c:v>
                </c:pt>
                <c:pt idx="2">
                  <c:v>2012</c:v>
                </c:pt>
                <c:pt idx="3">
                  <c:v>2013</c:v>
                </c:pt>
                <c:pt idx="4">
                  <c:v>2014</c:v>
                </c:pt>
                <c:pt idx="5">
                  <c:v>2015</c:v>
                </c:pt>
                <c:pt idx="6">
                  <c:v>2016</c:v>
                </c:pt>
                <c:pt idx="7">
                  <c:v>2017</c:v>
                </c:pt>
              </c:numCache>
            </c:numRef>
          </c:cat>
          <c:val>
            <c:numRef>
              <c:f>'7.3.1'!$D$24:$D$31</c:f>
              <c:numCache>
                <c:formatCode>#####\ ###\ ###\ ##0.000</c:formatCode>
                <c:ptCount val="8"/>
                <c:pt idx="0">
                  <c:v>6.8428058865277239E-2</c:v>
                </c:pt>
                <c:pt idx="1">
                  <c:v>6.5415485976925605E-2</c:v>
                </c:pt>
                <c:pt idx="2">
                  <c:v>6.3383077895667106E-2</c:v>
                </c:pt>
                <c:pt idx="3">
                  <c:v>6.2011900445535173E-2</c:v>
                </c:pt>
                <c:pt idx="4">
                  <c:v>6.0583023488463991E-2</c:v>
                </c:pt>
                <c:pt idx="5">
                  <c:v>6.097421310080068E-2</c:v>
                </c:pt>
                <c:pt idx="6">
                  <c:v>6.1520663613473213E-2</c:v>
                </c:pt>
                <c:pt idx="7">
                  <c:v>5.955639791936209E-2</c:v>
                </c:pt>
              </c:numCache>
            </c:numRef>
          </c:val>
          <c:smooth val="0"/>
          <c:extLst>
            <c:ext xmlns:c16="http://schemas.microsoft.com/office/drawing/2014/chart" uri="{C3380CC4-5D6E-409C-BE32-E72D297353CC}">
              <c16:uniqueId val="{00000000-8156-41E0-B6CD-C01167AA3286}"/>
            </c:ext>
          </c:extLst>
        </c:ser>
        <c:dLbls>
          <c:dLblPos val="t"/>
          <c:showLegendKey val="0"/>
          <c:showVal val="1"/>
          <c:showCatName val="0"/>
          <c:showSerName val="0"/>
          <c:showPercent val="0"/>
          <c:showBubbleSize val="0"/>
        </c:dLbls>
        <c:marker val="1"/>
        <c:smooth val="0"/>
        <c:axId val="222533632"/>
        <c:axId val="222397568"/>
      </c:lineChart>
      <c:catAx>
        <c:axId val="22253363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layout>
            <c:manualLayout>
              <c:xMode val="edge"/>
              <c:yMode val="edge"/>
              <c:x val="0.51968657042869637"/>
              <c:y val="0.92960629921259841"/>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2397568"/>
        <c:crosses val="autoZero"/>
        <c:auto val="1"/>
        <c:lblAlgn val="ctr"/>
        <c:lblOffset val="100"/>
        <c:noMultiLvlLbl val="0"/>
      </c:catAx>
      <c:valAx>
        <c:axId val="222397568"/>
        <c:scaling>
          <c:orientation val="minMax"/>
          <c:max val="8.0000000000000016E-2"/>
          <c:min val="5.000000000000001E-2"/>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Intensidad (TJ/mill col 91)</a:t>
                </a:r>
              </a:p>
            </c:rich>
          </c:tx>
          <c:layout>
            <c:manualLayout>
              <c:xMode val="edge"/>
              <c:yMode val="edge"/>
              <c:x val="2.2222222222222223E-2"/>
              <c:y val="2.1265310586176735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 ###\ ###\ ##0.0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2533632"/>
        <c:crosses val="autoZero"/>
        <c:crossBetween val="between"/>
        <c:majorUnit val="1.0000000000000002E-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61091426071741"/>
          <c:y val="0.19907407407407407"/>
          <c:w val="0.84333530183727046"/>
          <c:h val="0.66479950422863809"/>
        </c:manualLayout>
      </c:layout>
      <c:lineChart>
        <c:grouping val="standard"/>
        <c:varyColors val="0"/>
        <c:ser>
          <c:idx val="0"/>
          <c:order val="0"/>
          <c:tx>
            <c:strRef>
              <c:f>'7.3.1 BCCR'!$F$10</c:f>
              <c:strCache>
                <c:ptCount val="1"/>
                <c:pt idx="0">
                  <c:v>Intensidad energética (TJ/millón colones)</c:v>
                </c:pt>
              </c:strCache>
            </c:strRef>
          </c:tx>
          <c:spPr>
            <a:ln w="28575" cap="rnd">
              <a:solidFill>
                <a:srgbClr val="FCC30B"/>
              </a:solidFill>
              <a:round/>
            </a:ln>
            <a:effectLst/>
          </c:spPr>
          <c:marker>
            <c:symbol val="square"/>
            <c:size val="5"/>
            <c:spPr>
              <a:solidFill>
                <a:schemeClr val="accent4"/>
              </a:solidFill>
              <a:ln w="9525">
                <a:solidFill>
                  <a:srgbClr val="FCC30B"/>
                </a:solidFill>
              </a:ln>
              <a:effectLst/>
            </c:spPr>
          </c:marker>
          <c:dLbls>
            <c:numFmt formatCode="#,##0.0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'7.3.1 BCCR'!$C$11:$C$16</c:f>
              <c:numCache>
                <c:formatCode>General</c:formatCode>
                <c:ptCount val="6"/>
                <c:pt idx="0">
                  <c:v>2011</c:v>
                </c:pt>
                <c:pt idx="1">
                  <c:v>2012</c:v>
                </c:pt>
                <c:pt idx="2">
                  <c:v>2013</c:v>
                </c:pt>
                <c:pt idx="3">
                  <c:v>2014</c:v>
                </c:pt>
                <c:pt idx="4">
                  <c:v>2015</c:v>
                </c:pt>
                <c:pt idx="5">
                  <c:v>2016</c:v>
                </c:pt>
              </c:numCache>
            </c:numRef>
          </c:cat>
          <c:val>
            <c:numRef>
              <c:f>'7.3.1 BCCR'!$F$11:$F$16</c:f>
              <c:numCache>
                <c:formatCode>0.0000</c:formatCode>
                <c:ptCount val="6"/>
                <c:pt idx="0">
                  <c:v>2.4376860556952489E-3</c:v>
                </c:pt>
                <c:pt idx="1">
                  <c:v>2.3640706834101499E-3</c:v>
                </c:pt>
                <c:pt idx="2">
                  <c:v>2.3087683091602891E-3</c:v>
                </c:pt>
                <c:pt idx="3">
                  <c:v>2.2270559866683593E-3</c:v>
                </c:pt>
                <c:pt idx="4">
                  <c:v>2.3497921854194631E-3</c:v>
                </c:pt>
                <c:pt idx="5">
                  <c:v>2.2292845932789162E-3</c:v>
                </c:pt>
              </c:numCache>
            </c:numRef>
          </c:val>
          <c:smooth val="0"/>
          <c:extLst>
            <c:ext xmlns:c16="http://schemas.microsoft.com/office/drawing/2014/chart" uri="{C3380CC4-5D6E-409C-BE32-E72D297353CC}">
              <c16:uniqueId val="{00000000-9509-4E94-9B93-3D80DF5C3B62}"/>
            </c:ext>
          </c:extLst>
        </c:ser>
        <c:dLbls>
          <c:dLblPos val="t"/>
          <c:showLegendKey val="0"/>
          <c:showVal val="1"/>
          <c:showCatName val="0"/>
          <c:showSerName val="0"/>
          <c:showPercent val="0"/>
          <c:showBubbleSize val="0"/>
        </c:dLbls>
        <c:marker val="1"/>
        <c:smooth val="0"/>
        <c:axId val="223900672"/>
        <c:axId val="222398720"/>
      </c:lineChart>
      <c:catAx>
        <c:axId val="22390067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layout>
            <c:manualLayout>
              <c:xMode val="edge"/>
              <c:yMode val="edge"/>
              <c:x val="0.51968657042869637"/>
              <c:y val="0.92960629921259841"/>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2398720"/>
        <c:crosses val="autoZero"/>
        <c:auto val="1"/>
        <c:lblAlgn val="ctr"/>
        <c:lblOffset val="100"/>
        <c:noMultiLvlLbl val="0"/>
      </c:catAx>
      <c:valAx>
        <c:axId val="222398720"/>
        <c:scaling>
          <c:orientation val="minMax"/>
          <c:max val="3.0000000000000009E-3"/>
          <c:min val="1.5000000000000005E-3"/>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 (TJ/mill col)</a:t>
                </a:r>
              </a:p>
            </c:rich>
          </c:tx>
          <c:layout>
            <c:manualLayout>
              <c:xMode val="edge"/>
              <c:yMode val="edge"/>
              <c:x val="2.7777777777777776E-2"/>
              <c:y val="2.1265296383406622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00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3900672"/>
        <c:crosses val="autoZero"/>
        <c:crossBetween val="between"/>
        <c:majorUnit val="5.0000000000000012E-4"/>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073381452318464"/>
          <c:y val="0.16450216450216451"/>
          <c:w val="0.83871062992125978"/>
          <c:h val="0.4046378293622388"/>
        </c:manualLayout>
      </c:layout>
      <c:lineChart>
        <c:grouping val="standard"/>
        <c:varyColors val="0"/>
        <c:ser>
          <c:idx val="0"/>
          <c:order val="0"/>
          <c:spPr>
            <a:ln w="28575" cap="rnd">
              <a:solidFill>
                <a:schemeClr val="bg1">
                  <a:lumMod val="50000"/>
                </a:schemeClr>
              </a:solidFill>
              <a:round/>
            </a:ln>
            <a:effectLst/>
          </c:spPr>
          <c:marker>
            <c:symbol val="circle"/>
            <c:size val="5"/>
            <c:spPr>
              <a:solidFill>
                <a:schemeClr val="bg1">
                  <a:lumMod val="50000"/>
                </a:schemeClr>
              </a:solidFill>
              <a:ln w="9525">
                <a:solidFill>
                  <a:schemeClr val="bg1">
                    <a:lumMod val="50000"/>
                  </a:schemeClr>
                </a:solidFill>
              </a:ln>
              <a:effectLst/>
            </c:spPr>
          </c:marker>
          <c:cat>
            <c:numRef>
              <c:f>'7.3.1 BCCR ae'!$C$12:$C$17</c:f>
              <c:numCache>
                <c:formatCode>General</c:formatCode>
                <c:ptCount val="6"/>
                <c:pt idx="0">
                  <c:v>2011</c:v>
                </c:pt>
                <c:pt idx="1">
                  <c:v>2012</c:v>
                </c:pt>
                <c:pt idx="2">
                  <c:v>2013</c:v>
                </c:pt>
                <c:pt idx="3">
                  <c:v>2014</c:v>
                </c:pt>
                <c:pt idx="4">
                  <c:v>2015</c:v>
                </c:pt>
                <c:pt idx="5">
                  <c:v>2016</c:v>
                </c:pt>
              </c:numCache>
            </c:numRef>
          </c:cat>
          <c:val>
            <c:numRef>
              <c:f>'7.3.1 BCCR ae'!$D$12:$D$17</c:f>
              <c:numCache>
                <c:formatCode>_(* #\ ##0.00000_);_(* \(#\ ##0.00000\);_(* "-"??_);_(@_)</c:formatCode>
                <c:ptCount val="6"/>
                <c:pt idx="0">
                  <c:v>5.7809962360411728E-3</c:v>
                </c:pt>
                <c:pt idx="1">
                  <c:v>5.8804259682186796E-3</c:v>
                </c:pt>
                <c:pt idx="2">
                  <c:v>6.4209277332843342E-3</c:v>
                </c:pt>
                <c:pt idx="3">
                  <c:v>6.5600492544031375E-3</c:v>
                </c:pt>
                <c:pt idx="4">
                  <c:v>6.6641373785697325E-3</c:v>
                </c:pt>
                <c:pt idx="5">
                  <c:v>6.4410933806108702E-3</c:v>
                </c:pt>
              </c:numCache>
            </c:numRef>
          </c:val>
          <c:smooth val="0"/>
          <c:extLst>
            <c:ext xmlns:c16="http://schemas.microsoft.com/office/drawing/2014/chart" uri="{C3380CC4-5D6E-409C-BE32-E72D297353CC}">
              <c16:uniqueId val="{00000000-0300-480D-A1A5-4B0848B6B378}"/>
            </c:ext>
          </c:extLst>
        </c:ser>
        <c:ser>
          <c:idx val="1"/>
          <c:order val="1"/>
          <c:spPr>
            <a:ln w="28575" cap="rnd">
              <a:solidFill>
                <a:srgbClr val="FCC30B"/>
              </a:solidFill>
              <a:round/>
            </a:ln>
            <a:effectLst/>
          </c:spPr>
          <c:marker>
            <c:symbol val="square"/>
            <c:size val="5"/>
            <c:spPr>
              <a:solidFill>
                <a:srgbClr val="FCC30B"/>
              </a:solidFill>
              <a:ln w="9525">
                <a:solidFill>
                  <a:srgbClr val="FCC30B"/>
                </a:solidFill>
              </a:ln>
              <a:effectLst/>
            </c:spPr>
          </c:marker>
          <c:cat>
            <c:numRef>
              <c:f>'7.3.1 BCCR ae'!$C$12:$C$17</c:f>
              <c:numCache>
                <c:formatCode>General</c:formatCode>
                <c:ptCount val="6"/>
                <c:pt idx="0">
                  <c:v>2011</c:v>
                </c:pt>
                <c:pt idx="1">
                  <c:v>2012</c:v>
                </c:pt>
                <c:pt idx="2">
                  <c:v>2013</c:v>
                </c:pt>
                <c:pt idx="3">
                  <c:v>2014</c:v>
                </c:pt>
                <c:pt idx="4">
                  <c:v>2015</c:v>
                </c:pt>
                <c:pt idx="5">
                  <c:v>2016</c:v>
                </c:pt>
              </c:numCache>
            </c:numRef>
          </c:cat>
          <c:val>
            <c:numRef>
              <c:f>'7.3.1 BCCR ae'!$E$12:$E$17</c:f>
              <c:numCache>
                <c:formatCode>_(* #\ ##0.00000_);_(* \(#\ ##0.00000\);_(* "-"??_);_(@_)</c:formatCode>
                <c:ptCount val="6"/>
                <c:pt idx="0">
                  <c:v>6.7767116224026813E-2</c:v>
                </c:pt>
                <c:pt idx="1">
                  <c:v>6.531093200457426E-2</c:v>
                </c:pt>
                <c:pt idx="2">
                  <c:v>7.503590601630851E-2</c:v>
                </c:pt>
                <c:pt idx="3">
                  <c:v>7.1720964663379252E-2</c:v>
                </c:pt>
                <c:pt idx="4">
                  <c:v>7.1355563036270511E-2</c:v>
                </c:pt>
                <c:pt idx="5">
                  <c:v>6.7783426509818931E-2</c:v>
                </c:pt>
              </c:numCache>
            </c:numRef>
          </c:val>
          <c:smooth val="0"/>
          <c:extLst>
            <c:ext xmlns:c16="http://schemas.microsoft.com/office/drawing/2014/chart" uri="{C3380CC4-5D6E-409C-BE32-E72D297353CC}">
              <c16:uniqueId val="{00000001-0300-480D-A1A5-4B0848B6B378}"/>
            </c:ext>
          </c:extLst>
        </c:ser>
        <c:ser>
          <c:idx val="2"/>
          <c:order val="2"/>
          <c:spPr>
            <a:ln w="28575" cap="rnd">
              <a:solidFill>
                <a:srgbClr val="FCC30B"/>
              </a:solidFill>
              <a:prstDash val="sysDash"/>
              <a:round/>
            </a:ln>
            <a:effectLst/>
          </c:spPr>
          <c:marker>
            <c:symbol val="diamond"/>
            <c:size val="5"/>
            <c:spPr>
              <a:solidFill>
                <a:srgbClr val="FCC30B"/>
              </a:solidFill>
              <a:ln w="9525">
                <a:solidFill>
                  <a:srgbClr val="FCC30B"/>
                </a:solidFill>
              </a:ln>
              <a:effectLst/>
            </c:spPr>
          </c:marker>
          <c:cat>
            <c:numRef>
              <c:f>'7.3.1 BCCR ae'!$C$12:$C$17</c:f>
              <c:numCache>
                <c:formatCode>General</c:formatCode>
                <c:ptCount val="6"/>
                <c:pt idx="0">
                  <c:v>2011</c:v>
                </c:pt>
                <c:pt idx="1">
                  <c:v>2012</c:v>
                </c:pt>
                <c:pt idx="2">
                  <c:v>2013</c:v>
                </c:pt>
                <c:pt idx="3">
                  <c:v>2014</c:v>
                </c:pt>
                <c:pt idx="4">
                  <c:v>2015</c:v>
                </c:pt>
                <c:pt idx="5">
                  <c:v>2016</c:v>
                </c:pt>
              </c:numCache>
            </c:numRef>
          </c:cat>
          <c:val>
            <c:numRef>
              <c:f>'7.3.1 BCCR ae'!$F$12:$F$17</c:f>
              <c:numCache>
                <c:formatCode>_(* #\ ##0.00000_);_(* \(#\ ##0.00000\);_(* "-"??_);_(@_)</c:formatCode>
                <c:ptCount val="6"/>
                <c:pt idx="0">
                  <c:v>1.554447839250394E-3</c:v>
                </c:pt>
                <c:pt idx="1">
                  <c:v>1.5695638322606046E-3</c:v>
                </c:pt>
                <c:pt idx="2">
                  <c:v>1.4468494078630472E-3</c:v>
                </c:pt>
                <c:pt idx="3">
                  <c:v>1.3917093118111863E-3</c:v>
                </c:pt>
                <c:pt idx="4">
                  <c:v>1.3709593216820952E-3</c:v>
                </c:pt>
                <c:pt idx="5">
                  <c:v>1.3734040973232466E-3</c:v>
                </c:pt>
              </c:numCache>
            </c:numRef>
          </c:val>
          <c:smooth val="0"/>
          <c:extLst>
            <c:ext xmlns:c16="http://schemas.microsoft.com/office/drawing/2014/chart" uri="{C3380CC4-5D6E-409C-BE32-E72D297353CC}">
              <c16:uniqueId val="{00000002-0300-480D-A1A5-4B0848B6B378}"/>
            </c:ext>
          </c:extLst>
        </c:ser>
        <c:dLbls>
          <c:showLegendKey val="0"/>
          <c:showVal val="0"/>
          <c:showCatName val="0"/>
          <c:showSerName val="0"/>
          <c:showPercent val="0"/>
          <c:showBubbleSize val="0"/>
        </c:dLbls>
        <c:marker val="1"/>
        <c:smooth val="0"/>
        <c:axId val="224054784"/>
        <c:axId val="222402752"/>
      </c:lineChart>
      <c:catAx>
        <c:axId val="224054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General"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2402752"/>
        <c:crosses val="autoZero"/>
        <c:auto val="1"/>
        <c:lblAlgn val="ctr"/>
        <c:lblOffset val="100"/>
        <c:noMultiLvlLbl val="0"/>
      </c:catAx>
      <c:valAx>
        <c:axId val="222402752"/>
        <c:scaling>
          <c:orientation val="minMax"/>
        </c:scaling>
        <c:delete val="0"/>
        <c:axPos val="l"/>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s-CR"/>
                  <a:t>Tj/</a:t>
                </a:r>
                <a:r>
                  <a:rPr lang="es-CR" baseline="0"/>
                  <a:t> millones de colones</a:t>
                </a:r>
                <a:endParaRPr lang="es-CR"/>
              </a:p>
            </c:rich>
          </c:tx>
          <c:layout>
            <c:manualLayout>
              <c:xMode val="edge"/>
              <c:yMode val="edge"/>
              <c:x val="2.5000000000000001E-2"/>
              <c:y val="6.6261035552374224E-3"/>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0.0000" sourceLinked="0"/>
        <c:majorTickMark val="none"/>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4054784"/>
        <c:crosses val="autoZero"/>
        <c:crossBetween val="between"/>
        <c:majorUnit val="1.5000000000000003E-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428040244969369E-2"/>
          <c:y val="0.13425925925925927"/>
          <c:w val="0.89101640419947503"/>
          <c:h val="0.66016987459900833"/>
        </c:manualLayout>
      </c:layout>
      <c:lineChart>
        <c:grouping val="standard"/>
        <c:varyColors val="0"/>
        <c:ser>
          <c:idx val="0"/>
          <c:order val="0"/>
          <c:spPr>
            <a:ln w="28575" cap="rnd">
              <a:solidFill>
                <a:srgbClr val="A21942"/>
              </a:solidFill>
              <a:round/>
            </a:ln>
            <a:effectLst/>
          </c:spPr>
          <c:marker>
            <c:symbol val="circle"/>
            <c:size val="5"/>
            <c:spPr>
              <a:solidFill>
                <a:srgbClr val="990033">
                  <a:alpha val="94000"/>
                </a:srgbClr>
              </a:solidFill>
              <a:ln w="9525">
                <a:solidFill>
                  <a:srgbClr val="66003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'8.1.1'!$C$30:$C$40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'8.1.1'!$G$30:$G$40</c:f>
              <c:numCache>
                <c:formatCode>0.0</c:formatCode>
                <c:ptCount val="11"/>
                <c:pt idx="0">
                  <c:v>3.4574801037627876</c:v>
                </c:pt>
                <c:pt idx="1">
                  <c:v>2.9838845327223829</c:v>
                </c:pt>
                <c:pt idx="2">
                  <c:v>3.4384350713894674</c:v>
                </c:pt>
                <c:pt idx="3">
                  <c:v>0.95172409922407375</c:v>
                </c:pt>
                <c:pt idx="4">
                  <c:v>2.2149412709310519</c:v>
                </c:pt>
                <c:pt idx="5">
                  <c:v>2.3641939802564389</c:v>
                </c:pt>
                <c:pt idx="6">
                  <c:v>3.0065257982286009</c:v>
                </c:pt>
                <c:pt idx="7">
                  <c:v>2.2036415177556017</c:v>
                </c:pt>
                <c:pt idx="8">
                  <c:v>1.4870635711443276</c:v>
                </c:pt>
                <c:pt idx="9">
                  <c:v>1.0900883875981684</c:v>
                </c:pt>
                <c:pt idx="10">
                  <c:v>1.4849700867271853</c:v>
                </c:pt>
              </c:numCache>
            </c:numRef>
          </c:val>
          <c:smooth val="0"/>
          <c:extLst>
            <c:ext xmlns:c16="http://schemas.microsoft.com/office/drawing/2014/chart" uri="{C3380CC4-5D6E-409C-BE32-E72D297353CC}">
              <c16:uniqueId val="{00000000-FC21-4A67-B4B9-5640EB37A0EE}"/>
            </c:ext>
          </c:extLst>
        </c:ser>
        <c:dLbls>
          <c:dLblPos val="t"/>
          <c:showLegendKey val="0"/>
          <c:showVal val="1"/>
          <c:showCatName val="0"/>
          <c:showSerName val="0"/>
          <c:showPercent val="0"/>
          <c:showBubbleSize val="0"/>
        </c:dLbls>
        <c:marker val="1"/>
        <c:smooth val="0"/>
        <c:axId val="221385216"/>
        <c:axId val="225488832"/>
      </c:lineChart>
      <c:catAx>
        <c:axId val="22138521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5488832"/>
        <c:crosses val="autoZero"/>
        <c:auto val="1"/>
        <c:lblAlgn val="ctr"/>
        <c:lblOffset val="100"/>
        <c:noMultiLvlLbl val="0"/>
      </c:catAx>
      <c:valAx>
        <c:axId val="225488832"/>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Porcentaje</a:t>
                </a:r>
              </a:p>
            </c:rich>
          </c:tx>
          <c:layout>
            <c:manualLayout>
              <c:xMode val="edge"/>
              <c:yMode val="edge"/>
              <c:x val="8.3333333333333332E-3"/>
              <c:y val="2.6369568387284922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1385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428040244969369E-2"/>
          <c:y val="0.13425925925925927"/>
          <c:w val="0.89101640419947503"/>
          <c:h val="0.66016987459900833"/>
        </c:manualLayout>
      </c:layout>
      <c:lineChart>
        <c:grouping val="standard"/>
        <c:varyColors val="0"/>
        <c:ser>
          <c:idx val="0"/>
          <c:order val="0"/>
          <c:tx>
            <c:strRef>
              <c:f>'8.1.1'!$D$46</c:f>
              <c:strCache>
                <c:ptCount val="1"/>
                <c:pt idx="0">
                  <c:v>     PIB Per cápita</c:v>
                </c:pt>
              </c:strCache>
            </c:strRef>
          </c:tx>
          <c:spPr>
            <a:ln w="28575" cap="rnd">
              <a:solidFill>
                <a:srgbClr val="A21942"/>
              </a:solidFill>
              <a:round/>
            </a:ln>
            <a:effectLst/>
          </c:spPr>
          <c:marker>
            <c:symbol val="circle"/>
            <c:size val="5"/>
            <c:spPr>
              <a:solidFill>
                <a:srgbClr val="A21942">
                  <a:alpha val="93725"/>
                </a:srgbClr>
              </a:solidFill>
              <a:ln w="9525">
                <a:solidFill>
                  <a:srgbClr val="A21942"/>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'8.1.1'!$C$47:$C$56</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'8.1.1'!$D$47:$D$56</c:f>
              <c:numCache>
                <c:formatCode>#\ ##0.0</c:formatCode>
                <c:ptCount val="10"/>
                <c:pt idx="0">
                  <c:v>3.4574801037627876</c:v>
                </c:pt>
                <c:pt idx="1">
                  <c:v>2.9838845327223829</c:v>
                </c:pt>
                <c:pt idx="2">
                  <c:v>3.4384350713894674</c:v>
                </c:pt>
                <c:pt idx="3">
                  <c:v>0.95172409922407375</c:v>
                </c:pt>
                <c:pt idx="4">
                  <c:v>2.2149412709310519</c:v>
                </c:pt>
                <c:pt idx="5">
                  <c:v>2.3641939802564389</c:v>
                </c:pt>
                <c:pt idx="6">
                  <c:v>3.0065257982286009</c:v>
                </c:pt>
                <c:pt idx="7">
                  <c:v>2.2036415177556017</c:v>
                </c:pt>
                <c:pt idx="8">
                  <c:v>1.4870635711443276</c:v>
                </c:pt>
                <c:pt idx="9">
                  <c:v>1.0900883875981684</c:v>
                </c:pt>
              </c:numCache>
            </c:numRef>
          </c:val>
          <c:smooth val="0"/>
          <c:extLst>
            <c:ext xmlns:c16="http://schemas.microsoft.com/office/drawing/2014/chart" uri="{C3380CC4-5D6E-409C-BE32-E72D297353CC}">
              <c16:uniqueId val="{00000000-9380-46A8-A004-AD58E05B1562}"/>
            </c:ext>
          </c:extLst>
        </c:ser>
        <c:dLbls>
          <c:dLblPos val="t"/>
          <c:showLegendKey val="0"/>
          <c:showVal val="1"/>
          <c:showCatName val="0"/>
          <c:showSerName val="0"/>
          <c:showPercent val="0"/>
          <c:showBubbleSize val="0"/>
        </c:dLbls>
        <c:marker val="1"/>
        <c:smooth val="0"/>
        <c:axId val="221386240"/>
        <c:axId val="225490560"/>
      </c:lineChart>
      <c:catAx>
        <c:axId val="22138624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5490560"/>
        <c:crosses val="autoZero"/>
        <c:auto val="1"/>
        <c:lblAlgn val="ctr"/>
        <c:lblOffset val="100"/>
        <c:noMultiLvlLbl val="0"/>
      </c:catAx>
      <c:valAx>
        <c:axId val="225490560"/>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Porcentaje</a:t>
                </a:r>
              </a:p>
            </c:rich>
          </c:tx>
          <c:layout>
            <c:manualLayout>
              <c:xMode val="edge"/>
              <c:yMode val="edge"/>
              <c:x val="8.3333333333333332E-3"/>
              <c:y val="2.6369568387284922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138624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050" b="1" i="0" u="none" strike="noStrike" kern="1200" spc="0" baseline="0">
                <a:solidFill>
                  <a:sysClr val="windowText" lastClr="000000"/>
                </a:solidFill>
                <a:latin typeface="+mn-lt"/>
                <a:ea typeface="+mn-ea"/>
                <a:cs typeface="+mn-cs"/>
              </a:defRPr>
            </a:pPr>
            <a:r>
              <a:rPr lang="es-CR" sz="1050" b="1">
                <a:solidFill>
                  <a:sysClr val="windowText" lastClr="000000"/>
                </a:solidFill>
              </a:rPr>
              <a:t>Costa Rica: Tasas de crecimiento del producto interno bruto, de la población ocupada y de la productividad laboral a volumen de precios del año anterior encadenado por persona empleada por trimestres, Año 2018</a:t>
            </a:r>
          </a:p>
        </c:rich>
      </c:tx>
      <c:layout>
        <c:manualLayout>
          <c:xMode val="edge"/>
          <c:yMode val="edge"/>
          <c:x val="1.1447656829898943E-2"/>
          <c:y val="2.1916492089864913E-2"/>
        </c:manualLayout>
      </c:layout>
      <c:overlay val="0"/>
      <c:spPr>
        <a:noFill/>
        <a:ln>
          <a:noFill/>
        </a:ln>
        <a:effectLst/>
      </c:spPr>
      <c:txPr>
        <a:bodyPr rot="0" spcFirstLastPara="1" vertOverflow="ellipsis" vert="horz" wrap="square" anchor="ctr" anchorCtr="1"/>
        <a:lstStyle/>
        <a:p>
          <a:pPr algn="l">
            <a:defRPr sz="1050" b="1" i="0" u="none" strike="noStrike" kern="1200" spc="0" baseline="0">
              <a:solidFill>
                <a:sysClr val="windowText" lastClr="000000"/>
              </a:solidFill>
              <a:latin typeface="+mn-lt"/>
              <a:ea typeface="+mn-ea"/>
              <a:cs typeface="+mn-cs"/>
            </a:defRPr>
          </a:pPr>
          <a:endParaRPr lang="es-CR"/>
        </a:p>
      </c:txPr>
    </c:title>
    <c:autoTitleDeleted val="0"/>
    <c:plotArea>
      <c:layout>
        <c:manualLayout>
          <c:layoutTarget val="inner"/>
          <c:xMode val="edge"/>
          <c:yMode val="edge"/>
          <c:x val="5.8239777093895613E-2"/>
          <c:y val="0.24115740740740746"/>
          <c:w val="0.89673729073979047"/>
          <c:h val="0.46538033663223294"/>
        </c:manualLayout>
      </c:layout>
      <c:barChart>
        <c:barDir val="col"/>
        <c:grouping val="clustered"/>
        <c:varyColors val="0"/>
        <c:ser>
          <c:idx val="4"/>
          <c:order val="0"/>
          <c:tx>
            <c:strRef>
              <c:f>'8.2.1'!$E$10:$E$13</c:f>
              <c:strCache>
                <c:ptCount val="4"/>
                <c:pt idx="0">
                  <c:v>Tasa de crecimiento del PIB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'8.2.1'!$C$40:$D$43</c:f>
              <c:multiLvlStrCache>
                <c:ptCount val="4"/>
                <c:lvl>
                  <c:pt idx="0">
                    <c:v>I Trimestre</c:v>
                  </c:pt>
                  <c:pt idx="1">
                    <c:v>II Trimestre</c:v>
                  </c:pt>
                  <c:pt idx="2">
                    <c:v>III Trimestre</c:v>
                  </c:pt>
                  <c:pt idx="3">
                    <c:v>IV Trimestre</c:v>
                  </c:pt>
                </c:lvl>
                <c:lvl>
                  <c:pt idx="0">
                    <c:v>2018</c:v>
                  </c:pt>
                </c:lvl>
              </c:multiLvlStrCache>
            </c:multiLvlStrRef>
          </c:cat>
          <c:val>
            <c:numRef>
              <c:f>'8.2.1'!$E$40:$E$43</c:f>
              <c:numCache>
                <c:formatCode>0.0</c:formatCode>
                <c:ptCount val="4"/>
                <c:pt idx="0">
                  <c:v>2.9751191499999998</c:v>
                </c:pt>
                <c:pt idx="1">
                  <c:v>3.7626856700000002</c:v>
                </c:pt>
                <c:pt idx="2">
                  <c:v>2.5639888599999998</c:v>
                </c:pt>
                <c:pt idx="3">
                  <c:v>1.2816331999999999</c:v>
                </c:pt>
              </c:numCache>
            </c:numRef>
          </c:val>
          <c:extLst>
            <c:ext xmlns:c16="http://schemas.microsoft.com/office/drawing/2014/chart" uri="{C3380CC4-5D6E-409C-BE32-E72D297353CC}">
              <c16:uniqueId val="{00000000-E573-4832-BBAA-4A3B60F9868C}"/>
            </c:ext>
          </c:extLst>
        </c:ser>
        <c:ser>
          <c:idx val="6"/>
          <c:order val="1"/>
          <c:tx>
            <c:strRef>
              <c:f>'8.2.1'!$F$10:$F$13</c:f>
              <c:strCache>
                <c:ptCount val="4"/>
                <c:pt idx="0">
                  <c:v>Tasa de crecimiento de la población ocupada </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'8.2.1'!$C$40:$D$43</c:f>
              <c:multiLvlStrCache>
                <c:ptCount val="4"/>
                <c:lvl>
                  <c:pt idx="0">
                    <c:v>I Trimestre</c:v>
                  </c:pt>
                  <c:pt idx="1">
                    <c:v>II Trimestre</c:v>
                  </c:pt>
                  <c:pt idx="2">
                    <c:v>III Trimestre</c:v>
                  </c:pt>
                  <c:pt idx="3">
                    <c:v>IV Trimestre</c:v>
                  </c:pt>
                </c:lvl>
                <c:lvl>
                  <c:pt idx="0">
                    <c:v>2018</c:v>
                  </c:pt>
                </c:lvl>
              </c:multiLvlStrCache>
            </c:multiLvlStrRef>
          </c:cat>
          <c:val>
            <c:numRef>
              <c:f>'8.2.1'!$F$40:$F$43</c:f>
              <c:numCache>
                <c:formatCode>0.0</c:formatCode>
                <c:ptCount val="4"/>
                <c:pt idx="0">
                  <c:v>-2.7196801951904104</c:v>
                </c:pt>
                <c:pt idx="1">
                  <c:v>3.8558735287329782</c:v>
                </c:pt>
                <c:pt idx="2">
                  <c:v>3.3561978237645729</c:v>
                </c:pt>
                <c:pt idx="3">
                  <c:v>8.5026858551642484</c:v>
                </c:pt>
              </c:numCache>
            </c:numRef>
          </c:val>
          <c:extLst>
            <c:ext xmlns:c16="http://schemas.microsoft.com/office/drawing/2014/chart" uri="{C3380CC4-5D6E-409C-BE32-E72D297353CC}">
              <c16:uniqueId val="{00000001-E573-4832-BBAA-4A3B60F9868C}"/>
            </c:ext>
          </c:extLst>
        </c:ser>
        <c:ser>
          <c:idx val="0"/>
          <c:order val="2"/>
          <c:tx>
            <c:strRef>
              <c:f>'8.2.1'!$G$10:$G$13</c:f>
              <c:strCache>
                <c:ptCount val="4"/>
                <c:pt idx="0">
                  <c:v>Tasa de crecimiento de la productividad laboral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'8.2.1'!$C$40:$D$43</c:f>
              <c:multiLvlStrCache>
                <c:ptCount val="4"/>
                <c:lvl>
                  <c:pt idx="0">
                    <c:v>I Trimestre</c:v>
                  </c:pt>
                  <c:pt idx="1">
                    <c:v>II Trimestre</c:v>
                  </c:pt>
                  <c:pt idx="2">
                    <c:v>III Trimestre</c:v>
                  </c:pt>
                  <c:pt idx="3">
                    <c:v>IV Trimestre</c:v>
                  </c:pt>
                </c:lvl>
                <c:lvl>
                  <c:pt idx="0">
                    <c:v>2018</c:v>
                  </c:pt>
                </c:lvl>
              </c:multiLvlStrCache>
            </c:multiLvlStrRef>
          </c:cat>
          <c:val>
            <c:numRef>
              <c:f>'8.2.1'!$G$40:$G$43</c:f>
              <c:numCache>
                <c:formatCode>0.0</c:formatCode>
                <c:ptCount val="4"/>
                <c:pt idx="0">
                  <c:v>5.8540096908364925</c:v>
                </c:pt>
                <c:pt idx="1">
                  <c:v>-8.9728053596549451E-2</c:v>
                </c:pt>
                <c:pt idx="2">
                  <c:v>-0.76648423515877084</c:v>
                </c:pt>
                <c:pt idx="3">
                  <c:v>-6.6551833273366112</c:v>
                </c:pt>
              </c:numCache>
            </c:numRef>
          </c:val>
          <c:extLst>
            <c:ext xmlns:c16="http://schemas.microsoft.com/office/drawing/2014/chart" uri="{C3380CC4-5D6E-409C-BE32-E72D297353CC}">
              <c16:uniqueId val="{00000000-7B70-4E1D-AF75-3F6ECB9FD8EA}"/>
            </c:ext>
          </c:extLst>
        </c:ser>
        <c:dLbls>
          <c:dLblPos val="outEnd"/>
          <c:showLegendKey val="0"/>
          <c:showVal val="1"/>
          <c:showCatName val="0"/>
          <c:showSerName val="0"/>
          <c:showPercent val="0"/>
          <c:showBubbleSize val="0"/>
        </c:dLbls>
        <c:gapWidth val="150"/>
        <c:axId val="225296384"/>
        <c:axId val="224772096"/>
      </c:barChart>
      <c:catAx>
        <c:axId val="225296384"/>
        <c:scaling>
          <c:orientation val="minMax"/>
        </c:scaling>
        <c:delete val="0"/>
        <c:axPos val="b"/>
        <c:numFmt formatCode="General" sourceLinked="1"/>
        <c:majorTickMark val="in"/>
        <c:minorTickMark val="none"/>
        <c:tickLblPos val="low"/>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4772096"/>
        <c:crosses val="autoZero"/>
        <c:auto val="1"/>
        <c:lblAlgn val="ctr"/>
        <c:lblOffset val="100"/>
        <c:noMultiLvlLbl val="0"/>
      </c:catAx>
      <c:valAx>
        <c:axId val="224772096"/>
        <c:scaling>
          <c:orientation val="minMax"/>
        </c:scaling>
        <c:delete val="0"/>
        <c:axPos val="l"/>
        <c:numFmt formatCode="0.0" sourceLinked="1"/>
        <c:majorTickMark val="in"/>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5296384"/>
        <c:crosses val="autoZero"/>
        <c:crossBetween val="between"/>
      </c:valAx>
      <c:spPr>
        <a:noFill/>
        <a:ln>
          <a:noFill/>
        </a:ln>
        <a:effectLst/>
      </c:spPr>
    </c:plotArea>
    <c:legend>
      <c:legendPos val="b"/>
      <c:layout>
        <c:manualLayout>
          <c:xMode val="edge"/>
          <c:yMode val="edge"/>
          <c:x val="0.58160164117622359"/>
          <c:y val="0.87805774278215221"/>
          <c:w val="0.36839830428515408"/>
          <c:h val="0.103593633364636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orientation="portrait"/>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834114485689293E-2"/>
          <c:y val="9.9386652518942326E-2"/>
          <c:w val="0.88654644568030394"/>
          <c:h val="0.68189920473589216"/>
        </c:manualLayout>
      </c:layout>
      <c:lineChart>
        <c:grouping val="standard"/>
        <c:varyColors val="0"/>
        <c:ser>
          <c:idx val="0"/>
          <c:order val="0"/>
          <c:tx>
            <c:strRef>
              <c:f>'8.3.1'!$D$10:$F$10</c:f>
              <c:strCache>
                <c:ptCount val="1"/>
                <c:pt idx="0">
                  <c:v>Total </c:v>
                </c:pt>
              </c:strCache>
            </c:strRef>
          </c:tx>
          <c:spPr>
            <a:ln w="28575" cap="rnd">
              <a:solidFill>
                <a:schemeClr val="bg2">
                  <a:lumMod val="50000"/>
                </a:schemeClr>
              </a:solidFill>
              <a:round/>
            </a:ln>
            <a:effectLst/>
          </c:spPr>
          <c:marker>
            <c:symbol val="diamond"/>
            <c:size val="5"/>
            <c:spPr>
              <a:solidFill>
                <a:schemeClr val="bg2">
                  <a:lumMod val="50000"/>
                </a:schemeClr>
              </a:solidFill>
              <a:ln w="9525">
                <a:solidFill>
                  <a:schemeClr val="bg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'8.3.1'!$C$13:$C$21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'8.3.1'!$D$13:$D$21</c:f>
              <c:numCache>
                <c:formatCode>0.0</c:formatCode>
                <c:ptCount val="9"/>
                <c:pt idx="0">
                  <c:v>38.292018319512444</c:v>
                </c:pt>
                <c:pt idx="1">
                  <c:v>34.4760038430287</c:v>
                </c:pt>
                <c:pt idx="2">
                  <c:v>37.641722249622774</c:v>
                </c:pt>
                <c:pt idx="3">
                  <c:v>41.904229401750115</c:v>
                </c:pt>
                <c:pt idx="4">
                  <c:v>41.689547691296589</c:v>
                </c:pt>
                <c:pt idx="5">
                  <c:v>42.454178987185607</c:v>
                </c:pt>
                <c:pt idx="6">
                  <c:v>40.512621419490316</c:v>
                </c:pt>
                <c:pt idx="7">
                  <c:v>40.437541333429536</c:v>
                </c:pt>
                <c:pt idx="8">
                  <c:v>42.14982145767393</c:v>
                </c:pt>
              </c:numCache>
            </c:numRef>
          </c:val>
          <c:smooth val="0"/>
          <c:extLst>
            <c:ext xmlns:c16="http://schemas.microsoft.com/office/drawing/2014/chart" uri="{C3380CC4-5D6E-409C-BE32-E72D297353CC}">
              <c16:uniqueId val="{00000000-873D-49E6-94AB-198BE3620216}"/>
            </c:ext>
          </c:extLst>
        </c:ser>
        <c:ser>
          <c:idx val="1"/>
          <c:order val="1"/>
          <c:tx>
            <c:strRef>
              <c:f>'8.3.1'!$H$10:$J$10</c:f>
              <c:strCache>
                <c:ptCount val="1"/>
                <c:pt idx="0">
                  <c:v>Trabajadores independientes 1/</c:v>
                </c:pt>
              </c:strCache>
            </c:strRef>
          </c:tx>
          <c:spPr>
            <a:ln w="28575" cap="rnd">
              <a:solidFill>
                <a:srgbClr val="A21942"/>
              </a:solidFill>
              <a:round/>
            </a:ln>
            <a:effectLst/>
          </c:spPr>
          <c:marker>
            <c:symbol val="square"/>
            <c:size val="5"/>
            <c:spPr>
              <a:solidFill>
                <a:srgbClr val="990033"/>
              </a:solidFill>
              <a:ln w="9525">
                <a:solidFill>
                  <a:srgbClr val="99003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'8.3.1'!$C$13:$C$21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'8.3.1'!$H$13:$H$21</c:f>
              <c:numCache>
                <c:formatCode>0.0</c:formatCode>
                <c:ptCount val="9"/>
                <c:pt idx="0">
                  <c:v>69.204022031500102</c:v>
                </c:pt>
                <c:pt idx="1">
                  <c:v>66.407940005618542</c:v>
                </c:pt>
                <c:pt idx="2">
                  <c:v>68.87245081112836</c:v>
                </c:pt>
                <c:pt idx="3">
                  <c:v>75.484767814533654</c:v>
                </c:pt>
                <c:pt idx="4">
                  <c:v>80.267608069952104</c:v>
                </c:pt>
                <c:pt idx="5">
                  <c:v>84.043446454598353</c:v>
                </c:pt>
                <c:pt idx="6">
                  <c:v>82.735297604314979</c:v>
                </c:pt>
                <c:pt idx="7">
                  <c:v>86.371873855853011</c:v>
                </c:pt>
                <c:pt idx="8">
                  <c:v>89.057593318036993</c:v>
                </c:pt>
              </c:numCache>
            </c:numRef>
          </c:val>
          <c:smooth val="0"/>
          <c:extLst>
            <c:ext xmlns:c16="http://schemas.microsoft.com/office/drawing/2014/chart" uri="{C3380CC4-5D6E-409C-BE32-E72D297353CC}">
              <c16:uniqueId val="{00000001-873D-49E6-94AB-198BE3620216}"/>
            </c:ext>
          </c:extLst>
        </c:ser>
        <c:ser>
          <c:idx val="2"/>
          <c:order val="2"/>
          <c:tx>
            <c:strRef>
              <c:f>'8.3.1'!$L$10:$N$10</c:f>
              <c:strCache>
                <c:ptCount val="1"/>
                <c:pt idx="0">
                  <c:v>Trabajadores dependientes 2/</c:v>
                </c:pt>
              </c:strCache>
            </c:strRef>
          </c:tx>
          <c:spPr>
            <a:ln w="28575" cap="rnd">
              <a:solidFill>
                <a:srgbClr val="A21942"/>
              </a:solidFill>
              <a:prstDash val="dash"/>
              <a:round/>
            </a:ln>
            <a:effectLst/>
          </c:spPr>
          <c:marker>
            <c:symbol val="circle"/>
            <c:size val="5"/>
            <c:spPr>
              <a:solidFill>
                <a:srgbClr val="990033"/>
              </a:solidFill>
              <a:ln w="9525">
                <a:solidFill>
                  <a:srgbClr val="990033"/>
                </a:solidFill>
              </a:ln>
              <a:effectLst/>
            </c:spPr>
          </c:marker>
          <c:dLbls>
            <c:dLbl>
              <c:idx val="0"/>
              <c:layout>
                <c:manualLayout>
                  <c:x val="-4.6055555555555558E-2"/>
                  <c:y val="2.832166812481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73D-49E6-94AB-198BE3620216}"/>
                </c:ext>
              </c:extLst>
            </c:dLbl>
            <c:dLbl>
              <c:idx val="1"/>
              <c:layout>
                <c:manualLayout>
                  <c:x val="-4.3277777777777776E-2"/>
                  <c:y val="2.832166812481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3D-49E6-94AB-198BE3620216}"/>
                </c:ext>
              </c:extLst>
            </c:dLbl>
            <c:dLbl>
              <c:idx val="2"/>
              <c:layout>
                <c:manualLayout>
                  <c:x val="-4.3277777777777832E-2"/>
                  <c:y val="3.29512977544473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73D-49E6-94AB-198BE3620216}"/>
                </c:ext>
              </c:extLst>
            </c:dLbl>
            <c:dLbl>
              <c:idx val="3"/>
              <c:layout>
                <c:manualLayout>
                  <c:x val="-4.327777777777788E-2"/>
                  <c:y val="3.75809273840769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3D-49E6-94AB-198BE3620216}"/>
                </c:ext>
              </c:extLst>
            </c:dLbl>
            <c:dLbl>
              <c:idx val="4"/>
              <c:layout>
                <c:manualLayout>
                  <c:x val="-4.3277777777777776E-2"/>
                  <c:y val="3.29512977544472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3D-49E6-94AB-198BE3620216}"/>
                </c:ext>
              </c:extLst>
            </c:dLbl>
            <c:dLbl>
              <c:idx val="5"/>
              <c:layout>
                <c:manualLayout>
                  <c:x val="-4.327777777777788E-2"/>
                  <c:y val="2.832166812481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73D-49E6-94AB-198BE3620216}"/>
                </c:ext>
              </c:extLst>
            </c:dLbl>
            <c:dLbl>
              <c:idx val="6"/>
              <c:layout>
                <c:manualLayout>
                  <c:x val="-4.327777777777788E-2"/>
                  <c:y val="2.832166812481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73D-49E6-94AB-198BE362021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'8.3.1'!$C$13:$C$21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'8.3.1'!$L$13:$L$21</c:f>
              <c:numCache>
                <c:formatCode>0.0</c:formatCode>
                <c:ptCount val="9"/>
                <c:pt idx="0">
                  <c:v>30.046827498199477</c:v>
                </c:pt>
                <c:pt idx="1">
                  <c:v>26.558958810340592</c:v>
                </c:pt>
                <c:pt idx="2">
                  <c:v>29.555510736357277</c:v>
                </c:pt>
                <c:pt idx="3">
                  <c:v>31.932685462184857</c:v>
                </c:pt>
                <c:pt idx="4">
                  <c:v>31.013480389167686</c:v>
                </c:pt>
                <c:pt idx="5">
                  <c:v>31.312593346369653</c:v>
                </c:pt>
                <c:pt idx="6">
                  <c:v>29.63536987174318</c:v>
                </c:pt>
                <c:pt idx="7">
                  <c:v>28.052905390023106</c:v>
                </c:pt>
                <c:pt idx="8">
                  <c:v>28.158169540430066</c:v>
                </c:pt>
              </c:numCache>
            </c:numRef>
          </c:val>
          <c:smooth val="0"/>
          <c:extLst>
            <c:ext xmlns:c16="http://schemas.microsoft.com/office/drawing/2014/chart" uri="{C3380CC4-5D6E-409C-BE32-E72D297353CC}">
              <c16:uniqueId val="{00000009-873D-49E6-94AB-198BE3620216}"/>
            </c:ext>
          </c:extLst>
        </c:ser>
        <c:dLbls>
          <c:dLblPos val="t"/>
          <c:showLegendKey val="0"/>
          <c:showVal val="1"/>
          <c:showCatName val="0"/>
          <c:showSerName val="0"/>
          <c:showPercent val="0"/>
          <c:showBubbleSize val="0"/>
        </c:dLbls>
        <c:marker val="1"/>
        <c:smooth val="0"/>
        <c:axId val="226949632"/>
        <c:axId val="224776128"/>
      </c:lineChart>
      <c:catAx>
        <c:axId val="22694963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4776128"/>
        <c:crosses val="autoZero"/>
        <c:auto val="1"/>
        <c:lblAlgn val="ctr"/>
        <c:lblOffset val="100"/>
        <c:noMultiLvlLbl val="0"/>
      </c:catAx>
      <c:valAx>
        <c:axId val="224776128"/>
        <c:scaling>
          <c:orientation val="minMax"/>
          <c:max val="10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6.993006993006993E-3"/>
              <c:y val="1.4737246520359744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6949632"/>
        <c:crosses val="autoZero"/>
        <c:crossBetween val="between"/>
        <c:majorUnit val="20"/>
      </c:valAx>
      <c:spPr>
        <a:noFill/>
        <a:ln>
          <a:noFill/>
        </a:ln>
        <a:effectLst/>
      </c:spPr>
    </c:plotArea>
    <c:legend>
      <c:legendPos val="b"/>
      <c:layout>
        <c:manualLayout>
          <c:xMode val="edge"/>
          <c:yMode val="edge"/>
          <c:x val="9.8951048951048948E-2"/>
          <c:y val="0.93506449041377548"/>
          <c:w val="0.9"/>
          <c:h val="6.49355095862245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039370078740153E-2"/>
          <c:y val="0.125"/>
          <c:w val="0.89784951881014874"/>
          <c:h val="0.66169728783902015"/>
        </c:manualLayout>
      </c:layout>
      <c:lineChart>
        <c:grouping val="standard"/>
        <c:varyColors val="0"/>
        <c:ser>
          <c:idx val="0"/>
          <c:order val="0"/>
          <c:tx>
            <c:strRef>
              <c:f>'8.5.2'!$D$10</c:f>
              <c:strCache>
                <c:ptCount val="1"/>
                <c:pt idx="0">
                  <c:v>Total</c:v>
                </c:pt>
              </c:strCache>
            </c:strRef>
          </c:tx>
          <c:spPr>
            <a:ln w="28575" cap="rnd">
              <a:solidFill>
                <a:schemeClr val="bg2">
                  <a:lumMod val="50000"/>
                </a:schemeClr>
              </a:solidFill>
              <a:round/>
            </a:ln>
            <a:effectLst/>
          </c:spPr>
          <c:marker>
            <c:symbol val="triangle"/>
            <c:size val="5"/>
            <c:spPr>
              <a:solidFill>
                <a:schemeClr val="bg2">
                  <a:lumMod val="50000"/>
                </a:schemeClr>
              </a:solidFill>
              <a:ln w="9525">
                <a:solidFill>
                  <a:schemeClr val="bg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'8.5.2'!$C$34:$C$42</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'8.5.2'!$D$34:$D$42</c:f>
              <c:numCache>
                <c:formatCode>0.0</c:formatCode>
                <c:ptCount val="9"/>
                <c:pt idx="0">
                  <c:v>8.9164392648620208</c:v>
                </c:pt>
                <c:pt idx="1">
                  <c:v>10.30839989700322</c:v>
                </c:pt>
                <c:pt idx="2">
                  <c:v>10.172149788529046</c:v>
                </c:pt>
                <c:pt idx="3">
                  <c:v>9.3811996272424327</c:v>
                </c:pt>
                <c:pt idx="4">
                  <c:v>9.6200695097041926</c:v>
                </c:pt>
                <c:pt idx="5">
                  <c:v>9.6130074928490732</c:v>
                </c:pt>
                <c:pt idx="6">
                  <c:v>9.5382672938143269</c:v>
                </c:pt>
                <c:pt idx="7">
                  <c:v>9.0702184146353897</c:v>
                </c:pt>
                <c:pt idx="8">
                  <c:v>10.280842182215006</c:v>
                </c:pt>
              </c:numCache>
            </c:numRef>
          </c:val>
          <c:smooth val="0"/>
          <c:extLst>
            <c:ext xmlns:c16="http://schemas.microsoft.com/office/drawing/2014/chart" uri="{C3380CC4-5D6E-409C-BE32-E72D297353CC}">
              <c16:uniqueId val="{00000000-DE4A-44AC-AD7A-906B306AFACE}"/>
            </c:ext>
          </c:extLst>
        </c:ser>
        <c:ser>
          <c:idx val="1"/>
          <c:order val="1"/>
          <c:tx>
            <c:strRef>
              <c:f>'8.5.2'!$I$11</c:f>
              <c:strCache>
                <c:ptCount val="1"/>
                <c:pt idx="0">
                  <c:v>Hombres</c:v>
                </c:pt>
              </c:strCache>
            </c:strRef>
          </c:tx>
          <c:spPr>
            <a:ln w="28575" cap="rnd" cmpd="sng">
              <a:solidFill>
                <a:srgbClr val="A21942"/>
              </a:solidFill>
              <a:prstDash val="dash"/>
              <a:round/>
            </a:ln>
            <a:effectLst/>
          </c:spPr>
          <c:marker>
            <c:symbol val="circle"/>
            <c:size val="5"/>
            <c:spPr>
              <a:solidFill>
                <a:srgbClr val="990033"/>
              </a:solidFill>
              <a:ln w="9525">
                <a:solidFill>
                  <a:srgbClr val="99003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'8.5.2'!$C$34:$C$42</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'8.5.2'!$I$34:$I$42</c:f>
              <c:numCache>
                <c:formatCode>0.0</c:formatCode>
                <c:ptCount val="9"/>
                <c:pt idx="0">
                  <c:v>7.6493638659115195</c:v>
                </c:pt>
                <c:pt idx="1">
                  <c:v>8.7064674674256448</c:v>
                </c:pt>
                <c:pt idx="2">
                  <c:v>8.8797609297276257</c:v>
                </c:pt>
                <c:pt idx="3">
                  <c:v>8.2502437086649625</c:v>
                </c:pt>
                <c:pt idx="4">
                  <c:v>8.1340045249437249</c:v>
                </c:pt>
                <c:pt idx="5">
                  <c:v>7.977102497650443</c:v>
                </c:pt>
                <c:pt idx="6">
                  <c:v>7.9851911807568374</c:v>
                </c:pt>
                <c:pt idx="7">
                  <c:v>7.52476649546084</c:v>
                </c:pt>
                <c:pt idx="8">
                  <c:v>8.4377289860083895</c:v>
                </c:pt>
              </c:numCache>
            </c:numRef>
          </c:val>
          <c:smooth val="0"/>
          <c:extLst>
            <c:ext xmlns:c16="http://schemas.microsoft.com/office/drawing/2014/chart" uri="{C3380CC4-5D6E-409C-BE32-E72D297353CC}">
              <c16:uniqueId val="{00000001-DE4A-44AC-AD7A-906B306AFACE}"/>
            </c:ext>
          </c:extLst>
        </c:ser>
        <c:ser>
          <c:idx val="2"/>
          <c:order val="2"/>
          <c:tx>
            <c:strRef>
              <c:f>'8.5.2'!$N$11</c:f>
              <c:strCache>
                <c:ptCount val="1"/>
                <c:pt idx="0">
                  <c:v>Mujeres</c:v>
                </c:pt>
              </c:strCache>
            </c:strRef>
          </c:tx>
          <c:spPr>
            <a:ln w="28575" cap="rnd">
              <a:solidFill>
                <a:srgbClr val="A21942"/>
              </a:solidFill>
              <a:round/>
            </a:ln>
            <a:effectLst/>
          </c:spPr>
          <c:marker>
            <c:symbol val="square"/>
            <c:size val="5"/>
            <c:spPr>
              <a:solidFill>
                <a:srgbClr val="990033"/>
              </a:solidFill>
              <a:ln w="9525">
                <a:solidFill>
                  <a:srgbClr val="99003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'8.5.2'!$C$34:$C$42</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'8.5.2'!$N$34:$N$42</c:f>
              <c:numCache>
                <c:formatCode>0.0</c:formatCode>
                <c:ptCount val="9"/>
                <c:pt idx="0">
                  <c:v>11.023824316189655</c:v>
                </c:pt>
                <c:pt idx="1">
                  <c:v>13.006199800880388</c:v>
                </c:pt>
                <c:pt idx="2">
                  <c:v>12.1787981948625</c:v>
                </c:pt>
                <c:pt idx="3">
                  <c:v>11.123097636211805</c:v>
                </c:pt>
                <c:pt idx="4">
                  <c:v>11.942799339314808</c:v>
                </c:pt>
                <c:pt idx="5">
                  <c:v>12.164844681377511</c:v>
                </c:pt>
                <c:pt idx="6">
                  <c:v>12.098753426478934</c:v>
                </c:pt>
                <c:pt idx="7">
                  <c:v>11.623787066986001</c:v>
                </c:pt>
                <c:pt idx="8">
                  <c:v>13.224242210797</c:v>
                </c:pt>
              </c:numCache>
            </c:numRef>
          </c:val>
          <c:smooth val="0"/>
          <c:extLst>
            <c:ext xmlns:c16="http://schemas.microsoft.com/office/drawing/2014/chart" uri="{C3380CC4-5D6E-409C-BE32-E72D297353CC}">
              <c16:uniqueId val="{00000002-DE4A-44AC-AD7A-906B306AFACE}"/>
            </c:ext>
          </c:extLst>
        </c:ser>
        <c:dLbls>
          <c:showLegendKey val="0"/>
          <c:showVal val="0"/>
          <c:showCatName val="0"/>
          <c:showSerName val="0"/>
          <c:showPercent val="0"/>
          <c:showBubbleSize val="0"/>
        </c:dLbls>
        <c:marker val="1"/>
        <c:smooth val="0"/>
        <c:axId val="224978432"/>
        <c:axId val="226257728"/>
      </c:lineChart>
      <c:catAx>
        <c:axId val="22497843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layout>
            <c:manualLayout>
              <c:xMode val="edge"/>
              <c:yMode val="edge"/>
              <c:x val="0.48270713035870516"/>
              <c:y val="0.85705963837853605"/>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6257728"/>
        <c:crosses val="autoZero"/>
        <c:auto val="1"/>
        <c:lblAlgn val="ctr"/>
        <c:lblOffset val="100"/>
        <c:noMultiLvlLbl val="0"/>
      </c:catAx>
      <c:valAx>
        <c:axId val="226257728"/>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8.3333333333333332E-3"/>
              <c:y val="2.2503645377661093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4978432"/>
        <c:crosses val="autoZero"/>
        <c:crossBetween val="between"/>
      </c:valAx>
      <c:spPr>
        <a:noFill/>
        <a:ln>
          <a:noFill/>
        </a:ln>
        <a:effectLst/>
      </c:spPr>
    </c:plotArea>
    <c:legend>
      <c:legendPos val="b"/>
      <c:layout>
        <c:manualLayout>
          <c:xMode val="edge"/>
          <c:yMode val="edge"/>
          <c:x val="0.41117169728783898"/>
          <c:y val="0.92187445319335082"/>
          <c:w val="0.5887677165354330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039370078740162E-2"/>
          <c:y val="0.12078703703703704"/>
          <c:w val="0.88118285214348202"/>
          <c:h val="0.67516951006124237"/>
        </c:manualLayout>
      </c:layout>
      <c:lineChart>
        <c:grouping val="standard"/>
        <c:varyColors val="0"/>
        <c:ser>
          <c:idx val="0"/>
          <c:order val="0"/>
          <c:tx>
            <c:strRef>
              <c:f>'8.6.1'!$D$10:$D$11</c:f>
              <c:strCache>
                <c:ptCount val="2"/>
                <c:pt idx="0">
                  <c:v>Total</c:v>
                </c:pt>
              </c:strCache>
            </c:strRef>
          </c:tx>
          <c:spPr>
            <a:ln w="28575" cap="rnd">
              <a:solidFill>
                <a:srgbClr val="990033"/>
              </a:solidFill>
              <a:round/>
            </a:ln>
            <a:effectLst/>
          </c:spPr>
          <c:marker>
            <c:symbol val="diamond"/>
            <c:size val="5"/>
            <c:spPr>
              <a:solidFill>
                <a:srgbClr val="A21942"/>
              </a:solidFill>
              <a:ln w="9525">
                <a:solidFill>
                  <a:srgbClr val="99003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'8.6.1'!$C$32:$C$38</c:f>
              <c:numCache>
                <c:formatCode>General</c:formatCode>
                <c:ptCount val="7"/>
                <c:pt idx="0">
                  <c:v>2010</c:v>
                </c:pt>
                <c:pt idx="1">
                  <c:v>2011</c:v>
                </c:pt>
                <c:pt idx="2">
                  <c:v>2012</c:v>
                </c:pt>
                <c:pt idx="3">
                  <c:v>2013</c:v>
                </c:pt>
                <c:pt idx="4">
                  <c:v>2014</c:v>
                </c:pt>
                <c:pt idx="5">
                  <c:v>2015</c:v>
                </c:pt>
                <c:pt idx="6">
                  <c:v>2016</c:v>
                </c:pt>
              </c:numCache>
            </c:numRef>
          </c:cat>
          <c:val>
            <c:numRef>
              <c:f>'8.6.1'!$D$32:$D$38</c:f>
              <c:numCache>
                <c:formatCode>0.0</c:formatCode>
                <c:ptCount val="7"/>
                <c:pt idx="0">
                  <c:v>16.984842467529461</c:v>
                </c:pt>
                <c:pt idx="1">
                  <c:v>17.91472728101084</c:v>
                </c:pt>
                <c:pt idx="2">
                  <c:v>13.974752912556673</c:v>
                </c:pt>
                <c:pt idx="3">
                  <c:v>14.40465442872906</c:v>
                </c:pt>
                <c:pt idx="4">
                  <c:v>14.637035960458505</c:v>
                </c:pt>
                <c:pt idx="5">
                  <c:v>14.840907022617653</c:v>
                </c:pt>
                <c:pt idx="6">
                  <c:v>17.053634963048204</c:v>
                </c:pt>
              </c:numCache>
            </c:numRef>
          </c:val>
          <c:smooth val="0"/>
          <c:extLst>
            <c:ext xmlns:c16="http://schemas.microsoft.com/office/drawing/2014/chart" uri="{C3380CC4-5D6E-409C-BE32-E72D297353CC}">
              <c16:uniqueId val="{00000000-4030-4EC9-9231-EF1117C454A8}"/>
            </c:ext>
          </c:extLst>
        </c:ser>
        <c:ser>
          <c:idx val="1"/>
          <c:order val="1"/>
          <c:tx>
            <c:strRef>
              <c:f>'8.6.1'!$E$11</c:f>
              <c:strCache>
                <c:ptCount val="1"/>
                <c:pt idx="0">
                  <c:v>Hombre </c:v>
                </c:pt>
              </c:strCache>
            </c:strRef>
          </c:tx>
          <c:spPr>
            <a:ln w="28575" cap="rnd">
              <a:solidFill>
                <a:schemeClr val="bg2">
                  <a:lumMod val="50000"/>
                </a:schemeClr>
              </a:solidFill>
              <a:round/>
            </a:ln>
            <a:effectLst/>
          </c:spPr>
          <c:marker>
            <c:symbol val="square"/>
            <c:size val="5"/>
            <c:spPr>
              <a:solidFill>
                <a:schemeClr val="bg2">
                  <a:lumMod val="50000"/>
                </a:schemeClr>
              </a:solidFill>
              <a:ln w="9525">
                <a:solidFill>
                  <a:schemeClr val="bg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'8.6.1'!$C$32:$C$38</c:f>
              <c:numCache>
                <c:formatCode>General</c:formatCode>
                <c:ptCount val="7"/>
                <c:pt idx="0">
                  <c:v>2010</c:v>
                </c:pt>
                <c:pt idx="1">
                  <c:v>2011</c:v>
                </c:pt>
                <c:pt idx="2">
                  <c:v>2012</c:v>
                </c:pt>
                <c:pt idx="3">
                  <c:v>2013</c:v>
                </c:pt>
                <c:pt idx="4">
                  <c:v>2014</c:v>
                </c:pt>
                <c:pt idx="5">
                  <c:v>2015</c:v>
                </c:pt>
                <c:pt idx="6">
                  <c:v>2016</c:v>
                </c:pt>
              </c:numCache>
            </c:numRef>
          </c:cat>
          <c:val>
            <c:numRef>
              <c:f>'8.6.1'!$E$32:$E$38</c:f>
              <c:numCache>
                <c:formatCode>0.0</c:formatCode>
                <c:ptCount val="7"/>
                <c:pt idx="0">
                  <c:v>13.161295959476494</c:v>
                </c:pt>
                <c:pt idx="1">
                  <c:v>13.881777865647679</c:v>
                </c:pt>
                <c:pt idx="2">
                  <c:v>10.144985930017384</c:v>
                </c:pt>
                <c:pt idx="3">
                  <c:v>10.656923328718223</c:v>
                </c:pt>
                <c:pt idx="4">
                  <c:v>11.209832658743286</c:v>
                </c:pt>
                <c:pt idx="5">
                  <c:v>11.028157043920906</c:v>
                </c:pt>
                <c:pt idx="6">
                  <c:v>13.581513395225036</c:v>
                </c:pt>
              </c:numCache>
            </c:numRef>
          </c:val>
          <c:smooth val="0"/>
          <c:extLst>
            <c:ext xmlns:c16="http://schemas.microsoft.com/office/drawing/2014/chart" uri="{C3380CC4-5D6E-409C-BE32-E72D297353CC}">
              <c16:uniqueId val="{00000001-4030-4EC9-9231-EF1117C454A8}"/>
            </c:ext>
          </c:extLst>
        </c:ser>
        <c:ser>
          <c:idx val="2"/>
          <c:order val="2"/>
          <c:tx>
            <c:strRef>
              <c:f>'8.6.1'!$G$11</c:f>
              <c:strCache>
                <c:ptCount val="1"/>
                <c:pt idx="0">
                  <c:v>Mujer </c:v>
                </c:pt>
              </c:strCache>
            </c:strRef>
          </c:tx>
          <c:spPr>
            <a:ln w="28575" cap="rnd">
              <a:solidFill>
                <a:schemeClr val="accent3"/>
              </a:solidFill>
              <a:prstDash val="dash"/>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'8.6.1'!$C$32:$C$38</c:f>
              <c:numCache>
                <c:formatCode>General</c:formatCode>
                <c:ptCount val="7"/>
                <c:pt idx="0">
                  <c:v>2010</c:v>
                </c:pt>
                <c:pt idx="1">
                  <c:v>2011</c:v>
                </c:pt>
                <c:pt idx="2">
                  <c:v>2012</c:v>
                </c:pt>
                <c:pt idx="3">
                  <c:v>2013</c:v>
                </c:pt>
                <c:pt idx="4">
                  <c:v>2014</c:v>
                </c:pt>
                <c:pt idx="5">
                  <c:v>2015</c:v>
                </c:pt>
                <c:pt idx="6">
                  <c:v>2016</c:v>
                </c:pt>
              </c:numCache>
            </c:numRef>
          </c:cat>
          <c:val>
            <c:numRef>
              <c:f>'8.6.1'!$G$32:$G$38</c:f>
              <c:numCache>
                <c:formatCode>0.0</c:formatCode>
                <c:ptCount val="7"/>
                <c:pt idx="0">
                  <c:v>21.299839110369327</c:v>
                </c:pt>
                <c:pt idx="1">
                  <c:v>22.356809104044345</c:v>
                </c:pt>
                <c:pt idx="2">
                  <c:v>18.160161225682771</c:v>
                </c:pt>
                <c:pt idx="3">
                  <c:v>18.692042800719584</c:v>
                </c:pt>
                <c:pt idx="4">
                  <c:v>18.604909710172869</c:v>
                </c:pt>
                <c:pt idx="5">
                  <c:v>19.185792170091386</c:v>
                </c:pt>
                <c:pt idx="6">
                  <c:v>21.205618328074593</c:v>
                </c:pt>
              </c:numCache>
            </c:numRef>
          </c:val>
          <c:smooth val="0"/>
          <c:extLst>
            <c:ext xmlns:c16="http://schemas.microsoft.com/office/drawing/2014/chart" uri="{C3380CC4-5D6E-409C-BE32-E72D297353CC}">
              <c16:uniqueId val="{00000002-4030-4EC9-9231-EF1117C454A8}"/>
            </c:ext>
          </c:extLst>
        </c:ser>
        <c:dLbls>
          <c:showLegendKey val="0"/>
          <c:showVal val="0"/>
          <c:showCatName val="0"/>
          <c:showSerName val="0"/>
          <c:showPercent val="0"/>
          <c:showBubbleSize val="0"/>
        </c:dLbls>
        <c:marker val="1"/>
        <c:smooth val="0"/>
        <c:axId val="225786368"/>
        <c:axId val="226260608"/>
      </c:lineChart>
      <c:catAx>
        <c:axId val="22578636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6260608"/>
        <c:crosses val="autoZero"/>
        <c:auto val="1"/>
        <c:lblAlgn val="ctr"/>
        <c:lblOffset val="100"/>
        <c:noMultiLvlLbl val="0"/>
      </c:catAx>
      <c:valAx>
        <c:axId val="226260608"/>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8.3333333333333332E-3"/>
              <c:y val="1.8082166812481759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5786368"/>
        <c:crosses val="autoZero"/>
        <c:crossBetween val="between"/>
      </c:valAx>
      <c:spPr>
        <a:noFill/>
        <a:ln>
          <a:noFill/>
        </a:ln>
        <a:effectLst/>
      </c:spPr>
    </c:plotArea>
    <c:legend>
      <c:legendPos val="b"/>
      <c:layout>
        <c:manualLayout>
          <c:xMode val="edge"/>
          <c:yMode val="edge"/>
          <c:x val="0.50831036745406821"/>
          <c:y val="0.92187445319335082"/>
          <c:w val="0.4916896325459317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31692913385827E-2"/>
          <c:y val="0.1111111111111111"/>
          <c:w val="0.8851275153105862"/>
          <c:h val="0.68389617964421101"/>
        </c:manualLayout>
      </c:layout>
      <c:lineChart>
        <c:grouping val="standard"/>
        <c:varyColors val="0"/>
        <c:ser>
          <c:idx val="0"/>
          <c:order val="0"/>
          <c:tx>
            <c:strRef>
              <c:f>'8.8.2.a'!$D$10:$D$11</c:f>
              <c:strCache>
                <c:ptCount val="2"/>
                <c:pt idx="0">
                  <c:v>Total</c:v>
                </c:pt>
              </c:strCache>
            </c:strRef>
          </c:tx>
          <c:spPr>
            <a:ln w="28575" cap="rnd">
              <a:solidFill>
                <a:schemeClr val="bg2">
                  <a:lumMod val="50000"/>
                </a:schemeClr>
              </a:solidFill>
              <a:round/>
            </a:ln>
            <a:effectLst/>
          </c:spPr>
          <c:marker>
            <c:symbol val="triangle"/>
            <c:size val="5"/>
            <c:spPr>
              <a:solidFill>
                <a:schemeClr val="bg2">
                  <a:lumMod val="50000"/>
                </a:schemeClr>
              </a:solidFill>
              <a:ln w="9525">
                <a:solidFill>
                  <a:schemeClr val="bg2">
                    <a:lumMod val="50000"/>
                  </a:schemeClr>
                </a:solidFill>
              </a:ln>
              <a:effectLst/>
            </c:spPr>
          </c:marker>
          <c:dLbls>
            <c:dLbl>
              <c:idx val="0"/>
              <c:layout>
                <c:manualLayout>
                  <c:x val="-3.7645888013998277E-2"/>
                  <c:y val="-3.18635170603675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09C-4B33-860B-AEC857DC4CC4}"/>
                </c:ext>
              </c:extLst>
            </c:dLbl>
            <c:dLbl>
              <c:idx val="1"/>
              <c:layout>
                <c:manualLayout>
                  <c:x val="-3.4875109361329835E-2"/>
                  <c:y val="-3.64931466899970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09C-4B33-860B-AEC857DC4CC4}"/>
                </c:ext>
              </c:extLst>
            </c:dLbl>
            <c:dLbl>
              <c:idx val="2"/>
              <c:layout>
                <c:manualLayout>
                  <c:x val="-4.3277777777777776E-2"/>
                  <c:y val="-4.57524059492564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09C-4B33-860B-AEC857DC4CC4}"/>
                </c:ext>
              </c:extLst>
            </c:dLbl>
            <c:dLbl>
              <c:idx val="3"/>
              <c:layout>
                <c:manualLayout>
                  <c:x val="-3.7645888013998249E-2"/>
                  <c:y val="-4.11227763196267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9C-4B33-860B-AEC857DC4CC4}"/>
                </c:ext>
              </c:extLst>
            </c:dLbl>
            <c:dLbl>
              <c:idx val="4"/>
              <c:layout>
                <c:manualLayout>
                  <c:x val="-4.3277777777777776E-2"/>
                  <c:y val="-3.18635170603674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09C-4B33-860B-AEC857DC4CC4}"/>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'8.8.2.a'!$C$12:$C$19</c:f>
              <c:numCache>
                <c:formatCode>General</c:formatCode>
                <c:ptCount val="8"/>
                <c:pt idx="0">
                  <c:v>2011</c:v>
                </c:pt>
                <c:pt idx="1">
                  <c:v>2012</c:v>
                </c:pt>
                <c:pt idx="2">
                  <c:v>2013</c:v>
                </c:pt>
                <c:pt idx="3">
                  <c:v>2014</c:v>
                </c:pt>
                <c:pt idx="4">
                  <c:v>2015</c:v>
                </c:pt>
                <c:pt idx="5">
                  <c:v>2016</c:v>
                </c:pt>
                <c:pt idx="6">
                  <c:v>2017</c:v>
                </c:pt>
                <c:pt idx="7">
                  <c:v>2018</c:v>
                </c:pt>
              </c:numCache>
            </c:numRef>
          </c:cat>
          <c:val>
            <c:numRef>
              <c:f>'8.8.2.a'!$D$12:$D$19</c:f>
              <c:numCache>
                <c:formatCode>General</c:formatCode>
                <c:ptCount val="8"/>
                <c:pt idx="0">
                  <c:v>9.6</c:v>
                </c:pt>
                <c:pt idx="1">
                  <c:v>10</c:v>
                </c:pt>
                <c:pt idx="2">
                  <c:v>10.199999999999999</c:v>
                </c:pt>
                <c:pt idx="3">
                  <c:v>9.4</c:v>
                </c:pt>
                <c:pt idx="4">
                  <c:v>14.3</c:v>
                </c:pt>
                <c:pt idx="5">
                  <c:v>14.3</c:v>
                </c:pt>
                <c:pt idx="6" formatCode="0.0">
                  <c:v>15</c:v>
                </c:pt>
                <c:pt idx="7" formatCode="0.0">
                  <c:v>14.2</c:v>
                </c:pt>
              </c:numCache>
            </c:numRef>
          </c:val>
          <c:smooth val="0"/>
          <c:extLst>
            <c:ext xmlns:c16="http://schemas.microsoft.com/office/drawing/2014/chart" uri="{C3380CC4-5D6E-409C-BE32-E72D297353CC}">
              <c16:uniqueId val="{00000005-009C-4B33-860B-AEC857DC4CC4}"/>
            </c:ext>
          </c:extLst>
        </c:ser>
        <c:ser>
          <c:idx val="1"/>
          <c:order val="1"/>
          <c:tx>
            <c:strRef>
              <c:f>'8.8.2.a'!$F$11</c:f>
              <c:strCache>
                <c:ptCount val="1"/>
                <c:pt idx="0">
                  <c:v>Público</c:v>
                </c:pt>
              </c:strCache>
            </c:strRef>
          </c:tx>
          <c:spPr>
            <a:ln w="28575" cap="rnd">
              <a:solidFill>
                <a:srgbClr val="A21942"/>
              </a:solidFill>
              <a:round/>
            </a:ln>
            <a:effectLst/>
          </c:spPr>
          <c:marker>
            <c:symbol val="square"/>
            <c:size val="5"/>
            <c:spPr>
              <a:solidFill>
                <a:srgbClr val="990033"/>
              </a:solidFill>
              <a:ln w="9525">
                <a:solidFill>
                  <a:srgbClr val="990033"/>
                </a:solidFill>
              </a:ln>
              <a:effectLst/>
            </c:spPr>
          </c:marker>
          <c:dLbls>
            <c:dLbl>
              <c:idx val="1"/>
              <c:layout>
                <c:manualLayout>
                  <c:x val="-4.8909886264216974E-2"/>
                  <c:y val="-2.72338874307378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09C-4B33-860B-AEC857DC4CC4}"/>
                </c:ext>
              </c:extLst>
            </c:dLbl>
            <c:dLbl>
              <c:idx val="2"/>
              <c:layout>
                <c:manualLayout>
                  <c:x val="-4.8909886264217071E-2"/>
                  <c:y val="-2.72338874307377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09C-4B33-860B-AEC857DC4CC4}"/>
                </c:ext>
              </c:extLst>
            </c:dLbl>
            <c:dLbl>
              <c:idx val="3"/>
              <c:layout>
                <c:manualLayout>
                  <c:x val="-4.8909886264217071E-2"/>
                  <c:y val="-4.11227763196267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09C-4B33-860B-AEC857DC4CC4}"/>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'8.8.2.a'!$C$12:$C$19</c:f>
              <c:numCache>
                <c:formatCode>General</c:formatCode>
                <c:ptCount val="8"/>
                <c:pt idx="0">
                  <c:v>2011</c:v>
                </c:pt>
                <c:pt idx="1">
                  <c:v>2012</c:v>
                </c:pt>
                <c:pt idx="2">
                  <c:v>2013</c:v>
                </c:pt>
                <c:pt idx="3">
                  <c:v>2014</c:v>
                </c:pt>
                <c:pt idx="4">
                  <c:v>2015</c:v>
                </c:pt>
                <c:pt idx="5">
                  <c:v>2016</c:v>
                </c:pt>
                <c:pt idx="6">
                  <c:v>2017</c:v>
                </c:pt>
                <c:pt idx="7">
                  <c:v>2018</c:v>
                </c:pt>
              </c:numCache>
            </c:numRef>
          </c:cat>
          <c:val>
            <c:numRef>
              <c:f>'8.8.2.a'!$F$12:$F$19</c:f>
              <c:numCache>
                <c:formatCode>0.00</c:formatCode>
                <c:ptCount val="8"/>
                <c:pt idx="0">
                  <c:v>39.727874596824599</c:v>
                </c:pt>
                <c:pt idx="1">
                  <c:v>45.744350847200579</c:v>
                </c:pt>
                <c:pt idx="2">
                  <c:v>42.674909538936376</c:v>
                </c:pt>
                <c:pt idx="3">
                  <c:v>52.336821126058794</c:v>
                </c:pt>
                <c:pt idx="4">
                  <c:v>86.880965581311713</c:v>
                </c:pt>
                <c:pt idx="5">
                  <c:v>83.7</c:v>
                </c:pt>
                <c:pt idx="6">
                  <c:v>88.4</c:v>
                </c:pt>
                <c:pt idx="7">
                  <c:v>90.4</c:v>
                </c:pt>
              </c:numCache>
            </c:numRef>
          </c:val>
          <c:smooth val="0"/>
          <c:extLst>
            <c:ext xmlns:c16="http://schemas.microsoft.com/office/drawing/2014/chart" uri="{C3380CC4-5D6E-409C-BE32-E72D297353CC}">
              <c16:uniqueId val="{00000009-009C-4B33-860B-AEC857DC4CC4}"/>
            </c:ext>
          </c:extLst>
        </c:ser>
        <c:ser>
          <c:idx val="2"/>
          <c:order val="2"/>
          <c:tx>
            <c:strRef>
              <c:f>'8.8.2.a'!$G$11</c:f>
              <c:strCache>
                <c:ptCount val="1"/>
                <c:pt idx="0">
                  <c:v>Privado</c:v>
                </c:pt>
              </c:strCache>
            </c:strRef>
          </c:tx>
          <c:spPr>
            <a:ln w="28575" cap="rnd">
              <a:solidFill>
                <a:srgbClr val="A21942"/>
              </a:solidFill>
              <a:prstDash val="dash"/>
              <a:round/>
            </a:ln>
            <a:effectLst/>
          </c:spPr>
          <c:marker>
            <c:symbol val="circle"/>
            <c:size val="5"/>
            <c:spPr>
              <a:solidFill>
                <a:srgbClr val="990033"/>
              </a:solidFill>
              <a:ln w="9525">
                <a:solidFill>
                  <a:srgbClr val="990033"/>
                </a:solidFill>
              </a:ln>
              <a:effectLst/>
            </c:spPr>
          </c:marker>
          <c:dLbls>
            <c:dLbl>
              <c:idx val="0"/>
              <c:layout>
                <c:manualLayout>
                  <c:x val="-7.1055555555555552E-2"/>
                  <c:y val="-1.33449985418490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09C-4B33-860B-AEC857DC4CC4}"/>
                </c:ext>
              </c:extLst>
            </c:dLbl>
            <c:dLbl>
              <c:idx val="1"/>
              <c:layout>
                <c:manualLayout>
                  <c:x val="-9.9444444444443929E-3"/>
                  <c:y val="-1.33449985418489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09C-4B33-860B-AEC857DC4CC4}"/>
                </c:ext>
              </c:extLst>
            </c:dLbl>
            <c:dLbl>
              <c:idx val="2"/>
              <c:layout>
                <c:manualLayout>
                  <c:x val="-1.55E-2"/>
                  <c:y val="-2.2604257801108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09C-4B33-860B-AEC857DC4CC4}"/>
                </c:ext>
              </c:extLst>
            </c:dLbl>
            <c:dLbl>
              <c:idx val="3"/>
              <c:layout>
                <c:manualLayout>
                  <c:x val="-1.8277777777777879E-2"/>
                  <c:y val="-2.26042578011081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09C-4B33-860B-AEC857DC4CC4}"/>
                </c:ext>
              </c:extLst>
            </c:dLbl>
            <c:dLbl>
              <c:idx val="4"/>
              <c:layout>
                <c:manualLayout>
                  <c:x val="-2.1055555555555452E-2"/>
                  <c:y val="-2.72338874307378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09C-4B33-860B-AEC857DC4CC4}"/>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'8.8.2.a'!$C$12:$C$19</c:f>
              <c:numCache>
                <c:formatCode>General</c:formatCode>
                <c:ptCount val="8"/>
                <c:pt idx="0">
                  <c:v>2011</c:v>
                </c:pt>
                <c:pt idx="1">
                  <c:v>2012</c:v>
                </c:pt>
                <c:pt idx="2">
                  <c:v>2013</c:v>
                </c:pt>
                <c:pt idx="3">
                  <c:v>2014</c:v>
                </c:pt>
                <c:pt idx="4">
                  <c:v>2015</c:v>
                </c:pt>
                <c:pt idx="5">
                  <c:v>2016</c:v>
                </c:pt>
                <c:pt idx="6">
                  <c:v>2017</c:v>
                </c:pt>
                <c:pt idx="7">
                  <c:v>2018</c:v>
                </c:pt>
              </c:numCache>
            </c:numRef>
          </c:cat>
          <c:val>
            <c:numRef>
              <c:f>'8.8.2.a'!$G$12:$G$19</c:f>
              <c:numCache>
                <c:formatCode>0.00</c:formatCode>
                <c:ptCount val="8"/>
                <c:pt idx="0">
                  <c:v>4.1352512609751546</c:v>
                </c:pt>
                <c:pt idx="1">
                  <c:v>4.060423676992361</c:v>
                </c:pt>
                <c:pt idx="2">
                  <c:v>3.9588583899352132</c:v>
                </c:pt>
                <c:pt idx="3">
                  <c:v>2.5883550168107861</c:v>
                </c:pt>
                <c:pt idx="4">
                  <c:v>3.2604781406021917</c:v>
                </c:pt>
                <c:pt idx="5">
                  <c:v>3</c:v>
                </c:pt>
                <c:pt idx="6">
                  <c:v>3.3</c:v>
                </c:pt>
                <c:pt idx="7">
                  <c:v>3.2</c:v>
                </c:pt>
              </c:numCache>
            </c:numRef>
          </c:val>
          <c:smooth val="0"/>
          <c:extLst>
            <c:ext xmlns:c16="http://schemas.microsoft.com/office/drawing/2014/chart" uri="{C3380CC4-5D6E-409C-BE32-E72D297353CC}">
              <c16:uniqueId val="{0000000F-009C-4B33-860B-AEC857DC4CC4}"/>
            </c:ext>
          </c:extLst>
        </c:ser>
        <c:dLbls>
          <c:dLblPos val="t"/>
          <c:showLegendKey val="0"/>
          <c:showVal val="1"/>
          <c:showCatName val="0"/>
          <c:showSerName val="0"/>
          <c:showPercent val="0"/>
          <c:showBubbleSize val="0"/>
        </c:dLbls>
        <c:marker val="1"/>
        <c:smooth val="0"/>
        <c:axId val="227854848"/>
        <c:axId val="227780864"/>
      </c:lineChart>
      <c:catAx>
        <c:axId val="22785484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Años</a:t>
                </a:r>
              </a:p>
            </c:rich>
          </c:tx>
          <c:layout>
            <c:manualLayout>
              <c:xMode val="edge"/>
              <c:yMode val="edge"/>
              <c:x val="0.48828346456692912"/>
              <c:y val="0.8607400116652085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7780864"/>
        <c:crosses val="autoZero"/>
        <c:auto val="1"/>
        <c:lblAlgn val="ctr"/>
        <c:lblOffset val="100"/>
        <c:noMultiLvlLbl val="0"/>
      </c:catAx>
      <c:valAx>
        <c:axId val="227780864"/>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1111111111111112E-2"/>
              <c:y val="2.5431612715077299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7854848"/>
        <c:crosses val="autoZero"/>
        <c:crossBetween val="between"/>
        <c:majorUnit val="20"/>
      </c:valAx>
      <c:spPr>
        <a:noFill/>
        <a:ln>
          <a:noFill/>
        </a:ln>
        <a:effectLst/>
      </c:spPr>
    </c:plotArea>
    <c:legend>
      <c:legendPos val="b"/>
      <c:layout>
        <c:manualLayout>
          <c:xMode val="edge"/>
          <c:yMode val="edge"/>
          <c:x val="0.440251968503937"/>
          <c:y val="0.92187445319335082"/>
          <c:w val="0.55838473315835524"/>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16929133858274E-2"/>
          <c:y val="0.1111111111111111"/>
          <c:w val="0.88112751531058608"/>
          <c:h val="0.65611840186643344"/>
        </c:manualLayout>
      </c:layout>
      <c:lineChart>
        <c:grouping val="standard"/>
        <c:varyColors val="0"/>
        <c:ser>
          <c:idx val="0"/>
          <c:order val="0"/>
          <c:tx>
            <c:strRef>
              <c:f>'8.8.2.b'!$D$10</c:f>
              <c:strCache>
                <c:ptCount val="1"/>
                <c:pt idx="0">
                  <c:v>Total</c:v>
                </c:pt>
              </c:strCache>
            </c:strRef>
          </c:tx>
          <c:spPr>
            <a:ln w="28575" cap="rnd">
              <a:solidFill>
                <a:schemeClr val="bg2">
                  <a:lumMod val="50000"/>
                </a:schemeClr>
              </a:solidFill>
              <a:round/>
            </a:ln>
            <a:effectLst/>
          </c:spPr>
          <c:marker>
            <c:symbol val="triangle"/>
            <c:size val="5"/>
            <c:spPr>
              <a:solidFill>
                <a:schemeClr val="bg2">
                  <a:lumMod val="50000"/>
                </a:schemeClr>
              </a:solidFill>
              <a:ln w="9525">
                <a:solidFill>
                  <a:schemeClr val="bg2">
                    <a:lumMod val="50000"/>
                  </a:schemeClr>
                </a:solidFill>
              </a:ln>
              <a:effectLst/>
            </c:spPr>
          </c:marker>
          <c:dLbls>
            <c:dLbl>
              <c:idx val="0"/>
              <c:layout>
                <c:manualLayout>
                  <c:x val="-2.653477690288714E-2"/>
                  <c:y val="-4.11227763196267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60C-46F7-8540-FB950FF397B8}"/>
                </c:ext>
              </c:extLst>
            </c:dLbl>
            <c:dLbl>
              <c:idx val="1"/>
              <c:layout>
                <c:manualLayout>
                  <c:x val="-4.5979221347331581E-2"/>
                  <c:y val="-2.72338874307379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60C-46F7-8540-FB950FF397B8}"/>
                </c:ext>
              </c:extLst>
            </c:dLbl>
            <c:dLbl>
              <c:idx val="2"/>
              <c:layout>
                <c:manualLayout>
                  <c:x val="-4.8756999125109363E-2"/>
                  <c:y val="-3.64931466899970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0C-46F7-8540-FB950FF397B8}"/>
                </c:ext>
              </c:extLst>
            </c:dLbl>
            <c:dLbl>
              <c:idx val="3"/>
              <c:layout>
                <c:manualLayout>
                  <c:x val="-4.875699912510946E-2"/>
                  <c:y val="-2.72338874307379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0C-46F7-8540-FB950FF397B8}"/>
                </c:ext>
              </c:extLst>
            </c:dLbl>
            <c:dLbl>
              <c:idx val="4"/>
              <c:layout>
                <c:manualLayout>
                  <c:x val="-5.1534776902887137E-2"/>
                  <c:y val="-2.72338874307378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0C-46F7-8540-FB950FF397B8}"/>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'8.8.2.b'!$C$12:$C$19</c:f>
              <c:numCache>
                <c:formatCode>General</c:formatCode>
                <c:ptCount val="8"/>
                <c:pt idx="0">
                  <c:v>2011</c:v>
                </c:pt>
                <c:pt idx="1">
                  <c:v>2012</c:v>
                </c:pt>
                <c:pt idx="2">
                  <c:v>2013</c:v>
                </c:pt>
                <c:pt idx="3">
                  <c:v>2014</c:v>
                </c:pt>
                <c:pt idx="4">
                  <c:v>2015</c:v>
                </c:pt>
                <c:pt idx="5">
                  <c:v>2016</c:v>
                </c:pt>
                <c:pt idx="6">
                  <c:v>2017</c:v>
                </c:pt>
                <c:pt idx="7">
                  <c:v>2018</c:v>
                </c:pt>
              </c:numCache>
            </c:numRef>
          </c:cat>
          <c:val>
            <c:numRef>
              <c:f>'8.8.2.b'!$D$12:$D$19</c:f>
              <c:numCache>
                <c:formatCode>0.0</c:formatCode>
                <c:ptCount val="8"/>
                <c:pt idx="0">
                  <c:v>4.243846157875713</c:v>
                </c:pt>
                <c:pt idx="1">
                  <c:v>4.254049072822899</c:v>
                </c:pt>
                <c:pt idx="2">
                  <c:v>9.3815644038408141</c:v>
                </c:pt>
                <c:pt idx="3">
                  <c:v>9.3412975909217266</c:v>
                </c:pt>
                <c:pt idx="4">
                  <c:v>9.4052676845079901</c:v>
                </c:pt>
                <c:pt idx="5">
                  <c:v>10.4</c:v>
                </c:pt>
                <c:pt idx="6">
                  <c:v>11</c:v>
                </c:pt>
                <c:pt idx="7">
                  <c:v>10.1</c:v>
                </c:pt>
              </c:numCache>
            </c:numRef>
          </c:val>
          <c:smooth val="0"/>
          <c:extLst>
            <c:ext xmlns:c16="http://schemas.microsoft.com/office/drawing/2014/chart" uri="{C3380CC4-5D6E-409C-BE32-E72D297353CC}">
              <c16:uniqueId val="{00000005-260C-46F7-8540-FB950FF397B8}"/>
            </c:ext>
          </c:extLst>
        </c:ser>
        <c:ser>
          <c:idx val="1"/>
          <c:order val="1"/>
          <c:tx>
            <c:strRef>
              <c:f>'8.8.2.b'!$F$11</c:f>
              <c:strCache>
                <c:ptCount val="1"/>
                <c:pt idx="0">
                  <c:v>Público</c:v>
                </c:pt>
              </c:strCache>
            </c:strRef>
          </c:tx>
          <c:spPr>
            <a:ln w="28575" cap="rnd">
              <a:solidFill>
                <a:srgbClr val="A21942"/>
              </a:solidFill>
              <a:round/>
            </a:ln>
            <a:effectLst/>
          </c:spPr>
          <c:marker>
            <c:symbol val="square"/>
            <c:size val="5"/>
            <c:spPr>
              <a:solidFill>
                <a:srgbClr val="990033"/>
              </a:solidFill>
              <a:ln w="9525">
                <a:solidFill>
                  <a:srgbClr val="990033"/>
                </a:solidFill>
              </a:ln>
              <a:effectLst/>
            </c:spPr>
          </c:marker>
          <c:dLbls>
            <c:dLbl>
              <c:idx val="0"/>
              <c:layout>
                <c:manualLayout>
                  <c:x val="-4.3277777777777776E-2"/>
                  <c:y val="-2.72338874307379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60C-46F7-8540-FB950FF397B8}"/>
                </c:ext>
              </c:extLst>
            </c:dLbl>
            <c:dLbl>
              <c:idx val="1"/>
              <c:layout>
                <c:manualLayout>
                  <c:x val="-4.3277777777777776E-2"/>
                  <c:y val="-3.64931466899971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60C-46F7-8540-FB950FF397B8}"/>
                </c:ext>
              </c:extLst>
            </c:dLbl>
            <c:dLbl>
              <c:idx val="2"/>
              <c:layout>
                <c:manualLayout>
                  <c:x val="-4.327777777777788E-2"/>
                  <c:y val="-4.11227763196267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60C-46F7-8540-FB950FF397B8}"/>
                </c:ext>
              </c:extLst>
            </c:dLbl>
            <c:dLbl>
              <c:idx val="3"/>
              <c:layout>
                <c:manualLayout>
                  <c:x val="-4.327777777777788E-2"/>
                  <c:y val="-3.18635170603674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60C-46F7-8540-FB950FF397B8}"/>
                </c:ext>
              </c:extLst>
            </c:dLbl>
            <c:dLbl>
              <c:idx val="4"/>
              <c:layout>
                <c:manualLayout>
                  <c:x val="-4.3277777777777776E-2"/>
                  <c:y val="-4.11227763196267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60C-46F7-8540-FB950FF397B8}"/>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'8.8.2.b'!$C$12:$C$19</c:f>
              <c:numCache>
                <c:formatCode>General</c:formatCode>
                <c:ptCount val="8"/>
                <c:pt idx="0">
                  <c:v>2011</c:v>
                </c:pt>
                <c:pt idx="1">
                  <c:v>2012</c:v>
                </c:pt>
                <c:pt idx="2">
                  <c:v>2013</c:v>
                </c:pt>
                <c:pt idx="3">
                  <c:v>2014</c:v>
                </c:pt>
                <c:pt idx="4">
                  <c:v>2015</c:v>
                </c:pt>
                <c:pt idx="5">
                  <c:v>2016</c:v>
                </c:pt>
                <c:pt idx="6">
                  <c:v>2017</c:v>
                </c:pt>
                <c:pt idx="7">
                  <c:v>2018</c:v>
                </c:pt>
              </c:numCache>
            </c:numRef>
          </c:cat>
          <c:val>
            <c:numRef>
              <c:f>'8.8.2.b'!$F$12:$F$19</c:f>
              <c:numCache>
                <c:formatCode>0.00</c:formatCode>
                <c:ptCount val="8"/>
                <c:pt idx="0">
                  <c:v>18.540515432543685</c:v>
                </c:pt>
                <c:pt idx="1">
                  <c:v>19.997104766106464</c:v>
                </c:pt>
                <c:pt idx="2">
                  <c:v>41.69702777458005</c:v>
                </c:pt>
                <c:pt idx="3">
                  <c:v>47.620471207915152</c:v>
                </c:pt>
                <c:pt idx="4">
                  <c:v>50.426674858024789</c:v>
                </c:pt>
                <c:pt idx="5">
                  <c:v>52.3</c:v>
                </c:pt>
                <c:pt idx="6">
                  <c:v>55.6</c:v>
                </c:pt>
                <c:pt idx="7">
                  <c:v>54.2</c:v>
                </c:pt>
              </c:numCache>
            </c:numRef>
          </c:val>
          <c:smooth val="0"/>
          <c:extLst>
            <c:ext xmlns:c16="http://schemas.microsoft.com/office/drawing/2014/chart" uri="{C3380CC4-5D6E-409C-BE32-E72D297353CC}">
              <c16:uniqueId val="{0000000B-260C-46F7-8540-FB950FF397B8}"/>
            </c:ext>
          </c:extLst>
        </c:ser>
        <c:ser>
          <c:idx val="2"/>
          <c:order val="2"/>
          <c:tx>
            <c:strRef>
              <c:f>'8.8.2.b'!$G$11</c:f>
              <c:strCache>
                <c:ptCount val="1"/>
                <c:pt idx="0">
                  <c:v>Privado</c:v>
                </c:pt>
              </c:strCache>
            </c:strRef>
          </c:tx>
          <c:spPr>
            <a:ln w="28575" cap="rnd">
              <a:solidFill>
                <a:srgbClr val="A21942"/>
              </a:solidFill>
              <a:prstDash val="dash"/>
              <a:round/>
            </a:ln>
            <a:effectLst/>
          </c:spPr>
          <c:marker>
            <c:symbol val="circle"/>
            <c:size val="5"/>
            <c:spPr>
              <a:solidFill>
                <a:srgbClr val="990033"/>
              </a:solidFill>
              <a:ln w="9525">
                <a:solidFill>
                  <a:srgbClr val="990033"/>
                </a:solidFill>
              </a:ln>
              <a:effectLst/>
            </c:spPr>
          </c:marker>
          <c:dLbls>
            <c:dLbl>
              <c:idx val="0"/>
              <c:layout>
                <c:manualLayout>
                  <c:x val="-6.2645888013998272E-2"/>
                  <c:y val="-1.33449985418490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60C-46F7-8540-FB950FF397B8}"/>
                </c:ext>
              </c:extLst>
            </c:dLbl>
            <c:dLbl>
              <c:idx val="1"/>
              <c:layout>
                <c:manualLayout>
                  <c:x val="-7.0903324584426948E-3"/>
                  <c:y val="-1.79746281714785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60C-46F7-8540-FB950FF397B8}"/>
                </c:ext>
              </c:extLst>
            </c:dLbl>
            <c:dLbl>
              <c:idx val="2"/>
              <c:layout>
                <c:manualLayout>
                  <c:x val="-2.0979221347331583E-2"/>
                  <c:y val="-2.72338874307379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60C-46F7-8540-FB950FF397B8}"/>
                </c:ext>
              </c:extLst>
            </c:dLbl>
            <c:dLbl>
              <c:idx val="3"/>
              <c:layout>
                <c:manualLayout>
                  <c:x val="-1.8201443569553805E-2"/>
                  <c:y val="-2.72338874307379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60C-46F7-8540-FB950FF397B8}"/>
                </c:ext>
              </c:extLst>
            </c:dLbl>
            <c:dLbl>
              <c:idx val="4"/>
              <c:layout>
                <c:manualLayout>
                  <c:x val="-2.0979221347331583E-2"/>
                  <c:y val="-2.26042578011081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60C-46F7-8540-FB950FF397B8}"/>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'8.8.2.b'!$C$12:$C$19</c:f>
              <c:numCache>
                <c:formatCode>General</c:formatCode>
                <c:ptCount val="8"/>
                <c:pt idx="0">
                  <c:v>2011</c:v>
                </c:pt>
                <c:pt idx="1">
                  <c:v>2012</c:v>
                </c:pt>
                <c:pt idx="2">
                  <c:v>2013</c:v>
                </c:pt>
                <c:pt idx="3">
                  <c:v>2014</c:v>
                </c:pt>
                <c:pt idx="4">
                  <c:v>2015</c:v>
                </c:pt>
                <c:pt idx="5">
                  <c:v>2016</c:v>
                </c:pt>
                <c:pt idx="6">
                  <c:v>2017</c:v>
                </c:pt>
                <c:pt idx="7">
                  <c:v>2018</c:v>
                </c:pt>
              </c:numCache>
            </c:numRef>
          </c:cat>
          <c:val>
            <c:numRef>
              <c:f>'8.8.2.b'!$G$12:$G$19</c:f>
              <c:numCache>
                <c:formatCode>0.00</c:formatCode>
                <c:ptCount val="8"/>
                <c:pt idx="0">
                  <c:v>0.57698420491177149</c:v>
                </c:pt>
                <c:pt idx="1">
                  <c:v>0.57609318497463513</c:v>
                </c:pt>
                <c:pt idx="2">
                  <c:v>0.74645945930686941</c:v>
                </c:pt>
                <c:pt idx="3">
                  <c:v>0.86856717925206794</c:v>
                </c:pt>
                <c:pt idx="4">
                  <c:v>0.8465276811659902</c:v>
                </c:pt>
                <c:pt idx="5">
                  <c:v>0.9</c:v>
                </c:pt>
                <c:pt idx="6">
                  <c:v>1.2</c:v>
                </c:pt>
                <c:pt idx="7">
                  <c:v>1</c:v>
                </c:pt>
              </c:numCache>
            </c:numRef>
          </c:val>
          <c:smooth val="0"/>
          <c:extLst>
            <c:ext xmlns:c16="http://schemas.microsoft.com/office/drawing/2014/chart" uri="{C3380CC4-5D6E-409C-BE32-E72D297353CC}">
              <c16:uniqueId val="{00000011-260C-46F7-8540-FB950FF397B8}"/>
            </c:ext>
          </c:extLst>
        </c:ser>
        <c:dLbls>
          <c:dLblPos val="t"/>
          <c:showLegendKey val="0"/>
          <c:showVal val="1"/>
          <c:showCatName val="0"/>
          <c:showSerName val="0"/>
          <c:showPercent val="0"/>
          <c:showBubbleSize val="0"/>
        </c:dLbls>
        <c:marker val="1"/>
        <c:smooth val="0"/>
        <c:axId val="228009472"/>
        <c:axId val="227729408"/>
      </c:lineChart>
      <c:catAx>
        <c:axId val="22800947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7729408"/>
        <c:crosses val="autoZero"/>
        <c:auto val="1"/>
        <c:lblAlgn val="ctr"/>
        <c:lblOffset val="100"/>
        <c:noMultiLvlLbl val="0"/>
      </c:catAx>
      <c:valAx>
        <c:axId val="227729408"/>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2.2222222222222223E-2"/>
              <c:y val="1.9714202391367723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8009472"/>
        <c:crosses val="autoZero"/>
        <c:crossBetween val="between"/>
      </c:valAx>
      <c:spPr>
        <a:noFill/>
        <a:ln>
          <a:noFill/>
        </a:ln>
        <a:effectLst/>
      </c:spPr>
    </c:plotArea>
    <c:legend>
      <c:legendPos val="b"/>
      <c:layout>
        <c:manualLayout>
          <c:xMode val="edge"/>
          <c:yMode val="edge"/>
          <c:x val="0.51386307961504807"/>
          <c:y val="0.92187445319335082"/>
          <c:w val="0.48613692038495188"/>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094706911636028E-2"/>
          <c:y val="0.125"/>
          <c:w val="0.87834973753280843"/>
          <c:h val="0.71109580052493426"/>
        </c:manualLayout>
      </c:layout>
      <c:lineChart>
        <c:grouping val="standard"/>
        <c:varyColors val="0"/>
        <c:ser>
          <c:idx val="0"/>
          <c:order val="0"/>
          <c:spPr>
            <a:ln w="28575" cap="rnd">
              <a:solidFill>
                <a:srgbClr val="A21942"/>
              </a:solidFill>
              <a:round/>
            </a:ln>
            <a:effectLst/>
          </c:spPr>
          <c:marker>
            <c:symbol val="square"/>
            <c:size val="7"/>
            <c:spPr>
              <a:solidFill>
                <a:srgbClr val="990033"/>
              </a:solidFill>
              <a:ln w="9525">
                <a:solidFill>
                  <a:srgbClr val="990033"/>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'8.10.1.a'!$C$11:$C$17</c:f>
              <c:strCache>
                <c:ptCount val="7"/>
                <c:pt idx="0">
                  <c:v>2013</c:v>
                </c:pt>
                <c:pt idx="1">
                  <c:v>2014</c:v>
                </c:pt>
                <c:pt idx="2">
                  <c:v>2015</c:v>
                </c:pt>
                <c:pt idx="3">
                  <c:v>2016</c:v>
                </c:pt>
                <c:pt idx="4">
                  <c:v>2017</c:v>
                </c:pt>
                <c:pt idx="5">
                  <c:v>2018</c:v>
                </c:pt>
                <c:pt idx="6">
                  <c:v>Fuente: SUGEF y BCCR.</c:v>
                </c:pt>
              </c:strCache>
            </c:strRef>
          </c:cat>
          <c:val>
            <c:numRef>
              <c:f>'8.10.1.a'!$D$11:$D$17</c:f>
              <c:numCache>
                <c:formatCode>0.00</c:formatCode>
                <c:ptCount val="7"/>
                <c:pt idx="0">
                  <c:v>21.016202038100435</c:v>
                </c:pt>
                <c:pt idx="1">
                  <c:v>21.065710942549078</c:v>
                </c:pt>
                <c:pt idx="2">
                  <c:v>21.050973561363779</c:v>
                </c:pt>
                <c:pt idx="3">
                  <c:v>20.495645536534361</c:v>
                </c:pt>
                <c:pt idx="4">
                  <c:v>19.510252791526927</c:v>
                </c:pt>
                <c:pt idx="5">
                  <c:v>19.029645318292868</c:v>
                </c:pt>
              </c:numCache>
            </c:numRef>
          </c:val>
          <c:smooth val="0"/>
          <c:extLst>
            <c:ext xmlns:c16="http://schemas.microsoft.com/office/drawing/2014/chart" uri="{C3380CC4-5D6E-409C-BE32-E72D297353CC}">
              <c16:uniqueId val="{00000000-AD0C-4573-BB84-B62BB3977621}"/>
            </c:ext>
          </c:extLst>
        </c:ser>
        <c:dLbls>
          <c:dLblPos val="t"/>
          <c:showLegendKey val="0"/>
          <c:showVal val="1"/>
          <c:showCatName val="0"/>
          <c:showSerName val="0"/>
          <c:showPercent val="0"/>
          <c:showBubbleSize val="0"/>
        </c:dLbls>
        <c:marker val="1"/>
        <c:smooth val="0"/>
        <c:axId val="228111360"/>
        <c:axId val="227735744"/>
      </c:lineChart>
      <c:catAx>
        <c:axId val="22811136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7735744"/>
        <c:crosses val="autoZero"/>
        <c:auto val="1"/>
        <c:lblAlgn val="ctr"/>
        <c:lblOffset val="100"/>
        <c:noMultiLvlLbl val="0"/>
      </c:catAx>
      <c:valAx>
        <c:axId val="227735744"/>
        <c:scaling>
          <c:orientation val="minMax"/>
          <c:max val="25"/>
          <c:min val="1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2.2222222222222223E-2"/>
              <c:y val="1.5961557436899334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8111360"/>
        <c:crosses val="autoZero"/>
        <c:crossBetween val="between"/>
        <c:majorUnit val="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345144356955399E-2"/>
          <c:y val="0.1111111111111111"/>
          <c:w val="0.87809930008748915"/>
          <c:h val="0.72498468941382332"/>
        </c:manualLayout>
      </c:layout>
      <c:lineChart>
        <c:grouping val="standard"/>
        <c:varyColors val="0"/>
        <c:ser>
          <c:idx val="0"/>
          <c:order val="0"/>
          <c:spPr>
            <a:ln w="28575" cap="rnd">
              <a:solidFill>
                <a:srgbClr val="A21942"/>
              </a:solidFill>
              <a:round/>
            </a:ln>
            <a:effectLst/>
          </c:spPr>
          <c:marker>
            <c:symbol val="square"/>
            <c:size val="7"/>
            <c:spPr>
              <a:solidFill>
                <a:srgbClr val="990033"/>
              </a:solidFill>
              <a:ln w="9525">
                <a:solidFill>
                  <a:srgbClr val="99003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'8.10.1.b'!$C$11:$C$18</c:f>
              <c:numCache>
                <c:formatCode>General</c:formatCode>
                <c:ptCount val="8"/>
                <c:pt idx="0">
                  <c:v>2011</c:v>
                </c:pt>
                <c:pt idx="1">
                  <c:v>2012</c:v>
                </c:pt>
                <c:pt idx="2">
                  <c:v>2013</c:v>
                </c:pt>
                <c:pt idx="3">
                  <c:v>2014</c:v>
                </c:pt>
                <c:pt idx="4">
                  <c:v>2015</c:v>
                </c:pt>
                <c:pt idx="5">
                  <c:v>2016</c:v>
                </c:pt>
                <c:pt idx="6">
                  <c:v>2017</c:v>
                </c:pt>
                <c:pt idx="7">
                  <c:v>2018</c:v>
                </c:pt>
              </c:numCache>
            </c:numRef>
          </c:cat>
          <c:val>
            <c:numRef>
              <c:f>'8.10.1.b'!$G$11:$G$18</c:f>
              <c:numCache>
                <c:formatCode>###\ ###\ ###\ ###</c:formatCode>
                <c:ptCount val="8"/>
                <c:pt idx="0">
                  <c:v>60.213650160136545</c:v>
                </c:pt>
                <c:pt idx="1">
                  <c:v>63.22310387559056</c:v>
                </c:pt>
                <c:pt idx="2">
                  <c:v>65.164144332706115</c:v>
                </c:pt>
                <c:pt idx="3">
                  <c:v>64.182023209376794</c:v>
                </c:pt>
                <c:pt idx="4">
                  <c:v>65.975848173163101</c:v>
                </c:pt>
                <c:pt idx="5">
                  <c:v>70.002546755105101</c:v>
                </c:pt>
                <c:pt idx="6">
                  <c:v>67.51745692341494</c:v>
                </c:pt>
                <c:pt idx="7">
                  <c:v>67.959399126047231</c:v>
                </c:pt>
              </c:numCache>
            </c:numRef>
          </c:val>
          <c:smooth val="0"/>
          <c:extLst>
            <c:ext xmlns:c16="http://schemas.microsoft.com/office/drawing/2014/chart" uri="{C3380CC4-5D6E-409C-BE32-E72D297353CC}">
              <c16:uniqueId val="{00000000-D875-4998-B849-E7BA62206B98}"/>
            </c:ext>
          </c:extLst>
        </c:ser>
        <c:dLbls>
          <c:dLblPos val="t"/>
          <c:showLegendKey val="0"/>
          <c:showVal val="1"/>
          <c:showCatName val="0"/>
          <c:showSerName val="0"/>
          <c:showPercent val="0"/>
          <c:showBubbleSize val="0"/>
        </c:dLbls>
        <c:marker val="1"/>
        <c:smooth val="0"/>
        <c:axId val="228267008"/>
        <c:axId val="228508224"/>
      </c:lineChart>
      <c:catAx>
        <c:axId val="22826700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8508224"/>
        <c:crosses val="autoZero"/>
        <c:auto val="1"/>
        <c:lblAlgn val="ctr"/>
        <c:lblOffset val="100"/>
        <c:noMultiLvlLbl val="0"/>
      </c:catAx>
      <c:valAx>
        <c:axId val="228508224"/>
        <c:scaling>
          <c:orientation val="minMax"/>
          <c:max val="70"/>
          <c:min val="55"/>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2.7777777777777776E-2"/>
              <c:y val="8.9388305628463113E-3"/>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 ###\ ###\ ###"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8267008"/>
        <c:crosses val="autoZero"/>
        <c:crossBetween val="between"/>
        <c:majorUnit val="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51159230096238E-2"/>
          <c:y val="0.14814814814814814"/>
          <c:w val="0.88093285214348216"/>
          <c:h val="0.63854913969087201"/>
        </c:manualLayout>
      </c:layout>
      <c:barChart>
        <c:barDir val="col"/>
        <c:grouping val="clustered"/>
        <c:varyColors val="0"/>
        <c:ser>
          <c:idx val="0"/>
          <c:order val="0"/>
          <c:tx>
            <c:strRef>
              <c:f>'8.10.2'!$C$13</c:f>
              <c:strCache>
                <c:ptCount val="1"/>
                <c:pt idx="0">
                  <c:v>2015</c:v>
                </c:pt>
              </c:strCache>
            </c:strRef>
          </c:tx>
          <c:spPr>
            <a:pattFill prst="wdDnDiag">
              <a:fgClr>
                <a:schemeClr val="bg1">
                  <a:lumMod val="50000"/>
                </a:schemeClr>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'8.10.2'!$D$12:$F$12</c:f>
              <c:strCache>
                <c:ptCount val="3"/>
                <c:pt idx="0">
                  <c:v>Total</c:v>
                </c:pt>
                <c:pt idx="1">
                  <c:v>Hombres</c:v>
                </c:pt>
                <c:pt idx="2">
                  <c:v>Mujeres</c:v>
                </c:pt>
              </c:strCache>
            </c:strRef>
          </c:cat>
          <c:val>
            <c:numRef>
              <c:f>'8.10.2'!$D$13:$F$13</c:f>
              <c:numCache>
                <c:formatCode>0.0</c:formatCode>
                <c:ptCount val="3"/>
                <c:pt idx="0">
                  <c:v>65</c:v>
                </c:pt>
                <c:pt idx="1">
                  <c:v>53.7</c:v>
                </c:pt>
                <c:pt idx="2">
                  <c:v>46.3</c:v>
                </c:pt>
              </c:numCache>
            </c:numRef>
          </c:val>
          <c:extLst>
            <c:ext xmlns:c16="http://schemas.microsoft.com/office/drawing/2014/chart" uri="{C3380CC4-5D6E-409C-BE32-E72D297353CC}">
              <c16:uniqueId val="{00000000-B7E4-4263-B2AD-1FACA12423A0}"/>
            </c:ext>
          </c:extLst>
        </c:ser>
        <c:ser>
          <c:idx val="1"/>
          <c:order val="1"/>
          <c:tx>
            <c:strRef>
              <c:f>'8.10.2'!$C$14</c:f>
              <c:strCache>
                <c:ptCount val="1"/>
                <c:pt idx="0">
                  <c:v>2017</c:v>
                </c:pt>
              </c:strCache>
            </c:strRef>
          </c:tx>
          <c:spPr>
            <a:solidFill>
              <a:srgbClr val="A2194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'8.10.2'!$D$12:$F$12</c:f>
              <c:strCache>
                <c:ptCount val="3"/>
                <c:pt idx="0">
                  <c:v>Total</c:v>
                </c:pt>
                <c:pt idx="1">
                  <c:v>Hombres</c:v>
                </c:pt>
                <c:pt idx="2">
                  <c:v>Mujeres</c:v>
                </c:pt>
              </c:strCache>
            </c:strRef>
          </c:cat>
          <c:val>
            <c:numRef>
              <c:f>'8.10.2'!$D$14:$F$14</c:f>
              <c:numCache>
                <c:formatCode>0.0</c:formatCode>
                <c:ptCount val="3"/>
                <c:pt idx="0">
                  <c:v>72</c:v>
                </c:pt>
                <c:pt idx="1">
                  <c:v>51.2</c:v>
                </c:pt>
                <c:pt idx="2">
                  <c:v>48.8</c:v>
                </c:pt>
              </c:numCache>
            </c:numRef>
          </c:val>
          <c:extLst>
            <c:ext xmlns:c16="http://schemas.microsoft.com/office/drawing/2014/chart" uri="{C3380CC4-5D6E-409C-BE32-E72D297353CC}">
              <c16:uniqueId val="{00000001-B7E4-4263-B2AD-1FACA12423A0}"/>
            </c:ext>
          </c:extLst>
        </c:ser>
        <c:ser>
          <c:idx val="2"/>
          <c:order val="2"/>
          <c:tx>
            <c:strRef>
              <c:f>'8.10.2'!$C$15</c:f>
              <c:strCache>
                <c:ptCount val="1"/>
                <c:pt idx="0">
                  <c:v>2018</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'8.10.2'!$D$12:$F$12</c:f>
              <c:strCache>
                <c:ptCount val="3"/>
                <c:pt idx="0">
                  <c:v>Total</c:v>
                </c:pt>
                <c:pt idx="1">
                  <c:v>Hombres</c:v>
                </c:pt>
                <c:pt idx="2">
                  <c:v>Mujeres</c:v>
                </c:pt>
              </c:strCache>
            </c:strRef>
          </c:cat>
          <c:val>
            <c:numRef>
              <c:f>'8.10.2'!$D$15:$F$15</c:f>
              <c:numCache>
                <c:formatCode>0.0</c:formatCode>
                <c:ptCount val="3"/>
                <c:pt idx="0">
                  <c:v>75.475602245273095</c:v>
                </c:pt>
                <c:pt idx="1">
                  <c:v>50.782827646984764</c:v>
                </c:pt>
                <c:pt idx="2">
                  <c:v>49.217172353015229</c:v>
                </c:pt>
              </c:numCache>
            </c:numRef>
          </c:val>
          <c:extLst>
            <c:ext xmlns:c16="http://schemas.microsoft.com/office/drawing/2014/chart" uri="{C3380CC4-5D6E-409C-BE32-E72D297353CC}">
              <c16:uniqueId val="{00000000-7739-48FB-8140-02E7A381899F}"/>
            </c:ext>
          </c:extLst>
        </c:ser>
        <c:dLbls>
          <c:dLblPos val="outEnd"/>
          <c:showLegendKey val="0"/>
          <c:showVal val="1"/>
          <c:showCatName val="0"/>
          <c:showSerName val="0"/>
          <c:showPercent val="0"/>
          <c:showBubbleSize val="0"/>
        </c:dLbls>
        <c:gapWidth val="219"/>
        <c:overlap val="-27"/>
        <c:axId val="229058560"/>
        <c:axId val="228510528"/>
      </c:barChart>
      <c:catAx>
        <c:axId val="229058560"/>
        <c:scaling>
          <c:orientation val="minMax"/>
        </c:scaling>
        <c:delete val="0"/>
        <c:axPos val="b"/>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8510528"/>
        <c:crosses val="autoZero"/>
        <c:auto val="1"/>
        <c:lblAlgn val="ctr"/>
        <c:lblOffset val="100"/>
        <c:noMultiLvlLbl val="0"/>
      </c:catAx>
      <c:valAx>
        <c:axId val="228510528"/>
        <c:scaling>
          <c:orientation val="minMax"/>
        </c:scaling>
        <c:delete val="0"/>
        <c:axPos val="l"/>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s-CR"/>
                  <a:t>Porcentaje</a:t>
                </a:r>
              </a:p>
            </c:rich>
          </c:tx>
          <c:layout>
            <c:manualLayout>
              <c:xMode val="edge"/>
              <c:yMode val="edge"/>
              <c:x val="8.3333333333333332E-3"/>
              <c:y val="3.1762904636920386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0" sourceLinked="0"/>
        <c:majorTickMark val="in"/>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905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053368328958893E-2"/>
          <c:y val="0.1388888888888889"/>
          <c:w val="0.88339107611548562"/>
          <c:h val="0.65148877223680368"/>
        </c:manualLayout>
      </c:layout>
      <c:lineChart>
        <c:grouping val="standard"/>
        <c:varyColors val="0"/>
        <c:ser>
          <c:idx val="0"/>
          <c:order val="0"/>
          <c:tx>
            <c:strRef>
              <c:f>'9.2.2'!$D$10:$D$11</c:f>
              <c:strCache>
                <c:ptCount val="2"/>
                <c:pt idx="0">
                  <c:v>Total </c:v>
                </c:pt>
              </c:strCache>
            </c:strRef>
          </c:tx>
          <c:spPr>
            <a:ln w="28575" cap="rnd">
              <a:solidFill>
                <a:schemeClr val="bg2">
                  <a:lumMod val="50000"/>
                </a:schemeClr>
              </a:solidFill>
              <a:round/>
            </a:ln>
            <a:effectLst/>
          </c:spPr>
          <c:marker>
            <c:symbol val="triangle"/>
            <c:size val="5"/>
            <c:spPr>
              <a:solidFill>
                <a:schemeClr val="bg2">
                  <a:lumMod val="50000"/>
                </a:schemeClr>
              </a:solidFill>
              <a:ln w="9525">
                <a:solidFill>
                  <a:schemeClr val="bg2">
                    <a:lumMod val="50000"/>
                  </a:schemeClr>
                </a:solidFill>
              </a:ln>
              <a:effectLst/>
            </c:spPr>
          </c:marker>
          <c:dLbls>
            <c:dLbl>
              <c:idx val="0"/>
              <c:layout>
                <c:manualLayout>
                  <c:x val="-6.7951443569553807E-2"/>
                  <c:y val="6.9098133566637288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EA3-4833-9A35-0CB4F0E02723}"/>
                </c:ext>
              </c:extLst>
            </c:dLbl>
            <c:dLbl>
              <c:idx val="1"/>
              <c:layout>
                <c:manualLayout>
                  <c:x val="-4.5729221347331636E-2"/>
                  <c:y val="3.931722076407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A3-4833-9A35-0CB4F0E02723}"/>
                </c:ext>
              </c:extLst>
            </c:dLbl>
            <c:dLbl>
              <c:idx val="2"/>
              <c:layout>
                <c:manualLayout>
                  <c:x val="-3.9395888013998299E-2"/>
                  <c:y val="4.3946850393700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A3-4833-9A35-0CB4F0E02723}"/>
                </c:ext>
              </c:extLst>
            </c:dLbl>
            <c:dLbl>
              <c:idx val="3"/>
              <c:layout>
                <c:manualLayout>
                  <c:x val="-4.217366579177613E-2"/>
                  <c:y val="3.005796150481185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EA3-4833-9A35-0CB4F0E02723}"/>
                </c:ext>
              </c:extLst>
            </c:dLbl>
            <c:dLbl>
              <c:idx val="4"/>
              <c:layout>
                <c:manualLayout>
                  <c:x val="-3.9395888013998251E-2"/>
                  <c:y val="3.93172207640711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EA3-4833-9A35-0CB4F0E02723}"/>
                </c:ext>
              </c:extLst>
            </c:dLbl>
            <c:dLbl>
              <c:idx val="5"/>
              <c:layout>
                <c:manualLayout>
                  <c:x val="-4.8506999125109362E-2"/>
                  <c:y val="3.931722076407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EA3-4833-9A35-0CB4F0E02723}"/>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'9.2.2'!$C$32:$C$40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'9.2.2'!$D$32:$D$40</c:f>
              <c:numCache>
                <c:formatCode>0.0</c:formatCode>
                <c:ptCount val="9"/>
                <c:pt idx="0">
                  <c:v>10.771633347028517</c:v>
                </c:pt>
                <c:pt idx="1">
                  <c:v>11.021340235049886</c:v>
                </c:pt>
                <c:pt idx="2">
                  <c:v>9.9408918922350189</c:v>
                </c:pt>
                <c:pt idx="3">
                  <c:v>8.9456337586730683</c:v>
                </c:pt>
                <c:pt idx="4">
                  <c:v>9.3023754296333738</c:v>
                </c:pt>
                <c:pt idx="5">
                  <c:v>10.856721778504513</c:v>
                </c:pt>
                <c:pt idx="6">
                  <c:v>10.216646868322913</c:v>
                </c:pt>
                <c:pt idx="7">
                  <c:v>10.016956843231286</c:v>
                </c:pt>
                <c:pt idx="8">
                  <c:v>10.361386000373759</c:v>
                </c:pt>
              </c:numCache>
            </c:numRef>
          </c:val>
          <c:smooth val="0"/>
          <c:extLst>
            <c:ext xmlns:c16="http://schemas.microsoft.com/office/drawing/2014/chart" uri="{C3380CC4-5D6E-409C-BE32-E72D297353CC}">
              <c16:uniqueId val="{00000006-0EA3-4833-9A35-0CB4F0E02723}"/>
            </c:ext>
          </c:extLst>
        </c:ser>
        <c:ser>
          <c:idx val="1"/>
          <c:order val="1"/>
          <c:tx>
            <c:strRef>
              <c:f>'9.2.2'!$E$11</c:f>
              <c:strCache>
                <c:ptCount val="1"/>
                <c:pt idx="0">
                  <c:v>Hombres</c:v>
                </c:pt>
              </c:strCache>
            </c:strRef>
          </c:tx>
          <c:spPr>
            <a:ln w="28575" cap="rnd">
              <a:solidFill>
                <a:srgbClr val="FD6925"/>
              </a:solidFill>
              <a:round/>
            </a:ln>
            <a:effectLst/>
          </c:spPr>
          <c:marker>
            <c:symbol val="square"/>
            <c:size val="5"/>
            <c:spPr>
              <a:solidFill>
                <a:srgbClr val="E95E09"/>
              </a:solidFill>
              <a:ln w="9525">
                <a:solidFill>
                  <a:srgbClr val="E95E09"/>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'9.2.2'!$C$32:$C$40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'9.2.2'!$E$32:$E$40</c:f>
              <c:numCache>
                <c:formatCode>0.0</c:formatCode>
                <c:ptCount val="9"/>
                <c:pt idx="0">
                  <c:v>11.090861078160563</c:v>
                </c:pt>
                <c:pt idx="1">
                  <c:v>12.234970212986184</c:v>
                </c:pt>
                <c:pt idx="2">
                  <c:v>10.956178910699686</c:v>
                </c:pt>
                <c:pt idx="3">
                  <c:v>10.084235628205468</c:v>
                </c:pt>
                <c:pt idx="4">
                  <c:v>10.162402685279668</c:v>
                </c:pt>
                <c:pt idx="5">
                  <c:v>12.361144192227053</c:v>
                </c:pt>
                <c:pt idx="6">
                  <c:v>11.51575058252137</c:v>
                </c:pt>
                <c:pt idx="7">
                  <c:v>10.937200022930512</c:v>
                </c:pt>
                <c:pt idx="8">
                  <c:v>11.260711203076713</c:v>
                </c:pt>
              </c:numCache>
            </c:numRef>
          </c:val>
          <c:smooth val="0"/>
          <c:extLst>
            <c:ext xmlns:c16="http://schemas.microsoft.com/office/drawing/2014/chart" uri="{C3380CC4-5D6E-409C-BE32-E72D297353CC}">
              <c16:uniqueId val="{00000007-0EA3-4833-9A35-0CB4F0E02723}"/>
            </c:ext>
          </c:extLst>
        </c:ser>
        <c:ser>
          <c:idx val="2"/>
          <c:order val="2"/>
          <c:tx>
            <c:strRef>
              <c:f>'9.2.2'!$F$11</c:f>
              <c:strCache>
                <c:ptCount val="1"/>
                <c:pt idx="0">
                  <c:v>Mujeres</c:v>
                </c:pt>
              </c:strCache>
            </c:strRef>
          </c:tx>
          <c:spPr>
            <a:ln w="28575" cap="rnd">
              <a:solidFill>
                <a:srgbClr val="FD6925"/>
              </a:solidFill>
              <a:prstDash val="dash"/>
              <a:round/>
            </a:ln>
            <a:effectLst/>
          </c:spPr>
          <c:marker>
            <c:symbol val="circle"/>
            <c:size val="5"/>
            <c:spPr>
              <a:solidFill>
                <a:srgbClr val="E95E09"/>
              </a:solidFill>
              <a:ln w="9525">
                <a:solidFill>
                  <a:srgbClr val="E95E09"/>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'9.2.2'!$C$32:$C$40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'9.2.2'!$F$32:$F$40</c:f>
              <c:numCache>
                <c:formatCode>0.0</c:formatCode>
                <c:ptCount val="9"/>
                <c:pt idx="0">
                  <c:v>10.220561526695022</c:v>
                </c:pt>
                <c:pt idx="1">
                  <c:v>8.8764575354549962</c:v>
                </c:pt>
                <c:pt idx="2">
                  <c:v>8.3052719882792196</c:v>
                </c:pt>
                <c:pt idx="3">
                  <c:v>7.1352737504226562</c:v>
                </c:pt>
                <c:pt idx="4">
                  <c:v>7.9000041095248914</c:v>
                </c:pt>
                <c:pt idx="5">
                  <c:v>8.3980972563230054</c:v>
                </c:pt>
                <c:pt idx="6">
                  <c:v>7.9746437802825172</c:v>
                </c:pt>
                <c:pt idx="7">
                  <c:v>8.425903660340321</c:v>
                </c:pt>
                <c:pt idx="8">
                  <c:v>8.9427016783310247</c:v>
                </c:pt>
              </c:numCache>
            </c:numRef>
          </c:val>
          <c:smooth val="0"/>
          <c:extLst>
            <c:ext xmlns:c16="http://schemas.microsoft.com/office/drawing/2014/chart" uri="{C3380CC4-5D6E-409C-BE32-E72D297353CC}">
              <c16:uniqueId val="{00000008-0EA3-4833-9A35-0CB4F0E02723}"/>
            </c:ext>
          </c:extLst>
        </c:ser>
        <c:dLbls>
          <c:showLegendKey val="0"/>
          <c:showVal val="0"/>
          <c:showCatName val="0"/>
          <c:showSerName val="0"/>
          <c:showPercent val="0"/>
          <c:showBubbleSize val="0"/>
        </c:dLbls>
        <c:marker val="1"/>
        <c:smooth val="0"/>
        <c:axId val="229703680"/>
        <c:axId val="230294656"/>
      </c:lineChart>
      <c:catAx>
        <c:axId val="22970368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0294656"/>
        <c:crosses val="autoZero"/>
        <c:auto val="1"/>
        <c:lblAlgn val="ctr"/>
        <c:lblOffset val="100"/>
        <c:noMultiLvlLbl val="0"/>
      </c:catAx>
      <c:valAx>
        <c:axId val="230294656"/>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Porcentaje</a:t>
                </a:r>
              </a:p>
            </c:rich>
          </c:tx>
          <c:layout>
            <c:manualLayout>
              <c:xMode val="edge"/>
              <c:yMode val="edge"/>
              <c:x val="1.3888888888888888E-2"/>
              <c:y val="2.2029017206182538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9703680"/>
        <c:crosses val="autoZero"/>
        <c:crossBetween val="between"/>
      </c:valAx>
      <c:spPr>
        <a:noFill/>
        <a:ln>
          <a:noFill/>
        </a:ln>
        <a:effectLst/>
      </c:spPr>
    </c:plotArea>
    <c:legend>
      <c:legendPos val="b"/>
      <c:layout>
        <c:manualLayout>
          <c:xMode val="edge"/>
          <c:yMode val="edge"/>
          <c:x val="0.47861329833770777"/>
          <c:y val="0.92187445319335082"/>
          <c:w val="0.52138676695263841"/>
          <c:h val="7.020328797224023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050" b="0" i="0" u="none" strike="noStrike" kern="1200" spc="0" baseline="0">
                <a:solidFill>
                  <a:sysClr val="windowText" lastClr="000000"/>
                </a:solidFill>
                <a:latin typeface="+mn-lt"/>
                <a:ea typeface="+mn-ea"/>
                <a:cs typeface="+mn-cs"/>
              </a:defRPr>
            </a:pPr>
            <a:r>
              <a:rPr lang="es-CR" sz="1050" b="1">
                <a:solidFill>
                  <a:sysClr val="windowText" lastClr="000000"/>
                </a:solidFill>
                <a:effectLst/>
                <a:latin typeface="+mn-lt"/>
              </a:rPr>
              <a:t>Costa Rica: Evolución de las emisiones totales de CO</a:t>
            </a:r>
            <a:r>
              <a:rPr lang="es-CR" sz="1050" b="1" baseline="-25000">
                <a:solidFill>
                  <a:sysClr val="windowText" lastClr="000000"/>
                </a:solidFill>
                <a:effectLst/>
                <a:latin typeface="+mn-lt"/>
              </a:rPr>
              <a:t>2</a:t>
            </a:r>
            <a:r>
              <a:rPr lang="es-CR" sz="1050" b="1">
                <a:solidFill>
                  <a:sysClr val="windowText" lastClr="000000"/>
                </a:solidFill>
                <a:effectLst/>
                <a:latin typeface="+mn-lt"/>
              </a:rPr>
              <a:t> asociadas a la combustión por Producto Interno Bruto, 2011-2016.</a:t>
            </a:r>
            <a:r>
              <a:rPr lang="es-CR" sz="1050">
                <a:solidFill>
                  <a:sysClr val="windowText" lastClr="000000"/>
                </a:solidFill>
                <a:effectLst/>
                <a:latin typeface="+mn-lt"/>
              </a:rPr>
              <a:t> </a:t>
            </a:r>
          </a:p>
        </c:rich>
      </c:tx>
      <c:layout>
        <c:manualLayout>
          <c:xMode val="edge"/>
          <c:yMode val="edge"/>
          <c:x val="2.9090113735783026E-2"/>
          <c:y val="2.7777777777777776E-2"/>
        </c:manualLayout>
      </c:layout>
      <c:overlay val="0"/>
      <c:spPr>
        <a:noFill/>
        <a:ln>
          <a:noFill/>
        </a:ln>
        <a:effectLst/>
      </c:spPr>
      <c:txPr>
        <a:bodyPr rot="0" spcFirstLastPara="1" vertOverflow="ellipsis" vert="horz" wrap="square" anchor="ctr" anchorCtr="1"/>
        <a:lstStyle/>
        <a:p>
          <a:pPr algn="l">
            <a:defRPr sz="1050" b="0" i="0" u="none" strike="noStrike" kern="1200" spc="0" baseline="0">
              <a:solidFill>
                <a:sysClr val="windowText" lastClr="000000"/>
              </a:solidFill>
              <a:latin typeface="+mn-lt"/>
              <a:ea typeface="+mn-ea"/>
              <a:cs typeface="+mn-cs"/>
            </a:defRPr>
          </a:pPr>
          <a:endParaRPr lang="es-CR"/>
        </a:p>
      </c:txPr>
    </c:title>
    <c:autoTitleDeleted val="0"/>
    <c:plotArea>
      <c:layout>
        <c:manualLayout>
          <c:layoutTarget val="inner"/>
          <c:xMode val="edge"/>
          <c:yMode val="edge"/>
          <c:x val="0.13613586763193061"/>
          <c:y val="0.22518518518518518"/>
          <c:w val="0.81664195821676122"/>
          <c:h val="0.53634909671378794"/>
        </c:manualLayout>
      </c:layout>
      <c:lineChart>
        <c:grouping val="standard"/>
        <c:varyColors val="0"/>
        <c:ser>
          <c:idx val="0"/>
          <c:order val="0"/>
          <c:tx>
            <c:strRef>
              <c:f>'9.4.1'!$F$10</c:f>
              <c:strCache>
                <c:ptCount val="1"/>
                <c:pt idx="0">
                  <c:v>Intensidad (kg CO2/ millón de colones)</c:v>
                </c:pt>
              </c:strCache>
            </c:strRef>
          </c:tx>
          <c:spPr>
            <a:ln w="28575" cap="rnd">
              <a:solidFill>
                <a:srgbClr val="FD6925"/>
              </a:solidFill>
              <a:round/>
            </a:ln>
            <a:effectLst/>
          </c:spPr>
          <c:marker>
            <c:symbol val="circle"/>
            <c:size val="5"/>
            <c:spPr>
              <a:solidFill>
                <a:srgbClr val="FD6925"/>
              </a:solidFill>
              <a:ln w="9525">
                <a:solidFill>
                  <a:srgbClr val="FD6925"/>
                </a:solidFill>
              </a:ln>
              <a:effectLst/>
            </c:spPr>
          </c:marker>
          <c:cat>
            <c:numRef>
              <c:f>'9.4.1'!$C$11:$C$16</c:f>
              <c:numCache>
                <c:formatCode>General</c:formatCode>
                <c:ptCount val="6"/>
                <c:pt idx="0">
                  <c:v>2011</c:v>
                </c:pt>
                <c:pt idx="1">
                  <c:v>2012</c:v>
                </c:pt>
                <c:pt idx="2">
                  <c:v>2013</c:v>
                </c:pt>
                <c:pt idx="3">
                  <c:v>2014</c:v>
                </c:pt>
                <c:pt idx="4">
                  <c:v>2015</c:v>
                </c:pt>
                <c:pt idx="5">
                  <c:v>2016</c:v>
                </c:pt>
              </c:numCache>
            </c:numRef>
          </c:cat>
          <c:val>
            <c:numRef>
              <c:f>'9.4.1'!$F$11:$F$16</c:f>
              <c:numCache>
                <c:formatCode>0.00</c:formatCode>
                <c:ptCount val="6"/>
                <c:pt idx="0">
                  <c:v>311.36807684184049</c:v>
                </c:pt>
                <c:pt idx="1">
                  <c:v>297.87895834566024</c:v>
                </c:pt>
                <c:pt idx="2">
                  <c:v>300.7841365600321</c:v>
                </c:pt>
                <c:pt idx="3">
                  <c:v>289.05826653831639</c:v>
                </c:pt>
                <c:pt idx="4">
                  <c:v>266.8974103101915</c:v>
                </c:pt>
                <c:pt idx="5">
                  <c:v>270.16989109507949</c:v>
                </c:pt>
              </c:numCache>
            </c:numRef>
          </c:val>
          <c:smooth val="0"/>
          <c:extLst>
            <c:ext xmlns:c16="http://schemas.microsoft.com/office/drawing/2014/chart" uri="{C3380CC4-5D6E-409C-BE32-E72D297353CC}">
              <c16:uniqueId val="{00000000-043C-4DC3-BC77-BA860BACF401}"/>
            </c:ext>
          </c:extLst>
        </c:ser>
        <c:dLbls>
          <c:showLegendKey val="0"/>
          <c:showVal val="0"/>
          <c:showCatName val="0"/>
          <c:showSerName val="0"/>
          <c:showPercent val="0"/>
          <c:showBubbleSize val="0"/>
        </c:dLbls>
        <c:marker val="1"/>
        <c:smooth val="0"/>
        <c:axId val="229988352"/>
        <c:axId val="230299264"/>
      </c:lineChart>
      <c:catAx>
        <c:axId val="229988352"/>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s-CR">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0299264"/>
        <c:crosses val="autoZero"/>
        <c:auto val="1"/>
        <c:lblAlgn val="ctr"/>
        <c:lblOffset val="100"/>
        <c:noMultiLvlLbl val="0"/>
      </c:catAx>
      <c:valAx>
        <c:axId val="230299264"/>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s-CR" b="0">
                    <a:solidFill>
                      <a:sysClr val="windowText" lastClr="000000"/>
                    </a:solidFill>
                  </a:rPr>
                  <a:t>Kg CO2 / millón de colones</a:t>
                </a:r>
              </a:p>
            </c:rich>
          </c:tx>
          <c:layout>
            <c:manualLayout>
              <c:xMode val="edge"/>
              <c:yMode val="edge"/>
              <c:x val="5.5555555555555558E-3"/>
              <c:y val="0.2414504957713619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CR"/>
            </a:p>
          </c:txPr>
        </c:title>
        <c:numFmt formatCode="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2998835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100" b="0" i="0" u="none" strike="noStrike" kern="1200" spc="0" baseline="0">
                <a:solidFill>
                  <a:sysClr val="windowText" lastClr="000000"/>
                </a:solidFill>
                <a:latin typeface="+mj-lt"/>
                <a:ea typeface="+mn-ea"/>
                <a:cs typeface="+mn-cs"/>
              </a:defRPr>
            </a:pPr>
            <a:r>
              <a:rPr lang="es-CR" sz="1100" b="1" i="0" u="none" strike="noStrike" baseline="0">
                <a:solidFill>
                  <a:sysClr val="windowText" lastClr="000000"/>
                </a:solidFill>
                <a:effectLst/>
                <a:latin typeface="+mj-lt"/>
              </a:rPr>
              <a:t>Costa Rica: Evolución de las emisiones de CO</a:t>
            </a:r>
            <a:r>
              <a:rPr lang="es-CR" sz="1100" b="1" i="0" u="none" strike="noStrike" baseline="-25000">
                <a:solidFill>
                  <a:sysClr val="windowText" lastClr="000000"/>
                </a:solidFill>
                <a:effectLst/>
                <a:latin typeface="+mj-lt"/>
              </a:rPr>
              <a:t>2</a:t>
            </a:r>
            <a:r>
              <a:rPr lang="es-CR" sz="1100" b="1" i="0" u="none" strike="noStrike" baseline="0">
                <a:solidFill>
                  <a:sysClr val="windowText" lastClr="000000"/>
                </a:solidFill>
                <a:effectLst/>
                <a:latin typeface="+mj-lt"/>
              </a:rPr>
              <a:t> asociadas a la combustión por unidad de Valor Agregado Bruto. 2011-2016</a:t>
            </a:r>
            <a:endParaRPr lang="es-CR" sz="1100">
              <a:solidFill>
                <a:sysClr val="windowText" lastClr="000000"/>
              </a:solidFill>
              <a:latin typeface="+mj-lt"/>
            </a:endParaRPr>
          </a:p>
        </c:rich>
      </c:tx>
      <c:layout>
        <c:manualLayout>
          <c:xMode val="edge"/>
          <c:yMode val="edge"/>
          <c:x val="1.3561626909912613E-3"/>
          <c:y val="9.8039215686274508E-3"/>
        </c:manualLayout>
      </c:layout>
      <c:overlay val="0"/>
      <c:spPr>
        <a:noFill/>
        <a:ln>
          <a:noFill/>
        </a:ln>
        <a:effectLst/>
      </c:spPr>
      <c:txPr>
        <a:bodyPr rot="0" spcFirstLastPara="1" vertOverflow="ellipsis" vert="horz" wrap="square" anchor="ctr" anchorCtr="1"/>
        <a:lstStyle/>
        <a:p>
          <a:pPr algn="l">
            <a:defRPr sz="1100" b="0" i="0" u="none" strike="noStrike" kern="1200" spc="0" baseline="0">
              <a:solidFill>
                <a:sysClr val="windowText" lastClr="000000"/>
              </a:solidFill>
              <a:latin typeface="+mj-lt"/>
              <a:ea typeface="+mn-ea"/>
              <a:cs typeface="+mn-cs"/>
            </a:defRPr>
          </a:pPr>
          <a:endParaRPr lang="es-CR"/>
        </a:p>
      </c:txPr>
    </c:title>
    <c:autoTitleDeleted val="0"/>
    <c:plotArea>
      <c:layout>
        <c:manualLayout>
          <c:layoutTarget val="inner"/>
          <c:xMode val="edge"/>
          <c:yMode val="edge"/>
          <c:x val="7.9244149149668416E-2"/>
          <c:y val="0.11240196078431372"/>
          <c:w val="0.63820714153242675"/>
          <c:h val="0.73464875714065159"/>
        </c:manualLayout>
      </c:layout>
      <c:lineChart>
        <c:grouping val="standard"/>
        <c:varyColors val="0"/>
        <c:ser>
          <c:idx val="0"/>
          <c:order val="0"/>
          <c:tx>
            <c:strRef>
              <c:f>'9.4.1. ae'!$D$11</c:f>
              <c:strCache>
                <c:ptCount val="1"/>
                <c:pt idx="0">
                  <c:v>     Agricultura, silvicultura y pesca (A)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'9.4.1. ae'!$C$12:$C$17</c:f>
              <c:numCache>
                <c:formatCode>General</c:formatCode>
                <c:ptCount val="6"/>
                <c:pt idx="0">
                  <c:v>2011</c:v>
                </c:pt>
                <c:pt idx="1">
                  <c:v>2012</c:v>
                </c:pt>
                <c:pt idx="2">
                  <c:v>2013</c:v>
                </c:pt>
                <c:pt idx="3">
                  <c:v>2014</c:v>
                </c:pt>
                <c:pt idx="4">
                  <c:v>2015</c:v>
                </c:pt>
                <c:pt idx="5">
                  <c:v>2016</c:v>
                </c:pt>
              </c:numCache>
            </c:numRef>
          </c:cat>
          <c:val>
            <c:numRef>
              <c:f>'9.4.1. ae'!$D$12:$D$17</c:f>
              <c:numCache>
                <c:formatCode>###\ ###\ ###\ ###.00</c:formatCode>
                <c:ptCount val="6"/>
                <c:pt idx="0">
                  <c:v>458.37459891212063</c:v>
                </c:pt>
                <c:pt idx="1">
                  <c:v>451.3305001870126</c:v>
                </c:pt>
                <c:pt idx="2">
                  <c:v>457.06851995135952</c:v>
                </c:pt>
                <c:pt idx="3">
                  <c:v>454.78794484454949</c:v>
                </c:pt>
                <c:pt idx="4">
                  <c:v>484.46515912245968</c:v>
                </c:pt>
                <c:pt idx="5">
                  <c:v>487.17495480795952</c:v>
                </c:pt>
              </c:numCache>
            </c:numRef>
          </c:val>
          <c:smooth val="0"/>
          <c:extLst>
            <c:ext xmlns:c16="http://schemas.microsoft.com/office/drawing/2014/chart" uri="{C3380CC4-5D6E-409C-BE32-E72D297353CC}">
              <c16:uniqueId val="{00000000-1A91-4C50-A041-F8DD733E5B90}"/>
            </c:ext>
          </c:extLst>
        </c:ser>
        <c:ser>
          <c:idx val="1"/>
          <c:order val="1"/>
          <c:tx>
            <c:strRef>
              <c:f>'9.4.1. ae'!$E$11</c:f>
              <c:strCache>
                <c:ptCount val="1"/>
                <c:pt idx="0">
                  <c:v>     Minas y canteras (B)</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'9.4.1. ae'!$C$12:$C$17</c:f>
              <c:numCache>
                <c:formatCode>General</c:formatCode>
                <c:ptCount val="6"/>
                <c:pt idx="0">
                  <c:v>2011</c:v>
                </c:pt>
                <c:pt idx="1">
                  <c:v>2012</c:v>
                </c:pt>
                <c:pt idx="2">
                  <c:v>2013</c:v>
                </c:pt>
                <c:pt idx="3">
                  <c:v>2014</c:v>
                </c:pt>
                <c:pt idx="4">
                  <c:v>2015</c:v>
                </c:pt>
                <c:pt idx="5">
                  <c:v>2016</c:v>
                </c:pt>
              </c:numCache>
            </c:numRef>
          </c:cat>
          <c:val>
            <c:numRef>
              <c:f>'9.4.1. ae'!$E$12:$E$17</c:f>
              <c:numCache>
                <c:formatCode>###\ ###\ ###\ ###.00</c:formatCode>
                <c:ptCount val="6"/>
                <c:pt idx="0">
                  <c:v>254.01384099724598</c:v>
                </c:pt>
                <c:pt idx="1">
                  <c:v>857.98983329380951</c:v>
                </c:pt>
                <c:pt idx="2">
                  <c:v>726.30291855555254</c:v>
                </c:pt>
                <c:pt idx="3">
                  <c:v>709.15362605591372</c:v>
                </c:pt>
                <c:pt idx="4">
                  <c:v>954.56140299802416</c:v>
                </c:pt>
                <c:pt idx="5">
                  <c:v>1213.7959589253969</c:v>
                </c:pt>
              </c:numCache>
            </c:numRef>
          </c:val>
          <c:smooth val="0"/>
          <c:extLst>
            <c:ext xmlns:c16="http://schemas.microsoft.com/office/drawing/2014/chart" uri="{C3380CC4-5D6E-409C-BE32-E72D297353CC}">
              <c16:uniqueId val="{00000001-1A91-4C50-A041-F8DD733E5B90}"/>
            </c:ext>
          </c:extLst>
        </c:ser>
        <c:ser>
          <c:idx val="2"/>
          <c:order val="2"/>
          <c:tx>
            <c:strRef>
              <c:f>'9.4.1. ae'!$F$11</c:f>
              <c:strCache>
                <c:ptCount val="1"/>
                <c:pt idx="0">
                  <c:v>     Manufactura (C)</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'9.4.1. ae'!$C$12:$C$17</c:f>
              <c:numCache>
                <c:formatCode>General</c:formatCode>
                <c:ptCount val="6"/>
                <c:pt idx="0">
                  <c:v>2011</c:v>
                </c:pt>
                <c:pt idx="1">
                  <c:v>2012</c:v>
                </c:pt>
                <c:pt idx="2">
                  <c:v>2013</c:v>
                </c:pt>
                <c:pt idx="3">
                  <c:v>2014</c:v>
                </c:pt>
                <c:pt idx="4">
                  <c:v>2015</c:v>
                </c:pt>
                <c:pt idx="5">
                  <c:v>2016</c:v>
                </c:pt>
              </c:numCache>
            </c:numRef>
          </c:cat>
          <c:val>
            <c:numRef>
              <c:f>'9.4.1. ae'!$F$12:$F$17</c:f>
              <c:numCache>
                <c:formatCode>###\ ###\ ###\ ###.00</c:formatCode>
                <c:ptCount val="6"/>
                <c:pt idx="0">
                  <c:v>450.79850341213961</c:v>
                </c:pt>
                <c:pt idx="1">
                  <c:v>415.68348164039008</c:v>
                </c:pt>
                <c:pt idx="2">
                  <c:v>402.46397449040677</c:v>
                </c:pt>
                <c:pt idx="3">
                  <c:v>386.62194370522155</c:v>
                </c:pt>
                <c:pt idx="4">
                  <c:v>401.72488346098248</c:v>
                </c:pt>
                <c:pt idx="5">
                  <c:v>404.92374699304906</c:v>
                </c:pt>
              </c:numCache>
            </c:numRef>
          </c:val>
          <c:smooth val="0"/>
          <c:extLst>
            <c:ext xmlns:c16="http://schemas.microsoft.com/office/drawing/2014/chart" uri="{C3380CC4-5D6E-409C-BE32-E72D297353CC}">
              <c16:uniqueId val="{00000002-1A91-4C50-A041-F8DD733E5B90}"/>
            </c:ext>
          </c:extLst>
        </c:ser>
        <c:ser>
          <c:idx val="3"/>
          <c:order val="3"/>
          <c:tx>
            <c:strRef>
              <c:f>'9.4.1. ae'!$G$11</c:f>
              <c:strCache>
                <c:ptCount val="1"/>
                <c:pt idx="0">
                  <c:v>     Electricidad, agua y servicios de saneamiento (D, 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'9.4.1. ae'!$C$12:$C$17</c:f>
              <c:numCache>
                <c:formatCode>General</c:formatCode>
                <c:ptCount val="6"/>
                <c:pt idx="0">
                  <c:v>2011</c:v>
                </c:pt>
                <c:pt idx="1">
                  <c:v>2012</c:v>
                </c:pt>
                <c:pt idx="2">
                  <c:v>2013</c:v>
                </c:pt>
                <c:pt idx="3">
                  <c:v>2014</c:v>
                </c:pt>
                <c:pt idx="4">
                  <c:v>2015</c:v>
                </c:pt>
                <c:pt idx="5">
                  <c:v>2016</c:v>
                </c:pt>
              </c:numCache>
            </c:numRef>
          </c:cat>
          <c:val>
            <c:numRef>
              <c:f>'9.4.1. ae'!$G$12:$G$17</c:f>
              <c:numCache>
                <c:formatCode>###\ ###\ ###\ ###.00</c:formatCode>
                <c:ptCount val="6"/>
                <c:pt idx="0">
                  <c:v>1325.5796891007005</c:v>
                </c:pt>
                <c:pt idx="1">
                  <c:v>958.21271643718524</c:v>
                </c:pt>
                <c:pt idx="2">
                  <c:v>1755.7581786435737</c:v>
                </c:pt>
                <c:pt idx="3">
                  <c:v>1537.7995434362238</c:v>
                </c:pt>
                <c:pt idx="4">
                  <c:v>256.50656162844712</c:v>
                </c:pt>
                <c:pt idx="5">
                  <c:v>329.1925011367951</c:v>
                </c:pt>
              </c:numCache>
            </c:numRef>
          </c:val>
          <c:smooth val="0"/>
          <c:extLst>
            <c:ext xmlns:c16="http://schemas.microsoft.com/office/drawing/2014/chart" uri="{C3380CC4-5D6E-409C-BE32-E72D297353CC}">
              <c16:uniqueId val="{00000003-1A91-4C50-A041-F8DD733E5B90}"/>
            </c:ext>
          </c:extLst>
        </c:ser>
        <c:ser>
          <c:idx val="4"/>
          <c:order val="4"/>
          <c:tx>
            <c:strRef>
              <c:f>'9.4.1. ae'!$H$11</c:f>
              <c:strCache>
                <c:ptCount val="1"/>
                <c:pt idx="0">
                  <c:v>     Construcción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'9.4.1. ae'!$C$12:$C$17</c:f>
              <c:numCache>
                <c:formatCode>General</c:formatCode>
                <c:ptCount val="6"/>
                <c:pt idx="0">
                  <c:v>2011</c:v>
                </c:pt>
                <c:pt idx="1">
                  <c:v>2012</c:v>
                </c:pt>
                <c:pt idx="2">
                  <c:v>2013</c:v>
                </c:pt>
                <c:pt idx="3">
                  <c:v>2014</c:v>
                </c:pt>
                <c:pt idx="4">
                  <c:v>2015</c:v>
                </c:pt>
                <c:pt idx="5">
                  <c:v>2016</c:v>
                </c:pt>
              </c:numCache>
            </c:numRef>
          </c:cat>
          <c:val>
            <c:numRef>
              <c:f>'9.4.1. ae'!$H$12:$H$17</c:f>
              <c:numCache>
                <c:formatCode>###\ ###\ ###\ ###.00</c:formatCode>
                <c:ptCount val="6"/>
                <c:pt idx="0">
                  <c:v>219.63977063914183</c:v>
                </c:pt>
                <c:pt idx="1">
                  <c:v>206.49126706396186</c:v>
                </c:pt>
                <c:pt idx="2">
                  <c:v>240.50283301659283</c:v>
                </c:pt>
                <c:pt idx="3">
                  <c:v>261.85002359071603</c:v>
                </c:pt>
                <c:pt idx="4">
                  <c:v>232.92267684925287</c:v>
                </c:pt>
                <c:pt idx="5">
                  <c:v>248.02028011462733</c:v>
                </c:pt>
              </c:numCache>
            </c:numRef>
          </c:val>
          <c:smooth val="0"/>
          <c:extLst>
            <c:ext xmlns:c16="http://schemas.microsoft.com/office/drawing/2014/chart" uri="{C3380CC4-5D6E-409C-BE32-E72D297353CC}">
              <c16:uniqueId val="{00000004-1A91-4C50-A041-F8DD733E5B90}"/>
            </c:ext>
          </c:extLst>
        </c:ser>
        <c:ser>
          <c:idx val="5"/>
          <c:order val="5"/>
          <c:tx>
            <c:strRef>
              <c:f>'9.4.1. ae'!$I$11</c:f>
              <c:strCache>
                <c:ptCount val="1"/>
                <c:pt idx="0">
                  <c:v>     Comercio al por mayor y al por menor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'9.4.1. ae'!$C$12:$C$17</c:f>
              <c:numCache>
                <c:formatCode>General</c:formatCode>
                <c:ptCount val="6"/>
                <c:pt idx="0">
                  <c:v>2011</c:v>
                </c:pt>
                <c:pt idx="1">
                  <c:v>2012</c:v>
                </c:pt>
                <c:pt idx="2">
                  <c:v>2013</c:v>
                </c:pt>
                <c:pt idx="3">
                  <c:v>2014</c:v>
                </c:pt>
                <c:pt idx="4">
                  <c:v>2015</c:v>
                </c:pt>
                <c:pt idx="5">
                  <c:v>2016</c:v>
                </c:pt>
              </c:numCache>
            </c:numRef>
          </c:cat>
          <c:val>
            <c:numRef>
              <c:f>'9.4.1. ae'!$I$12:$I$17</c:f>
              <c:numCache>
                <c:formatCode>###\ ###\ ###\ ###.00</c:formatCode>
                <c:ptCount val="6"/>
                <c:pt idx="0">
                  <c:v>50.008844785822788</c:v>
                </c:pt>
                <c:pt idx="1">
                  <c:v>85.756924602681664</c:v>
                </c:pt>
                <c:pt idx="2">
                  <c:v>80.341833050486599</c:v>
                </c:pt>
                <c:pt idx="3">
                  <c:v>69.225759787745588</c:v>
                </c:pt>
                <c:pt idx="4">
                  <c:v>59.824624949194146</c:v>
                </c:pt>
                <c:pt idx="5">
                  <c:v>51.642221763761512</c:v>
                </c:pt>
              </c:numCache>
            </c:numRef>
          </c:val>
          <c:smooth val="0"/>
          <c:extLst>
            <c:ext xmlns:c16="http://schemas.microsoft.com/office/drawing/2014/chart" uri="{C3380CC4-5D6E-409C-BE32-E72D297353CC}">
              <c16:uniqueId val="{00000005-1A91-4C50-A041-F8DD733E5B90}"/>
            </c:ext>
          </c:extLst>
        </c:ser>
        <c:ser>
          <c:idx val="6"/>
          <c:order val="6"/>
          <c:tx>
            <c:strRef>
              <c:f>'9.4.1. ae'!$J$11</c:f>
              <c:strCache>
                <c:ptCount val="1"/>
                <c:pt idx="0">
                  <c:v>     Transporte y almacenamiento (H)</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'9.4.1. ae'!$C$12:$C$17</c:f>
              <c:numCache>
                <c:formatCode>General</c:formatCode>
                <c:ptCount val="6"/>
                <c:pt idx="0">
                  <c:v>2011</c:v>
                </c:pt>
                <c:pt idx="1">
                  <c:v>2012</c:v>
                </c:pt>
                <c:pt idx="2">
                  <c:v>2013</c:v>
                </c:pt>
                <c:pt idx="3">
                  <c:v>2014</c:v>
                </c:pt>
                <c:pt idx="4">
                  <c:v>2015</c:v>
                </c:pt>
                <c:pt idx="5">
                  <c:v>2016</c:v>
                </c:pt>
              </c:numCache>
            </c:numRef>
          </c:cat>
          <c:val>
            <c:numRef>
              <c:f>'9.4.1. ae'!$J$12:$J$17</c:f>
              <c:numCache>
                <c:formatCode>###\ ###\ ###\ ###.00</c:formatCode>
                <c:ptCount val="6"/>
                <c:pt idx="0">
                  <c:v>1372.9394011835418</c:v>
                </c:pt>
                <c:pt idx="1">
                  <c:v>1228.809696834468</c:v>
                </c:pt>
                <c:pt idx="2">
                  <c:v>1151.6031975566636</c:v>
                </c:pt>
                <c:pt idx="3">
                  <c:v>1129.7587056985769</c:v>
                </c:pt>
                <c:pt idx="4">
                  <c:v>1170.134987151414</c:v>
                </c:pt>
                <c:pt idx="5">
                  <c:v>1182.7215430133983</c:v>
                </c:pt>
              </c:numCache>
            </c:numRef>
          </c:val>
          <c:smooth val="0"/>
          <c:extLst>
            <c:ext xmlns:c16="http://schemas.microsoft.com/office/drawing/2014/chart" uri="{C3380CC4-5D6E-409C-BE32-E72D297353CC}">
              <c16:uniqueId val="{00000006-1A91-4C50-A041-F8DD733E5B90}"/>
            </c:ext>
          </c:extLst>
        </c:ser>
        <c:ser>
          <c:idx val="7"/>
          <c:order val="7"/>
          <c:tx>
            <c:strRef>
              <c:f>'9.4.1. ae'!$K$11</c:f>
              <c:strCache>
                <c:ptCount val="1"/>
                <c:pt idx="0">
                  <c:v>     Actividades de alojamiento y servicios de comida (I)</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f>'9.4.1. ae'!$C$12:$C$17</c:f>
              <c:numCache>
                <c:formatCode>General</c:formatCode>
                <c:ptCount val="6"/>
                <c:pt idx="0">
                  <c:v>2011</c:v>
                </c:pt>
                <c:pt idx="1">
                  <c:v>2012</c:v>
                </c:pt>
                <c:pt idx="2">
                  <c:v>2013</c:v>
                </c:pt>
                <c:pt idx="3">
                  <c:v>2014</c:v>
                </c:pt>
                <c:pt idx="4">
                  <c:v>2015</c:v>
                </c:pt>
                <c:pt idx="5">
                  <c:v>2016</c:v>
                </c:pt>
              </c:numCache>
            </c:numRef>
          </c:cat>
          <c:val>
            <c:numRef>
              <c:f>'9.4.1. ae'!$K$12:$K$17</c:f>
              <c:numCache>
                <c:formatCode>###\ ###\ ###\ ###.00</c:formatCode>
                <c:ptCount val="6"/>
                <c:pt idx="0">
                  <c:v>86.526117953687944</c:v>
                </c:pt>
                <c:pt idx="1">
                  <c:v>126.24617047343648</c:v>
                </c:pt>
                <c:pt idx="2">
                  <c:v>110.62204247780846</c:v>
                </c:pt>
                <c:pt idx="3">
                  <c:v>110.16238092413866</c:v>
                </c:pt>
                <c:pt idx="4">
                  <c:v>112.72696420627588</c:v>
                </c:pt>
                <c:pt idx="5">
                  <c:v>104.76640925378425</c:v>
                </c:pt>
              </c:numCache>
            </c:numRef>
          </c:val>
          <c:smooth val="0"/>
          <c:extLst>
            <c:ext xmlns:c16="http://schemas.microsoft.com/office/drawing/2014/chart" uri="{C3380CC4-5D6E-409C-BE32-E72D297353CC}">
              <c16:uniqueId val="{00000007-1A91-4C50-A041-F8DD733E5B90}"/>
            </c:ext>
          </c:extLst>
        </c:ser>
        <c:ser>
          <c:idx val="8"/>
          <c:order val="8"/>
          <c:tx>
            <c:strRef>
              <c:f>'9.4.1. ae'!$L$11</c:f>
              <c:strCache>
                <c:ptCount val="1"/>
                <c:pt idx="0">
                  <c:v>     Información y comunicaciones (J)</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'9.4.1. ae'!$C$12:$C$17</c:f>
              <c:numCache>
                <c:formatCode>General</c:formatCode>
                <c:ptCount val="6"/>
                <c:pt idx="0">
                  <c:v>2011</c:v>
                </c:pt>
                <c:pt idx="1">
                  <c:v>2012</c:v>
                </c:pt>
                <c:pt idx="2">
                  <c:v>2013</c:v>
                </c:pt>
                <c:pt idx="3">
                  <c:v>2014</c:v>
                </c:pt>
                <c:pt idx="4">
                  <c:v>2015</c:v>
                </c:pt>
                <c:pt idx="5">
                  <c:v>2016</c:v>
                </c:pt>
              </c:numCache>
            </c:numRef>
          </c:cat>
          <c:val>
            <c:numRef>
              <c:f>'9.4.1. ae'!$L$12:$L$17</c:f>
              <c:numCache>
                <c:formatCode>###\ ###\ ###\ ###.00</c:formatCode>
                <c:ptCount val="6"/>
                <c:pt idx="0">
                  <c:v>21.255754819983714</c:v>
                </c:pt>
                <c:pt idx="1">
                  <c:v>12.972505255067322</c:v>
                </c:pt>
                <c:pt idx="2">
                  <c:v>11.594013616383384</c:v>
                </c:pt>
                <c:pt idx="3">
                  <c:v>12.380994112211409</c:v>
                </c:pt>
                <c:pt idx="4">
                  <c:v>12.720661098493945</c:v>
                </c:pt>
                <c:pt idx="5">
                  <c:v>15.303536807291952</c:v>
                </c:pt>
              </c:numCache>
            </c:numRef>
          </c:val>
          <c:smooth val="0"/>
          <c:extLst>
            <c:ext xmlns:c16="http://schemas.microsoft.com/office/drawing/2014/chart" uri="{C3380CC4-5D6E-409C-BE32-E72D297353CC}">
              <c16:uniqueId val="{00000008-1A91-4C50-A041-F8DD733E5B90}"/>
            </c:ext>
          </c:extLst>
        </c:ser>
        <c:ser>
          <c:idx val="9"/>
          <c:order val="9"/>
          <c:tx>
            <c:strRef>
              <c:f>'9.4.1. ae'!$M$11</c:f>
              <c:strCache>
                <c:ptCount val="1"/>
                <c:pt idx="0">
                  <c:v>     Actividades financieras y de seguros (K)</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f>'9.4.1. ae'!$C$12:$C$17</c:f>
              <c:numCache>
                <c:formatCode>General</c:formatCode>
                <c:ptCount val="6"/>
                <c:pt idx="0">
                  <c:v>2011</c:v>
                </c:pt>
                <c:pt idx="1">
                  <c:v>2012</c:v>
                </c:pt>
                <c:pt idx="2">
                  <c:v>2013</c:v>
                </c:pt>
                <c:pt idx="3">
                  <c:v>2014</c:v>
                </c:pt>
                <c:pt idx="4">
                  <c:v>2015</c:v>
                </c:pt>
                <c:pt idx="5">
                  <c:v>2016</c:v>
                </c:pt>
              </c:numCache>
            </c:numRef>
          </c:cat>
          <c:val>
            <c:numRef>
              <c:f>'9.4.1. ae'!$M$12:$M$16</c:f>
              <c:numCache>
                <c:formatCode>###\ ###\ ###\ ###.00</c:formatCode>
                <c:ptCount val="5"/>
                <c:pt idx="0">
                  <c:v>4.2669053660179728</c:v>
                </c:pt>
                <c:pt idx="1">
                  <c:v>4.5205590113157763</c:v>
                </c:pt>
                <c:pt idx="2">
                  <c:v>4.3216586204749872</c:v>
                </c:pt>
                <c:pt idx="3">
                  <c:v>5.3362033686038819</c:v>
                </c:pt>
                <c:pt idx="4">
                  <c:v>6.9705452199080762</c:v>
                </c:pt>
              </c:numCache>
            </c:numRef>
          </c:val>
          <c:smooth val="0"/>
          <c:extLst>
            <c:ext xmlns:c16="http://schemas.microsoft.com/office/drawing/2014/chart" uri="{C3380CC4-5D6E-409C-BE32-E72D297353CC}">
              <c16:uniqueId val="{00000009-1A91-4C50-A041-F8DD733E5B90}"/>
            </c:ext>
          </c:extLst>
        </c:ser>
        <c:ser>
          <c:idx val="10"/>
          <c:order val="10"/>
          <c:tx>
            <c:strRef>
              <c:f>'9.4.1. ae'!$N$11</c:f>
              <c:strCache>
                <c:ptCount val="1"/>
                <c:pt idx="0">
                  <c:v>     Actividades inmobiliarias (L)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f>'9.4.1. ae'!$C$12:$C$17</c:f>
              <c:numCache>
                <c:formatCode>General</c:formatCode>
                <c:ptCount val="6"/>
                <c:pt idx="0">
                  <c:v>2011</c:v>
                </c:pt>
                <c:pt idx="1">
                  <c:v>2012</c:v>
                </c:pt>
                <c:pt idx="2">
                  <c:v>2013</c:v>
                </c:pt>
                <c:pt idx="3">
                  <c:v>2014</c:v>
                </c:pt>
                <c:pt idx="4">
                  <c:v>2015</c:v>
                </c:pt>
                <c:pt idx="5">
                  <c:v>2016</c:v>
                </c:pt>
              </c:numCache>
            </c:numRef>
          </c:cat>
          <c:val>
            <c:numRef>
              <c:f>'9.4.1. ae'!$N$12:$N$17</c:f>
              <c:numCache>
                <c:formatCode>###\ ###\ ###\ ###.00</c:formatCode>
                <c:ptCount val="6"/>
                <c:pt idx="0">
                  <c:v>3.3493274533280695</c:v>
                </c:pt>
                <c:pt idx="1">
                  <c:v>4.3990926445902847</c:v>
                </c:pt>
                <c:pt idx="2">
                  <c:v>3.9444864094401755</c:v>
                </c:pt>
                <c:pt idx="3">
                  <c:v>4.2634445014431668</c:v>
                </c:pt>
                <c:pt idx="4">
                  <c:v>6.2345313809319016</c:v>
                </c:pt>
                <c:pt idx="5">
                  <c:v>6.1899515770651092</c:v>
                </c:pt>
              </c:numCache>
            </c:numRef>
          </c:val>
          <c:smooth val="0"/>
          <c:extLst>
            <c:ext xmlns:c16="http://schemas.microsoft.com/office/drawing/2014/chart" uri="{C3380CC4-5D6E-409C-BE32-E72D297353CC}">
              <c16:uniqueId val="{0000000A-1A91-4C50-A041-F8DD733E5B90}"/>
            </c:ext>
          </c:extLst>
        </c:ser>
        <c:ser>
          <c:idx val="11"/>
          <c:order val="11"/>
          <c:tx>
            <c:strRef>
              <c:f>'9.4.1. ae'!$O$11</c:f>
              <c:strCache>
                <c:ptCount val="1"/>
                <c:pt idx="0">
                  <c:v>     Actividades profesionales, científicas, técnicas, administrativas y servicios de apoyo (M, N)</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f>'9.4.1. ae'!$C$12:$C$17</c:f>
              <c:numCache>
                <c:formatCode>General</c:formatCode>
                <c:ptCount val="6"/>
                <c:pt idx="0">
                  <c:v>2011</c:v>
                </c:pt>
                <c:pt idx="1">
                  <c:v>2012</c:v>
                </c:pt>
                <c:pt idx="2">
                  <c:v>2013</c:v>
                </c:pt>
                <c:pt idx="3">
                  <c:v>2014</c:v>
                </c:pt>
                <c:pt idx="4">
                  <c:v>2015</c:v>
                </c:pt>
                <c:pt idx="5">
                  <c:v>2016</c:v>
                </c:pt>
              </c:numCache>
            </c:numRef>
          </c:cat>
          <c:val>
            <c:numRef>
              <c:f>'9.4.1. ae'!$O$12:$O$17</c:f>
              <c:numCache>
                <c:formatCode>###\ ###\ ###\ ###.00</c:formatCode>
                <c:ptCount val="6"/>
                <c:pt idx="0">
                  <c:v>49.891331422434661</c:v>
                </c:pt>
                <c:pt idx="1">
                  <c:v>60.392643080863216</c:v>
                </c:pt>
                <c:pt idx="2">
                  <c:v>50.26621741105339</c:v>
                </c:pt>
                <c:pt idx="3">
                  <c:v>49.801069019983352</c:v>
                </c:pt>
                <c:pt idx="4">
                  <c:v>66.253577797626406</c:v>
                </c:pt>
                <c:pt idx="5">
                  <c:v>61.597578081718822</c:v>
                </c:pt>
              </c:numCache>
            </c:numRef>
          </c:val>
          <c:smooth val="0"/>
          <c:extLst>
            <c:ext xmlns:c16="http://schemas.microsoft.com/office/drawing/2014/chart" uri="{C3380CC4-5D6E-409C-BE32-E72D297353CC}">
              <c16:uniqueId val="{0000000B-1A91-4C50-A041-F8DD733E5B90}"/>
            </c:ext>
          </c:extLst>
        </c:ser>
        <c:ser>
          <c:idx val="12"/>
          <c:order val="12"/>
          <c:tx>
            <c:strRef>
              <c:f>'9.4.1. ae'!$P$11</c:f>
              <c:strCache>
                <c:ptCount val="1"/>
                <c:pt idx="0">
                  <c:v>     Administración pública y planes de seguridad social de afiliación obligatoria (O)</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f>'9.4.1. ae'!$C$12:$C$17</c:f>
              <c:numCache>
                <c:formatCode>General</c:formatCode>
                <c:ptCount val="6"/>
                <c:pt idx="0">
                  <c:v>2011</c:v>
                </c:pt>
                <c:pt idx="1">
                  <c:v>2012</c:v>
                </c:pt>
                <c:pt idx="2">
                  <c:v>2013</c:v>
                </c:pt>
                <c:pt idx="3">
                  <c:v>2014</c:v>
                </c:pt>
                <c:pt idx="4">
                  <c:v>2015</c:v>
                </c:pt>
                <c:pt idx="5">
                  <c:v>2016</c:v>
                </c:pt>
              </c:numCache>
            </c:numRef>
          </c:cat>
          <c:val>
            <c:numRef>
              <c:f>'9.4.1. ae'!$P$12:$P$17</c:f>
              <c:numCache>
                <c:formatCode>###\ ###\ ###\ ###.00</c:formatCode>
                <c:ptCount val="6"/>
                <c:pt idx="0">
                  <c:v>56.664088956331419</c:v>
                </c:pt>
                <c:pt idx="1">
                  <c:v>141.83471478994477</c:v>
                </c:pt>
                <c:pt idx="2">
                  <c:v>164.11458198607403</c:v>
                </c:pt>
                <c:pt idx="3">
                  <c:v>162.96484549342495</c:v>
                </c:pt>
                <c:pt idx="4">
                  <c:v>170.11353920419728</c:v>
                </c:pt>
                <c:pt idx="5">
                  <c:v>177.16889135813835</c:v>
                </c:pt>
              </c:numCache>
            </c:numRef>
          </c:val>
          <c:smooth val="0"/>
          <c:extLst>
            <c:ext xmlns:c16="http://schemas.microsoft.com/office/drawing/2014/chart" uri="{C3380CC4-5D6E-409C-BE32-E72D297353CC}">
              <c16:uniqueId val="{0000000C-1A91-4C50-A041-F8DD733E5B90}"/>
            </c:ext>
          </c:extLst>
        </c:ser>
        <c:dLbls>
          <c:showLegendKey val="0"/>
          <c:showVal val="0"/>
          <c:showCatName val="0"/>
          <c:showSerName val="0"/>
          <c:showPercent val="0"/>
          <c:showBubbleSize val="0"/>
        </c:dLbls>
        <c:marker val="1"/>
        <c:smooth val="0"/>
        <c:axId val="230223360"/>
        <c:axId val="231017280"/>
      </c:lineChart>
      <c:catAx>
        <c:axId val="230223360"/>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s-CR">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C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1017280"/>
        <c:crossesAt val="0"/>
        <c:auto val="1"/>
        <c:lblAlgn val="ctr"/>
        <c:lblOffset val="100"/>
        <c:noMultiLvlLbl val="0"/>
      </c:catAx>
      <c:valAx>
        <c:axId val="231017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s-CR">
                    <a:solidFill>
                      <a:sysClr val="windowText" lastClr="000000"/>
                    </a:solidFill>
                  </a:rPr>
                  <a:t>Kg de</a:t>
                </a:r>
                <a:r>
                  <a:rPr lang="es-CR" baseline="0">
                    <a:solidFill>
                      <a:sysClr val="windowText" lastClr="000000"/>
                    </a:solidFill>
                  </a:rPr>
                  <a:t> CO2 / millón de colones</a:t>
                </a:r>
                <a:endParaRPr lang="es-CR">
                  <a:solidFill>
                    <a:sysClr val="windowText" lastClr="000000"/>
                  </a:solidFill>
                </a:endParaRPr>
              </a:p>
            </c:rich>
          </c:tx>
          <c:layout>
            <c:manualLayout>
              <c:xMode val="edge"/>
              <c:yMode val="edge"/>
              <c:x val="9.4339599282028605E-3"/>
              <c:y val="0.3113194766095414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CR"/>
            </a:p>
          </c:txPr>
        </c:title>
        <c:numFmt formatCode="###\ ###\ ###\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0223360"/>
        <c:crosses val="autoZero"/>
        <c:crossBetween val="between"/>
        <c:majorUnit val="100"/>
      </c:valAx>
      <c:spPr>
        <a:noFill/>
        <a:ln>
          <a:noFill/>
        </a:ln>
        <a:effectLst/>
      </c:spPr>
    </c:plotArea>
    <c:legend>
      <c:legendPos val="r"/>
      <c:layout>
        <c:manualLayout>
          <c:xMode val="edge"/>
          <c:yMode val="edge"/>
          <c:x val="0.720501604392214"/>
          <c:y val="0.24509803921568626"/>
          <c:w val="0.2700644356795831"/>
          <c:h val="0.7377450980392157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886482939632564E-2"/>
          <c:y val="0.1388888888888889"/>
          <c:w val="0.87611351706036744"/>
          <c:h val="0.66942913385826763"/>
        </c:manualLayout>
      </c:layout>
      <c:lineChart>
        <c:grouping val="standard"/>
        <c:varyColors val="0"/>
        <c:ser>
          <c:idx val="0"/>
          <c:order val="0"/>
          <c:spPr>
            <a:ln w="28575" cap="rnd">
              <a:solidFill>
                <a:srgbClr val="FD6925"/>
              </a:solidFill>
              <a:round/>
            </a:ln>
            <a:effectLst/>
          </c:spPr>
          <c:marker>
            <c:symbol val="diamond"/>
            <c:size val="6"/>
            <c:spPr>
              <a:solidFill>
                <a:srgbClr val="E95E09"/>
              </a:solidFill>
              <a:ln w="9525">
                <a:solidFill>
                  <a:srgbClr val="E95E09"/>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'9.5.1'!$C$12:$C$19</c:f>
              <c:numCache>
                <c:formatCode>General</c:formatCode>
                <c:ptCount val="8"/>
                <c:pt idx="0">
                  <c:v>2010</c:v>
                </c:pt>
                <c:pt idx="1">
                  <c:v>2011</c:v>
                </c:pt>
                <c:pt idx="2">
                  <c:v>2012</c:v>
                </c:pt>
                <c:pt idx="3">
                  <c:v>2013</c:v>
                </c:pt>
                <c:pt idx="4">
                  <c:v>2014</c:v>
                </c:pt>
                <c:pt idx="5">
                  <c:v>2015</c:v>
                </c:pt>
                <c:pt idx="6">
                  <c:v>2016</c:v>
                </c:pt>
                <c:pt idx="7">
                  <c:v>2017</c:v>
                </c:pt>
              </c:numCache>
            </c:numRef>
          </c:cat>
          <c:val>
            <c:numRef>
              <c:f>'9.5.1'!$D$12:$D$19</c:f>
              <c:numCache>
                <c:formatCode>0.00</c:formatCode>
                <c:ptCount val="8"/>
                <c:pt idx="0">
                  <c:v>0.5</c:v>
                </c:pt>
                <c:pt idx="1">
                  <c:v>0.48</c:v>
                </c:pt>
                <c:pt idx="2">
                  <c:v>0.56999999999999995</c:v>
                </c:pt>
                <c:pt idx="3">
                  <c:v>0.56000000000000005</c:v>
                </c:pt>
                <c:pt idx="4">
                  <c:v>0.57999999999999996</c:v>
                </c:pt>
                <c:pt idx="5">
                  <c:v>0.44</c:v>
                </c:pt>
                <c:pt idx="6">
                  <c:v>0.44</c:v>
                </c:pt>
                <c:pt idx="7">
                  <c:v>0.43</c:v>
                </c:pt>
              </c:numCache>
            </c:numRef>
          </c:val>
          <c:smooth val="0"/>
          <c:extLst>
            <c:ext xmlns:c16="http://schemas.microsoft.com/office/drawing/2014/chart" uri="{C3380CC4-5D6E-409C-BE32-E72D297353CC}">
              <c16:uniqueId val="{00000000-3899-4CEC-A95D-035EB3B79B32}"/>
            </c:ext>
          </c:extLst>
        </c:ser>
        <c:dLbls>
          <c:dLblPos val="t"/>
          <c:showLegendKey val="0"/>
          <c:showVal val="1"/>
          <c:showCatName val="0"/>
          <c:showSerName val="0"/>
          <c:showPercent val="0"/>
          <c:showBubbleSize val="0"/>
        </c:dLbls>
        <c:marker val="1"/>
        <c:smooth val="0"/>
        <c:axId val="230516224"/>
        <c:axId val="231073472"/>
      </c:lineChart>
      <c:catAx>
        <c:axId val="23051622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1073472"/>
        <c:crosses val="autoZero"/>
        <c:auto val="1"/>
        <c:lblAlgn val="ctr"/>
        <c:lblOffset val="100"/>
        <c:noMultiLvlLbl val="0"/>
      </c:catAx>
      <c:valAx>
        <c:axId val="231073472"/>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Porcentaje</a:t>
                </a:r>
              </a:p>
            </c:rich>
          </c:tx>
          <c:layout>
            <c:manualLayout>
              <c:xMode val="edge"/>
              <c:yMode val="edge"/>
              <c:x val="1.3888888888888888E-2"/>
              <c:y val="2.6369568387284922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051622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27537182852142E-2"/>
          <c:y val="0.12037037037037036"/>
          <c:w val="0.88516907261592304"/>
          <c:h val="0.69720691163604553"/>
        </c:manualLayout>
      </c:layout>
      <c:lineChart>
        <c:grouping val="standard"/>
        <c:varyColors val="0"/>
        <c:ser>
          <c:idx val="0"/>
          <c:order val="0"/>
          <c:spPr>
            <a:ln w="28575" cap="rnd">
              <a:solidFill>
                <a:srgbClr val="FD6925"/>
              </a:solidFill>
              <a:round/>
            </a:ln>
            <a:effectLst/>
          </c:spPr>
          <c:marker>
            <c:symbol val="diamond"/>
            <c:size val="5"/>
            <c:spPr>
              <a:solidFill>
                <a:srgbClr val="E95E09"/>
              </a:solidFill>
              <a:ln w="9525">
                <a:solidFill>
                  <a:srgbClr val="E95E09"/>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'9.5.2'!$C$13:$C$19</c:f>
              <c:numCache>
                <c:formatCode>General</c:formatCode>
                <c:ptCount val="7"/>
                <c:pt idx="0">
                  <c:v>2010</c:v>
                </c:pt>
                <c:pt idx="1">
                  <c:v>2011</c:v>
                </c:pt>
                <c:pt idx="2">
                  <c:v>2012</c:v>
                </c:pt>
                <c:pt idx="3">
                  <c:v>2013</c:v>
                </c:pt>
                <c:pt idx="4">
                  <c:v>2014</c:v>
                </c:pt>
                <c:pt idx="5">
                  <c:v>2015</c:v>
                </c:pt>
                <c:pt idx="6">
                  <c:v>2016</c:v>
                </c:pt>
              </c:numCache>
            </c:numRef>
          </c:cat>
          <c:val>
            <c:numRef>
              <c:f>'9.5.2'!$D$13:$D$19</c:f>
              <c:numCache>
                <c:formatCode>0.00</c:formatCode>
                <c:ptCount val="7"/>
                <c:pt idx="0">
                  <c:v>374.53857618774583</c:v>
                </c:pt>
                <c:pt idx="1">
                  <c:v>407.84501369379723</c:v>
                </c:pt>
                <c:pt idx="2">
                  <c:v>346.55191801471562</c:v>
                </c:pt>
                <c:pt idx="3">
                  <c:v>373.45125285798872</c:v>
                </c:pt>
                <c:pt idx="4">
                  <c:v>581.80874617098061</c:v>
                </c:pt>
                <c:pt idx="5">
                  <c:v>496.87165246631349</c:v>
                </c:pt>
                <c:pt idx="6">
                  <c:v>526.23728386428763</c:v>
                </c:pt>
              </c:numCache>
            </c:numRef>
          </c:val>
          <c:smooth val="0"/>
          <c:extLst>
            <c:ext xmlns:c16="http://schemas.microsoft.com/office/drawing/2014/chart" uri="{C3380CC4-5D6E-409C-BE32-E72D297353CC}">
              <c16:uniqueId val="{00000000-E1C8-4327-82A7-335DF361EF6B}"/>
            </c:ext>
          </c:extLst>
        </c:ser>
        <c:dLbls>
          <c:dLblPos val="t"/>
          <c:showLegendKey val="0"/>
          <c:showVal val="1"/>
          <c:showCatName val="0"/>
          <c:showSerName val="0"/>
          <c:showPercent val="0"/>
          <c:showBubbleSize val="0"/>
        </c:dLbls>
        <c:marker val="1"/>
        <c:smooth val="0"/>
        <c:axId val="230442496"/>
        <c:axId val="231075776"/>
      </c:lineChart>
      <c:catAx>
        <c:axId val="23044249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6350" cap="flat" cmpd="sng" algn="ctr">
            <a:solidFill>
              <a:schemeClr val="tx1">
                <a:lumMod val="50000"/>
                <a:lumOff val="50000"/>
              </a:schemeClr>
            </a:solidFill>
            <a:prstDash val="solid"/>
            <a:miter lim="800000"/>
          </a:ln>
          <a:effectLst/>
        </c:spPr>
        <c:txPr>
          <a:bodyPr rot="-60000000" spcFirstLastPara="1" vertOverflow="ellipsis" vert="horz" wrap="square" anchor="ctr" anchorCtr="1"/>
          <a:lstStyle/>
          <a:p>
            <a:pPr>
              <a:defRPr sz="900" b="0" i="0" u="none" strike="noStrike" kern="1200" baseline="0">
                <a:solidFill>
                  <a:schemeClr val="accent3">
                    <a:lumMod val="50000"/>
                  </a:schemeClr>
                </a:solidFill>
                <a:latin typeface="+mn-lt"/>
                <a:ea typeface="+mn-ea"/>
                <a:cs typeface="+mn-cs"/>
              </a:defRPr>
            </a:pPr>
            <a:endParaRPr lang="es-CR"/>
          </a:p>
        </c:txPr>
        <c:crossAx val="231075776"/>
        <c:crosses val="autoZero"/>
        <c:auto val="1"/>
        <c:lblAlgn val="ctr"/>
        <c:lblOffset val="100"/>
        <c:noMultiLvlLbl val="0"/>
      </c:catAx>
      <c:valAx>
        <c:axId val="231075776"/>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1.3888888888888888E-2"/>
              <c:y val="7.8510498687664049E-3"/>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044249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553149606299219E-2"/>
          <c:y val="0.1111111111111111"/>
          <c:w val="0.87889129483814532"/>
          <c:h val="0.71090415422210151"/>
        </c:manualLayout>
      </c:layout>
      <c:lineChart>
        <c:grouping val="standard"/>
        <c:varyColors val="0"/>
        <c:ser>
          <c:idx val="0"/>
          <c:order val="0"/>
          <c:spPr>
            <a:ln w="28575" cap="rnd">
              <a:solidFill>
                <a:srgbClr val="E95E09"/>
              </a:solidFill>
              <a:round/>
            </a:ln>
            <a:effectLst/>
          </c:spPr>
          <c:marker>
            <c:symbol val="diamond"/>
            <c:size val="5"/>
            <c:spPr>
              <a:solidFill>
                <a:srgbClr val="E95E09"/>
              </a:solidFill>
              <a:ln w="9525">
                <a:solidFill>
                  <a:srgbClr val="E95E09"/>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'9.b.1'!$C$11:$C$14</c:f>
              <c:numCache>
                <c:formatCode>General</c:formatCode>
                <c:ptCount val="4"/>
                <c:pt idx="0">
                  <c:v>2010</c:v>
                </c:pt>
                <c:pt idx="1">
                  <c:v>2011</c:v>
                </c:pt>
                <c:pt idx="2">
                  <c:v>2012</c:v>
                </c:pt>
                <c:pt idx="3">
                  <c:v>2013</c:v>
                </c:pt>
              </c:numCache>
            </c:numRef>
          </c:cat>
          <c:val>
            <c:numRef>
              <c:f>'9.b.1'!$D$11:$D$14</c:f>
              <c:numCache>
                <c:formatCode>General</c:formatCode>
                <c:ptCount val="4"/>
                <c:pt idx="0">
                  <c:v>1.88</c:v>
                </c:pt>
                <c:pt idx="1">
                  <c:v>1.81</c:v>
                </c:pt>
                <c:pt idx="2">
                  <c:v>1.98</c:v>
                </c:pt>
                <c:pt idx="3">
                  <c:v>2.0099999999999998</c:v>
                </c:pt>
              </c:numCache>
            </c:numRef>
          </c:val>
          <c:smooth val="0"/>
          <c:extLst>
            <c:ext xmlns:c16="http://schemas.microsoft.com/office/drawing/2014/chart" uri="{C3380CC4-5D6E-409C-BE32-E72D297353CC}">
              <c16:uniqueId val="{00000000-0FC0-4FBD-A1B7-A1CA9772C09A}"/>
            </c:ext>
          </c:extLst>
        </c:ser>
        <c:dLbls>
          <c:dLblPos val="t"/>
          <c:showLegendKey val="0"/>
          <c:showVal val="1"/>
          <c:showCatName val="0"/>
          <c:showSerName val="0"/>
          <c:showPercent val="0"/>
          <c:showBubbleSize val="0"/>
        </c:dLbls>
        <c:marker val="1"/>
        <c:smooth val="0"/>
        <c:axId val="231337984"/>
        <c:axId val="231078656"/>
      </c:lineChart>
      <c:catAx>
        <c:axId val="23133798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1078656"/>
        <c:crosses val="autoZero"/>
        <c:auto val="1"/>
        <c:lblAlgn val="ctr"/>
        <c:lblOffset val="100"/>
        <c:noMultiLvlLbl val="0"/>
      </c:catAx>
      <c:valAx>
        <c:axId val="231078656"/>
        <c:scaling>
          <c:orientation val="minMax"/>
          <c:max val="3"/>
          <c:min val="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3888888888888888E-2"/>
              <c:y val="7.8510498687664049E-3"/>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1337984"/>
        <c:crosses val="autoZero"/>
        <c:crossBetween val="between"/>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6.2459469357834647E-2"/>
          <c:y val="0.10912027443937929"/>
          <c:w val="0.89269114322264809"/>
          <c:h val="0.66278537551227146"/>
        </c:manualLayout>
      </c:layout>
      <c:barChart>
        <c:barDir val="col"/>
        <c:grouping val="stacked"/>
        <c:varyColors val="0"/>
        <c:ser>
          <c:idx val="0"/>
          <c:order val="0"/>
          <c:tx>
            <c:strRef>
              <c:f>'9.c.1'!$J$10:$R$10</c:f>
              <c:strCache>
                <c:ptCount val="1"/>
                <c:pt idx="0">
                  <c:v>Telefonía fija</c:v>
                </c:pt>
              </c:strCache>
            </c:strRef>
          </c:tx>
          <c:spPr>
            <a:pattFill prst="wdDnDiag">
              <a:fgClr>
                <a:schemeClr val="bg2">
                  <a:lumMod val="50000"/>
                </a:schemeClr>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s-C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numRef>
              <c:f>'9.c.1'!$C$13:$C$20</c:f>
              <c:numCache>
                <c:formatCode>General</c:formatCode>
                <c:ptCount val="8"/>
                <c:pt idx="0">
                  <c:v>2011</c:v>
                </c:pt>
                <c:pt idx="1">
                  <c:v>2012</c:v>
                </c:pt>
                <c:pt idx="2">
                  <c:v>2013</c:v>
                </c:pt>
                <c:pt idx="3">
                  <c:v>2014</c:v>
                </c:pt>
                <c:pt idx="4">
                  <c:v>2015</c:v>
                </c:pt>
                <c:pt idx="5">
                  <c:v>2016</c:v>
                </c:pt>
                <c:pt idx="6">
                  <c:v>2017</c:v>
                </c:pt>
                <c:pt idx="7">
                  <c:v>2018</c:v>
                </c:pt>
              </c:numCache>
            </c:numRef>
          </c:cat>
          <c:val>
            <c:numRef>
              <c:f>'9.c.1'!$L$13:$L$20</c:f>
              <c:numCache>
                <c:formatCode>0</c:formatCode>
                <c:ptCount val="8"/>
                <c:pt idx="0">
                  <c:v>22</c:v>
                </c:pt>
                <c:pt idx="1">
                  <c:v>21</c:v>
                </c:pt>
                <c:pt idx="2">
                  <c:v>21</c:v>
                </c:pt>
                <c:pt idx="3">
                  <c:v>18</c:v>
                </c:pt>
                <c:pt idx="4">
                  <c:v>18</c:v>
                </c:pt>
                <c:pt idx="5">
                  <c:v>17</c:v>
                </c:pt>
                <c:pt idx="6">
                  <c:v>17</c:v>
                </c:pt>
                <c:pt idx="7">
                  <c:v>15</c:v>
                </c:pt>
              </c:numCache>
            </c:numRef>
          </c:val>
          <c:extLst>
            <c:ext xmlns:c16="http://schemas.microsoft.com/office/drawing/2014/chart" uri="{C3380CC4-5D6E-409C-BE32-E72D297353CC}">
              <c16:uniqueId val="{00000000-2D01-4F61-818C-E93E20A4965A}"/>
            </c:ext>
          </c:extLst>
        </c:ser>
        <c:ser>
          <c:idx val="1"/>
          <c:order val="1"/>
          <c:tx>
            <c:strRef>
              <c:f>'9.c.1'!$U$10:$Z$10</c:f>
              <c:strCache>
                <c:ptCount val="1"/>
                <c:pt idx="0">
                  <c:v>Telefonía móvil</c:v>
                </c:pt>
              </c:strCache>
            </c:strRef>
          </c:tx>
          <c:spPr>
            <a:solidFill>
              <a:schemeClr val="accent2"/>
            </a:solidFill>
            <a:ln>
              <a:solidFill>
                <a:srgbClr val="FD6925"/>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s-C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numRef>
              <c:f>'9.c.1'!$C$13:$C$20</c:f>
              <c:numCache>
                <c:formatCode>General</c:formatCode>
                <c:ptCount val="8"/>
                <c:pt idx="0">
                  <c:v>2011</c:v>
                </c:pt>
                <c:pt idx="1">
                  <c:v>2012</c:v>
                </c:pt>
                <c:pt idx="2">
                  <c:v>2013</c:v>
                </c:pt>
                <c:pt idx="3">
                  <c:v>2014</c:v>
                </c:pt>
                <c:pt idx="4">
                  <c:v>2015</c:v>
                </c:pt>
                <c:pt idx="5">
                  <c:v>2016</c:v>
                </c:pt>
                <c:pt idx="6">
                  <c:v>2017</c:v>
                </c:pt>
                <c:pt idx="7">
                  <c:v>2018</c:v>
                </c:pt>
              </c:numCache>
            </c:numRef>
          </c:cat>
          <c:val>
            <c:numRef>
              <c:f>'9.c.1'!$X$13:$X$20</c:f>
              <c:numCache>
                <c:formatCode>0</c:formatCode>
                <c:ptCount val="8"/>
                <c:pt idx="0">
                  <c:v>90</c:v>
                </c:pt>
                <c:pt idx="1">
                  <c:v>115</c:v>
                </c:pt>
                <c:pt idx="2">
                  <c:v>150</c:v>
                </c:pt>
                <c:pt idx="3">
                  <c:v>147</c:v>
                </c:pt>
                <c:pt idx="4">
                  <c:v>156</c:v>
                </c:pt>
                <c:pt idx="5">
                  <c:v>170</c:v>
                </c:pt>
                <c:pt idx="6">
                  <c:v>179</c:v>
                </c:pt>
                <c:pt idx="7">
                  <c:v>170</c:v>
                </c:pt>
              </c:numCache>
            </c:numRef>
          </c:val>
          <c:extLst>
            <c:ext xmlns:c16="http://schemas.microsoft.com/office/drawing/2014/chart" uri="{C3380CC4-5D6E-409C-BE32-E72D297353CC}">
              <c16:uniqueId val="{00000001-2D01-4F61-818C-E93E20A4965A}"/>
            </c:ext>
          </c:extLst>
        </c:ser>
        <c:ser>
          <c:idx val="2"/>
          <c:order val="2"/>
          <c:tx>
            <c:strRef>
              <c:f>'9.c.1'!$AG$11</c:f>
              <c:strCache>
                <c:ptCount val="1"/>
                <c:pt idx="0">
                  <c:v>Internet fijo</c:v>
                </c:pt>
              </c:strCache>
            </c:strRef>
          </c:tx>
          <c:spPr>
            <a:solidFill>
              <a:schemeClr val="dk1">
                <a:tint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s-C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numRef>
              <c:f>'9.c.1'!$C$13:$C$20</c:f>
              <c:numCache>
                <c:formatCode>General</c:formatCode>
                <c:ptCount val="8"/>
                <c:pt idx="0">
                  <c:v>2011</c:v>
                </c:pt>
                <c:pt idx="1">
                  <c:v>2012</c:v>
                </c:pt>
                <c:pt idx="2">
                  <c:v>2013</c:v>
                </c:pt>
                <c:pt idx="3">
                  <c:v>2014</c:v>
                </c:pt>
                <c:pt idx="4">
                  <c:v>2015</c:v>
                </c:pt>
                <c:pt idx="5">
                  <c:v>2016</c:v>
                </c:pt>
                <c:pt idx="6">
                  <c:v>2017</c:v>
                </c:pt>
                <c:pt idx="7">
                  <c:v>2018</c:v>
                </c:pt>
              </c:numCache>
            </c:numRef>
          </c:cat>
          <c:val>
            <c:numRef>
              <c:f>'9.c.1'!$AG$13:$AG$20</c:f>
              <c:numCache>
                <c:formatCode>0</c:formatCode>
                <c:ptCount val="8"/>
                <c:pt idx="0">
                  <c:v>9</c:v>
                </c:pt>
                <c:pt idx="1">
                  <c:v>10</c:v>
                </c:pt>
                <c:pt idx="2">
                  <c:v>10</c:v>
                </c:pt>
                <c:pt idx="3">
                  <c:v>11</c:v>
                </c:pt>
                <c:pt idx="4">
                  <c:v>12</c:v>
                </c:pt>
                <c:pt idx="5">
                  <c:v>13</c:v>
                </c:pt>
                <c:pt idx="6">
                  <c:v>15</c:v>
                </c:pt>
                <c:pt idx="7">
                  <c:v>17</c:v>
                </c:pt>
              </c:numCache>
            </c:numRef>
          </c:val>
          <c:extLst>
            <c:ext xmlns:c16="http://schemas.microsoft.com/office/drawing/2014/chart" uri="{C3380CC4-5D6E-409C-BE32-E72D297353CC}">
              <c16:uniqueId val="{00000002-2D01-4F61-818C-E93E20A4965A}"/>
            </c:ext>
          </c:extLst>
        </c:ser>
        <c:ser>
          <c:idx val="3"/>
          <c:order val="3"/>
          <c:tx>
            <c:strRef>
              <c:f>'9.c.1'!$AJ$11</c:f>
              <c:strCache>
                <c:ptCount val="1"/>
                <c:pt idx="0">
                  <c:v>Intenet móvil</c:v>
                </c:pt>
              </c:strCache>
            </c:strRef>
          </c:tx>
          <c:spPr>
            <a:pattFill prst="wdDnDiag">
              <a:fgClr>
                <a:srgbClr val="E95E09"/>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s-C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numRef>
              <c:f>'9.c.1'!$C$13:$C$20</c:f>
              <c:numCache>
                <c:formatCode>General</c:formatCode>
                <c:ptCount val="8"/>
                <c:pt idx="0">
                  <c:v>2011</c:v>
                </c:pt>
                <c:pt idx="1">
                  <c:v>2012</c:v>
                </c:pt>
                <c:pt idx="2">
                  <c:v>2013</c:v>
                </c:pt>
                <c:pt idx="3">
                  <c:v>2014</c:v>
                </c:pt>
                <c:pt idx="4">
                  <c:v>2015</c:v>
                </c:pt>
                <c:pt idx="5">
                  <c:v>2016</c:v>
                </c:pt>
                <c:pt idx="6">
                  <c:v>2017</c:v>
                </c:pt>
                <c:pt idx="7">
                  <c:v>2018</c:v>
                </c:pt>
              </c:numCache>
            </c:numRef>
          </c:cat>
          <c:val>
            <c:numRef>
              <c:f>'9.c.1'!$AJ$13:$AJ$20</c:f>
              <c:numCache>
                <c:formatCode>0</c:formatCode>
                <c:ptCount val="8"/>
                <c:pt idx="0">
                  <c:v>35</c:v>
                </c:pt>
                <c:pt idx="1">
                  <c:v>57</c:v>
                </c:pt>
                <c:pt idx="2">
                  <c:v>75</c:v>
                </c:pt>
                <c:pt idx="3">
                  <c:v>80</c:v>
                </c:pt>
                <c:pt idx="4">
                  <c:v>86</c:v>
                </c:pt>
                <c:pt idx="5">
                  <c:v>89</c:v>
                </c:pt>
                <c:pt idx="6">
                  <c:v>97</c:v>
                </c:pt>
                <c:pt idx="7">
                  <c:v>95</c:v>
                </c:pt>
              </c:numCache>
            </c:numRef>
          </c:val>
          <c:extLst>
            <c:ext xmlns:c16="http://schemas.microsoft.com/office/drawing/2014/chart" uri="{C3380CC4-5D6E-409C-BE32-E72D297353CC}">
              <c16:uniqueId val="{00000003-2D01-4F61-818C-E93E20A4965A}"/>
            </c:ext>
          </c:extLst>
        </c:ser>
        <c:ser>
          <c:idx val="4"/>
          <c:order val="4"/>
          <c:tx>
            <c:strRef>
              <c:f>'9.c.1'!$AN$10:$AP$10</c:f>
              <c:strCache>
                <c:ptCount val="1"/>
                <c:pt idx="0">
                  <c:v>Televisión por suscripción </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s-C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numRef>
              <c:f>'9.c.1'!$C$13:$C$20</c:f>
              <c:numCache>
                <c:formatCode>General</c:formatCode>
                <c:ptCount val="8"/>
                <c:pt idx="0">
                  <c:v>2011</c:v>
                </c:pt>
                <c:pt idx="1">
                  <c:v>2012</c:v>
                </c:pt>
                <c:pt idx="2">
                  <c:v>2013</c:v>
                </c:pt>
                <c:pt idx="3">
                  <c:v>2014</c:v>
                </c:pt>
                <c:pt idx="4">
                  <c:v>2015</c:v>
                </c:pt>
                <c:pt idx="5">
                  <c:v>2016</c:v>
                </c:pt>
                <c:pt idx="6">
                  <c:v>2017</c:v>
                </c:pt>
                <c:pt idx="7">
                  <c:v>2018</c:v>
                </c:pt>
              </c:numCache>
            </c:numRef>
          </c:cat>
          <c:val>
            <c:numRef>
              <c:f>'9.c.1'!$AO$13:$AO$20</c:f>
              <c:numCache>
                <c:formatCode>0</c:formatCode>
                <c:ptCount val="8"/>
                <c:pt idx="0">
                  <c:v>11</c:v>
                </c:pt>
                <c:pt idx="1">
                  <c:v>12</c:v>
                </c:pt>
                <c:pt idx="2">
                  <c:v>14</c:v>
                </c:pt>
                <c:pt idx="3">
                  <c:v>15</c:v>
                </c:pt>
                <c:pt idx="4">
                  <c:v>16</c:v>
                </c:pt>
                <c:pt idx="5">
                  <c:v>17</c:v>
                </c:pt>
                <c:pt idx="6">
                  <c:v>17</c:v>
                </c:pt>
                <c:pt idx="7">
                  <c:v>18</c:v>
                </c:pt>
              </c:numCache>
            </c:numRef>
          </c:val>
          <c:extLst>
            <c:ext xmlns:c16="http://schemas.microsoft.com/office/drawing/2014/chart" uri="{C3380CC4-5D6E-409C-BE32-E72D297353CC}">
              <c16:uniqueId val="{00000004-2D01-4F61-818C-E93E20A4965A}"/>
            </c:ext>
          </c:extLst>
        </c:ser>
        <c:dLbls>
          <c:showLegendKey val="0"/>
          <c:showVal val="1"/>
          <c:showCatName val="0"/>
          <c:showSerName val="0"/>
          <c:showPercent val="0"/>
          <c:showBubbleSize val="0"/>
        </c:dLbls>
        <c:gapWidth val="150"/>
        <c:overlap val="100"/>
        <c:axId val="231637504"/>
        <c:axId val="231442112"/>
      </c:barChart>
      <c:lineChart>
        <c:grouping val="standard"/>
        <c:varyColors val="0"/>
        <c:dLbls>
          <c:showLegendKey val="0"/>
          <c:showVal val="1"/>
          <c:showCatName val="0"/>
          <c:showSerName val="0"/>
          <c:showPercent val="0"/>
          <c:showBubbleSize val="0"/>
        </c:dLbls>
        <c:marker val="1"/>
        <c:smooth val="0"/>
        <c:axId val="231637504"/>
        <c:axId val="231442112"/>
        <c:extLst>
          <c:ext xmlns:c15="http://schemas.microsoft.com/office/drawing/2012/chart" uri="{02D57815-91ED-43cb-92C2-25804820EDAC}">
            <c15:filteredLineSeries>
              <c15:ser>
                <c:idx val="5"/>
                <c:order val="5"/>
                <c:tx>
                  <c:strRef>
                    <c:extLst>
                      <c:ext uri="{02D57815-91ED-43cb-92C2-25804820EDAC}">
                        <c15:formulaRef>
                          <c15:sqref>'[4]9.c.1'!$G$31</c15:sqref>
                        </c15:formulaRef>
                      </c:ext>
                    </c:extLst>
                    <c:strCache>
                      <c:ptCount val="1"/>
                      <c:pt idx="0">
                        <c:v>Total</c:v>
                      </c:pt>
                    </c:strCache>
                  </c:strRef>
                </c:tx>
                <c:spPr>
                  <a:ln w="28575" cap="rnd" cmpd="sng" algn="ctr">
                    <a:solidFill>
                      <a:srgbClr val="FD6925"/>
                    </a:solidFill>
                    <a:prstDash val="solid"/>
                    <a:round/>
                  </a:ln>
                  <a:effectLst/>
                </c:spPr>
                <c:marker>
                  <c:spPr>
                    <a:solidFill>
                      <a:srgbClr val="FD6925"/>
                    </a:solidFill>
                    <a:ln w="9525" cap="flat" cmpd="sng" algn="ctr">
                      <a:solidFill>
                        <a:srgbClr val="FD6925"/>
                      </a:solidFill>
                      <a:prstDash val="solid"/>
                      <a:round/>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s-CR"/>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extLst>
                      <c:ext uri="{02D57815-91ED-43cb-92C2-25804820EDAC}">
                        <c15:formulaRef>
                          <c15:sqref>'9.c.1'!$C$13:$C$19</c15:sqref>
                        </c15:formulaRef>
                      </c:ext>
                    </c:extLst>
                    <c:numCache>
                      <c:formatCode>General</c:formatCode>
                      <c:ptCount val="7"/>
                      <c:pt idx="0">
                        <c:v>2011</c:v>
                      </c:pt>
                      <c:pt idx="1">
                        <c:v>2012</c:v>
                      </c:pt>
                      <c:pt idx="2">
                        <c:v>2013</c:v>
                      </c:pt>
                      <c:pt idx="3">
                        <c:v>2014</c:v>
                      </c:pt>
                      <c:pt idx="4">
                        <c:v>2015</c:v>
                      </c:pt>
                      <c:pt idx="5">
                        <c:v>2016</c:v>
                      </c:pt>
                      <c:pt idx="6">
                        <c:v>2017</c:v>
                      </c:pt>
                    </c:numCache>
                  </c:numRef>
                </c:cat>
                <c:val>
                  <c:numRef>
                    <c:extLst>
                      <c:ext uri="{02D57815-91ED-43cb-92C2-25804820EDAC}">
                        <c15:formulaRef>
                          <c15:sqref>'[4]9.c.1'!$G$32:$G$37</c15:sqref>
                        </c15:formulaRef>
                      </c:ext>
                    </c:extLst>
                    <c:numCache>
                      <c:formatCode>General</c:formatCode>
                      <c:ptCount val="6"/>
                      <c:pt idx="0">
                        <c:v>167</c:v>
                      </c:pt>
                      <c:pt idx="1">
                        <c:v>215</c:v>
                      </c:pt>
                      <c:pt idx="2">
                        <c:v>271</c:v>
                      </c:pt>
                      <c:pt idx="3">
                        <c:v>281</c:v>
                      </c:pt>
                      <c:pt idx="4">
                        <c:v>303</c:v>
                      </c:pt>
                      <c:pt idx="5">
                        <c:v>324</c:v>
                      </c:pt>
                    </c:numCache>
                  </c:numRef>
                </c:val>
                <c:smooth val="0"/>
                <c:extLst>
                  <c:ext xmlns:c16="http://schemas.microsoft.com/office/drawing/2014/chart" uri="{C3380CC4-5D6E-409C-BE32-E72D297353CC}">
                    <c16:uniqueId val="{00000005-2D01-4F61-818C-E93E20A4965A}"/>
                  </c:ext>
                </c:extLst>
              </c15:ser>
            </c15:filteredLineSeries>
          </c:ext>
        </c:extLst>
      </c:lineChart>
      <c:catAx>
        <c:axId val="23163750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US"/>
                  <a:t>Año</a:t>
                </a:r>
              </a:p>
            </c:rich>
          </c:tx>
          <c:layout>
            <c:manualLayout>
              <c:xMode val="edge"/>
              <c:yMode val="edge"/>
              <c:x val="0.48388587371066133"/>
              <c:y val="0.808139003501388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s-CR"/>
          </a:p>
        </c:txPr>
        <c:crossAx val="231442112"/>
        <c:crosses val="autoZero"/>
        <c:auto val="1"/>
        <c:lblAlgn val="ctr"/>
        <c:lblOffset val="100"/>
        <c:noMultiLvlLbl val="0"/>
      </c:catAx>
      <c:valAx>
        <c:axId val="231442112"/>
        <c:scaling>
          <c:orientation val="minMax"/>
        </c:scaling>
        <c:delete val="0"/>
        <c:axPos val="l"/>
        <c:title>
          <c:tx>
            <c:rich>
              <a:bodyPr rot="0" spcFirstLastPara="1" vertOverflow="ellipsis" wrap="square" anchor="ctr" anchorCtr="1"/>
              <a:lstStyle/>
              <a:p>
                <a:pPr>
                  <a:defRPr sz="1000" b="1" i="0" u="none" strike="noStrike" kern="1200" baseline="0">
                    <a:solidFill>
                      <a:schemeClr val="tx1"/>
                    </a:solidFill>
                    <a:latin typeface="+mn-lt"/>
                    <a:ea typeface="+mn-ea"/>
                    <a:cs typeface="+mn-cs"/>
                  </a:defRPr>
                </a:pPr>
                <a:r>
                  <a:rPr lang="en-US"/>
                  <a:t>Porcentaje</a:t>
                </a:r>
                <a:r>
                  <a:rPr lang="en-US" baseline="0"/>
                  <a:t> </a:t>
                </a:r>
                <a:endParaRPr lang="en-US"/>
              </a:p>
            </c:rich>
          </c:tx>
          <c:layout>
            <c:manualLayout>
              <c:xMode val="edge"/>
              <c:yMode val="edge"/>
              <c:x val="2.323409241929153E-2"/>
              <c:y val="2.8986738499792788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solidFill>
                  <a:latin typeface="+mn-lt"/>
                  <a:ea typeface="+mn-ea"/>
                  <a:cs typeface="+mn-cs"/>
                </a:defRPr>
              </a:pPr>
              <a:endParaRPr lang="es-CR"/>
            </a:p>
          </c:txPr>
        </c:title>
        <c:numFmt formatCode="0" sourceLinked="0"/>
        <c:majorTickMark val="in"/>
        <c:minorTickMark val="none"/>
        <c:tickLblPos val="nextTo"/>
        <c:spPr>
          <a:noFill/>
          <a:ln w="9525" cap="flat" cmpd="sng" algn="ctr">
            <a:solidFill>
              <a:schemeClr val="tx1">
                <a:lumMod val="50000"/>
                <a:lumOff val="50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s-CR"/>
          </a:p>
        </c:txPr>
        <c:crossAx val="231637504"/>
        <c:crosses val="autoZero"/>
        <c:crossBetween val="between"/>
      </c:valAx>
      <c:spPr>
        <a:solidFill>
          <a:schemeClr val="bg1"/>
        </a:solidFill>
        <a:ln>
          <a:noFill/>
        </a:ln>
        <a:effectLst/>
      </c:spPr>
    </c:plotArea>
    <c:legend>
      <c:legendPos val="b"/>
      <c:layout>
        <c:manualLayout>
          <c:xMode val="edge"/>
          <c:yMode val="edge"/>
          <c:x val="3.1859441589881035E-2"/>
          <c:y val="0.86722031353596463"/>
          <c:w val="0.91814052984226546"/>
          <c:h val="9.1844010104164958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R"/>
        </a:p>
      </c:txPr>
    </c:legend>
    <c:plotVisOnly val="1"/>
    <c:dispBlanksAs val="gap"/>
    <c:showDLblsOverMax val="0"/>
  </c:chart>
  <c:spPr>
    <a:solidFill>
      <a:schemeClr val="bg1"/>
    </a:solidFill>
    <a:ln w="9525" cap="flat" cmpd="sng" algn="ctr">
      <a:noFill/>
      <a:prstDash val="solid"/>
      <a:round/>
    </a:ln>
    <a:effectLst/>
  </c:spPr>
  <c:txPr>
    <a:bodyPr/>
    <a:lstStyle/>
    <a:p>
      <a:pPr>
        <a:defRPr/>
      </a:pPr>
      <a:endParaRPr lang="es-CR"/>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108705161854754E-2"/>
          <c:y val="0.1111111111111111"/>
          <c:w val="0.86778018372703425"/>
          <c:h val="0.70646617089530472"/>
        </c:manualLayout>
      </c:layout>
      <c:lineChart>
        <c:grouping val="standard"/>
        <c:varyColors val="0"/>
        <c:ser>
          <c:idx val="0"/>
          <c:order val="0"/>
          <c:spPr>
            <a:ln w="28575" cap="rnd">
              <a:solidFill>
                <a:srgbClr val="DD1367"/>
              </a:solidFill>
              <a:round/>
            </a:ln>
            <a:effectLst/>
          </c:spPr>
          <c:marker>
            <c:symbol val="square"/>
            <c:size val="5"/>
            <c:spPr>
              <a:solidFill>
                <a:srgbClr val="CC0066"/>
              </a:solidFill>
              <a:ln w="9525">
                <a:solidFill>
                  <a:srgbClr val="CC006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'10.1.1'!$C$12:$C$19</c:f>
              <c:numCache>
                <c:formatCode>General</c:formatCode>
                <c:ptCount val="8"/>
                <c:pt idx="0">
                  <c:v>2010</c:v>
                </c:pt>
                <c:pt idx="1">
                  <c:v>2011</c:v>
                </c:pt>
                <c:pt idx="2">
                  <c:v>2012</c:v>
                </c:pt>
                <c:pt idx="3">
                  <c:v>2013</c:v>
                </c:pt>
                <c:pt idx="4">
                  <c:v>2014</c:v>
                </c:pt>
                <c:pt idx="5">
                  <c:v>2015</c:v>
                </c:pt>
                <c:pt idx="6">
                  <c:v>2016</c:v>
                </c:pt>
                <c:pt idx="7">
                  <c:v>2017</c:v>
                </c:pt>
              </c:numCache>
            </c:numRef>
          </c:cat>
          <c:val>
            <c:numRef>
              <c:f>'10.1.1'!$D$12:$D$19</c:f>
              <c:numCache>
                <c:formatCode>###0.0</c:formatCode>
                <c:ptCount val="8"/>
                <c:pt idx="0">
                  <c:v>13.851737437571588</c:v>
                </c:pt>
                <c:pt idx="1">
                  <c:v>13.21304508741129</c:v>
                </c:pt>
                <c:pt idx="2">
                  <c:v>13.264552875190114</c:v>
                </c:pt>
                <c:pt idx="3">
                  <c:v>12.902805682900375</c:v>
                </c:pt>
                <c:pt idx="4">
                  <c:v>13.002891135510028</c:v>
                </c:pt>
                <c:pt idx="5">
                  <c:v>13.013512640255714</c:v>
                </c:pt>
                <c:pt idx="6">
                  <c:v>12.915125824757768</c:v>
                </c:pt>
                <c:pt idx="7">
                  <c:v>12.8616690858568</c:v>
                </c:pt>
              </c:numCache>
            </c:numRef>
          </c:val>
          <c:smooth val="0"/>
          <c:extLst>
            <c:ext xmlns:c16="http://schemas.microsoft.com/office/drawing/2014/chart" uri="{C3380CC4-5D6E-409C-BE32-E72D297353CC}">
              <c16:uniqueId val="{00000000-2AD7-4FF6-A900-6C759CA3E0F5}"/>
            </c:ext>
          </c:extLst>
        </c:ser>
        <c:dLbls>
          <c:dLblPos val="t"/>
          <c:showLegendKey val="0"/>
          <c:showVal val="1"/>
          <c:showCatName val="0"/>
          <c:showSerName val="0"/>
          <c:showPercent val="0"/>
          <c:showBubbleSize val="0"/>
        </c:dLbls>
        <c:marker val="1"/>
        <c:smooth val="0"/>
        <c:axId val="232640512"/>
        <c:axId val="231445568"/>
      </c:lineChart>
      <c:catAx>
        <c:axId val="23264051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1445568"/>
        <c:crosses val="autoZero"/>
        <c:auto val="1"/>
        <c:lblAlgn val="ctr"/>
        <c:lblOffset val="100"/>
        <c:noMultiLvlLbl val="0"/>
      </c:catAx>
      <c:valAx>
        <c:axId val="231445568"/>
        <c:scaling>
          <c:orientation val="minMax"/>
          <c:min val="12"/>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3888888888888888E-2"/>
              <c:y val="2.6369568387284922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2640512"/>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9759405074366"/>
          <c:y val="0.13425925925925927"/>
          <c:w val="0.85944685039370083"/>
          <c:h val="0.70646617089530472"/>
        </c:manualLayout>
      </c:layout>
      <c:lineChart>
        <c:grouping val="standard"/>
        <c:varyColors val="0"/>
        <c:ser>
          <c:idx val="0"/>
          <c:order val="0"/>
          <c:spPr>
            <a:ln w="28575" cap="rnd">
              <a:solidFill>
                <a:srgbClr val="DD1367"/>
              </a:solidFill>
              <a:round/>
            </a:ln>
            <a:effectLst/>
          </c:spPr>
          <c:marker>
            <c:symbol val="circle"/>
            <c:size val="6"/>
            <c:spPr>
              <a:solidFill>
                <a:srgbClr val="CC0066"/>
              </a:solidFill>
              <a:ln w="9525">
                <a:solidFill>
                  <a:srgbClr val="CC006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'10.2.1.a'!$C$12:$C$20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'10.2.1.a'!$D$12:$D$20</c:f>
              <c:numCache>
                <c:formatCode>0.0</c:formatCode>
                <c:ptCount val="9"/>
                <c:pt idx="0">
                  <c:v>20.774437021988078</c:v>
                </c:pt>
                <c:pt idx="1">
                  <c:v>22.029241236929735</c:v>
                </c:pt>
                <c:pt idx="2">
                  <c:v>22.539540691569464</c:v>
                </c:pt>
                <c:pt idx="3">
                  <c:v>21.603337055206556</c:v>
                </c:pt>
                <c:pt idx="4">
                  <c:v>22.717237384883511</c:v>
                </c:pt>
                <c:pt idx="5">
                  <c:v>21.66693098576512</c:v>
                </c:pt>
                <c:pt idx="6">
                  <c:v>22.094468480269612</c:v>
                </c:pt>
                <c:pt idx="7">
                  <c:v>21.603293221146473</c:v>
                </c:pt>
                <c:pt idx="8">
                  <c:v>22.193780585473817</c:v>
                </c:pt>
              </c:numCache>
            </c:numRef>
          </c:val>
          <c:smooth val="0"/>
          <c:extLst>
            <c:ext xmlns:c16="http://schemas.microsoft.com/office/drawing/2014/chart" uri="{C3380CC4-5D6E-409C-BE32-E72D297353CC}">
              <c16:uniqueId val="{00000000-6FEC-4765-9C59-C1AD577E7898}"/>
            </c:ext>
          </c:extLst>
        </c:ser>
        <c:dLbls>
          <c:dLblPos val="t"/>
          <c:showLegendKey val="0"/>
          <c:showVal val="1"/>
          <c:showCatName val="0"/>
          <c:showSerName val="0"/>
          <c:showPercent val="0"/>
          <c:showBubbleSize val="0"/>
        </c:dLbls>
        <c:marker val="1"/>
        <c:smooth val="0"/>
        <c:axId val="231988736"/>
        <c:axId val="231447872"/>
      </c:lineChart>
      <c:catAx>
        <c:axId val="23198873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1447872"/>
        <c:crosses val="autoZero"/>
        <c:auto val="1"/>
        <c:lblAlgn val="ctr"/>
        <c:lblOffset val="100"/>
        <c:noMultiLvlLbl val="0"/>
      </c:catAx>
      <c:valAx>
        <c:axId val="231447872"/>
        <c:scaling>
          <c:orientation val="minMax"/>
          <c:min val="19"/>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Porcentaje</a:t>
                </a:r>
              </a:p>
            </c:rich>
          </c:tx>
          <c:layout>
            <c:manualLayout>
              <c:xMode val="edge"/>
              <c:yMode val="edge"/>
              <c:x val="2.2222222222222223E-2"/>
              <c:y val="1.7110309128025664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19887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13655897054016"/>
          <c:y val="0.16241257005036533"/>
          <c:w val="0.72895275590551178"/>
          <c:h val="0.69815616797900248"/>
        </c:manualLayout>
      </c:layout>
      <c:barChart>
        <c:barDir val="bar"/>
        <c:grouping val="clustered"/>
        <c:varyColors val="0"/>
        <c:ser>
          <c:idx val="0"/>
          <c:order val="0"/>
          <c:tx>
            <c:strRef>
              <c:f>'10.2.1.b'!$C$12</c:f>
              <c:strCache>
                <c:ptCount val="1"/>
                <c:pt idx="0">
                  <c:v>2016</c:v>
                </c:pt>
              </c:strCache>
            </c:strRef>
          </c:tx>
          <c:spPr>
            <a:solidFill>
              <a:srgbClr val="DD1367"/>
            </a:solidFill>
            <a:ln>
              <a:solidFill>
                <a:srgbClr val="D60093"/>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'10.2.1.b'!$K$11:$P$11</c:f>
              <c:strCache>
                <c:ptCount val="6"/>
                <c:pt idx="0">
                  <c:v>Central</c:v>
                </c:pt>
                <c:pt idx="1">
                  <c:v>Chorotega</c:v>
                </c:pt>
                <c:pt idx="2">
                  <c:v>Pacífico Central</c:v>
                </c:pt>
                <c:pt idx="3">
                  <c:v>Brunca</c:v>
                </c:pt>
                <c:pt idx="4">
                  <c:v>Huetar Caribe</c:v>
                </c:pt>
                <c:pt idx="5">
                  <c:v>Huetar Norte</c:v>
                </c:pt>
              </c:strCache>
            </c:strRef>
          </c:cat>
          <c:val>
            <c:numRef>
              <c:f>'10.2.1.b'!$K$12:$P$12</c:f>
              <c:numCache>
                <c:formatCode>0.0</c:formatCode>
                <c:ptCount val="6"/>
                <c:pt idx="0">
                  <c:v>15.725424150256714</c:v>
                </c:pt>
                <c:pt idx="1">
                  <c:v>28.410657300930907</c:v>
                </c:pt>
                <c:pt idx="2">
                  <c:v>28.957826596594728</c:v>
                </c:pt>
                <c:pt idx="3">
                  <c:v>37.562633025895707</c:v>
                </c:pt>
                <c:pt idx="4">
                  <c:v>31.786772864072027</c:v>
                </c:pt>
                <c:pt idx="5">
                  <c:v>35.35133034945158</c:v>
                </c:pt>
              </c:numCache>
            </c:numRef>
          </c:val>
          <c:extLst>
            <c:ext xmlns:c16="http://schemas.microsoft.com/office/drawing/2014/chart" uri="{C3380CC4-5D6E-409C-BE32-E72D297353CC}">
              <c16:uniqueId val="{00000000-6B40-4548-AB32-4A23D9E838C9}"/>
            </c:ext>
          </c:extLst>
        </c:ser>
        <c:ser>
          <c:idx val="1"/>
          <c:order val="1"/>
          <c:tx>
            <c:strRef>
              <c:f>'10.2.1.b'!$C$13</c:f>
              <c:strCache>
                <c:ptCount val="1"/>
                <c:pt idx="0">
                  <c:v>2017</c:v>
                </c:pt>
              </c:strCache>
            </c:strRef>
          </c:tx>
          <c:spPr>
            <a:pattFill prst="dkUpDiag">
              <a:fgClr>
                <a:schemeClr val="bg1">
                  <a:lumMod val="65000"/>
                </a:schemeClr>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'10.2.1.b'!$K$11:$P$11</c:f>
              <c:strCache>
                <c:ptCount val="6"/>
                <c:pt idx="0">
                  <c:v>Central</c:v>
                </c:pt>
                <c:pt idx="1">
                  <c:v>Chorotega</c:v>
                </c:pt>
                <c:pt idx="2">
                  <c:v>Pacífico Central</c:v>
                </c:pt>
                <c:pt idx="3">
                  <c:v>Brunca</c:v>
                </c:pt>
                <c:pt idx="4">
                  <c:v>Huetar Caribe</c:v>
                </c:pt>
                <c:pt idx="5">
                  <c:v>Huetar Norte</c:v>
                </c:pt>
              </c:strCache>
            </c:strRef>
          </c:cat>
          <c:val>
            <c:numRef>
              <c:f>'10.2.1.b'!$K$13:$P$13</c:f>
              <c:numCache>
                <c:formatCode>0.0</c:formatCode>
                <c:ptCount val="6"/>
                <c:pt idx="0">
                  <c:v>15.389074326440413</c:v>
                </c:pt>
                <c:pt idx="1">
                  <c:v>26.799094981817412</c:v>
                </c:pt>
                <c:pt idx="2">
                  <c:v>33.155470661310027</c:v>
                </c:pt>
                <c:pt idx="3">
                  <c:v>36.829639980634653</c:v>
                </c:pt>
                <c:pt idx="4">
                  <c:v>30.748621529600779</c:v>
                </c:pt>
                <c:pt idx="5">
                  <c:v>31.965338909828571</c:v>
                </c:pt>
              </c:numCache>
            </c:numRef>
          </c:val>
          <c:extLst>
            <c:ext xmlns:c16="http://schemas.microsoft.com/office/drawing/2014/chart" uri="{C3380CC4-5D6E-409C-BE32-E72D297353CC}">
              <c16:uniqueId val="{00000000-B630-4179-ACD0-C73D7278066B}"/>
            </c:ext>
          </c:extLst>
        </c:ser>
        <c:ser>
          <c:idx val="2"/>
          <c:order val="2"/>
          <c:tx>
            <c:strRef>
              <c:f>'10.2.1.b'!$C$14</c:f>
              <c:strCache>
                <c:ptCount val="1"/>
                <c:pt idx="0">
                  <c:v>2018</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'10.2.1.b'!$K$11:$P$11</c:f>
              <c:strCache>
                <c:ptCount val="6"/>
                <c:pt idx="0">
                  <c:v>Central</c:v>
                </c:pt>
                <c:pt idx="1">
                  <c:v>Chorotega</c:v>
                </c:pt>
                <c:pt idx="2">
                  <c:v>Pacífico Central</c:v>
                </c:pt>
                <c:pt idx="3">
                  <c:v>Brunca</c:v>
                </c:pt>
                <c:pt idx="4">
                  <c:v>Huetar Caribe</c:v>
                </c:pt>
                <c:pt idx="5">
                  <c:v>Huetar Norte</c:v>
                </c:pt>
              </c:strCache>
            </c:strRef>
          </c:cat>
          <c:val>
            <c:numRef>
              <c:f>'10.2.1.b'!$K$14:$P$14</c:f>
              <c:numCache>
                <c:formatCode>0.0</c:formatCode>
                <c:ptCount val="6"/>
                <c:pt idx="0">
                  <c:v>15.912211256141731</c:v>
                </c:pt>
                <c:pt idx="1">
                  <c:v>28.261772256361105</c:v>
                </c:pt>
                <c:pt idx="2">
                  <c:v>26.467598215138572</c:v>
                </c:pt>
                <c:pt idx="3">
                  <c:v>36.752223148059606</c:v>
                </c:pt>
                <c:pt idx="4">
                  <c:v>31.426469869290628</c:v>
                </c:pt>
                <c:pt idx="5">
                  <c:v>37.794759664583196</c:v>
                </c:pt>
              </c:numCache>
            </c:numRef>
          </c:val>
          <c:extLst>
            <c:ext xmlns:c16="http://schemas.microsoft.com/office/drawing/2014/chart" uri="{C3380CC4-5D6E-409C-BE32-E72D297353CC}">
              <c16:uniqueId val="{00000000-7732-46C1-92A8-7E44852DDA6D}"/>
            </c:ext>
          </c:extLst>
        </c:ser>
        <c:dLbls>
          <c:dLblPos val="outEnd"/>
          <c:showLegendKey val="0"/>
          <c:showVal val="1"/>
          <c:showCatName val="0"/>
          <c:showSerName val="0"/>
          <c:showPercent val="0"/>
          <c:showBubbleSize val="0"/>
        </c:dLbls>
        <c:gapWidth val="182"/>
        <c:axId val="232662528"/>
        <c:axId val="231999168"/>
      </c:barChart>
      <c:catAx>
        <c:axId val="232662528"/>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Región de planificación</a:t>
                </a:r>
              </a:p>
            </c:rich>
          </c:tx>
          <c:layout>
            <c:manualLayout>
              <c:xMode val="edge"/>
              <c:yMode val="edge"/>
              <c:x val="8.3333333333333332E-3"/>
              <c:y val="2.4054753572470108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in"/>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1999168"/>
        <c:crosses val="autoZero"/>
        <c:auto val="1"/>
        <c:lblAlgn val="ctr"/>
        <c:lblOffset val="100"/>
        <c:noMultiLvlLbl val="0"/>
      </c:catAx>
      <c:valAx>
        <c:axId val="23199916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out"/>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2662528"/>
        <c:crosses val="autoZero"/>
        <c:crossBetween val="between"/>
      </c:valAx>
      <c:spPr>
        <a:noFill/>
        <a:ln>
          <a:noFill/>
        </a:ln>
        <a:effectLst/>
      </c:spPr>
    </c:plotArea>
    <c:legend>
      <c:legendPos val="r"/>
      <c:layout>
        <c:manualLayout>
          <c:xMode val="edge"/>
          <c:yMode val="edge"/>
          <c:x val="0.8968471867489719"/>
          <c:y val="0.63569766617010703"/>
          <c:w val="7.1656755466260685E-2"/>
          <c:h val="0.228042136624813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650262467191592E-2"/>
          <c:y val="0.16666666666666666"/>
          <c:w val="0.78674081364829396"/>
          <c:h val="0.54327063283756194"/>
        </c:manualLayout>
      </c:layout>
      <c:barChart>
        <c:barDir val="col"/>
        <c:grouping val="clustered"/>
        <c:varyColors val="0"/>
        <c:ser>
          <c:idx val="0"/>
          <c:order val="0"/>
          <c:tx>
            <c:strRef>
              <c:f>'10.5.1'!$G$10</c:f>
              <c:strCache>
                <c:ptCount val="1"/>
                <c:pt idx="0">
                  <c:v>Rentabilidad nominal sobre Patrimonio Promedio</c:v>
                </c:pt>
              </c:strCache>
            </c:strRef>
          </c:tx>
          <c:spPr>
            <a:solidFill>
              <a:srgbClr val="DD1367"/>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'10.5.1'!$C$11:$C$18</c:f>
              <c:numCache>
                <c:formatCode>General</c:formatCode>
                <c:ptCount val="8"/>
                <c:pt idx="0">
                  <c:v>2010</c:v>
                </c:pt>
                <c:pt idx="1">
                  <c:v>2011</c:v>
                </c:pt>
                <c:pt idx="2">
                  <c:v>2012</c:v>
                </c:pt>
                <c:pt idx="3">
                  <c:v>2013</c:v>
                </c:pt>
                <c:pt idx="4">
                  <c:v>2014</c:v>
                </c:pt>
                <c:pt idx="5">
                  <c:v>2015</c:v>
                </c:pt>
                <c:pt idx="6">
                  <c:v>2016</c:v>
                </c:pt>
                <c:pt idx="7">
                  <c:v>2017</c:v>
                </c:pt>
              </c:numCache>
            </c:numRef>
          </c:cat>
          <c:val>
            <c:numRef>
              <c:f>'10.5.1'!$G$11:$G$18</c:f>
              <c:numCache>
                <c:formatCode>0.00</c:formatCode>
                <c:ptCount val="8"/>
                <c:pt idx="0">
                  <c:v>7.9433333333333351</c:v>
                </c:pt>
                <c:pt idx="1">
                  <c:v>9.2125000000000004</c:v>
                </c:pt>
                <c:pt idx="2">
                  <c:v>10.086666666666668</c:v>
                </c:pt>
                <c:pt idx="3">
                  <c:v>9.4374999999999982</c:v>
                </c:pt>
                <c:pt idx="4">
                  <c:v>8.6824999999999992</c:v>
                </c:pt>
                <c:pt idx="5">
                  <c:v>7.557500000000001</c:v>
                </c:pt>
                <c:pt idx="6">
                  <c:v>8.0300000000000011</c:v>
                </c:pt>
                <c:pt idx="7">
                  <c:v>8.17</c:v>
                </c:pt>
              </c:numCache>
            </c:numRef>
          </c:val>
          <c:extLst>
            <c:ext xmlns:c16="http://schemas.microsoft.com/office/drawing/2014/chart" uri="{C3380CC4-5D6E-409C-BE32-E72D297353CC}">
              <c16:uniqueId val="{00000000-0C05-499F-AC11-86C18C1F0BEA}"/>
            </c:ext>
          </c:extLst>
        </c:ser>
        <c:dLbls>
          <c:showLegendKey val="0"/>
          <c:showVal val="1"/>
          <c:showCatName val="0"/>
          <c:showSerName val="0"/>
          <c:showPercent val="0"/>
          <c:showBubbleSize val="0"/>
        </c:dLbls>
        <c:gapWidth val="150"/>
        <c:axId val="232904192"/>
        <c:axId val="232003200"/>
      </c:barChart>
      <c:lineChart>
        <c:grouping val="standard"/>
        <c:varyColors val="0"/>
        <c:ser>
          <c:idx val="1"/>
          <c:order val="1"/>
          <c:tx>
            <c:strRef>
              <c:f>'10.5.1'!$H$10</c:f>
              <c:strCache>
                <c:ptCount val="1"/>
                <c:pt idx="0">
                  <c:v>Utilidad Operacional Bruta / Gastos de Administración </c:v>
                </c:pt>
              </c:strCache>
            </c:strRef>
          </c:tx>
          <c:spPr>
            <a:ln w="28575" cap="rnd">
              <a:solidFill>
                <a:schemeClr val="bg2">
                  <a:lumMod val="50000"/>
                </a:schemeClr>
              </a:solidFill>
              <a:round/>
            </a:ln>
            <a:effectLst/>
          </c:spPr>
          <c:marker>
            <c:symbol val="square"/>
            <c:size val="5"/>
            <c:spPr>
              <a:solidFill>
                <a:schemeClr val="bg2">
                  <a:lumMod val="50000"/>
                </a:schemeClr>
              </a:solidFill>
              <a:ln w="9525">
                <a:solidFill>
                  <a:schemeClr val="bg2">
                    <a:lumMod val="50000"/>
                  </a:schemeClr>
                </a:solidFill>
              </a:ln>
              <a:effectLst/>
            </c:spPr>
          </c:marker>
          <c:dLbls>
            <c:dLbl>
              <c:idx val="0"/>
              <c:layout>
                <c:manualLayout>
                  <c:x val="-3.6111111111111135E-2"/>
                  <c:y val="-4.1666666666666664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s-C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05-499F-AC11-86C18C1F0BEA}"/>
                </c:ext>
              </c:extLst>
            </c:dLbl>
            <c:dLbl>
              <c:idx val="1"/>
              <c:layout>
                <c:manualLayout>
                  <c:x val="-3.888888888888889E-2"/>
                  <c:y val="-4.6296296296296294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s-C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C05-499F-AC11-86C18C1F0BEA}"/>
                </c:ext>
              </c:extLst>
            </c:dLbl>
            <c:dLbl>
              <c:idx val="2"/>
              <c:layout>
                <c:manualLayout>
                  <c:x val="-3.888888888888889E-2"/>
                  <c:y val="-4.1666666666666706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s-C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05-499F-AC11-86C18C1F0BEA}"/>
                </c:ext>
              </c:extLst>
            </c:dLbl>
            <c:dLbl>
              <c:idx val="3"/>
              <c:layout>
                <c:manualLayout>
                  <c:x val="-4.4444444444444446E-2"/>
                  <c:y val="-4.1666666666666755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s-C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C05-499F-AC11-86C18C1F0BEA}"/>
                </c:ext>
              </c:extLst>
            </c:dLbl>
            <c:dLbl>
              <c:idx val="4"/>
              <c:layout>
                <c:manualLayout>
                  <c:x val="-3.888888888888889E-2"/>
                  <c:y val="-4.1666666666666664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s-C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05-499F-AC11-86C18C1F0BEA}"/>
                </c:ext>
              </c:extLst>
            </c:dLbl>
            <c:dLbl>
              <c:idx val="5"/>
              <c:layout>
                <c:manualLayout>
                  <c:x val="-3.3333333333333229E-2"/>
                  <c:y val="3.7037037037036952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s-C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C05-499F-AC11-86C18C1F0BEA}"/>
                </c:ext>
              </c:extLst>
            </c:dLbl>
            <c:dLbl>
              <c:idx val="6"/>
              <c:layout>
                <c:manualLayout>
                  <c:x val="-3.0555555555555555E-2"/>
                  <c:y val="-3.24074074074074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C05-499F-AC11-86C18C1F0BEA}"/>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'10.5.1'!$C$11:$C$18</c:f>
              <c:numCache>
                <c:formatCode>General</c:formatCode>
                <c:ptCount val="8"/>
                <c:pt idx="0">
                  <c:v>2010</c:v>
                </c:pt>
                <c:pt idx="1">
                  <c:v>2011</c:v>
                </c:pt>
                <c:pt idx="2">
                  <c:v>2012</c:v>
                </c:pt>
                <c:pt idx="3">
                  <c:v>2013</c:v>
                </c:pt>
                <c:pt idx="4">
                  <c:v>2014</c:v>
                </c:pt>
                <c:pt idx="5">
                  <c:v>2015</c:v>
                </c:pt>
                <c:pt idx="6">
                  <c:v>2016</c:v>
                </c:pt>
                <c:pt idx="7">
                  <c:v>2017</c:v>
                </c:pt>
              </c:numCache>
            </c:numRef>
          </c:cat>
          <c:val>
            <c:numRef>
              <c:f>'10.5.1'!$H$11:$H$18</c:f>
              <c:numCache>
                <c:formatCode>0.00</c:formatCode>
                <c:ptCount val="8"/>
                <c:pt idx="0">
                  <c:v>1.4966666666666668</c:v>
                </c:pt>
                <c:pt idx="1">
                  <c:v>1.5216666666666665</c:v>
                </c:pt>
                <c:pt idx="2">
                  <c:v>1.543333333333333</c:v>
                </c:pt>
                <c:pt idx="3">
                  <c:v>1.5199999999999998</c:v>
                </c:pt>
                <c:pt idx="4">
                  <c:v>1.5291666666666666</c:v>
                </c:pt>
                <c:pt idx="5">
                  <c:v>1.5600000000000003</c:v>
                </c:pt>
                <c:pt idx="6">
                  <c:v>1.6508333333333336</c:v>
                </c:pt>
                <c:pt idx="7">
                  <c:v>1.71</c:v>
                </c:pt>
              </c:numCache>
            </c:numRef>
          </c:val>
          <c:smooth val="0"/>
          <c:extLst>
            <c:ext xmlns:c16="http://schemas.microsoft.com/office/drawing/2014/chart" uri="{C3380CC4-5D6E-409C-BE32-E72D297353CC}">
              <c16:uniqueId val="{00000008-0C05-499F-AC11-86C18C1F0BEA}"/>
            </c:ext>
          </c:extLst>
        </c:ser>
        <c:dLbls>
          <c:showLegendKey val="0"/>
          <c:showVal val="1"/>
          <c:showCatName val="0"/>
          <c:showSerName val="0"/>
          <c:showPercent val="0"/>
          <c:showBubbleSize val="0"/>
        </c:dLbls>
        <c:marker val="1"/>
        <c:smooth val="0"/>
        <c:axId val="232906240"/>
        <c:axId val="232003776"/>
      </c:lineChart>
      <c:catAx>
        <c:axId val="23290419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2003200"/>
        <c:crosses val="autoZero"/>
        <c:auto val="1"/>
        <c:lblAlgn val="ctr"/>
        <c:lblOffset val="100"/>
        <c:noMultiLvlLbl val="0"/>
      </c:catAx>
      <c:valAx>
        <c:axId val="232003200"/>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Porcentaje</a:t>
                </a:r>
              </a:p>
            </c:rich>
          </c:tx>
          <c:layout>
            <c:manualLayout>
              <c:xMode val="edge"/>
              <c:yMode val="edge"/>
              <c:x val="1.1111111111111112E-2"/>
              <c:y val="2.1160688247302443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2904192"/>
        <c:crosses val="autoZero"/>
        <c:crossBetween val="between"/>
      </c:valAx>
      <c:valAx>
        <c:axId val="232003776"/>
        <c:scaling>
          <c:orientation val="minMax"/>
          <c:min val="1.35"/>
        </c:scaling>
        <c:delete val="0"/>
        <c:axPos val="r"/>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Número de veces</a:t>
                </a:r>
              </a:p>
            </c:rich>
          </c:tx>
          <c:layout>
            <c:manualLayout>
              <c:xMode val="edge"/>
              <c:yMode val="edge"/>
              <c:x val="0.85358333333333347"/>
              <c:y val="4.4823563721201817E-3"/>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0" sourceLinked="1"/>
        <c:majorTickMark val="out"/>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2906240"/>
        <c:crosses val="max"/>
        <c:crossBetween val="between"/>
      </c:valAx>
      <c:catAx>
        <c:axId val="232906240"/>
        <c:scaling>
          <c:orientation val="minMax"/>
        </c:scaling>
        <c:delete val="1"/>
        <c:axPos val="b"/>
        <c:numFmt formatCode="General" sourceLinked="1"/>
        <c:majorTickMark val="out"/>
        <c:minorTickMark val="none"/>
        <c:tickLblPos val="nextTo"/>
        <c:crossAx val="232003776"/>
        <c:crosses val="autoZero"/>
        <c:auto val="1"/>
        <c:lblAlgn val="ctr"/>
        <c:lblOffset val="100"/>
        <c:noMultiLvlLbl val="0"/>
      </c:catAx>
      <c:spPr>
        <a:noFill/>
        <a:ln>
          <a:noFill/>
        </a:ln>
        <a:effectLst/>
      </c:spPr>
    </c:plotArea>
    <c:legend>
      <c:legendPos val="b"/>
      <c:layout>
        <c:manualLayout>
          <c:xMode val="edge"/>
          <c:yMode val="edge"/>
          <c:x val="0.3746859142607174"/>
          <c:y val="0.85069335083114606"/>
          <c:w val="0.62285017497812778"/>
          <c:h val="0.149306548695547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16929133858274E-2"/>
          <c:y val="0.12037037037037036"/>
          <c:w val="0.88112751531058608"/>
          <c:h val="0.6376691455234762"/>
        </c:manualLayout>
      </c:layout>
      <c:barChart>
        <c:barDir val="col"/>
        <c:grouping val="clustered"/>
        <c:varyColors val="0"/>
        <c:ser>
          <c:idx val="0"/>
          <c:order val="0"/>
          <c:tx>
            <c:strRef>
              <c:f>'10.c.1'!$D$11</c:f>
              <c:strCache>
                <c:ptCount val="1"/>
                <c:pt idx="0">
                  <c:v>$200</c:v>
                </c:pt>
              </c:strCache>
            </c:strRef>
          </c:tx>
          <c:spPr>
            <a:solidFill>
              <a:srgbClr val="DD1367"/>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'10.c.1'!$C$12:$C$27</c:f>
              <c:strCache>
                <c:ptCount val="16"/>
                <c:pt idx="0">
                  <c:v>IV trimestre 2015</c:v>
                </c:pt>
                <c:pt idx="1">
                  <c:v>I Trimeste 2016</c:v>
                </c:pt>
                <c:pt idx="2">
                  <c:v>II Trimestre 2016</c:v>
                </c:pt>
                <c:pt idx="3">
                  <c:v>III Trimestre 2016</c:v>
                </c:pt>
                <c:pt idx="4">
                  <c:v>IV Trimeste 2016</c:v>
                </c:pt>
                <c:pt idx="5">
                  <c:v>I Trimestre 2017</c:v>
                </c:pt>
                <c:pt idx="6">
                  <c:v>II Trimestre 2017</c:v>
                </c:pt>
                <c:pt idx="7">
                  <c:v>III Trimestre 2017</c:v>
                </c:pt>
                <c:pt idx="8">
                  <c:v>IV Trimestre 2017</c:v>
                </c:pt>
                <c:pt idx="9">
                  <c:v>I Trimeste 2018</c:v>
                </c:pt>
                <c:pt idx="10">
                  <c:v>II Trimestre 2018</c:v>
                </c:pt>
                <c:pt idx="11">
                  <c:v>III Trimestre 2018</c:v>
                </c:pt>
                <c:pt idx="12">
                  <c:v>IV Trimestre 2018</c:v>
                </c:pt>
                <c:pt idx="13">
                  <c:v>I Trimeste 2019</c:v>
                </c:pt>
                <c:pt idx="14">
                  <c:v>II Trimestre 2019</c:v>
                </c:pt>
                <c:pt idx="15">
                  <c:v>III Trimestre 2019</c:v>
                </c:pt>
              </c:strCache>
            </c:strRef>
          </c:cat>
          <c:val>
            <c:numRef>
              <c:f>'10.c.1'!$D$12:$D$27</c:f>
              <c:numCache>
                <c:formatCode>General</c:formatCode>
                <c:ptCount val="16"/>
                <c:pt idx="0">
                  <c:v>8.3000000000000007</c:v>
                </c:pt>
                <c:pt idx="1">
                  <c:v>6.58</c:v>
                </c:pt>
                <c:pt idx="2">
                  <c:v>6.22</c:v>
                </c:pt>
                <c:pt idx="3">
                  <c:v>5.61</c:v>
                </c:pt>
                <c:pt idx="4">
                  <c:v>4.9000000000000004</c:v>
                </c:pt>
                <c:pt idx="5">
                  <c:v>5.78</c:v>
                </c:pt>
                <c:pt idx="6">
                  <c:v>5.38</c:v>
                </c:pt>
                <c:pt idx="7">
                  <c:v>5.71</c:v>
                </c:pt>
                <c:pt idx="8">
                  <c:v>6.47</c:v>
                </c:pt>
                <c:pt idx="9">
                  <c:v>5.68</c:v>
                </c:pt>
                <c:pt idx="10">
                  <c:v>5.91</c:v>
                </c:pt>
                <c:pt idx="11">
                  <c:v>6.61</c:v>
                </c:pt>
                <c:pt idx="12">
                  <c:v>7.55</c:v>
                </c:pt>
                <c:pt idx="13">
                  <c:v>7.2</c:v>
                </c:pt>
                <c:pt idx="14">
                  <c:v>5.77</c:v>
                </c:pt>
                <c:pt idx="15">
                  <c:v>6.74</c:v>
                </c:pt>
              </c:numCache>
            </c:numRef>
          </c:val>
          <c:extLst>
            <c:ext xmlns:c16="http://schemas.microsoft.com/office/drawing/2014/chart" uri="{C3380CC4-5D6E-409C-BE32-E72D297353CC}">
              <c16:uniqueId val="{00000000-D3CE-46B8-A2B4-5056FEA304B8}"/>
            </c:ext>
          </c:extLst>
        </c:ser>
        <c:ser>
          <c:idx val="1"/>
          <c:order val="1"/>
          <c:tx>
            <c:strRef>
              <c:f>'10.c.1'!$E$11</c:f>
              <c:strCache>
                <c:ptCount val="1"/>
                <c:pt idx="0">
                  <c:v>$500</c:v>
                </c:pt>
              </c:strCache>
            </c:strRef>
          </c:tx>
          <c:spPr>
            <a:solidFill>
              <a:schemeClr val="bg2">
                <a:lumMod val="5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'10.c.1'!$C$12:$C$27</c:f>
              <c:strCache>
                <c:ptCount val="16"/>
                <c:pt idx="0">
                  <c:v>IV trimestre 2015</c:v>
                </c:pt>
                <c:pt idx="1">
                  <c:v>I Trimeste 2016</c:v>
                </c:pt>
                <c:pt idx="2">
                  <c:v>II Trimestre 2016</c:v>
                </c:pt>
                <c:pt idx="3">
                  <c:v>III Trimestre 2016</c:v>
                </c:pt>
                <c:pt idx="4">
                  <c:v>IV Trimeste 2016</c:v>
                </c:pt>
                <c:pt idx="5">
                  <c:v>I Trimestre 2017</c:v>
                </c:pt>
                <c:pt idx="6">
                  <c:v>II Trimestre 2017</c:v>
                </c:pt>
                <c:pt idx="7">
                  <c:v>III Trimestre 2017</c:v>
                </c:pt>
                <c:pt idx="8">
                  <c:v>IV Trimestre 2017</c:v>
                </c:pt>
                <c:pt idx="9">
                  <c:v>I Trimeste 2018</c:v>
                </c:pt>
                <c:pt idx="10">
                  <c:v>II Trimestre 2018</c:v>
                </c:pt>
                <c:pt idx="11">
                  <c:v>III Trimestre 2018</c:v>
                </c:pt>
                <c:pt idx="12">
                  <c:v>IV Trimestre 2018</c:v>
                </c:pt>
                <c:pt idx="13">
                  <c:v>I Trimeste 2019</c:v>
                </c:pt>
                <c:pt idx="14">
                  <c:v>II Trimestre 2019</c:v>
                </c:pt>
                <c:pt idx="15">
                  <c:v>III Trimestre 2019</c:v>
                </c:pt>
              </c:strCache>
            </c:strRef>
          </c:cat>
          <c:val>
            <c:numRef>
              <c:f>'10.c.1'!$E$12:$E$27</c:f>
              <c:numCache>
                <c:formatCode>General</c:formatCode>
                <c:ptCount val="16"/>
                <c:pt idx="0">
                  <c:v>4.57</c:v>
                </c:pt>
                <c:pt idx="1">
                  <c:v>4.5199999999999996</c:v>
                </c:pt>
                <c:pt idx="2">
                  <c:v>4.13</c:v>
                </c:pt>
                <c:pt idx="3">
                  <c:v>3.58</c:v>
                </c:pt>
                <c:pt idx="4">
                  <c:v>2.91</c:v>
                </c:pt>
                <c:pt idx="5">
                  <c:v>3.61</c:v>
                </c:pt>
                <c:pt idx="6">
                  <c:v>3.06</c:v>
                </c:pt>
                <c:pt idx="7">
                  <c:v>3.61</c:v>
                </c:pt>
                <c:pt idx="8">
                  <c:v>5.24</c:v>
                </c:pt>
                <c:pt idx="9">
                  <c:v>3.74</c:v>
                </c:pt>
                <c:pt idx="10">
                  <c:v>3.93</c:v>
                </c:pt>
                <c:pt idx="11">
                  <c:v>4.33</c:v>
                </c:pt>
                <c:pt idx="12">
                  <c:v>5.47</c:v>
                </c:pt>
                <c:pt idx="13">
                  <c:v>5.12</c:v>
                </c:pt>
                <c:pt idx="14">
                  <c:v>4.07</c:v>
                </c:pt>
                <c:pt idx="15">
                  <c:v>5</c:v>
                </c:pt>
              </c:numCache>
            </c:numRef>
          </c:val>
          <c:extLst>
            <c:ext xmlns:c16="http://schemas.microsoft.com/office/drawing/2014/chart" uri="{C3380CC4-5D6E-409C-BE32-E72D297353CC}">
              <c16:uniqueId val="{00000001-D3CE-46B8-A2B4-5056FEA304B8}"/>
            </c:ext>
          </c:extLst>
        </c:ser>
        <c:dLbls>
          <c:dLblPos val="outEnd"/>
          <c:showLegendKey val="0"/>
          <c:showVal val="1"/>
          <c:showCatName val="0"/>
          <c:showSerName val="0"/>
          <c:showPercent val="0"/>
          <c:showBubbleSize val="0"/>
        </c:dLbls>
        <c:gapWidth val="219"/>
        <c:overlap val="-27"/>
        <c:axId val="233746944"/>
        <c:axId val="233353152"/>
      </c:barChart>
      <c:catAx>
        <c:axId val="23374694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Trimestres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3353152"/>
        <c:crosses val="autoZero"/>
        <c:auto val="1"/>
        <c:lblAlgn val="ctr"/>
        <c:lblOffset val="100"/>
        <c:noMultiLvlLbl val="0"/>
      </c:catAx>
      <c:valAx>
        <c:axId val="233353152"/>
        <c:scaling>
          <c:orientation val="minMax"/>
          <c:max val="1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Porcentaje</a:t>
                </a:r>
              </a:p>
            </c:rich>
          </c:tx>
          <c:layout>
            <c:manualLayout>
              <c:xMode val="edge"/>
              <c:yMode val="edge"/>
              <c:x val="8.3333333333333332E-3"/>
              <c:y val="3.5451297754447359E-3"/>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3746944"/>
        <c:crosses val="autoZero"/>
        <c:crossBetween val="between"/>
      </c:valAx>
      <c:spPr>
        <a:noFill/>
        <a:ln>
          <a:noFill/>
        </a:ln>
        <a:effectLst/>
      </c:spPr>
    </c:plotArea>
    <c:legend>
      <c:legendPos val="b"/>
      <c:layout>
        <c:manualLayout>
          <c:xMode val="edge"/>
          <c:yMode val="edge"/>
          <c:x val="0.81180052493438315"/>
          <c:y val="0.92187445319335082"/>
          <c:w val="0.1875100612423447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27559055118111"/>
          <c:y val="0.125"/>
          <c:w val="0.86116885389326325"/>
          <c:h val="0.64222951297754438"/>
        </c:manualLayout>
      </c:layout>
      <c:barChart>
        <c:barDir val="col"/>
        <c:grouping val="clustered"/>
        <c:varyColors val="0"/>
        <c:ser>
          <c:idx val="1"/>
          <c:order val="1"/>
          <c:tx>
            <c:strRef>
              <c:f>'11.1.1.a'!$E$10:$E$11</c:f>
              <c:strCache>
                <c:ptCount val="2"/>
                <c:pt idx="0">
                  <c:v>Zona</c:v>
                </c:pt>
                <c:pt idx="1">
                  <c:v>Urbana</c:v>
                </c:pt>
              </c:strCache>
            </c:strRef>
          </c:tx>
          <c:spPr>
            <a:solidFill>
              <a:srgbClr val="FD9D2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'11.1.1.a'!$C$12:$C$20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'11.1.1.a'!$E$12:$E$20</c:f>
              <c:numCache>
                <c:formatCode>###0.0</c:formatCode>
                <c:ptCount val="9"/>
                <c:pt idx="0">
                  <c:v>7.2866806607736461</c:v>
                </c:pt>
                <c:pt idx="1">
                  <c:v>7.8874959956521229</c:v>
                </c:pt>
                <c:pt idx="2">
                  <c:v>7.7317813540920408</c:v>
                </c:pt>
                <c:pt idx="3">
                  <c:v>7.5430891120999615</c:v>
                </c:pt>
                <c:pt idx="4">
                  <c:v>7.8986351382586095</c:v>
                </c:pt>
                <c:pt idx="5">
                  <c:v>8.2433570009021597</c:v>
                </c:pt>
                <c:pt idx="6">
                  <c:v>7.8705351310685954</c:v>
                </c:pt>
                <c:pt idx="7">
                  <c:v>8.502005807236495</c:v>
                </c:pt>
                <c:pt idx="8">
                  <c:v>7.6503371855977704</c:v>
                </c:pt>
              </c:numCache>
            </c:numRef>
          </c:val>
          <c:extLst>
            <c:ext xmlns:c16="http://schemas.microsoft.com/office/drawing/2014/chart" uri="{C3380CC4-5D6E-409C-BE32-E72D297353CC}">
              <c16:uniqueId val="{00000000-59FF-49CC-A466-6749E6294E88}"/>
            </c:ext>
          </c:extLst>
        </c:ser>
        <c:ser>
          <c:idx val="2"/>
          <c:order val="2"/>
          <c:tx>
            <c:strRef>
              <c:f>'11.1.1.a'!$F$10:$F$11</c:f>
              <c:strCache>
                <c:ptCount val="2"/>
                <c:pt idx="0">
                  <c:v>Zona</c:v>
                </c:pt>
                <c:pt idx="1">
                  <c:v>Rural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'11.1.1.a'!$C$12:$C$20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'11.1.1.a'!$F$12:$F$20</c:f>
              <c:numCache>
                <c:formatCode>###0.0</c:formatCode>
                <c:ptCount val="9"/>
                <c:pt idx="0">
                  <c:v>14.937211267856723</c:v>
                </c:pt>
                <c:pt idx="1">
                  <c:v>14.424007589434035</c:v>
                </c:pt>
                <c:pt idx="2">
                  <c:v>14.28748555764661</c:v>
                </c:pt>
                <c:pt idx="3">
                  <c:v>14.249656269901701</c:v>
                </c:pt>
                <c:pt idx="4">
                  <c:v>13.617487882939056</c:v>
                </c:pt>
                <c:pt idx="5">
                  <c:v>12.847398584025512</c:v>
                </c:pt>
                <c:pt idx="6">
                  <c:v>11.257411994015101</c:v>
                </c:pt>
                <c:pt idx="7">
                  <c:v>11.998184005964728</c:v>
                </c:pt>
                <c:pt idx="8">
                  <c:v>11.774231734457125</c:v>
                </c:pt>
              </c:numCache>
            </c:numRef>
          </c:val>
          <c:extLst>
            <c:ext xmlns:c16="http://schemas.microsoft.com/office/drawing/2014/chart" uri="{C3380CC4-5D6E-409C-BE32-E72D297353CC}">
              <c16:uniqueId val="{00000001-59FF-49CC-A466-6749E6294E88}"/>
            </c:ext>
          </c:extLst>
        </c:ser>
        <c:dLbls>
          <c:showLegendKey val="0"/>
          <c:showVal val="1"/>
          <c:showCatName val="0"/>
          <c:showSerName val="0"/>
          <c:showPercent val="0"/>
          <c:showBubbleSize val="0"/>
        </c:dLbls>
        <c:gapWidth val="219"/>
        <c:axId val="233796096"/>
        <c:axId val="233356608"/>
      </c:barChart>
      <c:lineChart>
        <c:grouping val="standard"/>
        <c:varyColors val="0"/>
        <c:ser>
          <c:idx val="0"/>
          <c:order val="0"/>
          <c:tx>
            <c:strRef>
              <c:f>'11.1.1.a'!$D$10:$D$11</c:f>
              <c:strCache>
                <c:ptCount val="2"/>
                <c:pt idx="0">
                  <c:v>Total</c:v>
                </c:pt>
              </c:strCache>
            </c:strRef>
          </c:tx>
          <c:spPr>
            <a:ln w="28575" cap="rnd">
              <a:solidFill>
                <a:srgbClr val="FD9D24"/>
              </a:solidFill>
              <a:prstDash val="dash"/>
              <a:round/>
            </a:ln>
            <a:effectLst/>
          </c:spPr>
          <c:marker>
            <c:symbol val="circle"/>
            <c:size val="5"/>
            <c:spPr>
              <a:solidFill>
                <a:srgbClr val="F8884A"/>
              </a:solidFill>
              <a:ln w="9525">
                <a:solidFill>
                  <a:srgbClr val="F8884A"/>
                </a:solidFill>
              </a:ln>
              <a:effectLst/>
            </c:spPr>
          </c:marker>
          <c:dLbls>
            <c:dLbl>
              <c:idx val="0"/>
              <c:layout>
                <c:manualLayout>
                  <c:x val="-4.1666666666666664E-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9FF-49CC-A466-6749E6294E88}"/>
                </c:ext>
              </c:extLst>
            </c:dLbl>
            <c:dLbl>
              <c:idx val="1"/>
              <c:layout>
                <c:manualLayout>
                  <c:x val="-4.1666666666666664E-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FF-49CC-A466-6749E6294E88}"/>
                </c:ext>
              </c:extLst>
            </c:dLbl>
            <c:dLbl>
              <c:idx val="2"/>
              <c:layout>
                <c:manualLayout>
                  <c:x val="-3.888888888888889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9FF-49CC-A466-6749E6294E88}"/>
                </c:ext>
              </c:extLst>
            </c:dLbl>
            <c:dLbl>
              <c:idx val="3"/>
              <c:layout>
                <c:manualLayout>
                  <c:x val="-3.6111111111111108E-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9FF-49CC-A466-6749E6294E88}"/>
                </c:ext>
              </c:extLst>
            </c:dLbl>
            <c:dLbl>
              <c:idx val="4"/>
              <c:layout>
                <c:manualLayout>
                  <c:x val="-4.4444444444444543E-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9FF-49CC-A466-6749E6294E88}"/>
                </c:ext>
              </c:extLst>
            </c:dLbl>
            <c:dLbl>
              <c:idx val="5"/>
              <c:layout>
                <c:manualLayout>
                  <c:x val="-4.4444444444444446E-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9FF-49CC-A466-6749E6294E88}"/>
                </c:ext>
              </c:extLst>
            </c:dLbl>
            <c:dLbl>
              <c:idx val="6"/>
              <c:layout>
                <c:manualLayout>
                  <c:x val="-4.1666666666666567E-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9FF-49CC-A466-6749E6294E8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'11.1.1.a'!$C$12:$C$20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'11.1.1.a'!$D$12:$D$20</c:f>
              <c:numCache>
                <c:formatCode>###0.0</c:formatCode>
                <c:ptCount val="9"/>
                <c:pt idx="0">
                  <c:v>9.3670172599605976</c:v>
                </c:pt>
                <c:pt idx="1">
                  <c:v>9.6654084862072676</c:v>
                </c:pt>
                <c:pt idx="2">
                  <c:v>9.5165169336033149</c:v>
                </c:pt>
                <c:pt idx="3">
                  <c:v>9.3712290316652034</c:v>
                </c:pt>
                <c:pt idx="4">
                  <c:v>9.4592986145716207</c:v>
                </c:pt>
                <c:pt idx="5">
                  <c:v>9.5016459263942377</c:v>
                </c:pt>
                <c:pt idx="6">
                  <c:v>8.7973197877524516</c:v>
                </c:pt>
                <c:pt idx="7">
                  <c:v>9.4594173893706923</c:v>
                </c:pt>
                <c:pt idx="8">
                  <c:v>8.7817089566004807</c:v>
                </c:pt>
              </c:numCache>
            </c:numRef>
          </c:val>
          <c:smooth val="0"/>
          <c:extLst>
            <c:ext xmlns:c16="http://schemas.microsoft.com/office/drawing/2014/chart" uri="{C3380CC4-5D6E-409C-BE32-E72D297353CC}">
              <c16:uniqueId val="{00000009-59FF-49CC-A466-6749E6294E88}"/>
            </c:ext>
          </c:extLst>
        </c:ser>
        <c:dLbls>
          <c:showLegendKey val="0"/>
          <c:showVal val="1"/>
          <c:showCatName val="0"/>
          <c:showSerName val="0"/>
          <c:showPercent val="0"/>
          <c:showBubbleSize val="0"/>
        </c:dLbls>
        <c:marker val="1"/>
        <c:smooth val="0"/>
        <c:axId val="233796096"/>
        <c:axId val="233356608"/>
      </c:lineChart>
      <c:catAx>
        <c:axId val="23379609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3356608"/>
        <c:crosses val="autoZero"/>
        <c:auto val="1"/>
        <c:lblAlgn val="ctr"/>
        <c:lblOffset val="100"/>
        <c:noMultiLvlLbl val="0"/>
      </c:catAx>
      <c:valAx>
        <c:axId val="233356608"/>
        <c:scaling>
          <c:orientation val="minMax"/>
          <c:max val="2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8.3333333333333332E-3"/>
              <c:y val="2.6658646835812171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3796096"/>
        <c:crosses val="autoZero"/>
        <c:crossBetween val="between"/>
        <c:majorUnit val="4"/>
      </c:valAx>
      <c:spPr>
        <a:noFill/>
        <a:ln>
          <a:noFill/>
        </a:ln>
        <a:effectLst/>
      </c:spPr>
    </c:plotArea>
    <c:legend>
      <c:legendPos val="b"/>
      <c:layout>
        <c:manualLayout>
          <c:xMode val="edge"/>
          <c:yMode val="edge"/>
          <c:x val="0.40825196850393697"/>
          <c:y val="0.92187445319335082"/>
          <c:w val="0.5917480314960630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886482939632545E-2"/>
          <c:y val="0.1388888888888889"/>
          <c:w val="0.88044685039370096"/>
          <c:h val="0.70183654126567507"/>
        </c:manualLayout>
      </c:layout>
      <c:lineChart>
        <c:grouping val="standard"/>
        <c:varyColors val="0"/>
        <c:ser>
          <c:idx val="0"/>
          <c:order val="0"/>
          <c:spPr>
            <a:ln w="28575" cap="rnd">
              <a:solidFill>
                <a:srgbClr val="FD9D24"/>
              </a:solidFill>
              <a:round/>
            </a:ln>
            <a:effectLst/>
          </c:spPr>
          <c:marker>
            <c:symbol val="circle"/>
            <c:size val="5"/>
            <c:spPr>
              <a:solidFill>
                <a:srgbClr val="F8884A"/>
              </a:solidFill>
              <a:ln w="9525">
                <a:solidFill>
                  <a:srgbClr val="F8884A"/>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'11.1.1.b'!$C$12:$C$20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'11.1.1.b'!$D$12:$D$20</c:f>
              <c:numCache>
                <c:formatCode>_(* #\ ##0.0_);_(* \(#\ ##0.0\);_(* "-"??_);_(@_)</c:formatCode>
                <c:ptCount val="9"/>
                <c:pt idx="0">
                  <c:v>0.52140588990564107</c:v>
                </c:pt>
                <c:pt idx="1">
                  <c:v>0.34522660095733204</c:v>
                </c:pt>
                <c:pt idx="2">
                  <c:v>0.51060314768382808</c:v>
                </c:pt>
                <c:pt idx="3">
                  <c:v>9.6923038396124261E-2</c:v>
                </c:pt>
                <c:pt idx="4">
                  <c:v>0.20900660464223492</c:v>
                </c:pt>
                <c:pt idx="5">
                  <c:v>0.28253414738695737</c:v>
                </c:pt>
                <c:pt idx="6">
                  <c:v>0.28402200352491597</c:v>
                </c:pt>
                <c:pt idx="7">
                  <c:v>0.43008470293326867</c:v>
                </c:pt>
                <c:pt idx="8">
                  <c:v>0.43198266553389875</c:v>
                </c:pt>
              </c:numCache>
            </c:numRef>
          </c:val>
          <c:smooth val="0"/>
          <c:extLst>
            <c:ext xmlns:c16="http://schemas.microsoft.com/office/drawing/2014/chart" uri="{C3380CC4-5D6E-409C-BE32-E72D297353CC}">
              <c16:uniqueId val="{00000000-2AFA-49B8-8D93-299AE417B865}"/>
            </c:ext>
          </c:extLst>
        </c:ser>
        <c:dLbls>
          <c:dLblPos val="t"/>
          <c:showLegendKey val="0"/>
          <c:showVal val="1"/>
          <c:showCatName val="0"/>
          <c:showSerName val="0"/>
          <c:showPercent val="0"/>
          <c:showBubbleSize val="0"/>
        </c:dLbls>
        <c:marker val="1"/>
        <c:smooth val="0"/>
        <c:axId val="234635264"/>
        <c:axId val="234473728"/>
      </c:lineChart>
      <c:catAx>
        <c:axId val="23463526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4473728"/>
        <c:crosses val="autoZero"/>
        <c:auto val="1"/>
        <c:lblAlgn val="ctr"/>
        <c:lblOffset val="100"/>
        <c:noMultiLvlLbl val="0"/>
      </c:catAx>
      <c:valAx>
        <c:axId val="234473728"/>
        <c:scaling>
          <c:orientation val="minMax"/>
          <c:max val="1"/>
          <c:min val="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5.5555555555555558E-3"/>
              <c:y val="2.6369568387284922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463526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85892388451446"/>
          <c:y val="0.125"/>
          <c:w val="0.86358552055992999"/>
          <c:h val="0.66942913385826763"/>
        </c:manualLayout>
      </c:layout>
      <c:lineChart>
        <c:grouping val="standard"/>
        <c:varyColors val="0"/>
        <c:ser>
          <c:idx val="0"/>
          <c:order val="0"/>
          <c:spPr>
            <a:ln w="28575" cap="rnd">
              <a:solidFill>
                <a:srgbClr val="FD9D24"/>
              </a:solidFill>
              <a:round/>
            </a:ln>
            <a:effectLst/>
          </c:spPr>
          <c:marker>
            <c:symbol val="square"/>
            <c:size val="5"/>
            <c:spPr>
              <a:solidFill>
                <a:srgbClr val="F8884A"/>
              </a:solidFill>
              <a:ln w="9525">
                <a:solidFill>
                  <a:srgbClr val="F8884A"/>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'11.1.1.c'!$C$12:$C$20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'11.1.1.c'!$D$12:$D$20</c:f>
              <c:numCache>
                <c:formatCode>_(* #\ ##0.0_);_(* \(#\ ##0.0\);_(* "-"??_);_(@_)</c:formatCode>
                <c:ptCount val="9"/>
                <c:pt idx="0">
                  <c:v>0.99204394942871876</c:v>
                </c:pt>
                <c:pt idx="1">
                  <c:v>1.1376102758807807</c:v>
                </c:pt>
                <c:pt idx="2">
                  <c:v>0.56018211347434166</c:v>
                </c:pt>
                <c:pt idx="3">
                  <c:v>0.58981499520584313</c:v>
                </c:pt>
                <c:pt idx="4">
                  <c:v>1.2104738838137858</c:v>
                </c:pt>
                <c:pt idx="5">
                  <c:v>2.5274776198696172</c:v>
                </c:pt>
                <c:pt idx="6">
                  <c:v>1.9567414528559879</c:v>
                </c:pt>
                <c:pt idx="7">
                  <c:v>1.6494632785493359</c:v>
                </c:pt>
                <c:pt idx="8">
                  <c:v>2.2030016749695673</c:v>
                </c:pt>
              </c:numCache>
            </c:numRef>
          </c:val>
          <c:smooth val="0"/>
          <c:extLst>
            <c:ext xmlns:c16="http://schemas.microsoft.com/office/drawing/2014/chart" uri="{C3380CC4-5D6E-409C-BE32-E72D297353CC}">
              <c16:uniqueId val="{00000000-F391-4B33-83E0-0DF3E80FE1D6}"/>
            </c:ext>
          </c:extLst>
        </c:ser>
        <c:dLbls>
          <c:dLblPos val="t"/>
          <c:showLegendKey val="0"/>
          <c:showVal val="1"/>
          <c:showCatName val="0"/>
          <c:showSerName val="0"/>
          <c:showPercent val="0"/>
          <c:showBubbleSize val="0"/>
        </c:dLbls>
        <c:marker val="1"/>
        <c:smooth val="0"/>
        <c:axId val="234902016"/>
        <c:axId val="234476032"/>
      </c:lineChart>
      <c:catAx>
        <c:axId val="23490201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4476032"/>
        <c:crosses val="autoZero"/>
        <c:auto val="1"/>
        <c:lblAlgn val="ctr"/>
        <c:lblOffset val="100"/>
        <c:noMultiLvlLbl val="0"/>
      </c:catAx>
      <c:valAx>
        <c:axId val="234476032"/>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3888888888888888E-2"/>
              <c:y val="1.8198089822105572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49020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49781277340333"/>
          <c:y val="0.16203703703703703"/>
          <c:w val="0.84694663167104112"/>
          <c:h val="0.63759988334791495"/>
        </c:manualLayout>
      </c:layout>
      <c:barChart>
        <c:barDir val="col"/>
        <c:grouping val="clustered"/>
        <c:varyColors val="0"/>
        <c:ser>
          <c:idx val="1"/>
          <c:order val="0"/>
          <c:tx>
            <c:strRef>
              <c:f>'11.7.2'!$D$12:$E$12</c:f>
              <c:strCache>
                <c:ptCount val="1"/>
                <c:pt idx="0">
                  <c:v>Hombres</c:v>
                </c:pt>
              </c:strCache>
            </c:strRef>
          </c:tx>
          <c:spPr>
            <a:solidFill>
              <a:srgbClr val="FD9D24"/>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'11.7.2'!$C$18</c:f>
              <c:numCache>
                <c:formatCode>General</c:formatCode>
                <c:ptCount val="1"/>
                <c:pt idx="0">
                  <c:v>2016</c:v>
                </c:pt>
              </c:numCache>
            </c:numRef>
          </c:cat>
          <c:val>
            <c:numRef>
              <c:f>'11.7.2'!$E$18</c:f>
              <c:numCache>
                <c:formatCode>###\ ###\ ###.00</c:formatCode>
                <c:ptCount val="1"/>
                <c:pt idx="0">
                  <c:v>149.72698631385936</c:v>
                </c:pt>
              </c:numCache>
            </c:numRef>
          </c:val>
          <c:extLst>
            <c:ext xmlns:c16="http://schemas.microsoft.com/office/drawing/2014/chart" uri="{C3380CC4-5D6E-409C-BE32-E72D297353CC}">
              <c16:uniqueId val="{00000000-AE6B-47EE-9186-BE53931B42FE}"/>
            </c:ext>
          </c:extLst>
        </c:ser>
        <c:ser>
          <c:idx val="2"/>
          <c:order val="1"/>
          <c:tx>
            <c:strRef>
              <c:f>'11.7.2'!$G$12:$H$12</c:f>
              <c:strCache>
                <c:ptCount val="1"/>
                <c:pt idx="0">
                  <c:v>Mujeres</c:v>
                </c:pt>
              </c:strCache>
            </c:strRef>
          </c:tx>
          <c:spPr>
            <a:solidFill>
              <a:schemeClr val="accent3"/>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'11.7.2'!$C$18</c:f>
              <c:numCache>
                <c:formatCode>General</c:formatCode>
                <c:ptCount val="1"/>
                <c:pt idx="0">
                  <c:v>2016</c:v>
                </c:pt>
              </c:numCache>
            </c:numRef>
          </c:cat>
          <c:val>
            <c:numRef>
              <c:f>'11.7.2'!$H$18</c:f>
              <c:numCache>
                <c:formatCode>###\ ###\ ###.00</c:formatCode>
                <c:ptCount val="1"/>
                <c:pt idx="0">
                  <c:v>385.6271931979029</c:v>
                </c:pt>
              </c:numCache>
            </c:numRef>
          </c:val>
          <c:extLst>
            <c:ext xmlns:c16="http://schemas.microsoft.com/office/drawing/2014/chart" uri="{C3380CC4-5D6E-409C-BE32-E72D297353CC}">
              <c16:uniqueId val="{00000001-AE6B-47EE-9186-BE53931B42FE}"/>
            </c:ext>
          </c:extLst>
        </c:ser>
        <c:dLbls>
          <c:dLblPos val="outEnd"/>
          <c:showLegendKey val="0"/>
          <c:showVal val="1"/>
          <c:showCatName val="0"/>
          <c:showSerName val="0"/>
          <c:showPercent val="0"/>
          <c:showBubbleSize val="0"/>
        </c:dLbls>
        <c:gapWidth val="219"/>
        <c:overlap val="-27"/>
        <c:axId val="235900928"/>
        <c:axId val="235098624"/>
      </c:barChart>
      <c:catAx>
        <c:axId val="23590092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5098624"/>
        <c:crosses val="autoZero"/>
        <c:auto val="1"/>
        <c:lblAlgn val="ctr"/>
        <c:lblOffset val="100"/>
        <c:noMultiLvlLbl val="0"/>
      </c:catAx>
      <c:valAx>
        <c:axId val="235098624"/>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3.3333333333333333E-2"/>
              <c:y val="2.8973461650626985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5900928"/>
        <c:crosses val="autoZero"/>
        <c:crossBetween val="between"/>
      </c:valAx>
      <c:spPr>
        <a:noFill/>
        <a:ln>
          <a:noFill/>
        </a:ln>
        <a:effectLst/>
      </c:spPr>
    </c:plotArea>
    <c:legend>
      <c:legendPos val="b"/>
      <c:layout>
        <c:manualLayout>
          <c:xMode val="edge"/>
          <c:yMode val="edge"/>
          <c:x val="0.66343897637795279"/>
          <c:y val="0.92187445319335082"/>
          <c:w val="0.3342329396325459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rgbClr val="3F7E44"/>
              </a:solidFill>
              <a:ln w="19050">
                <a:solidFill>
                  <a:schemeClr val="lt1"/>
                </a:solidFill>
              </a:ln>
              <a:effectLst/>
            </c:spPr>
            <c:extLst>
              <c:ext xmlns:c16="http://schemas.microsoft.com/office/drawing/2014/chart" uri="{C3380CC4-5D6E-409C-BE32-E72D297353CC}">
                <c16:uniqueId val="{00000001-6438-41A0-9ED3-E128B52E2EF9}"/>
              </c:ext>
            </c:extLst>
          </c:dPt>
          <c:dPt>
            <c:idx val="1"/>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3-6438-41A0-9ED3-E128B52E2E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C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'13.1.3'!$N$22:$N$23</c:f>
              <c:strCache>
                <c:ptCount val="2"/>
                <c:pt idx="0">
                  <c:v>Adoptan y aplican estrategias de reducción del riesgo</c:v>
                </c:pt>
                <c:pt idx="1">
                  <c:v>No adoptan estrategias</c:v>
                </c:pt>
              </c:strCache>
            </c:strRef>
          </c:cat>
          <c:val>
            <c:numRef>
              <c:f>'13.1.3'!$O$22:$O$23</c:f>
              <c:numCache>
                <c:formatCode>General</c:formatCode>
                <c:ptCount val="2"/>
                <c:pt idx="0">
                  <c:v>67.900000000000006</c:v>
                </c:pt>
                <c:pt idx="1">
                  <c:v>32.099999999999994</c:v>
                </c:pt>
              </c:numCache>
            </c:numRef>
          </c:val>
          <c:extLst>
            <c:ext xmlns:c16="http://schemas.microsoft.com/office/drawing/2014/chart" uri="{C3380CC4-5D6E-409C-BE32-E72D297353CC}">
              <c16:uniqueId val="{00000004-6438-41A0-9ED3-E128B52E2EF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1"/>
          <c:y val="0.92187445319335082"/>
          <c:w val="0.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881802274715662"/>
          <c:y val="0.14351851851851852"/>
          <c:w val="0.60425831146106745"/>
          <c:h val="0.65554024496937879"/>
        </c:manualLayout>
      </c:layout>
      <c:barChart>
        <c:barDir val="bar"/>
        <c:grouping val="clustered"/>
        <c:varyColors val="0"/>
        <c:ser>
          <c:idx val="0"/>
          <c:order val="0"/>
          <c:spPr>
            <a:solidFill>
              <a:srgbClr val="0A97D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'14.5.1'!$C$12:$C$21</c:f>
              <c:strCache>
                <c:ptCount val="10"/>
                <c:pt idx="0">
                  <c:v>TOTAL</c:v>
                </c:pt>
                <c:pt idx="1">
                  <c:v>Area Marina de Manejo</c:v>
                </c:pt>
                <c:pt idx="2">
                  <c:v>Humedal</c:v>
                </c:pt>
                <c:pt idx="3">
                  <c:v>Monumento Nacional</c:v>
                </c:pt>
                <c:pt idx="4">
                  <c:v>Parque Nacional</c:v>
                </c:pt>
                <c:pt idx="5">
                  <c:v>Refugio Nacional de Vida Silvestre</c:v>
                </c:pt>
                <c:pt idx="6">
                  <c:v>Reserva Biologica</c:v>
                </c:pt>
                <c:pt idx="7">
                  <c:v>Reserva Forestal</c:v>
                </c:pt>
                <c:pt idx="8">
                  <c:v>Reserva Natural Absoluta</c:v>
                </c:pt>
                <c:pt idx="9">
                  <c:v>Zona Protectora</c:v>
                </c:pt>
              </c:strCache>
            </c:strRef>
          </c:cat>
          <c:val>
            <c:numRef>
              <c:f>'14.5.1'!$D$12:$D$21</c:f>
              <c:numCache>
                <c:formatCode>General</c:formatCode>
                <c:ptCount val="10"/>
                <c:pt idx="0" formatCode="###\ ###\ ###\ ###">
                  <c:v>143</c:v>
                </c:pt>
                <c:pt idx="1">
                  <c:v>3</c:v>
                </c:pt>
                <c:pt idx="2">
                  <c:v>11</c:v>
                </c:pt>
                <c:pt idx="3">
                  <c:v>1</c:v>
                </c:pt>
                <c:pt idx="4">
                  <c:v>28</c:v>
                </c:pt>
                <c:pt idx="5">
                  <c:v>50</c:v>
                </c:pt>
                <c:pt idx="6">
                  <c:v>8</c:v>
                </c:pt>
                <c:pt idx="7">
                  <c:v>9</c:v>
                </c:pt>
                <c:pt idx="8">
                  <c:v>2</c:v>
                </c:pt>
                <c:pt idx="9">
                  <c:v>31</c:v>
                </c:pt>
              </c:numCache>
            </c:numRef>
          </c:val>
          <c:extLst>
            <c:ext xmlns:c16="http://schemas.microsoft.com/office/drawing/2014/chart" uri="{C3380CC4-5D6E-409C-BE32-E72D297353CC}">
              <c16:uniqueId val="{00000000-2046-417A-BDF3-0C6F7CC34E34}"/>
            </c:ext>
          </c:extLst>
        </c:ser>
        <c:dLbls>
          <c:dLblPos val="outEnd"/>
          <c:showLegendKey val="0"/>
          <c:showVal val="1"/>
          <c:showCatName val="0"/>
          <c:showSerName val="0"/>
          <c:showPercent val="0"/>
          <c:showBubbleSize val="0"/>
        </c:dLbls>
        <c:gapWidth val="182"/>
        <c:axId val="237856256"/>
        <c:axId val="236113280"/>
      </c:barChart>
      <c:catAx>
        <c:axId val="237856256"/>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ASP</a:t>
                </a:r>
              </a:p>
            </c:rich>
          </c:tx>
          <c:layout>
            <c:manualLayout>
              <c:xMode val="edge"/>
              <c:yMode val="edge"/>
              <c:x val="1.6666666666666666E-2"/>
              <c:y val="1.7110309128025664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6113280"/>
        <c:crosses val="autoZero"/>
        <c:auto val="1"/>
        <c:lblAlgn val="l"/>
        <c:lblOffset val="100"/>
        <c:noMultiLvlLbl val="0"/>
      </c:catAx>
      <c:valAx>
        <c:axId val="23611328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Cantidad</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 ###\ ###\ ###" sourceLinked="1"/>
        <c:majorTickMark val="out"/>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3785625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rgbClr val="56C02B"/>
              </a:solidFill>
              <a:ln w="19050">
                <a:solidFill>
                  <a:schemeClr val="lt1"/>
                </a:solidFill>
              </a:ln>
              <a:effectLst/>
            </c:spPr>
            <c:extLst>
              <c:ext xmlns:c16="http://schemas.microsoft.com/office/drawing/2014/chart" uri="{C3380CC4-5D6E-409C-BE32-E72D297353CC}">
                <c16:uniqueId val="{00000001-5361-4833-9C9A-1750E1BDD189}"/>
              </c:ext>
            </c:extLst>
          </c:dPt>
          <c:dPt>
            <c:idx val="1"/>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3-5361-4833-9C9A-1750E1BDD189}"/>
              </c:ext>
            </c:extLst>
          </c:dPt>
          <c:dLbls>
            <c:dLbl>
              <c:idx val="0"/>
              <c:layout>
                <c:manualLayout>
                  <c:x val="-0.10629713473315835"/>
                  <c:y val="1.476961213181685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61-4833-9C9A-1750E1BDD189}"/>
                </c:ext>
              </c:extLst>
            </c:dLbl>
            <c:dLbl>
              <c:idx val="1"/>
              <c:layout>
                <c:manualLayout>
                  <c:x val="0.10976760717410323"/>
                  <c:y val="-2.467592592592596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61-4833-9C9A-1750E1BDD1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C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'15.1.1'!$C$13:$C$14</c:f>
              <c:strCache>
                <c:ptCount val="2"/>
                <c:pt idx="0">
                  <c:v>Bosques</c:v>
                </c:pt>
                <c:pt idx="1">
                  <c:v>No bosques</c:v>
                </c:pt>
              </c:strCache>
            </c:strRef>
          </c:cat>
          <c:val>
            <c:numRef>
              <c:f>'15.1.1'!$E$13:$E$14</c:f>
              <c:numCache>
                <c:formatCode>###\ ###\ ##0.00</c:formatCode>
                <c:ptCount val="2"/>
                <c:pt idx="0">
                  <c:v>57.46</c:v>
                </c:pt>
                <c:pt idx="1">
                  <c:v>42.54</c:v>
                </c:pt>
              </c:numCache>
            </c:numRef>
          </c:val>
          <c:extLst>
            <c:ext xmlns:c16="http://schemas.microsoft.com/office/drawing/2014/chart" uri="{C3380CC4-5D6E-409C-BE32-E72D297353CC}">
              <c16:uniqueId val="{00000004-5361-4833-9C9A-1750E1BDD18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8593613298337708"/>
          <c:y val="0.92187445319335082"/>
          <c:w val="0.31341972190583095"/>
          <c:h val="7.46273750012187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050" b="1" i="0" u="none" strike="noStrike" kern="1200" spc="0" baseline="0">
                <a:solidFill>
                  <a:sysClr val="windowText" lastClr="000000"/>
                </a:solidFill>
                <a:latin typeface="+mn-lt"/>
                <a:ea typeface="+mn-ea"/>
                <a:cs typeface="+mn-cs"/>
              </a:defRPr>
            </a:pPr>
            <a:r>
              <a:rPr lang="es-CR" sz="1050" b="1">
                <a:solidFill>
                  <a:sysClr val="windowText" lastClr="000000"/>
                </a:solidFill>
              </a:rPr>
              <a:t>Cobertura</a:t>
            </a:r>
            <a:r>
              <a:rPr lang="es-CR" sz="1050" b="1" baseline="0">
                <a:solidFill>
                  <a:sysClr val="windowText" lastClr="000000"/>
                </a:solidFill>
              </a:rPr>
              <a:t> verde y área de montañas por clase según clasificación Kapos para Costa Rica, 2013</a:t>
            </a:r>
            <a:endParaRPr lang="es-CR" sz="1050" b="1">
              <a:solidFill>
                <a:sysClr val="windowText" lastClr="000000"/>
              </a:solidFill>
            </a:endParaRPr>
          </a:p>
        </c:rich>
      </c:tx>
      <c:layout>
        <c:manualLayout>
          <c:xMode val="edge"/>
          <c:yMode val="edge"/>
          <c:x val="7.6521644157289178E-3"/>
          <c:y val="2.7527606346503988E-2"/>
        </c:manualLayout>
      </c:layout>
      <c:overlay val="0"/>
      <c:spPr>
        <a:noFill/>
        <a:ln>
          <a:noFill/>
        </a:ln>
        <a:effectLst/>
      </c:spPr>
      <c:txPr>
        <a:bodyPr rot="0" spcFirstLastPara="1" vertOverflow="ellipsis" vert="horz" wrap="square" anchor="ctr" anchorCtr="1"/>
        <a:lstStyle/>
        <a:p>
          <a:pPr algn="l">
            <a:defRPr sz="1050" b="1" i="0" u="none" strike="noStrike" kern="1200" spc="0" baseline="0">
              <a:solidFill>
                <a:sysClr val="windowText" lastClr="000000"/>
              </a:solidFill>
              <a:latin typeface="+mn-lt"/>
              <a:ea typeface="+mn-ea"/>
              <a:cs typeface="+mn-cs"/>
            </a:defRPr>
          </a:pPr>
          <a:endParaRPr lang="es-CR"/>
        </a:p>
      </c:txPr>
    </c:title>
    <c:autoTitleDeleted val="0"/>
    <c:plotArea>
      <c:layout>
        <c:manualLayout>
          <c:layoutTarget val="inner"/>
          <c:xMode val="edge"/>
          <c:yMode val="edge"/>
          <c:x val="9.1910208233073581E-2"/>
          <c:y val="0.18564564564564565"/>
          <c:w val="0.85954189406428227"/>
          <c:h val="0.47117590030975859"/>
        </c:manualLayout>
      </c:layout>
      <c:barChart>
        <c:barDir val="col"/>
        <c:grouping val="stacked"/>
        <c:varyColors val="0"/>
        <c:ser>
          <c:idx val="3"/>
          <c:order val="0"/>
          <c:tx>
            <c:strRef>
              <c:f>'15.4.2'!$G$10:$H$10</c:f>
              <c:strCache>
                <c:ptCount val="1"/>
                <c:pt idx="0">
                  <c:v>Forestal</c:v>
                </c:pt>
              </c:strCache>
            </c:strRef>
          </c:tx>
          <c:spPr>
            <a:solidFill>
              <a:srgbClr val="56C02B"/>
            </a:solidFill>
            <a:ln>
              <a:noFill/>
            </a:ln>
            <a:effectLst/>
          </c:spPr>
          <c:invertIfNegative val="0"/>
          <c:cat>
            <c:strRef>
              <c:extLst>
                <c:ext xmlns:c15="http://schemas.microsoft.com/office/drawing/2012/chart" uri="{02D57815-91ED-43cb-92C2-25804820EDAC}">
                  <c15:fullRef>
                    <c15:sqref>'15.4.2'!$C$12:$C$18</c15:sqref>
                  </c15:fullRef>
                </c:ext>
              </c:extLst>
              <c:f>'15.4.2'!$C$13:$C$17</c:f>
              <c:strCache>
                <c:ptCount val="5"/>
                <c:pt idx="0">
                  <c:v>K2</c:v>
                </c:pt>
                <c:pt idx="1">
                  <c:v>K3</c:v>
                </c:pt>
                <c:pt idx="2">
                  <c:v>K4</c:v>
                </c:pt>
                <c:pt idx="3">
                  <c:v>K5</c:v>
                </c:pt>
                <c:pt idx="4">
                  <c:v>K6</c:v>
                </c:pt>
              </c:strCache>
            </c:strRef>
          </c:cat>
          <c:val>
            <c:numRef>
              <c:extLst>
                <c:ext xmlns:c15="http://schemas.microsoft.com/office/drawing/2012/chart" uri="{02D57815-91ED-43cb-92C2-25804820EDAC}">
                  <c15:fullRef>
                    <c15:sqref>'15.4.2'!$G$12:$G$18</c15:sqref>
                  </c15:fullRef>
                </c:ext>
              </c:extLst>
              <c:f>'15.4.2'!$G$13:$G$17</c:f>
              <c:numCache>
                <c:formatCode>###\ ###\ ##0.00</c:formatCode>
                <c:ptCount val="5"/>
                <c:pt idx="0">
                  <c:v>0.08</c:v>
                </c:pt>
                <c:pt idx="1">
                  <c:v>809.37</c:v>
                </c:pt>
                <c:pt idx="2">
                  <c:v>3226.63</c:v>
                </c:pt>
                <c:pt idx="3">
                  <c:v>2652.3</c:v>
                </c:pt>
                <c:pt idx="4">
                  <c:v>7280.7</c:v>
                </c:pt>
              </c:numCache>
            </c:numRef>
          </c:val>
          <c:extLst>
            <c:ext xmlns:c16="http://schemas.microsoft.com/office/drawing/2014/chart" uri="{C3380CC4-5D6E-409C-BE32-E72D297353CC}">
              <c16:uniqueId val="{00000000-B53A-416A-AE37-EE0A8A76AABA}"/>
            </c:ext>
          </c:extLst>
        </c:ser>
        <c:ser>
          <c:idx val="6"/>
          <c:order val="1"/>
          <c:tx>
            <c:strRef>
              <c:f>'15.4.2'!$J$10:$K$10</c:f>
              <c:strCache>
                <c:ptCount val="1"/>
                <c:pt idx="0">
                  <c:v>Pastos/ Matorrales</c:v>
                </c:pt>
              </c:strCache>
            </c:strRef>
          </c:tx>
          <c:spPr>
            <a:pattFill prst="dkDnDiag">
              <a:fgClr>
                <a:schemeClr val="bg1">
                  <a:lumMod val="65000"/>
                </a:schemeClr>
              </a:fgClr>
              <a:bgClr>
                <a:schemeClr val="bg1"/>
              </a:bgClr>
            </a:pattFill>
            <a:ln>
              <a:noFill/>
            </a:ln>
            <a:effectLst/>
          </c:spPr>
          <c:invertIfNegative val="0"/>
          <c:cat>
            <c:strRef>
              <c:extLst>
                <c:ext xmlns:c15="http://schemas.microsoft.com/office/drawing/2012/chart" uri="{02D57815-91ED-43cb-92C2-25804820EDAC}">
                  <c15:fullRef>
                    <c15:sqref>'15.4.2'!$C$12:$C$18</c15:sqref>
                  </c15:fullRef>
                </c:ext>
              </c:extLst>
              <c:f>'15.4.2'!$C$13:$C$17</c:f>
              <c:strCache>
                <c:ptCount val="5"/>
                <c:pt idx="0">
                  <c:v>K2</c:v>
                </c:pt>
                <c:pt idx="1">
                  <c:v>K3</c:v>
                </c:pt>
                <c:pt idx="2">
                  <c:v>K4</c:v>
                </c:pt>
                <c:pt idx="3">
                  <c:v>K5</c:v>
                </c:pt>
                <c:pt idx="4">
                  <c:v>K6</c:v>
                </c:pt>
              </c:strCache>
            </c:strRef>
          </c:cat>
          <c:val>
            <c:numRef>
              <c:extLst>
                <c:ext xmlns:c15="http://schemas.microsoft.com/office/drawing/2012/chart" uri="{02D57815-91ED-43cb-92C2-25804820EDAC}">
                  <c15:fullRef>
                    <c15:sqref>'15.4.2'!$J$12:$J$18</c15:sqref>
                  </c15:fullRef>
                </c:ext>
              </c:extLst>
              <c:f>'15.4.2'!$J$13:$J$17</c:f>
              <c:numCache>
                <c:formatCode>###\ ###\ ##0.00</c:formatCode>
                <c:ptCount val="5"/>
                <c:pt idx="0">
                  <c:v>0</c:v>
                </c:pt>
                <c:pt idx="1">
                  <c:v>43</c:v>
                </c:pt>
                <c:pt idx="2">
                  <c:v>559</c:v>
                </c:pt>
                <c:pt idx="3">
                  <c:v>925.6</c:v>
                </c:pt>
                <c:pt idx="4">
                  <c:v>3885.1</c:v>
                </c:pt>
              </c:numCache>
            </c:numRef>
          </c:val>
          <c:extLst>
            <c:ext xmlns:c16="http://schemas.microsoft.com/office/drawing/2014/chart" uri="{C3380CC4-5D6E-409C-BE32-E72D297353CC}">
              <c16:uniqueId val="{00000001-B53A-416A-AE37-EE0A8A76AABA}"/>
            </c:ext>
          </c:extLst>
        </c:ser>
        <c:ser>
          <c:idx val="9"/>
          <c:order val="2"/>
          <c:tx>
            <c:strRef>
              <c:f>'15.4.2'!$M$10:$N$10</c:f>
              <c:strCache>
                <c:ptCount val="1"/>
                <c:pt idx="0">
                  <c:v>Humedales</c:v>
                </c:pt>
              </c:strCache>
            </c:strRef>
          </c:tx>
          <c:spPr>
            <a:solidFill>
              <a:srgbClr val="327119"/>
            </a:solidFill>
            <a:ln>
              <a:noFill/>
            </a:ln>
            <a:effectLst/>
          </c:spPr>
          <c:invertIfNegative val="0"/>
          <c:cat>
            <c:strRef>
              <c:extLst>
                <c:ext xmlns:c15="http://schemas.microsoft.com/office/drawing/2012/chart" uri="{02D57815-91ED-43cb-92C2-25804820EDAC}">
                  <c15:fullRef>
                    <c15:sqref>'15.4.2'!$C$12:$C$18</c15:sqref>
                  </c15:fullRef>
                </c:ext>
              </c:extLst>
              <c:f>'15.4.2'!$C$13:$C$17</c:f>
              <c:strCache>
                <c:ptCount val="5"/>
                <c:pt idx="0">
                  <c:v>K2</c:v>
                </c:pt>
                <c:pt idx="1">
                  <c:v>K3</c:v>
                </c:pt>
                <c:pt idx="2">
                  <c:v>K4</c:v>
                </c:pt>
                <c:pt idx="3">
                  <c:v>K5</c:v>
                </c:pt>
                <c:pt idx="4">
                  <c:v>K6</c:v>
                </c:pt>
              </c:strCache>
            </c:strRef>
          </c:cat>
          <c:val>
            <c:numRef>
              <c:extLst>
                <c:ext xmlns:c15="http://schemas.microsoft.com/office/drawing/2012/chart" uri="{02D57815-91ED-43cb-92C2-25804820EDAC}">
                  <c15:fullRef>
                    <c15:sqref>'15.4.2'!$M$12:$M$18</c15:sqref>
                  </c15:fullRef>
                </c:ext>
              </c:extLst>
              <c:f>'15.4.2'!$M$13:$M$17</c:f>
              <c:numCache>
                <c:formatCode>###\ ###\ ##0.00</c:formatCode>
                <c:ptCount val="5"/>
                <c:pt idx="0">
                  <c:v>0.2</c:v>
                </c:pt>
                <c:pt idx="1">
                  <c:v>0.5</c:v>
                </c:pt>
                <c:pt idx="2">
                  <c:v>4.4000000000000004</c:v>
                </c:pt>
                <c:pt idx="3">
                  <c:v>8.1</c:v>
                </c:pt>
                <c:pt idx="4">
                  <c:v>143.69999999999999</c:v>
                </c:pt>
              </c:numCache>
            </c:numRef>
          </c:val>
          <c:extLst>
            <c:ext xmlns:c16="http://schemas.microsoft.com/office/drawing/2014/chart" uri="{C3380CC4-5D6E-409C-BE32-E72D297353CC}">
              <c16:uniqueId val="{00000002-B53A-416A-AE37-EE0A8A76AABA}"/>
            </c:ext>
          </c:extLst>
        </c:ser>
        <c:ser>
          <c:idx val="12"/>
          <c:order val="3"/>
          <c:tx>
            <c:strRef>
              <c:f>'15.4.2'!$P$10:$Q$10</c:f>
              <c:strCache>
                <c:ptCount val="1"/>
                <c:pt idx="0">
                  <c:v>Tierras de cultivo</c:v>
                </c:pt>
              </c:strCache>
            </c:strRef>
          </c:tx>
          <c:spPr>
            <a:solidFill>
              <a:schemeClr val="bg1">
                <a:lumMod val="65000"/>
              </a:schemeClr>
            </a:solidFill>
            <a:ln>
              <a:noFill/>
            </a:ln>
            <a:effectLst/>
          </c:spPr>
          <c:invertIfNegative val="0"/>
          <c:cat>
            <c:strRef>
              <c:extLst>
                <c:ext xmlns:c15="http://schemas.microsoft.com/office/drawing/2012/chart" uri="{02D57815-91ED-43cb-92C2-25804820EDAC}">
                  <c15:fullRef>
                    <c15:sqref>'15.4.2'!$C$12:$C$18</c15:sqref>
                  </c15:fullRef>
                </c:ext>
              </c:extLst>
              <c:f>'15.4.2'!$C$13:$C$17</c:f>
              <c:strCache>
                <c:ptCount val="5"/>
                <c:pt idx="0">
                  <c:v>K2</c:v>
                </c:pt>
                <c:pt idx="1">
                  <c:v>K3</c:v>
                </c:pt>
                <c:pt idx="2">
                  <c:v>K4</c:v>
                </c:pt>
                <c:pt idx="3">
                  <c:v>K5</c:v>
                </c:pt>
                <c:pt idx="4">
                  <c:v>K6</c:v>
                </c:pt>
              </c:strCache>
            </c:strRef>
          </c:cat>
          <c:val>
            <c:numRef>
              <c:extLst>
                <c:ext xmlns:c15="http://schemas.microsoft.com/office/drawing/2012/chart" uri="{02D57815-91ED-43cb-92C2-25804820EDAC}">
                  <c15:fullRef>
                    <c15:sqref>'15.4.2'!$P$12:$P$18</c15:sqref>
                  </c15:fullRef>
                </c:ext>
              </c:extLst>
              <c:f>'15.4.2'!$P$13:$P$17</c:f>
              <c:numCache>
                <c:formatCode>###\ ###\ ##0.00</c:formatCode>
                <c:ptCount val="5"/>
                <c:pt idx="0">
                  <c:v>0</c:v>
                </c:pt>
                <c:pt idx="1">
                  <c:v>7.8</c:v>
                </c:pt>
                <c:pt idx="2">
                  <c:v>215.9</c:v>
                </c:pt>
                <c:pt idx="3">
                  <c:v>734.8</c:v>
                </c:pt>
                <c:pt idx="4">
                  <c:v>612.4</c:v>
                </c:pt>
              </c:numCache>
            </c:numRef>
          </c:val>
          <c:extLst>
            <c:ext xmlns:c16="http://schemas.microsoft.com/office/drawing/2014/chart" uri="{C3380CC4-5D6E-409C-BE32-E72D297353CC}">
              <c16:uniqueId val="{00000003-B53A-416A-AE37-EE0A8A76AABA}"/>
            </c:ext>
          </c:extLst>
        </c:ser>
        <c:ser>
          <c:idx val="15"/>
          <c:order val="4"/>
          <c:tx>
            <c:strRef>
              <c:f>'15.4.2'!$S$10:$T$10</c:f>
              <c:strCache>
                <c:ptCount val="1"/>
                <c:pt idx="0">
                  <c:v>Asentamientos</c:v>
                </c:pt>
              </c:strCache>
            </c:strRef>
          </c:tx>
          <c:spPr>
            <a:solidFill>
              <a:schemeClr val="bg2">
                <a:lumMod val="50000"/>
              </a:schemeClr>
            </a:solidFill>
            <a:ln>
              <a:noFill/>
            </a:ln>
            <a:effectLst/>
          </c:spPr>
          <c:invertIfNegative val="0"/>
          <c:cat>
            <c:strRef>
              <c:extLst>
                <c:ext xmlns:c15="http://schemas.microsoft.com/office/drawing/2012/chart" uri="{02D57815-91ED-43cb-92C2-25804820EDAC}">
                  <c15:fullRef>
                    <c15:sqref>'15.4.2'!$C$12:$C$18</c15:sqref>
                  </c15:fullRef>
                </c:ext>
              </c:extLst>
              <c:f>'15.4.2'!$C$13:$C$17</c:f>
              <c:strCache>
                <c:ptCount val="5"/>
                <c:pt idx="0">
                  <c:v>K2</c:v>
                </c:pt>
                <c:pt idx="1">
                  <c:v>K3</c:v>
                </c:pt>
                <c:pt idx="2">
                  <c:v>K4</c:v>
                </c:pt>
                <c:pt idx="3">
                  <c:v>K5</c:v>
                </c:pt>
                <c:pt idx="4">
                  <c:v>K6</c:v>
                </c:pt>
              </c:strCache>
            </c:strRef>
          </c:cat>
          <c:val>
            <c:numRef>
              <c:extLst>
                <c:ext xmlns:c15="http://schemas.microsoft.com/office/drawing/2012/chart" uri="{02D57815-91ED-43cb-92C2-25804820EDAC}">
                  <c15:fullRef>
                    <c15:sqref>'15.4.2'!$S$12:$S$18</c15:sqref>
                  </c15:fullRef>
                </c:ext>
              </c:extLst>
              <c:f>'15.4.2'!$S$13:$S$17</c:f>
              <c:numCache>
                <c:formatCode>###\ ###\ ##0.00</c:formatCode>
                <c:ptCount val="5"/>
                <c:pt idx="0">
                  <c:v>0</c:v>
                </c:pt>
                <c:pt idx="1">
                  <c:v>0.4</c:v>
                </c:pt>
                <c:pt idx="2">
                  <c:v>22.9</c:v>
                </c:pt>
                <c:pt idx="3">
                  <c:v>280.60000000000002</c:v>
                </c:pt>
                <c:pt idx="4">
                  <c:v>165.7</c:v>
                </c:pt>
              </c:numCache>
            </c:numRef>
          </c:val>
          <c:extLst>
            <c:ext xmlns:c16="http://schemas.microsoft.com/office/drawing/2014/chart" uri="{C3380CC4-5D6E-409C-BE32-E72D297353CC}">
              <c16:uniqueId val="{00000004-B53A-416A-AE37-EE0A8A76AABA}"/>
            </c:ext>
          </c:extLst>
        </c:ser>
        <c:ser>
          <c:idx val="18"/>
          <c:order val="5"/>
          <c:tx>
            <c:strRef>
              <c:f>'15.4.2'!$V$10:$W$10</c:f>
              <c:strCache>
                <c:ptCount val="1"/>
                <c:pt idx="0">
                  <c:v>Otras tierras</c:v>
                </c:pt>
              </c:strCache>
            </c:strRef>
          </c:tx>
          <c:spPr>
            <a:solidFill>
              <a:schemeClr val="accent1">
                <a:lumMod val="80000"/>
              </a:schemeClr>
            </a:solidFill>
            <a:ln>
              <a:noFill/>
            </a:ln>
            <a:effectLst/>
          </c:spPr>
          <c:invertIfNegative val="0"/>
          <c:cat>
            <c:strRef>
              <c:extLst>
                <c:ext xmlns:c15="http://schemas.microsoft.com/office/drawing/2012/chart" uri="{02D57815-91ED-43cb-92C2-25804820EDAC}">
                  <c15:fullRef>
                    <c15:sqref>'15.4.2'!$C$12:$C$18</c15:sqref>
                  </c15:fullRef>
                </c:ext>
              </c:extLst>
              <c:f>'15.4.2'!$C$13:$C$17</c:f>
              <c:strCache>
                <c:ptCount val="5"/>
                <c:pt idx="0">
                  <c:v>K2</c:v>
                </c:pt>
                <c:pt idx="1">
                  <c:v>K3</c:v>
                </c:pt>
                <c:pt idx="2">
                  <c:v>K4</c:v>
                </c:pt>
                <c:pt idx="3">
                  <c:v>K5</c:v>
                </c:pt>
                <c:pt idx="4">
                  <c:v>K6</c:v>
                </c:pt>
              </c:strCache>
            </c:strRef>
          </c:cat>
          <c:val>
            <c:numRef>
              <c:extLst>
                <c:ext xmlns:c15="http://schemas.microsoft.com/office/drawing/2012/chart" uri="{02D57815-91ED-43cb-92C2-25804820EDAC}">
                  <c15:fullRef>
                    <c15:sqref>'15.4.2'!$V$12:$V$18</c15:sqref>
                  </c15:fullRef>
                </c:ext>
              </c:extLst>
              <c:f>'15.4.2'!$V$13:$V$17</c:f>
              <c:numCache>
                <c:formatCode>###\ ###\ ##0.00</c:formatCode>
                <c:ptCount val="5"/>
                <c:pt idx="0">
                  <c:v>26.1</c:v>
                </c:pt>
                <c:pt idx="1">
                  <c:v>77.099999999999994</c:v>
                </c:pt>
                <c:pt idx="2">
                  <c:v>12.3</c:v>
                </c:pt>
                <c:pt idx="3">
                  <c:v>1.4</c:v>
                </c:pt>
                <c:pt idx="4">
                  <c:v>15.4</c:v>
                </c:pt>
              </c:numCache>
            </c:numRef>
          </c:val>
          <c:extLst>
            <c:ext xmlns:c16="http://schemas.microsoft.com/office/drawing/2014/chart" uri="{C3380CC4-5D6E-409C-BE32-E72D297353CC}">
              <c16:uniqueId val="{00000005-B53A-416A-AE37-EE0A8A76AABA}"/>
            </c:ext>
          </c:extLst>
        </c:ser>
        <c:ser>
          <c:idx val="1"/>
          <c:order val="6"/>
          <c:tx>
            <c:strRef>
              <c:f>'15.4.2'!$Y$10:$Z$10</c:f>
              <c:strCache>
                <c:ptCount val="1"/>
                <c:pt idx="0">
                  <c:v>Nubes</c:v>
                </c:pt>
              </c:strCache>
            </c:strRef>
          </c:tx>
          <c:spPr>
            <a:pattFill prst="wdUpDiag">
              <a:fgClr>
                <a:srgbClr val="56C02B"/>
              </a:fgClr>
              <a:bgClr>
                <a:schemeClr val="bg1"/>
              </a:bgClr>
            </a:pattFill>
            <a:ln>
              <a:noFill/>
            </a:ln>
            <a:effectLst/>
          </c:spPr>
          <c:invertIfNegative val="0"/>
          <c:cat>
            <c:strRef>
              <c:extLst>
                <c:ext xmlns:c15="http://schemas.microsoft.com/office/drawing/2012/chart" uri="{02D57815-91ED-43cb-92C2-25804820EDAC}">
                  <c15:fullRef>
                    <c15:sqref>'15.4.2'!$C$12:$C$18</c15:sqref>
                  </c15:fullRef>
                </c:ext>
              </c:extLst>
              <c:f>'15.4.2'!$C$13:$C$17</c:f>
              <c:strCache>
                <c:ptCount val="5"/>
                <c:pt idx="0">
                  <c:v>K2</c:v>
                </c:pt>
                <c:pt idx="1">
                  <c:v>K3</c:v>
                </c:pt>
                <c:pt idx="2">
                  <c:v>K4</c:v>
                </c:pt>
                <c:pt idx="3">
                  <c:v>K5</c:v>
                </c:pt>
                <c:pt idx="4">
                  <c:v>K6</c:v>
                </c:pt>
              </c:strCache>
            </c:strRef>
          </c:cat>
          <c:val>
            <c:numRef>
              <c:extLst>
                <c:ext xmlns:c15="http://schemas.microsoft.com/office/drawing/2012/chart" uri="{02D57815-91ED-43cb-92C2-25804820EDAC}">
                  <c15:fullRef>
                    <c15:sqref>'15.4.2'!$Y$12:$Y$18</c15:sqref>
                  </c15:fullRef>
                </c:ext>
              </c:extLst>
              <c:f>'15.4.2'!$Y$13:$Y$17</c:f>
              <c:numCache>
                <c:formatCode>###\ ###\ ##0.00</c:formatCode>
                <c:ptCount val="5"/>
                <c:pt idx="0">
                  <c:v>0.3</c:v>
                </c:pt>
                <c:pt idx="1">
                  <c:v>182.4</c:v>
                </c:pt>
                <c:pt idx="2">
                  <c:v>526.29999999999995</c:v>
                </c:pt>
                <c:pt idx="3">
                  <c:v>485.6</c:v>
                </c:pt>
                <c:pt idx="4">
                  <c:v>1095.9000000000001</c:v>
                </c:pt>
              </c:numCache>
            </c:numRef>
          </c:val>
          <c:extLst>
            <c:ext xmlns:c16="http://schemas.microsoft.com/office/drawing/2014/chart" uri="{C3380CC4-5D6E-409C-BE32-E72D297353CC}">
              <c16:uniqueId val="{00000006-B53A-416A-AE37-EE0A8A76AABA}"/>
            </c:ext>
          </c:extLst>
        </c:ser>
        <c:dLbls>
          <c:showLegendKey val="0"/>
          <c:showVal val="0"/>
          <c:showCatName val="0"/>
          <c:showSerName val="0"/>
          <c:showPercent val="0"/>
          <c:showBubbleSize val="0"/>
        </c:dLbls>
        <c:gapWidth val="150"/>
        <c:overlap val="100"/>
        <c:axId val="243998208"/>
        <c:axId val="242884608"/>
      </c:barChart>
      <c:catAx>
        <c:axId val="243998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R"/>
                  <a:t>Categoría</a:t>
                </a:r>
                <a:r>
                  <a:rPr lang="es-CR" baseline="0"/>
                  <a:t> Kapos</a:t>
                </a:r>
                <a:endParaRPr lang="es-C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General"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2884608"/>
        <c:crosses val="autoZero"/>
        <c:auto val="1"/>
        <c:lblAlgn val="ctr"/>
        <c:lblOffset val="100"/>
        <c:noMultiLvlLbl val="0"/>
      </c:catAx>
      <c:valAx>
        <c:axId val="242884608"/>
        <c:scaling>
          <c:orientation val="minMax"/>
        </c:scaling>
        <c:delete val="0"/>
        <c:axPos val="l"/>
        <c:title>
          <c:tx>
            <c:rich>
              <a:bodyPr rot="0" spcFirstLastPara="1" vertOverflow="ellipsis" wrap="square" anchor="ctr" anchorCtr="1"/>
              <a:lstStyle/>
              <a:p>
                <a:pPr>
                  <a:defRPr sz="1000" b="0" i="0" u="none" strike="noStrike" kern="1200" baseline="0">
                    <a:solidFill>
                      <a:sysClr val="windowText" lastClr="000000"/>
                    </a:solidFill>
                    <a:latin typeface="+mn-lt"/>
                    <a:ea typeface="+mn-ea"/>
                    <a:cs typeface="+mn-cs"/>
                  </a:defRPr>
                </a:pPr>
                <a:r>
                  <a:rPr lang="es-CR">
                    <a:solidFill>
                      <a:sysClr val="windowText" lastClr="000000"/>
                    </a:solidFill>
                  </a:rPr>
                  <a:t>Km2</a:t>
                </a:r>
              </a:p>
            </c:rich>
          </c:tx>
          <c:layout>
            <c:manualLayout>
              <c:xMode val="edge"/>
              <c:yMode val="edge"/>
              <c:x val="3.8427790804432926E-2"/>
              <c:y val="0.11735806672814547"/>
            </c:manualLayout>
          </c:layout>
          <c:overlay val="0"/>
          <c:spPr>
            <a:noFill/>
            <a:ln>
              <a:noFill/>
            </a:ln>
            <a:effectLst/>
          </c:spPr>
          <c:txPr>
            <a:bodyPr rot="0" spcFirstLastPara="1" vertOverflow="ellipsis" wrap="square" anchor="ctr" anchorCtr="1"/>
            <a:lstStyle/>
            <a:p>
              <a:pPr>
                <a:defRPr sz="1000" b="0" i="0" u="none" strike="noStrike" kern="1200" baseline="0">
                  <a:solidFill>
                    <a:sysClr val="windowText" lastClr="000000"/>
                  </a:solidFill>
                  <a:latin typeface="+mn-lt"/>
                  <a:ea typeface="+mn-ea"/>
                  <a:cs typeface="+mn-cs"/>
                </a:defRPr>
              </a:pPr>
              <a:endParaRPr lang="es-CR"/>
            </a:p>
          </c:txPr>
        </c:title>
        <c:numFmt formatCode="###\ ###\ ###\ ##0" sourceLinked="0"/>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3998208"/>
        <c:crosses val="autoZero"/>
        <c:crossBetween val="between"/>
      </c:valAx>
      <c:spPr>
        <a:noFill/>
        <a:ln w="25400">
          <a:noFill/>
        </a:ln>
        <a:effectLst/>
      </c:spPr>
    </c:plotArea>
    <c:legend>
      <c:legendPos val="b"/>
      <c:layout>
        <c:manualLayout>
          <c:xMode val="edge"/>
          <c:yMode val="edge"/>
          <c:x val="0.11561471591083625"/>
          <c:y val="0.78716180747676812"/>
          <c:w val="0.82425374331459544"/>
          <c:h val="5.0676030361069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s-CR" sz="1200" b="1" i="0" u="none" strike="noStrike" baseline="0">
                <a:effectLst/>
              </a:rPr>
              <a:t>Area y porcentaje de Area de Conservación , según categoría Kapos, 2013</a:t>
            </a:r>
            <a:r>
              <a:rPr lang="es-CR" sz="1200" b="0" i="0" u="none" strike="noStrike" baseline="0"/>
              <a:t> </a:t>
            </a:r>
            <a:r>
              <a:rPr lang="es-CR" sz="1200"/>
              <a:t> </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s-CR"/>
        </a:p>
      </c:txPr>
    </c:title>
    <c:autoTitleDeleted val="0"/>
    <c:plotArea>
      <c:layout>
        <c:manualLayout>
          <c:layoutTarget val="inner"/>
          <c:xMode val="edge"/>
          <c:yMode val="edge"/>
          <c:x val="7.8835455302600443E-2"/>
          <c:y val="9.681220074830256E-2"/>
          <c:w val="0.90262261465104476"/>
          <c:h val="0.76382427680932952"/>
        </c:manualLayout>
      </c:layout>
      <c:barChart>
        <c:barDir val="col"/>
        <c:grouping val="clustered"/>
        <c:varyColors val="0"/>
        <c:ser>
          <c:idx val="1"/>
          <c:order val="1"/>
          <c:tx>
            <c:strRef>
              <c:f>'[5]15.4.2'!$E$56:$E$58</c:f>
              <c:strCache>
                <c:ptCount val="1"/>
                <c:pt idx="0">
                  <c:v>AREA DE CADA AC ( ha )</c:v>
                </c:pt>
              </c:strCache>
            </c:strRef>
          </c:tx>
          <c:spPr>
            <a:solidFill>
              <a:schemeClr val="accent2"/>
            </a:solidFill>
            <a:ln>
              <a:noFill/>
            </a:ln>
            <a:effectLst/>
          </c:spPr>
          <c:invertIfNegative val="0"/>
          <c:cat>
            <c:strRef>
              <c:f>'[5]15.4.2'!$C$59:$C$78</c:f>
              <c:strCache>
                <c:ptCount val="20"/>
                <c:pt idx="1">
                  <c:v>ACG</c:v>
                </c:pt>
                <c:pt idx="3">
                  <c:v>ACAHN</c:v>
                </c:pt>
                <c:pt idx="5">
                  <c:v>ACC</c:v>
                </c:pt>
                <c:pt idx="7">
                  <c:v>ACTo</c:v>
                </c:pt>
                <c:pt idx="9">
                  <c:v>ACT</c:v>
                </c:pt>
                <c:pt idx="11">
                  <c:v>ACAT</c:v>
                </c:pt>
                <c:pt idx="13">
                  <c:v>ACOPAC</c:v>
                </c:pt>
                <c:pt idx="15">
                  <c:v>ACLAC</c:v>
                </c:pt>
                <c:pt idx="17">
                  <c:v>ACLAP</c:v>
                </c:pt>
                <c:pt idx="19">
                  <c:v>ACOSA</c:v>
                </c:pt>
              </c:strCache>
            </c:strRef>
          </c:cat>
          <c:val>
            <c:numRef>
              <c:f>'[5]15.4.2'!$E$59:$E$78</c:f>
              <c:numCache>
                <c:formatCode>General</c:formatCode>
                <c:ptCount val="20"/>
                <c:pt idx="1">
                  <c:v>293697.02</c:v>
                </c:pt>
                <c:pt idx="3">
                  <c:v>892172.44</c:v>
                </c:pt>
                <c:pt idx="5">
                  <c:v>860876.95</c:v>
                </c:pt>
                <c:pt idx="7">
                  <c:v>305287.62</c:v>
                </c:pt>
                <c:pt idx="9">
                  <c:v>515162.5</c:v>
                </c:pt>
                <c:pt idx="11">
                  <c:v>369278</c:v>
                </c:pt>
                <c:pt idx="13">
                  <c:v>277362.15000000002</c:v>
                </c:pt>
                <c:pt idx="15">
                  <c:v>609133.4</c:v>
                </c:pt>
                <c:pt idx="17">
                  <c:v>555789.57999999996</c:v>
                </c:pt>
                <c:pt idx="19">
                  <c:v>429575.66</c:v>
                </c:pt>
              </c:numCache>
            </c:numRef>
          </c:val>
          <c:extLst>
            <c:ext xmlns:c16="http://schemas.microsoft.com/office/drawing/2014/chart" uri="{C3380CC4-5D6E-409C-BE32-E72D297353CC}">
              <c16:uniqueId val="{00000000-29AE-4742-8759-BD4BA2F4D786}"/>
            </c:ext>
          </c:extLst>
        </c:ser>
        <c:ser>
          <c:idx val="3"/>
          <c:order val="3"/>
          <c:tx>
            <c:strRef>
              <c:f>'[5]15.4.2'!$G$56:$G$58</c:f>
              <c:strCache>
                <c:ptCount val="1"/>
                <c:pt idx="0">
                  <c:v>AREA DE KAPOS POR AC ( ha )</c:v>
                </c:pt>
              </c:strCache>
            </c:strRef>
          </c:tx>
          <c:spPr>
            <a:solidFill>
              <a:schemeClr val="accent4"/>
            </a:solidFill>
            <a:ln>
              <a:noFill/>
            </a:ln>
            <a:effectLst/>
          </c:spPr>
          <c:invertIfNegative val="0"/>
          <c:cat>
            <c:strRef>
              <c:f>'[5]15.4.2'!$C$59:$C$78</c:f>
              <c:strCache>
                <c:ptCount val="20"/>
                <c:pt idx="1">
                  <c:v>ACG</c:v>
                </c:pt>
                <c:pt idx="3">
                  <c:v>ACAHN</c:v>
                </c:pt>
                <c:pt idx="5">
                  <c:v>ACC</c:v>
                </c:pt>
                <c:pt idx="7">
                  <c:v>ACTo</c:v>
                </c:pt>
                <c:pt idx="9">
                  <c:v>ACT</c:v>
                </c:pt>
                <c:pt idx="11">
                  <c:v>ACAT</c:v>
                </c:pt>
                <c:pt idx="13">
                  <c:v>ACOPAC</c:v>
                </c:pt>
                <c:pt idx="15">
                  <c:v>ACLAC</c:v>
                </c:pt>
                <c:pt idx="17">
                  <c:v>ACLAP</c:v>
                </c:pt>
                <c:pt idx="19">
                  <c:v>ACOSA</c:v>
                </c:pt>
              </c:strCache>
            </c:strRef>
          </c:cat>
          <c:val>
            <c:numRef>
              <c:f>'[5]15.4.2'!$G$59:$G$78</c:f>
              <c:numCache>
                <c:formatCode>General</c:formatCode>
                <c:ptCount val="20"/>
                <c:pt idx="1">
                  <c:v>84737.94</c:v>
                </c:pt>
                <c:pt idx="3">
                  <c:v>178389.36</c:v>
                </c:pt>
                <c:pt idx="5">
                  <c:v>813255.29</c:v>
                </c:pt>
                <c:pt idx="7">
                  <c:v>23269.200000000001</c:v>
                </c:pt>
                <c:pt idx="9">
                  <c:v>94227.58</c:v>
                </c:pt>
                <c:pt idx="11">
                  <c:v>175021.97</c:v>
                </c:pt>
                <c:pt idx="13">
                  <c:v>77009.429999999993</c:v>
                </c:pt>
                <c:pt idx="15">
                  <c:v>338162.3</c:v>
                </c:pt>
                <c:pt idx="17">
                  <c:v>522859</c:v>
                </c:pt>
                <c:pt idx="19">
                  <c:v>85075</c:v>
                </c:pt>
              </c:numCache>
            </c:numRef>
          </c:val>
          <c:extLst>
            <c:ext xmlns:c16="http://schemas.microsoft.com/office/drawing/2014/chart" uri="{C3380CC4-5D6E-409C-BE32-E72D297353CC}">
              <c16:uniqueId val="{00000001-29AE-4742-8759-BD4BA2F4D786}"/>
            </c:ext>
          </c:extLst>
        </c:ser>
        <c:ser>
          <c:idx val="5"/>
          <c:order val="5"/>
          <c:tx>
            <c:strRef>
              <c:f>'[5]15.4.2'!$I$56:$I$58</c:f>
              <c:strCache>
                <c:ptCount val="1"/>
                <c:pt idx="0">
                  <c:v>%  DE  CADA AC CUBIERTA POR KAPOS ( ha )</c:v>
                </c:pt>
              </c:strCache>
            </c:strRef>
          </c:tx>
          <c:spPr>
            <a:solidFill>
              <a:schemeClr val="accent6"/>
            </a:solidFill>
            <a:ln>
              <a:noFill/>
            </a:ln>
            <a:effectLst/>
          </c:spPr>
          <c:invertIfNegative val="0"/>
          <c:cat>
            <c:strRef>
              <c:f>'[5]15.4.2'!$C$59:$C$78</c:f>
              <c:strCache>
                <c:ptCount val="20"/>
                <c:pt idx="1">
                  <c:v>ACG</c:v>
                </c:pt>
                <c:pt idx="3">
                  <c:v>ACAHN</c:v>
                </c:pt>
                <c:pt idx="5">
                  <c:v>ACC</c:v>
                </c:pt>
                <c:pt idx="7">
                  <c:v>ACTo</c:v>
                </c:pt>
                <c:pt idx="9">
                  <c:v>ACT</c:v>
                </c:pt>
                <c:pt idx="11">
                  <c:v>ACAT</c:v>
                </c:pt>
                <c:pt idx="13">
                  <c:v>ACOPAC</c:v>
                </c:pt>
                <c:pt idx="15">
                  <c:v>ACLAC</c:v>
                </c:pt>
                <c:pt idx="17">
                  <c:v>ACLAP</c:v>
                </c:pt>
                <c:pt idx="19">
                  <c:v>ACOSA</c:v>
                </c:pt>
              </c:strCache>
            </c:strRef>
          </c:cat>
          <c:val>
            <c:numRef>
              <c:f>'[5]15.4.2'!$I$59:$I$78</c:f>
              <c:numCache>
                <c:formatCode>General</c:formatCode>
                <c:ptCount val="20"/>
                <c:pt idx="1">
                  <c:v>5.75</c:v>
                </c:pt>
                <c:pt idx="3">
                  <c:v>17.45</c:v>
                </c:pt>
                <c:pt idx="5">
                  <c:v>16.850000000000001</c:v>
                </c:pt>
                <c:pt idx="7">
                  <c:v>5.95</c:v>
                </c:pt>
                <c:pt idx="9">
                  <c:v>10.1</c:v>
                </c:pt>
                <c:pt idx="11">
                  <c:v>7.2</c:v>
                </c:pt>
                <c:pt idx="13">
                  <c:v>5.45</c:v>
                </c:pt>
                <c:pt idx="15">
                  <c:v>11.9</c:v>
                </c:pt>
                <c:pt idx="17">
                  <c:v>10.95</c:v>
                </c:pt>
                <c:pt idx="19">
                  <c:v>8.4</c:v>
                </c:pt>
              </c:numCache>
            </c:numRef>
          </c:val>
          <c:extLst>
            <c:ext xmlns:c16="http://schemas.microsoft.com/office/drawing/2014/chart" uri="{C3380CC4-5D6E-409C-BE32-E72D297353CC}">
              <c16:uniqueId val="{00000002-29AE-4742-8759-BD4BA2F4D786}"/>
            </c:ext>
          </c:extLst>
        </c:ser>
        <c:dLbls>
          <c:showLegendKey val="0"/>
          <c:showVal val="0"/>
          <c:showCatName val="0"/>
          <c:showSerName val="0"/>
          <c:showPercent val="0"/>
          <c:showBubbleSize val="0"/>
        </c:dLbls>
        <c:gapWidth val="219"/>
        <c:overlap val="-27"/>
        <c:axId val="243808256"/>
        <c:axId val="242888064"/>
        <c:extLst>
          <c:ext xmlns:c15="http://schemas.microsoft.com/office/drawing/2012/chart" uri="{02D57815-91ED-43cb-92C2-25804820EDAC}">
            <c15:filteredBarSeries>
              <c15:ser>
                <c:idx val="0"/>
                <c:order val="0"/>
                <c:tx>
                  <c:strRef>
                    <c:extLst>
                      <c:ext uri="{02D57815-91ED-43cb-92C2-25804820EDAC}">
                        <c15:formulaRef>
                          <c15:sqref>'[5]15.4.2'!$D$56:$D$58</c15:sqref>
                        </c15:formulaRef>
                      </c:ext>
                    </c:extLst>
                    <c:strCache>
                      <c:ptCount val="1"/>
                    </c:strCache>
                  </c:strRef>
                </c:tx>
                <c:spPr>
                  <a:solidFill>
                    <a:schemeClr val="accent1"/>
                  </a:solidFill>
                  <a:ln>
                    <a:noFill/>
                  </a:ln>
                  <a:effectLst/>
                </c:spPr>
                <c:invertIfNegative val="0"/>
                <c:cat>
                  <c:strRef>
                    <c:extLst>
                      <c:ext uri="{02D57815-91ED-43cb-92C2-25804820EDAC}">
                        <c15:formulaRef>
                          <c15:sqref>'[5]15.4.2'!$C$59:$C$78</c15:sqref>
                        </c15:formulaRef>
                      </c:ext>
                    </c:extLst>
                    <c:strCache>
                      <c:ptCount val="20"/>
                      <c:pt idx="1">
                        <c:v>ACG</c:v>
                      </c:pt>
                      <c:pt idx="3">
                        <c:v>ACAHN</c:v>
                      </c:pt>
                      <c:pt idx="5">
                        <c:v>ACC</c:v>
                      </c:pt>
                      <c:pt idx="7">
                        <c:v>ACTo</c:v>
                      </c:pt>
                      <c:pt idx="9">
                        <c:v>ACT</c:v>
                      </c:pt>
                      <c:pt idx="11">
                        <c:v>ACAT</c:v>
                      </c:pt>
                      <c:pt idx="13">
                        <c:v>ACOPAC</c:v>
                      </c:pt>
                      <c:pt idx="15">
                        <c:v>ACLAC</c:v>
                      </c:pt>
                      <c:pt idx="17">
                        <c:v>ACLAP</c:v>
                      </c:pt>
                      <c:pt idx="19">
                        <c:v>ACOSA</c:v>
                      </c:pt>
                    </c:strCache>
                  </c:strRef>
                </c:cat>
                <c:val>
                  <c:numRef>
                    <c:extLst>
                      <c:ext uri="{02D57815-91ED-43cb-92C2-25804820EDAC}">
                        <c15:formulaRef>
                          <c15:sqref>'[5]15.4.2'!$D$59:$D$78</c15:sqref>
                        </c15:formulaRef>
                      </c:ext>
                    </c:extLst>
                    <c:numCache>
                      <c:formatCode>General</c:formatCode>
                      <c:ptCount val="20"/>
                    </c:numCache>
                  </c:numRef>
                </c:val>
                <c:extLst>
                  <c:ext xmlns:c16="http://schemas.microsoft.com/office/drawing/2014/chart" uri="{C3380CC4-5D6E-409C-BE32-E72D297353CC}">
                    <c16:uniqueId val="{00000003-29AE-4742-8759-BD4BA2F4D786}"/>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'[5]15.4.2'!$F$56:$F$58</c15:sqref>
                        </c15:formulaRef>
                      </c:ext>
                    </c:extLst>
                    <c:strCache>
                      <c:ptCount val="1"/>
                      <c:pt idx="0">
                        <c:v>AREA DE CADA AC ( ha )</c:v>
                      </c:pt>
                    </c:strCache>
                  </c:strRef>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'[5]15.4.2'!$C$59:$C$78</c15:sqref>
                        </c15:formulaRef>
                      </c:ext>
                    </c:extLst>
                    <c:strCache>
                      <c:ptCount val="20"/>
                      <c:pt idx="1">
                        <c:v>ACG</c:v>
                      </c:pt>
                      <c:pt idx="3">
                        <c:v>ACAHN</c:v>
                      </c:pt>
                      <c:pt idx="5">
                        <c:v>ACC</c:v>
                      </c:pt>
                      <c:pt idx="7">
                        <c:v>ACTo</c:v>
                      </c:pt>
                      <c:pt idx="9">
                        <c:v>ACT</c:v>
                      </c:pt>
                      <c:pt idx="11">
                        <c:v>ACAT</c:v>
                      </c:pt>
                      <c:pt idx="13">
                        <c:v>ACOPAC</c:v>
                      </c:pt>
                      <c:pt idx="15">
                        <c:v>ACLAC</c:v>
                      </c:pt>
                      <c:pt idx="17">
                        <c:v>ACLAP</c:v>
                      </c:pt>
                      <c:pt idx="19">
                        <c:v>ACOSA</c:v>
                      </c:pt>
                    </c:strCache>
                  </c:strRef>
                </c:cat>
                <c:val>
                  <c:numRef>
                    <c:extLst xmlns:c15="http://schemas.microsoft.com/office/drawing/2012/chart">
                      <c:ext xmlns:c15="http://schemas.microsoft.com/office/drawing/2012/chart" uri="{02D57815-91ED-43cb-92C2-25804820EDAC}">
                        <c15:formulaRef>
                          <c15:sqref>'[5]15.4.2'!$F$59:$F$78</c15:sqref>
                        </c15:formulaRef>
                      </c:ext>
                    </c:extLst>
                    <c:numCache>
                      <c:formatCode>General</c:formatCode>
                      <c:ptCount val="20"/>
                    </c:numCache>
                  </c:numRef>
                </c:val>
                <c:extLst xmlns:c15="http://schemas.microsoft.com/office/drawing/2012/chart">
                  <c:ext xmlns:c16="http://schemas.microsoft.com/office/drawing/2014/chart" uri="{C3380CC4-5D6E-409C-BE32-E72D297353CC}">
                    <c16:uniqueId val="{00000004-29AE-4742-8759-BD4BA2F4D786}"/>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'[5]15.4.2'!$H$56:$H$58</c15:sqref>
                        </c15:formulaRef>
                      </c:ext>
                    </c:extLst>
                    <c:strCache>
                      <c:ptCount val="1"/>
                      <c:pt idx="0">
                        <c:v>AREA DE KAPOS POR AC ( ha )</c:v>
                      </c:pt>
                    </c:strCache>
                  </c:strRef>
                </c:tx>
                <c:spPr>
                  <a:solidFill>
                    <a:schemeClr val="accent5"/>
                  </a:solidFill>
                  <a:ln>
                    <a:noFill/>
                  </a:ln>
                  <a:effectLst/>
                </c:spPr>
                <c:invertIfNegative val="0"/>
                <c:cat>
                  <c:strRef>
                    <c:extLst xmlns:c15="http://schemas.microsoft.com/office/drawing/2012/chart">
                      <c:ext xmlns:c15="http://schemas.microsoft.com/office/drawing/2012/chart" uri="{02D57815-91ED-43cb-92C2-25804820EDAC}">
                        <c15:formulaRef>
                          <c15:sqref>'[5]15.4.2'!$C$59:$C$78</c15:sqref>
                        </c15:formulaRef>
                      </c:ext>
                    </c:extLst>
                    <c:strCache>
                      <c:ptCount val="20"/>
                      <c:pt idx="1">
                        <c:v>ACG</c:v>
                      </c:pt>
                      <c:pt idx="3">
                        <c:v>ACAHN</c:v>
                      </c:pt>
                      <c:pt idx="5">
                        <c:v>ACC</c:v>
                      </c:pt>
                      <c:pt idx="7">
                        <c:v>ACTo</c:v>
                      </c:pt>
                      <c:pt idx="9">
                        <c:v>ACT</c:v>
                      </c:pt>
                      <c:pt idx="11">
                        <c:v>ACAT</c:v>
                      </c:pt>
                      <c:pt idx="13">
                        <c:v>ACOPAC</c:v>
                      </c:pt>
                      <c:pt idx="15">
                        <c:v>ACLAC</c:v>
                      </c:pt>
                      <c:pt idx="17">
                        <c:v>ACLAP</c:v>
                      </c:pt>
                      <c:pt idx="19">
                        <c:v>ACOSA</c:v>
                      </c:pt>
                    </c:strCache>
                  </c:strRef>
                </c:cat>
                <c:val>
                  <c:numRef>
                    <c:extLst xmlns:c15="http://schemas.microsoft.com/office/drawing/2012/chart">
                      <c:ext xmlns:c15="http://schemas.microsoft.com/office/drawing/2012/chart" uri="{02D57815-91ED-43cb-92C2-25804820EDAC}">
                        <c15:formulaRef>
                          <c15:sqref>'[5]15.4.2'!$H$59:$H$78</c15:sqref>
                        </c15:formulaRef>
                      </c:ext>
                    </c:extLst>
                    <c:numCache>
                      <c:formatCode>General</c:formatCode>
                      <c:ptCount val="20"/>
                    </c:numCache>
                  </c:numRef>
                </c:val>
                <c:extLst xmlns:c15="http://schemas.microsoft.com/office/drawing/2012/chart">
                  <c:ext xmlns:c16="http://schemas.microsoft.com/office/drawing/2014/chart" uri="{C3380CC4-5D6E-409C-BE32-E72D297353CC}">
                    <c16:uniqueId val="{00000005-29AE-4742-8759-BD4BA2F4D786}"/>
                  </c:ext>
                </c:extLst>
              </c15:ser>
            </c15:filteredBarSeries>
          </c:ext>
        </c:extLst>
      </c:barChart>
      <c:catAx>
        <c:axId val="24380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2888064"/>
        <c:crosses val="autoZero"/>
        <c:auto val="1"/>
        <c:lblAlgn val="ctr"/>
        <c:lblOffset val="100"/>
        <c:noMultiLvlLbl val="0"/>
      </c:catAx>
      <c:valAx>
        <c:axId val="242888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3808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R"/>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78368602756779"/>
          <c:y val="0.23272066264548574"/>
          <c:w val="0.84197057966852717"/>
          <c:h val="0.614748001479413"/>
        </c:manualLayout>
      </c:layout>
      <c:lineChart>
        <c:grouping val="standard"/>
        <c:varyColors val="0"/>
        <c:ser>
          <c:idx val="0"/>
          <c:order val="0"/>
          <c:spPr>
            <a:ln w="31750" cap="rnd">
              <a:solidFill>
                <a:schemeClr val="accent1"/>
              </a:solidFill>
              <a:round/>
            </a:ln>
            <a:effectLst/>
          </c:spPr>
          <c:marker>
            <c:symbol val="none"/>
          </c:marker>
          <c:dLbls>
            <c:delete val="1"/>
          </c:dLbls>
          <c:cat>
            <c:numRef>
              <c:f>'[6]15.5.1'!$C$11:$C$37</c:f>
              <c:numCache>
                <c:formatCode>General</c:formatCode>
                <c:ptCount val="27"/>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numCache>
            </c:numRef>
          </c:cat>
          <c:val>
            <c:numRef>
              <c:f>'[6]15.5.1'!$D$11:$D$37</c:f>
              <c:numCache>
                <c:formatCode>General</c:formatCode>
                <c:ptCount val="27"/>
                <c:pt idx="0">
                  <c:v>0.85377999999999998</c:v>
                </c:pt>
                <c:pt idx="1">
                  <c:v>0.85277000000000003</c:v>
                </c:pt>
                <c:pt idx="2">
                  <c:v>0.85190999999999995</c:v>
                </c:pt>
                <c:pt idx="3">
                  <c:v>0.85057000000000005</c:v>
                </c:pt>
                <c:pt idx="4">
                  <c:v>0.84909999999999997</c:v>
                </c:pt>
                <c:pt idx="5">
                  <c:v>0.84758</c:v>
                </c:pt>
                <c:pt idx="6">
                  <c:v>0.84562000000000004</c:v>
                </c:pt>
                <c:pt idx="7">
                  <c:v>0.84414</c:v>
                </c:pt>
                <c:pt idx="8">
                  <c:v>0.84231</c:v>
                </c:pt>
                <c:pt idx="9">
                  <c:v>0.84082999999999997</c:v>
                </c:pt>
                <c:pt idx="10">
                  <c:v>0.83938000000000001</c:v>
                </c:pt>
                <c:pt idx="11">
                  <c:v>0.83808000000000005</c:v>
                </c:pt>
                <c:pt idx="12">
                  <c:v>0.83662000000000003</c:v>
                </c:pt>
                <c:pt idx="13">
                  <c:v>0.83501999999999998</c:v>
                </c:pt>
                <c:pt idx="14">
                  <c:v>0.83342000000000005</c:v>
                </c:pt>
                <c:pt idx="15">
                  <c:v>0.83240000000000003</c:v>
                </c:pt>
                <c:pt idx="16">
                  <c:v>0.8306</c:v>
                </c:pt>
                <c:pt idx="17">
                  <c:v>0.82904999999999995</c:v>
                </c:pt>
                <c:pt idx="18">
                  <c:v>0.82791000000000003</c:v>
                </c:pt>
                <c:pt idx="19">
                  <c:v>0.82633000000000001</c:v>
                </c:pt>
                <c:pt idx="20">
                  <c:v>0.82482</c:v>
                </c:pt>
                <c:pt idx="21">
                  <c:v>0.82325999999999999</c:v>
                </c:pt>
                <c:pt idx="22">
                  <c:v>0.82152999999999998</c:v>
                </c:pt>
                <c:pt idx="23">
                  <c:v>0.82020000000000004</c:v>
                </c:pt>
                <c:pt idx="24">
                  <c:v>0.81864000000000003</c:v>
                </c:pt>
                <c:pt idx="25">
                  <c:v>0.81759000000000004</c:v>
                </c:pt>
                <c:pt idx="26">
                  <c:v>0.81620000000000004</c:v>
                </c:pt>
              </c:numCache>
            </c:numRef>
          </c:val>
          <c:smooth val="0"/>
          <c:extLst>
            <c:ext xmlns:c16="http://schemas.microsoft.com/office/drawing/2014/chart" uri="{C3380CC4-5D6E-409C-BE32-E72D297353CC}">
              <c16:uniqueId val="{00000000-A2D3-4AF2-BAA4-F0D60D27B812}"/>
            </c:ext>
          </c:extLst>
        </c:ser>
        <c:ser>
          <c:idx val="1"/>
          <c:order val="1"/>
          <c:spPr>
            <a:ln w="31750" cap="rnd">
              <a:solidFill>
                <a:schemeClr val="accent2"/>
              </a:solidFill>
              <a:round/>
            </a:ln>
            <a:effectLst/>
          </c:spPr>
          <c:marker>
            <c:symbol val="none"/>
          </c:marker>
          <c:dLbls>
            <c:delete val="1"/>
          </c:dLbls>
          <c:cat>
            <c:numRef>
              <c:f>'[6]15.5.1'!$C$11:$C$37</c:f>
              <c:numCache>
                <c:formatCode>General</c:formatCode>
                <c:ptCount val="27"/>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numCache>
            </c:numRef>
          </c:cat>
          <c:val>
            <c:numRef>
              <c:f>'[6]15.5.1'!$E$11:$E$37</c:f>
              <c:numCache>
                <c:formatCode>General</c:formatCode>
                <c:ptCount val="27"/>
                <c:pt idx="0">
                  <c:v>0.85709000000000002</c:v>
                </c:pt>
                <c:pt idx="1">
                  <c:v>0.85638000000000003</c:v>
                </c:pt>
                <c:pt idx="2">
                  <c:v>0.85521999999999998</c:v>
                </c:pt>
                <c:pt idx="3">
                  <c:v>0.85441999999999996</c:v>
                </c:pt>
                <c:pt idx="4">
                  <c:v>0.85363</c:v>
                </c:pt>
                <c:pt idx="5">
                  <c:v>0.85216000000000003</c:v>
                </c:pt>
                <c:pt idx="6">
                  <c:v>0.85045999999999999</c:v>
                </c:pt>
                <c:pt idx="7">
                  <c:v>0.84931000000000001</c:v>
                </c:pt>
                <c:pt idx="8">
                  <c:v>0.84792999999999996</c:v>
                </c:pt>
                <c:pt idx="9">
                  <c:v>0.84631999999999996</c:v>
                </c:pt>
                <c:pt idx="10">
                  <c:v>0.84513000000000005</c:v>
                </c:pt>
                <c:pt idx="11">
                  <c:v>0.84350999999999998</c:v>
                </c:pt>
                <c:pt idx="12">
                  <c:v>0.84260999999999997</c:v>
                </c:pt>
                <c:pt idx="13">
                  <c:v>0.84109999999999996</c:v>
                </c:pt>
                <c:pt idx="14">
                  <c:v>0.84028000000000003</c:v>
                </c:pt>
                <c:pt idx="15">
                  <c:v>0.83911999999999998</c:v>
                </c:pt>
                <c:pt idx="16">
                  <c:v>0.83828999999999998</c:v>
                </c:pt>
                <c:pt idx="17">
                  <c:v>0.83748</c:v>
                </c:pt>
                <c:pt idx="18">
                  <c:v>0.83697999999999995</c:v>
                </c:pt>
                <c:pt idx="19">
                  <c:v>0.83679999999999999</c:v>
                </c:pt>
                <c:pt idx="20">
                  <c:v>0.83677999999999997</c:v>
                </c:pt>
                <c:pt idx="21">
                  <c:v>0.83689000000000002</c:v>
                </c:pt>
                <c:pt idx="22">
                  <c:v>0.83689000000000002</c:v>
                </c:pt>
                <c:pt idx="23">
                  <c:v>0.8367</c:v>
                </c:pt>
                <c:pt idx="24">
                  <c:v>0.83621000000000001</c:v>
                </c:pt>
                <c:pt idx="25">
                  <c:v>0.83706999999999998</c:v>
                </c:pt>
                <c:pt idx="26">
                  <c:v>0.83636999999999995</c:v>
                </c:pt>
              </c:numCache>
            </c:numRef>
          </c:val>
          <c:smooth val="0"/>
          <c:extLst>
            <c:ext xmlns:c16="http://schemas.microsoft.com/office/drawing/2014/chart" uri="{C3380CC4-5D6E-409C-BE32-E72D297353CC}">
              <c16:uniqueId val="{00000001-A2D3-4AF2-BAA4-F0D60D27B812}"/>
            </c:ext>
          </c:extLst>
        </c:ser>
        <c:ser>
          <c:idx val="2"/>
          <c:order val="2"/>
          <c:spPr>
            <a:ln w="31750" cap="rnd">
              <a:solidFill>
                <a:schemeClr val="accent3"/>
              </a:solidFill>
              <a:round/>
            </a:ln>
            <a:effectLst/>
          </c:spPr>
          <c:marker>
            <c:symbol val="none"/>
          </c:marker>
          <c:dLbls>
            <c:delete val="1"/>
          </c:dLbls>
          <c:cat>
            <c:numRef>
              <c:f>'[6]15.5.1'!$C$11:$C$37</c:f>
              <c:numCache>
                <c:formatCode>General</c:formatCode>
                <c:ptCount val="27"/>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numCache>
            </c:numRef>
          </c:cat>
          <c:val>
            <c:numRef>
              <c:f>'[6]15.5.1'!$F$11:$F$37</c:f>
              <c:numCache>
                <c:formatCode>General</c:formatCode>
                <c:ptCount val="27"/>
                <c:pt idx="0">
                  <c:v>0.82657999999999998</c:v>
                </c:pt>
                <c:pt idx="1">
                  <c:v>0.82643999999999995</c:v>
                </c:pt>
                <c:pt idx="2">
                  <c:v>0.82545000000000002</c:v>
                </c:pt>
                <c:pt idx="3">
                  <c:v>0.82504</c:v>
                </c:pt>
                <c:pt idx="4">
                  <c:v>0.82557000000000003</c:v>
                </c:pt>
                <c:pt idx="5">
                  <c:v>0.82621</c:v>
                </c:pt>
                <c:pt idx="6">
                  <c:v>0.82330999999999999</c:v>
                </c:pt>
                <c:pt idx="7">
                  <c:v>0.82301999999999997</c:v>
                </c:pt>
                <c:pt idx="8">
                  <c:v>0.81901999999999997</c:v>
                </c:pt>
                <c:pt idx="9">
                  <c:v>0.81840999999999997</c:v>
                </c:pt>
                <c:pt idx="10">
                  <c:v>0.81828000000000001</c:v>
                </c:pt>
                <c:pt idx="11">
                  <c:v>0.81313999999999997</c:v>
                </c:pt>
                <c:pt idx="12">
                  <c:v>0.80933999999999995</c:v>
                </c:pt>
                <c:pt idx="13">
                  <c:v>0.80750999999999995</c:v>
                </c:pt>
                <c:pt idx="14">
                  <c:v>0.80225000000000002</c:v>
                </c:pt>
                <c:pt idx="15">
                  <c:v>0.79500000000000004</c:v>
                </c:pt>
                <c:pt idx="16">
                  <c:v>0.79425000000000001</c:v>
                </c:pt>
                <c:pt idx="17">
                  <c:v>0.78781999999999996</c:v>
                </c:pt>
                <c:pt idx="18">
                  <c:v>0.78224000000000005</c:v>
                </c:pt>
                <c:pt idx="19">
                  <c:v>0.77698</c:v>
                </c:pt>
                <c:pt idx="20">
                  <c:v>0.77354000000000001</c:v>
                </c:pt>
                <c:pt idx="21">
                  <c:v>0.76536999999999999</c:v>
                </c:pt>
                <c:pt idx="22">
                  <c:v>0.75970000000000004</c:v>
                </c:pt>
                <c:pt idx="23">
                  <c:v>0.75083</c:v>
                </c:pt>
                <c:pt idx="24">
                  <c:v>0.75073000000000001</c:v>
                </c:pt>
                <c:pt idx="25">
                  <c:v>0.74197000000000002</c:v>
                </c:pt>
                <c:pt idx="26">
                  <c:v>0.73545000000000005</c:v>
                </c:pt>
              </c:numCache>
            </c:numRef>
          </c:val>
          <c:smooth val="0"/>
          <c:extLst>
            <c:ext xmlns:c16="http://schemas.microsoft.com/office/drawing/2014/chart" uri="{C3380CC4-5D6E-409C-BE32-E72D297353CC}">
              <c16:uniqueId val="{00000002-A2D3-4AF2-BAA4-F0D60D27B812}"/>
            </c:ext>
          </c:extLst>
        </c:ser>
        <c:dLbls>
          <c:dLblPos val="ctr"/>
          <c:showLegendKey val="0"/>
          <c:showVal val="1"/>
          <c:showCatName val="0"/>
          <c:showSerName val="0"/>
          <c:showPercent val="0"/>
          <c:showBubbleSize val="0"/>
        </c:dLbls>
        <c:hiLowLines>
          <c:spPr>
            <a:ln w="9525">
              <a:solidFill>
                <a:schemeClr val="tx2">
                  <a:lumMod val="60000"/>
                  <a:lumOff val="40000"/>
                </a:schemeClr>
              </a:solidFill>
              <a:prstDash val="dash"/>
            </a:ln>
            <a:effectLst/>
          </c:spPr>
        </c:hiLowLines>
        <c:smooth val="0"/>
        <c:axId val="243659776"/>
        <c:axId val="213897152"/>
      </c:lineChart>
      <c:catAx>
        <c:axId val="24365977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Años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s-CR"/>
          </a:p>
        </c:txPr>
        <c:crossAx val="213897152"/>
        <c:crosses val="autoZero"/>
        <c:auto val="0"/>
        <c:lblAlgn val="ctr"/>
        <c:lblOffset val="100"/>
        <c:noMultiLvlLbl val="0"/>
      </c:catAx>
      <c:valAx>
        <c:axId val="213897152"/>
        <c:scaling>
          <c:orientation val="minMax"/>
          <c:max val="0.95000000000000007"/>
          <c:min val="0.70000000000000007"/>
        </c:scaling>
        <c:delete val="0"/>
        <c:axPos val="l"/>
        <c:majorGridlines>
          <c:spPr>
            <a:ln w="9525" cap="flat" cmpd="sng" algn="ctr">
              <a:solidFill>
                <a:schemeClr val="tx2">
                  <a:lumMod val="15000"/>
                  <a:lumOff val="85000"/>
                </a:schemeClr>
              </a:solidFill>
              <a:round/>
            </a:ln>
            <a:effectLst/>
          </c:spPr>
        </c:majorGridlines>
        <c:title>
          <c:tx>
            <c:rich>
              <a:bodyPr rot="0" spcFirstLastPara="1" vertOverflow="ellipsis" wrap="square" anchor="ctr" anchorCtr="1"/>
              <a:lstStyle/>
              <a:p>
                <a:pPr>
                  <a:defRPr sz="900" b="1" i="0" u="none" strike="noStrike" kern="1200" baseline="0">
                    <a:solidFill>
                      <a:schemeClr val="tx2"/>
                    </a:solidFill>
                    <a:latin typeface="+mn-lt"/>
                    <a:ea typeface="+mn-ea"/>
                    <a:cs typeface="+mn-cs"/>
                  </a:defRPr>
                </a:pPr>
                <a:r>
                  <a:rPr lang="es-CR"/>
                  <a:t>Índice</a:t>
                </a:r>
                <a:r>
                  <a:rPr lang="es-CR" baseline="0"/>
                  <a:t> de la lista Roja</a:t>
                </a:r>
                <a:endParaRPr lang="es-CR"/>
              </a:p>
            </c:rich>
          </c:tx>
          <c:layout>
            <c:manualLayout>
              <c:xMode val="edge"/>
              <c:yMode val="edge"/>
              <c:x val="1.1111111111111112E-2"/>
              <c:y val="2.079068241469818E-2"/>
            </c:manualLayout>
          </c:layout>
          <c:overlay val="0"/>
          <c:spPr>
            <a:noFill/>
            <a:ln>
              <a:noFill/>
            </a:ln>
            <a:effectLst/>
          </c:spPr>
          <c:txPr>
            <a:bodyPr rot="0" spcFirstLastPara="1" vertOverflow="ellipsis" wrap="square" anchor="ctr" anchorCtr="1"/>
            <a:lstStyle/>
            <a:p>
              <a:pPr>
                <a:defRPr sz="900" b="1" i="0" u="none" strike="noStrike" kern="1200" baseline="0">
                  <a:solidFill>
                    <a:schemeClr val="tx2"/>
                  </a:solidFill>
                  <a:latin typeface="+mn-lt"/>
                  <a:ea typeface="+mn-ea"/>
                  <a:cs typeface="+mn-cs"/>
                </a:defRPr>
              </a:pPr>
              <a:endParaRPr lang="es-C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s-CR"/>
          </a:p>
        </c:txPr>
        <c:crossAx val="243659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s-CR"/>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693984100362911E-2"/>
          <c:y val="0.1388888888888889"/>
          <c:w val="0.9017504761363313"/>
          <c:h val="0.69848719983966834"/>
        </c:manualLayout>
      </c:layout>
      <c:lineChart>
        <c:grouping val="standard"/>
        <c:varyColors val="0"/>
        <c:ser>
          <c:idx val="0"/>
          <c:order val="0"/>
          <c:tx>
            <c:strRef>
              <c:f>'16.1.1'!$D$10</c:f>
              <c:strCache>
                <c:ptCount val="1"/>
                <c:pt idx="0">
                  <c:v>Total</c:v>
                </c:pt>
              </c:strCache>
            </c:strRef>
          </c:tx>
          <c:spPr>
            <a:ln w="28575" cap="rnd">
              <a:solidFill>
                <a:srgbClr val="00689D"/>
              </a:solidFill>
              <a:round/>
            </a:ln>
            <a:effectLst/>
          </c:spPr>
          <c:marker>
            <c:symbol val="square"/>
            <c:size val="5"/>
            <c:spPr>
              <a:solidFill>
                <a:srgbClr val="00689D"/>
              </a:solidFill>
              <a:ln w="9525">
                <a:solidFill>
                  <a:schemeClr val="bg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'16.1.1'!$C$13:$C$20</c:f>
              <c:numCache>
                <c:formatCode>General</c:formatCode>
                <c:ptCount val="8"/>
                <c:pt idx="0">
                  <c:v>2010</c:v>
                </c:pt>
                <c:pt idx="1">
                  <c:v>2011</c:v>
                </c:pt>
                <c:pt idx="2">
                  <c:v>2012</c:v>
                </c:pt>
                <c:pt idx="3">
                  <c:v>2013</c:v>
                </c:pt>
                <c:pt idx="4">
                  <c:v>2014</c:v>
                </c:pt>
                <c:pt idx="5">
                  <c:v>2015</c:v>
                </c:pt>
                <c:pt idx="6">
                  <c:v>2016</c:v>
                </c:pt>
                <c:pt idx="7">
                  <c:v>2017</c:v>
                </c:pt>
              </c:numCache>
            </c:numRef>
          </c:cat>
          <c:val>
            <c:numRef>
              <c:f>'16.1.1'!$E$13:$E$20</c:f>
              <c:numCache>
                <c:formatCode>General</c:formatCode>
                <c:ptCount val="8"/>
                <c:pt idx="0">
                  <c:v>11.5</c:v>
                </c:pt>
                <c:pt idx="1">
                  <c:v>10.3</c:v>
                </c:pt>
                <c:pt idx="2">
                  <c:v>8.8000000000000007</c:v>
                </c:pt>
                <c:pt idx="3">
                  <c:v>8.6999999999999993</c:v>
                </c:pt>
                <c:pt idx="4">
                  <c:v>10</c:v>
                </c:pt>
                <c:pt idx="5">
                  <c:v>11.5</c:v>
                </c:pt>
                <c:pt idx="6">
                  <c:v>11.8</c:v>
                </c:pt>
                <c:pt idx="7">
                  <c:v>12.2</c:v>
                </c:pt>
              </c:numCache>
            </c:numRef>
          </c:val>
          <c:smooth val="0"/>
          <c:extLst>
            <c:ext xmlns:c16="http://schemas.microsoft.com/office/drawing/2014/chart" uri="{C3380CC4-5D6E-409C-BE32-E72D297353CC}">
              <c16:uniqueId val="{00000000-ED3D-4322-96DD-D40EC86310E2}"/>
            </c:ext>
          </c:extLst>
        </c:ser>
        <c:ser>
          <c:idx val="1"/>
          <c:order val="1"/>
          <c:tx>
            <c:strRef>
              <c:f>'16.1.1'!$F$11</c:f>
              <c:strCache>
                <c:ptCount val="1"/>
                <c:pt idx="0">
                  <c:v>Hombres</c:v>
                </c:pt>
              </c:strCache>
            </c:strRef>
          </c:tx>
          <c:spPr>
            <a:ln w="28575" cap="rnd">
              <a:solidFill>
                <a:schemeClr val="bg1">
                  <a:lumMod val="50000"/>
                </a:schemeClr>
              </a:solidFill>
              <a:prstDash val="dash"/>
              <a:round/>
            </a:ln>
            <a:effectLst/>
          </c:spPr>
          <c:marker>
            <c:symbol val="x"/>
            <c:size val="5"/>
            <c:spPr>
              <a:solidFill>
                <a:schemeClr val="bg1">
                  <a:lumMod val="50000"/>
                </a:schemeClr>
              </a:solidFill>
              <a:ln w="9525">
                <a:solidFill>
                  <a:schemeClr val="bg1">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'16.1.1'!$C$13:$C$20</c:f>
              <c:numCache>
                <c:formatCode>General</c:formatCode>
                <c:ptCount val="8"/>
                <c:pt idx="0">
                  <c:v>2010</c:v>
                </c:pt>
                <c:pt idx="1">
                  <c:v>2011</c:v>
                </c:pt>
                <c:pt idx="2">
                  <c:v>2012</c:v>
                </c:pt>
                <c:pt idx="3">
                  <c:v>2013</c:v>
                </c:pt>
                <c:pt idx="4">
                  <c:v>2014</c:v>
                </c:pt>
                <c:pt idx="5">
                  <c:v>2015</c:v>
                </c:pt>
                <c:pt idx="6">
                  <c:v>2016</c:v>
                </c:pt>
                <c:pt idx="7">
                  <c:v>2017</c:v>
                </c:pt>
              </c:numCache>
            </c:numRef>
          </c:cat>
          <c:val>
            <c:numRef>
              <c:f>'16.1.1'!$G$13:$G$20</c:f>
              <c:numCache>
                <c:formatCode>General</c:formatCode>
                <c:ptCount val="8"/>
                <c:pt idx="0">
                  <c:v>20.100000000000001</c:v>
                </c:pt>
                <c:pt idx="1">
                  <c:v>17.5</c:v>
                </c:pt>
                <c:pt idx="2">
                  <c:v>15.2</c:v>
                </c:pt>
                <c:pt idx="3">
                  <c:v>15.8</c:v>
                </c:pt>
                <c:pt idx="4">
                  <c:v>17.7</c:v>
                </c:pt>
                <c:pt idx="5">
                  <c:v>21.1</c:v>
                </c:pt>
                <c:pt idx="6">
                  <c:v>20.7</c:v>
                </c:pt>
                <c:pt idx="7">
                  <c:v>21.8</c:v>
                </c:pt>
              </c:numCache>
            </c:numRef>
          </c:val>
          <c:smooth val="0"/>
          <c:extLst>
            <c:ext xmlns:c16="http://schemas.microsoft.com/office/drawing/2014/chart" uri="{C3380CC4-5D6E-409C-BE32-E72D297353CC}">
              <c16:uniqueId val="{00000001-ED3D-4322-96DD-D40EC86310E2}"/>
            </c:ext>
          </c:extLst>
        </c:ser>
        <c:ser>
          <c:idx val="2"/>
          <c:order val="2"/>
          <c:tx>
            <c:strRef>
              <c:f>'16.1.1'!$H$11</c:f>
              <c:strCache>
                <c:ptCount val="1"/>
                <c:pt idx="0">
                  <c:v>Mujeres</c:v>
                </c:pt>
              </c:strCache>
            </c:strRef>
          </c:tx>
          <c:spPr>
            <a:ln w="28575" cap="rnd">
              <a:solidFill>
                <a:schemeClr val="accent3"/>
              </a:solidFill>
              <a:round/>
            </a:ln>
            <a:effectLst/>
          </c:spPr>
          <c:marker>
            <c:symbol val="circle"/>
            <c:size val="5"/>
            <c:spPr>
              <a:solidFill>
                <a:schemeClr val="bg1">
                  <a:lumMod val="50000"/>
                </a:schemeClr>
              </a:solidFill>
              <a:ln w="9525">
                <a:solidFill>
                  <a:schemeClr val="bg1">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'16.1.1'!$C$13:$C$20</c:f>
              <c:numCache>
                <c:formatCode>General</c:formatCode>
                <c:ptCount val="8"/>
                <c:pt idx="0">
                  <c:v>2010</c:v>
                </c:pt>
                <c:pt idx="1">
                  <c:v>2011</c:v>
                </c:pt>
                <c:pt idx="2">
                  <c:v>2012</c:v>
                </c:pt>
                <c:pt idx="3">
                  <c:v>2013</c:v>
                </c:pt>
                <c:pt idx="4">
                  <c:v>2014</c:v>
                </c:pt>
                <c:pt idx="5">
                  <c:v>2015</c:v>
                </c:pt>
                <c:pt idx="6">
                  <c:v>2016</c:v>
                </c:pt>
                <c:pt idx="7">
                  <c:v>2017</c:v>
                </c:pt>
              </c:numCache>
            </c:numRef>
          </c:cat>
          <c:val>
            <c:numRef>
              <c:f>'16.1.1'!$I$13:$I$20</c:f>
              <c:numCache>
                <c:formatCode>General</c:formatCode>
                <c:ptCount val="8"/>
                <c:pt idx="0">
                  <c:v>2.7</c:v>
                </c:pt>
                <c:pt idx="1">
                  <c:v>2.8</c:v>
                </c:pt>
                <c:pt idx="2">
                  <c:v>2.2000000000000002</c:v>
                </c:pt>
                <c:pt idx="3">
                  <c:v>1.5</c:v>
                </c:pt>
                <c:pt idx="4">
                  <c:v>2.2000000000000002</c:v>
                </c:pt>
                <c:pt idx="5">
                  <c:v>1.8</c:v>
                </c:pt>
                <c:pt idx="6">
                  <c:v>2.7</c:v>
                </c:pt>
                <c:pt idx="7">
                  <c:v>2.4</c:v>
                </c:pt>
              </c:numCache>
            </c:numRef>
          </c:val>
          <c:smooth val="0"/>
          <c:extLst>
            <c:ext xmlns:c16="http://schemas.microsoft.com/office/drawing/2014/chart" uri="{C3380CC4-5D6E-409C-BE32-E72D297353CC}">
              <c16:uniqueId val="{00000002-ED3D-4322-96DD-D40EC86310E2}"/>
            </c:ext>
          </c:extLst>
        </c:ser>
        <c:dLbls>
          <c:dLblPos val="t"/>
          <c:showLegendKey val="0"/>
          <c:showVal val="1"/>
          <c:showCatName val="0"/>
          <c:showSerName val="0"/>
          <c:showPercent val="0"/>
          <c:showBubbleSize val="0"/>
        </c:dLbls>
        <c:marker val="1"/>
        <c:smooth val="0"/>
        <c:axId val="244707840"/>
        <c:axId val="242929024"/>
      </c:lineChart>
      <c:catAx>
        <c:axId val="24470784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layout>
            <c:manualLayout>
              <c:xMode val="edge"/>
              <c:yMode val="edge"/>
              <c:x val="0.49825568678915133"/>
              <c:y val="0.86631889763779524"/>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2929024"/>
        <c:crosses val="autoZero"/>
        <c:auto val="1"/>
        <c:lblAlgn val="ctr"/>
        <c:lblOffset val="100"/>
        <c:noMultiLvlLbl val="0"/>
      </c:catAx>
      <c:valAx>
        <c:axId val="242929024"/>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Tasa</a:t>
                </a:r>
              </a:p>
            </c:rich>
          </c:tx>
          <c:layout>
            <c:manualLayout>
              <c:xMode val="edge"/>
              <c:yMode val="edge"/>
              <c:x val="1.9444444444444445E-2"/>
              <c:y val="2.2503645377661093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4707840"/>
        <c:crosses val="autoZero"/>
        <c:crossBetween val="between"/>
      </c:valAx>
      <c:spPr>
        <a:noFill/>
        <a:ln>
          <a:noFill/>
        </a:ln>
        <a:effectLst/>
      </c:spPr>
    </c:plotArea>
    <c:legend>
      <c:legendPos val="b"/>
      <c:layout>
        <c:manualLayout>
          <c:xMode val="edge"/>
          <c:yMode val="edge"/>
          <c:x val="0.4847828083989501"/>
          <c:y val="0.92187445319335082"/>
          <c:w val="0.50019204236638559"/>
          <c:h val="5.93671701327571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580927384076995E-2"/>
          <c:y val="5.0925925925925923E-2"/>
          <c:w val="0.89019685039370078"/>
          <c:h val="0.73577136191309422"/>
        </c:manualLayout>
      </c:layout>
      <c:barChart>
        <c:barDir val="col"/>
        <c:grouping val="clustered"/>
        <c:varyColors val="0"/>
        <c:ser>
          <c:idx val="1"/>
          <c:order val="0"/>
          <c:tx>
            <c:strRef>
              <c:f>'16.1.3'!$D$12:$E$12</c:f>
              <c:strCache>
                <c:ptCount val="1"/>
                <c:pt idx="0">
                  <c:v>Hombres</c:v>
                </c:pt>
              </c:strCache>
            </c:strRef>
          </c:tx>
          <c:spPr>
            <a:solidFill>
              <a:srgbClr val="00689D"/>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'16.1.3'!$C$18</c:f>
              <c:numCache>
                <c:formatCode>General</c:formatCode>
                <c:ptCount val="1"/>
                <c:pt idx="0">
                  <c:v>2016</c:v>
                </c:pt>
              </c:numCache>
            </c:numRef>
          </c:cat>
          <c:val>
            <c:numRef>
              <c:f>'16.1.3'!$E$18</c:f>
              <c:numCache>
                <c:formatCode>###\ ###\ ###.00</c:formatCode>
                <c:ptCount val="1"/>
                <c:pt idx="0">
                  <c:v>149.72698631385936</c:v>
                </c:pt>
              </c:numCache>
            </c:numRef>
          </c:val>
          <c:extLst>
            <c:ext xmlns:c16="http://schemas.microsoft.com/office/drawing/2014/chart" uri="{C3380CC4-5D6E-409C-BE32-E72D297353CC}">
              <c16:uniqueId val="{00000000-8767-400B-A036-8C6C0F5FF9AC}"/>
            </c:ext>
          </c:extLst>
        </c:ser>
        <c:ser>
          <c:idx val="0"/>
          <c:order val="1"/>
          <c:tx>
            <c:strRef>
              <c:f>'16.1.3'!$G$12:$H$12</c:f>
              <c:strCache>
                <c:ptCount val="1"/>
                <c:pt idx="0">
                  <c:v>Mujeres</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'16.1.3'!$C$18</c:f>
              <c:numCache>
                <c:formatCode>General</c:formatCode>
                <c:ptCount val="1"/>
                <c:pt idx="0">
                  <c:v>2016</c:v>
                </c:pt>
              </c:numCache>
            </c:numRef>
          </c:cat>
          <c:val>
            <c:numRef>
              <c:f>'16.1.3'!$H$18</c:f>
              <c:numCache>
                <c:formatCode>###\ ###\ ###.00</c:formatCode>
                <c:ptCount val="1"/>
                <c:pt idx="0">
                  <c:v>385.6271931979029</c:v>
                </c:pt>
              </c:numCache>
            </c:numRef>
          </c:val>
          <c:extLst>
            <c:ext xmlns:c16="http://schemas.microsoft.com/office/drawing/2014/chart" uri="{C3380CC4-5D6E-409C-BE32-E72D297353CC}">
              <c16:uniqueId val="{00000001-8767-400B-A036-8C6C0F5FF9AC}"/>
            </c:ext>
          </c:extLst>
        </c:ser>
        <c:dLbls>
          <c:dLblPos val="outEnd"/>
          <c:showLegendKey val="0"/>
          <c:showVal val="1"/>
          <c:showCatName val="0"/>
          <c:showSerName val="0"/>
          <c:showPercent val="0"/>
          <c:showBubbleSize val="0"/>
        </c:dLbls>
        <c:gapWidth val="219"/>
        <c:overlap val="-27"/>
        <c:axId val="244668928"/>
        <c:axId val="242932480"/>
      </c:barChart>
      <c:catAx>
        <c:axId val="244668928"/>
        <c:scaling>
          <c:orientation val="minMax"/>
        </c:scaling>
        <c:delete val="0"/>
        <c:axPos val="b"/>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2932480"/>
        <c:crosses val="autoZero"/>
        <c:auto val="1"/>
        <c:lblAlgn val="ctr"/>
        <c:lblOffset val="100"/>
        <c:noMultiLvlLbl val="0"/>
      </c:catAx>
      <c:valAx>
        <c:axId val="242932480"/>
        <c:scaling>
          <c:orientation val="minMax"/>
        </c:scaling>
        <c:delete val="0"/>
        <c:axPos val="l"/>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4668928"/>
        <c:crosses val="autoZero"/>
        <c:crossBetween val="between"/>
      </c:valAx>
      <c:spPr>
        <a:noFill/>
        <a:ln>
          <a:noFill/>
        </a:ln>
        <a:effectLst/>
      </c:spPr>
    </c:plotArea>
    <c:legend>
      <c:legendPos val="b"/>
      <c:layout>
        <c:manualLayout>
          <c:xMode val="edge"/>
          <c:yMode val="edge"/>
          <c:x val="0.716583552055993"/>
          <c:y val="0.92187445319335082"/>
          <c:w val="0.27794400699912508"/>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58114610673666"/>
          <c:y val="0.14814814814814814"/>
          <c:w val="0.84786329833770768"/>
          <c:h val="0.59542432195975503"/>
        </c:manualLayout>
      </c:layout>
      <c:barChart>
        <c:barDir val="col"/>
        <c:grouping val="clustered"/>
        <c:varyColors val="0"/>
        <c:ser>
          <c:idx val="0"/>
          <c:order val="0"/>
          <c:tx>
            <c:strRef>
              <c:f>'16.2.1'!$C$14</c:f>
              <c:strCache>
                <c:ptCount val="1"/>
                <c:pt idx="0">
                  <c:v>2016</c:v>
                </c:pt>
              </c:strCache>
            </c:strRef>
          </c:tx>
          <c:spPr>
            <a:solidFill>
              <a:schemeClr val="bg1">
                <a:lumMod val="50000"/>
              </a:schemeClr>
            </a:solidFill>
            <a:ln>
              <a:noFill/>
            </a:ln>
            <a:effectLst/>
          </c:spPr>
          <c:invertIfNegative val="0"/>
          <c:dPt>
            <c:idx val="0"/>
            <c:invertIfNegative val="0"/>
            <c:bubble3D val="0"/>
            <c:extLst>
              <c:ext xmlns:c16="http://schemas.microsoft.com/office/drawing/2014/chart" uri="{C3380CC4-5D6E-409C-BE32-E72D297353CC}">
                <c16:uniqueId val="{00000001-E28C-45BF-9A8E-75F92F10F00B}"/>
              </c:ext>
            </c:extLst>
          </c:dPt>
          <c:dPt>
            <c:idx val="1"/>
            <c:invertIfNegative val="0"/>
            <c:bubble3D val="0"/>
            <c:extLst>
              <c:ext xmlns:c16="http://schemas.microsoft.com/office/drawing/2014/chart" uri="{C3380CC4-5D6E-409C-BE32-E72D297353CC}">
                <c16:uniqueId val="{00000003-E28C-45BF-9A8E-75F92F10F00B}"/>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'16.2.1'!$D$13:$E$13</c:f>
              <c:strCache>
                <c:ptCount val="2"/>
                <c:pt idx="0">
                  <c:v>Total de los derechos violentados</c:v>
                </c:pt>
                <c:pt idx="1">
                  <c:v>Total de las personas menores de edad atendidas</c:v>
                </c:pt>
              </c:strCache>
            </c:strRef>
          </c:cat>
          <c:val>
            <c:numRef>
              <c:f>'16.2.1'!$D$14:$E$14</c:f>
              <c:numCache>
                <c:formatCode>###\ ###\ ###</c:formatCode>
                <c:ptCount val="2"/>
                <c:pt idx="0">
                  <c:v>31249</c:v>
                </c:pt>
                <c:pt idx="1">
                  <c:v>28049</c:v>
                </c:pt>
              </c:numCache>
            </c:numRef>
          </c:val>
          <c:extLst>
            <c:ext xmlns:c16="http://schemas.microsoft.com/office/drawing/2014/chart" uri="{C3380CC4-5D6E-409C-BE32-E72D297353CC}">
              <c16:uniqueId val="{00000004-E28C-45BF-9A8E-75F92F10F00B}"/>
            </c:ext>
          </c:extLst>
        </c:ser>
        <c:ser>
          <c:idx val="1"/>
          <c:order val="1"/>
          <c:tx>
            <c:strRef>
              <c:f>'16.2.1'!$C$15</c:f>
              <c:strCache>
                <c:ptCount val="1"/>
                <c:pt idx="0">
                  <c:v>2017</c:v>
                </c:pt>
              </c:strCache>
            </c:strRef>
          </c:tx>
          <c:spPr>
            <a:solidFill>
              <a:srgbClr val="00689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'16.2.1'!$D$13:$E$13</c:f>
              <c:strCache>
                <c:ptCount val="2"/>
                <c:pt idx="0">
                  <c:v>Total de los derechos violentados</c:v>
                </c:pt>
                <c:pt idx="1">
                  <c:v>Total de las personas menores de edad atendidas</c:v>
                </c:pt>
              </c:strCache>
            </c:strRef>
          </c:cat>
          <c:val>
            <c:numRef>
              <c:f>'16.2.1'!$D$15:$E$15</c:f>
              <c:numCache>
                <c:formatCode>###\ ###\ ###</c:formatCode>
                <c:ptCount val="2"/>
                <c:pt idx="0">
                  <c:v>40757</c:v>
                </c:pt>
                <c:pt idx="1">
                  <c:v>39155</c:v>
                </c:pt>
              </c:numCache>
            </c:numRef>
          </c:val>
          <c:extLst>
            <c:ext xmlns:c16="http://schemas.microsoft.com/office/drawing/2014/chart" uri="{C3380CC4-5D6E-409C-BE32-E72D297353CC}">
              <c16:uniqueId val="{00000004-96D7-46CA-B77A-4406E7007E38}"/>
            </c:ext>
          </c:extLst>
        </c:ser>
        <c:ser>
          <c:idx val="2"/>
          <c:order val="2"/>
          <c:tx>
            <c:strRef>
              <c:f>'16.2.1'!$C$16</c:f>
              <c:strCache>
                <c:ptCount val="1"/>
                <c:pt idx="0">
                  <c:v>2018</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'16.2.1'!$D$13:$E$13</c:f>
              <c:strCache>
                <c:ptCount val="2"/>
                <c:pt idx="0">
                  <c:v>Total de los derechos violentados</c:v>
                </c:pt>
                <c:pt idx="1">
                  <c:v>Total de las personas menores de edad atendidas</c:v>
                </c:pt>
              </c:strCache>
            </c:strRef>
          </c:cat>
          <c:val>
            <c:numRef>
              <c:f>'16.2.1'!$D$16:$E$16</c:f>
              <c:numCache>
                <c:formatCode>###\ ###\ ###</c:formatCode>
                <c:ptCount val="2"/>
                <c:pt idx="0">
                  <c:v>54552</c:v>
                </c:pt>
                <c:pt idx="1">
                  <c:v>57241</c:v>
                </c:pt>
              </c:numCache>
            </c:numRef>
          </c:val>
          <c:extLst>
            <c:ext xmlns:c16="http://schemas.microsoft.com/office/drawing/2014/chart" uri="{C3380CC4-5D6E-409C-BE32-E72D297353CC}">
              <c16:uniqueId val="{00000004-CF67-4E6D-B2F0-50B5673AE571}"/>
            </c:ext>
          </c:extLst>
        </c:ser>
        <c:ser>
          <c:idx val="3"/>
          <c:order val="3"/>
          <c:tx>
            <c:strRef>
              <c:f>'16.2.1'!$C$17</c:f>
              <c:strCache>
                <c:ptCount val="1"/>
                <c:pt idx="0">
                  <c:v>2019*</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'16.2.1'!$D$13:$E$13</c:f>
              <c:strCache>
                <c:ptCount val="2"/>
                <c:pt idx="0">
                  <c:v>Total de los derechos violentados</c:v>
                </c:pt>
                <c:pt idx="1">
                  <c:v>Total de las personas menores de edad atendidas</c:v>
                </c:pt>
              </c:strCache>
            </c:strRef>
          </c:cat>
          <c:val>
            <c:numRef>
              <c:f>'16.2.1'!$D$17:$E$17</c:f>
              <c:numCache>
                <c:formatCode>General</c:formatCode>
                <c:ptCount val="2"/>
                <c:pt idx="0" formatCode="###\ ###\ ###">
                  <c:v>43269</c:v>
                </c:pt>
                <c:pt idx="1">
                  <c:v>44902</c:v>
                </c:pt>
              </c:numCache>
            </c:numRef>
          </c:val>
          <c:extLst>
            <c:ext xmlns:c16="http://schemas.microsoft.com/office/drawing/2014/chart" uri="{C3380CC4-5D6E-409C-BE32-E72D297353CC}">
              <c16:uniqueId val="{00000005-CF67-4E6D-B2F0-50B5673AE571}"/>
            </c:ext>
          </c:extLst>
        </c:ser>
        <c:dLbls>
          <c:dLblPos val="outEnd"/>
          <c:showLegendKey val="0"/>
          <c:showVal val="1"/>
          <c:showCatName val="0"/>
          <c:showSerName val="0"/>
          <c:showPercent val="0"/>
          <c:showBubbleSize val="0"/>
        </c:dLbls>
        <c:gapWidth val="219"/>
        <c:overlap val="-27"/>
        <c:axId val="243777024"/>
        <c:axId val="243001600"/>
      </c:barChart>
      <c:catAx>
        <c:axId val="24377702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Casos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3001600"/>
        <c:crosses val="autoZero"/>
        <c:auto val="1"/>
        <c:lblAlgn val="ctr"/>
        <c:lblOffset val="100"/>
        <c:noMultiLvlLbl val="0"/>
      </c:catAx>
      <c:valAx>
        <c:axId val="243001600"/>
        <c:scaling>
          <c:orientation val="minMax"/>
          <c:min val="2400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Número</a:t>
                </a:r>
              </a:p>
            </c:rich>
          </c:tx>
          <c:layout>
            <c:manualLayout>
              <c:xMode val="edge"/>
              <c:yMode val="edge"/>
              <c:x val="2.2222222222222223E-2"/>
              <c:y val="2.4089384660250807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 ###\ ###"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3777024"/>
        <c:crosses val="autoZero"/>
        <c:crossBetween val="between"/>
        <c:majorUnit val="5000"/>
      </c:valAx>
      <c:spPr>
        <a:noFill/>
        <a:ln>
          <a:noFill/>
        </a:ln>
        <a:effectLst/>
      </c:spPr>
    </c:plotArea>
    <c:legend>
      <c:legendPos val="r"/>
      <c:layout>
        <c:manualLayout>
          <c:xMode val="edge"/>
          <c:yMode val="edge"/>
          <c:x val="0.89275962379702545"/>
          <c:y val="0.35300816564596094"/>
          <c:w val="0.10724037620297462"/>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'16.2.2'!$D$12:$D$13</c:f>
              <c:strCache>
                <c:ptCount val="2"/>
                <c:pt idx="0">
                  <c:v>Total</c:v>
                </c:pt>
              </c:strCache>
            </c:strRef>
          </c:tx>
          <c:spPr>
            <a:ln w="28575" cap="rnd">
              <a:solidFill>
                <a:schemeClr val="bg1">
                  <a:lumMod val="50000"/>
                </a:schemeClr>
              </a:solidFill>
              <a:round/>
            </a:ln>
            <a:effectLst/>
          </c:spPr>
          <c:marker>
            <c:symbol val="square"/>
            <c:size val="5"/>
            <c:spPr>
              <a:solidFill>
                <a:schemeClr val="bg1">
                  <a:lumMod val="50000"/>
                </a:schemeClr>
              </a:solidFill>
              <a:ln w="9525">
                <a:solidFill>
                  <a:schemeClr val="bg1">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'16.2.2'!$C$14:$C$18</c:f>
              <c:strCache>
                <c:ptCount val="5"/>
                <c:pt idx="0">
                  <c:v>2015</c:v>
                </c:pt>
                <c:pt idx="1">
                  <c:v>2016</c:v>
                </c:pt>
                <c:pt idx="2">
                  <c:v>2017</c:v>
                </c:pt>
                <c:pt idx="3">
                  <c:v>2018</c:v>
                </c:pt>
                <c:pt idx="4">
                  <c:v>2019a</c:v>
                </c:pt>
              </c:strCache>
            </c:strRef>
          </c:cat>
          <c:val>
            <c:numRef>
              <c:f>'16.2.2'!$D$14:$D$18</c:f>
              <c:numCache>
                <c:formatCode>General</c:formatCode>
                <c:ptCount val="5"/>
                <c:pt idx="0">
                  <c:v>5</c:v>
                </c:pt>
                <c:pt idx="1">
                  <c:v>20</c:v>
                </c:pt>
                <c:pt idx="2">
                  <c:v>39</c:v>
                </c:pt>
                <c:pt idx="3">
                  <c:v>30</c:v>
                </c:pt>
                <c:pt idx="4">
                  <c:v>26</c:v>
                </c:pt>
              </c:numCache>
            </c:numRef>
          </c:val>
          <c:smooth val="0"/>
          <c:extLst>
            <c:ext xmlns:c16="http://schemas.microsoft.com/office/drawing/2014/chart" uri="{C3380CC4-5D6E-409C-BE32-E72D297353CC}">
              <c16:uniqueId val="{00000000-B175-4B34-AC08-F8A868D84F72}"/>
            </c:ext>
          </c:extLst>
        </c:ser>
        <c:ser>
          <c:idx val="1"/>
          <c:order val="1"/>
          <c:tx>
            <c:strRef>
              <c:f>'16.2.2'!$E$13</c:f>
              <c:strCache>
                <c:ptCount val="1"/>
                <c:pt idx="0">
                  <c:v>Hombres</c:v>
                </c:pt>
              </c:strCache>
            </c:strRef>
          </c:tx>
          <c:spPr>
            <a:ln w="28575" cap="rnd">
              <a:solidFill>
                <a:srgbClr val="00689D"/>
              </a:solidFill>
              <a:prstDash val="sysDash"/>
              <a:round/>
            </a:ln>
            <a:effectLst/>
          </c:spPr>
          <c:marker>
            <c:symbol val="x"/>
            <c:size val="5"/>
            <c:spPr>
              <a:solidFill>
                <a:srgbClr val="00689D"/>
              </a:solidFill>
              <a:ln w="9525">
                <a:solidFill>
                  <a:srgbClr val="00689D"/>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'16.2.2'!$C$14:$C$18</c:f>
              <c:strCache>
                <c:ptCount val="5"/>
                <c:pt idx="0">
                  <c:v>2015</c:v>
                </c:pt>
                <c:pt idx="1">
                  <c:v>2016</c:v>
                </c:pt>
                <c:pt idx="2">
                  <c:v>2017</c:v>
                </c:pt>
                <c:pt idx="3">
                  <c:v>2018</c:v>
                </c:pt>
                <c:pt idx="4">
                  <c:v>2019a</c:v>
                </c:pt>
              </c:strCache>
            </c:strRef>
          </c:cat>
          <c:val>
            <c:numRef>
              <c:f>'16.2.2'!$E$14:$E$18</c:f>
              <c:numCache>
                <c:formatCode>General</c:formatCode>
                <c:ptCount val="5"/>
                <c:pt idx="0">
                  <c:v>0</c:v>
                </c:pt>
                <c:pt idx="1">
                  <c:v>2</c:v>
                </c:pt>
                <c:pt idx="2">
                  <c:v>7</c:v>
                </c:pt>
                <c:pt idx="3">
                  <c:v>10</c:v>
                </c:pt>
                <c:pt idx="4">
                  <c:v>7</c:v>
                </c:pt>
              </c:numCache>
            </c:numRef>
          </c:val>
          <c:smooth val="0"/>
          <c:extLst>
            <c:ext xmlns:c16="http://schemas.microsoft.com/office/drawing/2014/chart" uri="{C3380CC4-5D6E-409C-BE32-E72D297353CC}">
              <c16:uniqueId val="{00000001-B175-4B34-AC08-F8A868D84F72}"/>
            </c:ext>
          </c:extLst>
        </c:ser>
        <c:ser>
          <c:idx val="2"/>
          <c:order val="2"/>
          <c:tx>
            <c:strRef>
              <c:f>'16.2.2'!$F$13</c:f>
              <c:strCache>
                <c:ptCount val="1"/>
                <c:pt idx="0">
                  <c:v>Mujeres</c:v>
                </c:pt>
              </c:strCache>
            </c:strRef>
          </c:tx>
          <c:spPr>
            <a:ln w="28575" cap="rnd">
              <a:solidFill>
                <a:srgbClr val="00689D"/>
              </a:solidFill>
              <a:round/>
            </a:ln>
            <a:effectLst/>
          </c:spPr>
          <c:marker>
            <c:symbol val="circle"/>
            <c:size val="5"/>
            <c:spPr>
              <a:solidFill>
                <a:srgbClr val="00689D"/>
              </a:solidFill>
              <a:ln w="9525">
                <a:solidFill>
                  <a:srgbClr val="00689D"/>
                </a:solidFill>
              </a:ln>
              <a:effectLst/>
            </c:spPr>
          </c:marker>
          <c:dLbls>
            <c:dLbl>
              <c:idx val="1"/>
              <c:layout>
                <c:manualLayout>
                  <c:x val="-2.5166666666666667E-2"/>
                  <c:y val="2.54975940507436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175-4B34-AC08-F8A868D84F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'16.2.2'!$C$14:$C$18</c:f>
              <c:strCache>
                <c:ptCount val="5"/>
                <c:pt idx="0">
                  <c:v>2015</c:v>
                </c:pt>
                <c:pt idx="1">
                  <c:v>2016</c:v>
                </c:pt>
                <c:pt idx="2">
                  <c:v>2017</c:v>
                </c:pt>
                <c:pt idx="3">
                  <c:v>2018</c:v>
                </c:pt>
                <c:pt idx="4">
                  <c:v>2019a</c:v>
                </c:pt>
              </c:strCache>
            </c:strRef>
          </c:cat>
          <c:val>
            <c:numRef>
              <c:f>'16.2.2'!$F$14:$F$18</c:f>
              <c:numCache>
                <c:formatCode>General</c:formatCode>
                <c:ptCount val="5"/>
                <c:pt idx="0">
                  <c:v>5</c:v>
                </c:pt>
                <c:pt idx="1">
                  <c:v>18</c:v>
                </c:pt>
                <c:pt idx="2">
                  <c:v>32</c:v>
                </c:pt>
                <c:pt idx="3">
                  <c:v>20</c:v>
                </c:pt>
                <c:pt idx="4">
                  <c:v>19</c:v>
                </c:pt>
              </c:numCache>
            </c:numRef>
          </c:val>
          <c:smooth val="0"/>
          <c:extLst>
            <c:ext xmlns:c16="http://schemas.microsoft.com/office/drawing/2014/chart" uri="{C3380CC4-5D6E-409C-BE32-E72D297353CC}">
              <c16:uniqueId val="{00000002-B175-4B34-AC08-F8A868D84F72}"/>
            </c:ext>
          </c:extLst>
        </c:ser>
        <c:dLbls>
          <c:dLblPos val="t"/>
          <c:showLegendKey val="0"/>
          <c:showVal val="1"/>
          <c:showCatName val="0"/>
          <c:showSerName val="0"/>
          <c:showPercent val="0"/>
          <c:showBubbleSize val="0"/>
        </c:dLbls>
        <c:marker val="1"/>
        <c:smooth val="0"/>
        <c:axId val="245798400"/>
        <c:axId val="243004480"/>
      </c:lineChart>
      <c:catAx>
        <c:axId val="245798400"/>
        <c:scaling>
          <c:orientation val="minMax"/>
        </c:scaling>
        <c:delete val="0"/>
        <c:axPos val="b"/>
        <c:numFmt formatCode="General" sourceLinked="1"/>
        <c:majorTickMark val="in"/>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3004480"/>
        <c:crosses val="autoZero"/>
        <c:auto val="1"/>
        <c:lblAlgn val="ctr"/>
        <c:lblOffset val="100"/>
        <c:noMultiLvlLbl val="0"/>
      </c:catAx>
      <c:valAx>
        <c:axId val="243004480"/>
        <c:scaling>
          <c:orientation val="minMax"/>
        </c:scaling>
        <c:delete val="0"/>
        <c:axPos val="l"/>
        <c:numFmt formatCode="General" sourceLinked="1"/>
        <c:majorTickMark val="in"/>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5798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40772063985829"/>
          <c:y val="0.11111126901576684"/>
          <c:w val="0.87055796150481191"/>
          <c:h val="0.72153008663991614"/>
        </c:manualLayout>
      </c:layout>
      <c:barChart>
        <c:barDir val="col"/>
        <c:grouping val="clustered"/>
        <c:varyColors val="0"/>
        <c:ser>
          <c:idx val="0"/>
          <c:order val="0"/>
          <c:spPr>
            <a:solidFill>
              <a:srgbClr val="00689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'16.3.1'!$C$11:$C$17</c:f>
              <c:numCache>
                <c:formatCode>General</c:formatCode>
                <c:ptCount val="7"/>
                <c:pt idx="0">
                  <c:v>1989</c:v>
                </c:pt>
                <c:pt idx="1">
                  <c:v>1992</c:v>
                </c:pt>
                <c:pt idx="2">
                  <c:v>1994</c:v>
                </c:pt>
                <c:pt idx="3">
                  <c:v>1997</c:v>
                </c:pt>
                <c:pt idx="4">
                  <c:v>2008</c:v>
                </c:pt>
                <c:pt idx="5">
                  <c:v>2010</c:v>
                </c:pt>
                <c:pt idx="6">
                  <c:v>2014</c:v>
                </c:pt>
              </c:numCache>
            </c:numRef>
          </c:cat>
          <c:val>
            <c:numRef>
              <c:f>'16.3.1'!$D$11:$D$17</c:f>
              <c:numCache>
                <c:formatCode>0.0</c:formatCode>
                <c:ptCount val="7"/>
                <c:pt idx="0">
                  <c:v>28.5</c:v>
                </c:pt>
                <c:pt idx="1">
                  <c:v>26.6</c:v>
                </c:pt>
                <c:pt idx="2">
                  <c:v>20.5</c:v>
                </c:pt>
                <c:pt idx="3">
                  <c:v>26.9</c:v>
                </c:pt>
                <c:pt idx="4">
                  <c:v>23.1</c:v>
                </c:pt>
                <c:pt idx="5">
                  <c:v>23.7</c:v>
                </c:pt>
                <c:pt idx="6">
                  <c:v>29.7</c:v>
                </c:pt>
              </c:numCache>
            </c:numRef>
          </c:val>
          <c:extLst>
            <c:ext xmlns:c16="http://schemas.microsoft.com/office/drawing/2014/chart" uri="{C3380CC4-5D6E-409C-BE32-E72D297353CC}">
              <c16:uniqueId val="{00000000-A994-4116-BC69-F45B68AA712E}"/>
            </c:ext>
          </c:extLst>
        </c:ser>
        <c:dLbls>
          <c:dLblPos val="outEnd"/>
          <c:showLegendKey val="0"/>
          <c:showVal val="1"/>
          <c:showCatName val="0"/>
          <c:showSerName val="0"/>
          <c:showPercent val="0"/>
          <c:showBubbleSize val="0"/>
        </c:dLbls>
        <c:gapWidth val="219"/>
        <c:overlap val="-27"/>
        <c:axId val="246494720"/>
        <c:axId val="245482048"/>
      </c:barChart>
      <c:catAx>
        <c:axId val="24649472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5482048"/>
        <c:crosses val="autoZero"/>
        <c:auto val="1"/>
        <c:lblAlgn val="ctr"/>
        <c:lblOffset val="100"/>
        <c:noMultiLvlLbl val="0"/>
      </c:catAx>
      <c:valAx>
        <c:axId val="245482048"/>
        <c:scaling>
          <c:orientation val="minMax"/>
          <c:max val="4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3888888888888888E-2"/>
              <c:y val="1.2480679498396031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6494720"/>
        <c:crosses val="autoZero"/>
        <c:crossBetween val="between"/>
        <c:majorUnit val="1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35892388451444"/>
          <c:y val="0.1388888888888889"/>
          <c:w val="0.86608552055992993"/>
          <c:h val="0.6051924759405074"/>
        </c:manualLayout>
      </c:layout>
      <c:lineChart>
        <c:grouping val="standard"/>
        <c:varyColors val="0"/>
        <c:ser>
          <c:idx val="0"/>
          <c:order val="0"/>
          <c:tx>
            <c:strRef>
              <c:f>'16.3.2'!$D$10</c:f>
              <c:strCache>
                <c:ptCount val="1"/>
                <c:pt idx="0">
                  <c:v>Total</c:v>
                </c:pt>
              </c:strCache>
            </c:strRef>
          </c:tx>
          <c:spPr>
            <a:ln w="28575" cap="rnd">
              <a:solidFill>
                <a:schemeClr val="bg2">
                  <a:lumMod val="50000"/>
                </a:schemeClr>
              </a:solidFill>
              <a:prstDash val="sysDot"/>
              <a:round/>
            </a:ln>
            <a:effectLst/>
          </c:spPr>
          <c:marker>
            <c:symbol val="diamond"/>
            <c:size val="5"/>
            <c:spPr>
              <a:solidFill>
                <a:schemeClr val="bg2">
                  <a:lumMod val="50000"/>
                </a:schemeClr>
              </a:solidFill>
              <a:ln w="9525">
                <a:solidFill>
                  <a:schemeClr val="bg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'16.3.2'!$C$12:$C$19</c:f>
              <c:numCache>
                <c:formatCode>General</c:formatCode>
                <c:ptCount val="8"/>
                <c:pt idx="0">
                  <c:v>2010</c:v>
                </c:pt>
                <c:pt idx="1">
                  <c:v>2011</c:v>
                </c:pt>
                <c:pt idx="2">
                  <c:v>2012</c:v>
                </c:pt>
                <c:pt idx="3">
                  <c:v>2013</c:v>
                </c:pt>
                <c:pt idx="4">
                  <c:v>2014</c:v>
                </c:pt>
                <c:pt idx="5">
                  <c:v>2015</c:v>
                </c:pt>
                <c:pt idx="6">
                  <c:v>2016</c:v>
                </c:pt>
                <c:pt idx="7">
                  <c:v>2017</c:v>
                </c:pt>
              </c:numCache>
            </c:numRef>
          </c:cat>
          <c:val>
            <c:numRef>
              <c:f>'16.3.2'!$D$12:$D$19</c:f>
              <c:numCache>
                <c:formatCode>###\ ###\ ###</c:formatCode>
                <c:ptCount val="8"/>
                <c:pt idx="0">
                  <c:v>1658</c:v>
                </c:pt>
                <c:pt idx="1">
                  <c:v>1808</c:v>
                </c:pt>
                <c:pt idx="2">
                  <c:v>1769</c:v>
                </c:pt>
                <c:pt idx="3">
                  <c:v>1536</c:v>
                </c:pt>
                <c:pt idx="4">
                  <c:v>1775</c:v>
                </c:pt>
                <c:pt idx="5">
                  <c:v>1586</c:v>
                </c:pt>
                <c:pt idx="6">
                  <c:v>1588</c:v>
                </c:pt>
                <c:pt idx="7">
                  <c:v>1865</c:v>
                </c:pt>
              </c:numCache>
            </c:numRef>
          </c:val>
          <c:smooth val="0"/>
          <c:extLst>
            <c:ext xmlns:c16="http://schemas.microsoft.com/office/drawing/2014/chart" uri="{C3380CC4-5D6E-409C-BE32-E72D297353CC}">
              <c16:uniqueId val="{00000000-C30F-4F3B-8F87-0DA02B4BF3F8}"/>
            </c:ext>
          </c:extLst>
        </c:ser>
        <c:ser>
          <c:idx val="1"/>
          <c:order val="1"/>
          <c:tx>
            <c:strRef>
              <c:f>'16.3.2'!$E$11</c:f>
              <c:strCache>
                <c:ptCount val="1"/>
                <c:pt idx="0">
                  <c:v>Masculino</c:v>
                </c:pt>
              </c:strCache>
            </c:strRef>
          </c:tx>
          <c:spPr>
            <a:ln w="28575" cap="rnd">
              <a:solidFill>
                <a:srgbClr val="00689D"/>
              </a:solidFill>
              <a:round/>
            </a:ln>
            <a:effectLst/>
          </c:spPr>
          <c:marker>
            <c:symbol val="circle"/>
            <c:size val="6"/>
            <c:spPr>
              <a:solidFill>
                <a:srgbClr val="2B6BA5"/>
              </a:solidFill>
              <a:ln w="9525">
                <a:solidFill>
                  <a:srgbClr val="2B6BA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'16.3.2'!$C$12:$C$19</c:f>
              <c:numCache>
                <c:formatCode>General</c:formatCode>
                <c:ptCount val="8"/>
                <c:pt idx="0">
                  <c:v>2010</c:v>
                </c:pt>
                <c:pt idx="1">
                  <c:v>2011</c:v>
                </c:pt>
                <c:pt idx="2">
                  <c:v>2012</c:v>
                </c:pt>
                <c:pt idx="3">
                  <c:v>2013</c:v>
                </c:pt>
                <c:pt idx="4">
                  <c:v>2014</c:v>
                </c:pt>
                <c:pt idx="5">
                  <c:v>2015</c:v>
                </c:pt>
                <c:pt idx="6">
                  <c:v>2016</c:v>
                </c:pt>
                <c:pt idx="7">
                  <c:v>2017</c:v>
                </c:pt>
              </c:numCache>
            </c:numRef>
          </c:cat>
          <c:val>
            <c:numRef>
              <c:f>'16.3.2'!$E$12:$E$19</c:f>
              <c:numCache>
                <c:formatCode>###\ ###\ ###</c:formatCode>
                <c:ptCount val="8"/>
                <c:pt idx="0">
                  <c:v>1577</c:v>
                </c:pt>
                <c:pt idx="1">
                  <c:v>1694</c:v>
                </c:pt>
                <c:pt idx="2">
                  <c:v>1664</c:v>
                </c:pt>
                <c:pt idx="3">
                  <c:v>1453</c:v>
                </c:pt>
                <c:pt idx="4">
                  <c:v>1676</c:v>
                </c:pt>
                <c:pt idx="5">
                  <c:v>1488</c:v>
                </c:pt>
                <c:pt idx="6">
                  <c:v>1489</c:v>
                </c:pt>
                <c:pt idx="7">
                  <c:v>1727</c:v>
                </c:pt>
              </c:numCache>
            </c:numRef>
          </c:val>
          <c:smooth val="0"/>
          <c:extLst>
            <c:ext xmlns:c16="http://schemas.microsoft.com/office/drawing/2014/chart" uri="{C3380CC4-5D6E-409C-BE32-E72D297353CC}">
              <c16:uniqueId val="{00000001-C30F-4F3B-8F87-0DA02B4BF3F8}"/>
            </c:ext>
          </c:extLst>
        </c:ser>
        <c:ser>
          <c:idx val="2"/>
          <c:order val="2"/>
          <c:tx>
            <c:strRef>
              <c:f>'16.3.2'!$F$11</c:f>
              <c:strCache>
                <c:ptCount val="1"/>
                <c:pt idx="0">
                  <c:v>Femenino</c:v>
                </c:pt>
              </c:strCache>
            </c:strRef>
          </c:tx>
          <c:spPr>
            <a:ln w="28575" cap="rnd">
              <a:solidFill>
                <a:srgbClr val="2B6BA5"/>
              </a:solidFill>
              <a:prstDash val="dash"/>
              <a:round/>
            </a:ln>
            <a:effectLst/>
          </c:spPr>
          <c:marker>
            <c:symbol val="star"/>
            <c:size val="5"/>
            <c:spPr>
              <a:solidFill>
                <a:srgbClr val="2B6BA5"/>
              </a:solidFill>
              <a:ln w="9525">
                <a:solidFill>
                  <a:srgbClr val="2B6BA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'16.3.2'!$C$12:$C$19</c:f>
              <c:numCache>
                <c:formatCode>General</c:formatCode>
                <c:ptCount val="8"/>
                <c:pt idx="0">
                  <c:v>2010</c:v>
                </c:pt>
                <c:pt idx="1">
                  <c:v>2011</c:v>
                </c:pt>
                <c:pt idx="2">
                  <c:v>2012</c:v>
                </c:pt>
                <c:pt idx="3">
                  <c:v>2013</c:v>
                </c:pt>
                <c:pt idx="4">
                  <c:v>2014</c:v>
                </c:pt>
                <c:pt idx="5">
                  <c:v>2015</c:v>
                </c:pt>
                <c:pt idx="6">
                  <c:v>2016</c:v>
                </c:pt>
                <c:pt idx="7">
                  <c:v>2017</c:v>
                </c:pt>
              </c:numCache>
            </c:numRef>
          </c:cat>
          <c:val>
            <c:numRef>
              <c:f>'16.3.2'!$F$12:$F$19</c:f>
              <c:numCache>
                <c:formatCode>###\ ###\ ###</c:formatCode>
                <c:ptCount val="8"/>
                <c:pt idx="0">
                  <c:v>81</c:v>
                </c:pt>
                <c:pt idx="1">
                  <c:v>114</c:v>
                </c:pt>
                <c:pt idx="2">
                  <c:v>105</c:v>
                </c:pt>
                <c:pt idx="3">
                  <c:v>83</c:v>
                </c:pt>
                <c:pt idx="4">
                  <c:v>99</c:v>
                </c:pt>
                <c:pt idx="5">
                  <c:v>98</c:v>
                </c:pt>
                <c:pt idx="6">
                  <c:v>99</c:v>
                </c:pt>
                <c:pt idx="7">
                  <c:v>138</c:v>
                </c:pt>
              </c:numCache>
            </c:numRef>
          </c:val>
          <c:smooth val="0"/>
          <c:extLst>
            <c:ext xmlns:c16="http://schemas.microsoft.com/office/drawing/2014/chart" uri="{C3380CC4-5D6E-409C-BE32-E72D297353CC}">
              <c16:uniqueId val="{00000002-C30F-4F3B-8F87-0DA02B4BF3F8}"/>
            </c:ext>
          </c:extLst>
        </c:ser>
        <c:dLbls>
          <c:showLegendKey val="0"/>
          <c:showVal val="0"/>
          <c:showCatName val="0"/>
          <c:showSerName val="0"/>
          <c:showPercent val="0"/>
          <c:showBubbleSize val="0"/>
        </c:dLbls>
        <c:marker val="1"/>
        <c:smooth val="0"/>
        <c:axId val="246238720"/>
        <c:axId val="245484352"/>
      </c:lineChart>
      <c:catAx>
        <c:axId val="24623872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layout>
            <c:manualLayout>
              <c:xMode val="edge"/>
              <c:yMode val="edge"/>
              <c:x val="0.49641557305336831"/>
              <c:y val="0.81444371536891225"/>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5484352"/>
        <c:crosses val="autoZero"/>
        <c:auto val="1"/>
        <c:lblAlgn val="ctr"/>
        <c:lblOffset val="100"/>
        <c:noMultiLvlLbl val="0"/>
      </c:catAx>
      <c:valAx>
        <c:axId val="245484352"/>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Número</a:t>
                </a:r>
              </a:p>
            </c:rich>
          </c:tx>
          <c:layout>
            <c:manualLayout>
              <c:xMode val="edge"/>
              <c:yMode val="edge"/>
              <c:x val="1.3888888888888888E-2"/>
              <c:y val="1.5084572761738095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 ###\ ###"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6238720"/>
        <c:crosses val="autoZero"/>
        <c:crossBetween val="between"/>
      </c:valAx>
      <c:spPr>
        <a:noFill/>
        <a:ln>
          <a:noFill/>
        </a:ln>
        <a:effectLst/>
      </c:spPr>
    </c:plotArea>
    <c:legend>
      <c:legendPos val="b"/>
      <c:layout>
        <c:manualLayout>
          <c:xMode val="edge"/>
          <c:yMode val="edge"/>
          <c:x val="0.37404374453193345"/>
          <c:y val="0.92187445319335082"/>
          <c:w val="0.6241347331583552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613670166229221"/>
          <c:y val="0.10185185185185185"/>
          <c:w val="0.86330774278215228"/>
          <c:h val="0.7435032079323417"/>
        </c:manualLayout>
      </c:layout>
      <c:lineChart>
        <c:grouping val="standard"/>
        <c:varyColors val="0"/>
        <c:ser>
          <c:idx val="0"/>
          <c:order val="0"/>
          <c:spPr>
            <a:ln w="28575" cap="rnd">
              <a:solidFill>
                <a:srgbClr val="00689D"/>
              </a:solidFill>
              <a:round/>
            </a:ln>
            <a:effectLst/>
          </c:spPr>
          <c:marker>
            <c:symbol val="square"/>
            <c:size val="5"/>
            <c:spPr>
              <a:solidFill>
                <a:srgbClr val="2B6BA5"/>
              </a:solidFill>
              <a:ln w="9525">
                <a:solidFill>
                  <a:srgbClr val="2B6BA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'16.4.2'!$C$11:$C$19</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'16.4.2'!$D$11:$D$19</c:f>
              <c:numCache>
                <c:formatCode>###\ ###\ ###\ </c:formatCode>
                <c:ptCount val="9"/>
                <c:pt idx="0">
                  <c:v>2765</c:v>
                </c:pt>
                <c:pt idx="1">
                  <c:v>2275</c:v>
                </c:pt>
                <c:pt idx="2">
                  <c:v>2047</c:v>
                </c:pt>
                <c:pt idx="3">
                  <c:v>2032</c:v>
                </c:pt>
                <c:pt idx="4">
                  <c:v>1976</c:v>
                </c:pt>
                <c:pt idx="5">
                  <c:v>1712</c:v>
                </c:pt>
                <c:pt idx="6">
                  <c:v>2010</c:v>
                </c:pt>
                <c:pt idx="7">
                  <c:v>2056</c:v>
                </c:pt>
                <c:pt idx="8">
                  <c:v>2321</c:v>
                </c:pt>
              </c:numCache>
            </c:numRef>
          </c:val>
          <c:smooth val="0"/>
          <c:extLst>
            <c:ext xmlns:c16="http://schemas.microsoft.com/office/drawing/2014/chart" uri="{C3380CC4-5D6E-409C-BE32-E72D297353CC}">
              <c16:uniqueId val="{00000000-643E-4640-813E-5925B98DE6CC}"/>
            </c:ext>
          </c:extLst>
        </c:ser>
        <c:dLbls>
          <c:dLblPos val="t"/>
          <c:showLegendKey val="0"/>
          <c:showVal val="1"/>
          <c:showCatName val="0"/>
          <c:showSerName val="0"/>
          <c:showPercent val="0"/>
          <c:showBubbleSize val="0"/>
        </c:dLbls>
        <c:marker val="1"/>
        <c:smooth val="0"/>
        <c:axId val="247240192"/>
        <c:axId val="245487808"/>
      </c:lineChart>
      <c:catAx>
        <c:axId val="24724019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5487808"/>
        <c:crosses val="autoZero"/>
        <c:auto val="1"/>
        <c:lblAlgn val="ctr"/>
        <c:lblOffset val="100"/>
        <c:noMultiLvlLbl val="0"/>
      </c:catAx>
      <c:valAx>
        <c:axId val="245487808"/>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Número</a:t>
                </a:r>
              </a:p>
            </c:rich>
          </c:tx>
          <c:layout>
            <c:manualLayout>
              <c:xMode val="edge"/>
              <c:yMode val="edge"/>
              <c:x val="1.3888888888888888E-2"/>
              <c:y val="1.2480679498396031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 ###\ ##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72401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76137357830272"/>
          <c:y val="0.14351851851851852"/>
          <c:w val="0.86568307086614171"/>
          <c:h val="0.65091061533974914"/>
        </c:manualLayout>
      </c:layout>
      <c:lineChart>
        <c:grouping val="standard"/>
        <c:varyColors val="0"/>
        <c:ser>
          <c:idx val="0"/>
          <c:order val="0"/>
          <c:tx>
            <c:strRef>
              <c:f>'16.6.1'!$D$11</c:f>
              <c:strCache>
                <c:ptCount val="1"/>
                <c:pt idx="0">
                  <c:v>Gasto Total</c:v>
                </c:pt>
              </c:strCache>
            </c:strRef>
          </c:tx>
          <c:spPr>
            <a:ln w="28575" cap="rnd">
              <a:solidFill>
                <a:srgbClr val="00689D"/>
              </a:solidFill>
              <a:round/>
            </a:ln>
            <a:effectLst/>
          </c:spPr>
          <c:marker>
            <c:symbol val="circle"/>
            <c:size val="5"/>
            <c:spPr>
              <a:solidFill>
                <a:srgbClr val="2B6BA5"/>
              </a:solidFill>
              <a:ln w="9525">
                <a:solidFill>
                  <a:srgbClr val="2B6BA5"/>
                </a:solidFill>
              </a:ln>
              <a:effectLst/>
            </c:spPr>
          </c:marker>
          <c:dLbls>
            <c:dLbl>
              <c:idx val="0"/>
              <c:layout>
                <c:manualLayout>
                  <c:x val="-2.7062554680664916E-2"/>
                  <c:y val="-4.39468503937007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D0-4988-B8E6-CEE56C50A9AB}"/>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'16.6.1'!$C$16:$C$24</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'16.6.1'!$D$16:$D$24</c:f>
              <c:numCache>
                <c:formatCode>0.00</c:formatCode>
                <c:ptCount val="9"/>
                <c:pt idx="0">
                  <c:v>99.642539019328979</c:v>
                </c:pt>
                <c:pt idx="1">
                  <c:v>94.088030529055843</c:v>
                </c:pt>
                <c:pt idx="2">
                  <c:v>95.326071796598541</c:v>
                </c:pt>
                <c:pt idx="3">
                  <c:v>98.194483742475995</c:v>
                </c:pt>
                <c:pt idx="4">
                  <c:v>96.980491077160153</c:v>
                </c:pt>
                <c:pt idx="5">
                  <c:v>94.301637484781367</c:v>
                </c:pt>
                <c:pt idx="6">
                  <c:v>96.224141756357469</c:v>
                </c:pt>
                <c:pt idx="7">
                  <c:v>95.2</c:v>
                </c:pt>
                <c:pt idx="8">
                  <c:v>89.9</c:v>
                </c:pt>
              </c:numCache>
            </c:numRef>
          </c:val>
          <c:smooth val="0"/>
          <c:extLst>
            <c:ext xmlns:c16="http://schemas.microsoft.com/office/drawing/2014/chart" uri="{C3380CC4-5D6E-409C-BE32-E72D297353CC}">
              <c16:uniqueId val="{00000001-30D0-4988-B8E6-CEE56C50A9AB}"/>
            </c:ext>
          </c:extLst>
        </c:ser>
        <c:dLbls>
          <c:showLegendKey val="0"/>
          <c:showVal val="0"/>
          <c:showCatName val="0"/>
          <c:showSerName val="0"/>
          <c:showPercent val="0"/>
          <c:showBubbleSize val="0"/>
        </c:dLbls>
        <c:marker val="1"/>
        <c:smooth val="0"/>
        <c:axId val="246942720"/>
        <c:axId val="247301824"/>
      </c:lineChart>
      <c:catAx>
        <c:axId val="24694272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7301824"/>
        <c:crosses val="autoZero"/>
        <c:auto val="1"/>
        <c:lblAlgn val="ctr"/>
        <c:lblOffset val="100"/>
        <c:noMultiLvlLbl val="0"/>
      </c:catAx>
      <c:valAx>
        <c:axId val="247301824"/>
        <c:scaling>
          <c:orientation val="minMax"/>
          <c:max val="100"/>
          <c:min val="88"/>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6666666666666666E-2"/>
              <c:y val="2.173993875765529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6942720"/>
        <c:crosses val="autoZero"/>
        <c:crossBetween val="between"/>
        <c:majorUnit val="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38670166229222"/>
          <c:y val="0.15277777777777779"/>
          <c:w val="0.85005774278215218"/>
          <c:h val="0.60982210557013694"/>
        </c:manualLayout>
      </c:layout>
      <c:lineChart>
        <c:grouping val="standard"/>
        <c:varyColors val="0"/>
        <c:ser>
          <c:idx val="0"/>
          <c:order val="0"/>
          <c:tx>
            <c:strRef>
              <c:f>'16.7.1'!$D$10:$D$11</c:f>
              <c:strCache>
                <c:ptCount val="2"/>
                <c:pt idx="0">
                  <c:v>Total</c:v>
                </c:pt>
              </c:strCache>
            </c:strRef>
          </c:tx>
          <c:spPr>
            <a:ln w="28575" cap="rnd">
              <a:solidFill>
                <a:schemeClr val="bg2">
                  <a:lumMod val="50000"/>
                </a:schemeClr>
              </a:solidFill>
              <a:round/>
            </a:ln>
            <a:effectLst/>
          </c:spPr>
          <c:marker>
            <c:symbol val="square"/>
            <c:size val="5"/>
            <c:spPr>
              <a:solidFill>
                <a:schemeClr val="bg2">
                  <a:lumMod val="50000"/>
                </a:schemeClr>
              </a:solidFill>
              <a:ln w="9525">
                <a:solidFill>
                  <a:schemeClr val="bg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'16.7.1'!$C$31:$C$39</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'16.7.1'!$D$31:$D$39</c:f>
              <c:numCache>
                <c:formatCode>0.0</c:formatCode>
                <c:ptCount val="9"/>
                <c:pt idx="0">
                  <c:v>16.396024960663226</c:v>
                </c:pt>
                <c:pt idx="1">
                  <c:v>16.625741111252083</c:v>
                </c:pt>
                <c:pt idx="2">
                  <c:v>15.550950786750899</c:v>
                </c:pt>
                <c:pt idx="3">
                  <c:v>15.264554093569888</c:v>
                </c:pt>
                <c:pt idx="4">
                  <c:v>14.325915164313583</c:v>
                </c:pt>
                <c:pt idx="5">
                  <c:v>13.25364326000336</c:v>
                </c:pt>
                <c:pt idx="6">
                  <c:v>13.686734764853849</c:v>
                </c:pt>
                <c:pt idx="7">
                  <c:v>14.265710674304172</c:v>
                </c:pt>
                <c:pt idx="8">
                  <c:v>12.679964242738432</c:v>
                </c:pt>
              </c:numCache>
            </c:numRef>
          </c:val>
          <c:smooth val="0"/>
          <c:extLst>
            <c:ext xmlns:c16="http://schemas.microsoft.com/office/drawing/2014/chart" uri="{C3380CC4-5D6E-409C-BE32-E72D297353CC}">
              <c16:uniqueId val="{00000000-CF32-4F78-AF42-157B3D3363FC}"/>
            </c:ext>
          </c:extLst>
        </c:ser>
        <c:ser>
          <c:idx val="1"/>
          <c:order val="1"/>
          <c:tx>
            <c:strRef>
              <c:f>'16.7.1'!$E$11</c:f>
              <c:strCache>
                <c:ptCount val="1"/>
                <c:pt idx="0">
                  <c:v>Hombres </c:v>
                </c:pt>
              </c:strCache>
            </c:strRef>
          </c:tx>
          <c:spPr>
            <a:ln w="28575" cap="rnd">
              <a:solidFill>
                <a:srgbClr val="2B6BA5"/>
              </a:solidFill>
              <a:prstDash val="dash"/>
              <a:round/>
            </a:ln>
            <a:effectLst/>
          </c:spPr>
          <c:marker>
            <c:symbol val="star"/>
            <c:size val="5"/>
            <c:spPr>
              <a:solidFill>
                <a:srgbClr val="00689D"/>
              </a:solidFill>
              <a:ln w="9525">
                <a:solidFill>
                  <a:srgbClr val="2B6BA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'16.7.1'!$C$31:$C$39</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'16.7.1'!$E$31:$E$39</c:f>
              <c:numCache>
                <c:formatCode>0.0</c:formatCode>
                <c:ptCount val="9"/>
                <c:pt idx="0">
                  <c:v>14.077124993093634</c:v>
                </c:pt>
                <c:pt idx="1">
                  <c:v>13.502420300044809</c:v>
                </c:pt>
                <c:pt idx="2">
                  <c:v>12.891036767682092</c:v>
                </c:pt>
                <c:pt idx="3">
                  <c:v>12.245050719649313</c:v>
                </c:pt>
                <c:pt idx="4">
                  <c:v>11.994223265813636</c:v>
                </c:pt>
                <c:pt idx="5">
                  <c:v>10.910563004746924</c:v>
                </c:pt>
                <c:pt idx="6">
                  <c:v>11.081280376884736</c:v>
                </c:pt>
                <c:pt idx="7">
                  <c:v>11.776279770710273</c:v>
                </c:pt>
                <c:pt idx="8">
                  <c:v>10.424950394071939</c:v>
                </c:pt>
              </c:numCache>
            </c:numRef>
          </c:val>
          <c:smooth val="0"/>
          <c:extLst>
            <c:ext xmlns:c16="http://schemas.microsoft.com/office/drawing/2014/chart" uri="{C3380CC4-5D6E-409C-BE32-E72D297353CC}">
              <c16:uniqueId val="{00000001-CF32-4F78-AF42-157B3D3363FC}"/>
            </c:ext>
          </c:extLst>
        </c:ser>
        <c:ser>
          <c:idx val="2"/>
          <c:order val="2"/>
          <c:tx>
            <c:strRef>
              <c:f>'16.7.1'!$F$11</c:f>
              <c:strCache>
                <c:ptCount val="1"/>
                <c:pt idx="0">
                  <c:v>Mujeres</c:v>
                </c:pt>
              </c:strCache>
            </c:strRef>
          </c:tx>
          <c:spPr>
            <a:ln w="28575" cap="rnd">
              <a:solidFill>
                <a:srgbClr val="2B6BA5"/>
              </a:solidFill>
              <a:round/>
            </a:ln>
            <a:effectLst/>
          </c:spPr>
          <c:marker>
            <c:symbol val="circle"/>
            <c:size val="5"/>
            <c:spPr>
              <a:solidFill>
                <a:srgbClr val="00689D"/>
              </a:solidFill>
              <a:ln w="9525">
                <a:solidFill>
                  <a:srgbClr val="2B6BA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'16.7.1'!$C$31:$C$39</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'16.7.1'!$F$31:$F$39</c:f>
              <c:numCache>
                <c:formatCode>0.0</c:formatCode>
                <c:ptCount val="9"/>
                <c:pt idx="0">
                  <c:v>20.39995191365886</c:v>
                </c:pt>
                <c:pt idx="1">
                  <c:v>22.171961741940834</c:v>
                </c:pt>
                <c:pt idx="2">
                  <c:v>19.837723035330598</c:v>
                </c:pt>
                <c:pt idx="3">
                  <c:v>20.072035197685377</c:v>
                </c:pt>
                <c:pt idx="4">
                  <c:v>18.128705147888507</c:v>
                </c:pt>
                <c:pt idx="5">
                  <c:v>17.092500021245176</c:v>
                </c:pt>
                <c:pt idx="6">
                  <c:v>18.179984481474747</c:v>
                </c:pt>
                <c:pt idx="7">
                  <c:v>18.569808819367044</c:v>
                </c:pt>
                <c:pt idx="8">
                  <c:v>16.479798340110818</c:v>
                </c:pt>
              </c:numCache>
            </c:numRef>
          </c:val>
          <c:smooth val="0"/>
          <c:extLst>
            <c:ext xmlns:c16="http://schemas.microsoft.com/office/drawing/2014/chart" uri="{C3380CC4-5D6E-409C-BE32-E72D297353CC}">
              <c16:uniqueId val="{00000002-CF32-4F78-AF42-157B3D3363FC}"/>
            </c:ext>
          </c:extLst>
        </c:ser>
        <c:dLbls>
          <c:showLegendKey val="0"/>
          <c:showVal val="0"/>
          <c:showCatName val="0"/>
          <c:showSerName val="0"/>
          <c:showPercent val="0"/>
          <c:showBubbleSize val="0"/>
        </c:dLbls>
        <c:marker val="1"/>
        <c:smooth val="0"/>
        <c:axId val="246834688"/>
        <c:axId val="247304704"/>
      </c:lineChart>
      <c:catAx>
        <c:axId val="24683468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7304704"/>
        <c:crosses val="autoZero"/>
        <c:auto val="1"/>
        <c:lblAlgn val="ctr"/>
        <c:lblOffset val="100"/>
        <c:noMultiLvlLbl val="0"/>
      </c:catAx>
      <c:valAx>
        <c:axId val="247304704"/>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Porcentaje</a:t>
                </a:r>
              </a:p>
            </c:rich>
          </c:tx>
          <c:layout>
            <c:manualLayout>
              <c:xMode val="edge"/>
              <c:yMode val="edge"/>
              <c:x val="8.3333333333333332E-3"/>
              <c:y val="2.4343832020997352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6834688"/>
        <c:crosses val="autoZero"/>
        <c:crossBetween val="between"/>
      </c:valAx>
      <c:spPr>
        <a:noFill/>
        <a:ln>
          <a:noFill/>
        </a:ln>
        <a:effectLst/>
      </c:spPr>
    </c:plotArea>
    <c:legend>
      <c:legendPos val="b"/>
      <c:layout>
        <c:manualLayout>
          <c:xMode val="edge"/>
          <c:yMode val="edge"/>
          <c:x val="0.47861329833770777"/>
          <c:y val="0.92187445319335082"/>
          <c:w val="0.52138670166229217"/>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16929133858274E-2"/>
          <c:y val="0.13425925925925927"/>
          <c:w val="0.88112751531058608"/>
          <c:h val="0.67868839311752693"/>
        </c:manualLayout>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'[7]16.9.1'!$C$13:$C$20</c:f>
              <c:numCache>
                <c:formatCode>General</c:formatCode>
                <c:ptCount val="8"/>
                <c:pt idx="0">
                  <c:v>2011</c:v>
                </c:pt>
                <c:pt idx="1">
                  <c:v>2012</c:v>
                </c:pt>
                <c:pt idx="2">
                  <c:v>2013</c:v>
                </c:pt>
                <c:pt idx="3">
                  <c:v>2014</c:v>
                </c:pt>
                <c:pt idx="4">
                  <c:v>2015</c:v>
                </c:pt>
                <c:pt idx="5">
                  <c:v>2016</c:v>
                </c:pt>
                <c:pt idx="6">
                  <c:v>2017</c:v>
                </c:pt>
                <c:pt idx="7">
                  <c:v>2018</c:v>
                </c:pt>
              </c:numCache>
            </c:numRef>
          </c:cat>
          <c:val>
            <c:numRef>
              <c:f>'[7]16.9.1'!$D$13:$D$20</c:f>
              <c:numCache>
                <c:formatCode>General</c:formatCode>
                <c:ptCount val="8"/>
                <c:pt idx="0">
                  <c:v>103.94368951021605</c:v>
                </c:pt>
                <c:pt idx="1">
                  <c:v>103.47582944981568</c:v>
                </c:pt>
                <c:pt idx="2">
                  <c:v>102.15375877678974</c:v>
                </c:pt>
                <c:pt idx="3">
                  <c:v>101.4676456552498</c:v>
                </c:pt>
                <c:pt idx="4">
                  <c:v>101.81978329255506</c:v>
                </c:pt>
                <c:pt idx="5">
                  <c:v>100.83889706581901</c:v>
                </c:pt>
                <c:pt idx="6">
                  <c:v>99.95505655851214</c:v>
                </c:pt>
                <c:pt idx="7">
                  <c:v>99.926245143058992</c:v>
                </c:pt>
              </c:numCache>
            </c:numRef>
          </c:val>
          <c:extLst>
            <c:ext xmlns:c16="http://schemas.microsoft.com/office/drawing/2014/chart" uri="{C3380CC4-5D6E-409C-BE32-E72D297353CC}">
              <c16:uniqueId val="{00000000-CC36-4F5F-B30E-05729F824EBD}"/>
            </c:ext>
          </c:extLst>
        </c:ser>
        <c:dLbls>
          <c:dLblPos val="outEnd"/>
          <c:showLegendKey val="0"/>
          <c:showVal val="1"/>
          <c:showCatName val="0"/>
          <c:showSerName val="0"/>
          <c:showPercent val="0"/>
          <c:showBubbleSize val="0"/>
        </c:dLbls>
        <c:gapWidth val="219"/>
        <c:overlap val="-27"/>
        <c:axId val="247593472"/>
        <c:axId val="246785152"/>
      </c:barChart>
      <c:catAx>
        <c:axId val="24759347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R" b="1" baseline="0">
                    <a:solidFill>
                      <a:schemeClr val="tx1"/>
                    </a:solidFill>
                  </a:rPr>
                  <a:t>Año</a:t>
                </a:r>
              </a:p>
              <a:p>
                <a:pPr>
                  <a:defRPr b="1">
                    <a:solidFill>
                      <a:schemeClr val="tx1"/>
                    </a:solidFill>
                  </a:defRPr>
                </a:pPr>
                <a:endParaRPr lang="es-CR" b="1">
                  <a:solidFill>
                    <a:schemeClr val="tx1"/>
                  </a:solidFill>
                </a:endParaRPr>
              </a:p>
            </c:rich>
          </c:tx>
          <c:layout>
            <c:manualLayout>
              <c:xMode val="edge"/>
              <c:yMode val="edge"/>
              <c:x val="0.4202209098862642"/>
              <c:y val="0.9064581510644502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6785152"/>
        <c:crosses val="autoZero"/>
        <c:auto val="1"/>
        <c:lblAlgn val="ctr"/>
        <c:lblOffset val="100"/>
        <c:noMultiLvlLbl val="0"/>
      </c:catAx>
      <c:valAx>
        <c:axId val="246785152"/>
        <c:scaling>
          <c:orientation val="minMax"/>
          <c:max val="105"/>
          <c:min val="75"/>
        </c:scaling>
        <c:delete val="0"/>
        <c:axPos val="l"/>
        <c:title>
          <c:tx>
            <c:rich>
              <a:bodyPr rot="0" spcFirstLastPara="1" vertOverflow="ellipsis" wrap="square" anchor="ctr" anchorCtr="1"/>
              <a:lstStyle/>
              <a:p>
                <a:pPr>
                  <a:defRPr sz="1000" b="1" i="0" u="none" strike="noStrike" kern="1200" baseline="0">
                    <a:solidFill>
                      <a:schemeClr val="tx1"/>
                    </a:solidFill>
                    <a:latin typeface="+mn-lt"/>
                    <a:ea typeface="+mn-ea"/>
                    <a:cs typeface="+mn-cs"/>
                  </a:defRPr>
                </a:pPr>
                <a:r>
                  <a:rPr lang="es-CR" b="1">
                    <a:solidFill>
                      <a:schemeClr val="tx1"/>
                    </a:solidFill>
                  </a:rPr>
                  <a:t>Porcentaje</a:t>
                </a:r>
              </a:p>
            </c:rich>
          </c:tx>
          <c:layout>
            <c:manualLayout>
              <c:xMode val="edge"/>
              <c:yMode val="edge"/>
              <c:x val="1.6666666666666666E-2"/>
              <c:y val="2.6369568387284922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solidFill>
                  <a:latin typeface="+mn-lt"/>
                  <a:ea typeface="+mn-ea"/>
                  <a:cs typeface="+mn-cs"/>
                </a:defRPr>
              </a:pPr>
              <a:endParaRPr lang="es-CR"/>
            </a:p>
          </c:txPr>
        </c:title>
        <c:numFmt formatCode="General"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7593472"/>
        <c:crosses val="autoZero"/>
        <c:crossBetween val="between"/>
        <c:majorUnit val="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902792271448"/>
          <c:y val="0.11574074074074074"/>
          <c:w val="0.85154181028576248"/>
          <c:h val="0.71902446564335942"/>
        </c:manualLayout>
      </c:layout>
      <c:lineChart>
        <c:grouping val="standard"/>
        <c:varyColors val="0"/>
        <c:ser>
          <c:idx val="0"/>
          <c:order val="0"/>
          <c:spPr>
            <a:ln w="28575" cap="rnd">
              <a:solidFill>
                <a:srgbClr val="19486A"/>
              </a:solidFill>
              <a:round/>
            </a:ln>
            <a:effectLst/>
          </c:spPr>
          <c:marker>
            <c:symbol val="circle"/>
            <c:size val="5"/>
            <c:spPr>
              <a:solidFill>
                <a:srgbClr val="1F4E78"/>
              </a:solidFill>
              <a:ln w="9525">
                <a:solidFill>
                  <a:srgbClr val="1F4E78"/>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'17.1.1'!$C$21:$C$29</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'17.1.1'!$D$21:$D$29</c:f>
              <c:numCache>
                <c:formatCode>###\ ###\ ###\ ###.00</c:formatCode>
                <c:ptCount val="9"/>
                <c:pt idx="0">
                  <c:v>13.998004816752793</c:v>
                </c:pt>
                <c:pt idx="1">
                  <c:v>14.152201494432376</c:v>
                </c:pt>
                <c:pt idx="2">
                  <c:v>14.009859643944687</c:v>
                </c:pt>
                <c:pt idx="3">
                  <c:v>14.228404732795024</c:v>
                </c:pt>
                <c:pt idx="4">
                  <c:v>13.935164307861386</c:v>
                </c:pt>
                <c:pt idx="5">
                  <c:v>14.261656618997948</c:v>
                </c:pt>
                <c:pt idx="6">
                  <c:v>14.748700450643456</c:v>
                </c:pt>
                <c:pt idx="7">
                  <c:v>14.469046054138795</c:v>
                </c:pt>
                <c:pt idx="8">
                  <c:v>14.287991950392334</c:v>
                </c:pt>
              </c:numCache>
            </c:numRef>
          </c:val>
          <c:smooth val="0"/>
          <c:extLst>
            <c:ext xmlns:c16="http://schemas.microsoft.com/office/drawing/2014/chart" uri="{C3380CC4-5D6E-409C-BE32-E72D297353CC}">
              <c16:uniqueId val="{00000000-C46D-493B-96E1-AE425FD1E506}"/>
            </c:ext>
          </c:extLst>
        </c:ser>
        <c:dLbls>
          <c:dLblPos val="t"/>
          <c:showLegendKey val="0"/>
          <c:showVal val="1"/>
          <c:showCatName val="0"/>
          <c:showSerName val="0"/>
          <c:showPercent val="0"/>
          <c:showBubbleSize val="0"/>
        </c:dLbls>
        <c:marker val="1"/>
        <c:smooth val="0"/>
        <c:axId val="248077824"/>
        <c:axId val="246789760"/>
      </c:lineChart>
      <c:catAx>
        <c:axId val="24807782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6789760"/>
        <c:crosses val="autoZero"/>
        <c:auto val="1"/>
        <c:lblAlgn val="ctr"/>
        <c:lblOffset val="100"/>
        <c:noMultiLvlLbl val="0"/>
      </c:catAx>
      <c:valAx>
        <c:axId val="246789760"/>
        <c:scaling>
          <c:orientation val="minMax"/>
          <c:min val="9"/>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3888888888888888E-2"/>
              <c:y val="7.8510498687664049E-3"/>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807782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orientation="landscape"/>
  </c:printSettings>
  <c:userShapes r:id="rId3"/>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0618174065706E-2"/>
          <c:y val="0.13649556018121256"/>
          <c:w val="0.8537493924370565"/>
          <c:h val="0.52772364365944291"/>
        </c:manualLayout>
      </c:layout>
      <c:barChart>
        <c:barDir val="col"/>
        <c:grouping val="stacked"/>
        <c:varyColors val="0"/>
        <c:ser>
          <c:idx val="0"/>
          <c:order val="0"/>
          <c:tx>
            <c:strRef>
              <c:f>'17.1.1'!$F$11</c:f>
              <c:strCache>
                <c:ptCount val="1"/>
                <c:pt idx="0">
                  <c:v>I-1 Ingresos Tributarios</c:v>
                </c:pt>
              </c:strCache>
            </c:strRef>
          </c:tx>
          <c:spPr>
            <a:solidFill>
              <a:srgbClr val="19486A"/>
            </a:solidFill>
            <a:ln>
              <a:noFill/>
            </a:ln>
            <a:effectLst/>
          </c:spPr>
          <c:invertIfNegative val="0"/>
          <c:cat>
            <c:numRef>
              <c:f>'17.1.1'!$C$21:$C$28</c:f>
              <c:numCache>
                <c:formatCode>General</c:formatCode>
                <c:ptCount val="8"/>
                <c:pt idx="0">
                  <c:v>2010</c:v>
                </c:pt>
                <c:pt idx="1">
                  <c:v>2011</c:v>
                </c:pt>
                <c:pt idx="2">
                  <c:v>2012</c:v>
                </c:pt>
                <c:pt idx="3">
                  <c:v>2013</c:v>
                </c:pt>
                <c:pt idx="4">
                  <c:v>2014</c:v>
                </c:pt>
                <c:pt idx="5">
                  <c:v>2015</c:v>
                </c:pt>
                <c:pt idx="6">
                  <c:v>2016</c:v>
                </c:pt>
                <c:pt idx="7">
                  <c:v>2017</c:v>
                </c:pt>
              </c:numCache>
            </c:numRef>
          </c:cat>
          <c:val>
            <c:numRef>
              <c:f>'17.1.1'!$F$21:$F$28</c:f>
              <c:numCache>
                <c:formatCode>###\ ###\ ###\ ###.00</c:formatCode>
                <c:ptCount val="8"/>
                <c:pt idx="0">
                  <c:v>12.714497692313225</c:v>
                </c:pt>
                <c:pt idx="1">
                  <c:v>12.958530127666606</c:v>
                </c:pt>
                <c:pt idx="2">
                  <c:v>12.870095180142071</c:v>
                </c:pt>
                <c:pt idx="3">
                  <c:v>13.242895794004985</c:v>
                </c:pt>
                <c:pt idx="4">
                  <c:v>12.917388966929638</c:v>
                </c:pt>
                <c:pt idx="5">
                  <c:v>13.173557154001395</c:v>
                </c:pt>
                <c:pt idx="6">
                  <c:v>13.456176492438798</c:v>
                </c:pt>
                <c:pt idx="7">
                  <c:v>13.386932636104868</c:v>
                </c:pt>
              </c:numCache>
            </c:numRef>
          </c:val>
          <c:extLst>
            <c:ext xmlns:c16="http://schemas.microsoft.com/office/drawing/2014/chart" uri="{C3380CC4-5D6E-409C-BE32-E72D297353CC}">
              <c16:uniqueId val="{00000000-36C0-4241-A505-C261E8447E06}"/>
            </c:ext>
          </c:extLst>
        </c:ser>
        <c:ser>
          <c:idx val="1"/>
          <c:order val="1"/>
          <c:tx>
            <c:strRef>
              <c:f>'17.1.1'!$G$11</c:f>
              <c:strCache>
                <c:ptCount val="1"/>
                <c:pt idx="0">
                  <c:v>I-2 Contribuciones Sociales</c:v>
                </c:pt>
              </c:strCache>
            </c:strRef>
          </c:tx>
          <c:spPr>
            <a:pattFill prst="wdDnDiag">
              <a:fgClr>
                <a:srgbClr val="1F4E78"/>
              </a:fgClr>
              <a:bgClr>
                <a:schemeClr val="bg1"/>
              </a:bgClr>
            </a:pattFill>
            <a:ln>
              <a:noFill/>
            </a:ln>
            <a:effectLst/>
          </c:spPr>
          <c:invertIfNegative val="0"/>
          <c:cat>
            <c:numRef>
              <c:f>'17.1.1'!$C$21:$C$28</c:f>
              <c:numCache>
                <c:formatCode>General</c:formatCode>
                <c:ptCount val="8"/>
                <c:pt idx="0">
                  <c:v>2010</c:v>
                </c:pt>
                <c:pt idx="1">
                  <c:v>2011</c:v>
                </c:pt>
                <c:pt idx="2">
                  <c:v>2012</c:v>
                </c:pt>
                <c:pt idx="3">
                  <c:v>2013</c:v>
                </c:pt>
                <c:pt idx="4">
                  <c:v>2014</c:v>
                </c:pt>
                <c:pt idx="5">
                  <c:v>2015</c:v>
                </c:pt>
                <c:pt idx="6">
                  <c:v>2016</c:v>
                </c:pt>
                <c:pt idx="7">
                  <c:v>2017</c:v>
                </c:pt>
              </c:numCache>
            </c:numRef>
          </c:cat>
          <c:val>
            <c:numRef>
              <c:f>'17.1.1'!$G$21:$G$28</c:f>
              <c:numCache>
                <c:formatCode>0.00</c:formatCode>
                <c:ptCount val="8"/>
                <c:pt idx="0">
                  <c:v>0.3122565790278633</c:v>
                </c:pt>
                <c:pt idx="1">
                  <c:v>0.31243749810249205</c:v>
                </c:pt>
                <c:pt idx="2">
                  <c:v>0.31698329620017368</c:v>
                </c:pt>
                <c:pt idx="3">
                  <c:v>0.22634866782035348</c:v>
                </c:pt>
                <c:pt idx="4">
                  <c:v>0.21968827990935755</c:v>
                </c:pt>
                <c:pt idx="5">
                  <c:v>0.21646562698069516</c:v>
                </c:pt>
                <c:pt idx="6">
                  <c:v>0.47108968526711559</c:v>
                </c:pt>
                <c:pt idx="7">
                  <c:v>0.21691530004696724</c:v>
                </c:pt>
              </c:numCache>
            </c:numRef>
          </c:val>
          <c:extLst>
            <c:ext xmlns:c16="http://schemas.microsoft.com/office/drawing/2014/chart" uri="{C3380CC4-5D6E-409C-BE32-E72D297353CC}">
              <c16:uniqueId val="{00000001-36C0-4241-A505-C261E8447E06}"/>
            </c:ext>
          </c:extLst>
        </c:ser>
        <c:ser>
          <c:idx val="2"/>
          <c:order val="2"/>
          <c:tx>
            <c:strRef>
              <c:f>'17.1.1'!$H$11</c:f>
              <c:strCache>
                <c:ptCount val="1"/>
                <c:pt idx="0">
                  <c:v>I-3  Ingresos no Tributarios</c:v>
                </c:pt>
              </c:strCache>
            </c:strRef>
          </c:tx>
          <c:spPr>
            <a:solidFill>
              <a:schemeClr val="accent3">
                <a:lumMod val="75000"/>
              </a:schemeClr>
            </a:solidFill>
            <a:ln>
              <a:noFill/>
            </a:ln>
            <a:effectLst/>
          </c:spPr>
          <c:invertIfNegative val="0"/>
          <c:cat>
            <c:numRef>
              <c:f>'17.1.1'!$C$21:$C$28</c:f>
              <c:numCache>
                <c:formatCode>General</c:formatCode>
                <c:ptCount val="8"/>
                <c:pt idx="0">
                  <c:v>2010</c:v>
                </c:pt>
                <c:pt idx="1">
                  <c:v>2011</c:v>
                </c:pt>
                <c:pt idx="2">
                  <c:v>2012</c:v>
                </c:pt>
                <c:pt idx="3">
                  <c:v>2013</c:v>
                </c:pt>
                <c:pt idx="4">
                  <c:v>2014</c:v>
                </c:pt>
                <c:pt idx="5">
                  <c:v>2015</c:v>
                </c:pt>
                <c:pt idx="6">
                  <c:v>2016</c:v>
                </c:pt>
                <c:pt idx="7">
                  <c:v>2017</c:v>
                </c:pt>
              </c:numCache>
            </c:numRef>
          </c:cat>
          <c:val>
            <c:numRef>
              <c:f>'17.1.1'!$H$21:$H$28</c:f>
              <c:numCache>
                <c:formatCode>0.00</c:formatCode>
                <c:ptCount val="8"/>
                <c:pt idx="0">
                  <c:v>0.13995981003496649</c:v>
                </c:pt>
                <c:pt idx="1">
                  <c:v>0.10614605938380391</c:v>
                </c:pt>
                <c:pt idx="2">
                  <c:v>9.5031213886808394E-2</c:v>
                </c:pt>
                <c:pt idx="3">
                  <c:v>8.3608781457082892E-2</c:v>
                </c:pt>
                <c:pt idx="4">
                  <c:v>9.9557778035206643E-2</c:v>
                </c:pt>
                <c:pt idx="5">
                  <c:v>0.17459557302297224</c:v>
                </c:pt>
                <c:pt idx="6">
                  <c:v>0.14383015757159071</c:v>
                </c:pt>
                <c:pt idx="7">
                  <c:v>0.22849049326378298</c:v>
                </c:pt>
              </c:numCache>
            </c:numRef>
          </c:val>
          <c:extLst>
            <c:ext xmlns:c16="http://schemas.microsoft.com/office/drawing/2014/chart" uri="{C3380CC4-5D6E-409C-BE32-E72D297353CC}">
              <c16:uniqueId val="{00000002-36C0-4241-A505-C261E8447E06}"/>
            </c:ext>
          </c:extLst>
        </c:ser>
        <c:ser>
          <c:idx val="3"/>
          <c:order val="3"/>
          <c:tx>
            <c:strRef>
              <c:f>'17.1.1'!$I$11</c:f>
              <c:strCache>
                <c:ptCount val="1"/>
                <c:pt idx="0">
                  <c:v>I-4    Transferencias</c:v>
                </c:pt>
              </c:strCache>
            </c:strRef>
          </c:tx>
          <c:spPr>
            <a:solidFill>
              <a:schemeClr val="bg2">
                <a:lumMod val="75000"/>
              </a:schemeClr>
            </a:solidFill>
            <a:ln>
              <a:noFill/>
            </a:ln>
            <a:effectLst/>
          </c:spPr>
          <c:invertIfNegative val="0"/>
          <c:cat>
            <c:numRef>
              <c:f>'17.1.1'!$C$21:$C$28</c:f>
              <c:numCache>
                <c:formatCode>General</c:formatCode>
                <c:ptCount val="8"/>
                <c:pt idx="0">
                  <c:v>2010</c:v>
                </c:pt>
                <c:pt idx="1">
                  <c:v>2011</c:v>
                </c:pt>
                <c:pt idx="2">
                  <c:v>2012</c:v>
                </c:pt>
                <c:pt idx="3">
                  <c:v>2013</c:v>
                </c:pt>
                <c:pt idx="4">
                  <c:v>2014</c:v>
                </c:pt>
                <c:pt idx="5">
                  <c:v>2015</c:v>
                </c:pt>
                <c:pt idx="6">
                  <c:v>2016</c:v>
                </c:pt>
                <c:pt idx="7">
                  <c:v>2017</c:v>
                </c:pt>
              </c:numCache>
            </c:numRef>
          </c:cat>
          <c:val>
            <c:numRef>
              <c:f>'17.1.1'!$I$21:$I$28</c:f>
              <c:numCache>
                <c:formatCode>0.00</c:formatCode>
                <c:ptCount val="8"/>
                <c:pt idx="0">
                  <c:v>0.82335744715611392</c:v>
                </c:pt>
                <c:pt idx="1">
                  <c:v>0.77370579437190723</c:v>
                </c:pt>
                <c:pt idx="2">
                  <c:v>0.71092062811701517</c:v>
                </c:pt>
                <c:pt idx="3">
                  <c:v>0.67107372342696081</c:v>
                </c:pt>
                <c:pt idx="4">
                  <c:v>0.68950787924907697</c:v>
                </c:pt>
                <c:pt idx="5">
                  <c:v>0.69450318654277721</c:v>
                </c:pt>
                <c:pt idx="6">
                  <c:v>0.65549968151729598</c:v>
                </c:pt>
                <c:pt idx="7">
                  <c:v>0.61520048566840002</c:v>
                </c:pt>
              </c:numCache>
            </c:numRef>
          </c:val>
          <c:extLst>
            <c:ext xmlns:c16="http://schemas.microsoft.com/office/drawing/2014/chart" uri="{C3380CC4-5D6E-409C-BE32-E72D297353CC}">
              <c16:uniqueId val="{00000003-36C0-4241-A505-C261E8447E06}"/>
            </c:ext>
          </c:extLst>
        </c:ser>
        <c:ser>
          <c:idx val="5"/>
          <c:order val="5"/>
          <c:tx>
            <c:strRef>
              <c:f>'17.1.1'!$K$10</c:f>
              <c:strCache>
                <c:ptCount val="1"/>
                <c:pt idx="0">
                  <c:v>II- Ingresos de Capital</c:v>
                </c:pt>
              </c:strCache>
            </c:strRef>
          </c:tx>
          <c:spPr>
            <a:solidFill>
              <a:schemeClr val="bg2">
                <a:lumMod val="25000"/>
              </a:schemeClr>
            </a:solidFill>
            <a:ln>
              <a:noFill/>
            </a:ln>
            <a:effectLst/>
          </c:spPr>
          <c:invertIfNegative val="0"/>
          <c:cat>
            <c:numRef>
              <c:f>'17.1.1'!$C$21:$C$28</c:f>
              <c:numCache>
                <c:formatCode>General</c:formatCode>
                <c:ptCount val="8"/>
                <c:pt idx="0">
                  <c:v>2010</c:v>
                </c:pt>
                <c:pt idx="1">
                  <c:v>2011</c:v>
                </c:pt>
                <c:pt idx="2">
                  <c:v>2012</c:v>
                </c:pt>
                <c:pt idx="3">
                  <c:v>2013</c:v>
                </c:pt>
                <c:pt idx="4">
                  <c:v>2014</c:v>
                </c:pt>
                <c:pt idx="5">
                  <c:v>2015</c:v>
                </c:pt>
                <c:pt idx="6">
                  <c:v>2016</c:v>
                </c:pt>
                <c:pt idx="7">
                  <c:v>2017</c:v>
                </c:pt>
              </c:numCache>
            </c:numRef>
          </c:cat>
          <c:val>
            <c:numRef>
              <c:f>'17.1.1'!$K$21:$K$28</c:f>
              <c:numCache>
                <c:formatCode>0.00</c:formatCode>
                <c:ptCount val="8"/>
                <c:pt idx="0">
                  <c:v>7.9332882206260193E-3</c:v>
                </c:pt>
                <c:pt idx="1">
                  <c:v>1.3820149075667988E-3</c:v>
                </c:pt>
                <c:pt idx="2">
                  <c:v>1.6829325598615046E-2</c:v>
                </c:pt>
                <c:pt idx="3">
                  <c:v>4.4777660856412669E-3</c:v>
                </c:pt>
                <c:pt idx="4">
                  <c:v>9.0214037381075966E-3</c:v>
                </c:pt>
                <c:pt idx="5">
                  <c:v>2.5350784501082602E-3</c:v>
                </c:pt>
                <c:pt idx="6">
                  <c:v>2.2104433848654632E-2</c:v>
                </c:pt>
                <c:pt idx="7">
                  <c:v>2.1507139054778041E-2</c:v>
                </c:pt>
              </c:numCache>
            </c:numRef>
          </c:val>
          <c:extLst>
            <c:ext xmlns:c16="http://schemas.microsoft.com/office/drawing/2014/chart" uri="{C3380CC4-5D6E-409C-BE32-E72D297353CC}">
              <c16:uniqueId val="{00000004-36C0-4241-A505-C261E8447E06}"/>
            </c:ext>
          </c:extLst>
        </c:ser>
        <c:dLbls>
          <c:showLegendKey val="0"/>
          <c:showVal val="0"/>
          <c:showCatName val="0"/>
          <c:showSerName val="0"/>
          <c:showPercent val="0"/>
          <c:showBubbleSize val="0"/>
        </c:dLbls>
        <c:gapWidth val="150"/>
        <c:overlap val="100"/>
        <c:axId val="244818944"/>
        <c:axId val="246791488"/>
        <c:extLst>
          <c:ext xmlns:c15="http://schemas.microsoft.com/office/drawing/2012/chart" uri="{02D57815-91ED-43cb-92C2-25804820EDAC}">
            <c15:filteredBarSeries>
              <c15:ser>
                <c:idx val="4"/>
                <c:order val="4"/>
                <c:tx>
                  <c:strRef>
                    <c:extLst>
                      <c:ext uri="{02D57815-91ED-43cb-92C2-25804820EDAC}">
                        <c15:formulaRef>
                          <c15:sqref>'17.1.1'!$J$11</c15:sqref>
                        </c15:formulaRef>
                      </c:ext>
                    </c:extLst>
                    <c:strCache>
                      <c:ptCount val="1"/>
                    </c:strCache>
                  </c:strRef>
                </c:tx>
                <c:spPr>
                  <a:solidFill>
                    <a:schemeClr val="accent5"/>
                  </a:solidFill>
                  <a:ln>
                    <a:noFill/>
                  </a:ln>
                  <a:effectLst/>
                </c:spPr>
                <c:invertIfNegative val="0"/>
                <c:cat>
                  <c:numRef>
                    <c:extLst>
                      <c:ext uri="{02D57815-91ED-43cb-92C2-25804820EDAC}">
                        <c15:formulaRef>
                          <c15:sqref>'17.1.1'!$C$21:$C$28</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ormulaRef>
                          <c15:sqref>'17.1.1'!$J$21:$J$27</c15:sqref>
                        </c15:formulaRef>
                      </c:ext>
                    </c:extLst>
                    <c:numCache>
                      <c:formatCode>0.00</c:formatCode>
                      <c:ptCount val="7"/>
                    </c:numCache>
                  </c:numRef>
                </c:val>
                <c:extLst>
                  <c:ext xmlns:c16="http://schemas.microsoft.com/office/drawing/2014/chart" uri="{C3380CC4-5D6E-409C-BE32-E72D297353CC}">
                    <c16:uniqueId val="{00000006-36C0-4241-A505-C261E8447E06}"/>
                  </c:ext>
                </c:extLst>
              </c15:ser>
            </c15:filteredBarSeries>
          </c:ext>
        </c:extLst>
      </c:barChart>
      <c:lineChart>
        <c:grouping val="standard"/>
        <c:varyColors val="0"/>
        <c:ser>
          <c:idx val="6"/>
          <c:order val="6"/>
          <c:tx>
            <c:strRef>
              <c:f>'17.1.1'!$D$10:$D$11</c:f>
              <c:strCache>
                <c:ptCount val="2"/>
                <c:pt idx="0">
                  <c:v>Ingresos Totales</c:v>
                </c:pt>
              </c:strCache>
            </c:strRef>
          </c:tx>
          <c:spPr>
            <a:ln w="28575" cap="rnd">
              <a:solidFill>
                <a:srgbClr val="19486A"/>
              </a:solidFill>
              <a:prstDash val="dash"/>
              <a:round/>
            </a:ln>
            <a:effectLst/>
          </c:spPr>
          <c:marker>
            <c:symbol val="circle"/>
            <c:size val="5"/>
            <c:spPr>
              <a:solidFill>
                <a:schemeClr val="accent1">
                  <a:lumMod val="60000"/>
                </a:schemeClr>
              </a:solidFill>
              <a:ln w="9525">
                <a:solidFill>
                  <a:schemeClr val="accent1">
                    <a:lumMod val="60000"/>
                  </a:schemeClr>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'17.1.1'!$D$21:$D$28</c:f>
              <c:numCache>
                <c:formatCode>###\ ###\ ###\ ###.00</c:formatCode>
                <c:ptCount val="8"/>
                <c:pt idx="0">
                  <c:v>13.998004816752793</c:v>
                </c:pt>
                <c:pt idx="1">
                  <c:v>14.152201494432376</c:v>
                </c:pt>
                <c:pt idx="2">
                  <c:v>14.009859643944687</c:v>
                </c:pt>
                <c:pt idx="3">
                  <c:v>14.228404732795024</c:v>
                </c:pt>
                <c:pt idx="4">
                  <c:v>13.935164307861386</c:v>
                </c:pt>
                <c:pt idx="5">
                  <c:v>14.261656618997948</c:v>
                </c:pt>
                <c:pt idx="6">
                  <c:v>14.748700450643456</c:v>
                </c:pt>
                <c:pt idx="7">
                  <c:v>14.469046054138795</c:v>
                </c:pt>
              </c:numCache>
            </c:numRef>
          </c:val>
          <c:smooth val="0"/>
          <c:extLst>
            <c:ext xmlns:c16="http://schemas.microsoft.com/office/drawing/2014/chart" uri="{C3380CC4-5D6E-409C-BE32-E72D297353CC}">
              <c16:uniqueId val="{00000005-36C0-4241-A505-C261E8447E06}"/>
            </c:ext>
          </c:extLst>
        </c:ser>
        <c:dLbls>
          <c:showLegendKey val="0"/>
          <c:showVal val="0"/>
          <c:showCatName val="0"/>
          <c:showSerName val="0"/>
          <c:showPercent val="0"/>
          <c:showBubbleSize val="0"/>
        </c:dLbls>
        <c:marker val="1"/>
        <c:smooth val="0"/>
        <c:axId val="249138688"/>
        <c:axId val="246693888"/>
      </c:lineChart>
      <c:catAx>
        <c:axId val="24481894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6791488"/>
        <c:crosses val="autoZero"/>
        <c:auto val="1"/>
        <c:lblAlgn val="ctr"/>
        <c:lblOffset val="100"/>
        <c:noMultiLvlLbl val="0"/>
      </c:catAx>
      <c:valAx>
        <c:axId val="246791488"/>
        <c:scaling>
          <c:orientation val="minMax"/>
          <c:min val="9.5"/>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8.8694468746962178E-3"/>
              <c:y val="3.4254475780041548E-3"/>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4818944"/>
        <c:crosses val="autoZero"/>
        <c:crossBetween val="between"/>
        <c:majorUnit val="0.5"/>
      </c:valAx>
      <c:valAx>
        <c:axId val="246693888"/>
        <c:scaling>
          <c:orientation val="minMax"/>
          <c:min val="9.5"/>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CR"/>
          </a:p>
        </c:txPr>
        <c:crossAx val="249138688"/>
        <c:crosses val="max"/>
        <c:crossBetween val="between"/>
        <c:majorUnit val="0.5"/>
      </c:valAx>
      <c:catAx>
        <c:axId val="249138688"/>
        <c:scaling>
          <c:orientation val="minMax"/>
        </c:scaling>
        <c:delete val="1"/>
        <c:axPos val="b"/>
        <c:majorTickMark val="out"/>
        <c:minorTickMark val="none"/>
        <c:tickLblPos val="nextTo"/>
        <c:crossAx val="246693888"/>
        <c:crosses val="autoZero"/>
        <c:auto val="1"/>
        <c:lblAlgn val="ctr"/>
        <c:lblOffset val="100"/>
        <c:noMultiLvlLbl val="0"/>
      </c:catAx>
      <c:spPr>
        <a:noFill/>
        <a:ln>
          <a:noFill/>
        </a:ln>
        <a:effectLst/>
      </c:spPr>
    </c:plotArea>
    <c:legend>
      <c:legendPos val="b"/>
      <c:layout>
        <c:manualLayout>
          <c:xMode val="edge"/>
          <c:yMode val="edge"/>
          <c:x val="0"/>
          <c:y val="0.81886410032079326"/>
          <c:w val="1"/>
          <c:h val="0.14409886264216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userShapes r:id="rId3"/>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553149606299215E-2"/>
          <c:y val="0.16203703703703703"/>
          <c:w val="0.88289129483814521"/>
          <c:h val="0.66479950422863809"/>
        </c:manualLayout>
      </c:layout>
      <c:lineChart>
        <c:grouping val="standard"/>
        <c:varyColors val="0"/>
        <c:ser>
          <c:idx val="0"/>
          <c:order val="0"/>
          <c:spPr>
            <a:ln w="28575" cap="rnd">
              <a:solidFill>
                <a:srgbClr val="19486A"/>
              </a:solidFill>
              <a:round/>
            </a:ln>
            <a:effectLst/>
          </c:spPr>
          <c:marker>
            <c:symbol val="circle"/>
            <c:size val="5"/>
            <c:spPr>
              <a:solidFill>
                <a:srgbClr val="1F4E78"/>
              </a:solidFill>
              <a:ln w="9525">
                <a:solidFill>
                  <a:srgbClr val="1F4E78"/>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'17.1.2'!$C$15:$C$23</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'17.1.2'!$D$15:$D$23</c:f>
              <c:numCache>
                <c:formatCode>0.00</c:formatCode>
                <c:ptCount val="9"/>
                <c:pt idx="0">
                  <c:v>66.900000000000006</c:v>
                </c:pt>
                <c:pt idx="1">
                  <c:v>71.56</c:v>
                </c:pt>
                <c:pt idx="2">
                  <c:v>70.349999999999994</c:v>
                </c:pt>
                <c:pt idx="3">
                  <c:v>67.569999999999993</c:v>
                </c:pt>
                <c:pt idx="4">
                  <c:v>66.12</c:v>
                </c:pt>
                <c:pt idx="5">
                  <c:v>66.05</c:v>
                </c:pt>
                <c:pt idx="6">
                  <c:v>67.209999999999994</c:v>
                </c:pt>
                <c:pt idx="7">
                  <c:v>64.91</c:v>
                </c:pt>
                <c:pt idx="8">
                  <c:v>65.289815723682892</c:v>
                </c:pt>
              </c:numCache>
            </c:numRef>
          </c:val>
          <c:smooth val="0"/>
          <c:extLst>
            <c:ext xmlns:c16="http://schemas.microsoft.com/office/drawing/2014/chart" uri="{C3380CC4-5D6E-409C-BE32-E72D297353CC}">
              <c16:uniqueId val="{00000000-94B9-40F4-83DD-551DEC26220D}"/>
            </c:ext>
          </c:extLst>
        </c:ser>
        <c:dLbls>
          <c:dLblPos val="t"/>
          <c:showLegendKey val="0"/>
          <c:showVal val="1"/>
          <c:showCatName val="0"/>
          <c:showSerName val="0"/>
          <c:showPercent val="0"/>
          <c:showBubbleSize val="0"/>
        </c:dLbls>
        <c:marker val="1"/>
        <c:smooth val="0"/>
        <c:axId val="248963584"/>
        <c:axId val="246696768"/>
      </c:lineChart>
      <c:catAx>
        <c:axId val="248963584"/>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6696768"/>
        <c:crosses val="autoZero"/>
        <c:auto val="1"/>
        <c:lblAlgn val="ctr"/>
        <c:lblOffset val="100"/>
        <c:noMultiLvlLbl val="0"/>
      </c:catAx>
      <c:valAx>
        <c:axId val="246696768"/>
        <c:scaling>
          <c:orientation val="minMax"/>
          <c:max val="80"/>
          <c:min val="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1111111111111112E-2"/>
              <c:y val="3.0999198016914548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8963584"/>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3331146106736661E-2"/>
          <c:y val="0.10240653750433816"/>
          <c:w val="0.89889107611548558"/>
          <c:h val="0.41729938317397691"/>
        </c:manualLayout>
      </c:layout>
      <c:lineChart>
        <c:grouping val="standard"/>
        <c:varyColors val="0"/>
        <c:ser>
          <c:idx val="2"/>
          <c:order val="0"/>
          <c:spPr>
            <a:ln w="28575" cap="rnd">
              <a:solidFill>
                <a:srgbClr val="19486A"/>
              </a:solidFill>
              <a:round/>
            </a:ln>
            <a:effectLst/>
          </c:spPr>
          <c:marker>
            <c:symbol val="square"/>
            <c:size val="5"/>
            <c:spPr>
              <a:solidFill>
                <a:srgbClr val="1F4E78"/>
              </a:solidFill>
              <a:ln w="9525">
                <a:solidFill>
                  <a:srgbClr val="1F4E78"/>
                </a:solidFill>
              </a:ln>
              <a:effectLst/>
            </c:spPr>
          </c:marker>
          <c:cat>
            <c:multiLvlStrRef>
              <c:f>'17.3.2'!$C$12:$D$44</c:f>
              <c:multiLvlStrCache>
                <c:ptCount val="33"/>
                <c:lvl>
                  <c:pt idx="0">
                    <c:v>I Trimestre</c:v>
                  </c:pt>
                  <c:pt idx="1">
                    <c:v>II Trimestre</c:v>
                  </c:pt>
                  <c:pt idx="2">
                    <c:v>III Trimestre</c:v>
                  </c:pt>
                  <c:pt idx="3">
                    <c:v>IV Trimestre</c:v>
                  </c:pt>
                  <c:pt idx="4">
                    <c:v>I Trimestre</c:v>
                  </c:pt>
                  <c:pt idx="5">
                    <c:v>II Trimestre</c:v>
                  </c:pt>
                  <c:pt idx="6">
                    <c:v>III Trimestre</c:v>
                  </c:pt>
                  <c:pt idx="7">
                    <c:v>IV Trimestre</c:v>
                  </c:pt>
                  <c:pt idx="8">
                    <c:v>I Trimestre</c:v>
                  </c:pt>
                  <c:pt idx="9">
                    <c:v>II Trimestre</c:v>
                  </c:pt>
                  <c:pt idx="10">
                    <c:v>III Trimestre</c:v>
                  </c:pt>
                  <c:pt idx="11">
                    <c:v>IV Trimestre</c:v>
                  </c:pt>
                  <c:pt idx="12">
                    <c:v>I Trimestre</c:v>
                  </c:pt>
                  <c:pt idx="13">
                    <c:v>II Trimestre</c:v>
                  </c:pt>
                  <c:pt idx="14">
                    <c:v>III Trimestre</c:v>
                  </c:pt>
                  <c:pt idx="15">
                    <c:v>IV Trimestre</c:v>
                  </c:pt>
                  <c:pt idx="16">
                    <c:v>I Trimestre</c:v>
                  </c:pt>
                  <c:pt idx="17">
                    <c:v>II Trimestre</c:v>
                  </c:pt>
                  <c:pt idx="18">
                    <c:v>III Trimestre</c:v>
                  </c:pt>
                  <c:pt idx="19">
                    <c:v>IV Trimestre</c:v>
                  </c:pt>
                  <c:pt idx="20">
                    <c:v>I Trimestre</c:v>
                  </c:pt>
                  <c:pt idx="21">
                    <c:v>II Trimestre</c:v>
                  </c:pt>
                  <c:pt idx="22">
                    <c:v>III Trimestre</c:v>
                  </c:pt>
                  <c:pt idx="23">
                    <c:v>IV Trimestre</c:v>
                  </c:pt>
                  <c:pt idx="24">
                    <c:v>I Trimestre</c:v>
                  </c:pt>
                  <c:pt idx="25">
                    <c:v>II Trimestre</c:v>
                  </c:pt>
                  <c:pt idx="26">
                    <c:v>III Trimestre</c:v>
                  </c:pt>
                  <c:pt idx="27">
                    <c:v>IV Trimestre</c:v>
                  </c:pt>
                  <c:pt idx="28">
                    <c:v>I Trimestre</c:v>
                  </c:pt>
                  <c:pt idx="29">
                    <c:v>II Trimestre</c:v>
                  </c:pt>
                  <c:pt idx="30">
                    <c:v>III Trimestre</c:v>
                  </c:pt>
                  <c:pt idx="31">
                    <c:v>IV Trimestre</c:v>
                  </c:pt>
                  <c:pt idx="32">
                    <c:v>I Trimestre</c:v>
                  </c:pt>
                </c:lvl>
                <c:lvl>
                  <c:pt idx="0">
                    <c:v>2010</c:v>
                  </c:pt>
                  <c:pt idx="4">
                    <c:v>2011</c:v>
                  </c:pt>
                  <c:pt idx="8">
                    <c:v>2012</c:v>
                  </c:pt>
                  <c:pt idx="12">
                    <c:v>2013</c:v>
                  </c:pt>
                  <c:pt idx="16">
                    <c:v>2014</c:v>
                  </c:pt>
                  <c:pt idx="20">
                    <c:v>2015</c:v>
                  </c:pt>
                  <c:pt idx="24">
                    <c:v>2016</c:v>
                  </c:pt>
                  <c:pt idx="28">
                    <c:v>2017</c:v>
                  </c:pt>
                  <c:pt idx="32">
                    <c:v>2018</c:v>
                  </c:pt>
                </c:lvl>
              </c:multiLvlStrCache>
            </c:multiLvlStrRef>
          </c:cat>
          <c:val>
            <c:numRef>
              <c:f>'17.3.2'!$G$12:$G$44</c:f>
              <c:numCache>
                <c:formatCode>0.0</c:formatCode>
                <c:ptCount val="33"/>
                <c:pt idx="0">
                  <c:v>0.31303302777247094</c:v>
                </c:pt>
                <c:pt idx="1">
                  <c:v>0.35258275814549978</c:v>
                </c:pt>
                <c:pt idx="2">
                  <c:v>0.34686072947911578</c:v>
                </c:pt>
                <c:pt idx="3">
                  <c:v>0.34380079715118766</c:v>
                </c:pt>
                <c:pt idx="4">
                  <c:v>0.31115337441481111</c:v>
                </c:pt>
                <c:pt idx="5">
                  <c:v>0.29735297217255363</c:v>
                </c:pt>
                <c:pt idx="6">
                  <c:v>0.26011896001929202</c:v>
                </c:pt>
                <c:pt idx="7">
                  <c:v>0.2838063568893926</c:v>
                </c:pt>
                <c:pt idx="8">
                  <c:v>0.2630755832972379</c:v>
                </c:pt>
                <c:pt idx="9">
                  <c:v>0.26598081434219928</c:v>
                </c:pt>
                <c:pt idx="10">
                  <c:v>0.30253450906538792</c:v>
                </c:pt>
                <c:pt idx="11">
                  <c:v>0.30194093127708954</c:v>
                </c:pt>
                <c:pt idx="12">
                  <c:v>0.26992941568404011</c:v>
                </c:pt>
                <c:pt idx="13">
                  <c:v>0.27618269676264867</c:v>
                </c:pt>
                <c:pt idx="14">
                  <c:v>0.28101203176669426</c:v>
                </c:pt>
                <c:pt idx="15">
                  <c:v>0.30075993750022939</c:v>
                </c:pt>
                <c:pt idx="16">
                  <c:v>0.28136478039832946</c:v>
                </c:pt>
                <c:pt idx="17">
                  <c:v>0.27221487082242152</c:v>
                </c:pt>
                <c:pt idx="18">
                  <c:v>0.27388102143980053</c:v>
                </c:pt>
                <c:pt idx="19">
                  <c:v>0.2767967063324957</c:v>
                </c:pt>
                <c:pt idx="20">
                  <c:v>0.21978071564895429</c:v>
                </c:pt>
                <c:pt idx="21">
                  <c:v>0.23581149532450668</c:v>
                </c:pt>
                <c:pt idx="22">
                  <c:v>0.24007058532729678</c:v>
                </c:pt>
                <c:pt idx="23">
                  <c:v>0.24910230287835924</c:v>
                </c:pt>
                <c:pt idx="24">
                  <c:v>0.2079052759622895</c:v>
                </c:pt>
                <c:pt idx="25">
                  <c:v>0.22705613686342113</c:v>
                </c:pt>
                <c:pt idx="26">
                  <c:v>0.23303007167443801</c:v>
                </c:pt>
                <c:pt idx="27">
                  <c:v>0.23266251018547748</c:v>
                </c:pt>
                <c:pt idx="28">
                  <c:v>0.21789621246089347</c:v>
                </c:pt>
                <c:pt idx="29">
                  <c:v>0.22746384612111442</c:v>
                </c:pt>
                <c:pt idx="30">
                  <c:v>0.23302029618532155</c:v>
                </c:pt>
                <c:pt idx="31">
                  <c:v>0.22779057464516062</c:v>
                </c:pt>
                <c:pt idx="32">
                  <c:v>0.18540273458454831</c:v>
                </c:pt>
              </c:numCache>
            </c:numRef>
          </c:val>
          <c:smooth val="0"/>
          <c:extLst>
            <c:ext xmlns:c16="http://schemas.microsoft.com/office/drawing/2014/chart" uri="{C3380CC4-5D6E-409C-BE32-E72D297353CC}">
              <c16:uniqueId val="{00000000-7F60-4CA5-9495-B5418A099D4C}"/>
            </c:ext>
          </c:extLst>
        </c:ser>
        <c:ser>
          <c:idx val="3"/>
          <c:order val="1"/>
          <c:spPr>
            <a:ln w="28575" cap="rnd">
              <a:solidFill>
                <a:schemeClr val="bg2">
                  <a:lumMod val="50000"/>
                </a:schemeClr>
              </a:solidFill>
              <a:round/>
            </a:ln>
            <a:effectLst/>
          </c:spPr>
          <c:marker>
            <c:symbol val="circle"/>
            <c:size val="5"/>
            <c:spPr>
              <a:solidFill>
                <a:schemeClr val="bg2">
                  <a:lumMod val="50000"/>
                </a:schemeClr>
              </a:solidFill>
              <a:ln w="9525">
                <a:solidFill>
                  <a:schemeClr val="bg2">
                    <a:lumMod val="50000"/>
                  </a:schemeClr>
                </a:solidFill>
              </a:ln>
              <a:effectLst/>
            </c:spPr>
          </c:marker>
          <c:cat>
            <c:multiLvlStrRef>
              <c:f>'17.3.2'!$C$12:$D$44</c:f>
              <c:multiLvlStrCache>
                <c:ptCount val="33"/>
                <c:lvl>
                  <c:pt idx="0">
                    <c:v>I Trimestre</c:v>
                  </c:pt>
                  <c:pt idx="1">
                    <c:v>II Trimestre</c:v>
                  </c:pt>
                  <c:pt idx="2">
                    <c:v>III Trimestre</c:v>
                  </c:pt>
                  <c:pt idx="3">
                    <c:v>IV Trimestre</c:v>
                  </c:pt>
                  <c:pt idx="4">
                    <c:v>I Trimestre</c:v>
                  </c:pt>
                  <c:pt idx="5">
                    <c:v>II Trimestre</c:v>
                  </c:pt>
                  <c:pt idx="6">
                    <c:v>III Trimestre</c:v>
                  </c:pt>
                  <c:pt idx="7">
                    <c:v>IV Trimestre</c:v>
                  </c:pt>
                  <c:pt idx="8">
                    <c:v>I Trimestre</c:v>
                  </c:pt>
                  <c:pt idx="9">
                    <c:v>II Trimestre</c:v>
                  </c:pt>
                  <c:pt idx="10">
                    <c:v>III Trimestre</c:v>
                  </c:pt>
                  <c:pt idx="11">
                    <c:v>IV Trimestre</c:v>
                  </c:pt>
                  <c:pt idx="12">
                    <c:v>I Trimestre</c:v>
                  </c:pt>
                  <c:pt idx="13">
                    <c:v>II Trimestre</c:v>
                  </c:pt>
                  <c:pt idx="14">
                    <c:v>III Trimestre</c:v>
                  </c:pt>
                  <c:pt idx="15">
                    <c:v>IV Trimestre</c:v>
                  </c:pt>
                  <c:pt idx="16">
                    <c:v>I Trimestre</c:v>
                  </c:pt>
                  <c:pt idx="17">
                    <c:v>II Trimestre</c:v>
                  </c:pt>
                  <c:pt idx="18">
                    <c:v>III Trimestre</c:v>
                  </c:pt>
                  <c:pt idx="19">
                    <c:v>IV Trimestre</c:v>
                  </c:pt>
                  <c:pt idx="20">
                    <c:v>I Trimestre</c:v>
                  </c:pt>
                  <c:pt idx="21">
                    <c:v>II Trimestre</c:v>
                  </c:pt>
                  <c:pt idx="22">
                    <c:v>III Trimestre</c:v>
                  </c:pt>
                  <c:pt idx="23">
                    <c:v>IV Trimestre</c:v>
                  </c:pt>
                  <c:pt idx="24">
                    <c:v>I Trimestre</c:v>
                  </c:pt>
                  <c:pt idx="25">
                    <c:v>II Trimestre</c:v>
                  </c:pt>
                  <c:pt idx="26">
                    <c:v>III Trimestre</c:v>
                  </c:pt>
                  <c:pt idx="27">
                    <c:v>IV Trimestre</c:v>
                  </c:pt>
                  <c:pt idx="28">
                    <c:v>I Trimestre</c:v>
                  </c:pt>
                  <c:pt idx="29">
                    <c:v>II Trimestre</c:v>
                  </c:pt>
                  <c:pt idx="30">
                    <c:v>III Trimestre</c:v>
                  </c:pt>
                  <c:pt idx="31">
                    <c:v>IV Trimestre</c:v>
                  </c:pt>
                  <c:pt idx="32">
                    <c:v>I Trimestre</c:v>
                  </c:pt>
                </c:lvl>
                <c:lvl>
                  <c:pt idx="0">
                    <c:v>2010</c:v>
                  </c:pt>
                  <c:pt idx="4">
                    <c:v>2011</c:v>
                  </c:pt>
                  <c:pt idx="8">
                    <c:v>2012</c:v>
                  </c:pt>
                  <c:pt idx="12">
                    <c:v>2013</c:v>
                  </c:pt>
                  <c:pt idx="16">
                    <c:v>2014</c:v>
                  </c:pt>
                  <c:pt idx="20">
                    <c:v>2015</c:v>
                  </c:pt>
                  <c:pt idx="24">
                    <c:v>2016</c:v>
                  </c:pt>
                  <c:pt idx="28">
                    <c:v>2017</c:v>
                  </c:pt>
                  <c:pt idx="32">
                    <c:v>2018</c:v>
                  </c:pt>
                </c:lvl>
              </c:multiLvlStrCache>
            </c:multiLvlStrRef>
          </c:cat>
          <c:val>
            <c:numRef>
              <c:f>'17.3.2'!$H$12:$H$44</c:f>
              <c:numCache>
                <c:formatCode>0.0</c:formatCode>
                <c:ptCount val="33"/>
                <c:pt idx="0">
                  <c:v>0.15699591560851037</c:v>
                </c:pt>
                <c:pt idx="1">
                  <c:v>0.14320934027300911</c:v>
                </c:pt>
                <c:pt idx="2">
                  <c:v>0.14027136496489434</c:v>
                </c:pt>
                <c:pt idx="3">
                  <c:v>0.16869251728593329</c:v>
                </c:pt>
                <c:pt idx="4">
                  <c:v>0.1443821128866401</c:v>
                </c:pt>
                <c:pt idx="5">
                  <c:v>0.15632466745056031</c:v>
                </c:pt>
                <c:pt idx="6">
                  <c:v>0.14007060988967843</c:v>
                </c:pt>
                <c:pt idx="7">
                  <c:v>0.16860703575556354</c:v>
                </c:pt>
                <c:pt idx="8">
                  <c:v>0.14847940578267593</c:v>
                </c:pt>
                <c:pt idx="9">
                  <c:v>0.1443504510638727</c:v>
                </c:pt>
                <c:pt idx="10">
                  <c:v>0.14701686087161328</c:v>
                </c:pt>
                <c:pt idx="11">
                  <c:v>0.16534726986839915</c:v>
                </c:pt>
                <c:pt idx="12">
                  <c:v>0.14932819477847312</c:v>
                </c:pt>
                <c:pt idx="13">
                  <c:v>0.18168379496681994</c:v>
                </c:pt>
                <c:pt idx="14">
                  <c:v>0.15136747027017206</c:v>
                </c:pt>
                <c:pt idx="15">
                  <c:v>0.18634456934942301</c:v>
                </c:pt>
                <c:pt idx="16">
                  <c:v>0.1738509520983616</c:v>
                </c:pt>
                <c:pt idx="17">
                  <c:v>0.15412835021834081</c:v>
                </c:pt>
                <c:pt idx="18">
                  <c:v>0.15284545963926655</c:v>
                </c:pt>
                <c:pt idx="19">
                  <c:v>0.16844745414850631</c:v>
                </c:pt>
                <c:pt idx="20">
                  <c:v>0.14407711357352371</c:v>
                </c:pt>
                <c:pt idx="21">
                  <c:v>0.13139319175791761</c:v>
                </c:pt>
                <c:pt idx="22">
                  <c:v>0.14565787171564051</c:v>
                </c:pt>
                <c:pt idx="23">
                  <c:v>0.14925481970461904</c:v>
                </c:pt>
                <c:pt idx="24">
                  <c:v>0.13306261714993256</c:v>
                </c:pt>
                <c:pt idx="25">
                  <c:v>0.1394098953278784</c:v>
                </c:pt>
                <c:pt idx="26">
                  <c:v>0.13339058762078185</c:v>
                </c:pt>
                <c:pt idx="27">
                  <c:v>0.15621629010991395</c:v>
                </c:pt>
                <c:pt idx="28">
                  <c:v>0.1439697560710311</c:v>
                </c:pt>
                <c:pt idx="29">
                  <c:v>0.1369873497989279</c:v>
                </c:pt>
                <c:pt idx="30">
                  <c:v>0.14069197376911441</c:v>
                </c:pt>
                <c:pt idx="31">
                  <c:v>0.15501744758079181</c:v>
                </c:pt>
                <c:pt idx="32">
                  <c:v>0.14131392450147187</c:v>
                </c:pt>
              </c:numCache>
            </c:numRef>
          </c:val>
          <c:smooth val="0"/>
          <c:extLst>
            <c:ext xmlns:c16="http://schemas.microsoft.com/office/drawing/2014/chart" uri="{C3380CC4-5D6E-409C-BE32-E72D297353CC}">
              <c16:uniqueId val="{00000001-7F60-4CA5-9495-B5418A099D4C}"/>
            </c:ext>
          </c:extLst>
        </c:ser>
        <c:dLbls>
          <c:showLegendKey val="0"/>
          <c:showVal val="0"/>
          <c:showCatName val="0"/>
          <c:showSerName val="0"/>
          <c:showPercent val="0"/>
          <c:showBubbleSize val="0"/>
        </c:dLbls>
        <c:marker val="1"/>
        <c:smooth val="0"/>
        <c:axId val="248803328"/>
        <c:axId val="246700800"/>
      </c:lineChart>
      <c:catAx>
        <c:axId val="24880332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Trimestres | 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6700800"/>
        <c:crosses val="autoZero"/>
        <c:auto val="1"/>
        <c:lblAlgn val="ctr"/>
        <c:lblOffset val="100"/>
        <c:noMultiLvlLbl val="0"/>
      </c:catAx>
      <c:valAx>
        <c:axId val="246700800"/>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0101010101010102E-2"/>
              <c:y val="1.3657322889909253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8803328"/>
        <c:crosses val="autoZero"/>
        <c:crossBetween val="between"/>
        <c:majorUnit val="0.1"/>
      </c:valAx>
      <c:spPr>
        <a:noFill/>
        <a:ln>
          <a:noFill/>
        </a:ln>
        <a:effectLst/>
      </c:spPr>
    </c:plotArea>
    <c:legend>
      <c:legendPos val="b"/>
      <c:layout>
        <c:manualLayout>
          <c:xMode val="edge"/>
          <c:yMode val="edge"/>
          <c:x val="0.61714129483814528"/>
          <c:y val="0.92187445319335082"/>
          <c:w val="0.34762188817306933"/>
          <c:h val="6.97679188153706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098359580052493"/>
          <c:y val="0.125"/>
          <c:w val="0.87123862642169714"/>
          <c:h val="0.70646617089530472"/>
        </c:manualLayout>
      </c:layout>
      <c:lineChart>
        <c:grouping val="standard"/>
        <c:varyColors val="0"/>
        <c:ser>
          <c:idx val="0"/>
          <c:order val="0"/>
          <c:spPr>
            <a:ln w="28575" cap="rnd">
              <a:solidFill>
                <a:srgbClr val="19486A"/>
              </a:solidFill>
              <a:round/>
            </a:ln>
            <a:effectLst/>
          </c:spPr>
          <c:marker>
            <c:symbol val="circle"/>
            <c:size val="5"/>
            <c:spPr>
              <a:solidFill>
                <a:srgbClr val="1F4E78"/>
              </a:solidFill>
              <a:ln w="9525">
                <a:solidFill>
                  <a:srgbClr val="1F4E78"/>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'17.4.1'!$C$15:$C$21</c:f>
              <c:numCache>
                <c:formatCode>General</c:formatCode>
                <c:ptCount val="7"/>
                <c:pt idx="0">
                  <c:v>2010</c:v>
                </c:pt>
                <c:pt idx="1">
                  <c:v>2011</c:v>
                </c:pt>
                <c:pt idx="2">
                  <c:v>2012</c:v>
                </c:pt>
                <c:pt idx="3">
                  <c:v>2013</c:v>
                </c:pt>
                <c:pt idx="4">
                  <c:v>2014</c:v>
                </c:pt>
                <c:pt idx="5">
                  <c:v>2015</c:v>
                </c:pt>
                <c:pt idx="6">
                  <c:v>2016</c:v>
                </c:pt>
              </c:numCache>
            </c:numRef>
          </c:cat>
          <c:val>
            <c:numRef>
              <c:f>'17.4.1'!$D$15:$D$21</c:f>
              <c:numCache>
                <c:formatCode>0.00</c:formatCode>
                <c:ptCount val="7"/>
                <c:pt idx="0">
                  <c:v>63.11</c:v>
                </c:pt>
                <c:pt idx="1">
                  <c:v>67.58</c:v>
                </c:pt>
                <c:pt idx="2">
                  <c:v>69.89</c:v>
                </c:pt>
                <c:pt idx="3">
                  <c:v>64.099999999999994</c:v>
                </c:pt>
                <c:pt idx="4">
                  <c:v>57.18</c:v>
                </c:pt>
                <c:pt idx="5">
                  <c:v>81.09</c:v>
                </c:pt>
                <c:pt idx="6">
                  <c:v>100.42</c:v>
                </c:pt>
              </c:numCache>
            </c:numRef>
          </c:val>
          <c:smooth val="0"/>
          <c:extLst>
            <c:ext xmlns:c16="http://schemas.microsoft.com/office/drawing/2014/chart" uri="{C3380CC4-5D6E-409C-BE32-E72D297353CC}">
              <c16:uniqueId val="{00000000-7BC4-4C82-B3C3-09292365AE98}"/>
            </c:ext>
          </c:extLst>
        </c:ser>
        <c:dLbls>
          <c:showLegendKey val="0"/>
          <c:showVal val="0"/>
          <c:showCatName val="0"/>
          <c:showSerName val="0"/>
          <c:showPercent val="0"/>
          <c:showBubbleSize val="0"/>
        </c:dLbls>
        <c:marker val="1"/>
        <c:smooth val="0"/>
        <c:axId val="248575488"/>
        <c:axId val="249537664"/>
      </c:lineChart>
      <c:catAx>
        <c:axId val="24857548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9537664"/>
        <c:crosses val="autoZero"/>
        <c:auto val="1"/>
        <c:lblAlgn val="ctr"/>
        <c:lblOffset val="100"/>
        <c:noMultiLvlLbl val="0"/>
      </c:catAx>
      <c:valAx>
        <c:axId val="249537664"/>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1111111111111112E-2"/>
              <c:y val="2.6369568387284922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857548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164479440069992E-2"/>
          <c:y val="0.1111111111111111"/>
          <c:w val="0.86672440944881901"/>
          <c:h val="0.72961431904345286"/>
        </c:manualLayout>
      </c:layout>
      <c:lineChart>
        <c:grouping val="standard"/>
        <c:varyColors val="0"/>
        <c:ser>
          <c:idx val="0"/>
          <c:order val="0"/>
          <c:spPr>
            <a:ln w="28575" cap="rnd">
              <a:solidFill>
                <a:srgbClr val="19486A"/>
              </a:solidFill>
              <a:round/>
            </a:ln>
            <a:effectLst/>
          </c:spPr>
          <c:marker>
            <c:symbol val="circle"/>
            <c:size val="5"/>
            <c:spPr>
              <a:solidFill>
                <a:srgbClr val="1F4E78"/>
              </a:solidFill>
              <a:ln w="9525">
                <a:solidFill>
                  <a:srgbClr val="1F4E78"/>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'17.6.2'!$C$11:$C$19</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'17.6.2'!$F$11:$F$19</c:f>
              <c:numCache>
                <c:formatCode>0.0</c:formatCode>
                <c:ptCount val="9"/>
                <c:pt idx="0">
                  <c:v>8.652363729721074</c:v>
                </c:pt>
                <c:pt idx="1">
                  <c:v>9.1412974622556895</c:v>
                </c:pt>
                <c:pt idx="2">
                  <c:v>9.6281772714171154</c:v>
                </c:pt>
                <c:pt idx="3">
                  <c:v>10.28783612211574</c:v>
                </c:pt>
                <c:pt idx="4">
                  <c:v>10.80716427166241</c:v>
                </c:pt>
                <c:pt idx="5">
                  <c:v>11.561029536235207</c:v>
                </c:pt>
                <c:pt idx="6">
                  <c:v>13.006906008716298</c:v>
                </c:pt>
                <c:pt idx="7">
                  <c:v>15.038757026290098</c:v>
                </c:pt>
                <c:pt idx="8">
                  <c:v>16.684327983240205</c:v>
                </c:pt>
              </c:numCache>
            </c:numRef>
          </c:val>
          <c:smooth val="0"/>
          <c:extLst>
            <c:ext xmlns:c16="http://schemas.microsoft.com/office/drawing/2014/chart" uri="{C3380CC4-5D6E-409C-BE32-E72D297353CC}">
              <c16:uniqueId val="{00000000-8066-48B9-B566-DC1955175205}"/>
            </c:ext>
          </c:extLst>
        </c:ser>
        <c:dLbls>
          <c:dLblPos val="t"/>
          <c:showLegendKey val="0"/>
          <c:showVal val="1"/>
          <c:showCatName val="0"/>
          <c:showSerName val="0"/>
          <c:showPercent val="0"/>
          <c:showBubbleSize val="0"/>
        </c:dLbls>
        <c:marker val="1"/>
        <c:smooth val="0"/>
        <c:axId val="249684992"/>
        <c:axId val="249541120"/>
      </c:lineChart>
      <c:catAx>
        <c:axId val="24968499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9541120"/>
        <c:crosses val="autoZero"/>
        <c:auto val="1"/>
        <c:lblAlgn val="ctr"/>
        <c:lblOffset val="100"/>
        <c:noMultiLvlLbl val="0"/>
      </c:catAx>
      <c:valAx>
        <c:axId val="249541120"/>
        <c:scaling>
          <c:orientation val="minMax"/>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1.9444444444444445E-2"/>
              <c:y val="1.7110309128025664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0" sourceLinked="1"/>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96849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87248468941381E-2"/>
          <c:y val="0.125"/>
          <c:w val="0.87557195975503055"/>
          <c:h val="0.65148877223680368"/>
        </c:manualLayout>
      </c:layout>
      <c:lineChart>
        <c:grouping val="standard"/>
        <c:varyColors val="0"/>
        <c:ser>
          <c:idx val="0"/>
          <c:order val="0"/>
          <c:tx>
            <c:strRef>
              <c:f>'17.8.1'!$D$11</c:f>
              <c:strCache>
                <c:ptCount val="1"/>
                <c:pt idx="0">
                  <c:v> Total</c:v>
                </c:pt>
              </c:strCache>
            </c:strRef>
          </c:tx>
          <c:spPr>
            <a:ln w="28575" cap="rnd">
              <a:solidFill>
                <a:schemeClr val="bg2">
                  <a:lumMod val="50000"/>
                </a:schemeClr>
              </a:solidFill>
              <a:round/>
            </a:ln>
            <a:effectLst/>
          </c:spPr>
          <c:marker>
            <c:symbol val="square"/>
            <c:size val="5"/>
            <c:spPr>
              <a:solidFill>
                <a:schemeClr val="bg2">
                  <a:lumMod val="50000"/>
                </a:schemeClr>
              </a:solidFill>
              <a:ln w="952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'17.8.1'!$C$12:$C$20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'17.8.1'!$D$12:$D$20</c:f>
              <c:numCache>
                <c:formatCode>0.00</c:formatCode>
                <c:ptCount val="9"/>
                <c:pt idx="0">
                  <c:v>38.381041233191318</c:v>
                </c:pt>
                <c:pt idx="1">
                  <c:v>43.6720242265732</c:v>
                </c:pt>
                <c:pt idx="2">
                  <c:v>47.500914524434698</c:v>
                </c:pt>
                <c:pt idx="3">
                  <c:v>50.154003781532765</c:v>
                </c:pt>
                <c:pt idx="4">
                  <c:v>54.706277328204536</c:v>
                </c:pt>
                <c:pt idx="5">
                  <c:v>59.762950137168083</c:v>
                </c:pt>
                <c:pt idx="6">
                  <c:v>66.028712851113951</c:v>
                </c:pt>
                <c:pt idx="7">
                  <c:v>71.581664619502206</c:v>
                </c:pt>
                <c:pt idx="8">
                  <c:v>73.479728436990598</c:v>
                </c:pt>
              </c:numCache>
            </c:numRef>
          </c:val>
          <c:smooth val="0"/>
          <c:extLst>
            <c:ext xmlns:c16="http://schemas.microsoft.com/office/drawing/2014/chart" uri="{C3380CC4-5D6E-409C-BE32-E72D297353CC}">
              <c16:uniqueId val="{00000004-ECEC-4238-BF69-43190D0D12B0}"/>
            </c:ext>
          </c:extLst>
        </c:ser>
        <c:ser>
          <c:idx val="1"/>
          <c:order val="1"/>
          <c:tx>
            <c:strRef>
              <c:f>'17.8.1'!$E$11</c:f>
              <c:strCache>
                <c:ptCount val="1"/>
                <c:pt idx="0">
                  <c:v>Urbano</c:v>
                </c:pt>
              </c:strCache>
            </c:strRef>
          </c:tx>
          <c:spPr>
            <a:ln w="28575" cap="rnd">
              <a:solidFill>
                <a:srgbClr val="19486A"/>
              </a:solidFill>
              <a:prstDash val="sysDash"/>
              <a:round/>
            </a:ln>
            <a:effectLst/>
          </c:spPr>
          <c:marker>
            <c:symbol val="diamond"/>
            <c:size val="5"/>
            <c:spPr>
              <a:solidFill>
                <a:srgbClr val="1F4E78"/>
              </a:solidFill>
              <a:ln w="9525">
                <a:solidFill>
                  <a:srgbClr val="1F4E78"/>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'17.8.1'!$C$12:$C$20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'17.8.1'!$E$12:$E$20</c:f>
              <c:numCache>
                <c:formatCode>0.00</c:formatCode>
                <c:ptCount val="9"/>
                <c:pt idx="0">
                  <c:v>44.648223167209729</c:v>
                </c:pt>
                <c:pt idx="1">
                  <c:v>49.927220215958748</c:v>
                </c:pt>
                <c:pt idx="2">
                  <c:v>55.091534447781285</c:v>
                </c:pt>
                <c:pt idx="3">
                  <c:v>55.530154044304822</c:v>
                </c:pt>
                <c:pt idx="4">
                  <c:v>59.978952116064043</c:v>
                </c:pt>
                <c:pt idx="5">
                  <c:v>65.229877195766335</c:v>
                </c:pt>
                <c:pt idx="6">
                  <c:v>71.228641669759853</c:v>
                </c:pt>
                <c:pt idx="7">
                  <c:v>76.131060022003609</c:v>
                </c:pt>
                <c:pt idx="8">
                  <c:v>78.107446151296102</c:v>
                </c:pt>
              </c:numCache>
            </c:numRef>
          </c:val>
          <c:smooth val="0"/>
          <c:extLst>
            <c:ext xmlns:c16="http://schemas.microsoft.com/office/drawing/2014/chart" uri="{C3380CC4-5D6E-409C-BE32-E72D297353CC}">
              <c16:uniqueId val="{00000005-ECEC-4238-BF69-43190D0D12B0}"/>
            </c:ext>
          </c:extLst>
        </c:ser>
        <c:ser>
          <c:idx val="2"/>
          <c:order val="2"/>
          <c:tx>
            <c:strRef>
              <c:f>'17.8.1'!$F$11</c:f>
              <c:strCache>
                <c:ptCount val="1"/>
                <c:pt idx="0">
                  <c:v>Rural</c:v>
                </c:pt>
              </c:strCache>
            </c:strRef>
          </c:tx>
          <c:spPr>
            <a:ln w="28575" cap="rnd">
              <a:solidFill>
                <a:srgbClr val="19486A"/>
              </a:solidFill>
              <a:round/>
            </a:ln>
            <a:effectLst/>
          </c:spPr>
          <c:marker>
            <c:symbol val="circle"/>
            <c:size val="5"/>
            <c:spPr>
              <a:solidFill>
                <a:srgbClr val="1F4E78"/>
              </a:solidFill>
              <a:ln w="9525">
                <a:solidFill>
                  <a:srgbClr val="1F4E78"/>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C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'17.8.1'!$C$12:$C$20</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'17.8.1'!$F$12:$F$20</c:f>
              <c:numCache>
                <c:formatCode>0.00</c:formatCode>
                <c:ptCount val="9"/>
                <c:pt idx="0">
                  <c:v>21.38822312830256</c:v>
                </c:pt>
                <c:pt idx="1">
                  <c:v>26.748417543208742</c:v>
                </c:pt>
                <c:pt idx="2">
                  <c:v>35.08683602241576</c:v>
                </c:pt>
                <c:pt idx="3">
                  <c:v>35.503950586898583</c:v>
                </c:pt>
                <c:pt idx="4">
                  <c:v>40.413628810883431</c:v>
                </c:pt>
                <c:pt idx="5">
                  <c:v>45.019490820254056</c:v>
                </c:pt>
                <c:pt idx="6">
                  <c:v>51.96089096131147</c:v>
                </c:pt>
                <c:pt idx="7">
                  <c:v>59.406809003559879</c:v>
                </c:pt>
                <c:pt idx="8">
                  <c:v>61.0638785955149</c:v>
                </c:pt>
              </c:numCache>
            </c:numRef>
          </c:val>
          <c:smooth val="0"/>
          <c:extLst>
            <c:ext xmlns:c16="http://schemas.microsoft.com/office/drawing/2014/chart" uri="{C3380CC4-5D6E-409C-BE32-E72D297353CC}">
              <c16:uniqueId val="{00000006-ECEC-4238-BF69-43190D0D12B0}"/>
            </c:ext>
          </c:extLst>
        </c:ser>
        <c:dLbls>
          <c:showLegendKey val="0"/>
          <c:showVal val="0"/>
          <c:showCatName val="0"/>
          <c:showSerName val="0"/>
          <c:showPercent val="0"/>
          <c:showBubbleSize val="0"/>
        </c:dLbls>
        <c:marker val="1"/>
        <c:smooth val="0"/>
        <c:axId val="249901568"/>
        <c:axId val="249544000"/>
      </c:lineChart>
      <c:catAx>
        <c:axId val="24990156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Años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General" sourceLinked="1"/>
        <c:majorTickMark val="out"/>
        <c:minorTickMark val="none"/>
        <c:tickLblPos val="nextTo"/>
        <c:spPr>
          <a:noFill/>
          <a:ln w="6350" cap="flat" cmpd="sng" algn="ctr">
            <a:solidFill>
              <a:schemeClr val="tx1">
                <a:lumMod val="50000"/>
                <a:lumOff val="50000"/>
              </a:schemeClr>
            </a:solidFill>
            <a:prstDash val="solid"/>
            <a:miter lim="800000"/>
          </a:ln>
          <a:effectLst/>
        </c:spPr>
        <c:txPr>
          <a:bodyPr rot="-60000000" spcFirstLastPara="1" vertOverflow="ellipsis" vert="horz" wrap="square" anchor="ctr" anchorCtr="1"/>
          <a:lstStyle/>
          <a:p>
            <a:pPr algn="ctr">
              <a:defRPr lang="es-CR" sz="900" b="0" i="0" u="none" strike="noStrike" kern="1200" baseline="0">
                <a:solidFill>
                  <a:schemeClr val="tx1">
                    <a:lumMod val="65000"/>
                    <a:lumOff val="35000"/>
                  </a:schemeClr>
                </a:solidFill>
                <a:latin typeface="+mn-lt"/>
                <a:ea typeface="+mn-ea"/>
                <a:cs typeface="+mn-cs"/>
              </a:defRPr>
            </a:pPr>
            <a:endParaRPr lang="es-CR"/>
          </a:p>
        </c:txPr>
        <c:crossAx val="249544000"/>
        <c:crosses val="autoZero"/>
        <c:auto val="1"/>
        <c:lblAlgn val="ctr"/>
        <c:lblOffset val="100"/>
        <c:noMultiLvlLbl val="0"/>
      </c:catAx>
      <c:valAx>
        <c:axId val="249544000"/>
        <c:scaling>
          <c:orientation val="minMax"/>
          <c:max val="100"/>
        </c:scaling>
        <c:delete val="0"/>
        <c:axPos val="l"/>
        <c:title>
          <c:tx>
            <c:rich>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r>
                  <a:rPr lang="es-CR" b="1">
                    <a:solidFill>
                      <a:sysClr val="windowText" lastClr="000000"/>
                    </a:solidFill>
                  </a:rPr>
                  <a:t>Porcentaje</a:t>
                </a:r>
              </a:p>
            </c:rich>
          </c:tx>
          <c:layout>
            <c:manualLayout>
              <c:xMode val="edge"/>
              <c:yMode val="edge"/>
              <c:x val="8.3333333333333332E-3"/>
              <c:y val="1.5084572761738095E-2"/>
            </c:manualLayout>
          </c:layout>
          <c:overlay val="0"/>
          <c:spPr>
            <a:noFill/>
            <a:ln>
              <a:noFill/>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s-CR"/>
            </a:p>
          </c:txPr>
        </c:title>
        <c:numFmt formatCode="0" sourceLinked="0"/>
        <c:majorTickMark val="in"/>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249901568"/>
        <c:crosses val="autoZero"/>
        <c:crossBetween val="between"/>
      </c:valAx>
      <c:spPr>
        <a:noFill/>
        <a:ln>
          <a:noFill/>
        </a:ln>
        <a:effectLst/>
      </c:spPr>
    </c:plotArea>
    <c:legend>
      <c:legendPos val="b"/>
      <c:layout>
        <c:manualLayout>
          <c:xMode val="edge"/>
          <c:yMode val="edge"/>
          <c:x val="0.46349650043744545"/>
          <c:y val="0.92187445319335082"/>
          <c:w val="0.5365034995625547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showDLblsOverMax val="0"/>
  </c:chart>
  <c:spPr>
    <a:solidFill>
      <a:schemeClr val="bg1"/>
    </a:solidFill>
    <a:ln w="9525" cap="flat" cmpd="sng" algn="ctr">
      <a:noFill/>
      <a:round/>
    </a:ln>
    <a:effectLst/>
  </c:spPr>
  <c:txPr>
    <a:bodyPr/>
    <a:lstStyle/>
    <a:p>
      <a:pPr>
        <a:defRPr/>
      </a:pPr>
      <a:endParaRPr lang="es-C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13" Type="http://schemas.openxmlformats.org/officeDocument/2006/relationships/hyperlink" Target="#'ODS 14.'!A1"/><Relationship Id="rId18" Type="http://schemas.openxmlformats.org/officeDocument/2006/relationships/image" Target="../media/image1.png"/><Relationship Id="rId26" Type="http://schemas.openxmlformats.org/officeDocument/2006/relationships/image" Target="../media/image9.png"/><Relationship Id="rId3" Type="http://schemas.openxmlformats.org/officeDocument/2006/relationships/hyperlink" Target="#'ODS 4.'!A1"/><Relationship Id="rId21" Type="http://schemas.openxmlformats.org/officeDocument/2006/relationships/image" Target="../media/image4.png"/><Relationship Id="rId34" Type="http://schemas.openxmlformats.org/officeDocument/2006/relationships/image" Target="../media/image17.png"/><Relationship Id="rId7" Type="http://schemas.openxmlformats.org/officeDocument/2006/relationships/hyperlink" Target="#'ODS 8.'!A1"/><Relationship Id="rId12" Type="http://schemas.openxmlformats.org/officeDocument/2006/relationships/hyperlink" Target="#'ODS 13.'!A1"/><Relationship Id="rId17" Type="http://schemas.openxmlformats.org/officeDocument/2006/relationships/hyperlink" Target="#'ODS 1.'!A1"/><Relationship Id="rId25" Type="http://schemas.openxmlformats.org/officeDocument/2006/relationships/image" Target="../media/image8.png"/><Relationship Id="rId33" Type="http://schemas.openxmlformats.org/officeDocument/2006/relationships/image" Target="../media/image16.png"/><Relationship Id="rId2" Type="http://schemas.openxmlformats.org/officeDocument/2006/relationships/hyperlink" Target="#'ODS 3.'!A1"/><Relationship Id="rId16" Type="http://schemas.openxmlformats.org/officeDocument/2006/relationships/hyperlink" Target="#'ODS 17.'!A1"/><Relationship Id="rId20" Type="http://schemas.openxmlformats.org/officeDocument/2006/relationships/image" Target="../media/image3.png"/><Relationship Id="rId29" Type="http://schemas.openxmlformats.org/officeDocument/2006/relationships/image" Target="../media/image12.png"/><Relationship Id="rId1" Type="http://schemas.openxmlformats.org/officeDocument/2006/relationships/hyperlink" Target="#'ODS 2.'!A1"/><Relationship Id="rId6" Type="http://schemas.openxmlformats.org/officeDocument/2006/relationships/hyperlink" Target="#'ODS 7.'!A1"/><Relationship Id="rId11" Type="http://schemas.openxmlformats.org/officeDocument/2006/relationships/hyperlink" Target="#'ODS 12.'!A1"/><Relationship Id="rId24" Type="http://schemas.openxmlformats.org/officeDocument/2006/relationships/image" Target="../media/image7.png"/><Relationship Id="rId32" Type="http://schemas.openxmlformats.org/officeDocument/2006/relationships/image" Target="../media/image15.png"/><Relationship Id="rId5" Type="http://schemas.openxmlformats.org/officeDocument/2006/relationships/hyperlink" Target="#'ODS 6.'!A1"/><Relationship Id="rId15" Type="http://schemas.openxmlformats.org/officeDocument/2006/relationships/hyperlink" Target="#'ODS 16.'!A1"/><Relationship Id="rId23" Type="http://schemas.openxmlformats.org/officeDocument/2006/relationships/image" Target="../media/image6.png"/><Relationship Id="rId28" Type="http://schemas.openxmlformats.org/officeDocument/2006/relationships/image" Target="../media/image11.png"/><Relationship Id="rId10" Type="http://schemas.openxmlformats.org/officeDocument/2006/relationships/hyperlink" Target="#'ODS 11.'!A1"/><Relationship Id="rId19" Type="http://schemas.openxmlformats.org/officeDocument/2006/relationships/image" Target="../media/image2.png"/><Relationship Id="rId31" Type="http://schemas.openxmlformats.org/officeDocument/2006/relationships/image" Target="../media/image14.png"/><Relationship Id="rId4" Type="http://schemas.openxmlformats.org/officeDocument/2006/relationships/hyperlink" Target="#'ODS 5.'!A1"/><Relationship Id="rId9" Type="http://schemas.openxmlformats.org/officeDocument/2006/relationships/hyperlink" Target="#'ODS 10.'!A1"/><Relationship Id="rId14" Type="http://schemas.openxmlformats.org/officeDocument/2006/relationships/hyperlink" Target="#'ODS 15.'!A1"/><Relationship Id="rId22" Type="http://schemas.openxmlformats.org/officeDocument/2006/relationships/image" Target="../media/image5.png"/><Relationship Id="rId27" Type="http://schemas.openxmlformats.org/officeDocument/2006/relationships/image" Target="../media/image10.png"/><Relationship Id="rId30" Type="http://schemas.openxmlformats.org/officeDocument/2006/relationships/image" Target="../media/image13.png"/><Relationship Id="rId8" Type="http://schemas.openxmlformats.org/officeDocument/2006/relationships/hyperlink" Target="#'ODS 9.'!A1"/></Relationships>
</file>

<file path=xl/diagram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iagrams/colors1.xml><?xml version="1.0" encoding="utf-8"?>
<dgm:colorsDef xmlns:dgm="http://schemas.openxmlformats.org/drawingml/2006/diagram" xmlns:a="http://schemas.openxmlformats.org/drawingml/2006/main" uniqueId="urn:microsoft.com/office/officeart/2005/8/colors/colorful5">
  <dgm:title val=""/>
  <dgm:desc val=""/>
  <dgm:catLst>
    <dgm:cat type="colorful" pri="10500"/>
  </dgm:catLst>
  <dgm:styleLbl name="node0">
    <dgm:fillClrLst meth="repeat">
      <a:schemeClr val="accent4"/>
    </dgm:fillClrLst>
    <dgm:linClrLst meth="repeat">
      <a:schemeClr val="lt1"/>
    </dgm:linClrLst>
    <dgm:effectClrLst/>
    <dgm:txLinClrLst/>
    <dgm:txFillClrLst/>
    <dgm:txEffectClrLst/>
  </dgm:styleLbl>
  <dgm:styleLbl name="node1">
    <dgm:fillClrLst>
      <a:schemeClr val="accent5"/>
      <a:schemeClr val="accent6"/>
    </dgm:fillClrLst>
    <dgm:linClrLst meth="repeat">
      <a:schemeClr val="lt1"/>
    </dgm:linClrLst>
    <dgm:effectClrLst/>
    <dgm:txLinClrLst/>
    <dgm:txFillClrLst/>
    <dgm:txEffectClrLst/>
  </dgm:styleLbl>
  <dgm:styleLbl name="alignNode1">
    <dgm:fillClrLst>
      <a:schemeClr val="accent5"/>
      <a:schemeClr val="accent6"/>
    </dgm:fillClrLst>
    <dgm:linClrLst>
      <a:schemeClr val="accent5"/>
      <a:schemeClr val="accent6"/>
    </dgm:linClrLst>
    <dgm:effectClrLst/>
    <dgm:txLinClrLst/>
    <dgm:txFillClrLst/>
    <dgm:txEffectClrLst/>
  </dgm:styleLbl>
  <dgm:styleLbl name="lnNode1">
    <dgm:fillClrLst>
      <a:schemeClr val="accent5"/>
      <a:schemeClr val="accent6"/>
    </dgm:fillClrLst>
    <dgm:linClrLst meth="repeat">
      <a:schemeClr val="lt1"/>
    </dgm:linClrLst>
    <dgm:effectClrLst/>
    <dgm:txLinClrLst/>
    <dgm:txFillClrLst/>
    <dgm:txEffectClrLst/>
  </dgm:styleLbl>
  <dgm:styleLbl name="vennNode1">
    <dgm:fillClrLst>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6"/>
    </dgm:fillClrLst>
    <dgm:linClrLst meth="repeat">
      <a:schemeClr val="lt1"/>
    </dgm:linClrLst>
    <dgm:effectClrLst/>
    <dgm:txLinClrLst/>
    <dgm:txFillClrLst/>
    <dgm:txEffectClrLst/>
  </dgm:styleLbl>
  <dgm:styleLbl name="node3">
    <dgm:fillClrLst>
      <a:schemeClr val="accent1"/>
    </dgm:fillClrLst>
    <dgm:linClrLst meth="repeat">
      <a:schemeClr val="lt1"/>
    </dgm:linClrLst>
    <dgm:effectClrLst/>
    <dgm:txLinClrLst/>
    <dgm:txFillClrLst/>
    <dgm:txEffectClrLst/>
  </dgm:styleLbl>
  <dgm:styleLbl name="node4">
    <dgm:fillClrLst>
      <a:schemeClr val="accent2"/>
    </dgm:fillClrLst>
    <dgm:linClrLst meth="repeat">
      <a:schemeClr val="lt1"/>
    </dgm:linClrLst>
    <dgm:effectClrLst/>
    <dgm:txLinClrLst/>
    <dgm:txFillClrLst/>
    <dgm:txEffectClrLst/>
  </dgm:styleLbl>
  <dgm:styleLbl name="fgImgPlace1">
    <dgm:fillClrLst>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5"/>
      <a:schemeClr val="accent6"/>
    </dgm:fillClrLst>
    <dgm:linClrLst meth="repeat">
      <a:schemeClr val="lt1"/>
    </dgm:linClrLst>
    <dgm:effectClrLst/>
    <dgm:txLinClrLst/>
    <dgm:txFillClrLst/>
    <dgm:txEffectClrLst/>
  </dgm:styleLbl>
  <dgm:styleLbl name="fgSibTrans2D1">
    <dgm:fillClrLst>
      <a:schemeClr val="accent5"/>
      <a:schemeClr val="accent6"/>
    </dgm:fillClrLst>
    <dgm:linClrLst meth="repeat">
      <a:schemeClr val="lt1"/>
    </dgm:linClrLst>
    <dgm:effectClrLst/>
    <dgm:txLinClrLst/>
    <dgm:txFillClrLst meth="repeat">
      <a:schemeClr val="lt1"/>
    </dgm:txFillClrLst>
    <dgm:txEffectClrLst/>
  </dgm:styleLbl>
  <dgm:styleLbl name="bgSibTrans2D1">
    <dgm:fillClrLst>
      <a:schemeClr val="accent5"/>
      <a:schemeClr val="accent6"/>
    </dgm:fillClrLst>
    <dgm:linClrLst meth="repeat">
      <a:schemeClr val="lt1"/>
    </dgm:linClrLst>
    <dgm:effectClrLst/>
    <dgm:txLinClrLst/>
    <dgm:txFillClrLst meth="repeat">
      <a:schemeClr val="lt1"/>
    </dgm:txFillClrLst>
    <dgm:txEffectClrLst/>
  </dgm:styleLbl>
  <dgm:styleLbl name="sibTrans1D1">
    <dgm:fillClrLst/>
    <dgm:linClrLst>
      <a:schemeClr val="accent5"/>
      <a:schemeClr val="accent6"/>
    </dgm:linClrLst>
    <dgm:effectClrLst/>
    <dgm:txLinClrLst/>
    <dgm:txFillClrLst meth="repeat">
      <a:schemeClr val="tx1"/>
    </dgm:txFillClrLst>
    <dgm:txEffectClrLst/>
  </dgm:styleLbl>
  <dgm:styleLbl name="callout">
    <dgm:fillClrLst meth="repeat">
      <a:schemeClr val="accent5"/>
    </dgm:fillClrLst>
    <dgm:linClrLst meth="repeat">
      <a:schemeClr val="accent5">
        <a:tint val="50000"/>
      </a:schemeClr>
    </dgm:linClrLst>
    <dgm:effectClrLst/>
    <dgm:txLinClrLst/>
    <dgm:txFillClrLst meth="repeat">
      <a:schemeClr val="tx1"/>
    </dgm:txFillClrLst>
    <dgm:txEffectClrLst/>
  </dgm:styleLbl>
  <dgm:styleLbl name="asst0">
    <dgm:fillClrLst meth="repeat">
      <a:schemeClr val="accent5"/>
    </dgm:fillClrLst>
    <dgm:linClrLst meth="repeat">
      <a:schemeClr val="lt1">
        <a:shade val="80000"/>
      </a:schemeClr>
    </dgm:linClrLst>
    <dgm:effectClrLst/>
    <dgm:txLinClrLst/>
    <dgm:txFillClrLst/>
    <dgm:txEffectClrLst/>
  </dgm:styleLbl>
  <dgm:styleLbl name="asst1">
    <dgm:fillClrLst meth="repeat">
      <a:schemeClr val="accent6"/>
    </dgm:fillClrLst>
    <dgm:linClrLst meth="repeat">
      <a:schemeClr val="lt1">
        <a:shade val="80000"/>
      </a:schemeClr>
    </dgm:linClrLst>
    <dgm:effectClrLst/>
    <dgm:txLinClrLst/>
    <dgm:txFillClrLst/>
    <dgm:txEffectClrLst/>
  </dgm:styleLbl>
  <dgm:styleLbl name="asst2">
    <dgm:fillClrLst>
      <a:schemeClr val="accent1"/>
    </dgm:fillClrLst>
    <dgm:linClrLst meth="repeat">
      <a:schemeClr val="lt1"/>
    </dgm:linClrLst>
    <dgm:effectClrLst/>
    <dgm:txLinClrLst/>
    <dgm:txFillClrLst/>
    <dgm:txEffectClrLst/>
  </dgm:styleLbl>
  <dgm:styleLbl name="asst3">
    <dgm:fillClrLst>
      <a:schemeClr val="accent2"/>
    </dgm:fillClrLst>
    <dgm:linClrLst meth="repeat">
      <a:schemeClr val="lt1"/>
    </dgm:linClrLst>
    <dgm:effectClrLst/>
    <dgm:txLinClrLst/>
    <dgm:txFillClrLst/>
    <dgm:txEffectClrLst/>
  </dgm:styleLbl>
  <dgm:styleLbl name="asst4">
    <dgm:fillClrLst>
      <a:schemeClr val="accent3"/>
    </dgm:fillClrLst>
    <dgm:linClrLst meth="repeat">
      <a:schemeClr val="lt1"/>
    </dgm:linClrLst>
    <dgm:effectClrLst/>
    <dgm:txLinClrLst/>
    <dgm:txFillClrLst/>
    <dgm:txEffectClrLst/>
  </dgm:styleLbl>
  <dgm:styleLbl name="parChTrans2D1">
    <dgm:fillClrLst meth="repeat">
      <a:schemeClr val="accent5"/>
    </dgm:fillClrLst>
    <dgm:linClrLst meth="repeat">
      <a:schemeClr val="lt1"/>
    </dgm:linClrLst>
    <dgm:effectClrLst/>
    <dgm:txLinClrLst/>
    <dgm:txFillClrLst meth="repeat">
      <a:schemeClr val="lt1"/>
    </dgm:txFillClrLst>
    <dgm:txEffectClrLst/>
  </dgm:styleLbl>
  <dgm:styleLbl name="parChTrans2D2">
    <dgm:fillClrLst meth="repeat">
      <a:schemeClr val="accent6"/>
    </dgm:fillClrLst>
    <dgm:linClrLst meth="repeat">
      <a:schemeClr val="lt1"/>
    </dgm:linClrLst>
    <dgm:effectClrLst/>
    <dgm:txLinClrLst/>
    <dgm:txFillClrLst/>
    <dgm:txEffectClrLst/>
  </dgm:styleLbl>
  <dgm:styleLbl name="parChTrans2D3">
    <dgm:fillClrLst meth="repeat">
      <a:schemeClr val="accent6"/>
    </dgm:fillClrLst>
    <dgm:linClrLst meth="repeat">
      <a:schemeClr val="lt1"/>
    </dgm:linClrLst>
    <dgm:effectClrLst/>
    <dgm:txLinClrLst/>
    <dgm:txFillClrLst/>
    <dgm:txEffectClrLst/>
  </dgm:styleLbl>
  <dgm:styleLbl name="parChTrans2D4">
    <dgm:fillClrLst meth="repeat">
      <a:schemeClr val="accent1"/>
    </dgm:fillClrLst>
    <dgm:linClrLst meth="repeat">
      <a:schemeClr val="lt1"/>
    </dgm:linClrLst>
    <dgm:effectClrLst/>
    <dgm:txLinClrLst/>
    <dgm:txFillClrLst meth="repeat">
      <a:schemeClr val="lt1"/>
    </dgm:txFillClrLst>
    <dgm:txEffectClrLst/>
  </dgm:styleLbl>
  <dgm:styleLbl name="parChTrans1D1">
    <dgm:fillClrLst meth="repeat">
      <a:schemeClr val="accent5"/>
    </dgm:fillClrLst>
    <dgm:linClrLst meth="repeat">
      <a:schemeClr val="accent5"/>
    </dgm:linClrLst>
    <dgm:effectClrLst/>
    <dgm:txLinClrLst/>
    <dgm:txFillClrLst meth="repeat">
      <a:schemeClr val="tx1"/>
    </dgm:txFillClrLst>
    <dgm:txEffectClrLst/>
  </dgm:styleLbl>
  <dgm:styleLbl name="parChTrans1D2">
    <dgm:fillClrLst meth="repeat">
      <a:schemeClr val="accent6">
        <a:tint val="90000"/>
      </a:schemeClr>
    </dgm:fillClrLst>
    <dgm:linClrLst meth="repeat">
      <a:schemeClr val="accent6"/>
    </dgm:linClrLst>
    <dgm:effectClrLst/>
    <dgm:txLinClrLst/>
    <dgm:txFillClrLst meth="repeat">
      <a:schemeClr val="tx1"/>
    </dgm:txFillClrLst>
    <dgm:txEffectClrLst/>
  </dgm:styleLbl>
  <dgm:styleLbl name="parChTrans1D3">
    <dgm:fillClrLst meth="repeat">
      <a:schemeClr val="accent6">
        <a:tint val="70000"/>
      </a:schemeClr>
    </dgm:fillClrLst>
    <dgm:linClrLst meth="repeat">
      <a:schemeClr val="accent1"/>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2"/>
    </dgm:linClrLst>
    <dgm:effectClrLst/>
    <dgm:txLinClrLst/>
    <dgm:txFillClrLst meth="repeat">
      <a:schemeClr val="tx1"/>
    </dgm:txFillClrLst>
    <dgm:txEffectClrLst/>
  </dgm:styleLbl>
  <dgm:styleLbl name="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5"/>
    </dgm:linClrLst>
    <dgm:effectClrLst/>
    <dgm:txLinClrLst/>
    <dgm:txFillClrLst meth="repeat">
      <a:schemeClr val="dk1"/>
    </dgm:txFillClrLst>
    <dgm:txEffectClrLst/>
  </dgm:styleLbl>
  <dgm:styleLbl name="b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solidFgAcc1">
    <dgm:fillClrLst meth="repeat">
      <a:schemeClr val="lt1"/>
    </dgm:fillClrLst>
    <dgm:linClrLst>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a:schemeClr val="accent5"/>
      <a:schemeClr val="accent6"/>
    </dgm:linClrLst>
    <dgm:effectClrLst/>
    <dgm:txLinClrLst/>
    <dgm:txFillClrLst meth="repeat">
      <a:schemeClr val="dk1"/>
    </dgm:txFillClrLst>
    <dgm:txEffectClrLst/>
  </dgm:styleLbl>
  <dgm:styleLbl name="solidBgAcc1">
    <dgm:fillClrLst meth="repeat">
      <a:schemeClr val="lt1"/>
    </dgm:fillClrLst>
    <dgm:linClrLst>
      <a:schemeClr val="accent5"/>
      <a:schemeClr val="accent6"/>
    </dgm:linClrLst>
    <dgm:effectClrLst/>
    <dgm:txLinClrLst/>
    <dgm:txFillClrLst meth="repeat">
      <a:schemeClr val="dk1"/>
    </dgm:txFillClrLst>
    <dgm:txEffectClrLst/>
  </dgm:styleLbl>
  <dgm:styleLbl name="fgAccFollowNode1">
    <dgm:fillClrLst>
      <a:schemeClr val="accent5">
        <a:tint val="40000"/>
        <a:alpha val="90000"/>
      </a:schemeClr>
      <a:schemeClr val="accent6">
        <a:tint val="40000"/>
        <a:alpha val="90000"/>
      </a:schemeClr>
    </dgm:fillClrLst>
    <dgm:linClrLst>
      <a:schemeClr val="accent5">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4"/>
    </dgm:linClrLst>
    <dgm:effectClrLst/>
    <dgm:txLinClrLst/>
    <dgm:txFillClrLst meth="repeat">
      <a:schemeClr val="dk1"/>
    </dgm:txFillClrLst>
    <dgm:txEffectClrLst/>
  </dgm:styleLbl>
  <dgm:styleLbl name="fgAcc2">
    <dgm:fillClrLst meth="repeat">
      <a:schemeClr val="lt1">
        <a:alpha val="90000"/>
      </a:schemeClr>
    </dgm:fillClrLst>
    <dgm:linClrLst>
      <a:schemeClr val="accent6"/>
    </dgm:linClrLst>
    <dgm:effectClrLst/>
    <dgm:txLinClrLst/>
    <dgm:txFillClrLst meth="repeat">
      <a:schemeClr val="dk1"/>
    </dgm:txFillClrLst>
    <dgm:txEffectClrLst/>
  </dgm:styleLbl>
  <dgm:styleLbl name="fgAcc3">
    <dgm:fillClrLst meth="repeat">
      <a:schemeClr val="lt1">
        <a:alpha val="90000"/>
      </a:schemeClr>
    </dgm:fillClrLst>
    <dgm:linClrLst>
      <a:schemeClr val="accent1"/>
    </dgm:linClrLst>
    <dgm:effectClrLst/>
    <dgm:txLinClrLst/>
    <dgm:txFillClrLst meth="repeat">
      <a:schemeClr val="dk1"/>
    </dgm:txFillClrLst>
    <dgm:txEffectClrLst/>
  </dgm:styleLbl>
  <dgm:styleLbl name="fgAcc4">
    <dgm:fillClrLst meth="repeat">
      <a:schemeClr val="lt1">
        <a:alpha val="90000"/>
      </a:schemeClr>
    </dgm:fillClrLst>
    <dgm:linClrLst>
      <a:schemeClr val="accent2"/>
    </dgm:linClrLst>
    <dgm:effectClrLst/>
    <dgm:txLinClrLst/>
    <dgm:txFillClrLst meth="repeat">
      <a:schemeClr val="dk1"/>
    </dgm:txFillClrLst>
    <dgm:txEffectClrLst/>
  </dgm:styleLbl>
  <dgm:styleLbl name="bgShp">
    <dgm:fillClrLst meth="repeat">
      <a:schemeClr val="accent5">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5">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5">
        <a:tint val="50000"/>
        <a:alpha val="40000"/>
      </a:schemeClr>
    </dgm:fillClrLst>
    <dgm:linClrLst meth="repeat">
      <a:schemeClr val="accent5"/>
    </dgm:linClrLst>
    <dgm:effectClrLst/>
    <dgm:txLinClrLst/>
    <dgm:txFillClrLst meth="repeat">
      <a:schemeClr val="lt1"/>
    </dgm:txFillClrLst>
    <dgm:txEffectClrLst/>
  </dgm:styleLbl>
  <dgm:styleLbl name="fgShp">
    <dgm:fillClrLst meth="repeat">
      <a:schemeClr val="accent5">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FC4F308-2A45-4D7A-AC85-1511B16BCE79}" type="doc">
      <dgm:prSet loTypeId="urn:microsoft.com/office/officeart/2005/8/layout/vList4" loCatId="list" qsTypeId="urn:microsoft.com/office/officeart/2005/8/quickstyle/simple1" qsCatId="simple" csTypeId="urn:microsoft.com/office/officeart/2005/8/colors/colorful5" csCatId="colorful" phldr="1"/>
      <dgm:spPr/>
      <dgm:t>
        <a:bodyPr/>
        <a:lstStyle/>
        <a:p>
          <a:endParaRPr lang="es-CR"/>
        </a:p>
      </dgm:t>
    </dgm:pt>
    <dgm:pt modelId="{D944DC5F-6FAC-4FEF-86B1-DE7F2EB41E88}">
      <dgm:prSet phldrT="[Texto]" custT="1"/>
      <dgm:spPr>
        <a:solidFill>
          <a:srgbClr val="DDA63A"/>
        </a:solidFill>
      </dgm:spPr>
      <dgm:t>
        <a:bodyPr/>
        <a:lstStyle/>
        <a:p>
          <a:r>
            <a:rPr lang="es-CR" sz="1200" b="1">
              <a:solidFill>
                <a:schemeClr val="bg1"/>
              </a:solidFill>
            </a:rPr>
            <a:t>Objetivo 2. Poner fin al hambre, lograr la seguridad alimentaria y la mejora de la nutrición y promover la agricultura sostenible</a:t>
          </a:r>
        </a:p>
      </dgm:t>
      <dgm:extLst>
        <a:ext uri="{E40237B7-FDA0-4F09-8148-C483321AD2D9}">
          <dgm14:cNvPr xmlns:dgm14="http://schemas.microsoft.com/office/drawing/2010/diagram" id="0" name="">
            <a:hlinkClick xmlns:r="http://schemas.openxmlformats.org/officeDocument/2006/relationships" r:id="rId1"/>
          </dgm14:cNvPr>
        </a:ext>
      </dgm:extLst>
    </dgm:pt>
    <dgm:pt modelId="{8E19EADB-D179-4D57-B9C9-A1F0E16D67A9}" type="parTrans" cxnId="{A41425AA-5B21-4576-BFD1-D138FC29A890}">
      <dgm:prSet/>
      <dgm:spPr/>
      <dgm:t>
        <a:bodyPr/>
        <a:lstStyle/>
        <a:p>
          <a:endParaRPr lang="es-CR" sz="1200"/>
        </a:p>
      </dgm:t>
    </dgm:pt>
    <dgm:pt modelId="{931B0EC9-A479-4C72-B429-4B0E89D2A64B}" type="sibTrans" cxnId="{A41425AA-5B21-4576-BFD1-D138FC29A890}">
      <dgm:prSet/>
      <dgm:spPr/>
      <dgm:t>
        <a:bodyPr/>
        <a:lstStyle/>
        <a:p>
          <a:endParaRPr lang="es-CR" sz="1200"/>
        </a:p>
      </dgm:t>
    </dgm:pt>
    <dgm:pt modelId="{6D8AC70E-579A-4690-A0C7-BC7B5AB17192}">
      <dgm:prSet phldrT="[Texto]" custT="1"/>
      <dgm:spPr>
        <a:solidFill>
          <a:srgbClr val="4C9F38"/>
        </a:solidFill>
      </dgm:spPr>
      <dgm:t>
        <a:bodyPr/>
        <a:lstStyle/>
        <a:p>
          <a:r>
            <a:rPr lang="es-CR" sz="1200" b="1">
              <a:solidFill>
                <a:schemeClr val="bg1"/>
              </a:solidFill>
            </a:rPr>
            <a:t>Objetivo 3. Garantizar una vida sana y promover el bienestar de todos a todas las edades</a:t>
          </a:r>
        </a:p>
      </dgm:t>
      <dgm:extLst>
        <a:ext uri="{E40237B7-FDA0-4F09-8148-C483321AD2D9}">
          <dgm14:cNvPr xmlns:dgm14="http://schemas.microsoft.com/office/drawing/2010/diagram" id="0" name="">
            <a:hlinkClick xmlns:r="http://schemas.openxmlformats.org/officeDocument/2006/relationships" r:id="rId2"/>
          </dgm14:cNvPr>
        </a:ext>
      </dgm:extLst>
    </dgm:pt>
    <dgm:pt modelId="{5125CB4A-8BB0-47B4-97A1-F2D8EC2E8F90}" type="parTrans" cxnId="{521E015B-3AB4-4875-8D1D-E6ACC6D48797}">
      <dgm:prSet/>
      <dgm:spPr/>
      <dgm:t>
        <a:bodyPr/>
        <a:lstStyle/>
        <a:p>
          <a:endParaRPr lang="es-CR" sz="1200"/>
        </a:p>
      </dgm:t>
    </dgm:pt>
    <dgm:pt modelId="{A57C04D4-53D6-4400-BB96-2BAF7A9F0532}" type="sibTrans" cxnId="{521E015B-3AB4-4875-8D1D-E6ACC6D48797}">
      <dgm:prSet/>
      <dgm:spPr/>
      <dgm:t>
        <a:bodyPr/>
        <a:lstStyle/>
        <a:p>
          <a:endParaRPr lang="es-CR" sz="1200"/>
        </a:p>
      </dgm:t>
    </dgm:pt>
    <dgm:pt modelId="{7B8705BA-3B16-4EFC-8D13-E9B139F8C1E2}">
      <dgm:prSet phldrT="[Texto]" custT="1"/>
      <dgm:spPr>
        <a:solidFill>
          <a:srgbClr val="C5192D"/>
        </a:solidFill>
      </dgm:spPr>
      <dgm:t>
        <a:bodyPr/>
        <a:lstStyle/>
        <a:p>
          <a:r>
            <a:rPr lang="es-CR" sz="1200" b="1"/>
            <a:t>Objetivo 4. Garantizar una educación inclusiva y equitativa de calidad y promover oportunidades de aprendizaje permanente para todos</a:t>
          </a:r>
        </a:p>
      </dgm:t>
      <dgm:extLst>
        <a:ext uri="{E40237B7-FDA0-4F09-8148-C483321AD2D9}">
          <dgm14:cNvPr xmlns:dgm14="http://schemas.microsoft.com/office/drawing/2010/diagram" id="0" name="">
            <a:hlinkClick xmlns:r="http://schemas.openxmlformats.org/officeDocument/2006/relationships" r:id="rId3"/>
          </dgm14:cNvPr>
        </a:ext>
      </dgm:extLst>
    </dgm:pt>
    <dgm:pt modelId="{BE0308A9-F548-4A38-B51D-9590621C72B9}" type="parTrans" cxnId="{F785F3D7-EA0A-4C76-B477-4D958B00368E}">
      <dgm:prSet/>
      <dgm:spPr/>
      <dgm:t>
        <a:bodyPr/>
        <a:lstStyle/>
        <a:p>
          <a:endParaRPr lang="es-CR" sz="1200"/>
        </a:p>
      </dgm:t>
    </dgm:pt>
    <dgm:pt modelId="{EAE8A310-9154-4C0B-9570-BD1485C79263}" type="sibTrans" cxnId="{F785F3D7-EA0A-4C76-B477-4D958B00368E}">
      <dgm:prSet/>
      <dgm:spPr/>
      <dgm:t>
        <a:bodyPr/>
        <a:lstStyle/>
        <a:p>
          <a:endParaRPr lang="es-CR" sz="1200"/>
        </a:p>
      </dgm:t>
    </dgm:pt>
    <dgm:pt modelId="{4ACA684F-3F13-4549-A2CC-CB4C318DA985}">
      <dgm:prSet custT="1"/>
      <dgm:spPr>
        <a:solidFill>
          <a:srgbClr val="FF3A21"/>
        </a:solidFill>
      </dgm:spPr>
      <dgm:t>
        <a:bodyPr/>
        <a:lstStyle/>
        <a:p>
          <a:r>
            <a:rPr lang="es-CR" sz="1200" b="1"/>
            <a:t>Objetivo 5. Lograr la igualdad de género y empoderar a todas las mujeres y las niñas</a:t>
          </a:r>
        </a:p>
      </dgm:t>
      <dgm:extLst>
        <a:ext uri="{E40237B7-FDA0-4F09-8148-C483321AD2D9}">
          <dgm14:cNvPr xmlns:dgm14="http://schemas.microsoft.com/office/drawing/2010/diagram" id="0" name="">
            <a:hlinkClick xmlns:r="http://schemas.openxmlformats.org/officeDocument/2006/relationships" r:id="rId4"/>
          </dgm14:cNvPr>
        </a:ext>
      </dgm:extLst>
    </dgm:pt>
    <dgm:pt modelId="{15B93366-30F9-4815-9DE1-978E65284201}" type="parTrans" cxnId="{5AB1079E-9384-4C81-BDDF-D92C7AB0A0CA}">
      <dgm:prSet/>
      <dgm:spPr/>
      <dgm:t>
        <a:bodyPr/>
        <a:lstStyle/>
        <a:p>
          <a:endParaRPr lang="es-CR" sz="1200"/>
        </a:p>
      </dgm:t>
    </dgm:pt>
    <dgm:pt modelId="{CA26FD2F-446F-4008-8B7B-D6B409856E75}" type="sibTrans" cxnId="{5AB1079E-9384-4C81-BDDF-D92C7AB0A0CA}">
      <dgm:prSet/>
      <dgm:spPr/>
      <dgm:t>
        <a:bodyPr/>
        <a:lstStyle/>
        <a:p>
          <a:endParaRPr lang="es-CR" sz="1200"/>
        </a:p>
      </dgm:t>
    </dgm:pt>
    <dgm:pt modelId="{CEEC823B-5968-4CB2-94E9-20DBA55B5075}">
      <dgm:prSet custT="1"/>
      <dgm:spPr>
        <a:solidFill>
          <a:srgbClr val="26BDE2"/>
        </a:solidFill>
      </dgm:spPr>
      <dgm:t>
        <a:bodyPr/>
        <a:lstStyle/>
        <a:p>
          <a:r>
            <a:rPr lang="es-CR" sz="1200" b="1"/>
            <a:t>Objetivo 6. Garantizar la disponibilidad y la gestión sostenible del agua y el saneamiento para todos</a:t>
          </a:r>
        </a:p>
      </dgm:t>
      <dgm:extLst>
        <a:ext uri="{E40237B7-FDA0-4F09-8148-C483321AD2D9}">
          <dgm14:cNvPr xmlns:dgm14="http://schemas.microsoft.com/office/drawing/2010/diagram" id="0" name="">
            <a:hlinkClick xmlns:r="http://schemas.openxmlformats.org/officeDocument/2006/relationships" r:id="rId5"/>
          </dgm14:cNvPr>
        </a:ext>
      </dgm:extLst>
    </dgm:pt>
    <dgm:pt modelId="{0664734F-7873-466D-821D-D25C57125014}" type="parTrans" cxnId="{0B95F183-4A39-4469-89C7-6DF574008EE7}">
      <dgm:prSet/>
      <dgm:spPr/>
      <dgm:t>
        <a:bodyPr/>
        <a:lstStyle/>
        <a:p>
          <a:endParaRPr lang="es-CR" sz="1200"/>
        </a:p>
      </dgm:t>
    </dgm:pt>
    <dgm:pt modelId="{8B2D3073-D7D0-4DFC-8F82-B3CF26239613}" type="sibTrans" cxnId="{0B95F183-4A39-4469-89C7-6DF574008EE7}">
      <dgm:prSet/>
      <dgm:spPr/>
      <dgm:t>
        <a:bodyPr/>
        <a:lstStyle/>
        <a:p>
          <a:endParaRPr lang="es-CR" sz="1200"/>
        </a:p>
      </dgm:t>
    </dgm:pt>
    <dgm:pt modelId="{E2DE8550-0C5D-4463-8455-425ABC721A9C}">
      <dgm:prSet custT="1"/>
      <dgm:spPr>
        <a:solidFill>
          <a:srgbClr val="FCC30B"/>
        </a:solidFill>
      </dgm:spPr>
      <dgm:t>
        <a:bodyPr/>
        <a:lstStyle/>
        <a:p>
          <a:r>
            <a:rPr lang="es-CR" sz="1200" b="1"/>
            <a:t>Objetivo 7. Garantizar el acceso a una energía asequible, fiable, sostenible y moderna para todos</a:t>
          </a:r>
        </a:p>
      </dgm:t>
      <dgm:extLst>
        <a:ext uri="{E40237B7-FDA0-4F09-8148-C483321AD2D9}">
          <dgm14:cNvPr xmlns:dgm14="http://schemas.microsoft.com/office/drawing/2010/diagram" id="0" name="">
            <a:hlinkClick xmlns:r="http://schemas.openxmlformats.org/officeDocument/2006/relationships" r:id="rId6"/>
          </dgm14:cNvPr>
        </a:ext>
      </dgm:extLst>
    </dgm:pt>
    <dgm:pt modelId="{7A0F2C08-6C7E-4BE7-941B-9D44AABA5FAB}" type="parTrans" cxnId="{CE49BB91-574D-48E6-B3A7-63974A113F56}">
      <dgm:prSet/>
      <dgm:spPr/>
      <dgm:t>
        <a:bodyPr/>
        <a:lstStyle/>
        <a:p>
          <a:endParaRPr lang="es-CR" sz="1200"/>
        </a:p>
      </dgm:t>
    </dgm:pt>
    <dgm:pt modelId="{10F47C57-43B8-42AE-9E90-5EF9DECD3977}" type="sibTrans" cxnId="{CE49BB91-574D-48E6-B3A7-63974A113F56}">
      <dgm:prSet/>
      <dgm:spPr/>
      <dgm:t>
        <a:bodyPr/>
        <a:lstStyle/>
        <a:p>
          <a:endParaRPr lang="es-CR" sz="1200"/>
        </a:p>
      </dgm:t>
    </dgm:pt>
    <dgm:pt modelId="{AB634859-4943-4899-B0A6-F52DC26BD41E}">
      <dgm:prSet custT="1"/>
      <dgm:spPr>
        <a:solidFill>
          <a:srgbClr val="A21942"/>
        </a:solidFill>
      </dgm:spPr>
      <dgm:t>
        <a:bodyPr/>
        <a:lstStyle/>
        <a:p>
          <a:r>
            <a:rPr lang="es-CR" sz="1200" b="1"/>
            <a:t>Objetivo 8. Promover el crecimiento económico sostenido, inclusivo y sostenible, el empleo pleno y productivo y el trabajo decente para todos</a:t>
          </a:r>
        </a:p>
      </dgm:t>
      <dgm:extLst>
        <a:ext uri="{E40237B7-FDA0-4F09-8148-C483321AD2D9}">
          <dgm14:cNvPr xmlns:dgm14="http://schemas.microsoft.com/office/drawing/2010/diagram" id="0" name="">
            <a:hlinkClick xmlns:r="http://schemas.openxmlformats.org/officeDocument/2006/relationships" r:id="rId7"/>
          </dgm14:cNvPr>
        </a:ext>
      </dgm:extLst>
    </dgm:pt>
    <dgm:pt modelId="{8E3BAB19-375A-4E76-868F-20B5022CC061}" type="parTrans" cxnId="{F46B218B-51C7-4BCB-B5E5-2FFD521D29E4}">
      <dgm:prSet/>
      <dgm:spPr/>
      <dgm:t>
        <a:bodyPr/>
        <a:lstStyle/>
        <a:p>
          <a:endParaRPr lang="es-CR" sz="1200"/>
        </a:p>
      </dgm:t>
    </dgm:pt>
    <dgm:pt modelId="{64E30F53-1C31-4B15-A382-40E364A4F0D6}" type="sibTrans" cxnId="{F46B218B-51C7-4BCB-B5E5-2FFD521D29E4}">
      <dgm:prSet/>
      <dgm:spPr/>
      <dgm:t>
        <a:bodyPr/>
        <a:lstStyle/>
        <a:p>
          <a:endParaRPr lang="es-CR" sz="1200"/>
        </a:p>
      </dgm:t>
    </dgm:pt>
    <dgm:pt modelId="{490D683E-3E7C-42E5-8358-92F149933025}">
      <dgm:prSet custT="1"/>
      <dgm:spPr>
        <a:solidFill>
          <a:srgbClr val="FD6925"/>
        </a:solidFill>
      </dgm:spPr>
      <dgm:t>
        <a:bodyPr/>
        <a:lstStyle/>
        <a:p>
          <a:r>
            <a:rPr lang="es-CR" sz="1200" b="1"/>
            <a:t>Objetivo 9. Construir infraestructuras resilientes, promover la industrialización inclusiva y sostenible y fomentar la innovación</a:t>
          </a:r>
        </a:p>
      </dgm:t>
      <dgm:extLst>
        <a:ext uri="{E40237B7-FDA0-4F09-8148-C483321AD2D9}">
          <dgm14:cNvPr xmlns:dgm14="http://schemas.microsoft.com/office/drawing/2010/diagram" id="0" name="">
            <a:hlinkClick xmlns:r="http://schemas.openxmlformats.org/officeDocument/2006/relationships" r:id="rId8"/>
          </dgm14:cNvPr>
        </a:ext>
      </dgm:extLst>
    </dgm:pt>
    <dgm:pt modelId="{9BD6D73B-8B4C-47F9-B39A-81B1FDD3B278}" type="parTrans" cxnId="{F23BC9AE-0139-4128-AAF0-155E6A47D6EF}">
      <dgm:prSet/>
      <dgm:spPr/>
      <dgm:t>
        <a:bodyPr/>
        <a:lstStyle/>
        <a:p>
          <a:endParaRPr lang="es-CR" sz="1200"/>
        </a:p>
      </dgm:t>
    </dgm:pt>
    <dgm:pt modelId="{E6E1CC2E-5B56-4812-9EF0-F254CB33FE30}" type="sibTrans" cxnId="{F23BC9AE-0139-4128-AAF0-155E6A47D6EF}">
      <dgm:prSet/>
      <dgm:spPr/>
      <dgm:t>
        <a:bodyPr/>
        <a:lstStyle/>
        <a:p>
          <a:endParaRPr lang="es-CR" sz="1200"/>
        </a:p>
      </dgm:t>
    </dgm:pt>
    <dgm:pt modelId="{CD620A02-D02F-4954-A6FA-9895C4B76B8E}">
      <dgm:prSet custT="1"/>
      <dgm:spPr>
        <a:solidFill>
          <a:srgbClr val="DD1367"/>
        </a:solidFill>
      </dgm:spPr>
      <dgm:t>
        <a:bodyPr/>
        <a:lstStyle/>
        <a:p>
          <a:r>
            <a:rPr lang="es-CR" sz="1200" b="1"/>
            <a:t>Objetivo 10. Reducir la desigualdad en los países y entre ellos</a:t>
          </a:r>
        </a:p>
      </dgm:t>
      <dgm:extLst>
        <a:ext uri="{E40237B7-FDA0-4F09-8148-C483321AD2D9}">
          <dgm14:cNvPr xmlns:dgm14="http://schemas.microsoft.com/office/drawing/2010/diagram" id="0" name="">
            <a:hlinkClick xmlns:r="http://schemas.openxmlformats.org/officeDocument/2006/relationships" r:id="rId9"/>
          </dgm14:cNvPr>
        </a:ext>
      </dgm:extLst>
    </dgm:pt>
    <dgm:pt modelId="{31EAA359-91AA-457D-A36B-792537CE1407}" type="parTrans" cxnId="{3DBA50A4-86D7-42AA-B5E4-53C1C6F29AD3}">
      <dgm:prSet/>
      <dgm:spPr/>
      <dgm:t>
        <a:bodyPr/>
        <a:lstStyle/>
        <a:p>
          <a:endParaRPr lang="es-CR" sz="1200"/>
        </a:p>
      </dgm:t>
    </dgm:pt>
    <dgm:pt modelId="{61599654-2967-4F25-9635-B472DFBA0421}" type="sibTrans" cxnId="{3DBA50A4-86D7-42AA-B5E4-53C1C6F29AD3}">
      <dgm:prSet/>
      <dgm:spPr/>
      <dgm:t>
        <a:bodyPr/>
        <a:lstStyle/>
        <a:p>
          <a:endParaRPr lang="es-CR" sz="1200"/>
        </a:p>
      </dgm:t>
    </dgm:pt>
    <dgm:pt modelId="{B051B4EB-4378-4B2D-98BD-20038D010D69}">
      <dgm:prSet custT="1"/>
      <dgm:spPr>
        <a:solidFill>
          <a:srgbClr val="FD9D24"/>
        </a:solidFill>
      </dgm:spPr>
      <dgm:t>
        <a:bodyPr/>
        <a:lstStyle/>
        <a:p>
          <a:r>
            <a:rPr lang="es-CR" sz="1200" b="1"/>
            <a:t>Objetivo 11. Lograr que las ciudades y los asentamientos humanos sean inclusivos, seguros, resilientes y sostenibles</a:t>
          </a:r>
        </a:p>
      </dgm:t>
      <dgm:extLst>
        <a:ext uri="{E40237B7-FDA0-4F09-8148-C483321AD2D9}">
          <dgm14:cNvPr xmlns:dgm14="http://schemas.microsoft.com/office/drawing/2010/diagram" id="0" name="">
            <a:hlinkClick xmlns:r="http://schemas.openxmlformats.org/officeDocument/2006/relationships" r:id="rId10"/>
          </dgm14:cNvPr>
        </a:ext>
      </dgm:extLst>
    </dgm:pt>
    <dgm:pt modelId="{D43E614D-6D38-48FD-A603-303E113C0704}" type="parTrans" cxnId="{CBEEE2EA-ACF8-40D4-B360-C87E5A97BCD1}">
      <dgm:prSet/>
      <dgm:spPr/>
      <dgm:t>
        <a:bodyPr/>
        <a:lstStyle/>
        <a:p>
          <a:endParaRPr lang="es-CR" sz="1200"/>
        </a:p>
      </dgm:t>
    </dgm:pt>
    <dgm:pt modelId="{BCD50900-10FD-4D4A-9DC6-618DF4625198}" type="sibTrans" cxnId="{CBEEE2EA-ACF8-40D4-B360-C87E5A97BCD1}">
      <dgm:prSet/>
      <dgm:spPr/>
      <dgm:t>
        <a:bodyPr/>
        <a:lstStyle/>
        <a:p>
          <a:endParaRPr lang="es-CR" sz="1200"/>
        </a:p>
      </dgm:t>
    </dgm:pt>
    <dgm:pt modelId="{8E6850DC-542C-449B-BDFD-2CBEDB527008}">
      <dgm:prSet custT="1"/>
      <dgm:spPr>
        <a:solidFill>
          <a:srgbClr val="BF8B2E"/>
        </a:solidFill>
      </dgm:spPr>
      <dgm:t>
        <a:bodyPr/>
        <a:lstStyle/>
        <a:p>
          <a:r>
            <a:rPr lang="es-CR" sz="1200" b="1"/>
            <a:t>Objetivo 12. Garantizar modalidades de consumo y producción sostenibles</a:t>
          </a:r>
        </a:p>
      </dgm:t>
      <dgm:extLst>
        <a:ext uri="{E40237B7-FDA0-4F09-8148-C483321AD2D9}">
          <dgm14:cNvPr xmlns:dgm14="http://schemas.microsoft.com/office/drawing/2010/diagram" id="0" name="">
            <a:hlinkClick xmlns:r="http://schemas.openxmlformats.org/officeDocument/2006/relationships" r:id="rId11"/>
          </dgm14:cNvPr>
        </a:ext>
      </dgm:extLst>
    </dgm:pt>
    <dgm:pt modelId="{82238553-140F-4FCC-AE1D-B23BFCF3AE3D}" type="parTrans" cxnId="{F926B7B5-D8F8-413B-84A6-DB5EAD64F65F}">
      <dgm:prSet/>
      <dgm:spPr/>
      <dgm:t>
        <a:bodyPr/>
        <a:lstStyle/>
        <a:p>
          <a:endParaRPr lang="es-CR" sz="1200"/>
        </a:p>
      </dgm:t>
    </dgm:pt>
    <dgm:pt modelId="{B2E9FEBE-4C66-4C50-81EF-73F74C7E9F73}" type="sibTrans" cxnId="{F926B7B5-D8F8-413B-84A6-DB5EAD64F65F}">
      <dgm:prSet/>
      <dgm:spPr/>
      <dgm:t>
        <a:bodyPr/>
        <a:lstStyle/>
        <a:p>
          <a:endParaRPr lang="es-CR" sz="1200"/>
        </a:p>
      </dgm:t>
    </dgm:pt>
    <dgm:pt modelId="{48B8205B-1414-41FB-92E3-62CF3FA213C9}">
      <dgm:prSet custT="1"/>
      <dgm:spPr>
        <a:solidFill>
          <a:srgbClr val="3F7E44"/>
        </a:solidFill>
      </dgm:spPr>
      <dgm:t>
        <a:bodyPr/>
        <a:lstStyle/>
        <a:p>
          <a:r>
            <a:rPr lang="es-CR" sz="1200" b="1"/>
            <a:t>Objetivo 13. Adoptar medidas urgentes para combatir el cambio climático y sus efectosa</a:t>
          </a:r>
        </a:p>
      </dgm:t>
      <dgm:extLst>
        <a:ext uri="{E40237B7-FDA0-4F09-8148-C483321AD2D9}">
          <dgm14:cNvPr xmlns:dgm14="http://schemas.microsoft.com/office/drawing/2010/diagram" id="0" name="">
            <a:hlinkClick xmlns:r="http://schemas.openxmlformats.org/officeDocument/2006/relationships" r:id="rId12"/>
          </dgm14:cNvPr>
        </a:ext>
      </dgm:extLst>
    </dgm:pt>
    <dgm:pt modelId="{647370E0-29EE-4DA0-82D3-F1915F5353E5}" type="parTrans" cxnId="{A90C1AD6-C4B4-467A-9FA2-EE1E2E607D5E}">
      <dgm:prSet/>
      <dgm:spPr/>
      <dgm:t>
        <a:bodyPr/>
        <a:lstStyle/>
        <a:p>
          <a:endParaRPr lang="es-CR" sz="1200"/>
        </a:p>
      </dgm:t>
    </dgm:pt>
    <dgm:pt modelId="{07A418C5-459B-4DF1-AC43-95E4A2480468}" type="sibTrans" cxnId="{A90C1AD6-C4B4-467A-9FA2-EE1E2E607D5E}">
      <dgm:prSet/>
      <dgm:spPr/>
      <dgm:t>
        <a:bodyPr/>
        <a:lstStyle/>
        <a:p>
          <a:endParaRPr lang="es-CR" sz="1200"/>
        </a:p>
      </dgm:t>
    </dgm:pt>
    <dgm:pt modelId="{8448B98C-054A-4F59-82D4-216D2D97F64A}">
      <dgm:prSet custT="1"/>
      <dgm:spPr>
        <a:solidFill>
          <a:srgbClr val="0A97D9"/>
        </a:solidFill>
      </dgm:spPr>
      <dgm:t>
        <a:bodyPr/>
        <a:lstStyle/>
        <a:p>
          <a:r>
            <a:rPr lang="es-CR" sz="1200" b="1"/>
            <a:t>Objetivo 14. Conservar y utilizar sosteniblemente los océanos, los mares y los recursos marinos para el desarrollo sostenible</a:t>
          </a:r>
        </a:p>
      </dgm:t>
      <dgm:extLst>
        <a:ext uri="{E40237B7-FDA0-4F09-8148-C483321AD2D9}">
          <dgm14:cNvPr xmlns:dgm14="http://schemas.microsoft.com/office/drawing/2010/diagram" id="0" name="">
            <a:hlinkClick xmlns:r="http://schemas.openxmlformats.org/officeDocument/2006/relationships" r:id="rId13"/>
          </dgm14:cNvPr>
        </a:ext>
      </dgm:extLst>
    </dgm:pt>
    <dgm:pt modelId="{59418A3C-7A42-4434-8842-E8EF35E0F470}" type="parTrans" cxnId="{408CF27A-A1E8-4924-BF23-C8D89E91AEB8}">
      <dgm:prSet/>
      <dgm:spPr/>
      <dgm:t>
        <a:bodyPr/>
        <a:lstStyle/>
        <a:p>
          <a:endParaRPr lang="es-CR" sz="1200"/>
        </a:p>
      </dgm:t>
    </dgm:pt>
    <dgm:pt modelId="{61BE1C46-3C39-45D0-A5A7-DBE07F295107}" type="sibTrans" cxnId="{408CF27A-A1E8-4924-BF23-C8D89E91AEB8}">
      <dgm:prSet/>
      <dgm:spPr/>
      <dgm:t>
        <a:bodyPr/>
        <a:lstStyle/>
        <a:p>
          <a:endParaRPr lang="es-CR" sz="1200"/>
        </a:p>
      </dgm:t>
    </dgm:pt>
    <dgm:pt modelId="{06E7D000-604A-4E1A-9B26-04D035E90C24}">
      <dgm:prSet custT="1"/>
      <dgm:spPr>
        <a:solidFill>
          <a:srgbClr val="56C02B"/>
        </a:solidFill>
      </dgm:spPr>
      <dgm:t>
        <a:bodyPr/>
        <a:lstStyle/>
        <a:p>
          <a:r>
            <a:rPr lang="es-CR" sz="1200" b="1"/>
            <a:t>Objetivo 15. Proteger, restablecer y promover el uso sostenible de los ecosistemas terrestres, gestionar sosteniblemente los bosques, luchar contra la desertificación, detener e invertir la degradación de las tierras y detener la pérdida de biodiversidad</a:t>
          </a:r>
        </a:p>
      </dgm:t>
      <dgm:extLst>
        <a:ext uri="{E40237B7-FDA0-4F09-8148-C483321AD2D9}">
          <dgm14:cNvPr xmlns:dgm14="http://schemas.microsoft.com/office/drawing/2010/diagram" id="0" name="">
            <a:hlinkClick xmlns:r="http://schemas.openxmlformats.org/officeDocument/2006/relationships" r:id="rId14"/>
          </dgm14:cNvPr>
        </a:ext>
      </dgm:extLst>
    </dgm:pt>
    <dgm:pt modelId="{E663C3AF-726B-46FB-83C1-18E553955404}" type="parTrans" cxnId="{6D7BED67-3C5F-4575-92FD-1FCAE9EF3039}">
      <dgm:prSet/>
      <dgm:spPr/>
      <dgm:t>
        <a:bodyPr/>
        <a:lstStyle/>
        <a:p>
          <a:endParaRPr lang="es-CR" sz="1200"/>
        </a:p>
      </dgm:t>
    </dgm:pt>
    <dgm:pt modelId="{998C5917-5ACE-4F46-A43A-45FAA887AEE3}" type="sibTrans" cxnId="{6D7BED67-3C5F-4575-92FD-1FCAE9EF3039}">
      <dgm:prSet/>
      <dgm:spPr/>
      <dgm:t>
        <a:bodyPr/>
        <a:lstStyle/>
        <a:p>
          <a:endParaRPr lang="es-CR" sz="1200"/>
        </a:p>
      </dgm:t>
    </dgm:pt>
    <dgm:pt modelId="{BFCC42D7-3087-40FE-922E-01DF6A29C9F9}">
      <dgm:prSet custT="1"/>
      <dgm:spPr>
        <a:solidFill>
          <a:srgbClr val="00689D"/>
        </a:solidFill>
      </dgm:spPr>
      <dgm:t>
        <a:bodyPr/>
        <a:lstStyle/>
        <a:p>
          <a:r>
            <a:rPr lang="es-CR" sz="1200" b="1"/>
            <a:t>Objetivo 16. Promover sociedades pacíficas e inclusivas para el desarrollo sostenible, facilitar el acceso a la justicia para todos y construir a todos los niveles instituciones eficaces e inclusivas que rindan cuentas</a:t>
          </a:r>
        </a:p>
      </dgm:t>
      <dgm:extLst>
        <a:ext uri="{E40237B7-FDA0-4F09-8148-C483321AD2D9}">
          <dgm14:cNvPr xmlns:dgm14="http://schemas.microsoft.com/office/drawing/2010/diagram" id="0" name="">
            <a:hlinkClick xmlns:r="http://schemas.openxmlformats.org/officeDocument/2006/relationships" r:id="rId15"/>
          </dgm14:cNvPr>
        </a:ext>
      </dgm:extLst>
    </dgm:pt>
    <dgm:pt modelId="{3BB934DD-6A58-465D-A18C-95118AC2F19E}" type="parTrans" cxnId="{23D31FC5-7663-40A7-98A3-3C043EA90C18}">
      <dgm:prSet/>
      <dgm:spPr/>
      <dgm:t>
        <a:bodyPr/>
        <a:lstStyle/>
        <a:p>
          <a:endParaRPr lang="es-CR" sz="1200"/>
        </a:p>
      </dgm:t>
    </dgm:pt>
    <dgm:pt modelId="{EEAF98AD-4251-468A-A124-9954239EAD7A}" type="sibTrans" cxnId="{23D31FC5-7663-40A7-98A3-3C043EA90C18}">
      <dgm:prSet/>
      <dgm:spPr/>
      <dgm:t>
        <a:bodyPr/>
        <a:lstStyle/>
        <a:p>
          <a:endParaRPr lang="es-CR" sz="1200"/>
        </a:p>
      </dgm:t>
    </dgm:pt>
    <dgm:pt modelId="{74B5ABA4-C6C3-4A54-84C0-AAAAC42E828D}">
      <dgm:prSet custT="1"/>
      <dgm:spPr>
        <a:solidFill>
          <a:srgbClr val="19486A"/>
        </a:solidFill>
      </dgm:spPr>
      <dgm:t>
        <a:bodyPr/>
        <a:lstStyle/>
        <a:p>
          <a:r>
            <a:rPr lang="es-CR" sz="1200" b="1"/>
            <a:t>Objetivo 17. Fortalecer los medios de implementación y revitalizar la Alianza Mundial para el Desarrollo sostenible</a:t>
          </a:r>
        </a:p>
      </dgm:t>
      <dgm:extLst>
        <a:ext uri="{E40237B7-FDA0-4F09-8148-C483321AD2D9}">
          <dgm14:cNvPr xmlns:dgm14="http://schemas.microsoft.com/office/drawing/2010/diagram" id="0" name="">
            <a:hlinkClick xmlns:r="http://schemas.openxmlformats.org/officeDocument/2006/relationships" r:id="rId16"/>
          </dgm14:cNvPr>
        </a:ext>
      </dgm:extLst>
    </dgm:pt>
    <dgm:pt modelId="{E816A318-F757-4B7F-9A40-5D3852C40945}" type="parTrans" cxnId="{892EFA7C-0B5C-4584-B2AC-DD706672DC7F}">
      <dgm:prSet/>
      <dgm:spPr/>
      <dgm:t>
        <a:bodyPr/>
        <a:lstStyle/>
        <a:p>
          <a:endParaRPr lang="es-CR" sz="1200"/>
        </a:p>
      </dgm:t>
    </dgm:pt>
    <dgm:pt modelId="{16749DAF-F70E-4BAF-A3AD-25D1C9CF6E33}" type="sibTrans" cxnId="{892EFA7C-0B5C-4584-B2AC-DD706672DC7F}">
      <dgm:prSet/>
      <dgm:spPr/>
      <dgm:t>
        <a:bodyPr/>
        <a:lstStyle/>
        <a:p>
          <a:endParaRPr lang="es-CR" sz="1200"/>
        </a:p>
      </dgm:t>
    </dgm:pt>
    <dgm:pt modelId="{58F024AB-BFF3-46DA-893B-48DDAD974D0C}">
      <dgm:prSet phldrT="[Texto]" custT="1"/>
      <dgm:spPr>
        <a:solidFill>
          <a:srgbClr val="E5243B"/>
        </a:solidFill>
      </dgm:spPr>
      <dgm:t>
        <a:bodyPr/>
        <a:lstStyle/>
        <a:p>
          <a:r>
            <a:rPr lang="es-CR" sz="1200" b="1">
              <a:solidFill>
                <a:schemeClr val="bg1"/>
              </a:solidFill>
            </a:rPr>
            <a:t>Objetivo 1. Poner fin a la pobreza en todas sus formas en todo el mundo</a:t>
          </a:r>
        </a:p>
      </dgm:t>
      <dgm:extLst>
        <a:ext uri="{E40237B7-FDA0-4F09-8148-C483321AD2D9}">
          <dgm14:cNvPr xmlns:dgm14="http://schemas.microsoft.com/office/drawing/2010/diagram" id="0" name="">
            <a:hlinkClick xmlns:r="http://schemas.openxmlformats.org/officeDocument/2006/relationships" r:id="rId17"/>
          </dgm14:cNvPr>
        </a:ext>
      </dgm:extLst>
    </dgm:pt>
    <dgm:pt modelId="{F9BED7E0-EB79-4CE1-A94E-FECA6381C90D}" type="sibTrans" cxnId="{33E17A48-63DC-450D-A508-6B1BB9D95643}">
      <dgm:prSet/>
      <dgm:spPr/>
      <dgm:t>
        <a:bodyPr/>
        <a:lstStyle/>
        <a:p>
          <a:endParaRPr lang="es-CR" sz="1200"/>
        </a:p>
      </dgm:t>
    </dgm:pt>
    <dgm:pt modelId="{7E0F5EFC-DAA9-4E19-B9FD-58474E4DC794}" type="parTrans" cxnId="{33E17A48-63DC-450D-A508-6B1BB9D95643}">
      <dgm:prSet/>
      <dgm:spPr/>
      <dgm:t>
        <a:bodyPr/>
        <a:lstStyle/>
        <a:p>
          <a:endParaRPr lang="es-CR" sz="1200"/>
        </a:p>
      </dgm:t>
    </dgm:pt>
    <dgm:pt modelId="{895B87A3-6EF3-4875-B838-033A54E70DF1}" type="pres">
      <dgm:prSet presAssocID="{3FC4F308-2A45-4D7A-AC85-1511B16BCE79}" presName="linear" presStyleCnt="0">
        <dgm:presLayoutVars>
          <dgm:dir/>
          <dgm:resizeHandles val="exact"/>
        </dgm:presLayoutVars>
      </dgm:prSet>
      <dgm:spPr/>
      <dgm:t>
        <a:bodyPr/>
        <a:lstStyle/>
        <a:p>
          <a:endParaRPr lang="es-CR"/>
        </a:p>
      </dgm:t>
    </dgm:pt>
    <dgm:pt modelId="{895EB5E0-2563-4014-A96F-3DE6A3F66E84}" type="pres">
      <dgm:prSet presAssocID="{58F024AB-BFF3-46DA-893B-48DDAD974D0C}" presName="comp" presStyleCnt="0"/>
      <dgm:spPr/>
    </dgm:pt>
    <dgm:pt modelId="{7ACFD121-4DBD-4180-BCD3-5E658DF577B2}" type="pres">
      <dgm:prSet presAssocID="{58F024AB-BFF3-46DA-893B-48DDAD974D0C}" presName="box" presStyleLbl="node1" presStyleIdx="0" presStyleCnt="17"/>
      <dgm:spPr/>
      <dgm:t>
        <a:bodyPr/>
        <a:lstStyle/>
        <a:p>
          <a:endParaRPr lang="es-CR"/>
        </a:p>
      </dgm:t>
    </dgm:pt>
    <dgm:pt modelId="{EE7BAAE2-F975-4491-A174-D6C1C73CA258}" type="pres">
      <dgm:prSet presAssocID="{58F024AB-BFF3-46DA-893B-48DDAD974D0C}" presName="img" presStyleLbl="fgImgPlace1" presStyleIdx="0" presStyleCnt="17" custScaleX="61611" custScaleY="113352" custLinFactNeighborX="-556"/>
      <dgm:spPr>
        <a:blipFill rotWithShape="1">
          <a:blip xmlns:r="http://schemas.openxmlformats.org/officeDocument/2006/relationships" r:embed="rId18"/>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17"/>
          </dgm14:cNvPr>
        </a:ext>
      </dgm:extLst>
    </dgm:pt>
    <dgm:pt modelId="{691C385F-B80B-49F7-9823-80C455911CE0}" type="pres">
      <dgm:prSet presAssocID="{58F024AB-BFF3-46DA-893B-48DDAD974D0C}" presName="text" presStyleLbl="node1" presStyleIdx="0" presStyleCnt="17">
        <dgm:presLayoutVars>
          <dgm:bulletEnabled val="1"/>
        </dgm:presLayoutVars>
      </dgm:prSet>
      <dgm:spPr/>
      <dgm:t>
        <a:bodyPr/>
        <a:lstStyle/>
        <a:p>
          <a:endParaRPr lang="es-CR"/>
        </a:p>
      </dgm:t>
    </dgm:pt>
    <dgm:pt modelId="{EAFE6266-CA82-4B82-B7C1-6AE57C91B115}" type="pres">
      <dgm:prSet presAssocID="{F9BED7E0-EB79-4CE1-A94E-FECA6381C90D}" presName="spacer" presStyleCnt="0"/>
      <dgm:spPr/>
    </dgm:pt>
    <dgm:pt modelId="{DC121CEA-457B-4B04-8016-E6F4B48DA6FD}" type="pres">
      <dgm:prSet presAssocID="{D944DC5F-6FAC-4FEF-86B1-DE7F2EB41E88}" presName="comp" presStyleCnt="0"/>
      <dgm:spPr/>
    </dgm:pt>
    <dgm:pt modelId="{3A307B7F-5543-415D-A469-B782BA804892}" type="pres">
      <dgm:prSet presAssocID="{D944DC5F-6FAC-4FEF-86B1-DE7F2EB41E88}" presName="box" presStyleLbl="node1" presStyleIdx="1" presStyleCnt="17"/>
      <dgm:spPr/>
      <dgm:t>
        <a:bodyPr/>
        <a:lstStyle/>
        <a:p>
          <a:endParaRPr lang="es-CR"/>
        </a:p>
      </dgm:t>
    </dgm:pt>
    <dgm:pt modelId="{2E7EC8B2-F57B-4A33-A4AB-6C95A795BFDC}" type="pres">
      <dgm:prSet presAssocID="{D944DC5F-6FAC-4FEF-86B1-DE7F2EB41E88}" presName="img" presStyleLbl="fgImgPlace1" presStyleIdx="1" presStyleCnt="17" custScaleX="61388" custScaleY="116565"/>
      <dgm:spPr>
        <a:blipFill rotWithShape="1">
          <a:blip xmlns:r="http://schemas.openxmlformats.org/officeDocument/2006/relationships" r:embed="rId19"/>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1"/>
          </dgm14:cNvPr>
        </a:ext>
      </dgm:extLst>
    </dgm:pt>
    <dgm:pt modelId="{D0459E37-4D6D-417E-A4BB-878BDF50DD77}" type="pres">
      <dgm:prSet presAssocID="{D944DC5F-6FAC-4FEF-86B1-DE7F2EB41E88}" presName="text" presStyleLbl="node1" presStyleIdx="1" presStyleCnt="17">
        <dgm:presLayoutVars>
          <dgm:bulletEnabled val="1"/>
        </dgm:presLayoutVars>
      </dgm:prSet>
      <dgm:spPr/>
      <dgm:t>
        <a:bodyPr/>
        <a:lstStyle/>
        <a:p>
          <a:endParaRPr lang="es-CR"/>
        </a:p>
      </dgm:t>
    </dgm:pt>
    <dgm:pt modelId="{074746CD-187A-4651-B7D0-5F14070CD08F}" type="pres">
      <dgm:prSet presAssocID="{931B0EC9-A479-4C72-B429-4B0E89D2A64B}" presName="spacer" presStyleCnt="0"/>
      <dgm:spPr/>
    </dgm:pt>
    <dgm:pt modelId="{BF0DCA1A-2787-4EAE-9D23-59327C88085C}" type="pres">
      <dgm:prSet presAssocID="{6D8AC70E-579A-4690-A0C7-BC7B5AB17192}" presName="comp" presStyleCnt="0"/>
      <dgm:spPr/>
    </dgm:pt>
    <dgm:pt modelId="{789218D9-9A94-41E9-83BB-823BBA34E772}" type="pres">
      <dgm:prSet presAssocID="{6D8AC70E-579A-4690-A0C7-BC7B5AB17192}" presName="box" presStyleLbl="node1" presStyleIdx="2" presStyleCnt="17" custLinFactNeighborY="0"/>
      <dgm:spPr/>
      <dgm:t>
        <a:bodyPr/>
        <a:lstStyle/>
        <a:p>
          <a:endParaRPr lang="es-CR"/>
        </a:p>
      </dgm:t>
    </dgm:pt>
    <dgm:pt modelId="{5A6CC39C-5D3B-463F-AF9C-61904027EF81}" type="pres">
      <dgm:prSet presAssocID="{6D8AC70E-579A-4690-A0C7-BC7B5AB17192}" presName="img" presStyleLbl="fgImgPlace1" presStyleIdx="2" presStyleCnt="17" custScaleX="63166" custScaleY="115895"/>
      <dgm:spPr>
        <a:blipFill rotWithShape="1">
          <a:blip xmlns:r="http://schemas.openxmlformats.org/officeDocument/2006/relationships" r:embed="rId20"/>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2"/>
          </dgm14:cNvPr>
        </a:ext>
      </dgm:extLst>
    </dgm:pt>
    <dgm:pt modelId="{BA7D8FEF-2213-410B-8D69-CDA28CC21B34}" type="pres">
      <dgm:prSet presAssocID="{6D8AC70E-579A-4690-A0C7-BC7B5AB17192}" presName="text" presStyleLbl="node1" presStyleIdx="2" presStyleCnt="17">
        <dgm:presLayoutVars>
          <dgm:bulletEnabled val="1"/>
        </dgm:presLayoutVars>
      </dgm:prSet>
      <dgm:spPr/>
      <dgm:t>
        <a:bodyPr/>
        <a:lstStyle/>
        <a:p>
          <a:endParaRPr lang="es-CR"/>
        </a:p>
      </dgm:t>
    </dgm:pt>
    <dgm:pt modelId="{5C499D92-4F14-47C8-B70A-341FB7EBB84D}" type="pres">
      <dgm:prSet presAssocID="{A57C04D4-53D6-4400-BB96-2BAF7A9F0532}" presName="spacer" presStyleCnt="0"/>
      <dgm:spPr/>
    </dgm:pt>
    <dgm:pt modelId="{6CC5F8C4-7E34-4EF2-9CBF-476DE24B23E5}" type="pres">
      <dgm:prSet presAssocID="{7B8705BA-3B16-4EFC-8D13-E9B139F8C1E2}" presName="comp" presStyleCnt="0"/>
      <dgm:spPr/>
    </dgm:pt>
    <dgm:pt modelId="{F25AE1AE-FD84-48A3-A517-893EEB622427}" type="pres">
      <dgm:prSet presAssocID="{7B8705BA-3B16-4EFC-8D13-E9B139F8C1E2}" presName="box" presStyleLbl="node1" presStyleIdx="3" presStyleCnt="17" custScaleY="83599" custLinFactNeighborX="111" custLinFactNeighborY="-2131"/>
      <dgm:spPr/>
      <dgm:t>
        <a:bodyPr/>
        <a:lstStyle/>
        <a:p>
          <a:endParaRPr lang="es-CR"/>
        </a:p>
      </dgm:t>
    </dgm:pt>
    <dgm:pt modelId="{1E07CF53-144C-40CC-B2E7-669C8DDD8EAF}" type="pres">
      <dgm:prSet presAssocID="{7B8705BA-3B16-4EFC-8D13-E9B139F8C1E2}" presName="img" presStyleLbl="fgImgPlace1" presStyleIdx="3" presStyleCnt="17" custScaleX="63056" custScaleY="92257" custLinFactNeighborY="-3175"/>
      <dgm:spPr>
        <a:blipFill rotWithShape="1">
          <a:blip xmlns:r="http://schemas.openxmlformats.org/officeDocument/2006/relationships" r:embed="rId21"/>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3"/>
          </dgm14:cNvPr>
        </a:ext>
      </dgm:extLst>
    </dgm:pt>
    <dgm:pt modelId="{DE03B486-4E5F-4D3C-A419-9691BE4AB06E}" type="pres">
      <dgm:prSet presAssocID="{7B8705BA-3B16-4EFC-8D13-E9B139F8C1E2}" presName="text" presStyleLbl="node1" presStyleIdx="3" presStyleCnt="17">
        <dgm:presLayoutVars>
          <dgm:bulletEnabled val="1"/>
        </dgm:presLayoutVars>
      </dgm:prSet>
      <dgm:spPr/>
      <dgm:t>
        <a:bodyPr/>
        <a:lstStyle/>
        <a:p>
          <a:endParaRPr lang="es-CR"/>
        </a:p>
      </dgm:t>
    </dgm:pt>
    <dgm:pt modelId="{C309E8CF-455C-444B-B14D-7A7435285912}" type="pres">
      <dgm:prSet presAssocID="{EAE8A310-9154-4C0B-9570-BD1485C79263}" presName="spacer" presStyleCnt="0"/>
      <dgm:spPr/>
    </dgm:pt>
    <dgm:pt modelId="{D26FA762-3C86-4B69-A103-4E28B3C7219D}" type="pres">
      <dgm:prSet presAssocID="{4ACA684F-3F13-4549-A2CC-CB4C318DA985}" presName="comp" presStyleCnt="0"/>
      <dgm:spPr/>
    </dgm:pt>
    <dgm:pt modelId="{515BD83E-2F66-40CF-984A-EDC8C19E0175}" type="pres">
      <dgm:prSet presAssocID="{4ACA684F-3F13-4549-A2CC-CB4C318DA985}" presName="box" presStyleLbl="node1" presStyleIdx="4" presStyleCnt="17" custLinFactNeighborX="222" custLinFactNeighborY="-2416"/>
      <dgm:spPr/>
      <dgm:t>
        <a:bodyPr/>
        <a:lstStyle/>
        <a:p>
          <a:endParaRPr lang="es-CR"/>
        </a:p>
      </dgm:t>
    </dgm:pt>
    <dgm:pt modelId="{00C5C3D5-B1E3-430A-BD2A-F02DC9926C10}" type="pres">
      <dgm:prSet presAssocID="{4ACA684F-3F13-4549-A2CC-CB4C318DA985}" presName="img" presStyleLbl="fgImgPlace1" presStyleIdx="4" presStyleCnt="17" custScaleX="65832" custScaleY="124028"/>
      <dgm:spPr>
        <a:blipFill rotWithShape="1">
          <a:blip xmlns:r="http://schemas.openxmlformats.org/officeDocument/2006/relationships" r:embed="rId22"/>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4"/>
          </dgm14:cNvPr>
        </a:ext>
      </dgm:extLst>
    </dgm:pt>
    <dgm:pt modelId="{039A6816-2D3B-4E2A-8223-440E91B289E6}" type="pres">
      <dgm:prSet presAssocID="{4ACA684F-3F13-4549-A2CC-CB4C318DA985}" presName="text" presStyleLbl="node1" presStyleIdx="4" presStyleCnt="17">
        <dgm:presLayoutVars>
          <dgm:bulletEnabled val="1"/>
        </dgm:presLayoutVars>
      </dgm:prSet>
      <dgm:spPr/>
      <dgm:t>
        <a:bodyPr/>
        <a:lstStyle/>
        <a:p>
          <a:endParaRPr lang="es-CR"/>
        </a:p>
      </dgm:t>
    </dgm:pt>
    <dgm:pt modelId="{C49FCB1C-361F-4AE9-B12A-CBD943DFACCC}" type="pres">
      <dgm:prSet presAssocID="{CA26FD2F-446F-4008-8B7B-D6B409856E75}" presName="spacer" presStyleCnt="0"/>
      <dgm:spPr/>
    </dgm:pt>
    <dgm:pt modelId="{01F43987-5C80-41E1-B278-5AC8D3315240}" type="pres">
      <dgm:prSet presAssocID="{CEEC823B-5968-4CB2-94E9-20DBA55B5075}" presName="comp" presStyleCnt="0"/>
      <dgm:spPr/>
    </dgm:pt>
    <dgm:pt modelId="{E9E49770-A3C8-46D5-A1BF-A68AF93A1CA0}" type="pres">
      <dgm:prSet presAssocID="{CEEC823B-5968-4CB2-94E9-20DBA55B5075}" presName="box" presStyleLbl="node1" presStyleIdx="5" presStyleCnt="17" custLinFactNeighborX="-454" custLinFactNeighborY="-6212"/>
      <dgm:spPr/>
      <dgm:t>
        <a:bodyPr/>
        <a:lstStyle/>
        <a:p>
          <a:endParaRPr lang="es-CR"/>
        </a:p>
      </dgm:t>
    </dgm:pt>
    <dgm:pt modelId="{B9A84CB8-11B3-4AEA-94E3-07D0D4000FAC}" type="pres">
      <dgm:prSet presAssocID="{CEEC823B-5968-4CB2-94E9-20DBA55B5075}" presName="img" presStyleLbl="fgImgPlace1" presStyleIdx="5" presStyleCnt="17" custScaleX="64055" custScaleY="121251" custLinFactNeighborY="1941"/>
      <dgm:spPr>
        <a:blipFill rotWithShape="1">
          <a:blip xmlns:r="http://schemas.openxmlformats.org/officeDocument/2006/relationships" r:embed="rId23"/>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5"/>
          </dgm14:cNvPr>
        </a:ext>
      </dgm:extLst>
    </dgm:pt>
    <dgm:pt modelId="{12571C8E-E398-4472-9F2B-69488461AD99}" type="pres">
      <dgm:prSet presAssocID="{CEEC823B-5968-4CB2-94E9-20DBA55B5075}" presName="text" presStyleLbl="node1" presStyleIdx="5" presStyleCnt="17">
        <dgm:presLayoutVars>
          <dgm:bulletEnabled val="1"/>
        </dgm:presLayoutVars>
      </dgm:prSet>
      <dgm:spPr/>
      <dgm:t>
        <a:bodyPr/>
        <a:lstStyle/>
        <a:p>
          <a:endParaRPr lang="es-CR"/>
        </a:p>
      </dgm:t>
    </dgm:pt>
    <dgm:pt modelId="{4FCE81CD-F79A-4B7D-8CDC-D249618AB33B}" type="pres">
      <dgm:prSet presAssocID="{8B2D3073-D7D0-4DFC-8F82-B3CF26239613}" presName="spacer" presStyleCnt="0"/>
      <dgm:spPr/>
    </dgm:pt>
    <dgm:pt modelId="{62012294-B912-4602-8709-6069643004B8}" type="pres">
      <dgm:prSet presAssocID="{E2DE8550-0C5D-4463-8455-425ABC721A9C}" presName="comp" presStyleCnt="0"/>
      <dgm:spPr/>
    </dgm:pt>
    <dgm:pt modelId="{A3E5E48E-3F6E-4434-BAC6-47AC8D8BB32E}" type="pres">
      <dgm:prSet presAssocID="{E2DE8550-0C5D-4463-8455-425ABC721A9C}" presName="box" presStyleLbl="node1" presStyleIdx="6" presStyleCnt="17"/>
      <dgm:spPr/>
      <dgm:t>
        <a:bodyPr/>
        <a:lstStyle/>
        <a:p>
          <a:endParaRPr lang="es-CR"/>
        </a:p>
      </dgm:t>
    </dgm:pt>
    <dgm:pt modelId="{C9FE9598-43D4-4F2A-ADE9-28D0546F7A6A}" type="pres">
      <dgm:prSet presAssocID="{E2DE8550-0C5D-4463-8455-425ABC721A9C}" presName="img" presStyleLbl="fgImgPlace1" presStyleIdx="6" presStyleCnt="17" custScaleX="64055" custScaleY="118037"/>
      <dgm:spPr>
        <a:blipFill rotWithShape="1">
          <a:blip xmlns:r="http://schemas.openxmlformats.org/officeDocument/2006/relationships" r:embed="rId24"/>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6"/>
          </dgm14:cNvPr>
        </a:ext>
      </dgm:extLst>
    </dgm:pt>
    <dgm:pt modelId="{792101AF-266A-44C4-8B1E-BC4746AAF5F5}" type="pres">
      <dgm:prSet presAssocID="{E2DE8550-0C5D-4463-8455-425ABC721A9C}" presName="text" presStyleLbl="node1" presStyleIdx="6" presStyleCnt="17">
        <dgm:presLayoutVars>
          <dgm:bulletEnabled val="1"/>
        </dgm:presLayoutVars>
      </dgm:prSet>
      <dgm:spPr/>
      <dgm:t>
        <a:bodyPr/>
        <a:lstStyle/>
        <a:p>
          <a:endParaRPr lang="es-CR"/>
        </a:p>
      </dgm:t>
    </dgm:pt>
    <dgm:pt modelId="{68D8A186-B81F-4123-B290-92C16D650DA4}" type="pres">
      <dgm:prSet presAssocID="{10F47C57-43B8-42AE-9E90-5EF9DECD3977}" presName="spacer" presStyleCnt="0"/>
      <dgm:spPr/>
    </dgm:pt>
    <dgm:pt modelId="{692421DF-DEA2-4DC0-A0E9-8883842211AA}" type="pres">
      <dgm:prSet presAssocID="{AB634859-4943-4899-B0A6-F52DC26BD41E}" presName="comp" presStyleCnt="0"/>
      <dgm:spPr/>
    </dgm:pt>
    <dgm:pt modelId="{ECA34C56-2F45-4E3C-A7E0-127AF980AEFA}" type="pres">
      <dgm:prSet presAssocID="{AB634859-4943-4899-B0A6-F52DC26BD41E}" presName="box" presStyleLbl="node1" presStyleIdx="7" presStyleCnt="17" custLinFactNeighborX="-544"/>
      <dgm:spPr/>
      <dgm:t>
        <a:bodyPr/>
        <a:lstStyle/>
        <a:p>
          <a:endParaRPr lang="es-CR"/>
        </a:p>
      </dgm:t>
    </dgm:pt>
    <dgm:pt modelId="{3FC419E6-7C41-45D0-8386-60ED968BF3FD}" type="pres">
      <dgm:prSet presAssocID="{AB634859-4943-4899-B0A6-F52DC26BD41E}" presName="img" presStyleLbl="fgImgPlace1" presStyleIdx="7" presStyleCnt="17" custScaleX="63166" custScaleY="118707"/>
      <dgm:spPr>
        <a:blipFill rotWithShape="1">
          <a:blip xmlns:r="http://schemas.openxmlformats.org/officeDocument/2006/relationships" r:embed="rId25"/>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7"/>
          </dgm14:cNvPr>
        </a:ext>
      </dgm:extLst>
    </dgm:pt>
    <dgm:pt modelId="{033679BA-1495-4011-9B73-5C4C1018C58B}" type="pres">
      <dgm:prSet presAssocID="{AB634859-4943-4899-B0A6-F52DC26BD41E}" presName="text" presStyleLbl="node1" presStyleIdx="7" presStyleCnt="17">
        <dgm:presLayoutVars>
          <dgm:bulletEnabled val="1"/>
        </dgm:presLayoutVars>
      </dgm:prSet>
      <dgm:spPr/>
      <dgm:t>
        <a:bodyPr/>
        <a:lstStyle/>
        <a:p>
          <a:endParaRPr lang="es-CR"/>
        </a:p>
      </dgm:t>
    </dgm:pt>
    <dgm:pt modelId="{4490BA58-9425-4450-8D3E-77EC71C520DB}" type="pres">
      <dgm:prSet presAssocID="{64E30F53-1C31-4B15-A382-40E364A4F0D6}" presName="spacer" presStyleCnt="0"/>
      <dgm:spPr/>
    </dgm:pt>
    <dgm:pt modelId="{3916EE77-9925-440C-BB3B-FE04C9B82FE4}" type="pres">
      <dgm:prSet presAssocID="{490D683E-3E7C-42E5-8358-92F149933025}" presName="comp" presStyleCnt="0"/>
      <dgm:spPr/>
    </dgm:pt>
    <dgm:pt modelId="{D7C5E7A2-102E-43E1-A0A7-DD06C6AD1989}" type="pres">
      <dgm:prSet presAssocID="{490D683E-3E7C-42E5-8358-92F149933025}" presName="box" presStyleLbl="node1" presStyleIdx="8" presStyleCnt="17"/>
      <dgm:spPr/>
      <dgm:t>
        <a:bodyPr/>
        <a:lstStyle/>
        <a:p>
          <a:endParaRPr lang="es-CR"/>
        </a:p>
      </dgm:t>
    </dgm:pt>
    <dgm:pt modelId="{55E62044-8B83-4489-B74C-53F2363F8594}" type="pres">
      <dgm:prSet presAssocID="{490D683E-3E7C-42E5-8358-92F149933025}" presName="img" presStyleLbl="fgImgPlace1" presStyleIdx="8" presStyleCnt="17" custScaleX="62277" custScaleY="119376"/>
      <dgm:spPr>
        <a:blipFill rotWithShape="1">
          <a:blip xmlns:r="http://schemas.openxmlformats.org/officeDocument/2006/relationships" r:embed="rId26"/>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8"/>
          </dgm14:cNvPr>
        </a:ext>
      </dgm:extLst>
    </dgm:pt>
    <dgm:pt modelId="{2068D7A9-F4B8-400F-AFDE-9EAACB049849}" type="pres">
      <dgm:prSet presAssocID="{490D683E-3E7C-42E5-8358-92F149933025}" presName="text" presStyleLbl="node1" presStyleIdx="8" presStyleCnt="17">
        <dgm:presLayoutVars>
          <dgm:bulletEnabled val="1"/>
        </dgm:presLayoutVars>
      </dgm:prSet>
      <dgm:spPr/>
      <dgm:t>
        <a:bodyPr/>
        <a:lstStyle/>
        <a:p>
          <a:endParaRPr lang="es-CR"/>
        </a:p>
      </dgm:t>
    </dgm:pt>
    <dgm:pt modelId="{5964111B-A7F2-446E-8A7D-85F7226A3CDF}" type="pres">
      <dgm:prSet presAssocID="{E6E1CC2E-5B56-4812-9EF0-F254CB33FE30}" presName="spacer" presStyleCnt="0"/>
      <dgm:spPr/>
    </dgm:pt>
    <dgm:pt modelId="{CC45593B-E095-4116-89AB-7FD92A10596D}" type="pres">
      <dgm:prSet presAssocID="{CD620A02-D02F-4954-A6FA-9895C4B76B8E}" presName="comp" presStyleCnt="0"/>
      <dgm:spPr/>
    </dgm:pt>
    <dgm:pt modelId="{AB2C3199-D332-41AC-810B-4BBEEEF5BE0D}" type="pres">
      <dgm:prSet presAssocID="{CD620A02-D02F-4954-A6FA-9895C4B76B8E}" presName="box" presStyleLbl="node1" presStyleIdx="9" presStyleCnt="17"/>
      <dgm:spPr/>
      <dgm:t>
        <a:bodyPr/>
        <a:lstStyle/>
        <a:p>
          <a:endParaRPr lang="es-CR"/>
        </a:p>
      </dgm:t>
    </dgm:pt>
    <dgm:pt modelId="{51C8AEFC-7468-4B91-8971-AED6F694F05E}" type="pres">
      <dgm:prSet presAssocID="{CD620A02-D02F-4954-A6FA-9895C4B76B8E}" presName="img" presStyleLbl="fgImgPlace1" presStyleIdx="9" presStyleCnt="17" custScaleX="63166" custScaleY="112915"/>
      <dgm:spPr>
        <a:blipFill rotWithShape="1">
          <a:blip xmlns:r="http://schemas.openxmlformats.org/officeDocument/2006/relationships" r:embed="rId27"/>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9"/>
          </dgm14:cNvPr>
        </a:ext>
      </dgm:extLst>
    </dgm:pt>
    <dgm:pt modelId="{F10DE10A-6426-4C84-9093-039BFB53102A}" type="pres">
      <dgm:prSet presAssocID="{CD620A02-D02F-4954-A6FA-9895C4B76B8E}" presName="text" presStyleLbl="node1" presStyleIdx="9" presStyleCnt="17">
        <dgm:presLayoutVars>
          <dgm:bulletEnabled val="1"/>
        </dgm:presLayoutVars>
      </dgm:prSet>
      <dgm:spPr/>
      <dgm:t>
        <a:bodyPr/>
        <a:lstStyle/>
        <a:p>
          <a:endParaRPr lang="es-CR"/>
        </a:p>
      </dgm:t>
    </dgm:pt>
    <dgm:pt modelId="{61E5AC53-187A-498C-B563-3759FE87ED04}" type="pres">
      <dgm:prSet presAssocID="{61599654-2967-4F25-9635-B472DFBA0421}" presName="spacer" presStyleCnt="0"/>
      <dgm:spPr/>
    </dgm:pt>
    <dgm:pt modelId="{DBB35727-DA6B-4D80-A021-BF8A403CBD8A}" type="pres">
      <dgm:prSet presAssocID="{B051B4EB-4378-4B2D-98BD-20038D010D69}" presName="comp" presStyleCnt="0"/>
      <dgm:spPr/>
    </dgm:pt>
    <dgm:pt modelId="{C2B12599-AF5B-45D5-9A73-CC5E57A77391}" type="pres">
      <dgm:prSet presAssocID="{B051B4EB-4378-4B2D-98BD-20038D010D69}" presName="box" presStyleLbl="node1" presStyleIdx="10" presStyleCnt="17"/>
      <dgm:spPr/>
      <dgm:t>
        <a:bodyPr/>
        <a:lstStyle/>
        <a:p>
          <a:endParaRPr lang="es-CR"/>
        </a:p>
      </dgm:t>
    </dgm:pt>
    <dgm:pt modelId="{C95E314E-B935-465E-B46D-05DF6774AF42}" type="pres">
      <dgm:prSet presAssocID="{B051B4EB-4378-4B2D-98BD-20038D010D69}" presName="img" presStyleLbl="fgImgPlace1" presStyleIdx="10" presStyleCnt="17" custScaleX="64944" custScaleY="112950"/>
      <dgm:spPr>
        <a:blipFill rotWithShape="1">
          <a:blip xmlns:r="http://schemas.openxmlformats.org/officeDocument/2006/relationships" r:embed="rId28"/>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10"/>
          </dgm14:cNvPr>
        </a:ext>
      </dgm:extLst>
    </dgm:pt>
    <dgm:pt modelId="{470EDF6F-E3B3-45E1-A069-0B59A4D8B2ED}" type="pres">
      <dgm:prSet presAssocID="{B051B4EB-4378-4B2D-98BD-20038D010D69}" presName="text" presStyleLbl="node1" presStyleIdx="10" presStyleCnt="17">
        <dgm:presLayoutVars>
          <dgm:bulletEnabled val="1"/>
        </dgm:presLayoutVars>
      </dgm:prSet>
      <dgm:spPr/>
      <dgm:t>
        <a:bodyPr/>
        <a:lstStyle/>
        <a:p>
          <a:endParaRPr lang="es-CR"/>
        </a:p>
      </dgm:t>
    </dgm:pt>
    <dgm:pt modelId="{F0995628-5B07-401A-AA1E-B61CFD601B97}" type="pres">
      <dgm:prSet presAssocID="{BCD50900-10FD-4D4A-9DC6-618DF4625198}" presName="spacer" presStyleCnt="0"/>
      <dgm:spPr/>
    </dgm:pt>
    <dgm:pt modelId="{DAFD99EF-BBF5-4537-9676-1C0B3D1BCCCB}" type="pres">
      <dgm:prSet presAssocID="{8E6850DC-542C-449B-BDFD-2CBEDB527008}" presName="comp" presStyleCnt="0"/>
      <dgm:spPr/>
    </dgm:pt>
    <dgm:pt modelId="{5F6E306A-DC2C-48C0-BC43-94811989134D}" type="pres">
      <dgm:prSet presAssocID="{8E6850DC-542C-449B-BDFD-2CBEDB527008}" presName="box" presStyleLbl="node1" presStyleIdx="11" presStyleCnt="17"/>
      <dgm:spPr/>
      <dgm:t>
        <a:bodyPr/>
        <a:lstStyle/>
        <a:p>
          <a:endParaRPr lang="es-CR"/>
        </a:p>
      </dgm:t>
    </dgm:pt>
    <dgm:pt modelId="{AB7661F4-2232-4EF1-9BCB-8D18580782A5}" type="pres">
      <dgm:prSet presAssocID="{8E6850DC-542C-449B-BDFD-2CBEDB527008}" presName="img" presStyleLbl="fgImgPlace1" presStyleIdx="11" presStyleCnt="17" custScaleX="67610" custScaleY="115458"/>
      <dgm:spPr>
        <a:blipFill rotWithShape="1">
          <a:blip xmlns:r="http://schemas.openxmlformats.org/officeDocument/2006/relationships" r:embed="rId29"/>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11"/>
          </dgm14:cNvPr>
        </a:ext>
      </dgm:extLst>
    </dgm:pt>
    <dgm:pt modelId="{76453E04-1F70-4D97-91FF-B320B79465D5}" type="pres">
      <dgm:prSet presAssocID="{8E6850DC-542C-449B-BDFD-2CBEDB527008}" presName="text" presStyleLbl="node1" presStyleIdx="11" presStyleCnt="17">
        <dgm:presLayoutVars>
          <dgm:bulletEnabled val="1"/>
        </dgm:presLayoutVars>
      </dgm:prSet>
      <dgm:spPr/>
      <dgm:t>
        <a:bodyPr/>
        <a:lstStyle/>
        <a:p>
          <a:endParaRPr lang="es-CR"/>
        </a:p>
      </dgm:t>
    </dgm:pt>
    <dgm:pt modelId="{C4F8DA97-55AA-443E-908C-314E18EDF9F9}" type="pres">
      <dgm:prSet presAssocID="{B2E9FEBE-4C66-4C50-81EF-73F74C7E9F73}" presName="spacer" presStyleCnt="0"/>
      <dgm:spPr/>
    </dgm:pt>
    <dgm:pt modelId="{00859D57-BD69-4FAB-B1C0-D7337DC45398}" type="pres">
      <dgm:prSet presAssocID="{48B8205B-1414-41FB-92E3-62CF3FA213C9}" presName="comp" presStyleCnt="0"/>
      <dgm:spPr/>
    </dgm:pt>
    <dgm:pt modelId="{D979EB9B-894E-43C3-BADF-B897BAB5D1B2}" type="pres">
      <dgm:prSet presAssocID="{48B8205B-1414-41FB-92E3-62CF3FA213C9}" presName="box" presStyleLbl="node1" presStyleIdx="12" presStyleCnt="17"/>
      <dgm:spPr/>
      <dgm:t>
        <a:bodyPr/>
        <a:lstStyle/>
        <a:p>
          <a:endParaRPr lang="es-CR"/>
        </a:p>
      </dgm:t>
    </dgm:pt>
    <dgm:pt modelId="{26E5A0B4-91A7-4ED1-92F2-25E60061F14C}" type="pres">
      <dgm:prSet presAssocID="{48B8205B-1414-41FB-92E3-62CF3FA213C9}" presName="img" presStyleLbl="fgImgPlace1" presStyleIdx="12" presStyleCnt="17" custScaleX="67610" custScaleY="118671"/>
      <dgm:spPr>
        <a:blipFill rotWithShape="1">
          <a:blip xmlns:r="http://schemas.openxmlformats.org/officeDocument/2006/relationships" r:embed="rId30"/>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12"/>
          </dgm14:cNvPr>
        </a:ext>
      </dgm:extLst>
    </dgm:pt>
    <dgm:pt modelId="{C0A63CC9-7653-4C5B-B4A0-A1D9647C20E8}" type="pres">
      <dgm:prSet presAssocID="{48B8205B-1414-41FB-92E3-62CF3FA213C9}" presName="text" presStyleLbl="node1" presStyleIdx="12" presStyleCnt="17">
        <dgm:presLayoutVars>
          <dgm:bulletEnabled val="1"/>
        </dgm:presLayoutVars>
      </dgm:prSet>
      <dgm:spPr/>
      <dgm:t>
        <a:bodyPr/>
        <a:lstStyle/>
        <a:p>
          <a:endParaRPr lang="es-CR"/>
        </a:p>
      </dgm:t>
    </dgm:pt>
    <dgm:pt modelId="{17590601-7F2E-496D-B98B-2383104E4885}" type="pres">
      <dgm:prSet presAssocID="{07A418C5-459B-4DF1-AC43-95E4A2480468}" presName="spacer" presStyleCnt="0"/>
      <dgm:spPr/>
    </dgm:pt>
    <dgm:pt modelId="{F808AFF1-9128-4E8E-923D-0B6CA788CC8D}" type="pres">
      <dgm:prSet presAssocID="{8448B98C-054A-4F59-82D4-216D2D97F64A}" presName="comp" presStyleCnt="0"/>
      <dgm:spPr/>
    </dgm:pt>
    <dgm:pt modelId="{76A8B4D1-3A37-488D-92B2-3E3E376EFBE6}" type="pres">
      <dgm:prSet presAssocID="{8448B98C-054A-4F59-82D4-216D2D97F64A}" presName="box" presStyleLbl="node1" presStyleIdx="13" presStyleCnt="17"/>
      <dgm:spPr/>
      <dgm:t>
        <a:bodyPr/>
        <a:lstStyle/>
        <a:p>
          <a:endParaRPr lang="es-CR"/>
        </a:p>
      </dgm:t>
    </dgm:pt>
    <dgm:pt modelId="{EB7C3085-89E7-48C5-8530-80FEDBEF8B66}" type="pres">
      <dgm:prSet presAssocID="{8448B98C-054A-4F59-82D4-216D2D97F64A}" presName="img" presStyleLbl="fgImgPlace1" presStyleIdx="13" presStyleCnt="17" custScaleX="65832" custScaleY="118842"/>
      <dgm:spPr>
        <a:blipFill rotWithShape="1">
          <a:blip xmlns:r="http://schemas.openxmlformats.org/officeDocument/2006/relationships" r:embed="rId31"/>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13"/>
          </dgm14:cNvPr>
        </a:ext>
      </dgm:extLst>
    </dgm:pt>
    <dgm:pt modelId="{5797F2BE-983D-4D27-A86A-82FB49EBDB9F}" type="pres">
      <dgm:prSet presAssocID="{8448B98C-054A-4F59-82D4-216D2D97F64A}" presName="text" presStyleLbl="node1" presStyleIdx="13" presStyleCnt="17">
        <dgm:presLayoutVars>
          <dgm:bulletEnabled val="1"/>
        </dgm:presLayoutVars>
      </dgm:prSet>
      <dgm:spPr/>
      <dgm:t>
        <a:bodyPr/>
        <a:lstStyle/>
        <a:p>
          <a:endParaRPr lang="es-CR"/>
        </a:p>
      </dgm:t>
    </dgm:pt>
    <dgm:pt modelId="{4B7D9EF7-663A-490C-9590-5EC99156DEAF}" type="pres">
      <dgm:prSet presAssocID="{61BE1C46-3C39-45D0-A5A7-DBE07F295107}" presName="spacer" presStyleCnt="0"/>
      <dgm:spPr/>
    </dgm:pt>
    <dgm:pt modelId="{F1A4DF67-2D3C-4535-A88D-277745CA7E49}" type="pres">
      <dgm:prSet presAssocID="{06E7D000-604A-4E1A-9B26-04D035E90C24}" presName="comp" presStyleCnt="0"/>
      <dgm:spPr/>
    </dgm:pt>
    <dgm:pt modelId="{10D637FF-5F14-47CA-B9DC-C3C0CA57A46A}" type="pres">
      <dgm:prSet presAssocID="{06E7D000-604A-4E1A-9B26-04D035E90C24}" presName="box" presStyleLbl="node1" presStyleIdx="14" presStyleCnt="17"/>
      <dgm:spPr/>
      <dgm:t>
        <a:bodyPr/>
        <a:lstStyle/>
        <a:p>
          <a:endParaRPr lang="es-CR"/>
        </a:p>
      </dgm:t>
    </dgm:pt>
    <dgm:pt modelId="{D30F999F-AC6C-4CA3-87C1-1558972C4951}" type="pres">
      <dgm:prSet presAssocID="{06E7D000-604A-4E1A-9B26-04D035E90C24}" presName="img" presStyleLbl="fgImgPlace1" presStyleIdx="14" presStyleCnt="17" custScaleX="65832" custScaleY="115628"/>
      <dgm:spPr>
        <a:blipFill rotWithShape="1">
          <a:blip xmlns:r="http://schemas.openxmlformats.org/officeDocument/2006/relationships" r:embed="rId32"/>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14"/>
          </dgm14:cNvPr>
        </a:ext>
      </dgm:extLst>
    </dgm:pt>
    <dgm:pt modelId="{E7E978BA-7385-4F95-874F-115C219A2865}" type="pres">
      <dgm:prSet presAssocID="{06E7D000-604A-4E1A-9B26-04D035E90C24}" presName="text" presStyleLbl="node1" presStyleIdx="14" presStyleCnt="17">
        <dgm:presLayoutVars>
          <dgm:bulletEnabled val="1"/>
        </dgm:presLayoutVars>
      </dgm:prSet>
      <dgm:spPr/>
      <dgm:t>
        <a:bodyPr/>
        <a:lstStyle/>
        <a:p>
          <a:endParaRPr lang="es-CR"/>
        </a:p>
      </dgm:t>
    </dgm:pt>
    <dgm:pt modelId="{D4DE1807-FAC4-4844-A299-C0B51957ABF9}" type="pres">
      <dgm:prSet presAssocID="{998C5917-5ACE-4F46-A43A-45FAA887AEE3}" presName="spacer" presStyleCnt="0"/>
      <dgm:spPr/>
    </dgm:pt>
    <dgm:pt modelId="{D410F6AD-27DB-4C7F-9B10-9452578FD35C}" type="pres">
      <dgm:prSet presAssocID="{BFCC42D7-3087-40FE-922E-01DF6A29C9F9}" presName="comp" presStyleCnt="0"/>
      <dgm:spPr/>
    </dgm:pt>
    <dgm:pt modelId="{B457B4F6-954C-4BB3-B040-194D4CFEB100}" type="pres">
      <dgm:prSet presAssocID="{BFCC42D7-3087-40FE-922E-01DF6A29C9F9}" presName="box" presStyleLbl="node1" presStyleIdx="15" presStyleCnt="17"/>
      <dgm:spPr/>
      <dgm:t>
        <a:bodyPr/>
        <a:lstStyle/>
        <a:p>
          <a:endParaRPr lang="es-CR"/>
        </a:p>
      </dgm:t>
    </dgm:pt>
    <dgm:pt modelId="{1324BCC4-E8C2-480C-88BD-C2550FC1D027}" type="pres">
      <dgm:prSet presAssocID="{BFCC42D7-3087-40FE-922E-01DF6A29C9F9}" presName="img" presStyleLbl="fgImgPlace1" presStyleIdx="15" presStyleCnt="17" custScaleX="68499" custScaleY="108897"/>
      <dgm:spPr>
        <a:blipFill rotWithShape="1">
          <a:blip xmlns:r="http://schemas.openxmlformats.org/officeDocument/2006/relationships" r:embed="rId33"/>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15"/>
          </dgm14:cNvPr>
        </a:ext>
      </dgm:extLst>
    </dgm:pt>
    <dgm:pt modelId="{B8074C2F-B245-4AA6-B846-207F392A6544}" type="pres">
      <dgm:prSet presAssocID="{BFCC42D7-3087-40FE-922E-01DF6A29C9F9}" presName="text" presStyleLbl="node1" presStyleIdx="15" presStyleCnt="17">
        <dgm:presLayoutVars>
          <dgm:bulletEnabled val="1"/>
        </dgm:presLayoutVars>
      </dgm:prSet>
      <dgm:spPr/>
      <dgm:t>
        <a:bodyPr/>
        <a:lstStyle/>
        <a:p>
          <a:endParaRPr lang="es-CR"/>
        </a:p>
      </dgm:t>
    </dgm:pt>
    <dgm:pt modelId="{A75B8E6E-6E5E-4A72-B57A-8A7F3514695F}" type="pres">
      <dgm:prSet presAssocID="{EEAF98AD-4251-468A-A124-9954239EAD7A}" presName="spacer" presStyleCnt="0"/>
      <dgm:spPr/>
    </dgm:pt>
    <dgm:pt modelId="{33C3D745-CA1A-488B-B9CD-77B2C453D744}" type="pres">
      <dgm:prSet presAssocID="{74B5ABA4-C6C3-4A54-84C0-AAAAC42E828D}" presName="comp" presStyleCnt="0"/>
      <dgm:spPr/>
    </dgm:pt>
    <dgm:pt modelId="{D1ABB801-3853-46D1-8EA8-C41007330A85}" type="pres">
      <dgm:prSet presAssocID="{74B5ABA4-C6C3-4A54-84C0-AAAAC42E828D}" presName="box" presStyleLbl="node1" presStyleIdx="16" presStyleCnt="17"/>
      <dgm:spPr/>
      <dgm:t>
        <a:bodyPr/>
        <a:lstStyle/>
        <a:p>
          <a:endParaRPr lang="es-CR"/>
        </a:p>
      </dgm:t>
    </dgm:pt>
    <dgm:pt modelId="{49C80265-15B1-4CE9-9C61-8D14CC533FE4}" type="pres">
      <dgm:prSet presAssocID="{74B5ABA4-C6C3-4A54-84C0-AAAAC42E828D}" presName="img" presStyleLbl="fgImgPlace1" presStyleIdx="16" presStyleCnt="17" custScaleX="69388" custScaleY="108228"/>
      <dgm:spPr>
        <a:blipFill rotWithShape="1">
          <a:blip xmlns:r="http://schemas.openxmlformats.org/officeDocument/2006/relationships" r:embed="rId34"/>
          <a:stretch>
            <a:fillRect/>
          </a:stretch>
        </a:blipFill>
        <a:ln w="57150">
          <a:solidFill>
            <a:schemeClr val="bg1"/>
          </a:solidFill>
        </a:ln>
      </dgm:spPr>
      <dgm:extLst>
        <a:ext uri="{E40237B7-FDA0-4F09-8148-C483321AD2D9}">
          <dgm14:cNvPr xmlns:dgm14="http://schemas.microsoft.com/office/drawing/2010/diagram" id="0" name="">
            <a:hlinkClick xmlns:r="http://schemas.openxmlformats.org/officeDocument/2006/relationships" r:id="rId16"/>
          </dgm14:cNvPr>
        </a:ext>
      </dgm:extLst>
    </dgm:pt>
    <dgm:pt modelId="{FFEE2470-BCEE-451F-934D-872C5CAB173D}" type="pres">
      <dgm:prSet presAssocID="{74B5ABA4-C6C3-4A54-84C0-AAAAC42E828D}" presName="text" presStyleLbl="node1" presStyleIdx="16" presStyleCnt="17">
        <dgm:presLayoutVars>
          <dgm:bulletEnabled val="1"/>
        </dgm:presLayoutVars>
      </dgm:prSet>
      <dgm:spPr/>
      <dgm:t>
        <a:bodyPr/>
        <a:lstStyle/>
        <a:p>
          <a:endParaRPr lang="es-CR"/>
        </a:p>
      </dgm:t>
    </dgm:pt>
  </dgm:ptLst>
  <dgm:cxnLst>
    <dgm:cxn modelId="{3DBA50A4-86D7-42AA-B5E4-53C1C6F29AD3}" srcId="{3FC4F308-2A45-4D7A-AC85-1511B16BCE79}" destId="{CD620A02-D02F-4954-A6FA-9895C4B76B8E}" srcOrd="9" destOrd="0" parTransId="{31EAA359-91AA-457D-A36B-792537CE1407}" sibTransId="{61599654-2967-4F25-9635-B472DFBA0421}"/>
    <dgm:cxn modelId="{3697AD66-6575-4B46-AE2E-CC6845916F00}" type="presOf" srcId="{8448B98C-054A-4F59-82D4-216D2D97F64A}" destId="{5797F2BE-983D-4D27-A86A-82FB49EBDB9F}" srcOrd="1" destOrd="0" presId="urn:microsoft.com/office/officeart/2005/8/layout/vList4"/>
    <dgm:cxn modelId="{D233A8E9-90EC-4BA8-BC8B-ED4FD1C7D46C}" type="presOf" srcId="{BFCC42D7-3087-40FE-922E-01DF6A29C9F9}" destId="{B8074C2F-B245-4AA6-B846-207F392A6544}" srcOrd="1" destOrd="0" presId="urn:microsoft.com/office/officeart/2005/8/layout/vList4"/>
    <dgm:cxn modelId="{5528605C-19C5-4CE2-BA58-E35DE7388CD0}" type="presOf" srcId="{BFCC42D7-3087-40FE-922E-01DF6A29C9F9}" destId="{B457B4F6-954C-4BB3-B040-194D4CFEB100}" srcOrd="0" destOrd="0" presId="urn:microsoft.com/office/officeart/2005/8/layout/vList4"/>
    <dgm:cxn modelId="{CBEEE2EA-ACF8-40D4-B360-C87E5A97BCD1}" srcId="{3FC4F308-2A45-4D7A-AC85-1511B16BCE79}" destId="{B051B4EB-4378-4B2D-98BD-20038D010D69}" srcOrd="10" destOrd="0" parTransId="{D43E614D-6D38-48FD-A603-303E113C0704}" sibTransId="{BCD50900-10FD-4D4A-9DC6-618DF4625198}"/>
    <dgm:cxn modelId="{A41425AA-5B21-4576-BFD1-D138FC29A890}" srcId="{3FC4F308-2A45-4D7A-AC85-1511B16BCE79}" destId="{D944DC5F-6FAC-4FEF-86B1-DE7F2EB41E88}" srcOrd="1" destOrd="0" parTransId="{8E19EADB-D179-4D57-B9C9-A1F0E16D67A9}" sibTransId="{931B0EC9-A479-4C72-B429-4B0E89D2A64B}"/>
    <dgm:cxn modelId="{7FF281FD-DA60-4297-B927-14239D1E360F}" type="presOf" srcId="{CD620A02-D02F-4954-A6FA-9895C4B76B8E}" destId="{F10DE10A-6426-4C84-9093-039BFB53102A}" srcOrd="1" destOrd="0" presId="urn:microsoft.com/office/officeart/2005/8/layout/vList4"/>
    <dgm:cxn modelId="{33E17A48-63DC-450D-A508-6B1BB9D95643}" srcId="{3FC4F308-2A45-4D7A-AC85-1511B16BCE79}" destId="{58F024AB-BFF3-46DA-893B-48DDAD974D0C}" srcOrd="0" destOrd="0" parTransId="{7E0F5EFC-DAA9-4E19-B9FD-58474E4DC794}" sibTransId="{F9BED7E0-EB79-4CE1-A94E-FECA6381C90D}"/>
    <dgm:cxn modelId="{F7E79A57-01E6-4092-9244-4AE9E70001D5}" type="presOf" srcId="{06E7D000-604A-4E1A-9B26-04D035E90C24}" destId="{10D637FF-5F14-47CA-B9DC-C3C0CA57A46A}" srcOrd="0" destOrd="0" presId="urn:microsoft.com/office/officeart/2005/8/layout/vList4"/>
    <dgm:cxn modelId="{C0B7B623-CAB4-4852-A25F-B874DE2F807E}" type="presOf" srcId="{E2DE8550-0C5D-4463-8455-425ABC721A9C}" destId="{792101AF-266A-44C4-8B1E-BC4746AAF5F5}" srcOrd="1" destOrd="0" presId="urn:microsoft.com/office/officeart/2005/8/layout/vList4"/>
    <dgm:cxn modelId="{4FCDF073-89F8-453F-B088-1AFA94461E81}" type="presOf" srcId="{4ACA684F-3F13-4549-A2CC-CB4C318DA985}" destId="{515BD83E-2F66-40CF-984A-EDC8C19E0175}" srcOrd="0" destOrd="0" presId="urn:microsoft.com/office/officeart/2005/8/layout/vList4"/>
    <dgm:cxn modelId="{F926B7B5-D8F8-413B-84A6-DB5EAD64F65F}" srcId="{3FC4F308-2A45-4D7A-AC85-1511B16BCE79}" destId="{8E6850DC-542C-449B-BDFD-2CBEDB527008}" srcOrd="11" destOrd="0" parTransId="{82238553-140F-4FCC-AE1D-B23BFCF3AE3D}" sibTransId="{B2E9FEBE-4C66-4C50-81EF-73F74C7E9F73}"/>
    <dgm:cxn modelId="{F23BC9AE-0139-4128-AAF0-155E6A47D6EF}" srcId="{3FC4F308-2A45-4D7A-AC85-1511B16BCE79}" destId="{490D683E-3E7C-42E5-8358-92F149933025}" srcOrd="8" destOrd="0" parTransId="{9BD6D73B-8B4C-47F9-B39A-81B1FDD3B278}" sibTransId="{E6E1CC2E-5B56-4812-9EF0-F254CB33FE30}"/>
    <dgm:cxn modelId="{FD46BA1A-47B1-4E8B-A700-C5B151D7E5AB}" type="presOf" srcId="{490D683E-3E7C-42E5-8358-92F149933025}" destId="{D7C5E7A2-102E-43E1-A0A7-DD06C6AD1989}" srcOrd="0" destOrd="0" presId="urn:microsoft.com/office/officeart/2005/8/layout/vList4"/>
    <dgm:cxn modelId="{23D31FC5-7663-40A7-98A3-3C043EA90C18}" srcId="{3FC4F308-2A45-4D7A-AC85-1511B16BCE79}" destId="{BFCC42D7-3087-40FE-922E-01DF6A29C9F9}" srcOrd="15" destOrd="0" parTransId="{3BB934DD-6A58-465D-A18C-95118AC2F19E}" sibTransId="{EEAF98AD-4251-468A-A124-9954239EAD7A}"/>
    <dgm:cxn modelId="{1EA713B5-3D02-4773-A969-6101AE523CEF}" type="presOf" srcId="{3FC4F308-2A45-4D7A-AC85-1511B16BCE79}" destId="{895B87A3-6EF3-4875-B838-033A54E70DF1}" srcOrd="0" destOrd="0" presId="urn:microsoft.com/office/officeart/2005/8/layout/vList4"/>
    <dgm:cxn modelId="{16F8A69D-D23A-446D-99D2-CB9723CB1002}" type="presOf" srcId="{CD620A02-D02F-4954-A6FA-9895C4B76B8E}" destId="{AB2C3199-D332-41AC-810B-4BBEEEF5BE0D}" srcOrd="0" destOrd="0" presId="urn:microsoft.com/office/officeart/2005/8/layout/vList4"/>
    <dgm:cxn modelId="{613DFE9C-E1E5-4505-8F6F-0A3CF2E08E5C}" type="presOf" srcId="{6D8AC70E-579A-4690-A0C7-BC7B5AB17192}" destId="{BA7D8FEF-2213-410B-8D69-CDA28CC21B34}" srcOrd="1" destOrd="0" presId="urn:microsoft.com/office/officeart/2005/8/layout/vList4"/>
    <dgm:cxn modelId="{570EC814-9D04-42F2-933B-2EA03C733996}" type="presOf" srcId="{4ACA684F-3F13-4549-A2CC-CB4C318DA985}" destId="{039A6816-2D3B-4E2A-8223-440E91B289E6}" srcOrd="1" destOrd="0" presId="urn:microsoft.com/office/officeart/2005/8/layout/vList4"/>
    <dgm:cxn modelId="{5AB1079E-9384-4C81-BDDF-D92C7AB0A0CA}" srcId="{3FC4F308-2A45-4D7A-AC85-1511B16BCE79}" destId="{4ACA684F-3F13-4549-A2CC-CB4C318DA985}" srcOrd="4" destOrd="0" parTransId="{15B93366-30F9-4815-9DE1-978E65284201}" sibTransId="{CA26FD2F-446F-4008-8B7B-D6B409856E75}"/>
    <dgm:cxn modelId="{EAA8C6A7-3E24-4DAF-8133-7FEF5B6A2B6A}" type="presOf" srcId="{CEEC823B-5968-4CB2-94E9-20DBA55B5075}" destId="{12571C8E-E398-4472-9F2B-69488461AD99}" srcOrd="1" destOrd="0" presId="urn:microsoft.com/office/officeart/2005/8/layout/vList4"/>
    <dgm:cxn modelId="{CE49BB91-574D-48E6-B3A7-63974A113F56}" srcId="{3FC4F308-2A45-4D7A-AC85-1511B16BCE79}" destId="{E2DE8550-0C5D-4463-8455-425ABC721A9C}" srcOrd="6" destOrd="0" parTransId="{7A0F2C08-6C7E-4BE7-941B-9D44AABA5FAB}" sibTransId="{10F47C57-43B8-42AE-9E90-5EF9DECD3977}"/>
    <dgm:cxn modelId="{7700896A-6C8F-4AF8-A574-58B518449003}" type="presOf" srcId="{74B5ABA4-C6C3-4A54-84C0-AAAAC42E828D}" destId="{FFEE2470-BCEE-451F-934D-872C5CAB173D}" srcOrd="1" destOrd="0" presId="urn:microsoft.com/office/officeart/2005/8/layout/vList4"/>
    <dgm:cxn modelId="{32FAD8DB-E1E3-4A20-B733-CD91EAD95CEE}" type="presOf" srcId="{AB634859-4943-4899-B0A6-F52DC26BD41E}" destId="{033679BA-1495-4011-9B73-5C4C1018C58B}" srcOrd="1" destOrd="0" presId="urn:microsoft.com/office/officeart/2005/8/layout/vList4"/>
    <dgm:cxn modelId="{6DE62350-35D0-4BF7-8F86-6D0962A2D014}" type="presOf" srcId="{D944DC5F-6FAC-4FEF-86B1-DE7F2EB41E88}" destId="{D0459E37-4D6D-417E-A4BB-878BDF50DD77}" srcOrd="1" destOrd="0" presId="urn:microsoft.com/office/officeart/2005/8/layout/vList4"/>
    <dgm:cxn modelId="{44AD78B8-C247-443F-B000-73E48D857E10}" type="presOf" srcId="{6D8AC70E-579A-4690-A0C7-BC7B5AB17192}" destId="{789218D9-9A94-41E9-83BB-823BBA34E772}" srcOrd="0" destOrd="0" presId="urn:microsoft.com/office/officeart/2005/8/layout/vList4"/>
    <dgm:cxn modelId="{BEC87A82-F042-439B-825A-CD497549C7AF}" type="presOf" srcId="{48B8205B-1414-41FB-92E3-62CF3FA213C9}" destId="{D979EB9B-894E-43C3-BADF-B897BAB5D1B2}" srcOrd="0" destOrd="0" presId="urn:microsoft.com/office/officeart/2005/8/layout/vList4"/>
    <dgm:cxn modelId="{287AE34A-3B07-4A5D-934E-06A17BFC7287}" type="presOf" srcId="{8448B98C-054A-4F59-82D4-216D2D97F64A}" destId="{76A8B4D1-3A37-488D-92B2-3E3E376EFBE6}" srcOrd="0" destOrd="0" presId="urn:microsoft.com/office/officeart/2005/8/layout/vList4"/>
    <dgm:cxn modelId="{A7882E56-F718-4913-983E-7B027F9D1913}" type="presOf" srcId="{48B8205B-1414-41FB-92E3-62CF3FA213C9}" destId="{C0A63CC9-7653-4C5B-B4A0-A1D9647C20E8}" srcOrd="1" destOrd="0" presId="urn:microsoft.com/office/officeart/2005/8/layout/vList4"/>
    <dgm:cxn modelId="{CB70EBD3-F835-4355-AF96-693128787DF5}" type="presOf" srcId="{490D683E-3E7C-42E5-8358-92F149933025}" destId="{2068D7A9-F4B8-400F-AFDE-9EAACB049849}" srcOrd="1" destOrd="0" presId="urn:microsoft.com/office/officeart/2005/8/layout/vList4"/>
    <dgm:cxn modelId="{F46B218B-51C7-4BCB-B5E5-2FFD521D29E4}" srcId="{3FC4F308-2A45-4D7A-AC85-1511B16BCE79}" destId="{AB634859-4943-4899-B0A6-F52DC26BD41E}" srcOrd="7" destOrd="0" parTransId="{8E3BAB19-375A-4E76-868F-20B5022CC061}" sibTransId="{64E30F53-1C31-4B15-A382-40E364A4F0D6}"/>
    <dgm:cxn modelId="{B8F00CB6-8B06-4B2B-BA3D-3690511D06AA}" type="presOf" srcId="{AB634859-4943-4899-B0A6-F52DC26BD41E}" destId="{ECA34C56-2F45-4E3C-A7E0-127AF980AEFA}" srcOrd="0" destOrd="0" presId="urn:microsoft.com/office/officeart/2005/8/layout/vList4"/>
    <dgm:cxn modelId="{10F6632C-5EC8-4B4F-B9C9-474177B72B04}" type="presOf" srcId="{06E7D000-604A-4E1A-9B26-04D035E90C24}" destId="{E7E978BA-7385-4F95-874F-115C219A2865}" srcOrd="1" destOrd="0" presId="urn:microsoft.com/office/officeart/2005/8/layout/vList4"/>
    <dgm:cxn modelId="{F785F3D7-EA0A-4C76-B477-4D958B00368E}" srcId="{3FC4F308-2A45-4D7A-AC85-1511B16BCE79}" destId="{7B8705BA-3B16-4EFC-8D13-E9B139F8C1E2}" srcOrd="3" destOrd="0" parTransId="{BE0308A9-F548-4A38-B51D-9590621C72B9}" sibTransId="{EAE8A310-9154-4C0B-9570-BD1485C79263}"/>
    <dgm:cxn modelId="{A90C1AD6-C4B4-467A-9FA2-EE1E2E607D5E}" srcId="{3FC4F308-2A45-4D7A-AC85-1511B16BCE79}" destId="{48B8205B-1414-41FB-92E3-62CF3FA213C9}" srcOrd="12" destOrd="0" parTransId="{647370E0-29EE-4DA0-82D3-F1915F5353E5}" sibTransId="{07A418C5-459B-4DF1-AC43-95E4A2480468}"/>
    <dgm:cxn modelId="{4559CF5E-CEFC-4985-9C9B-92402EC6FEF5}" type="presOf" srcId="{E2DE8550-0C5D-4463-8455-425ABC721A9C}" destId="{A3E5E48E-3F6E-4434-BAC6-47AC8D8BB32E}" srcOrd="0" destOrd="0" presId="urn:microsoft.com/office/officeart/2005/8/layout/vList4"/>
    <dgm:cxn modelId="{6D7BED67-3C5F-4575-92FD-1FCAE9EF3039}" srcId="{3FC4F308-2A45-4D7A-AC85-1511B16BCE79}" destId="{06E7D000-604A-4E1A-9B26-04D035E90C24}" srcOrd="14" destOrd="0" parTransId="{E663C3AF-726B-46FB-83C1-18E553955404}" sibTransId="{998C5917-5ACE-4F46-A43A-45FAA887AEE3}"/>
    <dgm:cxn modelId="{0B95F183-4A39-4469-89C7-6DF574008EE7}" srcId="{3FC4F308-2A45-4D7A-AC85-1511B16BCE79}" destId="{CEEC823B-5968-4CB2-94E9-20DBA55B5075}" srcOrd="5" destOrd="0" parTransId="{0664734F-7873-466D-821D-D25C57125014}" sibTransId="{8B2D3073-D7D0-4DFC-8F82-B3CF26239613}"/>
    <dgm:cxn modelId="{521E015B-3AB4-4875-8D1D-E6ACC6D48797}" srcId="{3FC4F308-2A45-4D7A-AC85-1511B16BCE79}" destId="{6D8AC70E-579A-4690-A0C7-BC7B5AB17192}" srcOrd="2" destOrd="0" parTransId="{5125CB4A-8BB0-47B4-97A1-F2D8EC2E8F90}" sibTransId="{A57C04D4-53D6-4400-BB96-2BAF7A9F0532}"/>
    <dgm:cxn modelId="{C996A4B7-6E99-4DA4-9ED8-CA040A6D17F0}" type="presOf" srcId="{8E6850DC-542C-449B-BDFD-2CBEDB527008}" destId="{76453E04-1F70-4D97-91FF-B320B79465D5}" srcOrd="1" destOrd="0" presId="urn:microsoft.com/office/officeart/2005/8/layout/vList4"/>
    <dgm:cxn modelId="{F47A4617-0600-4E90-BC3B-D7A10993FC08}" type="presOf" srcId="{7B8705BA-3B16-4EFC-8D13-E9B139F8C1E2}" destId="{F25AE1AE-FD84-48A3-A517-893EEB622427}" srcOrd="0" destOrd="0" presId="urn:microsoft.com/office/officeart/2005/8/layout/vList4"/>
    <dgm:cxn modelId="{892EFA7C-0B5C-4584-B2AC-DD706672DC7F}" srcId="{3FC4F308-2A45-4D7A-AC85-1511B16BCE79}" destId="{74B5ABA4-C6C3-4A54-84C0-AAAAC42E828D}" srcOrd="16" destOrd="0" parTransId="{E816A318-F757-4B7F-9A40-5D3852C40945}" sibTransId="{16749DAF-F70E-4BAF-A3AD-25D1C9CF6E33}"/>
    <dgm:cxn modelId="{90C667C3-EF18-4215-958E-6BCFFF644F6B}" type="presOf" srcId="{D944DC5F-6FAC-4FEF-86B1-DE7F2EB41E88}" destId="{3A307B7F-5543-415D-A469-B782BA804892}" srcOrd="0" destOrd="0" presId="urn:microsoft.com/office/officeart/2005/8/layout/vList4"/>
    <dgm:cxn modelId="{3242D496-1174-4637-A2B0-427732F5B1AB}" type="presOf" srcId="{58F024AB-BFF3-46DA-893B-48DDAD974D0C}" destId="{691C385F-B80B-49F7-9823-80C455911CE0}" srcOrd="1" destOrd="0" presId="urn:microsoft.com/office/officeart/2005/8/layout/vList4"/>
    <dgm:cxn modelId="{530939F8-F0E0-4C58-9196-E0740D822404}" type="presOf" srcId="{7B8705BA-3B16-4EFC-8D13-E9B139F8C1E2}" destId="{DE03B486-4E5F-4D3C-A419-9691BE4AB06E}" srcOrd="1" destOrd="0" presId="urn:microsoft.com/office/officeart/2005/8/layout/vList4"/>
    <dgm:cxn modelId="{C446C8C7-BDC0-489B-AE1A-FF95324284D3}" type="presOf" srcId="{B051B4EB-4378-4B2D-98BD-20038D010D69}" destId="{C2B12599-AF5B-45D5-9A73-CC5E57A77391}" srcOrd="0" destOrd="0" presId="urn:microsoft.com/office/officeart/2005/8/layout/vList4"/>
    <dgm:cxn modelId="{3FC28E97-4C12-4000-B328-0CC41C3C2B6C}" type="presOf" srcId="{74B5ABA4-C6C3-4A54-84C0-AAAAC42E828D}" destId="{D1ABB801-3853-46D1-8EA8-C41007330A85}" srcOrd="0" destOrd="0" presId="urn:microsoft.com/office/officeart/2005/8/layout/vList4"/>
    <dgm:cxn modelId="{D3DF6F35-C9A2-40D7-887F-EFD218494739}" type="presOf" srcId="{CEEC823B-5968-4CB2-94E9-20DBA55B5075}" destId="{E9E49770-A3C8-46D5-A1BF-A68AF93A1CA0}" srcOrd="0" destOrd="0" presId="urn:microsoft.com/office/officeart/2005/8/layout/vList4"/>
    <dgm:cxn modelId="{8FAAA63B-3750-48BD-80EB-0D49AAA2C501}" type="presOf" srcId="{8E6850DC-542C-449B-BDFD-2CBEDB527008}" destId="{5F6E306A-DC2C-48C0-BC43-94811989134D}" srcOrd="0" destOrd="0" presId="urn:microsoft.com/office/officeart/2005/8/layout/vList4"/>
    <dgm:cxn modelId="{408CF27A-A1E8-4924-BF23-C8D89E91AEB8}" srcId="{3FC4F308-2A45-4D7A-AC85-1511B16BCE79}" destId="{8448B98C-054A-4F59-82D4-216D2D97F64A}" srcOrd="13" destOrd="0" parTransId="{59418A3C-7A42-4434-8842-E8EF35E0F470}" sibTransId="{61BE1C46-3C39-45D0-A5A7-DBE07F295107}"/>
    <dgm:cxn modelId="{653B75CE-649A-4C86-BD2B-94A97C77CD17}" type="presOf" srcId="{B051B4EB-4378-4B2D-98BD-20038D010D69}" destId="{470EDF6F-E3B3-45E1-A069-0B59A4D8B2ED}" srcOrd="1" destOrd="0" presId="urn:microsoft.com/office/officeart/2005/8/layout/vList4"/>
    <dgm:cxn modelId="{61505916-4822-4DDE-AAC4-D3C194296656}" type="presOf" srcId="{58F024AB-BFF3-46DA-893B-48DDAD974D0C}" destId="{7ACFD121-4DBD-4180-BCD3-5E658DF577B2}" srcOrd="0" destOrd="0" presId="urn:microsoft.com/office/officeart/2005/8/layout/vList4"/>
    <dgm:cxn modelId="{EAC6965E-FB30-4F1D-BAF3-C2A6E42AD878}" type="presParOf" srcId="{895B87A3-6EF3-4875-B838-033A54E70DF1}" destId="{895EB5E0-2563-4014-A96F-3DE6A3F66E84}" srcOrd="0" destOrd="0" presId="urn:microsoft.com/office/officeart/2005/8/layout/vList4"/>
    <dgm:cxn modelId="{F62E2C48-D1F9-4E15-9E59-D41411294556}" type="presParOf" srcId="{895EB5E0-2563-4014-A96F-3DE6A3F66E84}" destId="{7ACFD121-4DBD-4180-BCD3-5E658DF577B2}" srcOrd="0" destOrd="0" presId="urn:microsoft.com/office/officeart/2005/8/layout/vList4"/>
    <dgm:cxn modelId="{FD2EB43F-86E5-4F4F-A92E-D158259A1A8A}" type="presParOf" srcId="{895EB5E0-2563-4014-A96F-3DE6A3F66E84}" destId="{EE7BAAE2-F975-4491-A174-D6C1C73CA258}" srcOrd="1" destOrd="0" presId="urn:microsoft.com/office/officeart/2005/8/layout/vList4"/>
    <dgm:cxn modelId="{E3D8C9C2-A7D6-48B5-B0A6-33283ACF4D1B}" type="presParOf" srcId="{895EB5E0-2563-4014-A96F-3DE6A3F66E84}" destId="{691C385F-B80B-49F7-9823-80C455911CE0}" srcOrd="2" destOrd="0" presId="urn:microsoft.com/office/officeart/2005/8/layout/vList4"/>
    <dgm:cxn modelId="{FFA49BDA-9F6D-4BE0-BD77-4987001B316D}" type="presParOf" srcId="{895B87A3-6EF3-4875-B838-033A54E70DF1}" destId="{EAFE6266-CA82-4B82-B7C1-6AE57C91B115}" srcOrd="1" destOrd="0" presId="urn:microsoft.com/office/officeart/2005/8/layout/vList4"/>
    <dgm:cxn modelId="{84F83AA0-59D9-4916-B6A2-4FD92C65B80F}" type="presParOf" srcId="{895B87A3-6EF3-4875-B838-033A54E70DF1}" destId="{DC121CEA-457B-4B04-8016-E6F4B48DA6FD}" srcOrd="2" destOrd="0" presId="urn:microsoft.com/office/officeart/2005/8/layout/vList4"/>
    <dgm:cxn modelId="{B1E6BD67-9EE7-450C-AB27-039CD04BC4E7}" type="presParOf" srcId="{DC121CEA-457B-4B04-8016-E6F4B48DA6FD}" destId="{3A307B7F-5543-415D-A469-B782BA804892}" srcOrd="0" destOrd="0" presId="urn:microsoft.com/office/officeart/2005/8/layout/vList4"/>
    <dgm:cxn modelId="{9017B2B3-6854-4C27-9DB3-97C8D8CFB73F}" type="presParOf" srcId="{DC121CEA-457B-4B04-8016-E6F4B48DA6FD}" destId="{2E7EC8B2-F57B-4A33-A4AB-6C95A795BFDC}" srcOrd="1" destOrd="0" presId="urn:microsoft.com/office/officeart/2005/8/layout/vList4"/>
    <dgm:cxn modelId="{C01FD1A5-77AC-49F8-AC03-DAE973391214}" type="presParOf" srcId="{DC121CEA-457B-4B04-8016-E6F4B48DA6FD}" destId="{D0459E37-4D6D-417E-A4BB-878BDF50DD77}" srcOrd="2" destOrd="0" presId="urn:microsoft.com/office/officeart/2005/8/layout/vList4"/>
    <dgm:cxn modelId="{31DFCD08-8A35-449B-AE68-270CDEC31EDE}" type="presParOf" srcId="{895B87A3-6EF3-4875-B838-033A54E70DF1}" destId="{074746CD-187A-4651-B7D0-5F14070CD08F}" srcOrd="3" destOrd="0" presId="urn:microsoft.com/office/officeart/2005/8/layout/vList4"/>
    <dgm:cxn modelId="{F4B61FB3-CE4D-4288-9133-66FAF835F275}" type="presParOf" srcId="{895B87A3-6EF3-4875-B838-033A54E70DF1}" destId="{BF0DCA1A-2787-4EAE-9D23-59327C88085C}" srcOrd="4" destOrd="0" presId="urn:microsoft.com/office/officeart/2005/8/layout/vList4"/>
    <dgm:cxn modelId="{D8F742FA-1752-4404-854B-4460B8AA71A9}" type="presParOf" srcId="{BF0DCA1A-2787-4EAE-9D23-59327C88085C}" destId="{789218D9-9A94-41E9-83BB-823BBA34E772}" srcOrd="0" destOrd="0" presId="urn:microsoft.com/office/officeart/2005/8/layout/vList4"/>
    <dgm:cxn modelId="{7C7764F8-CDF3-4C4A-A59F-BA37290ECAAE}" type="presParOf" srcId="{BF0DCA1A-2787-4EAE-9D23-59327C88085C}" destId="{5A6CC39C-5D3B-463F-AF9C-61904027EF81}" srcOrd="1" destOrd="0" presId="urn:microsoft.com/office/officeart/2005/8/layout/vList4"/>
    <dgm:cxn modelId="{3B19A210-245A-43BF-9FCC-FF74CA9B86D8}" type="presParOf" srcId="{BF0DCA1A-2787-4EAE-9D23-59327C88085C}" destId="{BA7D8FEF-2213-410B-8D69-CDA28CC21B34}" srcOrd="2" destOrd="0" presId="urn:microsoft.com/office/officeart/2005/8/layout/vList4"/>
    <dgm:cxn modelId="{8EAB5E13-7491-49A9-BD3B-7E6AB99E2887}" type="presParOf" srcId="{895B87A3-6EF3-4875-B838-033A54E70DF1}" destId="{5C499D92-4F14-47C8-B70A-341FB7EBB84D}" srcOrd="5" destOrd="0" presId="urn:microsoft.com/office/officeart/2005/8/layout/vList4"/>
    <dgm:cxn modelId="{CADAE540-BC10-4D2C-8290-5ABD27FC6DEE}" type="presParOf" srcId="{895B87A3-6EF3-4875-B838-033A54E70DF1}" destId="{6CC5F8C4-7E34-4EF2-9CBF-476DE24B23E5}" srcOrd="6" destOrd="0" presId="urn:microsoft.com/office/officeart/2005/8/layout/vList4"/>
    <dgm:cxn modelId="{00ECFE4C-EE71-4AD0-A777-9E9950A624D8}" type="presParOf" srcId="{6CC5F8C4-7E34-4EF2-9CBF-476DE24B23E5}" destId="{F25AE1AE-FD84-48A3-A517-893EEB622427}" srcOrd="0" destOrd="0" presId="urn:microsoft.com/office/officeart/2005/8/layout/vList4"/>
    <dgm:cxn modelId="{3EB865D1-D296-47A9-813C-052B810D2047}" type="presParOf" srcId="{6CC5F8C4-7E34-4EF2-9CBF-476DE24B23E5}" destId="{1E07CF53-144C-40CC-B2E7-669C8DDD8EAF}" srcOrd="1" destOrd="0" presId="urn:microsoft.com/office/officeart/2005/8/layout/vList4"/>
    <dgm:cxn modelId="{2168E9A0-D864-44FB-A612-E6EC5900D6C7}" type="presParOf" srcId="{6CC5F8C4-7E34-4EF2-9CBF-476DE24B23E5}" destId="{DE03B486-4E5F-4D3C-A419-9691BE4AB06E}" srcOrd="2" destOrd="0" presId="urn:microsoft.com/office/officeart/2005/8/layout/vList4"/>
    <dgm:cxn modelId="{B1733C23-B73C-4F3D-9196-8E43F80C7735}" type="presParOf" srcId="{895B87A3-6EF3-4875-B838-033A54E70DF1}" destId="{C309E8CF-455C-444B-B14D-7A7435285912}" srcOrd="7" destOrd="0" presId="urn:microsoft.com/office/officeart/2005/8/layout/vList4"/>
    <dgm:cxn modelId="{D9171BCA-E77B-430D-A3B1-3EDB0374273F}" type="presParOf" srcId="{895B87A3-6EF3-4875-B838-033A54E70DF1}" destId="{D26FA762-3C86-4B69-A103-4E28B3C7219D}" srcOrd="8" destOrd="0" presId="urn:microsoft.com/office/officeart/2005/8/layout/vList4"/>
    <dgm:cxn modelId="{19DC0B99-F6E1-4BAB-903B-69C5A0A9B024}" type="presParOf" srcId="{D26FA762-3C86-4B69-A103-4E28B3C7219D}" destId="{515BD83E-2F66-40CF-984A-EDC8C19E0175}" srcOrd="0" destOrd="0" presId="urn:microsoft.com/office/officeart/2005/8/layout/vList4"/>
    <dgm:cxn modelId="{33CCE10F-3871-4C2C-8575-E6E6744E8A9A}" type="presParOf" srcId="{D26FA762-3C86-4B69-A103-4E28B3C7219D}" destId="{00C5C3D5-B1E3-430A-BD2A-F02DC9926C10}" srcOrd="1" destOrd="0" presId="urn:microsoft.com/office/officeart/2005/8/layout/vList4"/>
    <dgm:cxn modelId="{F1F98EDB-33A9-4A28-A22F-FC7477889D4D}" type="presParOf" srcId="{D26FA762-3C86-4B69-A103-4E28B3C7219D}" destId="{039A6816-2D3B-4E2A-8223-440E91B289E6}" srcOrd="2" destOrd="0" presId="urn:microsoft.com/office/officeart/2005/8/layout/vList4"/>
    <dgm:cxn modelId="{E3AB2799-E725-4A90-9FEC-4F8B68AB5311}" type="presParOf" srcId="{895B87A3-6EF3-4875-B838-033A54E70DF1}" destId="{C49FCB1C-361F-4AE9-B12A-CBD943DFACCC}" srcOrd="9" destOrd="0" presId="urn:microsoft.com/office/officeart/2005/8/layout/vList4"/>
    <dgm:cxn modelId="{FD34329F-292F-48F6-A5C2-BE50DEABBC52}" type="presParOf" srcId="{895B87A3-6EF3-4875-B838-033A54E70DF1}" destId="{01F43987-5C80-41E1-B278-5AC8D3315240}" srcOrd="10" destOrd="0" presId="urn:microsoft.com/office/officeart/2005/8/layout/vList4"/>
    <dgm:cxn modelId="{00763A51-B36A-46FC-B07E-60F821569146}" type="presParOf" srcId="{01F43987-5C80-41E1-B278-5AC8D3315240}" destId="{E9E49770-A3C8-46D5-A1BF-A68AF93A1CA0}" srcOrd="0" destOrd="0" presId="urn:microsoft.com/office/officeart/2005/8/layout/vList4"/>
    <dgm:cxn modelId="{E7086C47-AE23-43FB-BB68-083834534CC2}" type="presParOf" srcId="{01F43987-5C80-41E1-B278-5AC8D3315240}" destId="{B9A84CB8-11B3-4AEA-94E3-07D0D4000FAC}" srcOrd="1" destOrd="0" presId="urn:microsoft.com/office/officeart/2005/8/layout/vList4"/>
    <dgm:cxn modelId="{E9C74EBB-90E5-49F2-A6DA-894FEA948122}" type="presParOf" srcId="{01F43987-5C80-41E1-B278-5AC8D3315240}" destId="{12571C8E-E398-4472-9F2B-69488461AD99}" srcOrd="2" destOrd="0" presId="urn:microsoft.com/office/officeart/2005/8/layout/vList4"/>
    <dgm:cxn modelId="{58C9C787-7904-4F0A-B805-DCB1B69B4EBE}" type="presParOf" srcId="{895B87A3-6EF3-4875-B838-033A54E70DF1}" destId="{4FCE81CD-F79A-4B7D-8CDC-D249618AB33B}" srcOrd="11" destOrd="0" presId="urn:microsoft.com/office/officeart/2005/8/layout/vList4"/>
    <dgm:cxn modelId="{F9ADF9F4-3BC3-4210-BB99-BB162E9ECFC8}" type="presParOf" srcId="{895B87A3-6EF3-4875-B838-033A54E70DF1}" destId="{62012294-B912-4602-8709-6069643004B8}" srcOrd="12" destOrd="0" presId="urn:microsoft.com/office/officeart/2005/8/layout/vList4"/>
    <dgm:cxn modelId="{CBAF886F-5F0C-45A7-A0DC-27000AD97D08}" type="presParOf" srcId="{62012294-B912-4602-8709-6069643004B8}" destId="{A3E5E48E-3F6E-4434-BAC6-47AC8D8BB32E}" srcOrd="0" destOrd="0" presId="urn:microsoft.com/office/officeart/2005/8/layout/vList4"/>
    <dgm:cxn modelId="{552E1371-920E-4B0D-BA3B-52BE6A807D0E}" type="presParOf" srcId="{62012294-B912-4602-8709-6069643004B8}" destId="{C9FE9598-43D4-4F2A-ADE9-28D0546F7A6A}" srcOrd="1" destOrd="0" presId="urn:microsoft.com/office/officeart/2005/8/layout/vList4"/>
    <dgm:cxn modelId="{9337FDFB-0B99-4608-BAAD-BE84191F6844}" type="presParOf" srcId="{62012294-B912-4602-8709-6069643004B8}" destId="{792101AF-266A-44C4-8B1E-BC4746AAF5F5}" srcOrd="2" destOrd="0" presId="urn:microsoft.com/office/officeart/2005/8/layout/vList4"/>
    <dgm:cxn modelId="{63846B17-7C32-4472-B501-CD966EC608DB}" type="presParOf" srcId="{895B87A3-6EF3-4875-B838-033A54E70DF1}" destId="{68D8A186-B81F-4123-B290-92C16D650DA4}" srcOrd="13" destOrd="0" presId="urn:microsoft.com/office/officeart/2005/8/layout/vList4"/>
    <dgm:cxn modelId="{69332E1A-04BF-459C-A5AD-2B75EE876A4F}" type="presParOf" srcId="{895B87A3-6EF3-4875-B838-033A54E70DF1}" destId="{692421DF-DEA2-4DC0-A0E9-8883842211AA}" srcOrd="14" destOrd="0" presId="urn:microsoft.com/office/officeart/2005/8/layout/vList4"/>
    <dgm:cxn modelId="{2AA07688-28A5-417C-85A7-F8084716DD78}" type="presParOf" srcId="{692421DF-DEA2-4DC0-A0E9-8883842211AA}" destId="{ECA34C56-2F45-4E3C-A7E0-127AF980AEFA}" srcOrd="0" destOrd="0" presId="urn:microsoft.com/office/officeart/2005/8/layout/vList4"/>
    <dgm:cxn modelId="{1A93641A-29E1-42E0-8975-51AC4BBE1EA7}" type="presParOf" srcId="{692421DF-DEA2-4DC0-A0E9-8883842211AA}" destId="{3FC419E6-7C41-45D0-8386-60ED968BF3FD}" srcOrd="1" destOrd="0" presId="urn:microsoft.com/office/officeart/2005/8/layout/vList4"/>
    <dgm:cxn modelId="{87486E55-AE38-4775-BE76-E8A0C5829497}" type="presParOf" srcId="{692421DF-DEA2-4DC0-A0E9-8883842211AA}" destId="{033679BA-1495-4011-9B73-5C4C1018C58B}" srcOrd="2" destOrd="0" presId="urn:microsoft.com/office/officeart/2005/8/layout/vList4"/>
    <dgm:cxn modelId="{3DD85E2E-051D-4BBC-9317-AE144FBDCD9A}" type="presParOf" srcId="{895B87A3-6EF3-4875-B838-033A54E70DF1}" destId="{4490BA58-9425-4450-8D3E-77EC71C520DB}" srcOrd="15" destOrd="0" presId="urn:microsoft.com/office/officeart/2005/8/layout/vList4"/>
    <dgm:cxn modelId="{B101247D-AF10-433C-9764-529054814AC4}" type="presParOf" srcId="{895B87A3-6EF3-4875-B838-033A54E70DF1}" destId="{3916EE77-9925-440C-BB3B-FE04C9B82FE4}" srcOrd="16" destOrd="0" presId="urn:microsoft.com/office/officeart/2005/8/layout/vList4"/>
    <dgm:cxn modelId="{D0EAB77D-979D-4B50-8FE9-699947833E58}" type="presParOf" srcId="{3916EE77-9925-440C-BB3B-FE04C9B82FE4}" destId="{D7C5E7A2-102E-43E1-A0A7-DD06C6AD1989}" srcOrd="0" destOrd="0" presId="urn:microsoft.com/office/officeart/2005/8/layout/vList4"/>
    <dgm:cxn modelId="{1211713F-56C5-47C7-89A2-3B5E49FD7E82}" type="presParOf" srcId="{3916EE77-9925-440C-BB3B-FE04C9B82FE4}" destId="{55E62044-8B83-4489-B74C-53F2363F8594}" srcOrd="1" destOrd="0" presId="urn:microsoft.com/office/officeart/2005/8/layout/vList4"/>
    <dgm:cxn modelId="{E54ED390-A609-4879-898C-1EF72530B1B4}" type="presParOf" srcId="{3916EE77-9925-440C-BB3B-FE04C9B82FE4}" destId="{2068D7A9-F4B8-400F-AFDE-9EAACB049849}" srcOrd="2" destOrd="0" presId="urn:microsoft.com/office/officeart/2005/8/layout/vList4"/>
    <dgm:cxn modelId="{1D11B995-C8CA-41E9-8D1B-E83BCC842511}" type="presParOf" srcId="{895B87A3-6EF3-4875-B838-033A54E70DF1}" destId="{5964111B-A7F2-446E-8A7D-85F7226A3CDF}" srcOrd="17" destOrd="0" presId="urn:microsoft.com/office/officeart/2005/8/layout/vList4"/>
    <dgm:cxn modelId="{482F509A-40BB-423D-8761-7B0DEF1B86B1}" type="presParOf" srcId="{895B87A3-6EF3-4875-B838-033A54E70DF1}" destId="{CC45593B-E095-4116-89AB-7FD92A10596D}" srcOrd="18" destOrd="0" presId="urn:microsoft.com/office/officeart/2005/8/layout/vList4"/>
    <dgm:cxn modelId="{DFCB7612-27AF-4EBC-B7A0-8CCBB6E9101D}" type="presParOf" srcId="{CC45593B-E095-4116-89AB-7FD92A10596D}" destId="{AB2C3199-D332-41AC-810B-4BBEEEF5BE0D}" srcOrd="0" destOrd="0" presId="urn:microsoft.com/office/officeart/2005/8/layout/vList4"/>
    <dgm:cxn modelId="{131306EB-5B08-4F15-B1A7-3C97557260B2}" type="presParOf" srcId="{CC45593B-E095-4116-89AB-7FD92A10596D}" destId="{51C8AEFC-7468-4B91-8971-AED6F694F05E}" srcOrd="1" destOrd="0" presId="urn:microsoft.com/office/officeart/2005/8/layout/vList4"/>
    <dgm:cxn modelId="{00E7F4E1-A3CE-4468-A235-D39BA6D21BEB}" type="presParOf" srcId="{CC45593B-E095-4116-89AB-7FD92A10596D}" destId="{F10DE10A-6426-4C84-9093-039BFB53102A}" srcOrd="2" destOrd="0" presId="urn:microsoft.com/office/officeart/2005/8/layout/vList4"/>
    <dgm:cxn modelId="{0A9C5656-B70D-4DF3-8F81-26D693868D43}" type="presParOf" srcId="{895B87A3-6EF3-4875-B838-033A54E70DF1}" destId="{61E5AC53-187A-498C-B563-3759FE87ED04}" srcOrd="19" destOrd="0" presId="urn:microsoft.com/office/officeart/2005/8/layout/vList4"/>
    <dgm:cxn modelId="{1BF859B7-6F4B-4916-93B2-2716532D3E4F}" type="presParOf" srcId="{895B87A3-6EF3-4875-B838-033A54E70DF1}" destId="{DBB35727-DA6B-4D80-A021-BF8A403CBD8A}" srcOrd="20" destOrd="0" presId="urn:microsoft.com/office/officeart/2005/8/layout/vList4"/>
    <dgm:cxn modelId="{4D5387B9-933C-4D7C-89CE-503A5D2C738B}" type="presParOf" srcId="{DBB35727-DA6B-4D80-A021-BF8A403CBD8A}" destId="{C2B12599-AF5B-45D5-9A73-CC5E57A77391}" srcOrd="0" destOrd="0" presId="urn:microsoft.com/office/officeart/2005/8/layout/vList4"/>
    <dgm:cxn modelId="{6CB19469-4A87-49CB-B5D8-333823195167}" type="presParOf" srcId="{DBB35727-DA6B-4D80-A021-BF8A403CBD8A}" destId="{C95E314E-B935-465E-B46D-05DF6774AF42}" srcOrd="1" destOrd="0" presId="urn:microsoft.com/office/officeart/2005/8/layout/vList4"/>
    <dgm:cxn modelId="{035719EC-464C-49B1-82AA-7560DE00FBB8}" type="presParOf" srcId="{DBB35727-DA6B-4D80-A021-BF8A403CBD8A}" destId="{470EDF6F-E3B3-45E1-A069-0B59A4D8B2ED}" srcOrd="2" destOrd="0" presId="urn:microsoft.com/office/officeart/2005/8/layout/vList4"/>
    <dgm:cxn modelId="{2F05A47A-EE3A-44AB-BE0F-0F2D4800598C}" type="presParOf" srcId="{895B87A3-6EF3-4875-B838-033A54E70DF1}" destId="{F0995628-5B07-401A-AA1E-B61CFD601B97}" srcOrd="21" destOrd="0" presId="urn:microsoft.com/office/officeart/2005/8/layout/vList4"/>
    <dgm:cxn modelId="{38CD9ED6-4216-4C01-8F4D-C1BAE0DB5B76}" type="presParOf" srcId="{895B87A3-6EF3-4875-B838-033A54E70DF1}" destId="{DAFD99EF-BBF5-4537-9676-1C0B3D1BCCCB}" srcOrd="22" destOrd="0" presId="urn:microsoft.com/office/officeart/2005/8/layout/vList4"/>
    <dgm:cxn modelId="{B3CCF61A-115E-4294-9458-BD923E94FED5}" type="presParOf" srcId="{DAFD99EF-BBF5-4537-9676-1C0B3D1BCCCB}" destId="{5F6E306A-DC2C-48C0-BC43-94811989134D}" srcOrd="0" destOrd="0" presId="urn:microsoft.com/office/officeart/2005/8/layout/vList4"/>
    <dgm:cxn modelId="{4FAC21C2-909C-4A0F-9D93-E0231B3C4535}" type="presParOf" srcId="{DAFD99EF-BBF5-4537-9676-1C0B3D1BCCCB}" destId="{AB7661F4-2232-4EF1-9BCB-8D18580782A5}" srcOrd="1" destOrd="0" presId="urn:microsoft.com/office/officeart/2005/8/layout/vList4"/>
    <dgm:cxn modelId="{48BCF08E-C413-45A0-8164-53F8D35D24A1}" type="presParOf" srcId="{DAFD99EF-BBF5-4537-9676-1C0B3D1BCCCB}" destId="{76453E04-1F70-4D97-91FF-B320B79465D5}" srcOrd="2" destOrd="0" presId="urn:microsoft.com/office/officeart/2005/8/layout/vList4"/>
    <dgm:cxn modelId="{0D36F750-103A-406F-B45D-5D31592180D6}" type="presParOf" srcId="{895B87A3-6EF3-4875-B838-033A54E70DF1}" destId="{C4F8DA97-55AA-443E-908C-314E18EDF9F9}" srcOrd="23" destOrd="0" presId="urn:microsoft.com/office/officeart/2005/8/layout/vList4"/>
    <dgm:cxn modelId="{F0FC9918-0F61-4A91-80BB-AA3F52FE5CA0}" type="presParOf" srcId="{895B87A3-6EF3-4875-B838-033A54E70DF1}" destId="{00859D57-BD69-4FAB-B1C0-D7337DC45398}" srcOrd="24" destOrd="0" presId="urn:microsoft.com/office/officeart/2005/8/layout/vList4"/>
    <dgm:cxn modelId="{52BE9CF5-72F9-47B2-8B1E-C658CB4E7AC0}" type="presParOf" srcId="{00859D57-BD69-4FAB-B1C0-D7337DC45398}" destId="{D979EB9B-894E-43C3-BADF-B897BAB5D1B2}" srcOrd="0" destOrd="0" presId="urn:microsoft.com/office/officeart/2005/8/layout/vList4"/>
    <dgm:cxn modelId="{EC61BC47-D8F7-4400-8D48-02B06A1DD015}" type="presParOf" srcId="{00859D57-BD69-4FAB-B1C0-D7337DC45398}" destId="{26E5A0B4-91A7-4ED1-92F2-25E60061F14C}" srcOrd="1" destOrd="0" presId="urn:microsoft.com/office/officeart/2005/8/layout/vList4"/>
    <dgm:cxn modelId="{4E7769B1-BA84-48F0-A5FB-BC18C18FA158}" type="presParOf" srcId="{00859D57-BD69-4FAB-B1C0-D7337DC45398}" destId="{C0A63CC9-7653-4C5B-B4A0-A1D9647C20E8}" srcOrd="2" destOrd="0" presId="urn:microsoft.com/office/officeart/2005/8/layout/vList4"/>
    <dgm:cxn modelId="{E9DC4A47-37B1-40A7-8C2D-E44C3713A856}" type="presParOf" srcId="{895B87A3-6EF3-4875-B838-033A54E70DF1}" destId="{17590601-7F2E-496D-B98B-2383104E4885}" srcOrd="25" destOrd="0" presId="urn:microsoft.com/office/officeart/2005/8/layout/vList4"/>
    <dgm:cxn modelId="{1A0EC05B-BD61-4C9D-A0AA-F88138EEED7E}" type="presParOf" srcId="{895B87A3-6EF3-4875-B838-033A54E70DF1}" destId="{F808AFF1-9128-4E8E-923D-0B6CA788CC8D}" srcOrd="26" destOrd="0" presId="urn:microsoft.com/office/officeart/2005/8/layout/vList4"/>
    <dgm:cxn modelId="{45A9855E-FFD2-4C9E-8230-0B57765849CD}" type="presParOf" srcId="{F808AFF1-9128-4E8E-923D-0B6CA788CC8D}" destId="{76A8B4D1-3A37-488D-92B2-3E3E376EFBE6}" srcOrd="0" destOrd="0" presId="urn:microsoft.com/office/officeart/2005/8/layout/vList4"/>
    <dgm:cxn modelId="{8A085651-8616-4A6D-ADF5-F06930BB05E0}" type="presParOf" srcId="{F808AFF1-9128-4E8E-923D-0B6CA788CC8D}" destId="{EB7C3085-89E7-48C5-8530-80FEDBEF8B66}" srcOrd="1" destOrd="0" presId="urn:microsoft.com/office/officeart/2005/8/layout/vList4"/>
    <dgm:cxn modelId="{7A41711B-8735-4B36-8862-1D4F86A61FF5}" type="presParOf" srcId="{F808AFF1-9128-4E8E-923D-0B6CA788CC8D}" destId="{5797F2BE-983D-4D27-A86A-82FB49EBDB9F}" srcOrd="2" destOrd="0" presId="urn:microsoft.com/office/officeart/2005/8/layout/vList4"/>
    <dgm:cxn modelId="{19F59A65-0E8B-4E17-88C0-111B8A47A592}" type="presParOf" srcId="{895B87A3-6EF3-4875-B838-033A54E70DF1}" destId="{4B7D9EF7-663A-490C-9590-5EC99156DEAF}" srcOrd="27" destOrd="0" presId="urn:microsoft.com/office/officeart/2005/8/layout/vList4"/>
    <dgm:cxn modelId="{2E43F227-E7F6-4E83-853B-AC9AC356699C}" type="presParOf" srcId="{895B87A3-6EF3-4875-B838-033A54E70DF1}" destId="{F1A4DF67-2D3C-4535-A88D-277745CA7E49}" srcOrd="28" destOrd="0" presId="urn:microsoft.com/office/officeart/2005/8/layout/vList4"/>
    <dgm:cxn modelId="{F2E414D8-096C-4188-8957-95596821A443}" type="presParOf" srcId="{F1A4DF67-2D3C-4535-A88D-277745CA7E49}" destId="{10D637FF-5F14-47CA-B9DC-C3C0CA57A46A}" srcOrd="0" destOrd="0" presId="urn:microsoft.com/office/officeart/2005/8/layout/vList4"/>
    <dgm:cxn modelId="{90DDB209-944C-4826-93DF-05A36CBA6355}" type="presParOf" srcId="{F1A4DF67-2D3C-4535-A88D-277745CA7E49}" destId="{D30F999F-AC6C-4CA3-87C1-1558972C4951}" srcOrd="1" destOrd="0" presId="urn:microsoft.com/office/officeart/2005/8/layout/vList4"/>
    <dgm:cxn modelId="{9E4EA4AD-BFE8-4DE9-B70D-B90BCC54EA0B}" type="presParOf" srcId="{F1A4DF67-2D3C-4535-A88D-277745CA7E49}" destId="{E7E978BA-7385-4F95-874F-115C219A2865}" srcOrd="2" destOrd="0" presId="urn:microsoft.com/office/officeart/2005/8/layout/vList4"/>
    <dgm:cxn modelId="{48D33528-C11D-479F-BEF9-93B014542A16}" type="presParOf" srcId="{895B87A3-6EF3-4875-B838-033A54E70DF1}" destId="{D4DE1807-FAC4-4844-A299-C0B51957ABF9}" srcOrd="29" destOrd="0" presId="urn:microsoft.com/office/officeart/2005/8/layout/vList4"/>
    <dgm:cxn modelId="{10A99298-54F6-4B7A-9F39-F65A1A3E06E0}" type="presParOf" srcId="{895B87A3-6EF3-4875-B838-033A54E70DF1}" destId="{D410F6AD-27DB-4C7F-9B10-9452578FD35C}" srcOrd="30" destOrd="0" presId="urn:microsoft.com/office/officeart/2005/8/layout/vList4"/>
    <dgm:cxn modelId="{B484E98D-5C60-405F-B009-731710BBE7AC}" type="presParOf" srcId="{D410F6AD-27DB-4C7F-9B10-9452578FD35C}" destId="{B457B4F6-954C-4BB3-B040-194D4CFEB100}" srcOrd="0" destOrd="0" presId="urn:microsoft.com/office/officeart/2005/8/layout/vList4"/>
    <dgm:cxn modelId="{DAFB12AF-A7FB-441C-8851-67CD8E001682}" type="presParOf" srcId="{D410F6AD-27DB-4C7F-9B10-9452578FD35C}" destId="{1324BCC4-E8C2-480C-88BD-C2550FC1D027}" srcOrd="1" destOrd="0" presId="urn:microsoft.com/office/officeart/2005/8/layout/vList4"/>
    <dgm:cxn modelId="{F59A902A-F20D-4FE0-9858-4A427C1CBCD7}" type="presParOf" srcId="{D410F6AD-27DB-4C7F-9B10-9452578FD35C}" destId="{B8074C2F-B245-4AA6-B846-207F392A6544}" srcOrd="2" destOrd="0" presId="urn:microsoft.com/office/officeart/2005/8/layout/vList4"/>
    <dgm:cxn modelId="{790917AC-BE3A-4B80-B9C6-4A3868696787}" type="presParOf" srcId="{895B87A3-6EF3-4875-B838-033A54E70DF1}" destId="{A75B8E6E-6E5E-4A72-B57A-8A7F3514695F}" srcOrd="31" destOrd="0" presId="urn:microsoft.com/office/officeart/2005/8/layout/vList4"/>
    <dgm:cxn modelId="{154D50B0-0FBF-471A-A813-D2D87369442B}" type="presParOf" srcId="{895B87A3-6EF3-4875-B838-033A54E70DF1}" destId="{33C3D745-CA1A-488B-B9CD-77B2C453D744}" srcOrd="32" destOrd="0" presId="urn:microsoft.com/office/officeart/2005/8/layout/vList4"/>
    <dgm:cxn modelId="{0FFEF585-288A-47CD-B306-8675EA9F2066}" type="presParOf" srcId="{33C3D745-CA1A-488B-B9CD-77B2C453D744}" destId="{D1ABB801-3853-46D1-8EA8-C41007330A85}" srcOrd="0" destOrd="0" presId="urn:microsoft.com/office/officeart/2005/8/layout/vList4"/>
    <dgm:cxn modelId="{257EAE09-7666-4B44-92D9-EB26789578AF}" type="presParOf" srcId="{33C3D745-CA1A-488B-B9CD-77B2C453D744}" destId="{49C80265-15B1-4CE9-9C61-8D14CC533FE4}" srcOrd="1" destOrd="0" presId="urn:microsoft.com/office/officeart/2005/8/layout/vList4"/>
    <dgm:cxn modelId="{5E5D9BB8-9774-4BC7-8F2E-0F30B5147C49}" type="presParOf" srcId="{33C3D745-CA1A-488B-B9CD-77B2C453D744}" destId="{FFEE2470-BCEE-451F-934D-872C5CAB173D}" srcOrd="2" destOrd="0" presId="urn:microsoft.com/office/officeart/2005/8/layout/vList4"/>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ACFD121-4DBD-4180-BCD3-5E658DF577B2}">
      <dsp:nvSpPr>
        <dsp:cNvPr id="0" name=""/>
        <dsp:cNvSpPr/>
      </dsp:nvSpPr>
      <dsp:spPr>
        <a:xfrm>
          <a:off x="0" y="0"/>
          <a:ext cx="10496552" cy="613302"/>
        </a:xfrm>
        <a:prstGeom prst="roundRect">
          <a:avLst>
            <a:gd name="adj" fmla="val 10000"/>
          </a:avLst>
        </a:prstGeom>
        <a:solidFill>
          <a:srgbClr val="E5243B"/>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solidFill>
                <a:schemeClr val="bg1"/>
              </a:solidFill>
            </a:rPr>
            <a:t>Objetivo 1. Poner fin a la pobreza en todas sus formas en todo el mundo</a:t>
          </a:r>
        </a:p>
      </dsp:txBody>
      <dsp:txXfrm>
        <a:off x="2160640" y="0"/>
        <a:ext cx="8335911" cy="613302"/>
      </dsp:txXfrm>
    </dsp:sp>
    <dsp:sp modelId="{EE7BAAE2-F975-4491-A174-D6C1C73CA258}">
      <dsp:nvSpPr>
        <dsp:cNvPr id="0" name=""/>
        <dsp:cNvSpPr/>
      </dsp:nvSpPr>
      <dsp:spPr>
        <a:xfrm>
          <a:off x="452610" y="28574"/>
          <a:ext cx="1293406" cy="556152"/>
        </a:xfrm>
        <a:prstGeom prst="roundRect">
          <a:avLst>
            <a:gd name="adj" fmla="val 10000"/>
          </a:avLst>
        </a:prstGeom>
        <a:blipFill rotWithShape="1">
          <a:blip xmlns:r="http://schemas.openxmlformats.org/officeDocument/2006/relationships" r:embed="rId1"/>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3A307B7F-5543-415D-A469-B782BA804892}">
      <dsp:nvSpPr>
        <dsp:cNvPr id="0" name=""/>
        <dsp:cNvSpPr/>
      </dsp:nvSpPr>
      <dsp:spPr>
        <a:xfrm>
          <a:off x="0" y="674632"/>
          <a:ext cx="10496552" cy="613302"/>
        </a:xfrm>
        <a:prstGeom prst="roundRect">
          <a:avLst>
            <a:gd name="adj" fmla="val 10000"/>
          </a:avLst>
        </a:prstGeom>
        <a:solidFill>
          <a:srgbClr val="DDA63A"/>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solidFill>
                <a:schemeClr val="bg1"/>
              </a:solidFill>
            </a:rPr>
            <a:t>Objetivo 2. Poner fin al hambre, lograr la seguridad alimentaria y la mejora de la nutrición y promover la agricultura sostenible</a:t>
          </a:r>
        </a:p>
      </dsp:txBody>
      <dsp:txXfrm>
        <a:off x="2160640" y="674632"/>
        <a:ext cx="8335911" cy="613302"/>
      </dsp:txXfrm>
    </dsp:sp>
    <dsp:sp modelId="{2E7EC8B2-F57B-4A33-A4AB-6C95A795BFDC}">
      <dsp:nvSpPr>
        <dsp:cNvPr id="0" name=""/>
        <dsp:cNvSpPr/>
      </dsp:nvSpPr>
      <dsp:spPr>
        <a:xfrm>
          <a:off x="466623" y="695325"/>
          <a:ext cx="1288724" cy="571916"/>
        </a:xfrm>
        <a:prstGeom prst="roundRect">
          <a:avLst>
            <a:gd name="adj" fmla="val 10000"/>
          </a:avLst>
        </a:prstGeom>
        <a:blipFill rotWithShape="1">
          <a:blip xmlns:r="http://schemas.openxmlformats.org/officeDocument/2006/relationships" r:embed="rId2"/>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789218D9-9A94-41E9-83BB-823BBA34E772}">
      <dsp:nvSpPr>
        <dsp:cNvPr id="0" name=""/>
        <dsp:cNvSpPr/>
      </dsp:nvSpPr>
      <dsp:spPr>
        <a:xfrm>
          <a:off x="0" y="1349264"/>
          <a:ext cx="10496552" cy="613302"/>
        </a:xfrm>
        <a:prstGeom prst="roundRect">
          <a:avLst>
            <a:gd name="adj" fmla="val 10000"/>
          </a:avLst>
        </a:prstGeom>
        <a:solidFill>
          <a:srgbClr val="4C9F38"/>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solidFill>
                <a:schemeClr val="bg1"/>
              </a:solidFill>
            </a:rPr>
            <a:t>Objetivo 3. Garantizar una vida sana y promover el bienestar de todos a todas las edades</a:t>
          </a:r>
        </a:p>
      </dsp:txBody>
      <dsp:txXfrm>
        <a:off x="2160640" y="1349264"/>
        <a:ext cx="8335911" cy="613302"/>
      </dsp:txXfrm>
    </dsp:sp>
    <dsp:sp modelId="{5A6CC39C-5D3B-463F-AF9C-61904027EF81}">
      <dsp:nvSpPr>
        <dsp:cNvPr id="0" name=""/>
        <dsp:cNvSpPr/>
      </dsp:nvSpPr>
      <dsp:spPr>
        <a:xfrm>
          <a:off x="447960" y="1371601"/>
          <a:ext cx="1326050" cy="568629"/>
        </a:xfrm>
        <a:prstGeom prst="roundRect">
          <a:avLst>
            <a:gd name="adj" fmla="val 10000"/>
          </a:avLst>
        </a:prstGeom>
        <a:blipFill rotWithShape="1">
          <a:blip xmlns:r="http://schemas.openxmlformats.org/officeDocument/2006/relationships" r:embed="rId3"/>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F25AE1AE-FD84-48A3-A517-893EEB622427}">
      <dsp:nvSpPr>
        <dsp:cNvPr id="0" name=""/>
        <dsp:cNvSpPr/>
      </dsp:nvSpPr>
      <dsp:spPr>
        <a:xfrm>
          <a:off x="0" y="2010827"/>
          <a:ext cx="10496552" cy="512714"/>
        </a:xfrm>
        <a:prstGeom prst="roundRect">
          <a:avLst>
            <a:gd name="adj" fmla="val 10000"/>
          </a:avLst>
        </a:prstGeom>
        <a:solidFill>
          <a:srgbClr val="C5192D"/>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t>Objetivo 4. Garantizar una educación inclusiva y equitativa de calidad y promover oportunidades de aprendizaje permanente para todos</a:t>
          </a:r>
        </a:p>
      </dsp:txBody>
      <dsp:txXfrm>
        <a:off x="2160640" y="2010827"/>
        <a:ext cx="8335911" cy="512714"/>
      </dsp:txXfrm>
    </dsp:sp>
    <dsp:sp modelId="{1E07CF53-144C-40CC-B2E7-669C8DDD8EAF}">
      <dsp:nvSpPr>
        <dsp:cNvPr id="0" name=""/>
        <dsp:cNvSpPr/>
      </dsp:nvSpPr>
      <dsp:spPr>
        <a:xfrm>
          <a:off x="449114" y="2038350"/>
          <a:ext cx="1323741" cy="452651"/>
        </a:xfrm>
        <a:prstGeom prst="roundRect">
          <a:avLst>
            <a:gd name="adj" fmla="val 10000"/>
          </a:avLst>
        </a:prstGeom>
        <a:blipFill rotWithShape="1">
          <a:blip xmlns:r="http://schemas.openxmlformats.org/officeDocument/2006/relationships" r:embed="rId4"/>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515BD83E-2F66-40CF-984A-EDC8C19E0175}">
      <dsp:nvSpPr>
        <dsp:cNvPr id="0" name=""/>
        <dsp:cNvSpPr/>
      </dsp:nvSpPr>
      <dsp:spPr>
        <a:xfrm>
          <a:off x="0" y="2583124"/>
          <a:ext cx="10496552" cy="613302"/>
        </a:xfrm>
        <a:prstGeom prst="roundRect">
          <a:avLst>
            <a:gd name="adj" fmla="val 10000"/>
          </a:avLst>
        </a:prstGeom>
        <a:solidFill>
          <a:srgbClr val="FF3A2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t>Objetivo 5. Lograr la igualdad de género y empoderar a todas las mujeres y las niñas</a:t>
          </a:r>
        </a:p>
      </dsp:txBody>
      <dsp:txXfrm>
        <a:off x="2160640" y="2583124"/>
        <a:ext cx="8335911" cy="613302"/>
      </dsp:txXfrm>
    </dsp:sp>
    <dsp:sp modelId="{00C5C3D5-B1E3-430A-BD2A-F02DC9926C10}">
      <dsp:nvSpPr>
        <dsp:cNvPr id="0" name=""/>
        <dsp:cNvSpPr/>
      </dsp:nvSpPr>
      <dsp:spPr>
        <a:xfrm>
          <a:off x="419976" y="2600326"/>
          <a:ext cx="1382018" cy="608533"/>
        </a:xfrm>
        <a:prstGeom prst="roundRect">
          <a:avLst>
            <a:gd name="adj" fmla="val 10000"/>
          </a:avLst>
        </a:prstGeom>
        <a:blipFill rotWithShape="1">
          <a:blip xmlns:r="http://schemas.openxmlformats.org/officeDocument/2006/relationships" r:embed="rId5"/>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E9E49770-A3C8-46D5-A1BF-A68AF93A1CA0}">
      <dsp:nvSpPr>
        <dsp:cNvPr id="0" name=""/>
        <dsp:cNvSpPr/>
      </dsp:nvSpPr>
      <dsp:spPr>
        <a:xfrm>
          <a:off x="0" y="3234475"/>
          <a:ext cx="10496552" cy="613302"/>
        </a:xfrm>
        <a:prstGeom prst="roundRect">
          <a:avLst>
            <a:gd name="adj" fmla="val 10000"/>
          </a:avLst>
        </a:prstGeom>
        <a:solidFill>
          <a:srgbClr val="26BDE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t>Objetivo 6. Garantizar la disponibilidad y la gestión sostenible del agua y el saneamiento para todos</a:t>
          </a:r>
        </a:p>
      </dsp:txBody>
      <dsp:txXfrm>
        <a:off x="2160640" y="3234475"/>
        <a:ext cx="8335911" cy="613302"/>
      </dsp:txXfrm>
    </dsp:sp>
    <dsp:sp modelId="{B9A84CB8-11B3-4AEA-94E3-07D0D4000FAC}">
      <dsp:nvSpPr>
        <dsp:cNvPr id="0" name=""/>
        <dsp:cNvSpPr/>
      </dsp:nvSpPr>
      <dsp:spPr>
        <a:xfrm>
          <a:off x="438628" y="3291294"/>
          <a:ext cx="1344713" cy="594907"/>
        </a:xfrm>
        <a:prstGeom prst="roundRect">
          <a:avLst>
            <a:gd name="adj" fmla="val 10000"/>
          </a:avLst>
        </a:prstGeom>
        <a:blipFill rotWithShape="1">
          <a:blip xmlns:r="http://schemas.openxmlformats.org/officeDocument/2006/relationships" r:embed="rId6"/>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A3E5E48E-3F6E-4434-BAC6-47AC8D8BB32E}">
      <dsp:nvSpPr>
        <dsp:cNvPr id="0" name=""/>
        <dsp:cNvSpPr/>
      </dsp:nvSpPr>
      <dsp:spPr>
        <a:xfrm>
          <a:off x="0" y="3947206"/>
          <a:ext cx="10496552" cy="613302"/>
        </a:xfrm>
        <a:prstGeom prst="roundRect">
          <a:avLst>
            <a:gd name="adj" fmla="val 10000"/>
          </a:avLst>
        </a:prstGeom>
        <a:solidFill>
          <a:srgbClr val="FCC30B"/>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t>Objetivo 7. Garantizar el acceso a una energía asequible, fiable, sostenible y moderna para todos</a:t>
          </a:r>
        </a:p>
      </dsp:txBody>
      <dsp:txXfrm>
        <a:off x="2160640" y="3947206"/>
        <a:ext cx="8335911" cy="613302"/>
      </dsp:txXfrm>
    </dsp:sp>
    <dsp:sp modelId="{C9FE9598-43D4-4F2A-ADE9-28D0546F7A6A}">
      <dsp:nvSpPr>
        <dsp:cNvPr id="0" name=""/>
        <dsp:cNvSpPr/>
      </dsp:nvSpPr>
      <dsp:spPr>
        <a:xfrm>
          <a:off x="438628" y="3964287"/>
          <a:ext cx="1344713" cy="579138"/>
        </a:xfrm>
        <a:prstGeom prst="roundRect">
          <a:avLst>
            <a:gd name="adj" fmla="val 10000"/>
          </a:avLst>
        </a:prstGeom>
        <a:blipFill rotWithShape="1">
          <a:blip xmlns:r="http://schemas.openxmlformats.org/officeDocument/2006/relationships" r:embed="rId7"/>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ECA34C56-2F45-4E3C-A7E0-127AF980AEFA}">
      <dsp:nvSpPr>
        <dsp:cNvPr id="0" name=""/>
        <dsp:cNvSpPr/>
      </dsp:nvSpPr>
      <dsp:spPr>
        <a:xfrm>
          <a:off x="0" y="4621838"/>
          <a:ext cx="10496552" cy="613302"/>
        </a:xfrm>
        <a:prstGeom prst="roundRect">
          <a:avLst>
            <a:gd name="adj" fmla="val 10000"/>
          </a:avLst>
        </a:prstGeom>
        <a:solidFill>
          <a:srgbClr val="A2194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t>Objetivo 8. Promover el crecimiento económico sostenido, inclusivo y sostenible, el empleo pleno y productivo y el trabajo decente para todos</a:t>
          </a:r>
        </a:p>
      </dsp:txBody>
      <dsp:txXfrm>
        <a:off x="2160640" y="4621838"/>
        <a:ext cx="8335911" cy="613302"/>
      </dsp:txXfrm>
    </dsp:sp>
    <dsp:sp modelId="{3FC419E6-7C41-45D0-8386-60ED968BF3FD}">
      <dsp:nvSpPr>
        <dsp:cNvPr id="0" name=""/>
        <dsp:cNvSpPr/>
      </dsp:nvSpPr>
      <dsp:spPr>
        <a:xfrm>
          <a:off x="447960" y="4637276"/>
          <a:ext cx="1326050" cy="582426"/>
        </a:xfrm>
        <a:prstGeom prst="roundRect">
          <a:avLst>
            <a:gd name="adj" fmla="val 10000"/>
          </a:avLst>
        </a:prstGeom>
        <a:blipFill rotWithShape="1">
          <a:blip xmlns:r="http://schemas.openxmlformats.org/officeDocument/2006/relationships" r:embed="rId8"/>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D7C5E7A2-102E-43E1-A0A7-DD06C6AD1989}">
      <dsp:nvSpPr>
        <dsp:cNvPr id="0" name=""/>
        <dsp:cNvSpPr/>
      </dsp:nvSpPr>
      <dsp:spPr>
        <a:xfrm>
          <a:off x="0" y="5296470"/>
          <a:ext cx="10496552" cy="613302"/>
        </a:xfrm>
        <a:prstGeom prst="roundRect">
          <a:avLst>
            <a:gd name="adj" fmla="val 10000"/>
          </a:avLst>
        </a:prstGeom>
        <a:solidFill>
          <a:srgbClr val="FD6925"/>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t>Objetivo 9. Construir infraestructuras resilientes, promover la industrialización inclusiva y sostenible y fomentar la innovación</a:t>
          </a:r>
        </a:p>
      </dsp:txBody>
      <dsp:txXfrm>
        <a:off x="2160640" y="5296470"/>
        <a:ext cx="8335911" cy="613302"/>
      </dsp:txXfrm>
    </dsp:sp>
    <dsp:sp modelId="{55E62044-8B83-4489-B74C-53F2363F8594}">
      <dsp:nvSpPr>
        <dsp:cNvPr id="0" name=""/>
        <dsp:cNvSpPr/>
      </dsp:nvSpPr>
      <dsp:spPr>
        <a:xfrm>
          <a:off x="457291" y="5310267"/>
          <a:ext cx="1307387" cy="585708"/>
        </a:xfrm>
        <a:prstGeom prst="roundRect">
          <a:avLst>
            <a:gd name="adj" fmla="val 10000"/>
          </a:avLst>
        </a:prstGeom>
        <a:blipFill rotWithShape="1">
          <a:blip xmlns:r="http://schemas.openxmlformats.org/officeDocument/2006/relationships" r:embed="rId9"/>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AB2C3199-D332-41AC-810B-4BBEEEF5BE0D}">
      <dsp:nvSpPr>
        <dsp:cNvPr id="0" name=""/>
        <dsp:cNvSpPr/>
      </dsp:nvSpPr>
      <dsp:spPr>
        <a:xfrm>
          <a:off x="0" y="5971103"/>
          <a:ext cx="10496552" cy="613302"/>
        </a:xfrm>
        <a:prstGeom prst="roundRect">
          <a:avLst>
            <a:gd name="adj" fmla="val 10000"/>
          </a:avLst>
        </a:prstGeom>
        <a:solidFill>
          <a:srgbClr val="DD1367"/>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t>Objetivo 10. Reducir la desigualdad en los países y entre ellos</a:t>
          </a:r>
        </a:p>
      </dsp:txBody>
      <dsp:txXfrm>
        <a:off x="2160640" y="5971103"/>
        <a:ext cx="8335911" cy="613302"/>
      </dsp:txXfrm>
    </dsp:sp>
    <dsp:sp modelId="{51C8AEFC-7468-4B91-8971-AED6F694F05E}">
      <dsp:nvSpPr>
        <dsp:cNvPr id="0" name=""/>
        <dsp:cNvSpPr/>
      </dsp:nvSpPr>
      <dsp:spPr>
        <a:xfrm>
          <a:off x="447960" y="6000750"/>
          <a:ext cx="1326050" cy="554008"/>
        </a:xfrm>
        <a:prstGeom prst="roundRect">
          <a:avLst>
            <a:gd name="adj" fmla="val 10000"/>
          </a:avLst>
        </a:prstGeom>
        <a:blipFill rotWithShape="1">
          <a:blip xmlns:r="http://schemas.openxmlformats.org/officeDocument/2006/relationships" r:embed="rId10"/>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C2B12599-AF5B-45D5-9A73-CC5E57A77391}">
      <dsp:nvSpPr>
        <dsp:cNvPr id="0" name=""/>
        <dsp:cNvSpPr/>
      </dsp:nvSpPr>
      <dsp:spPr>
        <a:xfrm>
          <a:off x="0" y="6645735"/>
          <a:ext cx="10496552" cy="613302"/>
        </a:xfrm>
        <a:prstGeom prst="roundRect">
          <a:avLst>
            <a:gd name="adj" fmla="val 10000"/>
          </a:avLst>
        </a:prstGeom>
        <a:solidFill>
          <a:srgbClr val="FD9D24"/>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t>Objetivo 11. Lograr que las ciudades y los asentamientos humanos sean inclusivos, seguros, resilientes y sostenibles</a:t>
          </a:r>
        </a:p>
      </dsp:txBody>
      <dsp:txXfrm>
        <a:off x="2160640" y="6645735"/>
        <a:ext cx="8335911" cy="613302"/>
      </dsp:txXfrm>
    </dsp:sp>
    <dsp:sp modelId="{C95E314E-B935-465E-B46D-05DF6774AF42}">
      <dsp:nvSpPr>
        <dsp:cNvPr id="0" name=""/>
        <dsp:cNvSpPr/>
      </dsp:nvSpPr>
      <dsp:spPr>
        <a:xfrm>
          <a:off x="429297" y="6675296"/>
          <a:ext cx="1363376" cy="554179"/>
        </a:xfrm>
        <a:prstGeom prst="roundRect">
          <a:avLst>
            <a:gd name="adj" fmla="val 10000"/>
          </a:avLst>
        </a:prstGeom>
        <a:blipFill rotWithShape="1">
          <a:blip xmlns:r="http://schemas.openxmlformats.org/officeDocument/2006/relationships" r:embed="rId11"/>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5F6E306A-DC2C-48C0-BC43-94811989134D}">
      <dsp:nvSpPr>
        <dsp:cNvPr id="0" name=""/>
        <dsp:cNvSpPr/>
      </dsp:nvSpPr>
      <dsp:spPr>
        <a:xfrm>
          <a:off x="0" y="7320367"/>
          <a:ext cx="10496552" cy="613302"/>
        </a:xfrm>
        <a:prstGeom prst="roundRect">
          <a:avLst>
            <a:gd name="adj" fmla="val 10000"/>
          </a:avLst>
        </a:prstGeom>
        <a:solidFill>
          <a:srgbClr val="BF8B2E"/>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t>Objetivo 12. Garantizar modalidades de consumo y producción sostenibles</a:t>
          </a:r>
        </a:p>
      </dsp:txBody>
      <dsp:txXfrm>
        <a:off x="2160640" y="7320367"/>
        <a:ext cx="8335911" cy="613302"/>
      </dsp:txXfrm>
    </dsp:sp>
    <dsp:sp modelId="{AB7661F4-2232-4EF1-9BCB-8D18580782A5}">
      <dsp:nvSpPr>
        <dsp:cNvPr id="0" name=""/>
        <dsp:cNvSpPr/>
      </dsp:nvSpPr>
      <dsp:spPr>
        <a:xfrm>
          <a:off x="401313" y="7343776"/>
          <a:ext cx="1419343" cy="566485"/>
        </a:xfrm>
        <a:prstGeom prst="roundRect">
          <a:avLst>
            <a:gd name="adj" fmla="val 10000"/>
          </a:avLst>
        </a:prstGeom>
        <a:blipFill rotWithShape="1">
          <a:blip xmlns:r="http://schemas.openxmlformats.org/officeDocument/2006/relationships" r:embed="rId12"/>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D979EB9B-894E-43C3-BADF-B897BAB5D1B2}">
      <dsp:nvSpPr>
        <dsp:cNvPr id="0" name=""/>
        <dsp:cNvSpPr/>
      </dsp:nvSpPr>
      <dsp:spPr>
        <a:xfrm>
          <a:off x="0" y="7995000"/>
          <a:ext cx="10496552" cy="613302"/>
        </a:xfrm>
        <a:prstGeom prst="roundRect">
          <a:avLst>
            <a:gd name="adj" fmla="val 10000"/>
          </a:avLst>
        </a:prstGeom>
        <a:solidFill>
          <a:srgbClr val="3F7E44"/>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t>Objetivo 13. Adoptar medidas urgentes para combatir el cambio climático y sus efectosa</a:t>
          </a:r>
        </a:p>
      </dsp:txBody>
      <dsp:txXfrm>
        <a:off x="2160640" y="7995000"/>
        <a:ext cx="8335911" cy="613302"/>
      </dsp:txXfrm>
    </dsp:sp>
    <dsp:sp modelId="{26E5A0B4-91A7-4ED1-92F2-25E60061F14C}">
      <dsp:nvSpPr>
        <dsp:cNvPr id="0" name=""/>
        <dsp:cNvSpPr/>
      </dsp:nvSpPr>
      <dsp:spPr>
        <a:xfrm>
          <a:off x="401313" y="8010526"/>
          <a:ext cx="1419343" cy="582249"/>
        </a:xfrm>
        <a:prstGeom prst="roundRect">
          <a:avLst>
            <a:gd name="adj" fmla="val 10000"/>
          </a:avLst>
        </a:prstGeom>
        <a:blipFill rotWithShape="1">
          <a:blip xmlns:r="http://schemas.openxmlformats.org/officeDocument/2006/relationships" r:embed="rId13"/>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76A8B4D1-3A37-488D-92B2-3E3E376EFBE6}">
      <dsp:nvSpPr>
        <dsp:cNvPr id="0" name=""/>
        <dsp:cNvSpPr/>
      </dsp:nvSpPr>
      <dsp:spPr>
        <a:xfrm>
          <a:off x="0" y="8669632"/>
          <a:ext cx="10496552" cy="613302"/>
        </a:xfrm>
        <a:prstGeom prst="roundRect">
          <a:avLst>
            <a:gd name="adj" fmla="val 10000"/>
          </a:avLst>
        </a:prstGeom>
        <a:solidFill>
          <a:srgbClr val="0A97D9"/>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t>Objetivo 14. Conservar y utilizar sosteniblemente los océanos, los mares y los recursos marinos para el desarrollo sostenible</a:t>
          </a:r>
        </a:p>
      </dsp:txBody>
      <dsp:txXfrm>
        <a:off x="2160640" y="8669632"/>
        <a:ext cx="8335911" cy="613302"/>
      </dsp:txXfrm>
    </dsp:sp>
    <dsp:sp modelId="{EB7C3085-89E7-48C5-8530-80FEDBEF8B66}">
      <dsp:nvSpPr>
        <dsp:cNvPr id="0" name=""/>
        <dsp:cNvSpPr/>
      </dsp:nvSpPr>
      <dsp:spPr>
        <a:xfrm>
          <a:off x="419976" y="8684739"/>
          <a:ext cx="1382018" cy="583088"/>
        </a:xfrm>
        <a:prstGeom prst="roundRect">
          <a:avLst>
            <a:gd name="adj" fmla="val 10000"/>
          </a:avLst>
        </a:prstGeom>
        <a:blipFill rotWithShape="1">
          <a:blip xmlns:r="http://schemas.openxmlformats.org/officeDocument/2006/relationships" r:embed="rId14"/>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10D637FF-5F14-47CA-B9DC-C3C0CA57A46A}">
      <dsp:nvSpPr>
        <dsp:cNvPr id="0" name=""/>
        <dsp:cNvSpPr/>
      </dsp:nvSpPr>
      <dsp:spPr>
        <a:xfrm>
          <a:off x="0" y="9344264"/>
          <a:ext cx="10496552" cy="613302"/>
        </a:xfrm>
        <a:prstGeom prst="roundRect">
          <a:avLst>
            <a:gd name="adj" fmla="val 10000"/>
          </a:avLst>
        </a:prstGeom>
        <a:solidFill>
          <a:srgbClr val="56C02B"/>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t>Objetivo 15. Proteger, restablecer y promover el uso sostenible de los ecosistemas terrestres, gestionar sosteniblemente los bosques, luchar contra la desertificación, detener e invertir la degradación de las tierras y detener la pérdida de biodiversidad</a:t>
          </a:r>
        </a:p>
      </dsp:txBody>
      <dsp:txXfrm>
        <a:off x="2160640" y="9344264"/>
        <a:ext cx="8335911" cy="613302"/>
      </dsp:txXfrm>
    </dsp:sp>
    <dsp:sp modelId="{D30F999F-AC6C-4CA3-87C1-1558972C4951}">
      <dsp:nvSpPr>
        <dsp:cNvPr id="0" name=""/>
        <dsp:cNvSpPr/>
      </dsp:nvSpPr>
      <dsp:spPr>
        <a:xfrm>
          <a:off x="419976" y="9367256"/>
          <a:ext cx="1382018" cy="567319"/>
        </a:xfrm>
        <a:prstGeom prst="roundRect">
          <a:avLst>
            <a:gd name="adj" fmla="val 10000"/>
          </a:avLst>
        </a:prstGeom>
        <a:blipFill rotWithShape="1">
          <a:blip xmlns:r="http://schemas.openxmlformats.org/officeDocument/2006/relationships" r:embed="rId15"/>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B457B4F6-954C-4BB3-B040-194D4CFEB100}">
      <dsp:nvSpPr>
        <dsp:cNvPr id="0" name=""/>
        <dsp:cNvSpPr/>
      </dsp:nvSpPr>
      <dsp:spPr>
        <a:xfrm>
          <a:off x="0" y="10018896"/>
          <a:ext cx="10496552" cy="613302"/>
        </a:xfrm>
        <a:prstGeom prst="roundRect">
          <a:avLst>
            <a:gd name="adj" fmla="val 10000"/>
          </a:avLst>
        </a:prstGeom>
        <a:solidFill>
          <a:srgbClr val="00689D"/>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t>Objetivo 16. Promover sociedades pacíficas e inclusivas para el desarrollo sostenible, facilitar el acceso a la justicia para todos y construir a todos los niveles instituciones eficaces e inclusivas que rindan cuentas</a:t>
          </a:r>
        </a:p>
      </dsp:txBody>
      <dsp:txXfrm>
        <a:off x="2160640" y="10018896"/>
        <a:ext cx="8335911" cy="613302"/>
      </dsp:txXfrm>
    </dsp:sp>
    <dsp:sp modelId="{1324BCC4-E8C2-480C-88BD-C2550FC1D027}">
      <dsp:nvSpPr>
        <dsp:cNvPr id="0" name=""/>
        <dsp:cNvSpPr/>
      </dsp:nvSpPr>
      <dsp:spPr>
        <a:xfrm>
          <a:off x="391982" y="10058400"/>
          <a:ext cx="1438006" cy="534294"/>
        </a:xfrm>
        <a:prstGeom prst="roundRect">
          <a:avLst>
            <a:gd name="adj" fmla="val 10000"/>
          </a:avLst>
        </a:prstGeom>
        <a:blipFill rotWithShape="1">
          <a:blip xmlns:r="http://schemas.openxmlformats.org/officeDocument/2006/relationships" r:embed="rId16"/>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 modelId="{D1ABB801-3853-46D1-8EA8-C41007330A85}">
      <dsp:nvSpPr>
        <dsp:cNvPr id="0" name=""/>
        <dsp:cNvSpPr/>
      </dsp:nvSpPr>
      <dsp:spPr>
        <a:xfrm>
          <a:off x="0" y="10693529"/>
          <a:ext cx="10496552" cy="613302"/>
        </a:xfrm>
        <a:prstGeom prst="roundRect">
          <a:avLst>
            <a:gd name="adj" fmla="val 10000"/>
          </a:avLst>
        </a:prstGeom>
        <a:solidFill>
          <a:srgbClr val="19486A"/>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lvl="0" algn="l" defTabSz="533400">
            <a:lnSpc>
              <a:spcPct val="90000"/>
            </a:lnSpc>
            <a:spcBef>
              <a:spcPct val="0"/>
            </a:spcBef>
            <a:spcAft>
              <a:spcPct val="35000"/>
            </a:spcAft>
          </a:pPr>
          <a:r>
            <a:rPr lang="es-CR" sz="1200" b="1" kern="1200"/>
            <a:t>Objetivo 17. Fortalecer los medios de implementación y revitalizar la Alianza Mundial para el Desarrollo sostenible</a:t>
          </a:r>
        </a:p>
      </dsp:txBody>
      <dsp:txXfrm>
        <a:off x="2160640" y="10693529"/>
        <a:ext cx="8335911" cy="613302"/>
      </dsp:txXfrm>
    </dsp:sp>
    <dsp:sp modelId="{49C80265-15B1-4CE9-9C61-8D14CC533FE4}">
      <dsp:nvSpPr>
        <dsp:cNvPr id="0" name=""/>
        <dsp:cNvSpPr/>
      </dsp:nvSpPr>
      <dsp:spPr>
        <a:xfrm>
          <a:off x="382650" y="10734674"/>
          <a:ext cx="1456669" cy="531011"/>
        </a:xfrm>
        <a:prstGeom prst="roundRect">
          <a:avLst>
            <a:gd name="adj" fmla="val 10000"/>
          </a:avLst>
        </a:prstGeom>
        <a:blipFill rotWithShape="1">
          <a:blip xmlns:r="http://schemas.openxmlformats.org/officeDocument/2006/relationships" r:embed="rId17"/>
          <a:stretch>
            <a:fillRect/>
          </a:stretch>
        </a:blipFill>
        <a:ln w="57150" cap="flat" cmpd="sng" algn="ctr">
          <a:solidFill>
            <a:schemeClr val="bg1"/>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layout1.xml><?xml version="1.0" encoding="utf-8"?>
<dgm:layoutDef xmlns:dgm="http://schemas.openxmlformats.org/drawingml/2006/diagram" xmlns:a="http://schemas.openxmlformats.org/drawingml/2006/main" uniqueId="urn:microsoft.com/office/officeart/2005/8/layout/vList4">
  <dgm:title val=""/>
  <dgm:desc val=""/>
  <dgm:catLst>
    <dgm:cat type="list" pri="13000"/>
    <dgm:cat type="picture" pri="26000"/>
    <dgm:cat type="pictureconvert" pri="26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resizeHandles val="exact"/>
    </dgm:varLst>
    <dgm:alg type="lin">
      <dgm:param type="linDir" val="fromT"/>
      <dgm:param type="vertAlign" val="t"/>
    </dgm:alg>
    <dgm:shape xmlns:r="http://schemas.openxmlformats.org/officeDocument/2006/relationships" r:blip="">
      <dgm:adjLst/>
    </dgm:shape>
    <dgm:presOf/>
    <dgm:constrLst>
      <dgm:constr type="w" for="ch" forName="comp" refType="w"/>
      <dgm:constr type="h" for="ch" forName="comp" refType="h"/>
      <dgm:constr type="h" for="ch" forName="spacer" refType="h" refFor="ch" refForName="comp" op="equ" fact="0.1"/>
      <dgm:constr type="primFontSz" for="des" forName="text" op="equ" val="65"/>
    </dgm:constrLst>
    <dgm:ruleLst/>
    <dgm:forEach name="Name0" axis="ch" ptType="node">
      <dgm:layoutNode name="comp" styleLbl="node1">
        <dgm:alg type="composite"/>
        <dgm:shape xmlns:r="http://schemas.openxmlformats.org/officeDocument/2006/relationships" r:blip="">
          <dgm:adjLst/>
        </dgm:shape>
        <dgm:presOf/>
        <dgm:choose name="Name1">
          <dgm:if name="Name2" func="var" arg="dir" op="equ" val="norm">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l" for="ch" forName="img" refType="h" refFor="ch" refForName="box" fact="0.1"/>
              <dgm:constr type="h" for="ch" forName="text" refType="h"/>
              <dgm:constr type="l" for="ch" forName="text" refType="r" refFor="ch" refForName="img"/>
              <dgm:constr type="r" for="ch" forName="text" refType="w"/>
            </dgm:constrLst>
          </dgm:if>
          <dgm:else name="Name3">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r" for="ch" forName="img" refType="w" refFor="ch" refForName="box"/>
              <dgm:constr type="rOff" for="ch" forName="img" refType="h" refFor="ch" refForName="box" fact="-0.1"/>
              <dgm:constr type="h" for="ch" forName="text" refType="h"/>
              <dgm:constr type="r" for="ch" forName="text" refType="l" refFor="ch" refForName="img"/>
              <dgm:constr type="l" for="ch" forName="text"/>
            </dgm:constrLst>
          </dgm:else>
        </dgm:choose>
        <dgm:ruleLst/>
        <dgm:layoutNode name="box" styleLbl="node1">
          <dgm:alg type="sp"/>
          <dgm:shape xmlns:r="http://schemas.openxmlformats.org/officeDocument/2006/relationships" type="roundRect" r:blip="">
            <dgm:adjLst>
              <dgm:adj idx="1" val="0.1"/>
            </dgm:adjLst>
          </dgm:shape>
          <dgm:presOf axis="desOrSelf" ptType="node"/>
          <dgm:constrLst/>
          <dgm:ruleLst/>
        </dgm:layoutNode>
        <dgm:layoutNode name="img" styleLbl="fgImgPlace1">
          <dgm:alg type="sp"/>
          <dgm:shape xmlns:r="http://schemas.openxmlformats.org/officeDocument/2006/relationships" type="roundRect" r:blip="" blipPhldr="1">
            <dgm:adjLst>
              <dgm:adj idx="1" val="0.1"/>
            </dgm:adjLst>
          </dgm:shape>
          <dgm:presOf/>
          <dgm:constrLst/>
          <dgm:ruleLst/>
        </dgm:layoutNode>
        <dgm:layoutNode name="text">
          <dgm:varLst>
            <dgm:bulletEnabled val="1"/>
          </dgm:varLst>
          <dgm:alg type="tx">
            <dgm:param type="parTxLTRAlign" val="l"/>
            <dgm:param type="parTxRTLAlign" val="r"/>
          </dgm:alg>
          <dgm:shape xmlns:r="http://schemas.openxmlformats.org/officeDocument/2006/relationships" type="rect" r:blip="" hideGeom="1">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name="Name4" axis="followSib" ptType="sibTrans" cnt="1">
        <dgm:layoutNode name="spacer">
          <dgm:alg type="sp"/>
          <dgm:shape xmlns:r="http://schemas.openxmlformats.org/officeDocument/2006/relationships" r:blip="">
            <dgm:adjLst/>
          </dgm:shape>
          <dgm:presOf axis="sel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2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2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6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6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72.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7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80.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82.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8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4.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89.xml.rels><?xml version="1.0" encoding="UTF-8" standalone="yes"?>
<Relationships xmlns="http://schemas.openxmlformats.org/package/2006/relationships"><Relationship Id="rId1" Type="http://schemas.openxmlformats.org/officeDocument/2006/relationships/image" Target="../media/image26.png"/></Relationships>
</file>

<file path=xl/drawings/_rels/drawing9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92.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94.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102.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104.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11.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13.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126.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28.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31.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32.xml.rels><?xml version="1.0" encoding="UTF-8" standalone="yes"?>
<Relationships xmlns="http://schemas.openxmlformats.org/package/2006/relationships"><Relationship Id="rId2" Type="http://schemas.openxmlformats.org/officeDocument/2006/relationships/chart" Target="../charts/chart53.xml"/><Relationship Id="rId1" Type="http://schemas.openxmlformats.org/officeDocument/2006/relationships/chart" Target="../charts/chart52.xml"/></Relationships>
</file>

<file path=xl/drawings/_rels/drawing135.xml.rels><?xml version="1.0" encoding="UTF-8" standalone="yes"?>
<Relationships xmlns="http://schemas.openxmlformats.org/package/2006/relationships"><Relationship Id="rId1" Type="http://schemas.openxmlformats.org/officeDocument/2006/relationships/image" Target="../media/image29.emf"/></Relationships>
</file>

<file path=xl/drawings/_rels/drawing136.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41.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42.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43.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emf"/><Relationship Id="rId4" Type="http://schemas.openxmlformats.org/officeDocument/2006/relationships/image" Target="../media/image35.png"/></Relationships>
</file>

<file path=xl/drawings/_rels/drawing144.xml.rels><?xml version="1.0" encoding="UTF-8" standalone="yes"?>
<Relationships xmlns="http://schemas.openxmlformats.org/package/2006/relationships"><Relationship Id="rId3" Type="http://schemas.openxmlformats.org/officeDocument/2006/relationships/chart" Target="../charts/chart58.xml"/><Relationship Id="rId2" Type="http://schemas.openxmlformats.org/officeDocument/2006/relationships/chart" Target="../charts/chart57.xml"/><Relationship Id="rId1" Type="http://schemas.openxmlformats.org/officeDocument/2006/relationships/chart" Target="../charts/chart56.xml"/></Relationships>
</file>

<file path=xl/drawings/_rels/drawing14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149.xml.rels><?xml version="1.0" encoding="UTF-8" standalone="yes"?>
<Relationships xmlns="http://schemas.openxmlformats.org/package/2006/relationships"><Relationship Id="rId3" Type="http://schemas.openxmlformats.org/officeDocument/2006/relationships/image" Target="../media/image39.jpeg"/><Relationship Id="rId2" Type="http://schemas.openxmlformats.org/officeDocument/2006/relationships/chart" Target="../charts/chart60.xml"/><Relationship Id="rId1" Type="http://schemas.openxmlformats.org/officeDocument/2006/relationships/chart" Target="../charts/chart59.xml"/><Relationship Id="rId5" Type="http://schemas.openxmlformats.org/officeDocument/2006/relationships/chart" Target="../charts/chart61.xml"/><Relationship Id="rId4" Type="http://schemas.openxmlformats.org/officeDocument/2006/relationships/image" Target="../media/image40.png"/></Relationships>
</file>

<file path=xl/drawings/_rels/drawing153.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54.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55.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58.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60.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66.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72.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76.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77.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96.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202.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20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206.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210.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212.xml.rels><?xml version="1.0" encoding="UTF-8" standalone="yes"?>
<Relationships xmlns="http://schemas.openxmlformats.org/package/2006/relationships"><Relationship Id="rId1" Type="http://schemas.openxmlformats.org/officeDocument/2006/relationships/image" Target="../media/image45.png"/></Relationships>
</file>

<file path=xl/drawings/_rels/drawing21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215.xml.rels><?xml version="1.0" encoding="UTF-8" standalone="yes"?>
<Relationships xmlns="http://schemas.openxmlformats.org/package/2006/relationships"><Relationship Id="rId1" Type="http://schemas.openxmlformats.org/officeDocument/2006/relationships/image" Target="../media/image46.png"/></Relationships>
</file>

<file path=xl/drawings/_rels/drawing216.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218.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220.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222.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224.xml.rels><?xml version="1.0" encoding="UTF-8" standalone="yes"?>
<Relationships xmlns="http://schemas.openxmlformats.org/package/2006/relationships"><Relationship Id="rId1" Type="http://schemas.openxmlformats.org/officeDocument/2006/relationships/image" Target="../media/image47.png"/></Relationships>
</file>

<file path=xl/drawings/_rels/drawing225.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228.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231.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234.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237.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239.xml.rels><?xml version="1.0" encoding="UTF-8" standalone="yes"?>
<Relationships xmlns="http://schemas.openxmlformats.org/package/2006/relationships"><Relationship Id="rId1" Type="http://schemas.openxmlformats.org/officeDocument/2006/relationships/image" Target="../media/image48.png"/></Relationships>
</file>

<file path=xl/drawings/_rels/drawing240.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242.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244.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24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252.xml.rels><?xml version="1.0" encoding="UTF-8" standalone="yes"?>
<Relationships xmlns="http://schemas.openxmlformats.org/package/2006/relationships"><Relationship Id="rId1" Type="http://schemas.openxmlformats.org/officeDocument/2006/relationships/image" Target="../media/image49.png"/></Relationships>
</file>

<file path=xl/drawings/_rels/drawing254.xml.rels><?xml version="1.0" encoding="UTF-8" standalone="yes"?>
<Relationships xmlns="http://schemas.openxmlformats.org/package/2006/relationships"><Relationship Id="rId1" Type="http://schemas.openxmlformats.org/officeDocument/2006/relationships/image" Target="../media/image50.png"/></Relationships>
</file>

<file path=xl/drawings/_rels/drawing255.xml.rels><?xml version="1.0" encoding="UTF-8" standalone="yes"?>
<Relationships xmlns="http://schemas.openxmlformats.org/package/2006/relationships"><Relationship Id="rId1" Type="http://schemas.openxmlformats.org/officeDocument/2006/relationships/image" Target="../media/image51.png"/></Relationships>
</file>

<file path=xl/drawings/_rels/drawing257.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259.xml.rels><?xml version="1.0" encoding="UTF-8" standalone="yes"?>
<Relationships xmlns="http://schemas.openxmlformats.org/package/2006/relationships"><Relationship Id="rId1" Type="http://schemas.openxmlformats.org/officeDocument/2006/relationships/image" Target="../media/image52.png"/></Relationships>
</file>

<file path=xl/drawings/_rels/drawing260.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chart" Target="../charts/chart97.xml"/></Relationships>
</file>

<file path=xl/drawings/_rels/drawing262.xml.rels><?xml version="1.0" encoding="UTF-8" standalone="yes"?>
<Relationships xmlns="http://schemas.openxmlformats.org/package/2006/relationships"><Relationship Id="rId1" Type="http://schemas.openxmlformats.org/officeDocument/2006/relationships/image" Target="../media/image54.png"/></Relationships>
</file>

<file path=xl/drawings/_rels/drawing263.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265.xml.rels><?xml version="1.0" encoding="UTF-8" standalone="yes"?>
<Relationships xmlns="http://schemas.openxmlformats.org/package/2006/relationships"><Relationship Id="rId1" Type="http://schemas.openxmlformats.org/officeDocument/2006/relationships/image" Target="../media/image55.png"/></Relationships>
</file>

<file path=xl/drawings/_rels/drawing266.xml.rels><?xml version="1.0" encoding="UTF-8" standalone="yes"?>
<Relationships xmlns="http://schemas.openxmlformats.org/package/2006/relationships"><Relationship Id="rId3" Type="http://schemas.openxmlformats.org/officeDocument/2006/relationships/chart" Target="../charts/chart100.xml"/><Relationship Id="rId2" Type="http://schemas.openxmlformats.org/officeDocument/2006/relationships/chart" Target="../charts/chart99.xml"/><Relationship Id="rId1" Type="http://schemas.openxmlformats.org/officeDocument/2006/relationships/image" Target="../media/image56.jpeg"/></Relationships>
</file>

<file path=xl/drawings/_rels/drawing268.xml.rels><?xml version="1.0" encoding="UTF-8" standalone="yes"?>
<Relationships xmlns="http://schemas.openxmlformats.org/package/2006/relationships"><Relationship Id="rId2" Type="http://schemas.openxmlformats.org/officeDocument/2006/relationships/image" Target="../media/image58.png"/><Relationship Id="rId1" Type="http://schemas.openxmlformats.org/officeDocument/2006/relationships/image" Target="../media/image57.png"/></Relationships>
</file>

<file path=xl/drawings/_rels/drawing269.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70.xml.rels><?xml version="1.0" encoding="UTF-8" standalone="yes"?>
<Relationships xmlns="http://schemas.openxmlformats.org/package/2006/relationships"><Relationship Id="rId1" Type="http://schemas.openxmlformats.org/officeDocument/2006/relationships/image" Target="../media/image59.png"/></Relationships>
</file>

<file path=xl/drawings/_rels/drawing271.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73.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75.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78.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8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8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8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87.xml.rels><?xml version="1.0" encoding="UTF-8" standalone="yes"?>
<Relationships xmlns="http://schemas.openxmlformats.org/package/2006/relationships"><Relationship Id="rId1" Type="http://schemas.openxmlformats.org/officeDocument/2006/relationships/chart" Target="../charts/chart109.xml"/></Relationships>
</file>

<file path=xl/drawings/_rels/drawing289.xml.rels><?xml version="1.0" encoding="UTF-8" standalone="yes"?>
<Relationships xmlns="http://schemas.openxmlformats.org/package/2006/relationships"><Relationship Id="rId1" Type="http://schemas.openxmlformats.org/officeDocument/2006/relationships/chart" Target="../charts/chart110.xml"/></Relationships>
</file>

<file path=xl/drawings/_rels/drawing291.xml.rels><?xml version="1.0" encoding="UTF-8" standalone="yes"?>
<Relationships xmlns="http://schemas.openxmlformats.org/package/2006/relationships"><Relationship Id="rId1" Type="http://schemas.openxmlformats.org/officeDocument/2006/relationships/chart" Target="../charts/chart111.xml"/></Relationships>
</file>

<file path=xl/drawings/_rels/drawing292.xml.rels><?xml version="1.0" encoding="UTF-8" standalone="yes"?>
<Relationships xmlns="http://schemas.openxmlformats.org/package/2006/relationships"><Relationship Id="rId1" Type="http://schemas.openxmlformats.org/officeDocument/2006/relationships/image" Target="../media/image60.png"/></Relationships>
</file>

<file path=xl/drawings/_rels/drawing293.xml.rels><?xml version="1.0" encoding="UTF-8" standalone="yes"?>
<Relationships xmlns="http://schemas.openxmlformats.org/package/2006/relationships"><Relationship Id="rId2" Type="http://schemas.openxmlformats.org/officeDocument/2006/relationships/chart" Target="../charts/chart113.xml"/><Relationship Id="rId1" Type="http://schemas.openxmlformats.org/officeDocument/2006/relationships/chart" Target="../charts/chart112.xml"/></Relationships>
</file>

<file path=xl/drawings/_rels/drawing297.xml.rels><?xml version="1.0" encoding="UTF-8" standalone="yes"?>
<Relationships xmlns="http://schemas.openxmlformats.org/package/2006/relationships"><Relationship Id="rId1" Type="http://schemas.openxmlformats.org/officeDocument/2006/relationships/chart" Target="../charts/chart114.xml"/></Relationships>
</file>

<file path=xl/drawings/_rels/drawing300.xml.rels><?xml version="1.0" encoding="UTF-8" standalone="yes"?>
<Relationships xmlns="http://schemas.openxmlformats.org/package/2006/relationships"><Relationship Id="rId1" Type="http://schemas.openxmlformats.org/officeDocument/2006/relationships/chart" Target="../charts/chart115.xml"/></Relationships>
</file>

<file path=xl/drawings/_rels/drawing302.xml.rels><?xml version="1.0" encoding="UTF-8" standalone="yes"?>
<Relationships xmlns="http://schemas.openxmlformats.org/package/2006/relationships"><Relationship Id="rId1" Type="http://schemas.openxmlformats.org/officeDocument/2006/relationships/chart" Target="../charts/chart116.xml"/></Relationships>
</file>

<file path=xl/drawings/_rels/drawing305.xml.rels><?xml version="1.0" encoding="UTF-8" standalone="yes"?>
<Relationships xmlns="http://schemas.openxmlformats.org/package/2006/relationships"><Relationship Id="rId1" Type="http://schemas.openxmlformats.org/officeDocument/2006/relationships/chart" Target="../charts/chart117.xml"/></Relationships>
</file>

<file path=xl/drawings/_rels/drawing307.xml.rels><?xml version="1.0" encoding="UTF-8" standalone="yes"?>
<Relationships xmlns="http://schemas.openxmlformats.org/package/2006/relationships"><Relationship Id="rId1" Type="http://schemas.openxmlformats.org/officeDocument/2006/relationships/chart" Target="../charts/chart118.xml"/></Relationships>
</file>

<file path=xl/drawings/drawing1.xml><?xml version="1.0" encoding="utf-8"?>
<xdr:wsDr xmlns:xdr="http://schemas.openxmlformats.org/drawingml/2006/spreadsheetDrawing" xmlns:a="http://schemas.openxmlformats.org/drawingml/2006/main">
  <xdr:twoCellAnchor>
    <xdr:from>
      <xdr:col>1</xdr:col>
      <xdr:colOff>542922</xdr:colOff>
      <xdr:row>2</xdr:row>
      <xdr:rowOff>28575</xdr:rowOff>
    </xdr:from>
    <xdr:to>
      <xdr:col>15</xdr:col>
      <xdr:colOff>590549</xdr:colOff>
      <xdr:row>40</xdr:row>
      <xdr:rowOff>123825</xdr:rowOff>
    </xdr:to>
    <xdr:graphicFrame macro="">
      <xdr:nvGraphicFramePr>
        <xdr:cNvPr id="2" name="Diagrama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381000</xdr:colOff>
      <xdr:row>2</xdr:row>
      <xdr:rowOff>47626</xdr:rowOff>
    </xdr:from>
    <xdr:to>
      <xdr:col>1</xdr:col>
      <xdr:colOff>442137</xdr:colOff>
      <xdr:row>3</xdr:row>
      <xdr:rowOff>171450</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81000" y="428626"/>
          <a:ext cx="823137" cy="790574"/>
        </a:xfrm>
        <a:prstGeom prst="rect">
          <a:avLst/>
        </a:prstGeom>
        <a:ln w="28575">
          <a:solidFill>
            <a:schemeClr val="bg1"/>
          </a:solid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142875</xdr:colOff>
      <xdr:row>25</xdr:row>
      <xdr:rowOff>33337</xdr:rowOff>
    </xdr:from>
    <xdr:to>
      <xdr:col>13</xdr:col>
      <xdr:colOff>295275</xdr:colOff>
      <xdr:row>44</xdr:row>
      <xdr:rowOff>42862</xdr:rowOff>
    </xdr:to>
    <xdr:graphicFrame macro="">
      <xdr:nvGraphicFramePr>
        <xdr:cNvPr id="2" name="Gráfico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3</xdr:col>
      <xdr:colOff>1318192</xdr:colOff>
      <xdr:row>16</xdr:row>
      <xdr:rowOff>330654</xdr:rowOff>
    </xdr:from>
    <xdr:ext cx="1751580" cy="421821"/>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9DAE7DCC-B6E6-43A0-AEAA-C0F27C95C394}"/>
                </a:ext>
              </a:extLst>
            </xdr:cNvPr>
            <xdr:cNvSpPr txBox="1"/>
          </xdr:nvSpPr>
          <xdr:spPr>
            <a:xfrm>
              <a:off x="5232967" y="5940879"/>
              <a:ext cx="1751580" cy="421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d>
                      <m:dPr>
                        <m:ctrlPr>
                          <a:rPr lang="es-CR" sz="1100" i="1">
                            <a:latin typeface="Cambria Math" panose="02040503050406030204" pitchFamily="18" charset="0"/>
                          </a:rPr>
                        </m:ctrlPr>
                      </m:dPr>
                      <m:e>
                        <m:f>
                          <m:fPr>
                            <m:ctrlPr>
                              <a:rPr lang="es-CR" sz="1100" i="1">
                                <a:latin typeface="Cambria Math" panose="02040503050406030204" pitchFamily="18" charset="0"/>
                              </a:rPr>
                            </m:ctrlPr>
                          </m:fPr>
                          <m:num>
                            <m:r>
                              <a:rPr lang="es-CR" sz="1100" b="0" i="1">
                                <a:latin typeface="Cambria Math" panose="02040503050406030204" pitchFamily="18" charset="0"/>
                              </a:rPr>
                              <m:t>𝑖𝑝𝑐𝑛</m:t>
                            </m:r>
                          </m:num>
                          <m:den>
                            <m:r>
                              <a:rPr lang="es-CR" sz="1100" b="0" i="1">
                                <a:latin typeface="Cambria Math" panose="02040503050406030204" pitchFamily="18" charset="0"/>
                              </a:rPr>
                              <m:t>30</m:t>
                            </m:r>
                          </m:den>
                        </m:f>
                      </m:e>
                    </m:d>
                    <m:r>
                      <a:rPr lang="es-CR" sz="1100" i="1">
                        <a:latin typeface="Cambria Math" panose="02040503050406030204" pitchFamily="18" charset="0"/>
                        <a:ea typeface="Cambria Math" panose="02040503050406030204" pitchFamily="18" charset="0"/>
                      </a:rPr>
                      <m:t>≤</m:t>
                    </m:r>
                    <m:r>
                      <a:rPr lang="es-CR" sz="1100" b="0" i="1">
                        <a:latin typeface="Cambria Math" panose="02040503050406030204" pitchFamily="18" charset="0"/>
                        <a:ea typeface="Cambria Math" panose="02040503050406030204" pitchFamily="18" charset="0"/>
                      </a:rPr>
                      <m:t>𝑇𝐶</m:t>
                    </m:r>
                    <m:r>
                      <a:rPr lang="es-CR" sz="1100" b="0" i="1">
                        <a:latin typeface="Cambria Math" panose="02040503050406030204" pitchFamily="18" charset="0"/>
                        <a:ea typeface="Cambria Math" panose="02040503050406030204" pitchFamily="18" charset="0"/>
                      </a:rPr>
                      <m:t>_</m:t>
                    </m:r>
                    <m:r>
                      <a:rPr lang="es-CR" sz="1100" b="0" i="1">
                        <a:latin typeface="Cambria Math" panose="02040503050406030204" pitchFamily="18" charset="0"/>
                        <a:ea typeface="Cambria Math" panose="02040503050406030204" pitchFamily="18" charset="0"/>
                      </a:rPr>
                      <m:t>𝑂𝐷𝑆</m:t>
                    </m:r>
                  </m:oMath>
                </m:oMathPara>
              </a14:m>
              <a:endParaRPr lang="es-CR" sz="1400"/>
            </a:p>
          </xdr:txBody>
        </xdr:sp>
      </mc:Choice>
      <mc:Fallback xmlns="">
        <xdr:sp macro="" textlink="">
          <xdr:nvSpPr>
            <xdr:cNvPr id="2" name="CuadroTexto 1">
              <a:extLst>
                <a:ext uri="{FF2B5EF4-FFF2-40B4-BE49-F238E27FC236}">
                  <a16:creationId xmlns:a16="http://schemas.microsoft.com/office/drawing/2014/main" id="{9DAE7DCC-B6E6-43A0-AEAA-C0F27C95C394}"/>
                </a:ext>
              </a:extLst>
            </xdr:cNvPr>
            <xdr:cNvSpPr txBox="1"/>
          </xdr:nvSpPr>
          <xdr:spPr>
            <a:xfrm>
              <a:off x="5232967" y="5940879"/>
              <a:ext cx="1751580" cy="421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100" i="0">
                  <a:latin typeface="Cambria Math" panose="02040503050406030204" pitchFamily="18" charset="0"/>
                </a:rPr>
                <a:t>(</a:t>
              </a:r>
              <a:r>
                <a:rPr lang="es-CR" sz="1100" b="0" i="0">
                  <a:latin typeface="Cambria Math" panose="02040503050406030204" pitchFamily="18" charset="0"/>
                </a:rPr>
                <a:t>𝑖𝑝𝑐𝑛/30)</a:t>
              </a:r>
              <a:r>
                <a:rPr lang="es-CR" sz="1100" i="0">
                  <a:latin typeface="Cambria Math" panose="02040503050406030204" pitchFamily="18" charset="0"/>
                  <a:ea typeface="Cambria Math" panose="02040503050406030204" pitchFamily="18" charset="0"/>
                </a:rPr>
                <a:t>≤</a:t>
              </a:r>
              <a:r>
                <a:rPr lang="es-CR" sz="1100" b="0" i="0">
                  <a:latin typeface="Cambria Math" panose="02040503050406030204" pitchFamily="18" charset="0"/>
                  <a:ea typeface="Cambria Math" panose="02040503050406030204" pitchFamily="18" charset="0"/>
                </a:rPr>
                <a:t>𝑇𝐶_𝑂𝐷𝑆</a:t>
              </a:r>
              <a:endParaRPr lang="es-CR" sz="1400"/>
            </a:p>
          </xdr:txBody>
        </xdr:sp>
      </mc:Fallback>
    </mc:AlternateContent>
    <xdr:clientData/>
  </xdr:oneCellAnchor>
  <xdr:oneCellAnchor>
    <xdr:from>
      <xdr:col>3</xdr:col>
      <xdr:colOff>1423871</xdr:colOff>
      <xdr:row>16</xdr:row>
      <xdr:rowOff>3553959</xdr:rowOff>
    </xdr:from>
    <xdr:ext cx="3000821" cy="358560"/>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EFA03BF7-44B6-47F2-A6C0-65F67FECDC57}"/>
                </a:ext>
              </a:extLst>
            </xdr:cNvPr>
            <xdr:cNvSpPr txBox="1"/>
          </xdr:nvSpPr>
          <xdr:spPr>
            <a:xfrm>
              <a:off x="5338646" y="9164184"/>
              <a:ext cx="3000821"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𝑁</m:t>
                        </m:r>
                        <m:r>
                          <a:rPr lang="es-CR" sz="1100" b="0" i="1">
                            <a:solidFill>
                              <a:schemeClr val="tx1"/>
                            </a:solidFill>
                            <a:effectLst/>
                            <a:latin typeface="Cambria Math" panose="02040503050406030204" pitchFamily="18" charset="0"/>
                            <a:ea typeface="+mn-ea"/>
                            <a:cs typeface="+mn-cs"/>
                          </a:rPr>
                          <m:t>ú</m:t>
                        </m:r>
                        <m:r>
                          <a:rPr lang="es-CR" sz="1100" b="0" i="1">
                            <a:solidFill>
                              <a:schemeClr val="tx1"/>
                            </a:solidFill>
                            <a:effectLst/>
                            <a:latin typeface="Cambria Math" panose="02040503050406030204" pitchFamily="18" charset="0"/>
                            <a:ea typeface="+mn-ea"/>
                            <a:cs typeface="+mn-cs"/>
                          </a:rPr>
                          <m:t>𝑚𝑒𝑟𝑜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𝑝𝑜𝑏𝑟𝑒𝑠</m:t>
                        </m:r>
                        <m:r>
                          <a:rPr lang="es-CR" sz="1100" b="0" i="1">
                            <a:solidFill>
                              <a:schemeClr val="tx1"/>
                            </a:solidFill>
                            <a:effectLst/>
                            <a:latin typeface="Cambria Math" panose="02040503050406030204" pitchFamily="18" charset="0"/>
                            <a:ea typeface="+mn-ea"/>
                            <a:cs typeface="+mn-cs"/>
                          </a:rPr>
                          <m:t> </m:t>
                        </m:r>
                        <m:d>
                          <m:dPr>
                            <m:ctrlPr>
                              <a:rPr lang="es-CR" sz="1100" b="0" i="1">
                                <a:solidFill>
                                  <a:schemeClr val="tx1"/>
                                </a:solidFill>
                                <a:effectLst/>
                                <a:latin typeface="Cambria Math" panose="02040503050406030204" pitchFamily="18" charset="0"/>
                                <a:ea typeface="+mn-ea"/>
                                <a:cs typeface="+mn-cs"/>
                              </a:rPr>
                            </m:ctrlPr>
                          </m:dPr>
                          <m:e>
                            <m:r>
                              <a:rPr lang="es-CR" sz="1100" b="0" i="1">
                                <a:solidFill>
                                  <a:schemeClr val="tx1"/>
                                </a:solidFill>
                                <a:effectLst/>
                                <a:latin typeface="Cambria Math" panose="02040503050406030204" pitchFamily="18" charset="0"/>
                                <a:ea typeface="+mn-ea"/>
                                <a:cs typeface="+mn-cs"/>
                              </a:rPr>
                              <m:t>𝑁</m:t>
                            </m:r>
                            <m:sSub>
                              <m:sSubPr>
                                <m:ctrlPr>
                                  <a:rPr lang="es-CR" sz="1100" b="0" i="1">
                                    <a:solidFill>
                                      <a:schemeClr val="tx1"/>
                                    </a:solidFill>
                                    <a:effectLst/>
                                    <a:latin typeface="Cambria Math" panose="02040503050406030204" pitchFamily="18" charset="0"/>
                                    <a:ea typeface="+mn-ea"/>
                                    <a:cs typeface="+mn-cs"/>
                                  </a:rPr>
                                </m:ctrlPr>
                              </m:sSubPr>
                              <m:e>
                                <m:r>
                                  <a:rPr lang="es-CR" sz="1100" b="0" i="1">
                                    <a:solidFill>
                                      <a:schemeClr val="tx1"/>
                                    </a:solidFill>
                                    <a:effectLst/>
                                    <a:latin typeface="Cambria Math" panose="02040503050406030204" pitchFamily="18" charset="0"/>
                                    <a:ea typeface="+mn-ea"/>
                                    <a:cs typeface="+mn-cs"/>
                                  </a:rPr>
                                  <m:t>𝑃</m:t>
                                </m:r>
                              </m:e>
                              <m:sub>
                                <m:r>
                                  <a:rPr lang="es-CR" sz="1100" b="0" i="1">
                                    <a:solidFill>
                                      <a:schemeClr val="tx1"/>
                                    </a:solidFill>
                                    <a:effectLst/>
                                    <a:latin typeface="Cambria Math" panose="02040503050406030204" pitchFamily="18" charset="0"/>
                                    <a:ea typeface="+mn-ea"/>
                                    <a:cs typeface="+mn-cs"/>
                                  </a:rPr>
                                  <m:t>𝑂𝐷𝑆</m:t>
                                </m:r>
                              </m:sub>
                            </m:sSub>
                            <m:r>
                              <a:rPr lang="es-CR" sz="1100" b="0" i="1">
                                <a:solidFill>
                                  <a:schemeClr val="tx1"/>
                                </a:solidFill>
                                <a:effectLst/>
                                <a:latin typeface="Cambria Math" panose="02040503050406030204" pitchFamily="18" charset="0"/>
                                <a:ea typeface="+mn-ea"/>
                                <a:cs typeface="+mn-cs"/>
                              </a:rPr>
                              <m:t>=1</m:t>
                            </m:r>
                          </m:e>
                        </m:d>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𝑁𝑃</m:t>
                        </m:r>
                        <m:r>
                          <a:rPr lang="es-CR" sz="1100" b="0" i="1">
                            <a:solidFill>
                              <a:schemeClr val="tx1"/>
                            </a:solidFill>
                            <a:effectLst/>
                            <a:latin typeface="Cambria Math" panose="02040503050406030204" pitchFamily="18" charset="0"/>
                            <a:ea typeface="+mn-ea"/>
                            <a:cs typeface="+mn-cs"/>
                          </a:rPr>
                          <m:t>_</m:t>
                        </m:r>
                        <m:r>
                          <a:rPr lang="es-CR" sz="1100" b="0" i="1">
                            <a:solidFill>
                              <a:schemeClr val="tx1"/>
                            </a:solidFill>
                            <a:effectLst/>
                            <a:latin typeface="Cambria Math" panose="02040503050406030204" pitchFamily="18" charset="0"/>
                            <a:ea typeface="+mn-ea"/>
                            <a:cs typeface="+mn-cs"/>
                          </a:rPr>
                          <m:t>𝑂𝐷𝑆</m:t>
                        </m:r>
                        <m:r>
                          <a:rPr lang="es-CR" sz="1100" b="0" i="1">
                            <a:solidFill>
                              <a:schemeClr val="tx1"/>
                            </a:solidFill>
                            <a:effectLst/>
                            <a:latin typeface="Cambria Math" panose="02040503050406030204" pitchFamily="18" charset="0"/>
                            <a:ea typeface="+mn-ea"/>
                            <a:cs typeface="+mn-cs"/>
                          </a:rPr>
                          <m:t>=1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0)</m:t>
                        </m:r>
                      </m:den>
                    </m:f>
                    <m:r>
                      <a:rPr lang="es-CR" sz="1100" b="1" i="0">
                        <a:latin typeface="Cambria Math" panose="02040503050406030204" pitchFamily="18" charset="0"/>
                        <a:ea typeface="Cambria Math" panose="02040503050406030204" pitchFamily="18" charset="0"/>
                      </a:rPr>
                      <m:t>×</m:t>
                    </m:r>
                    <m:r>
                      <a:rPr lang="es-CR" sz="1100" b="0" i="1">
                        <a:latin typeface="Cambria Math" panose="02040503050406030204" pitchFamily="18" charset="0"/>
                        <a:ea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EFA03BF7-44B6-47F2-A6C0-65F67FECDC57}"/>
                </a:ext>
              </a:extLst>
            </xdr:cNvPr>
            <xdr:cNvSpPr txBox="1"/>
          </xdr:nvSpPr>
          <xdr:spPr>
            <a:xfrm>
              <a:off x="5338646" y="9164184"/>
              <a:ext cx="3000821"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𝑁ú𝑚𝑒𝑟𝑜 𝑑𝑒 𝑝𝑒𝑟𝑠𝑜𝑛𝑎𝑠 𝑝𝑜𝑏𝑟𝑒𝑠 (𝑁𝑃_𝑂𝐷𝑆=1))/(𝑇𝑜𝑡𝑎𝑙 𝑑𝑒 𝑝𝑒𝑟𝑠𝑜𝑛𝑎𝑠 (𝑁𝑃_𝑂𝐷𝑆=1 𝑦 0))</a:t>
              </a:r>
              <a:r>
                <a:rPr lang="es-CR" sz="1100" b="1" i="0">
                  <a:latin typeface="Cambria Math" panose="02040503050406030204" pitchFamily="18" charset="0"/>
                  <a:ea typeface="Cambria Math" panose="02040503050406030204" pitchFamily="18" charset="0"/>
                </a:rPr>
                <a:t>×</a:t>
              </a:r>
              <a:r>
                <a:rPr lang="es-CR" sz="1100" b="0" i="0">
                  <a:latin typeface="Cambria Math" panose="02040503050406030204" pitchFamily="18" charset="0"/>
                  <a:ea typeface="Cambria Math" panose="02040503050406030204" pitchFamily="18" charset="0"/>
                </a:rPr>
                <a:t>100</a:t>
              </a:r>
              <a:endParaRPr lang="es-CR" sz="1100"/>
            </a:p>
          </xdr:txBody>
        </xdr:sp>
      </mc:Fallback>
    </mc:AlternateContent>
    <xdr:clientData/>
  </xdr:oneCellAnchor>
  <xdr:oneCellAnchor>
    <xdr:from>
      <xdr:col>3</xdr:col>
      <xdr:colOff>1318192</xdr:colOff>
      <xdr:row>16</xdr:row>
      <xdr:rowOff>330654</xdr:rowOff>
    </xdr:from>
    <xdr:ext cx="1751580" cy="421821"/>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9DAE7DCC-B6E6-43A0-AEAA-C0F27C95C394}"/>
                </a:ext>
              </a:extLst>
            </xdr:cNvPr>
            <xdr:cNvSpPr txBox="1"/>
          </xdr:nvSpPr>
          <xdr:spPr>
            <a:xfrm>
              <a:off x="5232967" y="5940879"/>
              <a:ext cx="1751580" cy="421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d>
                      <m:dPr>
                        <m:ctrlPr>
                          <a:rPr lang="es-CR" sz="1100" i="1">
                            <a:latin typeface="Cambria Math" panose="02040503050406030204" pitchFamily="18" charset="0"/>
                          </a:rPr>
                        </m:ctrlPr>
                      </m:dPr>
                      <m:e>
                        <m:f>
                          <m:fPr>
                            <m:ctrlPr>
                              <a:rPr lang="es-CR" sz="1100" i="1">
                                <a:latin typeface="Cambria Math" panose="02040503050406030204" pitchFamily="18" charset="0"/>
                              </a:rPr>
                            </m:ctrlPr>
                          </m:fPr>
                          <m:num>
                            <m:r>
                              <a:rPr lang="es-CR" sz="1100" b="0" i="1">
                                <a:latin typeface="Cambria Math" panose="02040503050406030204" pitchFamily="18" charset="0"/>
                              </a:rPr>
                              <m:t>𝑖𝑝𝑐𝑛</m:t>
                            </m:r>
                          </m:num>
                          <m:den>
                            <m:r>
                              <a:rPr lang="es-CR" sz="1100" b="0" i="1">
                                <a:latin typeface="Cambria Math" panose="02040503050406030204" pitchFamily="18" charset="0"/>
                              </a:rPr>
                              <m:t>30</m:t>
                            </m:r>
                          </m:den>
                        </m:f>
                      </m:e>
                    </m:d>
                    <m:r>
                      <a:rPr lang="es-CR" sz="1100" i="1">
                        <a:latin typeface="Cambria Math" panose="02040503050406030204" pitchFamily="18" charset="0"/>
                        <a:ea typeface="Cambria Math" panose="02040503050406030204" pitchFamily="18" charset="0"/>
                      </a:rPr>
                      <m:t>≤</m:t>
                    </m:r>
                    <m:r>
                      <a:rPr lang="es-CR" sz="1100" b="0" i="1">
                        <a:latin typeface="Cambria Math" panose="02040503050406030204" pitchFamily="18" charset="0"/>
                        <a:ea typeface="Cambria Math" panose="02040503050406030204" pitchFamily="18" charset="0"/>
                      </a:rPr>
                      <m:t>𝑇𝐶</m:t>
                    </m:r>
                    <m:r>
                      <a:rPr lang="es-CR" sz="1100" b="0" i="1">
                        <a:latin typeface="Cambria Math" panose="02040503050406030204" pitchFamily="18" charset="0"/>
                        <a:ea typeface="Cambria Math" panose="02040503050406030204" pitchFamily="18" charset="0"/>
                      </a:rPr>
                      <m:t>_</m:t>
                    </m:r>
                    <m:r>
                      <a:rPr lang="es-CR" sz="1100" b="0" i="1">
                        <a:latin typeface="Cambria Math" panose="02040503050406030204" pitchFamily="18" charset="0"/>
                        <a:ea typeface="Cambria Math" panose="02040503050406030204" pitchFamily="18" charset="0"/>
                      </a:rPr>
                      <m:t>𝑂𝐷𝑆</m:t>
                    </m:r>
                  </m:oMath>
                </m:oMathPara>
              </a14:m>
              <a:endParaRPr lang="es-CR" sz="1400"/>
            </a:p>
          </xdr:txBody>
        </xdr:sp>
      </mc:Choice>
      <mc:Fallback xmlns="">
        <xdr:sp macro="" textlink="">
          <xdr:nvSpPr>
            <xdr:cNvPr id="4" name="CuadroTexto 3">
              <a:extLst>
                <a:ext uri="{FF2B5EF4-FFF2-40B4-BE49-F238E27FC236}">
                  <a16:creationId xmlns:a16="http://schemas.microsoft.com/office/drawing/2014/main" id="{9DAE7DCC-B6E6-43A0-AEAA-C0F27C95C394}"/>
                </a:ext>
              </a:extLst>
            </xdr:cNvPr>
            <xdr:cNvSpPr txBox="1"/>
          </xdr:nvSpPr>
          <xdr:spPr>
            <a:xfrm>
              <a:off x="5232967" y="5940879"/>
              <a:ext cx="1751580" cy="421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100" i="0">
                  <a:latin typeface="Cambria Math" panose="02040503050406030204" pitchFamily="18" charset="0"/>
                </a:rPr>
                <a:t>(</a:t>
              </a:r>
              <a:r>
                <a:rPr lang="es-CR" sz="1100" b="0" i="0">
                  <a:latin typeface="Cambria Math" panose="02040503050406030204" pitchFamily="18" charset="0"/>
                </a:rPr>
                <a:t>𝑖𝑝𝑐𝑛/30)</a:t>
              </a:r>
              <a:r>
                <a:rPr lang="es-CR" sz="1100" i="0">
                  <a:latin typeface="Cambria Math" panose="02040503050406030204" pitchFamily="18" charset="0"/>
                  <a:ea typeface="Cambria Math" panose="02040503050406030204" pitchFamily="18" charset="0"/>
                </a:rPr>
                <a:t>≤</a:t>
              </a:r>
              <a:r>
                <a:rPr lang="es-CR" sz="1100" b="0" i="0">
                  <a:latin typeface="Cambria Math" panose="02040503050406030204" pitchFamily="18" charset="0"/>
                  <a:ea typeface="Cambria Math" panose="02040503050406030204" pitchFamily="18" charset="0"/>
                </a:rPr>
                <a:t>𝑇𝐶_𝑂𝐷𝑆</a:t>
              </a:r>
              <a:endParaRPr lang="es-CR" sz="1400"/>
            </a:p>
          </xdr:txBody>
        </xdr:sp>
      </mc:Fallback>
    </mc:AlternateContent>
    <xdr:clientData/>
  </xdr:oneCellAnchor>
  <xdr:oneCellAnchor>
    <xdr:from>
      <xdr:col>3</xdr:col>
      <xdr:colOff>1423871</xdr:colOff>
      <xdr:row>16</xdr:row>
      <xdr:rowOff>3553959</xdr:rowOff>
    </xdr:from>
    <xdr:ext cx="3000821" cy="358560"/>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EFA03BF7-44B6-47F2-A6C0-65F67FECDC57}"/>
                </a:ext>
              </a:extLst>
            </xdr:cNvPr>
            <xdr:cNvSpPr txBox="1"/>
          </xdr:nvSpPr>
          <xdr:spPr>
            <a:xfrm>
              <a:off x="5338646" y="9164184"/>
              <a:ext cx="3000821"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𝑁</m:t>
                        </m:r>
                        <m:r>
                          <a:rPr lang="es-CR" sz="1100" b="0" i="1">
                            <a:solidFill>
                              <a:schemeClr val="tx1"/>
                            </a:solidFill>
                            <a:effectLst/>
                            <a:latin typeface="Cambria Math" panose="02040503050406030204" pitchFamily="18" charset="0"/>
                            <a:ea typeface="+mn-ea"/>
                            <a:cs typeface="+mn-cs"/>
                          </a:rPr>
                          <m:t>ú</m:t>
                        </m:r>
                        <m:r>
                          <a:rPr lang="es-CR" sz="1100" b="0" i="1">
                            <a:solidFill>
                              <a:schemeClr val="tx1"/>
                            </a:solidFill>
                            <a:effectLst/>
                            <a:latin typeface="Cambria Math" panose="02040503050406030204" pitchFamily="18" charset="0"/>
                            <a:ea typeface="+mn-ea"/>
                            <a:cs typeface="+mn-cs"/>
                          </a:rPr>
                          <m:t>𝑚𝑒𝑟𝑜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𝑝𝑜𝑏𝑟𝑒𝑠</m:t>
                        </m:r>
                        <m:r>
                          <a:rPr lang="es-CR" sz="1100" b="0" i="1">
                            <a:solidFill>
                              <a:schemeClr val="tx1"/>
                            </a:solidFill>
                            <a:effectLst/>
                            <a:latin typeface="Cambria Math" panose="02040503050406030204" pitchFamily="18" charset="0"/>
                            <a:ea typeface="+mn-ea"/>
                            <a:cs typeface="+mn-cs"/>
                          </a:rPr>
                          <m:t> </m:t>
                        </m:r>
                        <m:d>
                          <m:dPr>
                            <m:ctrlPr>
                              <a:rPr lang="es-CR" sz="1100" b="0" i="1">
                                <a:solidFill>
                                  <a:schemeClr val="tx1"/>
                                </a:solidFill>
                                <a:effectLst/>
                                <a:latin typeface="Cambria Math" panose="02040503050406030204" pitchFamily="18" charset="0"/>
                                <a:ea typeface="+mn-ea"/>
                                <a:cs typeface="+mn-cs"/>
                              </a:rPr>
                            </m:ctrlPr>
                          </m:dPr>
                          <m:e>
                            <m:r>
                              <a:rPr lang="es-CR" sz="1100" b="0" i="1">
                                <a:solidFill>
                                  <a:schemeClr val="tx1"/>
                                </a:solidFill>
                                <a:effectLst/>
                                <a:latin typeface="Cambria Math" panose="02040503050406030204" pitchFamily="18" charset="0"/>
                                <a:ea typeface="+mn-ea"/>
                                <a:cs typeface="+mn-cs"/>
                              </a:rPr>
                              <m:t>𝑁</m:t>
                            </m:r>
                            <m:sSub>
                              <m:sSubPr>
                                <m:ctrlPr>
                                  <a:rPr lang="es-CR" sz="1100" b="0" i="1">
                                    <a:solidFill>
                                      <a:schemeClr val="tx1"/>
                                    </a:solidFill>
                                    <a:effectLst/>
                                    <a:latin typeface="Cambria Math" panose="02040503050406030204" pitchFamily="18" charset="0"/>
                                    <a:ea typeface="+mn-ea"/>
                                    <a:cs typeface="+mn-cs"/>
                                  </a:rPr>
                                </m:ctrlPr>
                              </m:sSubPr>
                              <m:e>
                                <m:r>
                                  <a:rPr lang="es-CR" sz="1100" b="0" i="1">
                                    <a:solidFill>
                                      <a:schemeClr val="tx1"/>
                                    </a:solidFill>
                                    <a:effectLst/>
                                    <a:latin typeface="Cambria Math" panose="02040503050406030204" pitchFamily="18" charset="0"/>
                                    <a:ea typeface="+mn-ea"/>
                                    <a:cs typeface="+mn-cs"/>
                                  </a:rPr>
                                  <m:t>𝑃</m:t>
                                </m:r>
                              </m:e>
                              <m:sub>
                                <m:r>
                                  <a:rPr lang="es-CR" sz="1100" b="0" i="1">
                                    <a:solidFill>
                                      <a:schemeClr val="tx1"/>
                                    </a:solidFill>
                                    <a:effectLst/>
                                    <a:latin typeface="Cambria Math" panose="02040503050406030204" pitchFamily="18" charset="0"/>
                                    <a:ea typeface="+mn-ea"/>
                                    <a:cs typeface="+mn-cs"/>
                                  </a:rPr>
                                  <m:t>𝑂𝐷𝑆</m:t>
                                </m:r>
                              </m:sub>
                            </m:sSub>
                            <m:r>
                              <a:rPr lang="es-CR" sz="1100" b="0" i="1">
                                <a:solidFill>
                                  <a:schemeClr val="tx1"/>
                                </a:solidFill>
                                <a:effectLst/>
                                <a:latin typeface="Cambria Math" panose="02040503050406030204" pitchFamily="18" charset="0"/>
                                <a:ea typeface="+mn-ea"/>
                                <a:cs typeface="+mn-cs"/>
                              </a:rPr>
                              <m:t>=1</m:t>
                            </m:r>
                          </m:e>
                        </m:d>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𝑁𝑃</m:t>
                        </m:r>
                        <m:r>
                          <a:rPr lang="es-CR" sz="1100" b="0" i="1">
                            <a:solidFill>
                              <a:schemeClr val="tx1"/>
                            </a:solidFill>
                            <a:effectLst/>
                            <a:latin typeface="Cambria Math" panose="02040503050406030204" pitchFamily="18" charset="0"/>
                            <a:ea typeface="+mn-ea"/>
                            <a:cs typeface="+mn-cs"/>
                          </a:rPr>
                          <m:t>_</m:t>
                        </m:r>
                        <m:r>
                          <a:rPr lang="es-CR" sz="1100" b="0" i="1">
                            <a:solidFill>
                              <a:schemeClr val="tx1"/>
                            </a:solidFill>
                            <a:effectLst/>
                            <a:latin typeface="Cambria Math" panose="02040503050406030204" pitchFamily="18" charset="0"/>
                            <a:ea typeface="+mn-ea"/>
                            <a:cs typeface="+mn-cs"/>
                          </a:rPr>
                          <m:t>𝑂𝐷𝑆</m:t>
                        </m:r>
                        <m:r>
                          <a:rPr lang="es-CR" sz="1100" b="0" i="1">
                            <a:solidFill>
                              <a:schemeClr val="tx1"/>
                            </a:solidFill>
                            <a:effectLst/>
                            <a:latin typeface="Cambria Math" panose="02040503050406030204" pitchFamily="18" charset="0"/>
                            <a:ea typeface="+mn-ea"/>
                            <a:cs typeface="+mn-cs"/>
                          </a:rPr>
                          <m:t>=1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0)</m:t>
                        </m:r>
                      </m:den>
                    </m:f>
                    <m:r>
                      <a:rPr lang="es-CR" sz="1100" b="1" i="0">
                        <a:latin typeface="Cambria Math" panose="02040503050406030204" pitchFamily="18" charset="0"/>
                        <a:ea typeface="Cambria Math" panose="02040503050406030204" pitchFamily="18" charset="0"/>
                      </a:rPr>
                      <m:t>×</m:t>
                    </m:r>
                    <m:r>
                      <a:rPr lang="es-CR" sz="1100" b="0" i="1">
                        <a:latin typeface="Cambria Math" panose="02040503050406030204" pitchFamily="18" charset="0"/>
                        <a:ea typeface="Cambria Math" panose="02040503050406030204" pitchFamily="18" charset="0"/>
                      </a:rPr>
                      <m:t>100</m:t>
                    </m:r>
                  </m:oMath>
                </m:oMathPara>
              </a14:m>
              <a:endParaRPr lang="es-CR" sz="1100"/>
            </a:p>
          </xdr:txBody>
        </xdr:sp>
      </mc:Choice>
      <mc:Fallback xmlns="">
        <xdr:sp macro="" textlink="">
          <xdr:nvSpPr>
            <xdr:cNvPr id="5" name="CuadroTexto 4">
              <a:extLst>
                <a:ext uri="{FF2B5EF4-FFF2-40B4-BE49-F238E27FC236}">
                  <a16:creationId xmlns:a16="http://schemas.microsoft.com/office/drawing/2014/main" id="{EFA03BF7-44B6-47F2-A6C0-65F67FECDC57}"/>
                </a:ext>
              </a:extLst>
            </xdr:cNvPr>
            <xdr:cNvSpPr txBox="1"/>
          </xdr:nvSpPr>
          <xdr:spPr>
            <a:xfrm>
              <a:off x="5338646" y="9164184"/>
              <a:ext cx="3000821"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𝑁ú𝑚𝑒𝑟𝑜 𝑑𝑒 𝑝𝑒𝑟𝑠𝑜𝑛𝑎𝑠 𝑝𝑜𝑏𝑟𝑒𝑠 (𝑁𝑃_𝑂𝐷𝑆=1))/(𝑇𝑜𝑡𝑎𝑙 𝑑𝑒 𝑝𝑒𝑟𝑠𝑜𝑛𝑎𝑠 (𝑁𝑃_𝑂𝐷𝑆=1 𝑦 0))</a:t>
              </a:r>
              <a:r>
                <a:rPr lang="es-CR" sz="1100" b="1" i="0">
                  <a:latin typeface="Cambria Math" panose="02040503050406030204" pitchFamily="18" charset="0"/>
                  <a:ea typeface="Cambria Math" panose="02040503050406030204" pitchFamily="18" charset="0"/>
                </a:rPr>
                <a:t>×</a:t>
              </a:r>
              <a:r>
                <a:rPr lang="es-CR" sz="1100" b="0" i="0">
                  <a:latin typeface="Cambria Math" panose="02040503050406030204" pitchFamily="18" charset="0"/>
                  <a:ea typeface="Cambria Math" panose="02040503050406030204" pitchFamily="18" charset="0"/>
                </a:rPr>
                <a:t>100</a:t>
              </a:r>
              <a:endParaRPr lang="es-CR" sz="1100"/>
            </a:p>
          </xdr:txBody>
        </xdr:sp>
      </mc:Fallback>
    </mc:AlternateContent>
    <xdr:clientData/>
  </xdr:oneCellAnchor>
  <xdr:oneCellAnchor>
    <xdr:from>
      <xdr:col>3</xdr:col>
      <xdr:colOff>1318192</xdr:colOff>
      <xdr:row>16</xdr:row>
      <xdr:rowOff>330654</xdr:rowOff>
    </xdr:from>
    <xdr:ext cx="1751580" cy="421821"/>
    <mc:AlternateContent xmlns:mc="http://schemas.openxmlformats.org/markup-compatibility/2006" xmlns:a14="http://schemas.microsoft.com/office/drawing/2010/main">
      <mc:Choice Requires="a14">
        <xdr:sp macro="" textlink="">
          <xdr:nvSpPr>
            <xdr:cNvPr id="6" name="CuadroTexto 5">
              <a:extLst>
                <a:ext uri="{FF2B5EF4-FFF2-40B4-BE49-F238E27FC236}">
                  <a16:creationId xmlns:a16="http://schemas.microsoft.com/office/drawing/2014/main" id="{9DAE7DCC-B6E6-43A0-AEAA-C0F27C95C394}"/>
                </a:ext>
              </a:extLst>
            </xdr:cNvPr>
            <xdr:cNvSpPr txBox="1"/>
          </xdr:nvSpPr>
          <xdr:spPr>
            <a:xfrm>
              <a:off x="5232967" y="5940879"/>
              <a:ext cx="1751580" cy="421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d>
                      <m:dPr>
                        <m:ctrlPr>
                          <a:rPr lang="es-CR" sz="1100" i="1">
                            <a:latin typeface="Cambria Math" panose="02040503050406030204" pitchFamily="18" charset="0"/>
                          </a:rPr>
                        </m:ctrlPr>
                      </m:dPr>
                      <m:e>
                        <m:f>
                          <m:fPr>
                            <m:ctrlPr>
                              <a:rPr lang="es-CR" sz="1100" i="1">
                                <a:latin typeface="Cambria Math" panose="02040503050406030204" pitchFamily="18" charset="0"/>
                              </a:rPr>
                            </m:ctrlPr>
                          </m:fPr>
                          <m:num>
                            <m:r>
                              <a:rPr lang="es-CR" sz="1100" b="0" i="1">
                                <a:latin typeface="Cambria Math" panose="02040503050406030204" pitchFamily="18" charset="0"/>
                              </a:rPr>
                              <m:t>𝑖𝑝𝑐𝑛</m:t>
                            </m:r>
                          </m:num>
                          <m:den>
                            <m:r>
                              <a:rPr lang="es-CR" sz="1100" b="0" i="1">
                                <a:latin typeface="Cambria Math" panose="02040503050406030204" pitchFamily="18" charset="0"/>
                              </a:rPr>
                              <m:t>30</m:t>
                            </m:r>
                          </m:den>
                        </m:f>
                      </m:e>
                    </m:d>
                    <m:r>
                      <a:rPr lang="es-CR" sz="1100" i="1">
                        <a:latin typeface="Cambria Math" panose="02040503050406030204" pitchFamily="18" charset="0"/>
                        <a:ea typeface="Cambria Math" panose="02040503050406030204" pitchFamily="18" charset="0"/>
                      </a:rPr>
                      <m:t>≤</m:t>
                    </m:r>
                    <m:r>
                      <a:rPr lang="es-CR" sz="1100" b="0" i="1">
                        <a:latin typeface="Cambria Math" panose="02040503050406030204" pitchFamily="18" charset="0"/>
                        <a:ea typeface="Cambria Math" panose="02040503050406030204" pitchFamily="18" charset="0"/>
                      </a:rPr>
                      <m:t>𝑇𝐶</m:t>
                    </m:r>
                    <m:r>
                      <a:rPr lang="es-CR" sz="1100" b="0" i="1">
                        <a:latin typeface="Cambria Math" panose="02040503050406030204" pitchFamily="18" charset="0"/>
                        <a:ea typeface="Cambria Math" panose="02040503050406030204" pitchFamily="18" charset="0"/>
                      </a:rPr>
                      <m:t>_</m:t>
                    </m:r>
                    <m:r>
                      <a:rPr lang="es-CR" sz="1100" b="0" i="1">
                        <a:latin typeface="Cambria Math" panose="02040503050406030204" pitchFamily="18" charset="0"/>
                        <a:ea typeface="Cambria Math" panose="02040503050406030204" pitchFamily="18" charset="0"/>
                      </a:rPr>
                      <m:t>𝑂𝐷𝑆</m:t>
                    </m:r>
                  </m:oMath>
                </m:oMathPara>
              </a14:m>
              <a:endParaRPr lang="es-CR" sz="1400"/>
            </a:p>
          </xdr:txBody>
        </xdr:sp>
      </mc:Choice>
      <mc:Fallback xmlns="">
        <xdr:sp macro="" textlink="">
          <xdr:nvSpPr>
            <xdr:cNvPr id="6" name="CuadroTexto 5">
              <a:extLst>
                <a:ext uri="{FF2B5EF4-FFF2-40B4-BE49-F238E27FC236}">
                  <a16:creationId xmlns:a16="http://schemas.microsoft.com/office/drawing/2014/main" id="{9DAE7DCC-B6E6-43A0-AEAA-C0F27C95C394}"/>
                </a:ext>
              </a:extLst>
            </xdr:cNvPr>
            <xdr:cNvSpPr txBox="1"/>
          </xdr:nvSpPr>
          <xdr:spPr>
            <a:xfrm>
              <a:off x="5232967" y="5940879"/>
              <a:ext cx="1751580" cy="421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100" i="0">
                  <a:latin typeface="Cambria Math" panose="02040503050406030204" pitchFamily="18" charset="0"/>
                </a:rPr>
                <a:t>(</a:t>
              </a:r>
              <a:r>
                <a:rPr lang="es-CR" sz="1100" b="0" i="0">
                  <a:latin typeface="Cambria Math" panose="02040503050406030204" pitchFamily="18" charset="0"/>
                </a:rPr>
                <a:t>𝑖𝑝𝑐𝑛/30)</a:t>
              </a:r>
              <a:r>
                <a:rPr lang="es-CR" sz="1100" i="0">
                  <a:latin typeface="Cambria Math" panose="02040503050406030204" pitchFamily="18" charset="0"/>
                  <a:ea typeface="Cambria Math" panose="02040503050406030204" pitchFamily="18" charset="0"/>
                </a:rPr>
                <a:t>≤</a:t>
              </a:r>
              <a:r>
                <a:rPr lang="es-CR" sz="1100" b="0" i="0">
                  <a:latin typeface="Cambria Math" panose="02040503050406030204" pitchFamily="18" charset="0"/>
                  <a:ea typeface="Cambria Math" panose="02040503050406030204" pitchFamily="18" charset="0"/>
                </a:rPr>
                <a:t>𝑇𝐶_𝑂𝐷𝑆</a:t>
              </a:r>
              <a:endParaRPr lang="es-CR" sz="1400"/>
            </a:p>
          </xdr:txBody>
        </xdr:sp>
      </mc:Fallback>
    </mc:AlternateContent>
    <xdr:clientData/>
  </xdr:oneCellAnchor>
  <xdr:oneCellAnchor>
    <xdr:from>
      <xdr:col>3</xdr:col>
      <xdr:colOff>1423871</xdr:colOff>
      <xdr:row>16</xdr:row>
      <xdr:rowOff>3553959</xdr:rowOff>
    </xdr:from>
    <xdr:ext cx="3000821" cy="358560"/>
    <mc:AlternateContent xmlns:mc="http://schemas.openxmlformats.org/markup-compatibility/2006" xmlns:a14="http://schemas.microsoft.com/office/drawing/2010/main">
      <mc:Choice Requires="a14">
        <xdr:sp macro="" textlink="">
          <xdr:nvSpPr>
            <xdr:cNvPr id="7" name="CuadroTexto 6">
              <a:extLst>
                <a:ext uri="{FF2B5EF4-FFF2-40B4-BE49-F238E27FC236}">
                  <a16:creationId xmlns:a16="http://schemas.microsoft.com/office/drawing/2014/main" id="{EFA03BF7-44B6-47F2-A6C0-65F67FECDC57}"/>
                </a:ext>
              </a:extLst>
            </xdr:cNvPr>
            <xdr:cNvSpPr txBox="1"/>
          </xdr:nvSpPr>
          <xdr:spPr>
            <a:xfrm>
              <a:off x="5338646" y="9164184"/>
              <a:ext cx="3000821"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𝑁</m:t>
                        </m:r>
                        <m:r>
                          <a:rPr lang="es-CR" sz="1100" b="0" i="1">
                            <a:solidFill>
                              <a:schemeClr val="tx1"/>
                            </a:solidFill>
                            <a:effectLst/>
                            <a:latin typeface="Cambria Math" panose="02040503050406030204" pitchFamily="18" charset="0"/>
                            <a:ea typeface="+mn-ea"/>
                            <a:cs typeface="+mn-cs"/>
                          </a:rPr>
                          <m:t>ú</m:t>
                        </m:r>
                        <m:r>
                          <a:rPr lang="es-CR" sz="1100" b="0" i="1">
                            <a:solidFill>
                              <a:schemeClr val="tx1"/>
                            </a:solidFill>
                            <a:effectLst/>
                            <a:latin typeface="Cambria Math" panose="02040503050406030204" pitchFamily="18" charset="0"/>
                            <a:ea typeface="+mn-ea"/>
                            <a:cs typeface="+mn-cs"/>
                          </a:rPr>
                          <m:t>𝑚𝑒𝑟𝑜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𝑝𝑜𝑏𝑟𝑒𝑠</m:t>
                        </m:r>
                        <m:r>
                          <a:rPr lang="es-CR" sz="1100" b="0" i="1">
                            <a:solidFill>
                              <a:schemeClr val="tx1"/>
                            </a:solidFill>
                            <a:effectLst/>
                            <a:latin typeface="Cambria Math" panose="02040503050406030204" pitchFamily="18" charset="0"/>
                            <a:ea typeface="+mn-ea"/>
                            <a:cs typeface="+mn-cs"/>
                          </a:rPr>
                          <m:t> </m:t>
                        </m:r>
                        <m:d>
                          <m:dPr>
                            <m:ctrlPr>
                              <a:rPr lang="es-CR" sz="1100" b="0" i="1">
                                <a:solidFill>
                                  <a:schemeClr val="tx1"/>
                                </a:solidFill>
                                <a:effectLst/>
                                <a:latin typeface="Cambria Math" panose="02040503050406030204" pitchFamily="18" charset="0"/>
                                <a:ea typeface="+mn-ea"/>
                                <a:cs typeface="+mn-cs"/>
                              </a:rPr>
                            </m:ctrlPr>
                          </m:dPr>
                          <m:e>
                            <m:r>
                              <a:rPr lang="es-CR" sz="1100" b="0" i="1">
                                <a:solidFill>
                                  <a:schemeClr val="tx1"/>
                                </a:solidFill>
                                <a:effectLst/>
                                <a:latin typeface="Cambria Math" panose="02040503050406030204" pitchFamily="18" charset="0"/>
                                <a:ea typeface="+mn-ea"/>
                                <a:cs typeface="+mn-cs"/>
                              </a:rPr>
                              <m:t>𝑁</m:t>
                            </m:r>
                            <m:sSub>
                              <m:sSubPr>
                                <m:ctrlPr>
                                  <a:rPr lang="es-CR" sz="1100" b="0" i="1">
                                    <a:solidFill>
                                      <a:schemeClr val="tx1"/>
                                    </a:solidFill>
                                    <a:effectLst/>
                                    <a:latin typeface="Cambria Math" panose="02040503050406030204" pitchFamily="18" charset="0"/>
                                    <a:ea typeface="+mn-ea"/>
                                    <a:cs typeface="+mn-cs"/>
                                  </a:rPr>
                                </m:ctrlPr>
                              </m:sSubPr>
                              <m:e>
                                <m:r>
                                  <a:rPr lang="es-CR" sz="1100" b="0" i="1">
                                    <a:solidFill>
                                      <a:schemeClr val="tx1"/>
                                    </a:solidFill>
                                    <a:effectLst/>
                                    <a:latin typeface="Cambria Math" panose="02040503050406030204" pitchFamily="18" charset="0"/>
                                    <a:ea typeface="+mn-ea"/>
                                    <a:cs typeface="+mn-cs"/>
                                  </a:rPr>
                                  <m:t>𝑃</m:t>
                                </m:r>
                              </m:e>
                              <m:sub>
                                <m:r>
                                  <a:rPr lang="es-CR" sz="1100" b="0" i="1">
                                    <a:solidFill>
                                      <a:schemeClr val="tx1"/>
                                    </a:solidFill>
                                    <a:effectLst/>
                                    <a:latin typeface="Cambria Math" panose="02040503050406030204" pitchFamily="18" charset="0"/>
                                    <a:ea typeface="+mn-ea"/>
                                    <a:cs typeface="+mn-cs"/>
                                  </a:rPr>
                                  <m:t>𝑂𝐷𝑆</m:t>
                                </m:r>
                              </m:sub>
                            </m:sSub>
                            <m:r>
                              <a:rPr lang="es-CR" sz="1100" b="0" i="1">
                                <a:solidFill>
                                  <a:schemeClr val="tx1"/>
                                </a:solidFill>
                                <a:effectLst/>
                                <a:latin typeface="Cambria Math" panose="02040503050406030204" pitchFamily="18" charset="0"/>
                                <a:ea typeface="+mn-ea"/>
                                <a:cs typeface="+mn-cs"/>
                              </a:rPr>
                              <m:t>=1</m:t>
                            </m:r>
                          </m:e>
                        </m:d>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𝑁𝑃</m:t>
                        </m:r>
                        <m:r>
                          <a:rPr lang="es-CR" sz="1100" b="0" i="1">
                            <a:solidFill>
                              <a:schemeClr val="tx1"/>
                            </a:solidFill>
                            <a:effectLst/>
                            <a:latin typeface="Cambria Math" panose="02040503050406030204" pitchFamily="18" charset="0"/>
                            <a:ea typeface="+mn-ea"/>
                            <a:cs typeface="+mn-cs"/>
                          </a:rPr>
                          <m:t>_</m:t>
                        </m:r>
                        <m:r>
                          <a:rPr lang="es-CR" sz="1100" b="0" i="1">
                            <a:solidFill>
                              <a:schemeClr val="tx1"/>
                            </a:solidFill>
                            <a:effectLst/>
                            <a:latin typeface="Cambria Math" panose="02040503050406030204" pitchFamily="18" charset="0"/>
                            <a:ea typeface="+mn-ea"/>
                            <a:cs typeface="+mn-cs"/>
                          </a:rPr>
                          <m:t>𝑂𝐷𝑆</m:t>
                        </m:r>
                        <m:r>
                          <a:rPr lang="es-CR" sz="1100" b="0" i="1">
                            <a:solidFill>
                              <a:schemeClr val="tx1"/>
                            </a:solidFill>
                            <a:effectLst/>
                            <a:latin typeface="Cambria Math" panose="02040503050406030204" pitchFamily="18" charset="0"/>
                            <a:ea typeface="+mn-ea"/>
                            <a:cs typeface="+mn-cs"/>
                          </a:rPr>
                          <m:t>=1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0)</m:t>
                        </m:r>
                      </m:den>
                    </m:f>
                    <m:r>
                      <a:rPr lang="es-CR" sz="1100" b="1" i="0">
                        <a:latin typeface="Cambria Math" panose="02040503050406030204" pitchFamily="18" charset="0"/>
                        <a:ea typeface="Cambria Math" panose="02040503050406030204" pitchFamily="18" charset="0"/>
                      </a:rPr>
                      <m:t>×</m:t>
                    </m:r>
                    <m:r>
                      <a:rPr lang="es-CR" sz="1100" b="0" i="1">
                        <a:latin typeface="Cambria Math" panose="02040503050406030204" pitchFamily="18" charset="0"/>
                        <a:ea typeface="Cambria Math" panose="02040503050406030204" pitchFamily="18" charset="0"/>
                      </a:rPr>
                      <m:t>100</m:t>
                    </m:r>
                  </m:oMath>
                </m:oMathPara>
              </a14:m>
              <a:endParaRPr lang="es-CR" sz="1100"/>
            </a:p>
          </xdr:txBody>
        </xdr:sp>
      </mc:Choice>
      <mc:Fallback xmlns="">
        <xdr:sp macro="" textlink="">
          <xdr:nvSpPr>
            <xdr:cNvPr id="7" name="CuadroTexto 6">
              <a:extLst>
                <a:ext uri="{FF2B5EF4-FFF2-40B4-BE49-F238E27FC236}">
                  <a16:creationId xmlns:a16="http://schemas.microsoft.com/office/drawing/2014/main" id="{EFA03BF7-44B6-47F2-A6C0-65F67FECDC57}"/>
                </a:ext>
              </a:extLst>
            </xdr:cNvPr>
            <xdr:cNvSpPr txBox="1"/>
          </xdr:nvSpPr>
          <xdr:spPr>
            <a:xfrm>
              <a:off x="5338646" y="9164184"/>
              <a:ext cx="3000821"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𝑁ú𝑚𝑒𝑟𝑜 𝑑𝑒 𝑝𝑒𝑟𝑠𝑜𝑛𝑎𝑠 𝑝𝑜𝑏𝑟𝑒𝑠 (𝑁𝑃_𝑂𝐷𝑆=1))/(𝑇𝑜𝑡𝑎𝑙 𝑑𝑒 𝑝𝑒𝑟𝑠𝑜𝑛𝑎𝑠 (𝑁𝑃_𝑂𝐷𝑆=1 𝑦 0))</a:t>
              </a:r>
              <a:r>
                <a:rPr lang="es-CR" sz="1100" b="1" i="0">
                  <a:latin typeface="Cambria Math" panose="02040503050406030204" pitchFamily="18" charset="0"/>
                  <a:ea typeface="Cambria Math" panose="02040503050406030204" pitchFamily="18" charset="0"/>
                </a:rPr>
                <a:t>×</a:t>
              </a:r>
              <a:r>
                <a:rPr lang="es-CR" sz="1100" b="0" i="0">
                  <a:latin typeface="Cambria Math" panose="02040503050406030204" pitchFamily="18" charset="0"/>
                  <a:ea typeface="Cambria Math" panose="02040503050406030204" pitchFamily="18" charset="0"/>
                </a:rPr>
                <a:t>100</a:t>
              </a:r>
              <a:endParaRPr lang="es-CR" sz="1100"/>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xdr:from>
      <xdr:col>10</xdr:col>
      <xdr:colOff>9525</xdr:colOff>
      <xdr:row>24</xdr:row>
      <xdr:rowOff>423862</xdr:rowOff>
    </xdr:from>
    <xdr:to>
      <xdr:col>19</xdr:col>
      <xdr:colOff>161925</xdr:colOff>
      <xdr:row>39</xdr:row>
      <xdr:rowOff>42862</xdr:rowOff>
    </xdr:to>
    <xdr:graphicFrame macro="">
      <xdr:nvGraphicFramePr>
        <xdr:cNvPr id="2" name="Gráfico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47625</xdr:colOff>
      <xdr:row>43</xdr:row>
      <xdr:rowOff>52387</xdr:rowOff>
    </xdr:from>
    <xdr:to>
      <xdr:col>19</xdr:col>
      <xdr:colOff>200025</xdr:colOff>
      <xdr:row>62</xdr:row>
      <xdr:rowOff>80962</xdr:rowOff>
    </xdr:to>
    <xdr:graphicFrame macro="">
      <xdr:nvGraphicFramePr>
        <xdr:cNvPr id="3" name="Gráfico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0.03958</cdr:x>
      <cdr:y>0.76562</cdr:y>
    </cdr:from>
    <cdr:to>
      <cdr:x>0.08333</cdr:x>
      <cdr:y>0.8316</cdr:y>
    </cdr:to>
    <cdr:sp macro="" textlink="">
      <cdr:nvSpPr>
        <cdr:cNvPr id="2" name="Rectángulo 1"/>
        <cdr:cNvSpPr/>
      </cdr:nvSpPr>
      <cdr:spPr>
        <a:xfrm xmlns:a="http://schemas.openxmlformats.org/drawingml/2006/main">
          <a:off x="180974" y="2100262"/>
          <a:ext cx="200025" cy="180975"/>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CR"/>
        </a:p>
      </cdr:txBody>
    </cdr:sp>
  </cdr:relSizeAnchor>
  <cdr:relSizeAnchor xmlns:cdr="http://schemas.openxmlformats.org/drawingml/2006/chartDrawing">
    <cdr:from>
      <cdr:x>0.1</cdr:x>
      <cdr:y>0.72049</cdr:y>
    </cdr:from>
    <cdr:to>
      <cdr:x>0.13542</cdr:x>
      <cdr:y>0.74826</cdr:y>
    </cdr:to>
    <cdr:cxnSp macro="">
      <cdr:nvCxnSpPr>
        <cdr:cNvPr id="4" name="Conector recto 3">
          <a:extLst xmlns:a="http://schemas.openxmlformats.org/drawingml/2006/main">
            <a:ext uri="{FF2B5EF4-FFF2-40B4-BE49-F238E27FC236}">
              <a16:creationId xmlns:a16="http://schemas.microsoft.com/office/drawing/2014/main" id="{757FA7D1-915C-4C30-8774-B6B7ED0A7C17}"/>
            </a:ext>
          </a:extLst>
        </cdr:cNvPr>
        <cdr:cNvCxnSpPr/>
      </cdr:nvCxnSpPr>
      <cdr:spPr>
        <a:xfrm xmlns:a="http://schemas.openxmlformats.org/drawingml/2006/main">
          <a:off x="457200" y="1976438"/>
          <a:ext cx="161925" cy="7620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0.10278</cdr:x>
      <cdr:y>0.69907</cdr:y>
    </cdr:from>
    <cdr:to>
      <cdr:x>0.13819</cdr:x>
      <cdr:y>0.72685</cdr:y>
    </cdr:to>
    <cdr:cxnSp macro="">
      <cdr:nvCxnSpPr>
        <cdr:cNvPr id="5" name="Conector recto 4">
          <a:extLst xmlns:a="http://schemas.openxmlformats.org/drawingml/2006/main">
            <a:ext uri="{FF2B5EF4-FFF2-40B4-BE49-F238E27FC236}">
              <a16:creationId xmlns:a16="http://schemas.microsoft.com/office/drawing/2014/main" id="{EEBEBA29-0A43-418C-A4C7-EA2F3D56D97B}"/>
            </a:ext>
          </a:extLst>
        </cdr:cNvPr>
        <cdr:cNvCxnSpPr/>
      </cdr:nvCxnSpPr>
      <cdr:spPr>
        <a:xfrm xmlns:a="http://schemas.openxmlformats.org/drawingml/2006/main">
          <a:off x="469900" y="1917700"/>
          <a:ext cx="161925" cy="7620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7.xml><?xml version="1.0" encoding="utf-8"?>
<c:userShapes xmlns:c="http://schemas.openxmlformats.org/drawingml/2006/chart">
  <cdr:relSizeAnchor xmlns:cdr="http://schemas.openxmlformats.org/drawingml/2006/chartDrawing">
    <cdr:from>
      <cdr:x>0.03333</cdr:x>
      <cdr:y>0.69618</cdr:y>
    </cdr:from>
    <cdr:to>
      <cdr:x>0.08125</cdr:x>
      <cdr:y>0.77951</cdr:y>
    </cdr:to>
    <cdr:sp macro="" textlink="">
      <cdr:nvSpPr>
        <cdr:cNvPr id="2" name="CuadroTexto 1"/>
        <cdr:cNvSpPr txBox="1"/>
      </cdr:nvSpPr>
      <cdr:spPr>
        <a:xfrm xmlns:a="http://schemas.openxmlformats.org/drawingml/2006/main">
          <a:off x="152399" y="1909763"/>
          <a:ext cx="219075" cy="2286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s-CR" sz="1100">
              <a:solidFill>
                <a:schemeClr val="bg2">
                  <a:lumMod val="50000"/>
                </a:schemeClr>
              </a:solidFill>
            </a:rPr>
            <a:t>0</a:t>
          </a:r>
        </a:p>
      </cdr:txBody>
    </cdr:sp>
  </cdr:relSizeAnchor>
  <cdr:relSizeAnchor xmlns:cdr="http://schemas.openxmlformats.org/drawingml/2006/chartDrawing">
    <cdr:from>
      <cdr:x>0.05729</cdr:x>
      <cdr:y>0.69618</cdr:y>
    </cdr:from>
    <cdr:to>
      <cdr:x>0.10417</cdr:x>
      <cdr:y>0.72049</cdr:y>
    </cdr:to>
    <cdr:cxnSp macro="">
      <cdr:nvCxnSpPr>
        <cdr:cNvPr id="4" name="Conector recto 3">
          <a:extLst xmlns:a="http://schemas.openxmlformats.org/drawingml/2006/main">
            <a:ext uri="{FF2B5EF4-FFF2-40B4-BE49-F238E27FC236}">
              <a16:creationId xmlns:a16="http://schemas.microsoft.com/office/drawing/2014/main" id="{20FB3F42-024D-48E1-810B-3E4B1F21C6D1}"/>
            </a:ext>
          </a:extLst>
        </cdr:cNvPr>
        <cdr:cNvCxnSpPr>
          <a:stCxn xmlns:a="http://schemas.openxmlformats.org/drawingml/2006/main" id="2" idx="0"/>
        </cdr:cNvCxnSpPr>
      </cdr:nvCxnSpPr>
      <cdr:spPr>
        <a:xfrm xmlns:a="http://schemas.openxmlformats.org/drawingml/2006/main">
          <a:off x="261937" y="1909763"/>
          <a:ext cx="214313" cy="6667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0.06111</cdr:x>
      <cdr:y>0.68171</cdr:y>
    </cdr:from>
    <cdr:to>
      <cdr:x>0.10799</cdr:x>
      <cdr:y>0.70602</cdr:y>
    </cdr:to>
    <cdr:cxnSp macro="">
      <cdr:nvCxnSpPr>
        <cdr:cNvPr id="5" name="Conector recto 4">
          <a:extLst xmlns:a="http://schemas.openxmlformats.org/drawingml/2006/main">
            <a:ext uri="{FF2B5EF4-FFF2-40B4-BE49-F238E27FC236}">
              <a16:creationId xmlns:a16="http://schemas.microsoft.com/office/drawing/2014/main" id="{F07E75A9-30F1-4FC6-9B1D-AF00314E4D5F}"/>
            </a:ext>
          </a:extLst>
        </cdr:cNvPr>
        <cdr:cNvCxnSpPr/>
      </cdr:nvCxnSpPr>
      <cdr:spPr>
        <a:xfrm xmlns:a="http://schemas.openxmlformats.org/drawingml/2006/main">
          <a:off x="279400" y="1870075"/>
          <a:ext cx="214313" cy="6667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8.xml><?xml version="1.0" encoding="utf-8"?>
<xdr:wsDr xmlns:xdr="http://schemas.openxmlformats.org/drawingml/2006/spreadsheetDrawing" xmlns:a="http://schemas.openxmlformats.org/drawingml/2006/main">
  <xdr:oneCellAnchor>
    <xdr:from>
      <xdr:col>2</xdr:col>
      <xdr:colOff>1489983</xdr:colOff>
      <xdr:row>15</xdr:row>
      <xdr:rowOff>95249</xdr:rowOff>
    </xdr:from>
    <xdr:ext cx="5919789" cy="476251"/>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0600-000002000000}"/>
                </a:ext>
              </a:extLst>
            </xdr:cNvPr>
            <xdr:cNvSpPr txBox="1"/>
          </xdr:nvSpPr>
          <xdr:spPr>
            <a:xfrm>
              <a:off x="3728358" y="7896224"/>
              <a:ext cx="5919789" cy="4762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𝑃𝑜𝑏𝑙𝑎𝑐𝑖</m:t>
                        </m:r>
                        <m:r>
                          <a:rPr lang="es-ES"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𝑠𝑖𝑡𝑢𝑎𝑐𝑖</m:t>
                        </m:r>
                        <m:r>
                          <a:rPr lang="es-ES"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𝑝𝑜𝑏𝑟𝑒𝑧𝑎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𝑑𝑒𝑡𝑒𝑟𝑚𝑖𝑛𝑎𝑑𝑜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𝑝𝑜𝑟</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𝑚</m:t>
                        </m:r>
                        <m:r>
                          <a:rPr lang="es-CR" sz="1100" b="0" i="1">
                            <a:solidFill>
                              <a:schemeClr val="tx1"/>
                            </a:solidFill>
                            <a:effectLst/>
                            <a:latin typeface="Cambria Math" panose="02040503050406030204" pitchFamily="18" charset="0"/>
                            <a:ea typeface="+mn-ea"/>
                            <a:cs typeface="+mn-cs"/>
                          </a:rPr>
                          <m:t>é</m:t>
                        </m:r>
                        <m:r>
                          <a:rPr lang="es-CR" sz="1100" b="0" i="1">
                            <a:solidFill>
                              <a:schemeClr val="tx1"/>
                            </a:solidFill>
                            <a:effectLst/>
                            <a:latin typeface="Cambria Math" panose="02040503050406030204" pitchFamily="18" charset="0"/>
                            <a:ea typeface="+mn-ea"/>
                            <a:cs typeface="+mn-cs"/>
                          </a:rPr>
                          <m:t>𝑡𝑜𝑑𝑜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m:t>
                        </m:r>
                        <m:r>
                          <a:rPr lang="es-CR" sz="1100" b="0" i="1">
                            <a:solidFill>
                              <a:schemeClr val="tx1"/>
                            </a:solidFill>
                            <a:effectLst/>
                            <a:latin typeface="Cambria Math" panose="02040503050406030204" pitchFamily="18" charset="0"/>
                            <a:ea typeface="+mn-ea"/>
                            <a:cs typeface="+mn-cs"/>
                          </a:rPr>
                          <m:t>í</m:t>
                        </m:r>
                        <m:r>
                          <a:rPr lang="es-CR" sz="1100" b="0" i="1">
                            <a:solidFill>
                              <a:schemeClr val="tx1"/>
                            </a:solidFill>
                            <a:effectLst/>
                            <a:latin typeface="Cambria Math" panose="02040503050406030204" pitchFamily="18" charset="0"/>
                            <a:ea typeface="+mn-ea"/>
                            <a:cs typeface="+mn-cs"/>
                          </a:rPr>
                          <m:t>𝑛𝑒𝑎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𝑝𝑜𝑏𝑟𝑒𝑧𝑎</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𝑝𝑜𝑏𝑙𝑎𝑐𝑖</m:t>
                        </m:r>
                        <m:r>
                          <a:rPr lang="es-ES"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den>
                    </m:f>
                    <m:r>
                      <a:rPr lang="es-ES" sz="1100" b="0" i="1">
                        <a:latin typeface="Cambria Math" panose="02040503050406030204" pitchFamily="18" charset="0"/>
                      </a:rPr>
                      <m:t> </m:t>
                    </m:r>
                    <m:r>
                      <a:rPr lang="es-CR" sz="1100" b="0" i="1">
                        <a:latin typeface="Cambria Math" panose="02040503050406030204" pitchFamily="18" charset="0"/>
                        <a:ea typeface="Cambria Math" panose="02040503050406030204" pitchFamily="18" charset="0"/>
                      </a:rPr>
                      <m:t>×</m:t>
                    </m:r>
                    <m:r>
                      <a:rPr lang="es-ES" sz="1100" b="0" i="1">
                        <a:latin typeface="Cambria Math" panose="02040503050406030204" pitchFamily="18" charset="0"/>
                        <a:ea typeface="Cambria Math" panose="02040503050406030204" pitchFamily="18" charset="0"/>
                      </a:rPr>
                      <m:t> </m:t>
                    </m:r>
                    <m:r>
                      <a:rPr lang="es-CR" sz="1100" b="0" i="1">
                        <a:latin typeface="Cambria Math" panose="02040503050406030204" pitchFamily="18" charset="0"/>
                      </a:rPr>
                      <m:t>100</m:t>
                    </m:r>
                  </m:oMath>
                </m:oMathPara>
              </a14:m>
              <a:endParaRPr lang="es-CR" sz="1100">
                <a:latin typeface="+mn-lt"/>
              </a:endParaRPr>
            </a:p>
          </xdr:txBody>
        </xdr:sp>
      </mc:Choice>
      <mc:Fallback xmlns="">
        <xdr:sp macro="" textlink="">
          <xdr:nvSpPr>
            <xdr:cNvPr id="2" name="CuadroTexto 1">
              <a:extLst>
                <a:ext uri="{FF2B5EF4-FFF2-40B4-BE49-F238E27FC236}">
                  <a16:creationId xmlns:a16="http://schemas.microsoft.com/office/drawing/2014/main" id="{00000000-0008-0000-0600-000002000000}"/>
                </a:ext>
              </a:extLst>
            </xdr:cNvPr>
            <xdr:cNvSpPr txBox="1"/>
          </xdr:nvSpPr>
          <xdr:spPr>
            <a:xfrm>
              <a:off x="3728358" y="7896224"/>
              <a:ext cx="5919789" cy="4762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𝑃𝑜𝑏𝑙𝑎𝑐𝑖</a:t>
              </a:r>
              <a:r>
                <a:rPr lang="es-ES" sz="1100" b="0" i="0">
                  <a:solidFill>
                    <a:schemeClr val="tx1"/>
                  </a:solidFill>
                  <a:effectLst/>
                  <a:latin typeface="Cambria Math" panose="02040503050406030204" pitchFamily="18" charset="0"/>
                  <a:ea typeface="+mn-ea"/>
                  <a:cs typeface="+mn-cs"/>
                </a:rPr>
                <a:t>ó</a:t>
              </a:r>
              <a:r>
                <a:rPr lang="es-CR" sz="1100" b="0" i="0">
                  <a:solidFill>
                    <a:schemeClr val="tx1"/>
                  </a:solidFill>
                  <a:effectLst/>
                  <a:latin typeface="Cambria Math" panose="02040503050406030204" pitchFamily="18" charset="0"/>
                  <a:ea typeface="+mn-ea"/>
                  <a:cs typeface="+mn-cs"/>
                </a:rPr>
                <a:t>𝑛 𝑒𝑛 𝑠𝑖𝑡𝑢𝑎𝑐𝑖</a:t>
              </a:r>
              <a:r>
                <a:rPr lang="es-ES" sz="1100" b="0" i="0">
                  <a:solidFill>
                    <a:schemeClr val="tx1"/>
                  </a:solidFill>
                  <a:effectLst/>
                  <a:latin typeface="Cambria Math" panose="02040503050406030204" pitchFamily="18" charset="0"/>
                  <a:ea typeface="+mn-ea"/>
                  <a:cs typeface="+mn-cs"/>
                </a:rPr>
                <a:t>ó</a:t>
              </a:r>
              <a:r>
                <a:rPr lang="es-CR" sz="1100" b="0" i="0">
                  <a:solidFill>
                    <a:schemeClr val="tx1"/>
                  </a:solidFill>
                  <a:effectLst/>
                  <a:latin typeface="Cambria Math" panose="02040503050406030204" pitchFamily="18" charset="0"/>
                  <a:ea typeface="+mn-ea"/>
                  <a:cs typeface="+mn-cs"/>
                </a:rPr>
                <a:t>𝑛 𝑑𝑒 𝑝𝑜𝑏𝑟𝑒𝑧𝑎 𝑑𝑒𝑡𝑒𝑟𝑚𝑖𝑛𝑎𝑑𝑜 𝑝𝑜𝑟 𝑒𝑙 𝑚é𝑡𝑜𝑑𝑜 𝑑𝑒 𝑙í𝑛𝑒𝑎 𝑑𝑒 𝑝𝑜𝑏𝑟𝑒𝑧𝑎)/(𝑇𝑜𝑡𝑎𝑙 𝑑𝑒 𝑝𝑜𝑏𝑙𝑎𝑐𝑖</a:t>
              </a:r>
              <a:r>
                <a:rPr lang="es-ES" sz="1100" b="0" i="0">
                  <a:solidFill>
                    <a:schemeClr val="tx1"/>
                  </a:solidFill>
                  <a:effectLst/>
                  <a:latin typeface="Cambria Math" panose="02040503050406030204" pitchFamily="18" charset="0"/>
                  <a:ea typeface="+mn-ea"/>
                  <a:cs typeface="+mn-cs"/>
                </a:rPr>
                <a:t>ó</a:t>
              </a:r>
              <a:r>
                <a:rPr lang="es-CR" sz="1100" b="0" i="0">
                  <a:solidFill>
                    <a:schemeClr val="tx1"/>
                  </a:solidFill>
                  <a:effectLst/>
                  <a:latin typeface="Cambria Math" panose="02040503050406030204" pitchFamily="18" charset="0"/>
                  <a:ea typeface="+mn-ea"/>
                  <a:cs typeface="+mn-cs"/>
                </a:rPr>
                <a:t>𝑛)</a:t>
              </a:r>
              <a:r>
                <a:rPr lang="es-ES" sz="1100" b="0" i="0">
                  <a:solidFill>
                    <a:schemeClr val="tx1"/>
                  </a:solidFill>
                  <a:effectLst/>
                  <a:latin typeface="Cambria Math" panose="02040503050406030204" pitchFamily="18" charset="0"/>
                  <a:ea typeface="+mn-ea"/>
                  <a:cs typeface="+mn-cs"/>
                </a:rPr>
                <a:t> </a:t>
              </a:r>
              <a:r>
                <a:rPr lang="es-ES" sz="1100" b="0" i="0">
                  <a:latin typeface="Cambria Math" panose="02040503050406030204" pitchFamily="18" charset="0"/>
                </a:rPr>
                <a:t> </a:t>
              </a:r>
              <a:r>
                <a:rPr lang="es-CR" sz="1100" b="0" i="0">
                  <a:latin typeface="Cambria Math" panose="02040503050406030204" pitchFamily="18" charset="0"/>
                  <a:ea typeface="Cambria Math" panose="02040503050406030204" pitchFamily="18" charset="0"/>
                </a:rPr>
                <a:t>×</a:t>
              </a:r>
              <a:r>
                <a:rPr lang="es-ES" sz="1100" b="0" i="0">
                  <a:latin typeface="Cambria Math" panose="02040503050406030204" pitchFamily="18" charset="0"/>
                  <a:ea typeface="Cambria Math" panose="02040503050406030204" pitchFamily="18" charset="0"/>
                </a:rPr>
                <a:t> </a:t>
              </a:r>
              <a:r>
                <a:rPr lang="es-CR" sz="1100" b="0" i="0">
                  <a:latin typeface="Cambria Math" panose="02040503050406030204" pitchFamily="18" charset="0"/>
                </a:rPr>
                <a:t>100</a:t>
              </a:r>
              <a:endParaRPr lang="es-CR" sz="1100">
                <a:latin typeface="+mn-lt"/>
              </a:endParaRPr>
            </a:p>
          </xdr:txBody>
        </xdr:sp>
      </mc:Fallback>
    </mc:AlternateContent>
    <xdr:clientData/>
  </xdr:oneCellAnchor>
  <xdr:oneCellAnchor>
    <xdr:from>
      <xdr:col>2</xdr:col>
      <xdr:colOff>1489983</xdr:colOff>
      <xdr:row>15</xdr:row>
      <xdr:rowOff>95249</xdr:rowOff>
    </xdr:from>
    <xdr:ext cx="5919789" cy="476251"/>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0600-000002000000}"/>
                </a:ext>
              </a:extLst>
            </xdr:cNvPr>
            <xdr:cNvSpPr txBox="1"/>
          </xdr:nvSpPr>
          <xdr:spPr>
            <a:xfrm>
              <a:off x="3728358" y="7896224"/>
              <a:ext cx="5919789" cy="4762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𝑃𝑜𝑏𝑙𝑎𝑐𝑖</m:t>
                        </m:r>
                        <m:r>
                          <a:rPr lang="es-ES"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𝑠𝑖𝑡𝑢𝑎𝑐𝑖</m:t>
                        </m:r>
                        <m:r>
                          <a:rPr lang="es-ES"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𝑝𝑜𝑏𝑟𝑒𝑧𝑎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𝑑𝑒𝑡𝑒𝑟𝑚𝑖𝑛𝑎𝑑𝑜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𝑝𝑜𝑟</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𝑚</m:t>
                        </m:r>
                        <m:r>
                          <a:rPr lang="es-CR" sz="1100" b="0" i="1">
                            <a:solidFill>
                              <a:schemeClr val="tx1"/>
                            </a:solidFill>
                            <a:effectLst/>
                            <a:latin typeface="Cambria Math" panose="02040503050406030204" pitchFamily="18" charset="0"/>
                            <a:ea typeface="+mn-ea"/>
                            <a:cs typeface="+mn-cs"/>
                          </a:rPr>
                          <m:t>é</m:t>
                        </m:r>
                        <m:r>
                          <a:rPr lang="es-CR" sz="1100" b="0" i="1">
                            <a:solidFill>
                              <a:schemeClr val="tx1"/>
                            </a:solidFill>
                            <a:effectLst/>
                            <a:latin typeface="Cambria Math" panose="02040503050406030204" pitchFamily="18" charset="0"/>
                            <a:ea typeface="+mn-ea"/>
                            <a:cs typeface="+mn-cs"/>
                          </a:rPr>
                          <m:t>𝑡𝑜𝑑𝑜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m:t>
                        </m:r>
                        <m:r>
                          <a:rPr lang="es-CR" sz="1100" b="0" i="1">
                            <a:solidFill>
                              <a:schemeClr val="tx1"/>
                            </a:solidFill>
                            <a:effectLst/>
                            <a:latin typeface="Cambria Math" panose="02040503050406030204" pitchFamily="18" charset="0"/>
                            <a:ea typeface="+mn-ea"/>
                            <a:cs typeface="+mn-cs"/>
                          </a:rPr>
                          <m:t>í</m:t>
                        </m:r>
                        <m:r>
                          <a:rPr lang="es-CR" sz="1100" b="0" i="1">
                            <a:solidFill>
                              <a:schemeClr val="tx1"/>
                            </a:solidFill>
                            <a:effectLst/>
                            <a:latin typeface="Cambria Math" panose="02040503050406030204" pitchFamily="18" charset="0"/>
                            <a:ea typeface="+mn-ea"/>
                            <a:cs typeface="+mn-cs"/>
                          </a:rPr>
                          <m:t>𝑛𝑒𝑎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𝑝𝑜𝑏𝑟𝑒𝑧𝑎</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𝑝𝑜𝑏𝑙𝑎𝑐𝑖</m:t>
                        </m:r>
                        <m:r>
                          <a:rPr lang="es-ES"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den>
                    </m:f>
                    <m:r>
                      <a:rPr lang="es-ES" sz="1100" b="0" i="1">
                        <a:latin typeface="Cambria Math" panose="02040503050406030204" pitchFamily="18" charset="0"/>
                      </a:rPr>
                      <m:t> </m:t>
                    </m:r>
                    <m:r>
                      <a:rPr lang="es-CR" sz="1100" b="0" i="1">
                        <a:latin typeface="Cambria Math" panose="02040503050406030204" pitchFamily="18" charset="0"/>
                        <a:ea typeface="Cambria Math" panose="02040503050406030204" pitchFamily="18" charset="0"/>
                      </a:rPr>
                      <m:t>×</m:t>
                    </m:r>
                    <m:r>
                      <a:rPr lang="es-ES" sz="1100" b="0" i="1">
                        <a:latin typeface="Cambria Math" panose="02040503050406030204" pitchFamily="18" charset="0"/>
                        <a:ea typeface="Cambria Math" panose="02040503050406030204" pitchFamily="18" charset="0"/>
                      </a:rPr>
                      <m:t> </m:t>
                    </m:r>
                    <m:r>
                      <a:rPr lang="es-CR" sz="1100" b="0" i="1">
                        <a:latin typeface="Cambria Math" panose="02040503050406030204" pitchFamily="18" charset="0"/>
                      </a:rPr>
                      <m:t>100</m:t>
                    </m:r>
                  </m:oMath>
                </m:oMathPara>
              </a14:m>
              <a:endParaRPr lang="es-CR" sz="1100">
                <a:latin typeface="+mn-lt"/>
              </a:endParaRPr>
            </a:p>
          </xdr:txBody>
        </xdr:sp>
      </mc:Choice>
      <mc:Fallback xmlns="">
        <xdr:sp macro="" textlink="">
          <xdr:nvSpPr>
            <xdr:cNvPr id="3" name="CuadroTexto 2">
              <a:extLst>
                <a:ext uri="{FF2B5EF4-FFF2-40B4-BE49-F238E27FC236}">
                  <a16:creationId xmlns:a16="http://schemas.microsoft.com/office/drawing/2014/main" id="{00000000-0008-0000-0600-000002000000}"/>
                </a:ext>
              </a:extLst>
            </xdr:cNvPr>
            <xdr:cNvSpPr txBox="1"/>
          </xdr:nvSpPr>
          <xdr:spPr>
            <a:xfrm>
              <a:off x="3728358" y="7896224"/>
              <a:ext cx="5919789" cy="4762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𝑃𝑜𝑏𝑙𝑎𝑐𝑖</a:t>
              </a:r>
              <a:r>
                <a:rPr lang="es-ES" sz="1100" b="0" i="0">
                  <a:solidFill>
                    <a:schemeClr val="tx1"/>
                  </a:solidFill>
                  <a:effectLst/>
                  <a:latin typeface="Cambria Math" panose="02040503050406030204" pitchFamily="18" charset="0"/>
                  <a:ea typeface="+mn-ea"/>
                  <a:cs typeface="+mn-cs"/>
                </a:rPr>
                <a:t>ó</a:t>
              </a:r>
              <a:r>
                <a:rPr lang="es-CR" sz="1100" b="0" i="0">
                  <a:solidFill>
                    <a:schemeClr val="tx1"/>
                  </a:solidFill>
                  <a:effectLst/>
                  <a:latin typeface="Cambria Math" panose="02040503050406030204" pitchFamily="18" charset="0"/>
                  <a:ea typeface="+mn-ea"/>
                  <a:cs typeface="+mn-cs"/>
                </a:rPr>
                <a:t>𝑛 𝑒𝑛 𝑠𝑖𝑡𝑢𝑎𝑐𝑖</a:t>
              </a:r>
              <a:r>
                <a:rPr lang="es-ES" sz="1100" b="0" i="0">
                  <a:solidFill>
                    <a:schemeClr val="tx1"/>
                  </a:solidFill>
                  <a:effectLst/>
                  <a:latin typeface="Cambria Math" panose="02040503050406030204" pitchFamily="18" charset="0"/>
                  <a:ea typeface="+mn-ea"/>
                  <a:cs typeface="+mn-cs"/>
                </a:rPr>
                <a:t>ó</a:t>
              </a:r>
              <a:r>
                <a:rPr lang="es-CR" sz="1100" b="0" i="0">
                  <a:solidFill>
                    <a:schemeClr val="tx1"/>
                  </a:solidFill>
                  <a:effectLst/>
                  <a:latin typeface="Cambria Math" panose="02040503050406030204" pitchFamily="18" charset="0"/>
                  <a:ea typeface="+mn-ea"/>
                  <a:cs typeface="+mn-cs"/>
                </a:rPr>
                <a:t>𝑛 𝑑𝑒 𝑝𝑜𝑏𝑟𝑒𝑧𝑎 𝑑𝑒𝑡𝑒𝑟𝑚𝑖𝑛𝑎𝑑𝑜 𝑝𝑜𝑟 𝑒𝑙 𝑚é𝑡𝑜𝑑𝑜 𝑑𝑒 𝑙í𝑛𝑒𝑎 𝑑𝑒 𝑝𝑜𝑏𝑟𝑒𝑧𝑎)/(𝑇𝑜𝑡𝑎𝑙 𝑑𝑒 𝑝𝑜𝑏𝑙𝑎𝑐𝑖</a:t>
              </a:r>
              <a:r>
                <a:rPr lang="es-ES" sz="1100" b="0" i="0">
                  <a:solidFill>
                    <a:schemeClr val="tx1"/>
                  </a:solidFill>
                  <a:effectLst/>
                  <a:latin typeface="Cambria Math" panose="02040503050406030204" pitchFamily="18" charset="0"/>
                  <a:ea typeface="+mn-ea"/>
                  <a:cs typeface="+mn-cs"/>
                </a:rPr>
                <a:t>ó</a:t>
              </a:r>
              <a:r>
                <a:rPr lang="es-CR" sz="1100" b="0" i="0">
                  <a:solidFill>
                    <a:schemeClr val="tx1"/>
                  </a:solidFill>
                  <a:effectLst/>
                  <a:latin typeface="Cambria Math" panose="02040503050406030204" pitchFamily="18" charset="0"/>
                  <a:ea typeface="+mn-ea"/>
                  <a:cs typeface="+mn-cs"/>
                </a:rPr>
                <a:t>𝑛)</a:t>
              </a:r>
              <a:r>
                <a:rPr lang="es-ES" sz="1100" b="0" i="0">
                  <a:solidFill>
                    <a:schemeClr val="tx1"/>
                  </a:solidFill>
                  <a:effectLst/>
                  <a:latin typeface="Cambria Math" panose="02040503050406030204" pitchFamily="18" charset="0"/>
                  <a:ea typeface="+mn-ea"/>
                  <a:cs typeface="+mn-cs"/>
                </a:rPr>
                <a:t> </a:t>
              </a:r>
              <a:r>
                <a:rPr lang="es-ES" sz="1100" b="0" i="0">
                  <a:latin typeface="Cambria Math" panose="02040503050406030204" pitchFamily="18" charset="0"/>
                </a:rPr>
                <a:t> </a:t>
              </a:r>
              <a:r>
                <a:rPr lang="es-CR" sz="1100" b="0" i="0">
                  <a:latin typeface="Cambria Math" panose="02040503050406030204" pitchFamily="18" charset="0"/>
                  <a:ea typeface="Cambria Math" panose="02040503050406030204" pitchFamily="18" charset="0"/>
                </a:rPr>
                <a:t>×</a:t>
              </a:r>
              <a:r>
                <a:rPr lang="es-ES" sz="1100" b="0" i="0">
                  <a:latin typeface="Cambria Math" panose="02040503050406030204" pitchFamily="18" charset="0"/>
                  <a:ea typeface="Cambria Math" panose="02040503050406030204" pitchFamily="18" charset="0"/>
                </a:rPr>
                <a:t> </a:t>
              </a:r>
              <a:r>
                <a:rPr lang="es-CR" sz="1100" b="0" i="0">
                  <a:latin typeface="Cambria Math" panose="02040503050406030204" pitchFamily="18" charset="0"/>
                </a:rPr>
                <a:t>100</a:t>
              </a:r>
              <a:endParaRPr lang="es-CR" sz="1100">
                <a:latin typeface="+mn-lt"/>
              </a:endParaRPr>
            </a:p>
          </xdr:txBody>
        </xdr:sp>
      </mc:Fallback>
    </mc:AlternateContent>
    <xdr:clientData/>
  </xdr:oneCellAnchor>
  <xdr:oneCellAnchor>
    <xdr:from>
      <xdr:col>2</xdr:col>
      <xdr:colOff>1489983</xdr:colOff>
      <xdr:row>15</xdr:row>
      <xdr:rowOff>95249</xdr:rowOff>
    </xdr:from>
    <xdr:ext cx="5919789" cy="476251"/>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0600-000002000000}"/>
                </a:ext>
              </a:extLst>
            </xdr:cNvPr>
            <xdr:cNvSpPr txBox="1"/>
          </xdr:nvSpPr>
          <xdr:spPr>
            <a:xfrm>
              <a:off x="3728358" y="7896224"/>
              <a:ext cx="5919789" cy="4762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𝑃𝑜𝑏𝑙𝑎𝑐𝑖</m:t>
                        </m:r>
                        <m:r>
                          <a:rPr lang="es-ES"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𝑠𝑖𝑡𝑢𝑎𝑐𝑖</m:t>
                        </m:r>
                        <m:r>
                          <a:rPr lang="es-ES"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𝑝𝑜𝑏𝑟𝑒𝑧𝑎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𝑑𝑒𝑡𝑒𝑟𝑚𝑖𝑛𝑎𝑑𝑜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𝑝𝑜𝑟</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𝑚</m:t>
                        </m:r>
                        <m:r>
                          <a:rPr lang="es-CR" sz="1100" b="0" i="1">
                            <a:solidFill>
                              <a:schemeClr val="tx1"/>
                            </a:solidFill>
                            <a:effectLst/>
                            <a:latin typeface="Cambria Math" panose="02040503050406030204" pitchFamily="18" charset="0"/>
                            <a:ea typeface="+mn-ea"/>
                            <a:cs typeface="+mn-cs"/>
                          </a:rPr>
                          <m:t>é</m:t>
                        </m:r>
                        <m:r>
                          <a:rPr lang="es-CR" sz="1100" b="0" i="1">
                            <a:solidFill>
                              <a:schemeClr val="tx1"/>
                            </a:solidFill>
                            <a:effectLst/>
                            <a:latin typeface="Cambria Math" panose="02040503050406030204" pitchFamily="18" charset="0"/>
                            <a:ea typeface="+mn-ea"/>
                            <a:cs typeface="+mn-cs"/>
                          </a:rPr>
                          <m:t>𝑡𝑜𝑑𝑜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m:t>
                        </m:r>
                        <m:r>
                          <a:rPr lang="es-CR" sz="1100" b="0" i="1">
                            <a:solidFill>
                              <a:schemeClr val="tx1"/>
                            </a:solidFill>
                            <a:effectLst/>
                            <a:latin typeface="Cambria Math" panose="02040503050406030204" pitchFamily="18" charset="0"/>
                            <a:ea typeface="+mn-ea"/>
                            <a:cs typeface="+mn-cs"/>
                          </a:rPr>
                          <m:t>í</m:t>
                        </m:r>
                        <m:r>
                          <a:rPr lang="es-CR" sz="1100" b="0" i="1">
                            <a:solidFill>
                              <a:schemeClr val="tx1"/>
                            </a:solidFill>
                            <a:effectLst/>
                            <a:latin typeface="Cambria Math" panose="02040503050406030204" pitchFamily="18" charset="0"/>
                            <a:ea typeface="+mn-ea"/>
                            <a:cs typeface="+mn-cs"/>
                          </a:rPr>
                          <m:t>𝑛𝑒𝑎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𝑝𝑜𝑏𝑟𝑒𝑧𝑎</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𝑝𝑜𝑏𝑙𝑎𝑐𝑖</m:t>
                        </m:r>
                        <m:r>
                          <a:rPr lang="es-ES"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den>
                    </m:f>
                    <m:r>
                      <a:rPr lang="es-ES" sz="1100" b="0" i="1">
                        <a:latin typeface="Cambria Math" panose="02040503050406030204" pitchFamily="18" charset="0"/>
                      </a:rPr>
                      <m:t> </m:t>
                    </m:r>
                    <m:r>
                      <a:rPr lang="es-CR" sz="1100" b="0" i="1">
                        <a:latin typeface="Cambria Math" panose="02040503050406030204" pitchFamily="18" charset="0"/>
                        <a:ea typeface="Cambria Math" panose="02040503050406030204" pitchFamily="18" charset="0"/>
                      </a:rPr>
                      <m:t>×</m:t>
                    </m:r>
                    <m:r>
                      <a:rPr lang="es-ES" sz="1100" b="0" i="1">
                        <a:latin typeface="Cambria Math" panose="02040503050406030204" pitchFamily="18" charset="0"/>
                        <a:ea typeface="Cambria Math" panose="02040503050406030204" pitchFamily="18" charset="0"/>
                      </a:rPr>
                      <m:t> </m:t>
                    </m:r>
                    <m:r>
                      <a:rPr lang="es-CR" sz="1100" b="0" i="1">
                        <a:latin typeface="Cambria Math" panose="02040503050406030204" pitchFamily="18" charset="0"/>
                      </a:rPr>
                      <m:t>100</m:t>
                    </m:r>
                  </m:oMath>
                </m:oMathPara>
              </a14:m>
              <a:endParaRPr lang="es-CR" sz="1100">
                <a:latin typeface="+mn-lt"/>
              </a:endParaRPr>
            </a:p>
          </xdr:txBody>
        </xdr:sp>
      </mc:Choice>
      <mc:Fallback xmlns="">
        <xdr:sp macro="" textlink="">
          <xdr:nvSpPr>
            <xdr:cNvPr id="4" name="CuadroTexto 3">
              <a:extLst>
                <a:ext uri="{FF2B5EF4-FFF2-40B4-BE49-F238E27FC236}">
                  <a16:creationId xmlns:a16="http://schemas.microsoft.com/office/drawing/2014/main" id="{00000000-0008-0000-0600-000002000000}"/>
                </a:ext>
              </a:extLst>
            </xdr:cNvPr>
            <xdr:cNvSpPr txBox="1"/>
          </xdr:nvSpPr>
          <xdr:spPr>
            <a:xfrm>
              <a:off x="3728358" y="7896224"/>
              <a:ext cx="5919789" cy="4762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𝑃𝑜𝑏𝑙𝑎𝑐𝑖</a:t>
              </a:r>
              <a:r>
                <a:rPr lang="es-ES" sz="1100" b="0" i="0">
                  <a:solidFill>
                    <a:schemeClr val="tx1"/>
                  </a:solidFill>
                  <a:effectLst/>
                  <a:latin typeface="Cambria Math" panose="02040503050406030204" pitchFamily="18" charset="0"/>
                  <a:ea typeface="+mn-ea"/>
                  <a:cs typeface="+mn-cs"/>
                </a:rPr>
                <a:t>ó</a:t>
              </a:r>
              <a:r>
                <a:rPr lang="es-CR" sz="1100" b="0" i="0">
                  <a:solidFill>
                    <a:schemeClr val="tx1"/>
                  </a:solidFill>
                  <a:effectLst/>
                  <a:latin typeface="Cambria Math" panose="02040503050406030204" pitchFamily="18" charset="0"/>
                  <a:ea typeface="+mn-ea"/>
                  <a:cs typeface="+mn-cs"/>
                </a:rPr>
                <a:t>𝑛 𝑒𝑛 𝑠𝑖𝑡𝑢𝑎𝑐𝑖</a:t>
              </a:r>
              <a:r>
                <a:rPr lang="es-ES" sz="1100" b="0" i="0">
                  <a:solidFill>
                    <a:schemeClr val="tx1"/>
                  </a:solidFill>
                  <a:effectLst/>
                  <a:latin typeface="Cambria Math" panose="02040503050406030204" pitchFamily="18" charset="0"/>
                  <a:ea typeface="+mn-ea"/>
                  <a:cs typeface="+mn-cs"/>
                </a:rPr>
                <a:t>ó</a:t>
              </a:r>
              <a:r>
                <a:rPr lang="es-CR" sz="1100" b="0" i="0">
                  <a:solidFill>
                    <a:schemeClr val="tx1"/>
                  </a:solidFill>
                  <a:effectLst/>
                  <a:latin typeface="Cambria Math" panose="02040503050406030204" pitchFamily="18" charset="0"/>
                  <a:ea typeface="+mn-ea"/>
                  <a:cs typeface="+mn-cs"/>
                </a:rPr>
                <a:t>𝑛 𝑑𝑒 𝑝𝑜𝑏𝑟𝑒𝑧𝑎 𝑑𝑒𝑡𝑒𝑟𝑚𝑖𝑛𝑎𝑑𝑜 𝑝𝑜𝑟 𝑒𝑙 𝑚é𝑡𝑜𝑑𝑜 𝑑𝑒 𝑙í𝑛𝑒𝑎 𝑑𝑒 𝑝𝑜𝑏𝑟𝑒𝑧𝑎)/(𝑇𝑜𝑡𝑎𝑙 𝑑𝑒 𝑝𝑜𝑏𝑙𝑎𝑐𝑖</a:t>
              </a:r>
              <a:r>
                <a:rPr lang="es-ES" sz="1100" b="0" i="0">
                  <a:solidFill>
                    <a:schemeClr val="tx1"/>
                  </a:solidFill>
                  <a:effectLst/>
                  <a:latin typeface="Cambria Math" panose="02040503050406030204" pitchFamily="18" charset="0"/>
                  <a:ea typeface="+mn-ea"/>
                  <a:cs typeface="+mn-cs"/>
                </a:rPr>
                <a:t>ó</a:t>
              </a:r>
              <a:r>
                <a:rPr lang="es-CR" sz="1100" b="0" i="0">
                  <a:solidFill>
                    <a:schemeClr val="tx1"/>
                  </a:solidFill>
                  <a:effectLst/>
                  <a:latin typeface="Cambria Math" panose="02040503050406030204" pitchFamily="18" charset="0"/>
                  <a:ea typeface="+mn-ea"/>
                  <a:cs typeface="+mn-cs"/>
                </a:rPr>
                <a:t>𝑛)</a:t>
              </a:r>
              <a:r>
                <a:rPr lang="es-ES" sz="1100" b="0" i="0">
                  <a:solidFill>
                    <a:schemeClr val="tx1"/>
                  </a:solidFill>
                  <a:effectLst/>
                  <a:latin typeface="Cambria Math" panose="02040503050406030204" pitchFamily="18" charset="0"/>
                  <a:ea typeface="+mn-ea"/>
                  <a:cs typeface="+mn-cs"/>
                </a:rPr>
                <a:t> </a:t>
              </a:r>
              <a:r>
                <a:rPr lang="es-ES" sz="1100" b="0" i="0">
                  <a:latin typeface="Cambria Math" panose="02040503050406030204" pitchFamily="18" charset="0"/>
                </a:rPr>
                <a:t> </a:t>
              </a:r>
              <a:r>
                <a:rPr lang="es-CR" sz="1100" b="0" i="0">
                  <a:latin typeface="Cambria Math" panose="02040503050406030204" pitchFamily="18" charset="0"/>
                  <a:ea typeface="Cambria Math" panose="02040503050406030204" pitchFamily="18" charset="0"/>
                </a:rPr>
                <a:t>×</a:t>
              </a:r>
              <a:r>
                <a:rPr lang="es-ES" sz="1100" b="0" i="0">
                  <a:latin typeface="Cambria Math" panose="02040503050406030204" pitchFamily="18" charset="0"/>
                  <a:ea typeface="Cambria Math" panose="02040503050406030204" pitchFamily="18" charset="0"/>
                </a:rPr>
                <a:t> </a:t>
              </a:r>
              <a:r>
                <a:rPr lang="es-CR" sz="1100" b="0" i="0">
                  <a:latin typeface="Cambria Math" panose="02040503050406030204" pitchFamily="18" charset="0"/>
                </a:rPr>
                <a:t>100</a:t>
              </a:r>
              <a:endParaRPr lang="es-CR" sz="1100">
                <a:latin typeface="+mn-lt"/>
              </a:endParaRPr>
            </a:p>
          </xdr:txBody>
        </xdr:sp>
      </mc:Fallback>
    </mc:AlternateContent>
    <xdr:clientData/>
  </xdr:oneCellAnchor>
</xdr:wsDr>
</file>

<file path=xl/drawings/drawing9.xml><?xml version="1.0" encoding="utf-8"?>
<xdr:wsDr xmlns:xdr="http://schemas.openxmlformats.org/drawingml/2006/spreadsheetDrawing" xmlns:a="http://schemas.openxmlformats.org/drawingml/2006/main">
  <xdr:twoCellAnchor>
    <xdr:from>
      <xdr:col>2</xdr:col>
      <xdr:colOff>47625</xdr:colOff>
      <xdr:row>36</xdr:row>
      <xdr:rowOff>80962</xdr:rowOff>
    </xdr:from>
    <xdr:to>
      <xdr:col>12</xdr:col>
      <xdr:colOff>495300</xdr:colOff>
      <xdr:row>56</xdr:row>
      <xdr:rowOff>14287</xdr:rowOff>
    </xdr:to>
    <xdr:graphicFrame macro="">
      <xdr:nvGraphicFramePr>
        <xdr:cNvPr id="2" name="Gráfico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3</xdr:col>
      <xdr:colOff>474889</xdr:colOff>
      <xdr:row>18</xdr:row>
      <xdr:rowOff>73480</xdr:rowOff>
    </xdr:from>
    <xdr:ext cx="5293179" cy="421590"/>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0800-000002000000}"/>
                </a:ext>
              </a:extLst>
            </xdr:cNvPr>
            <xdr:cNvSpPr txBox="1"/>
          </xdr:nvSpPr>
          <xdr:spPr>
            <a:xfrm>
              <a:off x="4580164" y="19980730"/>
              <a:ext cx="5293179" cy="421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400" b="0" i="1">
                        <a:latin typeface="Cambria Math" panose="02040503050406030204" pitchFamily="18" charset="0"/>
                      </a:rPr>
                      <m:t>𝐻</m:t>
                    </m:r>
                    <m:r>
                      <a:rPr lang="es-CR" sz="1400" b="0" i="1">
                        <a:latin typeface="Cambria Math" panose="02040503050406030204" pitchFamily="18" charset="0"/>
                      </a:rPr>
                      <m:t>=</m:t>
                    </m:r>
                    <m:d>
                      <m:dPr>
                        <m:ctrlPr>
                          <a:rPr lang="es-CR" sz="1400" b="0" i="1">
                            <a:latin typeface="Cambria Math" panose="02040503050406030204" pitchFamily="18" charset="0"/>
                          </a:rPr>
                        </m:ctrlPr>
                      </m:dPr>
                      <m:e>
                        <m:f>
                          <m:fPr>
                            <m:ctrlPr>
                              <a:rPr lang="es-CR" sz="1400" b="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𝑃𝑒𝑟𝑠𝑜𝑛𝑎𝑠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h𝑜𝑔𝑎𝑟𝑒𝑠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𝑝𝑜𝑏𝑟𝑒𝑧𝑎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𝑚𝑢𝑙𝑡𝑖𝑑𝑖𝑚𝑒𝑛𝑐𝑖𝑜𝑛𝑎𝑙</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den>
                        </m:f>
                      </m:e>
                    </m:d>
                    <m:r>
                      <a:rPr lang="es-CR" sz="1100" b="1" i="0">
                        <a:solidFill>
                          <a:schemeClr val="tx1"/>
                        </a:solidFill>
                        <a:effectLst/>
                        <a:latin typeface="Cambria Math" panose="02040503050406030204" pitchFamily="18" charset="0"/>
                        <a:ea typeface="+mn-ea"/>
                        <a:cs typeface="+mn-cs"/>
                      </a:rPr>
                      <m:t>×</m:t>
                    </m:r>
                    <m:r>
                      <a:rPr lang="es-ES" sz="1400" b="0" i="1">
                        <a:latin typeface="Cambria Math" panose="02040503050406030204" pitchFamily="18" charset="0"/>
                      </a:rPr>
                      <m:t> </m:t>
                    </m:r>
                    <m:r>
                      <a:rPr lang="es-CR" sz="1400" b="0" i="1">
                        <a:latin typeface="Cambria Math" panose="02040503050406030204" pitchFamily="18" charset="0"/>
                      </a:rPr>
                      <m:t>100</m:t>
                    </m:r>
                  </m:oMath>
                </m:oMathPara>
              </a14:m>
              <a:endParaRPr lang="es-CR" sz="1400"/>
            </a:p>
          </xdr:txBody>
        </xdr:sp>
      </mc:Choice>
      <mc:Fallback xmlns="">
        <xdr:sp macro="" textlink="">
          <xdr:nvSpPr>
            <xdr:cNvPr id="2" name="CuadroTexto 1">
              <a:extLst>
                <a:ext uri="{FF2B5EF4-FFF2-40B4-BE49-F238E27FC236}">
                  <a16:creationId xmlns:a16="http://schemas.microsoft.com/office/drawing/2014/main" id="{00000000-0008-0000-0800-000002000000}"/>
                </a:ext>
              </a:extLst>
            </xdr:cNvPr>
            <xdr:cNvSpPr txBox="1"/>
          </xdr:nvSpPr>
          <xdr:spPr>
            <a:xfrm>
              <a:off x="4580164" y="19980730"/>
              <a:ext cx="5293179" cy="421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400" b="0" i="0">
                  <a:latin typeface="Cambria Math" panose="02040503050406030204" pitchFamily="18" charset="0"/>
                </a:rPr>
                <a:t>𝐻=((</a:t>
              </a:r>
              <a:r>
                <a:rPr lang="es-CR" sz="1100" b="0" i="0">
                  <a:solidFill>
                    <a:schemeClr val="tx1"/>
                  </a:solidFill>
                  <a:effectLst/>
                  <a:latin typeface="Cambria Math" panose="02040503050406030204" pitchFamily="18" charset="0"/>
                  <a:ea typeface="+mn-ea"/>
                  <a:cs typeface="+mn-cs"/>
                </a:rPr>
                <a:t>𝑃𝑒𝑟𝑠𝑜𝑛𝑎𝑠 𝑒𝑛 ℎ𝑜𝑔𝑎𝑟𝑒𝑠 𝑐𝑜𝑛 𝑝𝑜𝑏𝑟𝑒𝑧𝑎 𝑚𝑢𝑙𝑡𝑖𝑑𝑖𝑚𝑒𝑛𝑐𝑖𝑜𝑛𝑎𝑙</a:t>
              </a:r>
              <a:r>
                <a:rPr lang="es-CR" sz="14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𝑇𝑜𝑡𝑎𝑙 𝑑𝑒 𝑝𝑒𝑟𝑠𝑜𝑛𝑎𝑠</a:t>
              </a:r>
              <a:r>
                <a:rPr lang="es-CR" sz="14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a:t>
              </a:r>
              <a:r>
                <a:rPr lang="es-CR" sz="1100" b="1" i="0">
                  <a:solidFill>
                    <a:schemeClr val="tx1"/>
                  </a:solidFill>
                  <a:effectLst/>
                  <a:latin typeface="Cambria Math" panose="02040503050406030204" pitchFamily="18" charset="0"/>
                  <a:ea typeface="+mn-ea"/>
                  <a:cs typeface="+mn-cs"/>
                </a:rPr>
                <a:t>×</a:t>
              </a:r>
              <a:r>
                <a:rPr lang="es-ES" sz="1400" b="0" i="0">
                  <a:latin typeface="Cambria Math" panose="02040503050406030204" pitchFamily="18" charset="0"/>
                </a:rPr>
                <a:t> </a:t>
              </a:r>
              <a:r>
                <a:rPr lang="es-CR" sz="1400" b="0" i="0">
                  <a:latin typeface="Cambria Math" panose="02040503050406030204" pitchFamily="18" charset="0"/>
                </a:rPr>
                <a:t>100</a:t>
              </a:r>
              <a:endParaRPr lang="es-CR" sz="1400"/>
            </a:p>
          </xdr:txBody>
        </xdr:sp>
      </mc:Fallback>
    </mc:AlternateContent>
    <xdr:clientData/>
  </xdr:oneCellAnchor>
  <xdr:oneCellAnchor>
    <xdr:from>
      <xdr:col>3</xdr:col>
      <xdr:colOff>474889</xdr:colOff>
      <xdr:row>18</xdr:row>
      <xdr:rowOff>73480</xdr:rowOff>
    </xdr:from>
    <xdr:ext cx="5293179" cy="421590"/>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0800-000002000000}"/>
                </a:ext>
              </a:extLst>
            </xdr:cNvPr>
            <xdr:cNvSpPr txBox="1"/>
          </xdr:nvSpPr>
          <xdr:spPr>
            <a:xfrm>
              <a:off x="4580164" y="19980730"/>
              <a:ext cx="5293179" cy="421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400" b="0" i="1">
                        <a:latin typeface="Cambria Math" panose="02040503050406030204" pitchFamily="18" charset="0"/>
                      </a:rPr>
                      <m:t>𝐻</m:t>
                    </m:r>
                    <m:r>
                      <a:rPr lang="es-CR" sz="1400" b="0" i="1">
                        <a:latin typeface="Cambria Math" panose="02040503050406030204" pitchFamily="18" charset="0"/>
                      </a:rPr>
                      <m:t>=</m:t>
                    </m:r>
                    <m:d>
                      <m:dPr>
                        <m:ctrlPr>
                          <a:rPr lang="es-CR" sz="1400" b="0" i="1">
                            <a:latin typeface="Cambria Math" panose="02040503050406030204" pitchFamily="18" charset="0"/>
                          </a:rPr>
                        </m:ctrlPr>
                      </m:dPr>
                      <m:e>
                        <m:f>
                          <m:fPr>
                            <m:ctrlPr>
                              <a:rPr lang="es-CR" sz="1400" b="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𝑃𝑒𝑟𝑠𝑜𝑛𝑎𝑠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h𝑜𝑔𝑎𝑟𝑒𝑠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𝑝𝑜𝑏𝑟𝑒𝑧𝑎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𝑚𝑢𝑙𝑡𝑖𝑑𝑖𝑚𝑒𝑛𝑐𝑖𝑜𝑛𝑎𝑙</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den>
                        </m:f>
                      </m:e>
                    </m:d>
                    <m:r>
                      <a:rPr lang="es-CR" sz="1100" b="1" i="0">
                        <a:solidFill>
                          <a:schemeClr val="tx1"/>
                        </a:solidFill>
                        <a:effectLst/>
                        <a:latin typeface="Cambria Math" panose="02040503050406030204" pitchFamily="18" charset="0"/>
                        <a:ea typeface="+mn-ea"/>
                        <a:cs typeface="+mn-cs"/>
                      </a:rPr>
                      <m:t>×</m:t>
                    </m:r>
                    <m:r>
                      <a:rPr lang="es-ES" sz="1400" b="0" i="1">
                        <a:latin typeface="Cambria Math" panose="02040503050406030204" pitchFamily="18" charset="0"/>
                      </a:rPr>
                      <m:t> </m:t>
                    </m:r>
                    <m:r>
                      <a:rPr lang="es-CR" sz="1400" b="0" i="1">
                        <a:latin typeface="Cambria Math" panose="02040503050406030204" pitchFamily="18" charset="0"/>
                      </a:rPr>
                      <m:t>100</m:t>
                    </m:r>
                  </m:oMath>
                </m:oMathPara>
              </a14:m>
              <a:endParaRPr lang="es-CR" sz="1400"/>
            </a:p>
          </xdr:txBody>
        </xdr:sp>
      </mc:Choice>
      <mc:Fallback xmlns="">
        <xdr:sp macro="" textlink="">
          <xdr:nvSpPr>
            <xdr:cNvPr id="3" name="CuadroTexto 2">
              <a:extLst>
                <a:ext uri="{FF2B5EF4-FFF2-40B4-BE49-F238E27FC236}">
                  <a16:creationId xmlns:a16="http://schemas.microsoft.com/office/drawing/2014/main" id="{00000000-0008-0000-0800-000002000000}"/>
                </a:ext>
              </a:extLst>
            </xdr:cNvPr>
            <xdr:cNvSpPr txBox="1"/>
          </xdr:nvSpPr>
          <xdr:spPr>
            <a:xfrm>
              <a:off x="4580164" y="19980730"/>
              <a:ext cx="5293179" cy="421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400" b="0" i="0">
                  <a:latin typeface="Cambria Math" panose="02040503050406030204" pitchFamily="18" charset="0"/>
                </a:rPr>
                <a:t>𝐻=((</a:t>
              </a:r>
              <a:r>
                <a:rPr lang="es-CR" sz="1100" b="0" i="0">
                  <a:solidFill>
                    <a:schemeClr val="tx1"/>
                  </a:solidFill>
                  <a:effectLst/>
                  <a:latin typeface="Cambria Math" panose="02040503050406030204" pitchFamily="18" charset="0"/>
                  <a:ea typeface="+mn-ea"/>
                  <a:cs typeface="+mn-cs"/>
                </a:rPr>
                <a:t>𝑃𝑒𝑟𝑠𝑜𝑛𝑎𝑠 𝑒𝑛 ℎ𝑜𝑔𝑎𝑟𝑒𝑠 𝑐𝑜𝑛 𝑝𝑜𝑏𝑟𝑒𝑧𝑎 𝑚𝑢𝑙𝑡𝑖𝑑𝑖𝑚𝑒𝑛𝑐𝑖𝑜𝑛𝑎𝑙</a:t>
              </a:r>
              <a:r>
                <a:rPr lang="es-CR" sz="14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𝑇𝑜𝑡𝑎𝑙 𝑑𝑒 𝑝𝑒𝑟𝑠𝑜𝑛𝑎𝑠</a:t>
              </a:r>
              <a:r>
                <a:rPr lang="es-CR" sz="14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a:t>
              </a:r>
              <a:r>
                <a:rPr lang="es-CR" sz="1100" b="1" i="0">
                  <a:solidFill>
                    <a:schemeClr val="tx1"/>
                  </a:solidFill>
                  <a:effectLst/>
                  <a:latin typeface="Cambria Math" panose="02040503050406030204" pitchFamily="18" charset="0"/>
                  <a:ea typeface="+mn-ea"/>
                  <a:cs typeface="+mn-cs"/>
                </a:rPr>
                <a:t>×</a:t>
              </a:r>
              <a:r>
                <a:rPr lang="es-ES" sz="1400" b="0" i="0">
                  <a:latin typeface="Cambria Math" panose="02040503050406030204" pitchFamily="18" charset="0"/>
                </a:rPr>
                <a:t> </a:t>
              </a:r>
              <a:r>
                <a:rPr lang="es-CR" sz="1400" b="0" i="0">
                  <a:latin typeface="Cambria Math" panose="02040503050406030204" pitchFamily="18" charset="0"/>
                </a:rPr>
                <a:t>100</a:t>
              </a:r>
              <a:endParaRPr lang="es-CR" sz="1400"/>
            </a:p>
          </xdr:txBody>
        </xdr:sp>
      </mc:Fallback>
    </mc:AlternateContent>
    <xdr:clientData/>
  </xdr:oneCellAnchor>
  <xdr:oneCellAnchor>
    <xdr:from>
      <xdr:col>3</xdr:col>
      <xdr:colOff>474889</xdr:colOff>
      <xdr:row>18</xdr:row>
      <xdr:rowOff>73480</xdr:rowOff>
    </xdr:from>
    <xdr:ext cx="5293179" cy="421590"/>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0800-000002000000}"/>
                </a:ext>
              </a:extLst>
            </xdr:cNvPr>
            <xdr:cNvSpPr txBox="1"/>
          </xdr:nvSpPr>
          <xdr:spPr>
            <a:xfrm>
              <a:off x="4580164" y="20171230"/>
              <a:ext cx="5293179" cy="421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400" b="0" i="1">
                        <a:latin typeface="Cambria Math" panose="02040503050406030204" pitchFamily="18" charset="0"/>
                      </a:rPr>
                      <m:t>𝐻</m:t>
                    </m:r>
                    <m:r>
                      <a:rPr lang="es-CR" sz="1400" b="0" i="1">
                        <a:latin typeface="Cambria Math" panose="02040503050406030204" pitchFamily="18" charset="0"/>
                      </a:rPr>
                      <m:t>=</m:t>
                    </m:r>
                    <m:d>
                      <m:dPr>
                        <m:ctrlPr>
                          <a:rPr lang="es-CR" sz="1400" b="0" i="1">
                            <a:latin typeface="Cambria Math" panose="02040503050406030204" pitchFamily="18" charset="0"/>
                          </a:rPr>
                        </m:ctrlPr>
                      </m:dPr>
                      <m:e>
                        <m:f>
                          <m:fPr>
                            <m:ctrlPr>
                              <a:rPr lang="es-CR" sz="1400" b="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𝑃𝑒𝑟𝑠𝑜𝑛𝑎𝑠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h𝑜𝑔𝑎𝑟𝑒𝑠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𝑝𝑜𝑏𝑟𝑒𝑧𝑎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𝑚𝑢𝑙𝑡𝑖𝑑𝑖𝑚𝑒𝑛𝑐𝑖𝑜𝑛𝑎𝑙</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den>
                        </m:f>
                      </m:e>
                    </m:d>
                    <m:r>
                      <a:rPr lang="es-CR" sz="1100" b="1" i="0">
                        <a:solidFill>
                          <a:schemeClr val="tx1"/>
                        </a:solidFill>
                        <a:effectLst/>
                        <a:latin typeface="Cambria Math" panose="02040503050406030204" pitchFamily="18" charset="0"/>
                        <a:ea typeface="+mn-ea"/>
                        <a:cs typeface="+mn-cs"/>
                      </a:rPr>
                      <m:t>×</m:t>
                    </m:r>
                    <m:r>
                      <a:rPr lang="es-ES" sz="1400" b="0" i="1">
                        <a:latin typeface="Cambria Math" panose="02040503050406030204" pitchFamily="18" charset="0"/>
                      </a:rPr>
                      <m:t> </m:t>
                    </m:r>
                    <m:r>
                      <a:rPr lang="es-CR" sz="1400" b="0" i="1">
                        <a:latin typeface="Cambria Math" panose="02040503050406030204" pitchFamily="18" charset="0"/>
                      </a:rPr>
                      <m:t>100</m:t>
                    </m:r>
                  </m:oMath>
                </m:oMathPara>
              </a14:m>
              <a:endParaRPr lang="es-CR" sz="1400"/>
            </a:p>
          </xdr:txBody>
        </xdr:sp>
      </mc:Choice>
      <mc:Fallback xmlns="">
        <xdr:sp macro="" textlink="">
          <xdr:nvSpPr>
            <xdr:cNvPr id="4" name="CuadroTexto 3">
              <a:extLst>
                <a:ext uri="{FF2B5EF4-FFF2-40B4-BE49-F238E27FC236}">
                  <a16:creationId xmlns:a16="http://schemas.microsoft.com/office/drawing/2014/main" id="{00000000-0008-0000-0800-000002000000}"/>
                </a:ext>
              </a:extLst>
            </xdr:cNvPr>
            <xdr:cNvSpPr txBox="1"/>
          </xdr:nvSpPr>
          <xdr:spPr>
            <a:xfrm>
              <a:off x="4580164" y="20171230"/>
              <a:ext cx="5293179" cy="421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400" b="0" i="0">
                  <a:latin typeface="Cambria Math" panose="02040503050406030204" pitchFamily="18" charset="0"/>
                </a:rPr>
                <a:t>𝐻=((</a:t>
              </a:r>
              <a:r>
                <a:rPr lang="es-CR" sz="1100" b="0" i="0">
                  <a:solidFill>
                    <a:schemeClr val="tx1"/>
                  </a:solidFill>
                  <a:effectLst/>
                  <a:latin typeface="Cambria Math" panose="02040503050406030204" pitchFamily="18" charset="0"/>
                  <a:ea typeface="+mn-ea"/>
                  <a:cs typeface="+mn-cs"/>
                </a:rPr>
                <a:t>𝑃𝑒𝑟𝑠𝑜𝑛𝑎𝑠 𝑒𝑛 ℎ𝑜𝑔𝑎𝑟𝑒𝑠 𝑐𝑜𝑛 𝑝𝑜𝑏𝑟𝑒𝑧𝑎 𝑚𝑢𝑙𝑡𝑖𝑑𝑖𝑚𝑒𝑛𝑐𝑖𝑜𝑛𝑎𝑙</a:t>
              </a:r>
              <a:r>
                <a:rPr lang="es-CR" sz="14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𝑇𝑜𝑡𝑎𝑙 𝑑𝑒 𝑝𝑒𝑟𝑠𝑜𝑛𝑎𝑠</a:t>
              </a:r>
              <a:r>
                <a:rPr lang="es-CR" sz="14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a:t>
              </a:r>
              <a:r>
                <a:rPr lang="es-CR" sz="1100" b="1" i="0">
                  <a:solidFill>
                    <a:schemeClr val="tx1"/>
                  </a:solidFill>
                  <a:effectLst/>
                  <a:latin typeface="Cambria Math" panose="02040503050406030204" pitchFamily="18" charset="0"/>
                  <a:ea typeface="+mn-ea"/>
                  <a:cs typeface="+mn-cs"/>
                </a:rPr>
                <a:t>×</a:t>
              </a:r>
              <a:r>
                <a:rPr lang="es-ES" sz="1400" b="0" i="0">
                  <a:latin typeface="Cambria Math" panose="02040503050406030204" pitchFamily="18" charset="0"/>
                </a:rPr>
                <a:t> </a:t>
              </a:r>
              <a:r>
                <a:rPr lang="es-CR" sz="1400" b="0" i="0">
                  <a:latin typeface="Cambria Math" panose="02040503050406030204" pitchFamily="18" charset="0"/>
                </a:rPr>
                <a:t>100</a:t>
              </a:r>
              <a:endParaRPr lang="es-CR" sz="1400"/>
            </a:p>
          </xdr:txBody>
        </xdr:sp>
      </mc:Fallback>
    </mc:AlternateContent>
    <xdr:clientData/>
  </xdr:oneCellAnchor>
  <xdr:oneCellAnchor>
    <xdr:from>
      <xdr:col>3</xdr:col>
      <xdr:colOff>474889</xdr:colOff>
      <xdr:row>18</xdr:row>
      <xdr:rowOff>73480</xdr:rowOff>
    </xdr:from>
    <xdr:ext cx="5293179" cy="421590"/>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0800-000002000000}"/>
                </a:ext>
              </a:extLst>
            </xdr:cNvPr>
            <xdr:cNvSpPr txBox="1"/>
          </xdr:nvSpPr>
          <xdr:spPr>
            <a:xfrm>
              <a:off x="4580164" y="20171230"/>
              <a:ext cx="5293179" cy="421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400" b="0" i="1">
                        <a:latin typeface="Cambria Math" panose="02040503050406030204" pitchFamily="18" charset="0"/>
                      </a:rPr>
                      <m:t>𝐻</m:t>
                    </m:r>
                    <m:r>
                      <a:rPr lang="es-CR" sz="1400" b="0" i="1">
                        <a:latin typeface="Cambria Math" panose="02040503050406030204" pitchFamily="18" charset="0"/>
                      </a:rPr>
                      <m:t>=</m:t>
                    </m:r>
                    <m:d>
                      <m:dPr>
                        <m:ctrlPr>
                          <a:rPr lang="es-CR" sz="1400" b="0" i="1">
                            <a:latin typeface="Cambria Math" panose="02040503050406030204" pitchFamily="18" charset="0"/>
                          </a:rPr>
                        </m:ctrlPr>
                      </m:dPr>
                      <m:e>
                        <m:f>
                          <m:fPr>
                            <m:ctrlPr>
                              <a:rPr lang="es-CR" sz="1400" b="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𝑃𝑒𝑟𝑠𝑜𝑛𝑎𝑠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h𝑜𝑔𝑎𝑟𝑒𝑠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𝑝𝑜𝑏𝑟𝑒𝑧𝑎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𝑚𝑢𝑙𝑡𝑖𝑑𝑖𝑚𝑒𝑛𝑐𝑖𝑜𝑛𝑎𝑙</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den>
                        </m:f>
                      </m:e>
                    </m:d>
                    <m:r>
                      <a:rPr lang="es-CR" sz="1100" b="1" i="0">
                        <a:solidFill>
                          <a:schemeClr val="tx1"/>
                        </a:solidFill>
                        <a:effectLst/>
                        <a:latin typeface="Cambria Math" panose="02040503050406030204" pitchFamily="18" charset="0"/>
                        <a:ea typeface="+mn-ea"/>
                        <a:cs typeface="+mn-cs"/>
                      </a:rPr>
                      <m:t>×</m:t>
                    </m:r>
                    <m:r>
                      <a:rPr lang="es-ES" sz="1400" b="0" i="1">
                        <a:latin typeface="Cambria Math" panose="02040503050406030204" pitchFamily="18" charset="0"/>
                      </a:rPr>
                      <m:t> </m:t>
                    </m:r>
                    <m:r>
                      <a:rPr lang="es-CR" sz="1400" b="0" i="1">
                        <a:latin typeface="Cambria Math" panose="02040503050406030204" pitchFamily="18" charset="0"/>
                      </a:rPr>
                      <m:t>100</m:t>
                    </m:r>
                  </m:oMath>
                </m:oMathPara>
              </a14:m>
              <a:endParaRPr lang="es-CR" sz="1400"/>
            </a:p>
          </xdr:txBody>
        </xdr:sp>
      </mc:Choice>
      <mc:Fallback xmlns="">
        <xdr:sp macro="" textlink="">
          <xdr:nvSpPr>
            <xdr:cNvPr id="5" name="CuadroTexto 4">
              <a:extLst>
                <a:ext uri="{FF2B5EF4-FFF2-40B4-BE49-F238E27FC236}">
                  <a16:creationId xmlns:a16="http://schemas.microsoft.com/office/drawing/2014/main" id="{00000000-0008-0000-0800-000002000000}"/>
                </a:ext>
              </a:extLst>
            </xdr:cNvPr>
            <xdr:cNvSpPr txBox="1"/>
          </xdr:nvSpPr>
          <xdr:spPr>
            <a:xfrm>
              <a:off x="4580164" y="20171230"/>
              <a:ext cx="5293179" cy="421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400" b="0" i="0">
                  <a:latin typeface="Cambria Math" panose="02040503050406030204" pitchFamily="18" charset="0"/>
                </a:rPr>
                <a:t>𝐻=((</a:t>
              </a:r>
              <a:r>
                <a:rPr lang="es-CR" sz="1100" b="0" i="0">
                  <a:solidFill>
                    <a:schemeClr val="tx1"/>
                  </a:solidFill>
                  <a:effectLst/>
                  <a:latin typeface="Cambria Math" panose="02040503050406030204" pitchFamily="18" charset="0"/>
                  <a:ea typeface="+mn-ea"/>
                  <a:cs typeface="+mn-cs"/>
                </a:rPr>
                <a:t>𝑃𝑒𝑟𝑠𝑜𝑛𝑎𝑠 𝑒𝑛 ℎ𝑜𝑔𝑎𝑟𝑒𝑠 𝑐𝑜𝑛 𝑝𝑜𝑏𝑟𝑒𝑧𝑎 𝑚𝑢𝑙𝑡𝑖𝑑𝑖𝑚𝑒𝑛𝑐𝑖𝑜𝑛𝑎𝑙</a:t>
              </a:r>
              <a:r>
                <a:rPr lang="es-CR" sz="14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𝑇𝑜𝑡𝑎𝑙 𝑑𝑒 𝑝𝑒𝑟𝑠𝑜𝑛𝑎𝑠</a:t>
              </a:r>
              <a:r>
                <a:rPr lang="es-CR" sz="14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a:t>
              </a:r>
              <a:r>
                <a:rPr lang="es-CR" sz="1100" b="1" i="0">
                  <a:solidFill>
                    <a:schemeClr val="tx1"/>
                  </a:solidFill>
                  <a:effectLst/>
                  <a:latin typeface="Cambria Math" panose="02040503050406030204" pitchFamily="18" charset="0"/>
                  <a:ea typeface="+mn-ea"/>
                  <a:cs typeface="+mn-cs"/>
                </a:rPr>
                <a:t>×</a:t>
              </a:r>
              <a:r>
                <a:rPr lang="es-ES" sz="1400" b="0" i="0">
                  <a:latin typeface="Cambria Math" panose="02040503050406030204" pitchFamily="18" charset="0"/>
                </a:rPr>
                <a:t> </a:t>
              </a:r>
              <a:r>
                <a:rPr lang="es-CR" sz="1400" b="0" i="0">
                  <a:latin typeface="Cambria Math" panose="02040503050406030204" pitchFamily="18" charset="0"/>
                </a:rPr>
                <a:t>100</a:t>
              </a:r>
              <a:endParaRPr lang="es-CR" sz="1400"/>
            </a:p>
          </xdr:txBody>
        </xdr:sp>
      </mc:Fallback>
    </mc:AlternateContent>
    <xdr:clientData/>
  </xdr:oneCellAnchor>
</xdr:wsDr>
</file>

<file path=xl/drawings/drawing11.xml><?xml version="1.0" encoding="utf-8"?>
<xdr:wsDr xmlns:xdr="http://schemas.openxmlformats.org/drawingml/2006/spreadsheetDrawing" xmlns:a="http://schemas.openxmlformats.org/drawingml/2006/main">
  <xdr:twoCellAnchor>
    <xdr:from>
      <xdr:col>1</xdr:col>
      <xdr:colOff>990600</xdr:colOff>
      <xdr:row>32</xdr:row>
      <xdr:rowOff>19050</xdr:rowOff>
    </xdr:from>
    <xdr:to>
      <xdr:col>7</xdr:col>
      <xdr:colOff>752475</xdr:colOff>
      <xdr:row>51</xdr:row>
      <xdr:rowOff>47625</xdr:rowOff>
    </xdr:to>
    <xdr:graphicFrame macro="">
      <xdr:nvGraphicFramePr>
        <xdr:cNvPr id="2" name="Gráfico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oneCellAnchor>
    <xdr:from>
      <xdr:col>3</xdr:col>
      <xdr:colOff>855887</xdr:colOff>
      <xdr:row>16</xdr:row>
      <xdr:rowOff>93548</xdr:rowOff>
    </xdr:from>
    <xdr:ext cx="3918858" cy="352789"/>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0A00-000002000000}"/>
                </a:ext>
              </a:extLst>
            </xdr:cNvPr>
            <xdr:cNvSpPr txBox="1"/>
          </xdr:nvSpPr>
          <xdr:spPr>
            <a:xfrm>
              <a:off x="4980212" y="4513148"/>
              <a:ext cx="3918858" cy="3527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𝑁</m:t>
                        </m:r>
                        <m:r>
                          <a:rPr lang="es-CR" sz="1100" b="0" i="1">
                            <a:solidFill>
                              <a:schemeClr val="tx1"/>
                            </a:solidFill>
                            <a:effectLst/>
                            <a:latin typeface="Cambria Math" panose="02040503050406030204" pitchFamily="18" charset="0"/>
                            <a:ea typeface="+mn-ea"/>
                            <a:cs typeface="+mn-cs"/>
                          </a:rPr>
                          <m:t>ú</m:t>
                        </m:r>
                        <m:r>
                          <a:rPr lang="es-CR" sz="1100" b="0" i="1">
                            <a:solidFill>
                              <a:schemeClr val="tx1"/>
                            </a:solidFill>
                            <a:effectLst/>
                            <a:latin typeface="Cambria Math" panose="02040503050406030204" pitchFamily="18" charset="0"/>
                            <a:ea typeface="+mn-ea"/>
                            <a:cs typeface="+mn-cs"/>
                          </a:rPr>
                          <m:t>𝑚𝑒𝑟𝑜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𝑏𝑒𝑛𝑒𝑓𝑖𝑐𝑖𝑎𝑟𝑖𝑜𝑠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𝑝𝑟𝑜𝑔𝑟𝑎𝑚𝑎𝑠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𝑠𝑜𝑐𝑖𝑎𝑙𝑒𝑠</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𝑃𝑜𝑏𝑙𝑎𝑐𝑖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den>
                    </m:f>
                    <m:r>
                      <a:rPr lang="es-ES" sz="1200" b="0" i="1">
                        <a:latin typeface="Cambria Math" panose="02040503050406030204" pitchFamily="18" charset="0"/>
                      </a:rPr>
                      <m:t> </m:t>
                    </m:r>
                    <m:r>
                      <a:rPr lang="es-CR" sz="1100" b="1" i="0">
                        <a:solidFill>
                          <a:schemeClr val="tx1"/>
                        </a:solidFill>
                        <a:effectLst/>
                        <a:latin typeface="Cambria Math" panose="02040503050406030204" pitchFamily="18" charset="0"/>
                        <a:ea typeface="+mn-ea"/>
                        <a:cs typeface="+mn-cs"/>
                      </a:rPr>
                      <m:t>×</m:t>
                    </m:r>
                    <m:r>
                      <a:rPr lang="es-ES" sz="1200" b="0" i="1">
                        <a:latin typeface="Cambria Math" panose="02040503050406030204" pitchFamily="18" charset="0"/>
                      </a:rPr>
                      <m:t> </m:t>
                    </m:r>
                    <m:r>
                      <a:rPr lang="es-CR" sz="1200" b="0" i="1">
                        <a:latin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0A00-000002000000}"/>
                </a:ext>
              </a:extLst>
            </xdr:cNvPr>
            <xdr:cNvSpPr txBox="1"/>
          </xdr:nvSpPr>
          <xdr:spPr>
            <a:xfrm>
              <a:off x="4980212" y="4513148"/>
              <a:ext cx="3918858" cy="3527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2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𝑁ú𝑚𝑒𝑟𝑜 𝑑𝑒 𝑏𝑒𝑛𝑒𝑓𝑖𝑐𝑖𝑎𝑟𝑖𝑜𝑠 𝑑𝑒 𝑝𝑟𝑜𝑔𝑟𝑎𝑚𝑎𝑠 𝑠𝑜𝑐𝑖𝑎𝑙𝑒𝑠</a:t>
              </a:r>
              <a:r>
                <a:rPr lang="es-CR" sz="12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𝑇𝑜𝑡𝑎𝑙 𝑑𝑒 𝑃𝑜𝑏𝑙𝑎𝑐𝑖ó𝑛</a:t>
              </a:r>
              <a:r>
                <a:rPr lang="es-CR" sz="1200" b="0" i="0">
                  <a:solidFill>
                    <a:schemeClr val="tx1"/>
                  </a:solidFill>
                  <a:effectLst/>
                  <a:latin typeface="Cambria Math" panose="02040503050406030204" pitchFamily="18" charset="0"/>
                  <a:ea typeface="+mn-ea"/>
                  <a:cs typeface="+mn-cs"/>
                </a:rPr>
                <a:t>)</a:t>
              </a:r>
              <a:r>
                <a:rPr lang="es-ES" sz="1200" b="0" i="0">
                  <a:solidFill>
                    <a:schemeClr val="tx1"/>
                  </a:solidFill>
                  <a:effectLst/>
                  <a:latin typeface="Cambria Math" panose="02040503050406030204" pitchFamily="18" charset="0"/>
                  <a:ea typeface="+mn-ea"/>
                  <a:cs typeface="+mn-cs"/>
                </a:rPr>
                <a:t> </a:t>
              </a:r>
              <a:r>
                <a:rPr lang="es-ES" sz="1200" b="0" i="0">
                  <a:latin typeface="Cambria Math" panose="02040503050406030204" pitchFamily="18" charset="0"/>
                </a:rPr>
                <a:t> </a:t>
              </a:r>
              <a:r>
                <a:rPr lang="es-CR" sz="1100" b="1" i="0">
                  <a:solidFill>
                    <a:schemeClr val="tx1"/>
                  </a:solidFill>
                  <a:effectLst/>
                  <a:latin typeface="Cambria Math" panose="02040503050406030204" pitchFamily="18" charset="0"/>
                  <a:ea typeface="+mn-ea"/>
                  <a:cs typeface="+mn-cs"/>
                </a:rPr>
                <a:t>×</a:t>
              </a:r>
              <a:r>
                <a:rPr lang="es-ES" sz="1200" b="0" i="0">
                  <a:latin typeface="Cambria Math" panose="02040503050406030204" pitchFamily="18" charset="0"/>
                </a:rPr>
                <a:t> </a:t>
              </a:r>
              <a:r>
                <a:rPr lang="es-CR" sz="1200" b="0" i="0">
                  <a:latin typeface="Cambria Math" panose="02040503050406030204" pitchFamily="18" charset="0"/>
                </a:rPr>
                <a:t>100</a:t>
              </a:r>
              <a:endParaRPr lang="es-CR" sz="1100"/>
            </a:p>
          </xdr:txBody>
        </xdr:sp>
      </mc:Fallback>
    </mc:AlternateContent>
    <xdr:clientData/>
  </xdr:oneCellAnchor>
  <xdr:oneCellAnchor>
    <xdr:from>
      <xdr:col>3</xdr:col>
      <xdr:colOff>855887</xdr:colOff>
      <xdr:row>16</xdr:row>
      <xdr:rowOff>93548</xdr:rowOff>
    </xdr:from>
    <xdr:ext cx="3918858" cy="352789"/>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0A00-000002000000}"/>
                </a:ext>
              </a:extLst>
            </xdr:cNvPr>
            <xdr:cNvSpPr txBox="1"/>
          </xdr:nvSpPr>
          <xdr:spPr>
            <a:xfrm>
              <a:off x="4980212" y="5703773"/>
              <a:ext cx="3918858" cy="3527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𝑁</m:t>
                        </m:r>
                        <m:r>
                          <a:rPr lang="es-CR" sz="1100" b="0" i="1">
                            <a:solidFill>
                              <a:schemeClr val="tx1"/>
                            </a:solidFill>
                            <a:effectLst/>
                            <a:latin typeface="Cambria Math" panose="02040503050406030204" pitchFamily="18" charset="0"/>
                            <a:ea typeface="+mn-ea"/>
                            <a:cs typeface="+mn-cs"/>
                          </a:rPr>
                          <m:t>ú</m:t>
                        </m:r>
                        <m:r>
                          <a:rPr lang="es-CR" sz="1100" b="0" i="1">
                            <a:solidFill>
                              <a:schemeClr val="tx1"/>
                            </a:solidFill>
                            <a:effectLst/>
                            <a:latin typeface="Cambria Math" panose="02040503050406030204" pitchFamily="18" charset="0"/>
                            <a:ea typeface="+mn-ea"/>
                            <a:cs typeface="+mn-cs"/>
                          </a:rPr>
                          <m:t>𝑚𝑒𝑟𝑜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𝑏𝑒𝑛𝑒𝑓𝑖𝑐𝑖𝑎𝑟𝑖𝑜𝑠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𝑝𝑟𝑜𝑔𝑟𝑎𝑚𝑎𝑠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𝑠𝑜𝑐𝑖𝑎𝑙𝑒𝑠</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𝑃𝑜𝑏𝑙𝑎𝑐𝑖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den>
                    </m:f>
                    <m:r>
                      <a:rPr lang="es-ES" sz="1200" b="0" i="1">
                        <a:latin typeface="Cambria Math" panose="02040503050406030204" pitchFamily="18" charset="0"/>
                      </a:rPr>
                      <m:t> </m:t>
                    </m:r>
                    <m:r>
                      <a:rPr lang="es-CR" sz="1100" b="1" i="0">
                        <a:solidFill>
                          <a:schemeClr val="tx1"/>
                        </a:solidFill>
                        <a:effectLst/>
                        <a:latin typeface="Cambria Math" panose="02040503050406030204" pitchFamily="18" charset="0"/>
                        <a:ea typeface="+mn-ea"/>
                        <a:cs typeface="+mn-cs"/>
                      </a:rPr>
                      <m:t>×</m:t>
                    </m:r>
                    <m:r>
                      <a:rPr lang="es-ES" sz="1200" b="0" i="1">
                        <a:latin typeface="Cambria Math" panose="02040503050406030204" pitchFamily="18" charset="0"/>
                      </a:rPr>
                      <m:t> </m:t>
                    </m:r>
                    <m:r>
                      <a:rPr lang="es-CR" sz="1200" b="0" i="1">
                        <a:latin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0A00-000002000000}"/>
                </a:ext>
              </a:extLst>
            </xdr:cNvPr>
            <xdr:cNvSpPr txBox="1"/>
          </xdr:nvSpPr>
          <xdr:spPr>
            <a:xfrm>
              <a:off x="4980212" y="5703773"/>
              <a:ext cx="3918858" cy="3527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2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𝑁ú𝑚𝑒𝑟𝑜 𝑑𝑒 𝑏𝑒𝑛𝑒𝑓𝑖𝑐𝑖𝑎𝑟𝑖𝑜𝑠 𝑑𝑒 𝑝𝑟𝑜𝑔𝑟𝑎𝑚𝑎𝑠 𝑠𝑜𝑐𝑖𝑎𝑙𝑒𝑠</a:t>
              </a:r>
              <a:r>
                <a:rPr lang="es-CR" sz="12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𝑇𝑜𝑡𝑎𝑙 𝑑𝑒 𝑃𝑜𝑏𝑙𝑎𝑐𝑖ó𝑛</a:t>
              </a:r>
              <a:r>
                <a:rPr lang="es-CR" sz="1200" b="0" i="0">
                  <a:solidFill>
                    <a:schemeClr val="tx1"/>
                  </a:solidFill>
                  <a:effectLst/>
                  <a:latin typeface="Cambria Math" panose="02040503050406030204" pitchFamily="18" charset="0"/>
                  <a:ea typeface="+mn-ea"/>
                  <a:cs typeface="+mn-cs"/>
                </a:rPr>
                <a:t>)</a:t>
              </a:r>
              <a:r>
                <a:rPr lang="es-ES" sz="1200" b="0" i="0">
                  <a:solidFill>
                    <a:schemeClr val="tx1"/>
                  </a:solidFill>
                  <a:effectLst/>
                  <a:latin typeface="Cambria Math" panose="02040503050406030204" pitchFamily="18" charset="0"/>
                  <a:ea typeface="+mn-ea"/>
                  <a:cs typeface="+mn-cs"/>
                </a:rPr>
                <a:t> </a:t>
              </a:r>
              <a:r>
                <a:rPr lang="es-ES" sz="1200" b="0" i="0">
                  <a:latin typeface="Cambria Math" panose="02040503050406030204" pitchFamily="18" charset="0"/>
                </a:rPr>
                <a:t> </a:t>
              </a:r>
              <a:r>
                <a:rPr lang="es-CR" sz="1100" b="1" i="0">
                  <a:solidFill>
                    <a:schemeClr val="tx1"/>
                  </a:solidFill>
                  <a:effectLst/>
                  <a:latin typeface="Cambria Math" panose="02040503050406030204" pitchFamily="18" charset="0"/>
                  <a:ea typeface="+mn-ea"/>
                  <a:cs typeface="+mn-cs"/>
                </a:rPr>
                <a:t>×</a:t>
              </a:r>
              <a:r>
                <a:rPr lang="es-ES" sz="1200" b="0" i="0">
                  <a:latin typeface="Cambria Math" panose="02040503050406030204" pitchFamily="18" charset="0"/>
                </a:rPr>
                <a:t> </a:t>
              </a:r>
              <a:r>
                <a:rPr lang="es-CR" sz="1200" b="0" i="0">
                  <a:latin typeface="Cambria Math" panose="02040503050406030204" pitchFamily="18" charset="0"/>
                </a:rPr>
                <a:t>100</a:t>
              </a:r>
              <a:endParaRPr lang="es-CR" sz="1100"/>
            </a:p>
          </xdr:txBody>
        </xdr:sp>
      </mc:Fallback>
    </mc:AlternateContent>
    <xdr:clientData/>
  </xdr:oneCellAnchor>
</xdr:wsDr>
</file>

<file path=xl/drawings/drawing13.xml><?xml version="1.0" encoding="utf-8"?>
<xdr:wsDr xmlns:xdr="http://schemas.openxmlformats.org/drawingml/2006/spreadsheetDrawing" xmlns:a="http://schemas.openxmlformats.org/drawingml/2006/main">
  <xdr:twoCellAnchor>
    <xdr:from>
      <xdr:col>2</xdr:col>
      <xdr:colOff>14287</xdr:colOff>
      <xdr:row>24</xdr:row>
      <xdr:rowOff>61912</xdr:rowOff>
    </xdr:from>
    <xdr:to>
      <xdr:col>12</xdr:col>
      <xdr:colOff>366712</xdr:colOff>
      <xdr:row>43</xdr:row>
      <xdr:rowOff>42862</xdr:rowOff>
    </xdr:to>
    <xdr:graphicFrame macro="">
      <xdr:nvGraphicFramePr>
        <xdr:cNvPr id="2" name="Gráfico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0.05938</cdr:x>
      <cdr:y>0.78646</cdr:y>
    </cdr:from>
    <cdr:to>
      <cdr:x>0.09271</cdr:x>
      <cdr:y>0.80729</cdr:y>
    </cdr:to>
    <cdr:cxnSp macro="">
      <cdr:nvCxnSpPr>
        <cdr:cNvPr id="3" name="Conector recto 2">
          <a:extLst xmlns:a="http://schemas.openxmlformats.org/drawingml/2006/main">
            <a:ext uri="{FF2B5EF4-FFF2-40B4-BE49-F238E27FC236}">
              <a16:creationId xmlns:a16="http://schemas.microsoft.com/office/drawing/2014/main" id="{9ED4729A-EF4F-408C-A568-F993EF950B3E}"/>
            </a:ext>
          </a:extLst>
        </cdr:cNvPr>
        <cdr:cNvCxnSpPr/>
      </cdr:nvCxnSpPr>
      <cdr:spPr>
        <a:xfrm xmlns:a="http://schemas.openxmlformats.org/drawingml/2006/main">
          <a:off x="271463" y="2157413"/>
          <a:ext cx="152400" cy="57150"/>
        </a:xfrm>
        <a:prstGeom xmlns:a="http://schemas.openxmlformats.org/drawingml/2006/main" prst="line">
          <a:avLst/>
        </a:prstGeom>
        <a:ln xmlns:a="http://schemas.openxmlformats.org/drawingml/2006/mai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0.05903</cdr:x>
      <cdr:y>0.76852</cdr:y>
    </cdr:from>
    <cdr:to>
      <cdr:x>0.09236</cdr:x>
      <cdr:y>0.78935</cdr:y>
    </cdr:to>
    <cdr:cxnSp macro="">
      <cdr:nvCxnSpPr>
        <cdr:cNvPr id="4" name="Conector recto 3">
          <a:extLst xmlns:a="http://schemas.openxmlformats.org/drawingml/2006/main">
            <a:ext uri="{FF2B5EF4-FFF2-40B4-BE49-F238E27FC236}">
              <a16:creationId xmlns:a16="http://schemas.microsoft.com/office/drawing/2014/main" id="{73F0AF42-EAE5-4E36-BC88-7C9B3606BA10}"/>
            </a:ext>
          </a:extLst>
        </cdr:cNvPr>
        <cdr:cNvCxnSpPr/>
      </cdr:nvCxnSpPr>
      <cdr:spPr>
        <a:xfrm xmlns:a="http://schemas.openxmlformats.org/drawingml/2006/main">
          <a:off x="269875" y="2108200"/>
          <a:ext cx="152400" cy="57150"/>
        </a:xfrm>
        <a:prstGeom xmlns:a="http://schemas.openxmlformats.org/drawingml/2006/main" prst="line">
          <a:avLst/>
        </a:prstGeom>
        <a:ln xmlns:a="http://schemas.openxmlformats.org/drawingml/2006/mai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0.01354</cdr:x>
      <cdr:y>0.82813</cdr:y>
    </cdr:from>
    <cdr:to>
      <cdr:x>0.06354</cdr:x>
      <cdr:y>0.8941</cdr:y>
    </cdr:to>
    <cdr:sp macro="" textlink="">
      <cdr:nvSpPr>
        <cdr:cNvPr id="5" name="CuadroTexto 4"/>
        <cdr:cNvSpPr txBox="1"/>
      </cdr:nvSpPr>
      <cdr:spPr>
        <a:xfrm xmlns:a="http://schemas.openxmlformats.org/drawingml/2006/main">
          <a:off x="61913" y="2271713"/>
          <a:ext cx="228600" cy="180975"/>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s-CR" sz="1100">
              <a:solidFill>
                <a:schemeClr val="bg2">
                  <a:lumMod val="50000"/>
                </a:schemeClr>
              </a:solidFill>
            </a:rPr>
            <a:t>0</a:t>
          </a:r>
        </a:p>
      </cdr:txBody>
    </cdr:sp>
  </cdr:relSizeAnchor>
</c:userShapes>
</file>

<file path=xl/drawings/drawing15.xml><?xml version="1.0" encoding="utf-8"?>
<xdr:wsDr xmlns:xdr="http://schemas.openxmlformats.org/drawingml/2006/spreadsheetDrawing" xmlns:a="http://schemas.openxmlformats.org/drawingml/2006/main">
  <xdr:oneCellAnchor>
    <xdr:from>
      <xdr:col>3</xdr:col>
      <xdr:colOff>238123</xdr:colOff>
      <xdr:row>15</xdr:row>
      <xdr:rowOff>102394</xdr:rowOff>
    </xdr:from>
    <xdr:ext cx="5305427" cy="361125"/>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0C00-000002000000}"/>
                </a:ext>
              </a:extLst>
            </xdr:cNvPr>
            <xdr:cNvSpPr txBox="1"/>
          </xdr:nvSpPr>
          <xdr:spPr>
            <a:xfrm>
              <a:off x="4162423" y="7255669"/>
              <a:ext cx="5305427" cy="361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𝑃𝑜𝑏𝑙𝑎𝑐𝑖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𝑞𝑢𝑒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h𝑎𝑏𝑖𝑡𝑎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𝑣𝑖𝑣𝑖𝑒𝑛𝑑𝑎𝑠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𝑎𝑐𝑐𝑒𝑠𝑜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𝑠𝑒𝑟𝑣𝑖𝑐𝑖𝑜𝑠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𝑏</m:t>
                        </m:r>
                        <m:r>
                          <a:rPr lang="es-CR" sz="1100" b="0" i="1">
                            <a:solidFill>
                              <a:schemeClr val="tx1"/>
                            </a:solidFill>
                            <a:effectLst/>
                            <a:latin typeface="Cambria Math" panose="02040503050406030204" pitchFamily="18" charset="0"/>
                            <a:ea typeface="+mn-ea"/>
                            <a:cs typeface="+mn-cs"/>
                          </a:rPr>
                          <m:t>á</m:t>
                        </m:r>
                        <m:r>
                          <a:rPr lang="es-CR" sz="1100" b="0" i="1">
                            <a:solidFill>
                              <a:schemeClr val="tx1"/>
                            </a:solidFill>
                            <a:effectLst/>
                            <a:latin typeface="Cambria Math" panose="02040503050406030204" pitchFamily="18" charset="0"/>
                            <a:ea typeface="+mn-ea"/>
                            <a:cs typeface="+mn-cs"/>
                          </a:rPr>
                          <m:t>𝑠𝑖𝑐𝑜𝑠</m:t>
                        </m:r>
                        <m:r>
                          <a:rPr lang="es-CR" sz="1100" b="0" i="1">
                            <a:solidFill>
                              <a:schemeClr val="tx1"/>
                            </a:solidFill>
                            <a:effectLst/>
                            <a:latin typeface="Cambria Math" panose="02040503050406030204" pitchFamily="18" charset="0"/>
                            <a:ea typeface="+mn-ea"/>
                            <a:cs typeface="+mn-cs"/>
                          </a:rPr>
                          <m:t> ó</m:t>
                        </m:r>
                        <m:r>
                          <a:rPr lang="es-CR" sz="1100" b="0" i="1">
                            <a:solidFill>
                              <a:schemeClr val="tx1"/>
                            </a:solidFill>
                            <a:effectLst/>
                            <a:latin typeface="Cambria Math" panose="02040503050406030204" pitchFamily="18" charset="0"/>
                            <a:ea typeface="+mn-ea"/>
                            <a:cs typeface="+mn-cs"/>
                          </a:rPr>
                          <m:t>𝑝𝑡𝑖𝑚𝑜𝑠</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den>
                    </m:f>
                    <m:r>
                      <a:rPr lang="es-ES" sz="1100" b="0" i="1">
                        <a:latin typeface="Cambria Math" panose="02040503050406030204" pitchFamily="18" charset="0"/>
                      </a:rPr>
                      <m:t> </m:t>
                    </m:r>
                    <m:r>
                      <a:rPr lang="es-ES" sz="1100" b="0" i="1">
                        <a:latin typeface="Cambria Math" panose="02040503050406030204" pitchFamily="18" charset="0"/>
                        <a:ea typeface="Cambria Math" panose="02040503050406030204" pitchFamily="18" charset="0"/>
                      </a:rPr>
                      <m:t>× </m:t>
                    </m:r>
                    <m:r>
                      <a:rPr lang="es-CR" sz="1100" b="0" i="1">
                        <a:latin typeface="Cambria Math" panose="02040503050406030204" pitchFamily="18" charset="0"/>
                      </a:rPr>
                      <m:t>100</m:t>
                    </m:r>
                  </m:oMath>
                </m:oMathPara>
              </a14:m>
              <a:endParaRPr lang="es-CR" sz="1100">
                <a:latin typeface="+mn-lt"/>
              </a:endParaRPr>
            </a:p>
          </xdr:txBody>
        </xdr:sp>
      </mc:Choice>
      <mc:Fallback xmlns="">
        <xdr:sp macro="" textlink="">
          <xdr:nvSpPr>
            <xdr:cNvPr id="2" name="CuadroTexto 1">
              <a:extLst>
                <a:ext uri="{FF2B5EF4-FFF2-40B4-BE49-F238E27FC236}">
                  <a16:creationId xmlns:a16="http://schemas.microsoft.com/office/drawing/2014/main" id="{00000000-0008-0000-0C00-000002000000}"/>
                </a:ext>
              </a:extLst>
            </xdr:cNvPr>
            <xdr:cNvSpPr txBox="1"/>
          </xdr:nvSpPr>
          <xdr:spPr>
            <a:xfrm>
              <a:off x="4162423" y="7255669"/>
              <a:ext cx="5305427" cy="361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𝑃𝑜𝑏𝑙𝑎𝑐𝑖ó𝑛 𝑞𝑢𝑒 ℎ𝑎𝑏𝑖𝑡𝑎 𝑒𝑛 𝑣𝑖𝑣𝑖𝑒𝑛𝑑𝑎𝑠 𝑐𝑜𝑛 𝑎𝑐𝑐𝑒𝑠𝑜 𝑎 𝑠𝑒𝑟𝑣𝑖𝑐𝑖𝑜𝑠 𝑏á𝑠𝑖𝑐𝑜𝑠 ó𝑝𝑡𝑖𝑚𝑜𝑠)/(𝑇𝑜𝑡𝑎𝑙 𝑑𝑒 𝑝𝑒𝑟𝑠𝑜𝑛𝑎𝑠)</a:t>
              </a:r>
              <a:r>
                <a:rPr lang="es-ES" sz="1100" b="0" i="0">
                  <a:solidFill>
                    <a:schemeClr val="tx1"/>
                  </a:solidFill>
                  <a:effectLst/>
                  <a:latin typeface="Cambria Math" panose="02040503050406030204" pitchFamily="18" charset="0"/>
                  <a:ea typeface="+mn-ea"/>
                  <a:cs typeface="+mn-cs"/>
                </a:rPr>
                <a:t> </a:t>
              </a:r>
              <a:r>
                <a:rPr lang="es-ES" sz="1100" b="0" i="0">
                  <a:latin typeface="Cambria Math" panose="02040503050406030204" pitchFamily="18" charset="0"/>
                </a:rPr>
                <a:t> </a:t>
              </a:r>
              <a:r>
                <a:rPr lang="es-ES" sz="1100" b="0" i="0">
                  <a:latin typeface="Cambria Math" panose="02040503050406030204" pitchFamily="18" charset="0"/>
                  <a:ea typeface="Cambria Math" panose="02040503050406030204" pitchFamily="18" charset="0"/>
                </a:rPr>
                <a:t>× </a:t>
              </a:r>
              <a:r>
                <a:rPr lang="es-CR" sz="1100" b="0" i="0">
                  <a:latin typeface="Cambria Math" panose="02040503050406030204" pitchFamily="18" charset="0"/>
                </a:rPr>
                <a:t>100</a:t>
              </a:r>
              <a:endParaRPr lang="es-CR" sz="1100">
                <a:latin typeface="+mn-lt"/>
              </a:endParaRPr>
            </a:p>
          </xdr:txBody>
        </xdr:sp>
      </mc:Fallback>
    </mc:AlternateContent>
    <xdr:clientData/>
  </xdr:oneCellAnchor>
  <xdr:oneCellAnchor>
    <xdr:from>
      <xdr:col>3</xdr:col>
      <xdr:colOff>238123</xdr:colOff>
      <xdr:row>15</xdr:row>
      <xdr:rowOff>102394</xdr:rowOff>
    </xdr:from>
    <xdr:ext cx="5305427" cy="361125"/>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0C00-000002000000}"/>
                </a:ext>
              </a:extLst>
            </xdr:cNvPr>
            <xdr:cNvSpPr txBox="1"/>
          </xdr:nvSpPr>
          <xdr:spPr>
            <a:xfrm>
              <a:off x="4162423" y="7255669"/>
              <a:ext cx="5305427" cy="361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𝑃𝑜𝑏𝑙𝑎𝑐𝑖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𝑞𝑢𝑒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h𝑎𝑏𝑖𝑡𝑎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𝑣𝑖𝑣𝑖𝑒𝑛𝑑𝑎𝑠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𝑎𝑐𝑐𝑒𝑠𝑜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𝑠𝑒𝑟𝑣𝑖𝑐𝑖𝑜𝑠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𝑏</m:t>
                        </m:r>
                        <m:r>
                          <a:rPr lang="es-CR" sz="1100" b="0" i="1">
                            <a:solidFill>
                              <a:schemeClr val="tx1"/>
                            </a:solidFill>
                            <a:effectLst/>
                            <a:latin typeface="Cambria Math" panose="02040503050406030204" pitchFamily="18" charset="0"/>
                            <a:ea typeface="+mn-ea"/>
                            <a:cs typeface="+mn-cs"/>
                          </a:rPr>
                          <m:t>á</m:t>
                        </m:r>
                        <m:r>
                          <a:rPr lang="es-CR" sz="1100" b="0" i="1">
                            <a:solidFill>
                              <a:schemeClr val="tx1"/>
                            </a:solidFill>
                            <a:effectLst/>
                            <a:latin typeface="Cambria Math" panose="02040503050406030204" pitchFamily="18" charset="0"/>
                            <a:ea typeface="+mn-ea"/>
                            <a:cs typeface="+mn-cs"/>
                          </a:rPr>
                          <m:t>𝑠𝑖𝑐𝑜𝑠</m:t>
                        </m:r>
                        <m:r>
                          <a:rPr lang="es-CR" sz="1100" b="0" i="1">
                            <a:solidFill>
                              <a:schemeClr val="tx1"/>
                            </a:solidFill>
                            <a:effectLst/>
                            <a:latin typeface="Cambria Math" panose="02040503050406030204" pitchFamily="18" charset="0"/>
                            <a:ea typeface="+mn-ea"/>
                            <a:cs typeface="+mn-cs"/>
                          </a:rPr>
                          <m:t> ó</m:t>
                        </m:r>
                        <m:r>
                          <a:rPr lang="es-CR" sz="1100" b="0" i="1">
                            <a:solidFill>
                              <a:schemeClr val="tx1"/>
                            </a:solidFill>
                            <a:effectLst/>
                            <a:latin typeface="Cambria Math" panose="02040503050406030204" pitchFamily="18" charset="0"/>
                            <a:ea typeface="+mn-ea"/>
                            <a:cs typeface="+mn-cs"/>
                          </a:rPr>
                          <m:t>𝑝𝑡𝑖𝑚𝑜𝑠</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den>
                    </m:f>
                    <m:r>
                      <a:rPr lang="es-ES" sz="1100" b="0" i="1">
                        <a:latin typeface="Cambria Math" panose="02040503050406030204" pitchFamily="18" charset="0"/>
                      </a:rPr>
                      <m:t> </m:t>
                    </m:r>
                    <m:r>
                      <a:rPr lang="es-ES" sz="1100" b="0" i="1">
                        <a:latin typeface="Cambria Math" panose="02040503050406030204" pitchFamily="18" charset="0"/>
                        <a:ea typeface="Cambria Math" panose="02040503050406030204" pitchFamily="18" charset="0"/>
                      </a:rPr>
                      <m:t>× </m:t>
                    </m:r>
                    <m:r>
                      <a:rPr lang="es-CR" sz="1100" b="0" i="1">
                        <a:latin typeface="Cambria Math" panose="02040503050406030204" pitchFamily="18" charset="0"/>
                      </a:rPr>
                      <m:t>100</m:t>
                    </m:r>
                  </m:oMath>
                </m:oMathPara>
              </a14:m>
              <a:endParaRPr lang="es-CR" sz="1100">
                <a:latin typeface="+mn-lt"/>
              </a:endParaRPr>
            </a:p>
          </xdr:txBody>
        </xdr:sp>
      </mc:Choice>
      <mc:Fallback xmlns="">
        <xdr:sp macro="" textlink="">
          <xdr:nvSpPr>
            <xdr:cNvPr id="3" name="CuadroTexto 2">
              <a:extLst>
                <a:ext uri="{FF2B5EF4-FFF2-40B4-BE49-F238E27FC236}">
                  <a16:creationId xmlns:a16="http://schemas.microsoft.com/office/drawing/2014/main" id="{00000000-0008-0000-0C00-000002000000}"/>
                </a:ext>
              </a:extLst>
            </xdr:cNvPr>
            <xdr:cNvSpPr txBox="1"/>
          </xdr:nvSpPr>
          <xdr:spPr>
            <a:xfrm>
              <a:off x="4162423" y="7255669"/>
              <a:ext cx="5305427" cy="361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𝑃𝑜𝑏𝑙𝑎𝑐𝑖ó𝑛 𝑞𝑢𝑒 ℎ𝑎𝑏𝑖𝑡𝑎 𝑒𝑛 𝑣𝑖𝑣𝑖𝑒𝑛𝑑𝑎𝑠 𝑐𝑜𝑛 𝑎𝑐𝑐𝑒𝑠𝑜 𝑎 𝑠𝑒𝑟𝑣𝑖𝑐𝑖𝑜𝑠 𝑏á𝑠𝑖𝑐𝑜𝑠 ó𝑝𝑡𝑖𝑚𝑜𝑠)/(𝑇𝑜𝑡𝑎𝑙 𝑑𝑒 𝑝𝑒𝑟𝑠𝑜𝑛𝑎𝑠)</a:t>
              </a:r>
              <a:r>
                <a:rPr lang="es-ES" sz="1100" b="0" i="0">
                  <a:solidFill>
                    <a:schemeClr val="tx1"/>
                  </a:solidFill>
                  <a:effectLst/>
                  <a:latin typeface="Cambria Math" panose="02040503050406030204" pitchFamily="18" charset="0"/>
                  <a:ea typeface="+mn-ea"/>
                  <a:cs typeface="+mn-cs"/>
                </a:rPr>
                <a:t> </a:t>
              </a:r>
              <a:r>
                <a:rPr lang="es-ES" sz="1100" b="0" i="0">
                  <a:latin typeface="Cambria Math" panose="02040503050406030204" pitchFamily="18" charset="0"/>
                </a:rPr>
                <a:t> </a:t>
              </a:r>
              <a:r>
                <a:rPr lang="es-ES" sz="1100" b="0" i="0">
                  <a:latin typeface="Cambria Math" panose="02040503050406030204" pitchFamily="18" charset="0"/>
                  <a:ea typeface="Cambria Math" panose="02040503050406030204" pitchFamily="18" charset="0"/>
                </a:rPr>
                <a:t>× </a:t>
              </a:r>
              <a:r>
                <a:rPr lang="es-CR" sz="1100" b="0" i="0">
                  <a:latin typeface="Cambria Math" panose="02040503050406030204" pitchFamily="18" charset="0"/>
                </a:rPr>
                <a:t>100</a:t>
              </a:r>
              <a:endParaRPr lang="es-CR" sz="1100">
                <a:latin typeface="+mn-lt"/>
              </a:endParaRPr>
            </a:p>
          </xdr:txBody>
        </xdr:sp>
      </mc:Fallback>
    </mc:AlternateContent>
    <xdr:clientData/>
  </xdr:oneCellAnchor>
  <xdr:oneCellAnchor>
    <xdr:from>
      <xdr:col>3</xdr:col>
      <xdr:colOff>238123</xdr:colOff>
      <xdr:row>15</xdr:row>
      <xdr:rowOff>102394</xdr:rowOff>
    </xdr:from>
    <xdr:ext cx="5305427" cy="361125"/>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0C00-000002000000}"/>
                </a:ext>
              </a:extLst>
            </xdr:cNvPr>
            <xdr:cNvSpPr txBox="1"/>
          </xdr:nvSpPr>
          <xdr:spPr>
            <a:xfrm>
              <a:off x="4162423" y="7255669"/>
              <a:ext cx="5305427" cy="361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𝑃𝑜𝑏𝑙𝑎𝑐𝑖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𝑞𝑢𝑒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h𝑎𝑏𝑖𝑡𝑎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𝑣𝑖𝑣𝑖𝑒𝑛𝑑𝑎𝑠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𝑎𝑐𝑐𝑒𝑠𝑜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𝑠𝑒𝑟𝑣𝑖𝑐𝑖𝑜𝑠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𝑏</m:t>
                        </m:r>
                        <m:r>
                          <a:rPr lang="es-CR" sz="1100" b="0" i="1">
                            <a:solidFill>
                              <a:schemeClr val="tx1"/>
                            </a:solidFill>
                            <a:effectLst/>
                            <a:latin typeface="Cambria Math" panose="02040503050406030204" pitchFamily="18" charset="0"/>
                            <a:ea typeface="+mn-ea"/>
                            <a:cs typeface="+mn-cs"/>
                          </a:rPr>
                          <m:t>á</m:t>
                        </m:r>
                        <m:r>
                          <a:rPr lang="es-CR" sz="1100" b="0" i="1">
                            <a:solidFill>
                              <a:schemeClr val="tx1"/>
                            </a:solidFill>
                            <a:effectLst/>
                            <a:latin typeface="Cambria Math" panose="02040503050406030204" pitchFamily="18" charset="0"/>
                            <a:ea typeface="+mn-ea"/>
                            <a:cs typeface="+mn-cs"/>
                          </a:rPr>
                          <m:t>𝑠𝑖𝑐𝑜𝑠</m:t>
                        </m:r>
                        <m:r>
                          <a:rPr lang="es-CR" sz="1100" b="0" i="1">
                            <a:solidFill>
                              <a:schemeClr val="tx1"/>
                            </a:solidFill>
                            <a:effectLst/>
                            <a:latin typeface="Cambria Math" panose="02040503050406030204" pitchFamily="18" charset="0"/>
                            <a:ea typeface="+mn-ea"/>
                            <a:cs typeface="+mn-cs"/>
                          </a:rPr>
                          <m:t> ó</m:t>
                        </m:r>
                        <m:r>
                          <a:rPr lang="es-CR" sz="1100" b="0" i="1">
                            <a:solidFill>
                              <a:schemeClr val="tx1"/>
                            </a:solidFill>
                            <a:effectLst/>
                            <a:latin typeface="Cambria Math" panose="02040503050406030204" pitchFamily="18" charset="0"/>
                            <a:ea typeface="+mn-ea"/>
                            <a:cs typeface="+mn-cs"/>
                          </a:rPr>
                          <m:t>𝑝𝑡𝑖𝑚𝑜𝑠</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den>
                    </m:f>
                    <m:r>
                      <a:rPr lang="es-ES" sz="1100" b="0" i="1">
                        <a:latin typeface="Cambria Math" panose="02040503050406030204" pitchFamily="18" charset="0"/>
                      </a:rPr>
                      <m:t> </m:t>
                    </m:r>
                    <m:r>
                      <a:rPr lang="es-ES" sz="1100" b="0" i="1">
                        <a:latin typeface="Cambria Math" panose="02040503050406030204" pitchFamily="18" charset="0"/>
                        <a:ea typeface="Cambria Math" panose="02040503050406030204" pitchFamily="18" charset="0"/>
                      </a:rPr>
                      <m:t>× </m:t>
                    </m:r>
                    <m:r>
                      <a:rPr lang="es-CR" sz="1100" b="0" i="1">
                        <a:latin typeface="Cambria Math" panose="02040503050406030204" pitchFamily="18" charset="0"/>
                      </a:rPr>
                      <m:t>100</m:t>
                    </m:r>
                  </m:oMath>
                </m:oMathPara>
              </a14:m>
              <a:endParaRPr lang="es-CR" sz="1100">
                <a:latin typeface="+mn-lt"/>
              </a:endParaRPr>
            </a:p>
          </xdr:txBody>
        </xdr:sp>
      </mc:Choice>
      <mc:Fallback xmlns="">
        <xdr:sp macro="" textlink="">
          <xdr:nvSpPr>
            <xdr:cNvPr id="4" name="CuadroTexto 3">
              <a:extLst>
                <a:ext uri="{FF2B5EF4-FFF2-40B4-BE49-F238E27FC236}">
                  <a16:creationId xmlns:a16="http://schemas.microsoft.com/office/drawing/2014/main" id="{00000000-0008-0000-0C00-000002000000}"/>
                </a:ext>
              </a:extLst>
            </xdr:cNvPr>
            <xdr:cNvSpPr txBox="1"/>
          </xdr:nvSpPr>
          <xdr:spPr>
            <a:xfrm>
              <a:off x="4162423" y="7255669"/>
              <a:ext cx="5305427" cy="361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𝑃𝑜𝑏𝑙𝑎𝑐𝑖ó𝑛 𝑞𝑢𝑒 ℎ𝑎𝑏𝑖𝑡𝑎 𝑒𝑛 𝑣𝑖𝑣𝑖𝑒𝑛𝑑𝑎𝑠 𝑐𝑜𝑛 𝑎𝑐𝑐𝑒𝑠𝑜 𝑎 𝑠𝑒𝑟𝑣𝑖𝑐𝑖𝑜𝑠 𝑏á𝑠𝑖𝑐𝑜𝑠 ó𝑝𝑡𝑖𝑚𝑜𝑠)/(𝑇𝑜𝑡𝑎𝑙 𝑑𝑒 𝑝𝑒𝑟𝑠𝑜𝑛𝑎𝑠)</a:t>
              </a:r>
              <a:r>
                <a:rPr lang="es-ES" sz="1100" b="0" i="0">
                  <a:solidFill>
                    <a:schemeClr val="tx1"/>
                  </a:solidFill>
                  <a:effectLst/>
                  <a:latin typeface="Cambria Math" panose="02040503050406030204" pitchFamily="18" charset="0"/>
                  <a:ea typeface="+mn-ea"/>
                  <a:cs typeface="+mn-cs"/>
                </a:rPr>
                <a:t> </a:t>
              </a:r>
              <a:r>
                <a:rPr lang="es-ES" sz="1100" b="0" i="0">
                  <a:latin typeface="Cambria Math" panose="02040503050406030204" pitchFamily="18" charset="0"/>
                </a:rPr>
                <a:t> </a:t>
              </a:r>
              <a:r>
                <a:rPr lang="es-ES" sz="1100" b="0" i="0">
                  <a:latin typeface="Cambria Math" panose="02040503050406030204" pitchFamily="18" charset="0"/>
                  <a:ea typeface="Cambria Math" panose="02040503050406030204" pitchFamily="18" charset="0"/>
                </a:rPr>
                <a:t>× </a:t>
              </a:r>
              <a:r>
                <a:rPr lang="es-CR" sz="1100" b="0" i="0">
                  <a:latin typeface="Cambria Math" panose="02040503050406030204" pitchFamily="18" charset="0"/>
                </a:rPr>
                <a:t>100</a:t>
              </a:r>
              <a:endParaRPr lang="es-CR" sz="1100">
                <a:latin typeface="+mn-lt"/>
              </a:endParaRPr>
            </a:p>
          </xdr:txBody>
        </xdr:sp>
      </mc:Fallback>
    </mc:AlternateContent>
    <xdr:clientData/>
  </xdr:oneCellAnchor>
</xdr:wsDr>
</file>

<file path=xl/drawings/drawing16.xml><?xml version="1.0" encoding="utf-8"?>
<xdr:wsDr xmlns:xdr="http://schemas.openxmlformats.org/drawingml/2006/spreadsheetDrawing" xmlns:a="http://schemas.openxmlformats.org/drawingml/2006/main">
  <xdr:oneCellAnchor>
    <xdr:from>
      <xdr:col>3</xdr:col>
      <xdr:colOff>1100138</xdr:colOff>
      <xdr:row>16</xdr:row>
      <xdr:rowOff>76199</xdr:rowOff>
    </xdr:from>
    <xdr:ext cx="2954791" cy="382669"/>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1000-000002000000}"/>
                </a:ext>
              </a:extLst>
            </xdr:cNvPr>
            <xdr:cNvSpPr txBox="1"/>
          </xdr:nvSpPr>
          <xdr:spPr>
            <a:xfrm>
              <a:off x="4938713" y="9239249"/>
              <a:ext cx="2954791" cy="382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sSub>
                          <m:sSubPr>
                            <m:ctrlPr>
                              <a:rPr lang="es-CR" sz="1200" i="1">
                                <a:latin typeface="Cambria Math" panose="02040503050406030204" pitchFamily="18" charset="0"/>
                              </a:rPr>
                            </m:ctrlPr>
                          </m:sSubPr>
                          <m:e>
                            <m:r>
                              <a:rPr lang="es-CR" sz="1200" b="0" i="1">
                                <a:latin typeface="Cambria Math" panose="02040503050406030204" pitchFamily="18" charset="0"/>
                              </a:rPr>
                              <m:t>𝑁</m:t>
                            </m:r>
                            <m:r>
                              <a:rPr lang="es-CR" sz="1200" b="0" i="1">
                                <a:latin typeface="Cambria Math" panose="02040503050406030204" pitchFamily="18" charset="0"/>
                              </a:rPr>
                              <m:t>ú</m:t>
                            </m:r>
                            <m:r>
                              <a:rPr lang="es-CR" sz="1200" b="0" i="1">
                                <a:latin typeface="Cambria Math" panose="02040503050406030204" pitchFamily="18" charset="0"/>
                              </a:rPr>
                              <m:t>𝑚𝑒𝑟𝑜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𝑎𝑓𝑒𝑐𝑡𝑎𝑑𝑜𝑠</m:t>
                            </m:r>
                          </m:e>
                          <m:sub>
                            <m:r>
                              <a:rPr lang="es-CR" sz="1200" b="0" i="1">
                                <a:latin typeface="Cambria Math" panose="02040503050406030204" pitchFamily="18" charset="0"/>
                              </a:rPr>
                              <m:t>𝑖</m:t>
                            </m:r>
                          </m:sub>
                        </m:sSub>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𝑝𝑜𝑏𝑙𝑎𝑐𝑖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den>
                    </m:f>
                    <m:r>
                      <a:rPr lang="es-ES" sz="1200" b="0" i="1">
                        <a:latin typeface="Cambria Math" panose="02040503050406030204" pitchFamily="18" charset="0"/>
                      </a:rPr>
                      <m:t> </m:t>
                    </m:r>
                    <m:r>
                      <a:rPr lang="es-ES" sz="1200" b="0" i="1">
                        <a:latin typeface="Cambria Math" panose="02040503050406030204" pitchFamily="18" charset="0"/>
                        <a:ea typeface="Cambria Math" panose="02040503050406030204" pitchFamily="18" charset="0"/>
                      </a:rPr>
                      <m:t>×</m:t>
                    </m:r>
                    <m:r>
                      <a:rPr lang="es-CR" sz="1200" b="0" i="1">
                        <a:latin typeface="Cambria Math" panose="02040503050406030204" pitchFamily="18" charset="0"/>
                      </a:rPr>
                      <m:t>100 000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1000-000002000000}"/>
                </a:ext>
              </a:extLst>
            </xdr:cNvPr>
            <xdr:cNvSpPr txBox="1"/>
          </xdr:nvSpPr>
          <xdr:spPr>
            <a:xfrm>
              <a:off x="4938713" y="9239249"/>
              <a:ext cx="2954791" cy="382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𝑁ú𝑚𝑒𝑟𝑜 𝑑𝑒 𝑎𝑓𝑒𝑐𝑡𝑎𝑑𝑜𝑠〗_𝑖/(</a:t>
              </a:r>
              <a:r>
                <a:rPr lang="es-CR" sz="1100" b="0" i="0">
                  <a:solidFill>
                    <a:schemeClr val="tx1"/>
                  </a:solidFill>
                  <a:effectLst/>
                  <a:latin typeface="Cambria Math" panose="02040503050406030204" pitchFamily="18" charset="0"/>
                  <a:ea typeface="+mn-ea"/>
                  <a:cs typeface="+mn-cs"/>
                </a:rPr>
                <a:t>𝑇𝑜𝑡𝑎𝑙 𝑑𝑒 𝑝𝑜𝑏𝑙𝑎𝑐𝑖ó𝑛</a:t>
              </a:r>
              <a:r>
                <a:rPr lang="es-CR" sz="1200" b="0" i="0">
                  <a:solidFill>
                    <a:schemeClr val="tx1"/>
                  </a:solidFill>
                  <a:effectLst/>
                  <a:latin typeface="Cambria Math" panose="02040503050406030204" pitchFamily="18" charset="0"/>
                  <a:ea typeface="+mn-ea"/>
                  <a:cs typeface="+mn-cs"/>
                </a:rPr>
                <a:t>)</a:t>
              </a:r>
              <a:r>
                <a:rPr lang="es-ES" sz="1200" b="0" i="0">
                  <a:solidFill>
                    <a:schemeClr val="tx1"/>
                  </a:solidFill>
                  <a:effectLst/>
                  <a:latin typeface="Cambria Math" panose="02040503050406030204" pitchFamily="18" charset="0"/>
                  <a:ea typeface="+mn-ea"/>
                  <a:cs typeface="+mn-cs"/>
                </a:rPr>
                <a:t> </a:t>
              </a:r>
              <a:r>
                <a:rPr lang="es-ES" sz="1200" b="0" i="0">
                  <a:latin typeface="Cambria Math" panose="02040503050406030204" pitchFamily="18" charset="0"/>
                </a:rPr>
                <a:t> </a:t>
              </a:r>
              <a:r>
                <a:rPr lang="es-ES" sz="1200" b="0" i="0">
                  <a:latin typeface="Cambria Math" panose="02040503050406030204" pitchFamily="18" charset="0"/>
                  <a:ea typeface="Cambria Math" panose="02040503050406030204" pitchFamily="18" charset="0"/>
                </a:rPr>
                <a:t>×</a:t>
              </a:r>
              <a:r>
                <a:rPr lang="es-CR" sz="1200" b="0" i="0">
                  <a:latin typeface="Cambria Math" panose="02040503050406030204" pitchFamily="18" charset="0"/>
                </a:rPr>
                <a:t>100 000</a:t>
              </a:r>
              <a:endParaRPr lang="es-CR" sz="1200"/>
            </a:p>
          </xdr:txBody>
        </xdr:sp>
      </mc:Fallback>
    </mc:AlternateContent>
    <xdr:clientData/>
  </xdr:oneCellAnchor>
  <xdr:oneCellAnchor>
    <xdr:from>
      <xdr:col>3</xdr:col>
      <xdr:colOff>1100138</xdr:colOff>
      <xdr:row>16</xdr:row>
      <xdr:rowOff>76199</xdr:rowOff>
    </xdr:from>
    <xdr:ext cx="2954791" cy="382669"/>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1000-000002000000}"/>
                </a:ext>
              </a:extLst>
            </xdr:cNvPr>
            <xdr:cNvSpPr txBox="1"/>
          </xdr:nvSpPr>
          <xdr:spPr>
            <a:xfrm>
              <a:off x="4938713" y="9239249"/>
              <a:ext cx="2954791" cy="382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sSub>
                          <m:sSubPr>
                            <m:ctrlPr>
                              <a:rPr lang="es-CR" sz="1200" i="1">
                                <a:latin typeface="Cambria Math" panose="02040503050406030204" pitchFamily="18" charset="0"/>
                              </a:rPr>
                            </m:ctrlPr>
                          </m:sSubPr>
                          <m:e>
                            <m:r>
                              <a:rPr lang="es-CR" sz="1200" b="0" i="1">
                                <a:latin typeface="Cambria Math" panose="02040503050406030204" pitchFamily="18" charset="0"/>
                              </a:rPr>
                              <m:t>𝑁</m:t>
                            </m:r>
                            <m:r>
                              <a:rPr lang="es-CR" sz="1200" b="0" i="1">
                                <a:latin typeface="Cambria Math" panose="02040503050406030204" pitchFamily="18" charset="0"/>
                              </a:rPr>
                              <m:t>ú</m:t>
                            </m:r>
                            <m:r>
                              <a:rPr lang="es-CR" sz="1200" b="0" i="1">
                                <a:latin typeface="Cambria Math" panose="02040503050406030204" pitchFamily="18" charset="0"/>
                              </a:rPr>
                              <m:t>𝑚𝑒𝑟𝑜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𝑎𝑓𝑒𝑐𝑡𝑎𝑑𝑜𝑠</m:t>
                            </m:r>
                          </m:e>
                          <m:sub>
                            <m:r>
                              <a:rPr lang="es-CR" sz="1200" b="0" i="1">
                                <a:latin typeface="Cambria Math" panose="02040503050406030204" pitchFamily="18" charset="0"/>
                              </a:rPr>
                              <m:t>𝑖</m:t>
                            </m:r>
                          </m:sub>
                        </m:sSub>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𝑝𝑜𝑏𝑙𝑎𝑐𝑖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den>
                    </m:f>
                    <m:r>
                      <a:rPr lang="es-ES" sz="1200" b="0" i="1">
                        <a:latin typeface="Cambria Math" panose="02040503050406030204" pitchFamily="18" charset="0"/>
                      </a:rPr>
                      <m:t> </m:t>
                    </m:r>
                    <m:r>
                      <a:rPr lang="es-ES" sz="1200" b="0" i="1">
                        <a:latin typeface="Cambria Math" panose="02040503050406030204" pitchFamily="18" charset="0"/>
                        <a:ea typeface="Cambria Math" panose="02040503050406030204" pitchFamily="18" charset="0"/>
                      </a:rPr>
                      <m:t>×</m:t>
                    </m:r>
                    <m:r>
                      <a:rPr lang="es-CR" sz="1200" b="0" i="1">
                        <a:latin typeface="Cambria Math" panose="02040503050406030204" pitchFamily="18" charset="0"/>
                      </a:rPr>
                      <m:t>100 000</m:t>
                    </m:r>
                  </m:oMath>
                </m:oMathPara>
              </a14:m>
              <a:endParaRPr lang="es-CR" sz="1200"/>
            </a:p>
          </xdr:txBody>
        </xdr:sp>
      </mc:Choice>
      <mc:Fallback xmlns="">
        <xdr:sp macro="" textlink="">
          <xdr:nvSpPr>
            <xdr:cNvPr id="4" name="CuadroTexto 3">
              <a:extLst>
                <a:ext uri="{FF2B5EF4-FFF2-40B4-BE49-F238E27FC236}">
                  <a16:creationId xmlns:a16="http://schemas.microsoft.com/office/drawing/2014/main" id="{00000000-0008-0000-1000-000002000000}"/>
                </a:ext>
              </a:extLst>
            </xdr:cNvPr>
            <xdr:cNvSpPr txBox="1"/>
          </xdr:nvSpPr>
          <xdr:spPr>
            <a:xfrm>
              <a:off x="4938713" y="9239249"/>
              <a:ext cx="2954791" cy="382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𝑁ú𝑚𝑒𝑟𝑜 𝑑𝑒 𝑎𝑓𝑒𝑐𝑡𝑎𝑑𝑜𝑠〗_𝑖/(</a:t>
              </a:r>
              <a:r>
                <a:rPr lang="es-CR" sz="1100" b="0" i="0">
                  <a:solidFill>
                    <a:schemeClr val="tx1"/>
                  </a:solidFill>
                  <a:effectLst/>
                  <a:latin typeface="Cambria Math" panose="02040503050406030204" pitchFamily="18" charset="0"/>
                  <a:ea typeface="+mn-ea"/>
                  <a:cs typeface="+mn-cs"/>
                </a:rPr>
                <a:t>𝑇𝑜𝑡𝑎𝑙 𝑑𝑒 𝑝𝑜𝑏𝑙𝑎𝑐𝑖ó𝑛</a:t>
              </a:r>
              <a:r>
                <a:rPr lang="es-CR" sz="1200" b="0" i="0">
                  <a:solidFill>
                    <a:schemeClr val="tx1"/>
                  </a:solidFill>
                  <a:effectLst/>
                  <a:latin typeface="Cambria Math" panose="02040503050406030204" pitchFamily="18" charset="0"/>
                  <a:ea typeface="+mn-ea"/>
                  <a:cs typeface="+mn-cs"/>
                </a:rPr>
                <a:t>)</a:t>
              </a:r>
              <a:r>
                <a:rPr lang="es-ES" sz="1200" b="0" i="0">
                  <a:solidFill>
                    <a:schemeClr val="tx1"/>
                  </a:solidFill>
                  <a:effectLst/>
                  <a:latin typeface="Cambria Math" panose="02040503050406030204" pitchFamily="18" charset="0"/>
                  <a:ea typeface="+mn-ea"/>
                  <a:cs typeface="+mn-cs"/>
                </a:rPr>
                <a:t> </a:t>
              </a:r>
              <a:r>
                <a:rPr lang="es-ES" sz="1200" b="0" i="0">
                  <a:latin typeface="Cambria Math" panose="02040503050406030204" pitchFamily="18" charset="0"/>
                </a:rPr>
                <a:t> </a:t>
              </a:r>
              <a:r>
                <a:rPr lang="es-ES" sz="1200" b="0" i="0">
                  <a:latin typeface="Cambria Math" panose="02040503050406030204" pitchFamily="18" charset="0"/>
                  <a:ea typeface="Cambria Math" panose="02040503050406030204" pitchFamily="18" charset="0"/>
                </a:rPr>
                <a:t>×</a:t>
              </a:r>
              <a:r>
                <a:rPr lang="es-CR" sz="1200" b="0" i="0">
                  <a:latin typeface="Cambria Math" panose="02040503050406030204" pitchFamily="18" charset="0"/>
                </a:rPr>
                <a:t>100 000</a:t>
              </a:r>
              <a:endParaRPr lang="es-CR" sz="1200"/>
            </a:p>
          </xdr:txBody>
        </xdr:sp>
      </mc:Fallback>
    </mc:AlternateContent>
    <xdr:clientData/>
  </xdr:oneCellAnchor>
</xdr:wsDr>
</file>

<file path=xl/drawings/drawing17.xml><?xml version="1.0" encoding="utf-8"?>
<xdr:wsDr xmlns:xdr="http://schemas.openxmlformats.org/drawingml/2006/spreadsheetDrawing" xmlns:a="http://schemas.openxmlformats.org/drawingml/2006/main">
  <xdr:oneCellAnchor>
    <xdr:from>
      <xdr:col>3</xdr:col>
      <xdr:colOff>317500</xdr:colOff>
      <xdr:row>15</xdr:row>
      <xdr:rowOff>63500</xdr:rowOff>
    </xdr:from>
    <xdr:ext cx="3863975" cy="460375"/>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1200-000003000000}"/>
                </a:ext>
              </a:extLst>
            </xdr:cNvPr>
            <xdr:cNvSpPr txBox="1"/>
          </xdr:nvSpPr>
          <xdr:spPr>
            <a:xfrm>
              <a:off x="4441825" y="5883275"/>
              <a:ext cx="3863975" cy="460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CR" sz="1200" i="1">
                            <a:latin typeface="Cambria Math" panose="02040503050406030204" pitchFamily="18" charset="0"/>
                          </a:rPr>
                        </m:ctrlPr>
                      </m:naryPr>
                      <m:sub/>
                      <m:sup/>
                      <m:e>
                        <m:r>
                          <a:rPr lang="es-CR" sz="1200" b="0" i="1">
                            <a:latin typeface="Cambria Math" panose="02040503050406030204" pitchFamily="18" charset="0"/>
                          </a:rPr>
                          <m:t>𝑃</m:t>
                        </m:r>
                        <m:r>
                          <a:rPr lang="es-CR" sz="1200" b="0" i="1">
                            <a:latin typeface="Cambria Math" panose="02040503050406030204" pitchFamily="18" charset="0"/>
                          </a:rPr>
                          <m:t>é</m:t>
                        </m:r>
                        <m:r>
                          <a:rPr lang="es-CR" sz="1200" b="0" i="1">
                            <a:latin typeface="Cambria Math" panose="02040503050406030204" pitchFamily="18" charset="0"/>
                          </a:rPr>
                          <m:t>𝑟𝑑𝑖𝑑𝑎𝑠</m:t>
                        </m:r>
                        <m:r>
                          <a:rPr lang="es-CR" sz="1200" b="0" i="1">
                            <a:latin typeface="Cambria Math" panose="02040503050406030204" pitchFamily="18" charset="0"/>
                          </a:rPr>
                          <m:t> </m:t>
                        </m:r>
                        <m:r>
                          <a:rPr lang="es-CR" sz="1200" b="0" i="1">
                            <a:latin typeface="Cambria Math" panose="02040503050406030204" pitchFamily="18" charset="0"/>
                          </a:rPr>
                          <m:t>𝑒𝑐𝑜𝑛</m:t>
                        </m:r>
                        <m:r>
                          <a:rPr lang="es-CR" sz="1200" b="0" i="1">
                            <a:latin typeface="Cambria Math" panose="02040503050406030204" pitchFamily="18" charset="0"/>
                          </a:rPr>
                          <m:t>ó</m:t>
                        </m:r>
                        <m:r>
                          <a:rPr lang="es-CR" sz="1200" b="0" i="1">
                            <a:latin typeface="Cambria Math" panose="02040503050406030204" pitchFamily="18" charset="0"/>
                          </a:rPr>
                          <m:t>𝑚𝑖𝑐𝑎𝑠</m:t>
                        </m:r>
                        <m:r>
                          <a:rPr lang="es-CR" sz="1200" b="0" i="1">
                            <a:latin typeface="Cambria Math" panose="02040503050406030204" pitchFamily="18" charset="0"/>
                          </a:rPr>
                          <m:t> </m:t>
                        </m:r>
                        <m:r>
                          <a:rPr lang="es-CR" sz="1200" b="0" i="1">
                            <a:latin typeface="Cambria Math" panose="02040503050406030204" pitchFamily="18" charset="0"/>
                          </a:rPr>
                          <m:t>𝑝𝑜𝑟</m:t>
                        </m:r>
                        <m:r>
                          <a:rPr lang="es-CR" sz="1200" b="0" i="1">
                            <a:latin typeface="Cambria Math" panose="02040503050406030204" pitchFamily="18" charset="0"/>
                          </a:rPr>
                          <m:t> </m:t>
                        </m:r>
                        <m:r>
                          <a:rPr lang="es-CR" sz="1200" b="0" i="1">
                            <a:latin typeface="Cambria Math" panose="02040503050406030204" pitchFamily="18" charset="0"/>
                          </a:rPr>
                          <m:t>𝑑𝑒𝑠𝑎𝑠𝑡𝑟𝑒𝑠</m:t>
                        </m:r>
                        <m:r>
                          <a:rPr lang="es-CR" sz="1200" b="0" i="1">
                            <a:latin typeface="Cambria Math" panose="02040503050406030204" pitchFamily="18" charset="0"/>
                          </a:rPr>
                          <m:t> </m:t>
                        </m:r>
                        <m:r>
                          <a:rPr lang="es-CR" sz="1200" b="0" i="1">
                            <a:latin typeface="Cambria Math" panose="02040503050406030204" pitchFamily="18" charset="0"/>
                          </a:rPr>
                          <m:t>𝑒𝑛</m:t>
                        </m:r>
                        <m:r>
                          <a:rPr lang="es-CR" sz="1200" b="0" i="1">
                            <a:latin typeface="Cambria Math" panose="02040503050406030204" pitchFamily="18" charset="0"/>
                          </a:rPr>
                          <m:t> </m:t>
                        </m:r>
                        <m:r>
                          <a:rPr lang="es-CR" sz="1200" b="0" i="1">
                            <a:latin typeface="Cambria Math" panose="02040503050406030204" pitchFamily="18" charset="0"/>
                          </a:rPr>
                          <m:t>𝑐𝑎𝑑𝑎</m:t>
                        </m:r>
                        <m:r>
                          <a:rPr lang="es-CR" sz="1200" b="0" i="1">
                            <a:latin typeface="Cambria Math" panose="02040503050406030204" pitchFamily="18" charset="0"/>
                          </a:rPr>
                          <m:t> </m:t>
                        </m:r>
                        <m:r>
                          <a:rPr lang="es-CR" sz="1200" b="0" i="1">
                            <a:latin typeface="Cambria Math" panose="02040503050406030204" pitchFamily="18" charset="0"/>
                          </a:rPr>
                          <m:t>𝑎</m:t>
                        </m:r>
                        <m:r>
                          <a:rPr lang="es-CR" sz="1200" b="0" i="1">
                            <a:latin typeface="Cambria Math" panose="02040503050406030204" pitchFamily="18" charset="0"/>
                          </a:rPr>
                          <m:t>ñ</m:t>
                        </m:r>
                        <m:r>
                          <a:rPr lang="es-CR" sz="1200" b="0" i="1">
                            <a:latin typeface="Cambria Math" panose="02040503050406030204" pitchFamily="18" charset="0"/>
                          </a:rPr>
                          <m:t>𝑜</m:t>
                        </m:r>
                      </m:e>
                    </m:nary>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1200-000003000000}"/>
                </a:ext>
              </a:extLst>
            </xdr:cNvPr>
            <xdr:cNvSpPr txBox="1"/>
          </xdr:nvSpPr>
          <xdr:spPr>
            <a:xfrm>
              <a:off x="4441825" y="5883275"/>
              <a:ext cx="3863975" cy="460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200" i="0">
                  <a:latin typeface="Cambria Math" panose="02040503050406030204" pitchFamily="18" charset="0"/>
                </a:rPr>
                <a:t>∑</a:t>
              </a:r>
              <a:r>
                <a:rPr lang="es-CR" sz="1200" b="0" i="0">
                  <a:latin typeface="Cambria Math" panose="02040503050406030204" pitchFamily="18" charset="0"/>
                </a:rPr>
                <a:t>▒〖𝑃é𝑟𝑑𝑖𝑑𝑎𝑠 𝑒𝑐𝑜𝑛ó𝑚𝑖𝑐𝑎𝑠 𝑝𝑜𝑟 𝑑𝑒𝑠𝑎𝑠𝑡𝑟𝑒𝑠 𝑒𝑛 𝑐𝑎𝑑𝑎 𝑎ñ𝑜〗</a:t>
              </a:r>
              <a:endParaRPr lang="es-CR" sz="1200"/>
            </a:p>
          </xdr:txBody>
        </xdr:sp>
      </mc:Fallback>
    </mc:AlternateContent>
    <xdr:clientData/>
  </xdr:oneCellAnchor>
  <xdr:oneCellAnchor>
    <xdr:from>
      <xdr:col>3</xdr:col>
      <xdr:colOff>317500</xdr:colOff>
      <xdr:row>15</xdr:row>
      <xdr:rowOff>63500</xdr:rowOff>
    </xdr:from>
    <xdr:ext cx="3863975" cy="460375"/>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1200-000003000000}"/>
                </a:ext>
              </a:extLst>
            </xdr:cNvPr>
            <xdr:cNvSpPr txBox="1"/>
          </xdr:nvSpPr>
          <xdr:spPr>
            <a:xfrm>
              <a:off x="4441825" y="5883275"/>
              <a:ext cx="3863975" cy="460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CR" sz="1200" i="1">
                            <a:latin typeface="Cambria Math" panose="02040503050406030204" pitchFamily="18" charset="0"/>
                          </a:rPr>
                        </m:ctrlPr>
                      </m:naryPr>
                      <m:sub/>
                      <m:sup/>
                      <m:e>
                        <m:r>
                          <a:rPr lang="es-CR" sz="1200" b="0" i="1">
                            <a:latin typeface="Cambria Math" panose="02040503050406030204" pitchFamily="18" charset="0"/>
                          </a:rPr>
                          <m:t>𝑃</m:t>
                        </m:r>
                        <m:r>
                          <a:rPr lang="es-CR" sz="1200" b="0" i="1">
                            <a:latin typeface="Cambria Math" panose="02040503050406030204" pitchFamily="18" charset="0"/>
                          </a:rPr>
                          <m:t>é</m:t>
                        </m:r>
                        <m:r>
                          <a:rPr lang="es-CR" sz="1200" b="0" i="1">
                            <a:latin typeface="Cambria Math" panose="02040503050406030204" pitchFamily="18" charset="0"/>
                          </a:rPr>
                          <m:t>𝑟𝑑𝑖𝑑𝑎𝑠</m:t>
                        </m:r>
                        <m:r>
                          <a:rPr lang="es-CR" sz="1200" b="0" i="1">
                            <a:latin typeface="Cambria Math" panose="02040503050406030204" pitchFamily="18" charset="0"/>
                          </a:rPr>
                          <m:t> </m:t>
                        </m:r>
                        <m:r>
                          <a:rPr lang="es-CR" sz="1200" b="0" i="1">
                            <a:latin typeface="Cambria Math" panose="02040503050406030204" pitchFamily="18" charset="0"/>
                          </a:rPr>
                          <m:t>𝑒𝑐𝑜𝑛</m:t>
                        </m:r>
                        <m:r>
                          <a:rPr lang="es-CR" sz="1200" b="0" i="1">
                            <a:latin typeface="Cambria Math" panose="02040503050406030204" pitchFamily="18" charset="0"/>
                          </a:rPr>
                          <m:t>ó</m:t>
                        </m:r>
                        <m:r>
                          <a:rPr lang="es-CR" sz="1200" b="0" i="1">
                            <a:latin typeface="Cambria Math" panose="02040503050406030204" pitchFamily="18" charset="0"/>
                          </a:rPr>
                          <m:t>𝑚𝑖𝑐𝑎𝑠</m:t>
                        </m:r>
                        <m:r>
                          <a:rPr lang="es-CR" sz="1200" b="0" i="1">
                            <a:latin typeface="Cambria Math" panose="02040503050406030204" pitchFamily="18" charset="0"/>
                          </a:rPr>
                          <m:t> </m:t>
                        </m:r>
                        <m:r>
                          <a:rPr lang="es-CR" sz="1200" b="0" i="1">
                            <a:latin typeface="Cambria Math" panose="02040503050406030204" pitchFamily="18" charset="0"/>
                          </a:rPr>
                          <m:t>𝑝𝑜𝑟</m:t>
                        </m:r>
                        <m:r>
                          <a:rPr lang="es-CR" sz="1200" b="0" i="1">
                            <a:latin typeface="Cambria Math" panose="02040503050406030204" pitchFamily="18" charset="0"/>
                          </a:rPr>
                          <m:t> </m:t>
                        </m:r>
                        <m:r>
                          <a:rPr lang="es-CR" sz="1200" b="0" i="1">
                            <a:latin typeface="Cambria Math" panose="02040503050406030204" pitchFamily="18" charset="0"/>
                          </a:rPr>
                          <m:t>𝑑𝑒𝑠𝑎𝑠𝑡𝑟𝑒𝑠</m:t>
                        </m:r>
                        <m:r>
                          <a:rPr lang="es-CR" sz="1200" b="0" i="1">
                            <a:latin typeface="Cambria Math" panose="02040503050406030204" pitchFamily="18" charset="0"/>
                          </a:rPr>
                          <m:t> </m:t>
                        </m:r>
                        <m:r>
                          <a:rPr lang="es-CR" sz="1200" b="0" i="1">
                            <a:latin typeface="Cambria Math" panose="02040503050406030204" pitchFamily="18" charset="0"/>
                          </a:rPr>
                          <m:t>𝑒𝑛</m:t>
                        </m:r>
                        <m:r>
                          <a:rPr lang="es-CR" sz="1200" b="0" i="1">
                            <a:latin typeface="Cambria Math" panose="02040503050406030204" pitchFamily="18" charset="0"/>
                          </a:rPr>
                          <m:t> </m:t>
                        </m:r>
                        <m:r>
                          <a:rPr lang="es-CR" sz="1200" b="0" i="1">
                            <a:latin typeface="Cambria Math" panose="02040503050406030204" pitchFamily="18" charset="0"/>
                          </a:rPr>
                          <m:t>𝑐𝑎𝑑𝑎</m:t>
                        </m:r>
                        <m:r>
                          <a:rPr lang="es-CR" sz="1200" b="0" i="1">
                            <a:latin typeface="Cambria Math" panose="02040503050406030204" pitchFamily="18" charset="0"/>
                          </a:rPr>
                          <m:t> </m:t>
                        </m:r>
                        <m:r>
                          <a:rPr lang="es-CR" sz="1200" b="0" i="1">
                            <a:latin typeface="Cambria Math" panose="02040503050406030204" pitchFamily="18" charset="0"/>
                          </a:rPr>
                          <m:t>𝑎</m:t>
                        </m:r>
                        <m:r>
                          <a:rPr lang="es-CR" sz="1200" b="0" i="1">
                            <a:latin typeface="Cambria Math" panose="02040503050406030204" pitchFamily="18" charset="0"/>
                          </a:rPr>
                          <m:t>ñ</m:t>
                        </m:r>
                        <m:r>
                          <a:rPr lang="es-CR" sz="1200" b="0" i="1">
                            <a:latin typeface="Cambria Math" panose="02040503050406030204" pitchFamily="18" charset="0"/>
                          </a:rPr>
                          <m:t>𝑜</m:t>
                        </m:r>
                      </m:e>
                    </m:nary>
                  </m:oMath>
                </m:oMathPara>
              </a14:m>
              <a:endParaRPr lang="es-CR" sz="1200"/>
            </a:p>
          </xdr:txBody>
        </xdr:sp>
      </mc:Choice>
      <mc:Fallback xmlns="">
        <xdr:sp macro="" textlink="">
          <xdr:nvSpPr>
            <xdr:cNvPr id="3" name="CuadroTexto 2">
              <a:extLst>
                <a:ext uri="{FF2B5EF4-FFF2-40B4-BE49-F238E27FC236}">
                  <a16:creationId xmlns:a16="http://schemas.microsoft.com/office/drawing/2014/main" id="{00000000-0008-0000-1200-000003000000}"/>
                </a:ext>
              </a:extLst>
            </xdr:cNvPr>
            <xdr:cNvSpPr txBox="1"/>
          </xdr:nvSpPr>
          <xdr:spPr>
            <a:xfrm>
              <a:off x="4441825" y="5883275"/>
              <a:ext cx="3863975" cy="460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200" i="0">
                  <a:latin typeface="Cambria Math" panose="02040503050406030204" pitchFamily="18" charset="0"/>
                </a:rPr>
                <a:t>∑</a:t>
              </a:r>
              <a:r>
                <a:rPr lang="es-CR" sz="1200" b="0" i="0">
                  <a:latin typeface="Cambria Math" panose="02040503050406030204" pitchFamily="18" charset="0"/>
                </a:rPr>
                <a:t>▒〖𝑃é𝑟𝑑𝑖𝑑𝑎𝑠 𝑒𝑐𝑜𝑛ó𝑚𝑖𝑐𝑎𝑠 𝑝𝑜𝑟 𝑑𝑒𝑠𝑎𝑠𝑡𝑟𝑒𝑠 𝑒𝑛 𝑐𝑎𝑑𝑎 𝑎ñ𝑜〗</a:t>
              </a:r>
              <a:endParaRPr lang="es-CR" sz="1200"/>
            </a:p>
          </xdr:txBody>
        </xdr:sp>
      </mc:Fallback>
    </mc:AlternateContent>
    <xdr:clientData/>
  </xdr:oneCellAnchor>
  <xdr:oneCellAnchor>
    <xdr:from>
      <xdr:col>3</xdr:col>
      <xdr:colOff>317500</xdr:colOff>
      <xdr:row>15</xdr:row>
      <xdr:rowOff>63500</xdr:rowOff>
    </xdr:from>
    <xdr:ext cx="3863975" cy="460375"/>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1200-000003000000}"/>
                </a:ext>
              </a:extLst>
            </xdr:cNvPr>
            <xdr:cNvSpPr txBox="1"/>
          </xdr:nvSpPr>
          <xdr:spPr>
            <a:xfrm>
              <a:off x="4441825" y="6073775"/>
              <a:ext cx="3863975" cy="460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CR" sz="1200" i="1">
                            <a:latin typeface="Cambria Math" panose="02040503050406030204" pitchFamily="18" charset="0"/>
                          </a:rPr>
                        </m:ctrlPr>
                      </m:naryPr>
                      <m:sub/>
                      <m:sup/>
                      <m:e>
                        <m:r>
                          <a:rPr lang="es-CR" sz="1200" b="0" i="1">
                            <a:latin typeface="Cambria Math" panose="02040503050406030204" pitchFamily="18" charset="0"/>
                          </a:rPr>
                          <m:t>𝑃</m:t>
                        </m:r>
                        <m:r>
                          <a:rPr lang="es-CR" sz="1200" b="0" i="1">
                            <a:latin typeface="Cambria Math" panose="02040503050406030204" pitchFamily="18" charset="0"/>
                          </a:rPr>
                          <m:t>é</m:t>
                        </m:r>
                        <m:r>
                          <a:rPr lang="es-CR" sz="1200" b="0" i="1">
                            <a:latin typeface="Cambria Math" panose="02040503050406030204" pitchFamily="18" charset="0"/>
                          </a:rPr>
                          <m:t>𝑟𝑑𝑖𝑑𝑎𝑠</m:t>
                        </m:r>
                        <m:r>
                          <a:rPr lang="es-CR" sz="1200" b="0" i="1">
                            <a:latin typeface="Cambria Math" panose="02040503050406030204" pitchFamily="18" charset="0"/>
                          </a:rPr>
                          <m:t> </m:t>
                        </m:r>
                        <m:r>
                          <a:rPr lang="es-CR" sz="1200" b="0" i="1">
                            <a:latin typeface="Cambria Math" panose="02040503050406030204" pitchFamily="18" charset="0"/>
                          </a:rPr>
                          <m:t>𝑒𝑐𝑜𝑛</m:t>
                        </m:r>
                        <m:r>
                          <a:rPr lang="es-CR" sz="1200" b="0" i="1">
                            <a:latin typeface="Cambria Math" panose="02040503050406030204" pitchFamily="18" charset="0"/>
                          </a:rPr>
                          <m:t>ó</m:t>
                        </m:r>
                        <m:r>
                          <a:rPr lang="es-CR" sz="1200" b="0" i="1">
                            <a:latin typeface="Cambria Math" panose="02040503050406030204" pitchFamily="18" charset="0"/>
                          </a:rPr>
                          <m:t>𝑚𝑖𝑐𝑎𝑠</m:t>
                        </m:r>
                        <m:r>
                          <a:rPr lang="es-CR" sz="1200" b="0" i="1">
                            <a:latin typeface="Cambria Math" panose="02040503050406030204" pitchFamily="18" charset="0"/>
                          </a:rPr>
                          <m:t> </m:t>
                        </m:r>
                        <m:r>
                          <a:rPr lang="es-CR" sz="1200" b="0" i="1">
                            <a:latin typeface="Cambria Math" panose="02040503050406030204" pitchFamily="18" charset="0"/>
                          </a:rPr>
                          <m:t>𝑝𝑜𝑟</m:t>
                        </m:r>
                        <m:r>
                          <a:rPr lang="es-CR" sz="1200" b="0" i="1">
                            <a:latin typeface="Cambria Math" panose="02040503050406030204" pitchFamily="18" charset="0"/>
                          </a:rPr>
                          <m:t> </m:t>
                        </m:r>
                        <m:r>
                          <a:rPr lang="es-CR" sz="1200" b="0" i="1">
                            <a:latin typeface="Cambria Math" panose="02040503050406030204" pitchFamily="18" charset="0"/>
                          </a:rPr>
                          <m:t>𝑑𝑒𝑠𝑎𝑠𝑡𝑟𝑒𝑠</m:t>
                        </m:r>
                        <m:r>
                          <a:rPr lang="es-CR" sz="1200" b="0" i="1">
                            <a:latin typeface="Cambria Math" panose="02040503050406030204" pitchFamily="18" charset="0"/>
                          </a:rPr>
                          <m:t> </m:t>
                        </m:r>
                        <m:r>
                          <a:rPr lang="es-CR" sz="1200" b="0" i="1">
                            <a:latin typeface="Cambria Math" panose="02040503050406030204" pitchFamily="18" charset="0"/>
                          </a:rPr>
                          <m:t>𝑒𝑛</m:t>
                        </m:r>
                        <m:r>
                          <a:rPr lang="es-CR" sz="1200" b="0" i="1">
                            <a:latin typeface="Cambria Math" panose="02040503050406030204" pitchFamily="18" charset="0"/>
                          </a:rPr>
                          <m:t> </m:t>
                        </m:r>
                        <m:r>
                          <a:rPr lang="es-CR" sz="1200" b="0" i="1">
                            <a:latin typeface="Cambria Math" panose="02040503050406030204" pitchFamily="18" charset="0"/>
                          </a:rPr>
                          <m:t>𝑐𝑎𝑑𝑎</m:t>
                        </m:r>
                        <m:r>
                          <a:rPr lang="es-CR" sz="1200" b="0" i="1">
                            <a:latin typeface="Cambria Math" panose="02040503050406030204" pitchFamily="18" charset="0"/>
                          </a:rPr>
                          <m:t> </m:t>
                        </m:r>
                        <m:r>
                          <a:rPr lang="es-CR" sz="1200" b="0" i="1">
                            <a:latin typeface="Cambria Math" panose="02040503050406030204" pitchFamily="18" charset="0"/>
                          </a:rPr>
                          <m:t>𝑎</m:t>
                        </m:r>
                        <m:r>
                          <a:rPr lang="es-CR" sz="1200" b="0" i="1">
                            <a:latin typeface="Cambria Math" panose="02040503050406030204" pitchFamily="18" charset="0"/>
                          </a:rPr>
                          <m:t>ñ</m:t>
                        </m:r>
                        <m:r>
                          <a:rPr lang="es-CR" sz="1200" b="0" i="1">
                            <a:latin typeface="Cambria Math" panose="02040503050406030204" pitchFamily="18" charset="0"/>
                          </a:rPr>
                          <m:t>𝑜</m:t>
                        </m:r>
                      </m:e>
                    </m:nary>
                  </m:oMath>
                </m:oMathPara>
              </a14:m>
              <a:endParaRPr lang="es-CR" sz="1200"/>
            </a:p>
          </xdr:txBody>
        </xdr:sp>
      </mc:Choice>
      <mc:Fallback xmlns="">
        <xdr:sp macro="" textlink="">
          <xdr:nvSpPr>
            <xdr:cNvPr id="4" name="CuadroTexto 3">
              <a:extLst>
                <a:ext uri="{FF2B5EF4-FFF2-40B4-BE49-F238E27FC236}">
                  <a16:creationId xmlns:a16="http://schemas.microsoft.com/office/drawing/2014/main" id="{00000000-0008-0000-1200-000003000000}"/>
                </a:ext>
              </a:extLst>
            </xdr:cNvPr>
            <xdr:cNvSpPr txBox="1"/>
          </xdr:nvSpPr>
          <xdr:spPr>
            <a:xfrm>
              <a:off x="4441825" y="6073775"/>
              <a:ext cx="3863975" cy="460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200" i="0">
                  <a:latin typeface="Cambria Math" panose="02040503050406030204" pitchFamily="18" charset="0"/>
                </a:rPr>
                <a:t>∑</a:t>
              </a:r>
              <a:r>
                <a:rPr lang="es-CR" sz="1200" b="0" i="0">
                  <a:latin typeface="Cambria Math" panose="02040503050406030204" pitchFamily="18" charset="0"/>
                </a:rPr>
                <a:t>▒〖𝑃é𝑟𝑑𝑖𝑑𝑎𝑠 𝑒𝑐𝑜𝑛ó𝑚𝑖𝑐𝑎𝑠 𝑝𝑜𝑟 𝑑𝑒𝑠𝑎𝑠𝑡𝑟𝑒𝑠 𝑒𝑛 𝑐𝑎𝑑𝑎 𝑎ñ𝑜〗</a:t>
              </a:r>
              <a:endParaRPr lang="es-CR" sz="1200"/>
            </a:p>
          </xdr:txBody>
        </xdr:sp>
      </mc:Fallback>
    </mc:AlternateContent>
    <xdr:clientData/>
  </xdr:oneCellAnchor>
  <xdr:oneCellAnchor>
    <xdr:from>
      <xdr:col>3</xdr:col>
      <xdr:colOff>317500</xdr:colOff>
      <xdr:row>15</xdr:row>
      <xdr:rowOff>63500</xdr:rowOff>
    </xdr:from>
    <xdr:ext cx="3863975" cy="460375"/>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1200-000003000000}"/>
                </a:ext>
              </a:extLst>
            </xdr:cNvPr>
            <xdr:cNvSpPr txBox="1"/>
          </xdr:nvSpPr>
          <xdr:spPr>
            <a:xfrm>
              <a:off x="4441825" y="6073775"/>
              <a:ext cx="3863975" cy="460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CR" sz="1200" i="1">
                            <a:latin typeface="Cambria Math" panose="02040503050406030204" pitchFamily="18" charset="0"/>
                          </a:rPr>
                        </m:ctrlPr>
                      </m:naryPr>
                      <m:sub/>
                      <m:sup/>
                      <m:e>
                        <m:r>
                          <a:rPr lang="es-CR" sz="1200" b="0" i="1">
                            <a:latin typeface="Cambria Math" panose="02040503050406030204" pitchFamily="18" charset="0"/>
                          </a:rPr>
                          <m:t>𝑃</m:t>
                        </m:r>
                        <m:r>
                          <a:rPr lang="es-CR" sz="1200" b="0" i="1">
                            <a:latin typeface="Cambria Math" panose="02040503050406030204" pitchFamily="18" charset="0"/>
                          </a:rPr>
                          <m:t>é</m:t>
                        </m:r>
                        <m:r>
                          <a:rPr lang="es-CR" sz="1200" b="0" i="1">
                            <a:latin typeface="Cambria Math" panose="02040503050406030204" pitchFamily="18" charset="0"/>
                          </a:rPr>
                          <m:t>𝑟𝑑𝑖𝑑𝑎𝑠</m:t>
                        </m:r>
                        <m:r>
                          <a:rPr lang="es-CR" sz="1200" b="0" i="1">
                            <a:latin typeface="Cambria Math" panose="02040503050406030204" pitchFamily="18" charset="0"/>
                          </a:rPr>
                          <m:t> </m:t>
                        </m:r>
                        <m:r>
                          <a:rPr lang="es-CR" sz="1200" b="0" i="1">
                            <a:latin typeface="Cambria Math" panose="02040503050406030204" pitchFamily="18" charset="0"/>
                          </a:rPr>
                          <m:t>𝑒𝑐𝑜𝑛</m:t>
                        </m:r>
                        <m:r>
                          <a:rPr lang="es-CR" sz="1200" b="0" i="1">
                            <a:latin typeface="Cambria Math" panose="02040503050406030204" pitchFamily="18" charset="0"/>
                          </a:rPr>
                          <m:t>ó</m:t>
                        </m:r>
                        <m:r>
                          <a:rPr lang="es-CR" sz="1200" b="0" i="1">
                            <a:latin typeface="Cambria Math" panose="02040503050406030204" pitchFamily="18" charset="0"/>
                          </a:rPr>
                          <m:t>𝑚𝑖𝑐𝑎𝑠</m:t>
                        </m:r>
                        <m:r>
                          <a:rPr lang="es-CR" sz="1200" b="0" i="1">
                            <a:latin typeface="Cambria Math" panose="02040503050406030204" pitchFamily="18" charset="0"/>
                          </a:rPr>
                          <m:t> </m:t>
                        </m:r>
                        <m:r>
                          <a:rPr lang="es-CR" sz="1200" b="0" i="1">
                            <a:latin typeface="Cambria Math" panose="02040503050406030204" pitchFamily="18" charset="0"/>
                          </a:rPr>
                          <m:t>𝑝𝑜𝑟</m:t>
                        </m:r>
                        <m:r>
                          <a:rPr lang="es-CR" sz="1200" b="0" i="1">
                            <a:latin typeface="Cambria Math" panose="02040503050406030204" pitchFamily="18" charset="0"/>
                          </a:rPr>
                          <m:t> </m:t>
                        </m:r>
                        <m:r>
                          <a:rPr lang="es-CR" sz="1200" b="0" i="1">
                            <a:latin typeface="Cambria Math" panose="02040503050406030204" pitchFamily="18" charset="0"/>
                          </a:rPr>
                          <m:t>𝑑𝑒𝑠𝑎𝑠𝑡𝑟𝑒𝑠</m:t>
                        </m:r>
                        <m:r>
                          <a:rPr lang="es-CR" sz="1200" b="0" i="1">
                            <a:latin typeface="Cambria Math" panose="02040503050406030204" pitchFamily="18" charset="0"/>
                          </a:rPr>
                          <m:t> </m:t>
                        </m:r>
                        <m:r>
                          <a:rPr lang="es-CR" sz="1200" b="0" i="1">
                            <a:latin typeface="Cambria Math" panose="02040503050406030204" pitchFamily="18" charset="0"/>
                          </a:rPr>
                          <m:t>𝑒𝑛</m:t>
                        </m:r>
                        <m:r>
                          <a:rPr lang="es-CR" sz="1200" b="0" i="1">
                            <a:latin typeface="Cambria Math" panose="02040503050406030204" pitchFamily="18" charset="0"/>
                          </a:rPr>
                          <m:t> </m:t>
                        </m:r>
                        <m:r>
                          <a:rPr lang="es-CR" sz="1200" b="0" i="1">
                            <a:latin typeface="Cambria Math" panose="02040503050406030204" pitchFamily="18" charset="0"/>
                          </a:rPr>
                          <m:t>𝑐𝑎𝑑𝑎</m:t>
                        </m:r>
                        <m:r>
                          <a:rPr lang="es-CR" sz="1200" b="0" i="1">
                            <a:latin typeface="Cambria Math" panose="02040503050406030204" pitchFamily="18" charset="0"/>
                          </a:rPr>
                          <m:t> </m:t>
                        </m:r>
                        <m:r>
                          <a:rPr lang="es-CR" sz="1200" b="0" i="1">
                            <a:latin typeface="Cambria Math" panose="02040503050406030204" pitchFamily="18" charset="0"/>
                          </a:rPr>
                          <m:t>𝑎</m:t>
                        </m:r>
                        <m:r>
                          <a:rPr lang="es-CR" sz="1200" b="0" i="1">
                            <a:latin typeface="Cambria Math" panose="02040503050406030204" pitchFamily="18" charset="0"/>
                          </a:rPr>
                          <m:t>ñ</m:t>
                        </m:r>
                        <m:r>
                          <a:rPr lang="es-CR" sz="1200" b="0" i="1">
                            <a:latin typeface="Cambria Math" panose="02040503050406030204" pitchFamily="18" charset="0"/>
                          </a:rPr>
                          <m:t>𝑜</m:t>
                        </m:r>
                      </m:e>
                    </m:nary>
                  </m:oMath>
                </m:oMathPara>
              </a14:m>
              <a:endParaRPr lang="es-CR" sz="1200"/>
            </a:p>
          </xdr:txBody>
        </xdr:sp>
      </mc:Choice>
      <mc:Fallback xmlns="">
        <xdr:sp macro="" textlink="">
          <xdr:nvSpPr>
            <xdr:cNvPr id="5" name="CuadroTexto 4">
              <a:extLst>
                <a:ext uri="{FF2B5EF4-FFF2-40B4-BE49-F238E27FC236}">
                  <a16:creationId xmlns:a16="http://schemas.microsoft.com/office/drawing/2014/main" id="{00000000-0008-0000-1200-000003000000}"/>
                </a:ext>
              </a:extLst>
            </xdr:cNvPr>
            <xdr:cNvSpPr txBox="1"/>
          </xdr:nvSpPr>
          <xdr:spPr>
            <a:xfrm>
              <a:off x="4441825" y="6073775"/>
              <a:ext cx="3863975" cy="460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200" i="0">
                  <a:latin typeface="Cambria Math" panose="02040503050406030204" pitchFamily="18" charset="0"/>
                </a:rPr>
                <a:t>∑</a:t>
              </a:r>
              <a:r>
                <a:rPr lang="es-CR" sz="1200" b="0" i="0">
                  <a:latin typeface="Cambria Math" panose="02040503050406030204" pitchFamily="18" charset="0"/>
                </a:rPr>
                <a:t>▒〖𝑃é𝑟𝑑𝑖𝑑𝑎𝑠 𝑒𝑐𝑜𝑛ó𝑚𝑖𝑐𝑎𝑠 𝑝𝑜𝑟 𝑑𝑒𝑠𝑎𝑠𝑡𝑟𝑒𝑠 𝑒𝑛 𝑐𝑎𝑑𝑎 𝑎ñ𝑜〗</a:t>
              </a:r>
              <a:endParaRPr lang="es-CR" sz="1200"/>
            </a:p>
          </xdr:txBody>
        </xdr:sp>
      </mc:Fallback>
    </mc:AlternateContent>
    <xdr:clientData/>
  </xdr:oneCellAnchor>
</xdr:wsDr>
</file>

<file path=xl/drawings/drawing18.xml><?xml version="1.0" encoding="utf-8"?>
<xdr:wsDr xmlns:xdr="http://schemas.openxmlformats.org/drawingml/2006/spreadsheetDrawing" xmlns:a="http://schemas.openxmlformats.org/drawingml/2006/main">
  <xdr:oneCellAnchor>
    <xdr:from>
      <xdr:col>4</xdr:col>
      <xdr:colOff>47624</xdr:colOff>
      <xdr:row>15</xdr:row>
      <xdr:rowOff>96610</xdr:rowOff>
    </xdr:from>
    <xdr:ext cx="5789839" cy="339773"/>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1600-000002000000}"/>
                </a:ext>
              </a:extLst>
            </xdr:cNvPr>
            <xdr:cNvSpPr txBox="1"/>
          </xdr:nvSpPr>
          <xdr:spPr>
            <a:xfrm>
              <a:off x="4419599" y="7611835"/>
              <a:ext cx="5789839"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14:m>
                <m:oMath xmlns:m="http://schemas.openxmlformats.org/officeDocument/2006/math">
                  <m:f>
                    <m:fPr>
                      <m:ctrlPr>
                        <a:rPr lang="es-CR" sz="1400" i="1">
                          <a:latin typeface="Cambria Math" panose="02040503050406030204" pitchFamily="18" charset="0"/>
                        </a:rPr>
                      </m:ctrlPr>
                    </m:fPr>
                    <m:num>
                      <m:r>
                        <a:rPr lang="es-CR" sz="1400" b="0" i="1">
                          <a:latin typeface="Cambria Math" panose="02040503050406030204" pitchFamily="18" charset="0"/>
                        </a:rPr>
                        <m:t>𝑁</m:t>
                      </m:r>
                      <m:r>
                        <a:rPr lang="es-CR" sz="1400" b="0" i="1">
                          <a:latin typeface="Cambria Math" panose="02040503050406030204" pitchFamily="18" charset="0"/>
                        </a:rPr>
                        <m:t>ú</m:t>
                      </m:r>
                      <m:r>
                        <a:rPr lang="es-CR" sz="1400" b="0" i="1">
                          <a:latin typeface="Cambria Math" panose="02040503050406030204" pitchFamily="18" charset="0"/>
                        </a:rPr>
                        <m:t>𝑚𝑒𝑟𝑜</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𝑔𝑜𝑏𝑖𝑒𝑟𝑛𝑜𝑠</m:t>
                      </m:r>
                      <m:r>
                        <a:rPr lang="es-CR" sz="1400" b="0" i="1">
                          <a:latin typeface="Cambria Math" panose="02040503050406030204" pitchFamily="18" charset="0"/>
                        </a:rPr>
                        <m:t> </m:t>
                      </m:r>
                      <m:r>
                        <a:rPr lang="es-CR" sz="1400" b="0" i="1">
                          <a:latin typeface="Cambria Math" panose="02040503050406030204" pitchFamily="18" charset="0"/>
                        </a:rPr>
                        <m:t>𝑙𝑜𝑐𝑎𝑙𝑒𝑠</m:t>
                      </m:r>
                      <m:r>
                        <a:rPr lang="es-CR" sz="1400" b="0" i="1">
                          <a:latin typeface="Cambria Math" panose="02040503050406030204" pitchFamily="18" charset="0"/>
                        </a:rPr>
                        <m:t> </m:t>
                      </m:r>
                      <m:r>
                        <a:rPr lang="es-CR" sz="1400" b="0" i="1">
                          <a:latin typeface="Cambria Math" panose="02040503050406030204" pitchFamily="18" charset="0"/>
                        </a:rPr>
                        <m:t>𝑞𝑢𝑒</m:t>
                      </m:r>
                      <m:r>
                        <a:rPr lang="es-CR" sz="1400" b="0" i="1">
                          <a:latin typeface="Cambria Math" panose="02040503050406030204" pitchFamily="18" charset="0"/>
                        </a:rPr>
                        <m:t> </m:t>
                      </m:r>
                      <m:r>
                        <a:rPr lang="es-CR" sz="1400" b="0" i="1">
                          <a:latin typeface="Cambria Math" panose="02040503050406030204" pitchFamily="18" charset="0"/>
                        </a:rPr>
                        <m:t>𝑐𝑢𝑒𝑛𝑡𝑎𝑛</m:t>
                      </m:r>
                      <m:r>
                        <a:rPr lang="es-CR" sz="1400" b="0" i="1">
                          <a:latin typeface="Cambria Math" panose="02040503050406030204" pitchFamily="18" charset="0"/>
                        </a:rPr>
                        <m:t> </m:t>
                      </m:r>
                      <m:r>
                        <a:rPr lang="es-CR" sz="1400" b="0" i="1">
                          <a:latin typeface="Cambria Math" panose="02040503050406030204" pitchFamily="18" charset="0"/>
                        </a:rPr>
                        <m:t>𝑐𝑜𝑛</m:t>
                      </m:r>
                      <m:r>
                        <a:rPr lang="es-CR" sz="1400" b="0" i="1">
                          <a:latin typeface="Cambria Math" panose="02040503050406030204" pitchFamily="18" charset="0"/>
                        </a:rPr>
                        <m:t> </m:t>
                      </m:r>
                      <m:r>
                        <a:rPr lang="es-CR" sz="1400" b="0" i="1">
                          <a:latin typeface="Cambria Math" panose="02040503050406030204" pitchFamily="18" charset="0"/>
                        </a:rPr>
                        <m:t>𝑒𝑠𝑡𝑟𝑎𝑡𝑒𝑔𝑖𝑎𝑠</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𝑟𝑒𝑑𝑢𝑐𝑐𝑖</m:t>
                      </m:r>
                      <m:r>
                        <a:rPr lang="es-CR" sz="1400" b="0" i="1">
                          <a:latin typeface="Cambria Math" panose="02040503050406030204" pitchFamily="18" charset="0"/>
                        </a:rPr>
                        <m:t>ó</m:t>
                      </m:r>
                      <m:r>
                        <a:rPr lang="es-CR" sz="1400" b="0" i="1">
                          <a:latin typeface="Cambria Math" panose="02040503050406030204" pitchFamily="18" charset="0"/>
                        </a:rPr>
                        <m:t>𝑛</m:t>
                      </m:r>
                      <m:r>
                        <a:rPr lang="es-CR" sz="1400" b="0" i="1">
                          <a:latin typeface="Cambria Math" panose="02040503050406030204" pitchFamily="18" charset="0"/>
                        </a:rPr>
                        <m:t> </m:t>
                      </m:r>
                      <m:r>
                        <a:rPr lang="es-CR" sz="1400" b="0" i="1">
                          <a:latin typeface="Cambria Math" panose="02040503050406030204" pitchFamily="18" charset="0"/>
                        </a:rPr>
                        <m:t>𝑑𝑒𝑙</m:t>
                      </m:r>
                      <m:r>
                        <a:rPr lang="es-CR" sz="1400" b="0" i="1">
                          <a:latin typeface="Cambria Math" panose="02040503050406030204" pitchFamily="18" charset="0"/>
                        </a:rPr>
                        <m:t> </m:t>
                      </m:r>
                      <m:r>
                        <a:rPr lang="es-CR" sz="1400" b="0" i="1">
                          <a:latin typeface="Cambria Math" panose="02040503050406030204" pitchFamily="18" charset="0"/>
                        </a:rPr>
                        <m:t>𝑟𝑖𝑒𝑠𝑔𝑜</m:t>
                      </m:r>
                      <m:r>
                        <a:rPr lang="es-CR" sz="1400" b="0" i="1">
                          <a:latin typeface="Cambria Math" panose="02040503050406030204" pitchFamily="18" charset="0"/>
                        </a:rPr>
                        <m:t> </m:t>
                      </m:r>
                    </m:num>
                    <m:den>
                      <m:r>
                        <a:rPr lang="es-CR" sz="1400" b="0" i="1">
                          <a:latin typeface="Cambria Math" panose="02040503050406030204" pitchFamily="18" charset="0"/>
                        </a:rPr>
                        <m:t>𝑇𝑜𝑡𝑎𝑙</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𝑔𝑜𝑏𝑖𝑒𝑟𝑛𝑜𝑠</m:t>
                      </m:r>
                      <m:r>
                        <a:rPr lang="es-CR" sz="1400" b="0" i="1">
                          <a:latin typeface="Cambria Math" panose="02040503050406030204" pitchFamily="18" charset="0"/>
                        </a:rPr>
                        <m:t> </m:t>
                      </m:r>
                      <m:r>
                        <a:rPr lang="es-CR" sz="1400" b="0" i="1">
                          <a:latin typeface="Cambria Math" panose="02040503050406030204" pitchFamily="18" charset="0"/>
                        </a:rPr>
                        <m:t>𝑙𝑜𝑐𝑎𝑙𝑒𝑠</m:t>
                      </m:r>
                    </m:den>
                  </m:f>
                  <m:r>
                    <a:rPr lang="es-CR" sz="1400" b="0" i="1">
                      <a:latin typeface="Cambria Math" panose="02040503050406030204" pitchFamily="18" charset="0"/>
                      <a:ea typeface="Cambria Math" panose="02040503050406030204" pitchFamily="18" charset="0"/>
                    </a:rPr>
                    <m:t>×</m:t>
                  </m:r>
                </m:oMath>
              </a14:m>
              <a:r>
                <a:rPr lang="es-CR" sz="1200"/>
                <a:t>100</a:t>
              </a:r>
            </a:p>
          </xdr:txBody>
        </xdr:sp>
      </mc:Choice>
      <mc:Fallback xmlns="">
        <xdr:sp macro="" textlink="">
          <xdr:nvSpPr>
            <xdr:cNvPr id="2" name="CuadroTexto 1">
              <a:extLst>
                <a:ext uri="{FF2B5EF4-FFF2-40B4-BE49-F238E27FC236}">
                  <a16:creationId xmlns:a16="http://schemas.microsoft.com/office/drawing/2014/main" id="{00000000-0008-0000-1600-000002000000}"/>
                </a:ext>
              </a:extLst>
            </xdr:cNvPr>
            <xdr:cNvSpPr txBox="1"/>
          </xdr:nvSpPr>
          <xdr:spPr>
            <a:xfrm>
              <a:off x="4419599" y="7611835"/>
              <a:ext cx="5789839"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CR" sz="1400" i="0">
                  <a:latin typeface="Cambria Math" panose="02040503050406030204" pitchFamily="18" charset="0"/>
                </a:rPr>
                <a:t>(</a:t>
              </a:r>
              <a:r>
                <a:rPr lang="es-CR" sz="1400" b="0" i="0">
                  <a:latin typeface="Cambria Math" panose="02040503050406030204" pitchFamily="18" charset="0"/>
                </a:rPr>
                <a:t>𝑁ú𝑚𝑒𝑟𝑜 𝑑𝑒 𝑔𝑜𝑏𝑖𝑒𝑟𝑛𝑜𝑠 𝑙𝑜𝑐𝑎𝑙𝑒𝑠 𝑞𝑢𝑒 𝑐𝑢𝑒𝑛𝑡𝑎𝑛 𝑐𝑜𝑛 𝑒𝑠𝑡𝑟𝑎𝑡𝑒𝑔𝑖𝑎𝑠 𝑑𝑒 𝑟𝑒𝑑𝑢𝑐𝑐𝑖ó𝑛 𝑑𝑒𝑙 𝑟𝑖𝑒𝑠𝑔𝑜 )/(𝑇𝑜𝑡𝑎𝑙 𝑑𝑒 𝑔𝑜𝑏𝑖𝑒𝑟𝑛𝑜𝑠 𝑙𝑜𝑐𝑎𝑙𝑒𝑠)</a:t>
              </a:r>
              <a:r>
                <a:rPr lang="es-CR" sz="1400" b="0" i="0">
                  <a:latin typeface="Cambria Math" panose="02040503050406030204" pitchFamily="18" charset="0"/>
                  <a:ea typeface="Cambria Math" panose="02040503050406030204" pitchFamily="18" charset="0"/>
                </a:rPr>
                <a:t>×</a:t>
              </a:r>
              <a:r>
                <a:rPr lang="es-CR" sz="1200"/>
                <a:t>100</a:t>
              </a:r>
            </a:p>
          </xdr:txBody>
        </xdr:sp>
      </mc:Fallback>
    </mc:AlternateContent>
    <xdr:clientData/>
  </xdr:oneCellAnchor>
  <xdr:oneCellAnchor>
    <xdr:from>
      <xdr:col>4</xdr:col>
      <xdr:colOff>47624</xdr:colOff>
      <xdr:row>15</xdr:row>
      <xdr:rowOff>96610</xdr:rowOff>
    </xdr:from>
    <xdr:ext cx="5789839" cy="339773"/>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1600-000002000000}"/>
                </a:ext>
              </a:extLst>
            </xdr:cNvPr>
            <xdr:cNvSpPr txBox="1"/>
          </xdr:nvSpPr>
          <xdr:spPr>
            <a:xfrm>
              <a:off x="4419599" y="7611835"/>
              <a:ext cx="5789839"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14:m>
                <m:oMath xmlns:m="http://schemas.openxmlformats.org/officeDocument/2006/math">
                  <m:f>
                    <m:fPr>
                      <m:ctrlPr>
                        <a:rPr lang="es-CR" sz="1400" i="1">
                          <a:latin typeface="Cambria Math" panose="02040503050406030204" pitchFamily="18" charset="0"/>
                        </a:rPr>
                      </m:ctrlPr>
                    </m:fPr>
                    <m:num>
                      <m:r>
                        <a:rPr lang="es-CR" sz="1400" b="0" i="1">
                          <a:latin typeface="Cambria Math" panose="02040503050406030204" pitchFamily="18" charset="0"/>
                        </a:rPr>
                        <m:t>𝑁</m:t>
                      </m:r>
                      <m:r>
                        <a:rPr lang="es-CR" sz="1400" b="0" i="1">
                          <a:latin typeface="Cambria Math" panose="02040503050406030204" pitchFamily="18" charset="0"/>
                        </a:rPr>
                        <m:t>ú</m:t>
                      </m:r>
                      <m:r>
                        <a:rPr lang="es-CR" sz="1400" b="0" i="1">
                          <a:latin typeface="Cambria Math" panose="02040503050406030204" pitchFamily="18" charset="0"/>
                        </a:rPr>
                        <m:t>𝑚𝑒𝑟𝑜</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𝑔𝑜𝑏𝑖𝑒𝑟𝑛𝑜𝑠</m:t>
                      </m:r>
                      <m:r>
                        <a:rPr lang="es-CR" sz="1400" b="0" i="1">
                          <a:latin typeface="Cambria Math" panose="02040503050406030204" pitchFamily="18" charset="0"/>
                        </a:rPr>
                        <m:t> </m:t>
                      </m:r>
                      <m:r>
                        <a:rPr lang="es-CR" sz="1400" b="0" i="1">
                          <a:latin typeface="Cambria Math" panose="02040503050406030204" pitchFamily="18" charset="0"/>
                        </a:rPr>
                        <m:t>𝑙𝑜𝑐𝑎𝑙𝑒𝑠</m:t>
                      </m:r>
                      <m:r>
                        <a:rPr lang="es-CR" sz="1400" b="0" i="1">
                          <a:latin typeface="Cambria Math" panose="02040503050406030204" pitchFamily="18" charset="0"/>
                        </a:rPr>
                        <m:t> </m:t>
                      </m:r>
                      <m:r>
                        <a:rPr lang="es-CR" sz="1400" b="0" i="1">
                          <a:latin typeface="Cambria Math" panose="02040503050406030204" pitchFamily="18" charset="0"/>
                        </a:rPr>
                        <m:t>𝑞𝑢𝑒</m:t>
                      </m:r>
                      <m:r>
                        <a:rPr lang="es-CR" sz="1400" b="0" i="1">
                          <a:latin typeface="Cambria Math" panose="02040503050406030204" pitchFamily="18" charset="0"/>
                        </a:rPr>
                        <m:t> </m:t>
                      </m:r>
                      <m:r>
                        <a:rPr lang="es-CR" sz="1400" b="0" i="1">
                          <a:latin typeface="Cambria Math" panose="02040503050406030204" pitchFamily="18" charset="0"/>
                        </a:rPr>
                        <m:t>𝑐𝑢𝑒𝑛𝑡𝑎𝑛</m:t>
                      </m:r>
                      <m:r>
                        <a:rPr lang="es-CR" sz="1400" b="0" i="1">
                          <a:latin typeface="Cambria Math" panose="02040503050406030204" pitchFamily="18" charset="0"/>
                        </a:rPr>
                        <m:t> </m:t>
                      </m:r>
                      <m:r>
                        <a:rPr lang="es-CR" sz="1400" b="0" i="1">
                          <a:latin typeface="Cambria Math" panose="02040503050406030204" pitchFamily="18" charset="0"/>
                        </a:rPr>
                        <m:t>𝑐𝑜𝑛</m:t>
                      </m:r>
                      <m:r>
                        <a:rPr lang="es-CR" sz="1400" b="0" i="1">
                          <a:latin typeface="Cambria Math" panose="02040503050406030204" pitchFamily="18" charset="0"/>
                        </a:rPr>
                        <m:t> </m:t>
                      </m:r>
                      <m:r>
                        <a:rPr lang="es-CR" sz="1400" b="0" i="1">
                          <a:latin typeface="Cambria Math" panose="02040503050406030204" pitchFamily="18" charset="0"/>
                        </a:rPr>
                        <m:t>𝑒𝑠𝑡𝑟𝑎𝑡𝑒𝑔𝑖𝑎𝑠</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𝑟𝑒𝑑𝑢𝑐𝑐𝑖</m:t>
                      </m:r>
                      <m:r>
                        <a:rPr lang="es-CR" sz="1400" b="0" i="1">
                          <a:latin typeface="Cambria Math" panose="02040503050406030204" pitchFamily="18" charset="0"/>
                        </a:rPr>
                        <m:t>ó</m:t>
                      </m:r>
                      <m:r>
                        <a:rPr lang="es-CR" sz="1400" b="0" i="1">
                          <a:latin typeface="Cambria Math" panose="02040503050406030204" pitchFamily="18" charset="0"/>
                        </a:rPr>
                        <m:t>𝑛</m:t>
                      </m:r>
                      <m:r>
                        <a:rPr lang="es-CR" sz="1400" b="0" i="1">
                          <a:latin typeface="Cambria Math" panose="02040503050406030204" pitchFamily="18" charset="0"/>
                        </a:rPr>
                        <m:t> </m:t>
                      </m:r>
                      <m:r>
                        <a:rPr lang="es-CR" sz="1400" b="0" i="1">
                          <a:latin typeface="Cambria Math" panose="02040503050406030204" pitchFamily="18" charset="0"/>
                        </a:rPr>
                        <m:t>𝑑𝑒𝑙</m:t>
                      </m:r>
                      <m:r>
                        <a:rPr lang="es-CR" sz="1400" b="0" i="1">
                          <a:latin typeface="Cambria Math" panose="02040503050406030204" pitchFamily="18" charset="0"/>
                        </a:rPr>
                        <m:t> </m:t>
                      </m:r>
                      <m:r>
                        <a:rPr lang="es-CR" sz="1400" b="0" i="1">
                          <a:latin typeface="Cambria Math" panose="02040503050406030204" pitchFamily="18" charset="0"/>
                        </a:rPr>
                        <m:t>𝑟𝑖𝑒𝑠𝑔𝑜</m:t>
                      </m:r>
                      <m:r>
                        <a:rPr lang="es-CR" sz="1400" b="0" i="1">
                          <a:latin typeface="Cambria Math" panose="02040503050406030204" pitchFamily="18" charset="0"/>
                        </a:rPr>
                        <m:t> </m:t>
                      </m:r>
                    </m:num>
                    <m:den>
                      <m:r>
                        <a:rPr lang="es-CR" sz="1400" b="0" i="1">
                          <a:latin typeface="Cambria Math" panose="02040503050406030204" pitchFamily="18" charset="0"/>
                        </a:rPr>
                        <m:t>𝑇𝑜𝑡𝑎𝑙</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𝑔𝑜𝑏𝑖𝑒𝑟𝑛𝑜𝑠</m:t>
                      </m:r>
                      <m:r>
                        <a:rPr lang="es-CR" sz="1400" b="0" i="1">
                          <a:latin typeface="Cambria Math" panose="02040503050406030204" pitchFamily="18" charset="0"/>
                        </a:rPr>
                        <m:t> </m:t>
                      </m:r>
                      <m:r>
                        <a:rPr lang="es-CR" sz="1400" b="0" i="1">
                          <a:latin typeface="Cambria Math" panose="02040503050406030204" pitchFamily="18" charset="0"/>
                        </a:rPr>
                        <m:t>𝑙𝑜𝑐𝑎𝑙𝑒𝑠</m:t>
                      </m:r>
                    </m:den>
                  </m:f>
                  <m:r>
                    <a:rPr lang="es-CR" sz="1400" b="0" i="1">
                      <a:latin typeface="Cambria Math" panose="02040503050406030204" pitchFamily="18" charset="0"/>
                      <a:ea typeface="Cambria Math" panose="02040503050406030204" pitchFamily="18" charset="0"/>
                    </a:rPr>
                    <m:t>×</m:t>
                  </m:r>
                </m:oMath>
              </a14:m>
              <a:r>
                <a:rPr lang="es-CR" sz="1200"/>
                <a:t>100</a:t>
              </a:r>
            </a:p>
          </xdr:txBody>
        </xdr:sp>
      </mc:Choice>
      <mc:Fallback xmlns="">
        <xdr:sp macro="" textlink="">
          <xdr:nvSpPr>
            <xdr:cNvPr id="3" name="CuadroTexto 2">
              <a:extLst>
                <a:ext uri="{FF2B5EF4-FFF2-40B4-BE49-F238E27FC236}">
                  <a16:creationId xmlns:a16="http://schemas.microsoft.com/office/drawing/2014/main" id="{00000000-0008-0000-1600-000002000000}"/>
                </a:ext>
              </a:extLst>
            </xdr:cNvPr>
            <xdr:cNvSpPr txBox="1"/>
          </xdr:nvSpPr>
          <xdr:spPr>
            <a:xfrm>
              <a:off x="4419599" y="7611835"/>
              <a:ext cx="5789839"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CR" sz="1400" i="0">
                  <a:latin typeface="Cambria Math" panose="02040503050406030204" pitchFamily="18" charset="0"/>
                </a:rPr>
                <a:t>(</a:t>
              </a:r>
              <a:r>
                <a:rPr lang="es-CR" sz="1400" b="0" i="0">
                  <a:latin typeface="Cambria Math" panose="02040503050406030204" pitchFamily="18" charset="0"/>
                </a:rPr>
                <a:t>𝑁ú𝑚𝑒𝑟𝑜 𝑑𝑒 𝑔𝑜𝑏𝑖𝑒𝑟𝑛𝑜𝑠 𝑙𝑜𝑐𝑎𝑙𝑒𝑠 𝑞𝑢𝑒 𝑐𝑢𝑒𝑛𝑡𝑎𝑛 𝑐𝑜𝑛 𝑒𝑠𝑡𝑟𝑎𝑡𝑒𝑔𝑖𝑎𝑠 𝑑𝑒 𝑟𝑒𝑑𝑢𝑐𝑐𝑖ó𝑛 𝑑𝑒𝑙 𝑟𝑖𝑒𝑠𝑔𝑜 )/(𝑇𝑜𝑡𝑎𝑙 𝑑𝑒 𝑔𝑜𝑏𝑖𝑒𝑟𝑛𝑜𝑠 𝑙𝑜𝑐𝑎𝑙𝑒𝑠)</a:t>
              </a:r>
              <a:r>
                <a:rPr lang="es-CR" sz="1400" b="0" i="0">
                  <a:latin typeface="Cambria Math" panose="02040503050406030204" pitchFamily="18" charset="0"/>
                  <a:ea typeface="Cambria Math" panose="02040503050406030204" pitchFamily="18" charset="0"/>
                </a:rPr>
                <a:t>×</a:t>
              </a:r>
              <a:r>
                <a:rPr lang="es-CR" sz="1200"/>
                <a:t>100</a:t>
              </a:r>
            </a:p>
          </xdr:txBody>
        </xdr:sp>
      </mc:Fallback>
    </mc:AlternateContent>
    <xdr:clientData/>
  </xdr:oneCellAnchor>
  <xdr:oneCellAnchor>
    <xdr:from>
      <xdr:col>4</xdr:col>
      <xdr:colOff>47624</xdr:colOff>
      <xdr:row>15</xdr:row>
      <xdr:rowOff>96610</xdr:rowOff>
    </xdr:from>
    <xdr:ext cx="5789839" cy="339773"/>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1600-000002000000}"/>
                </a:ext>
              </a:extLst>
            </xdr:cNvPr>
            <xdr:cNvSpPr txBox="1"/>
          </xdr:nvSpPr>
          <xdr:spPr>
            <a:xfrm>
              <a:off x="4419599" y="7802335"/>
              <a:ext cx="5789839"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14:m>
                <m:oMath xmlns:m="http://schemas.openxmlformats.org/officeDocument/2006/math">
                  <m:f>
                    <m:fPr>
                      <m:ctrlPr>
                        <a:rPr lang="es-CR" sz="1400" i="1">
                          <a:latin typeface="Cambria Math" panose="02040503050406030204" pitchFamily="18" charset="0"/>
                        </a:rPr>
                      </m:ctrlPr>
                    </m:fPr>
                    <m:num>
                      <m:r>
                        <a:rPr lang="es-CR" sz="1400" b="0" i="1">
                          <a:latin typeface="Cambria Math" panose="02040503050406030204" pitchFamily="18" charset="0"/>
                        </a:rPr>
                        <m:t>𝑁</m:t>
                      </m:r>
                      <m:r>
                        <a:rPr lang="es-CR" sz="1400" b="0" i="1">
                          <a:latin typeface="Cambria Math" panose="02040503050406030204" pitchFamily="18" charset="0"/>
                        </a:rPr>
                        <m:t>ú</m:t>
                      </m:r>
                      <m:r>
                        <a:rPr lang="es-CR" sz="1400" b="0" i="1">
                          <a:latin typeface="Cambria Math" panose="02040503050406030204" pitchFamily="18" charset="0"/>
                        </a:rPr>
                        <m:t>𝑚𝑒𝑟𝑜</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𝑔𝑜𝑏𝑖𝑒𝑟𝑛𝑜𝑠</m:t>
                      </m:r>
                      <m:r>
                        <a:rPr lang="es-CR" sz="1400" b="0" i="1">
                          <a:latin typeface="Cambria Math" panose="02040503050406030204" pitchFamily="18" charset="0"/>
                        </a:rPr>
                        <m:t> </m:t>
                      </m:r>
                      <m:r>
                        <a:rPr lang="es-CR" sz="1400" b="0" i="1">
                          <a:latin typeface="Cambria Math" panose="02040503050406030204" pitchFamily="18" charset="0"/>
                        </a:rPr>
                        <m:t>𝑙𝑜𝑐𝑎𝑙𝑒𝑠</m:t>
                      </m:r>
                      <m:r>
                        <a:rPr lang="es-CR" sz="1400" b="0" i="1">
                          <a:latin typeface="Cambria Math" panose="02040503050406030204" pitchFamily="18" charset="0"/>
                        </a:rPr>
                        <m:t> </m:t>
                      </m:r>
                      <m:r>
                        <a:rPr lang="es-CR" sz="1400" b="0" i="1">
                          <a:latin typeface="Cambria Math" panose="02040503050406030204" pitchFamily="18" charset="0"/>
                        </a:rPr>
                        <m:t>𝑞𝑢𝑒</m:t>
                      </m:r>
                      <m:r>
                        <a:rPr lang="es-CR" sz="1400" b="0" i="1">
                          <a:latin typeface="Cambria Math" panose="02040503050406030204" pitchFamily="18" charset="0"/>
                        </a:rPr>
                        <m:t> </m:t>
                      </m:r>
                      <m:r>
                        <a:rPr lang="es-CR" sz="1400" b="0" i="1">
                          <a:latin typeface="Cambria Math" panose="02040503050406030204" pitchFamily="18" charset="0"/>
                        </a:rPr>
                        <m:t>𝑐𝑢𝑒𝑛𝑡𝑎𝑛</m:t>
                      </m:r>
                      <m:r>
                        <a:rPr lang="es-CR" sz="1400" b="0" i="1">
                          <a:latin typeface="Cambria Math" panose="02040503050406030204" pitchFamily="18" charset="0"/>
                        </a:rPr>
                        <m:t> </m:t>
                      </m:r>
                      <m:r>
                        <a:rPr lang="es-CR" sz="1400" b="0" i="1">
                          <a:latin typeface="Cambria Math" panose="02040503050406030204" pitchFamily="18" charset="0"/>
                        </a:rPr>
                        <m:t>𝑐𝑜𝑛</m:t>
                      </m:r>
                      <m:r>
                        <a:rPr lang="es-CR" sz="1400" b="0" i="1">
                          <a:latin typeface="Cambria Math" panose="02040503050406030204" pitchFamily="18" charset="0"/>
                        </a:rPr>
                        <m:t> </m:t>
                      </m:r>
                      <m:r>
                        <a:rPr lang="es-CR" sz="1400" b="0" i="1">
                          <a:latin typeface="Cambria Math" panose="02040503050406030204" pitchFamily="18" charset="0"/>
                        </a:rPr>
                        <m:t>𝑒𝑠𝑡𝑟𝑎𝑡𝑒𝑔𝑖𝑎𝑠</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𝑟𝑒𝑑𝑢𝑐𝑐𝑖</m:t>
                      </m:r>
                      <m:r>
                        <a:rPr lang="es-CR" sz="1400" b="0" i="1">
                          <a:latin typeface="Cambria Math" panose="02040503050406030204" pitchFamily="18" charset="0"/>
                        </a:rPr>
                        <m:t>ó</m:t>
                      </m:r>
                      <m:r>
                        <a:rPr lang="es-CR" sz="1400" b="0" i="1">
                          <a:latin typeface="Cambria Math" panose="02040503050406030204" pitchFamily="18" charset="0"/>
                        </a:rPr>
                        <m:t>𝑛</m:t>
                      </m:r>
                      <m:r>
                        <a:rPr lang="es-CR" sz="1400" b="0" i="1">
                          <a:latin typeface="Cambria Math" panose="02040503050406030204" pitchFamily="18" charset="0"/>
                        </a:rPr>
                        <m:t> </m:t>
                      </m:r>
                      <m:r>
                        <a:rPr lang="es-CR" sz="1400" b="0" i="1">
                          <a:latin typeface="Cambria Math" panose="02040503050406030204" pitchFamily="18" charset="0"/>
                        </a:rPr>
                        <m:t>𝑑𝑒𝑙</m:t>
                      </m:r>
                      <m:r>
                        <a:rPr lang="es-CR" sz="1400" b="0" i="1">
                          <a:latin typeface="Cambria Math" panose="02040503050406030204" pitchFamily="18" charset="0"/>
                        </a:rPr>
                        <m:t> </m:t>
                      </m:r>
                      <m:r>
                        <a:rPr lang="es-CR" sz="1400" b="0" i="1">
                          <a:latin typeface="Cambria Math" panose="02040503050406030204" pitchFamily="18" charset="0"/>
                        </a:rPr>
                        <m:t>𝑟𝑖𝑒𝑠𝑔𝑜</m:t>
                      </m:r>
                      <m:r>
                        <a:rPr lang="es-CR" sz="1400" b="0" i="1">
                          <a:latin typeface="Cambria Math" panose="02040503050406030204" pitchFamily="18" charset="0"/>
                        </a:rPr>
                        <m:t> </m:t>
                      </m:r>
                    </m:num>
                    <m:den>
                      <m:r>
                        <a:rPr lang="es-CR" sz="1400" b="0" i="1">
                          <a:latin typeface="Cambria Math" panose="02040503050406030204" pitchFamily="18" charset="0"/>
                        </a:rPr>
                        <m:t>𝑇𝑜𝑡𝑎𝑙</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𝑔𝑜𝑏𝑖𝑒𝑟𝑛𝑜𝑠</m:t>
                      </m:r>
                      <m:r>
                        <a:rPr lang="es-CR" sz="1400" b="0" i="1">
                          <a:latin typeface="Cambria Math" panose="02040503050406030204" pitchFamily="18" charset="0"/>
                        </a:rPr>
                        <m:t> </m:t>
                      </m:r>
                      <m:r>
                        <a:rPr lang="es-CR" sz="1400" b="0" i="1">
                          <a:latin typeface="Cambria Math" panose="02040503050406030204" pitchFamily="18" charset="0"/>
                        </a:rPr>
                        <m:t>𝑙𝑜𝑐𝑎𝑙𝑒𝑠</m:t>
                      </m:r>
                    </m:den>
                  </m:f>
                  <m:r>
                    <a:rPr lang="es-CR" sz="1400" b="0" i="1">
                      <a:latin typeface="Cambria Math" panose="02040503050406030204" pitchFamily="18" charset="0"/>
                      <a:ea typeface="Cambria Math" panose="02040503050406030204" pitchFamily="18" charset="0"/>
                    </a:rPr>
                    <m:t>×</m:t>
                  </m:r>
                </m:oMath>
              </a14:m>
              <a:r>
                <a:rPr lang="es-CR" sz="1200"/>
                <a:t>100</a:t>
              </a:r>
            </a:p>
          </xdr:txBody>
        </xdr:sp>
      </mc:Choice>
      <mc:Fallback xmlns="">
        <xdr:sp macro="" textlink="">
          <xdr:nvSpPr>
            <xdr:cNvPr id="4" name="CuadroTexto 3">
              <a:extLst>
                <a:ext uri="{FF2B5EF4-FFF2-40B4-BE49-F238E27FC236}">
                  <a16:creationId xmlns:a16="http://schemas.microsoft.com/office/drawing/2014/main" id="{00000000-0008-0000-1600-000002000000}"/>
                </a:ext>
              </a:extLst>
            </xdr:cNvPr>
            <xdr:cNvSpPr txBox="1"/>
          </xdr:nvSpPr>
          <xdr:spPr>
            <a:xfrm>
              <a:off x="4419599" y="7802335"/>
              <a:ext cx="5789839"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CR" sz="1400" i="0">
                  <a:latin typeface="Cambria Math" panose="02040503050406030204" pitchFamily="18" charset="0"/>
                </a:rPr>
                <a:t>(</a:t>
              </a:r>
              <a:r>
                <a:rPr lang="es-CR" sz="1400" b="0" i="0">
                  <a:latin typeface="Cambria Math" panose="02040503050406030204" pitchFamily="18" charset="0"/>
                </a:rPr>
                <a:t>𝑁ú𝑚𝑒𝑟𝑜 𝑑𝑒 𝑔𝑜𝑏𝑖𝑒𝑟𝑛𝑜𝑠 𝑙𝑜𝑐𝑎𝑙𝑒𝑠 𝑞𝑢𝑒 𝑐𝑢𝑒𝑛𝑡𝑎𝑛 𝑐𝑜𝑛 𝑒𝑠𝑡𝑟𝑎𝑡𝑒𝑔𝑖𝑎𝑠 𝑑𝑒 𝑟𝑒𝑑𝑢𝑐𝑐𝑖ó𝑛 𝑑𝑒𝑙 𝑟𝑖𝑒𝑠𝑔𝑜 )/(𝑇𝑜𝑡𝑎𝑙 𝑑𝑒 𝑔𝑜𝑏𝑖𝑒𝑟𝑛𝑜𝑠 𝑙𝑜𝑐𝑎𝑙𝑒𝑠)</a:t>
              </a:r>
              <a:r>
                <a:rPr lang="es-CR" sz="1400" b="0" i="0">
                  <a:latin typeface="Cambria Math" panose="02040503050406030204" pitchFamily="18" charset="0"/>
                  <a:ea typeface="Cambria Math" panose="02040503050406030204" pitchFamily="18" charset="0"/>
                </a:rPr>
                <a:t>×</a:t>
              </a:r>
              <a:r>
                <a:rPr lang="es-CR" sz="1200"/>
                <a:t>100</a:t>
              </a:r>
            </a:p>
          </xdr:txBody>
        </xdr:sp>
      </mc:Fallback>
    </mc:AlternateContent>
    <xdr:clientData/>
  </xdr:oneCellAnchor>
  <xdr:oneCellAnchor>
    <xdr:from>
      <xdr:col>4</xdr:col>
      <xdr:colOff>47624</xdr:colOff>
      <xdr:row>15</xdr:row>
      <xdr:rowOff>96610</xdr:rowOff>
    </xdr:from>
    <xdr:ext cx="5789839" cy="339773"/>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1600-000002000000}"/>
                </a:ext>
              </a:extLst>
            </xdr:cNvPr>
            <xdr:cNvSpPr txBox="1"/>
          </xdr:nvSpPr>
          <xdr:spPr>
            <a:xfrm>
              <a:off x="4419599" y="7802335"/>
              <a:ext cx="5789839"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14:m>
                <m:oMath xmlns:m="http://schemas.openxmlformats.org/officeDocument/2006/math">
                  <m:f>
                    <m:fPr>
                      <m:ctrlPr>
                        <a:rPr lang="es-CR" sz="1400" i="1">
                          <a:latin typeface="Cambria Math" panose="02040503050406030204" pitchFamily="18" charset="0"/>
                        </a:rPr>
                      </m:ctrlPr>
                    </m:fPr>
                    <m:num>
                      <m:r>
                        <a:rPr lang="es-CR" sz="1400" b="0" i="1">
                          <a:latin typeface="Cambria Math" panose="02040503050406030204" pitchFamily="18" charset="0"/>
                        </a:rPr>
                        <m:t>𝑁</m:t>
                      </m:r>
                      <m:r>
                        <a:rPr lang="es-CR" sz="1400" b="0" i="1">
                          <a:latin typeface="Cambria Math" panose="02040503050406030204" pitchFamily="18" charset="0"/>
                        </a:rPr>
                        <m:t>ú</m:t>
                      </m:r>
                      <m:r>
                        <a:rPr lang="es-CR" sz="1400" b="0" i="1">
                          <a:latin typeface="Cambria Math" panose="02040503050406030204" pitchFamily="18" charset="0"/>
                        </a:rPr>
                        <m:t>𝑚𝑒𝑟𝑜</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𝑔𝑜𝑏𝑖𝑒𝑟𝑛𝑜𝑠</m:t>
                      </m:r>
                      <m:r>
                        <a:rPr lang="es-CR" sz="1400" b="0" i="1">
                          <a:latin typeface="Cambria Math" panose="02040503050406030204" pitchFamily="18" charset="0"/>
                        </a:rPr>
                        <m:t> </m:t>
                      </m:r>
                      <m:r>
                        <a:rPr lang="es-CR" sz="1400" b="0" i="1">
                          <a:latin typeface="Cambria Math" panose="02040503050406030204" pitchFamily="18" charset="0"/>
                        </a:rPr>
                        <m:t>𝑙𝑜𝑐𝑎𝑙𝑒𝑠</m:t>
                      </m:r>
                      <m:r>
                        <a:rPr lang="es-CR" sz="1400" b="0" i="1">
                          <a:latin typeface="Cambria Math" panose="02040503050406030204" pitchFamily="18" charset="0"/>
                        </a:rPr>
                        <m:t> </m:t>
                      </m:r>
                      <m:r>
                        <a:rPr lang="es-CR" sz="1400" b="0" i="1">
                          <a:latin typeface="Cambria Math" panose="02040503050406030204" pitchFamily="18" charset="0"/>
                        </a:rPr>
                        <m:t>𝑞𝑢𝑒</m:t>
                      </m:r>
                      <m:r>
                        <a:rPr lang="es-CR" sz="1400" b="0" i="1">
                          <a:latin typeface="Cambria Math" panose="02040503050406030204" pitchFamily="18" charset="0"/>
                        </a:rPr>
                        <m:t> </m:t>
                      </m:r>
                      <m:r>
                        <a:rPr lang="es-CR" sz="1400" b="0" i="1">
                          <a:latin typeface="Cambria Math" panose="02040503050406030204" pitchFamily="18" charset="0"/>
                        </a:rPr>
                        <m:t>𝑐𝑢𝑒𝑛𝑡𝑎𝑛</m:t>
                      </m:r>
                      <m:r>
                        <a:rPr lang="es-CR" sz="1400" b="0" i="1">
                          <a:latin typeface="Cambria Math" panose="02040503050406030204" pitchFamily="18" charset="0"/>
                        </a:rPr>
                        <m:t> </m:t>
                      </m:r>
                      <m:r>
                        <a:rPr lang="es-CR" sz="1400" b="0" i="1">
                          <a:latin typeface="Cambria Math" panose="02040503050406030204" pitchFamily="18" charset="0"/>
                        </a:rPr>
                        <m:t>𝑐𝑜𝑛</m:t>
                      </m:r>
                      <m:r>
                        <a:rPr lang="es-CR" sz="1400" b="0" i="1">
                          <a:latin typeface="Cambria Math" panose="02040503050406030204" pitchFamily="18" charset="0"/>
                        </a:rPr>
                        <m:t> </m:t>
                      </m:r>
                      <m:r>
                        <a:rPr lang="es-CR" sz="1400" b="0" i="1">
                          <a:latin typeface="Cambria Math" panose="02040503050406030204" pitchFamily="18" charset="0"/>
                        </a:rPr>
                        <m:t>𝑒𝑠𝑡𝑟𝑎𝑡𝑒𝑔𝑖𝑎𝑠</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𝑟𝑒𝑑𝑢𝑐𝑐𝑖</m:t>
                      </m:r>
                      <m:r>
                        <a:rPr lang="es-CR" sz="1400" b="0" i="1">
                          <a:latin typeface="Cambria Math" panose="02040503050406030204" pitchFamily="18" charset="0"/>
                        </a:rPr>
                        <m:t>ó</m:t>
                      </m:r>
                      <m:r>
                        <a:rPr lang="es-CR" sz="1400" b="0" i="1">
                          <a:latin typeface="Cambria Math" panose="02040503050406030204" pitchFamily="18" charset="0"/>
                        </a:rPr>
                        <m:t>𝑛</m:t>
                      </m:r>
                      <m:r>
                        <a:rPr lang="es-CR" sz="1400" b="0" i="1">
                          <a:latin typeface="Cambria Math" panose="02040503050406030204" pitchFamily="18" charset="0"/>
                        </a:rPr>
                        <m:t> </m:t>
                      </m:r>
                      <m:r>
                        <a:rPr lang="es-CR" sz="1400" b="0" i="1">
                          <a:latin typeface="Cambria Math" panose="02040503050406030204" pitchFamily="18" charset="0"/>
                        </a:rPr>
                        <m:t>𝑑𝑒𝑙</m:t>
                      </m:r>
                      <m:r>
                        <a:rPr lang="es-CR" sz="1400" b="0" i="1">
                          <a:latin typeface="Cambria Math" panose="02040503050406030204" pitchFamily="18" charset="0"/>
                        </a:rPr>
                        <m:t> </m:t>
                      </m:r>
                      <m:r>
                        <a:rPr lang="es-CR" sz="1400" b="0" i="1">
                          <a:latin typeface="Cambria Math" panose="02040503050406030204" pitchFamily="18" charset="0"/>
                        </a:rPr>
                        <m:t>𝑟𝑖𝑒𝑠𝑔𝑜</m:t>
                      </m:r>
                      <m:r>
                        <a:rPr lang="es-CR" sz="1400" b="0" i="1">
                          <a:latin typeface="Cambria Math" panose="02040503050406030204" pitchFamily="18" charset="0"/>
                        </a:rPr>
                        <m:t> </m:t>
                      </m:r>
                    </m:num>
                    <m:den>
                      <m:r>
                        <a:rPr lang="es-CR" sz="1400" b="0" i="1">
                          <a:latin typeface="Cambria Math" panose="02040503050406030204" pitchFamily="18" charset="0"/>
                        </a:rPr>
                        <m:t>𝑇𝑜𝑡𝑎𝑙</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𝑔𝑜𝑏𝑖𝑒𝑟𝑛𝑜𝑠</m:t>
                      </m:r>
                      <m:r>
                        <a:rPr lang="es-CR" sz="1400" b="0" i="1">
                          <a:latin typeface="Cambria Math" panose="02040503050406030204" pitchFamily="18" charset="0"/>
                        </a:rPr>
                        <m:t> </m:t>
                      </m:r>
                      <m:r>
                        <a:rPr lang="es-CR" sz="1400" b="0" i="1">
                          <a:latin typeface="Cambria Math" panose="02040503050406030204" pitchFamily="18" charset="0"/>
                        </a:rPr>
                        <m:t>𝑙𝑜𝑐𝑎𝑙𝑒𝑠</m:t>
                      </m:r>
                    </m:den>
                  </m:f>
                  <m:r>
                    <a:rPr lang="es-CR" sz="1400" b="0" i="1">
                      <a:latin typeface="Cambria Math" panose="02040503050406030204" pitchFamily="18" charset="0"/>
                      <a:ea typeface="Cambria Math" panose="02040503050406030204" pitchFamily="18" charset="0"/>
                    </a:rPr>
                    <m:t>×</m:t>
                  </m:r>
                </m:oMath>
              </a14:m>
              <a:r>
                <a:rPr lang="es-CR" sz="1200"/>
                <a:t>100</a:t>
              </a:r>
            </a:p>
          </xdr:txBody>
        </xdr:sp>
      </mc:Choice>
      <mc:Fallback xmlns="">
        <xdr:sp macro="" textlink="">
          <xdr:nvSpPr>
            <xdr:cNvPr id="5" name="CuadroTexto 4">
              <a:extLst>
                <a:ext uri="{FF2B5EF4-FFF2-40B4-BE49-F238E27FC236}">
                  <a16:creationId xmlns:a16="http://schemas.microsoft.com/office/drawing/2014/main" id="{00000000-0008-0000-1600-000002000000}"/>
                </a:ext>
              </a:extLst>
            </xdr:cNvPr>
            <xdr:cNvSpPr txBox="1"/>
          </xdr:nvSpPr>
          <xdr:spPr>
            <a:xfrm>
              <a:off x="4419599" y="7802335"/>
              <a:ext cx="5789839"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CR" sz="1400" i="0">
                  <a:latin typeface="Cambria Math" panose="02040503050406030204" pitchFamily="18" charset="0"/>
                </a:rPr>
                <a:t>(</a:t>
              </a:r>
              <a:r>
                <a:rPr lang="es-CR" sz="1400" b="0" i="0">
                  <a:latin typeface="Cambria Math" panose="02040503050406030204" pitchFamily="18" charset="0"/>
                </a:rPr>
                <a:t>𝑁ú𝑚𝑒𝑟𝑜 𝑑𝑒 𝑔𝑜𝑏𝑖𝑒𝑟𝑛𝑜𝑠 𝑙𝑜𝑐𝑎𝑙𝑒𝑠 𝑞𝑢𝑒 𝑐𝑢𝑒𝑛𝑡𝑎𝑛 𝑐𝑜𝑛 𝑒𝑠𝑡𝑟𝑎𝑡𝑒𝑔𝑖𝑎𝑠 𝑑𝑒 𝑟𝑒𝑑𝑢𝑐𝑐𝑖ó𝑛 𝑑𝑒𝑙 𝑟𝑖𝑒𝑠𝑔𝑜 )/(𝑇𝑜𝑡𝑎𝑙 𝑑𝑒 𝑔𝑜𝑏𝑖𝑒𝑟𝑛𝑜𝑠 𝑙𝑜𝑐𝑎𝑙𝑒𝑠)</a:t>
              </a:r>
              <a:r>
                <a:rPr lang="es-CR" sz="1400" b="0" i="0">
                  <a:latin typeface="Cambria Math" panose="02040503050406030204" pitchFamily="18" charset="0"/>
                  <a:ea typeface="Cambria Math" panose="02040503050406030204" pitchFamily="18" charset="0"/>
                </a:rPr>
                <a:t>×</a:t>
              </a:r>
              <a:r>
                <a:rPr lang="es-CR" sz="1200"/>
                <a:t>100</a:t>
              </a:r>
            </a:p>
          </xdr:txBody>
        </xdr:sp>
      </mc:Fallback>
    </mc:AlternateContent>
    <xdr:clientData/>
  </xdr:oneCellAnchor>
</xdr:wsDr>
</file>

<file path=xl/drawings/drawing19.xml><?xml version="1.0" encoding="utf-8"?>
<xdr:wsDr xmlns:xdr="http://schemas.openxmlformats.org/drawingml/2006/spreadsheetDrawing" xmlns:a="http://schemas.openxmlformats.org/drawingml/2006/main">
  <xdr:oneCellAnchor>
    <xdr:from>
      <xdr:col>3</xdr:col>
      <xdr:colOff>819150</xdr:colOff>
      <xdr:row>15</xdr:row>
      <xdr:rowOff>95250</xdr:rowOff>
    </xdr:from>
    <xdr:ext cx="3918858" cy="370038"/>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0A00-000002000000}"/>
                </a:ext>
              </a:extLst>
            </xdr:cNvPr>
            <xdr:cNvSpPr txBox="1"/>
          </xdr:nvSpPr>
          <xdr:spPr>
            <a:xfrm>
              <a:off x="4943475" y="4352925"/>
              <a:ext cx="3918858" cy="370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𝑃𝑟𝑒𝑠𝑢𝑝𝑢𝑒𝑠𝑡𝑜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𝑑𝑒𝑠𝑖𝑔𝑛𝑎𝑑𝑜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𝑝𝑟𝑜𝑔𝑟𝑎𝑚𝑎</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𝑝𝑟𝑒𝑠𝑢𝑝𝑢𝑒𝑠𝑡𝑜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𝐹𝑜𝑑𝑒𝑠𝑎𝑓</m:t>
                        </m:r>
                      </m:den>
                    </m:f>
                    <m:r>
                      <a:rPr lang="es-ES" sz="1200" b="0" i="1">
                        <a:latin typeface="Cambria Math" panose="02040503050406030204" pitchFamily="18" charset="0"/>
                      </a:rPr>
                      <m:t> </m:t>
                    </m:r>
                    <m:r>
                      <a:rPr lang="es-CR" sz="1100" b="1" i="0">
                        <a:solidFill>
                          <a:schemeClr val="tx1"/>
                        </a:solidFill>
                        <a:effectLst/>
                        <a:latin typeface="Cambria Math" panose="02040503050406030204" pitchFamily="18" charset="0"/>
                        <a:ea typeface="+mn-ea"/>
                        <a:cs typeface="+mn-cs"/>
                      </a:rPr>
                      <m:t>×</m:t>
                    </m:r>
                    <m:r>
                      <a:rPr lang="es-ES" sz="1200" b="0" i="1">
                        <a:latin typeface="Cambria Math" panose="02040503050406030204" pitchFamily="18" charset="0"/>
                      </a:rPr>
                      <m:t> </m:t>
                    </m:r>
                    <m:r>
                      <a:rPr lang="es-CR" sz="1200" b="0" i="1">
                        <a:latin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0A00-000002000000}"/>
                </a:ext>
              </a:extLst>
            </xdr:cNvPr>
            <xdr:cNvSpPr txBox="1"/>
          </xdr:nvSpPr>
          <xdr:spPr>
            <a:xfrm>
              <a:off x="4943475" y="4352925"/>
              <a:ext cx="3918858" cy="370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2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𝑃𝑟𝑒𝑠𝑢𝑝𝑢𝑒𝑠𝑡𝑜 𝑑𝑒𝑠𝑖𝑔𝑛𝑎𝑑𝑜 𝑎𝑙 𝑝𝑟𝑜𝑔𝑟𝑎𝑚𝑎</a:t>
              </a:r>
              <a:r>
                <a:rPr lang="es-CR" sz="12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𝑇𝑜𝑡𝑎𝑙 𝑑𝑒 𝑝𝑟𝑒𝑠𝑢𝑝𝑢𝑒𝑠𝑡𝑜 𝐹𝑜𝑑𝑒𝑠𝑎𝑓</a:t>
              </a:r>
              <a:r>
                <a:rPr lang="es-CR" sz="1200" b="0" i="0">
                  <a:solidFill>
                    <a:schemeClr val="tx1"/>
                  </a:solidFill>
                  <a:effectLst/>
                  <a:latin typeface="Cambria Math" panose="02040503050406030204" pitchFamily="18" charset="0"/>
                  <a:ea typeface="+mn-ea"/>
                  <a:cs typeface="+mn-cs"/>
                </a:rPr>
                <a:t>)</a:t>
              </a:r>
              <a:r>
                <a:rPr lang="es-ES" sz="1200" b="0" i="0">
                  <a:solidFill>
                    <a:schemeClr val="tx1"/>
                  </a:solidFill>
                  <a:effectLst/>
                  <a:latin typeface="Cambria Math" panose="02040503050406030204" pitchFamily="18" charset="0"/>
                  <a:ea typeface="+mn-ea"/>
                  <a:cs typeface="+mn-cs"/>
                </a:rPr>
                <a:t> </a:t>
              </a:r>
              <a:r>
                <a:rPr lang="es-ES" sz="1200" b="0" i="0">
                  <a:latin typeface="Cambria Math" panose="02040503050406030204" pitchFamily="18" charset="0"/>
                </a:rPr>
                <a:t> </a:t>
              </a:r>
              <a:r>
                <a:rPr lang="es-CR" sz="1100" b="1" i="0">
                  <a:solidFill>
                    <a:schemeClr val="tx1"/>
                  </a:solidFill>
                  <a:effectLst/>
                  <a:latin typeface="Cambria Math" panose="02040503050406030204" pitchFamily="18" charset="0"/>
                  <a:ea typeface="+mn-ea"/>
                  <a:cs typeface="+mn-cs"/>
                </a:rPr>
                <a:t>×</a:t>
              </a:r>
              <a:r>
                <a:rPr lang="es-ES" sz="1200" b="0" i="0">
                  <a:latin typeface="Cambria Math" panose="02040503050406030204" pitchFamily="18" charset="0"/>
                </a:rPr>
                <a:t> </a:t>
              </a:r>
              <a:r>
                <a:rPr lang="es-CR" sz="1200" b="0" i="0">
                  <a:latin typeface="Cambria Math" panose="02040503050406030204" pitchFamily="18" charset="0"/>
                </a:rPr>
                <a:t>100</a:t>
              </a:r>
              <a:endParaRPr lang="es-CR" sz="1100"/>
            </a:p>
          </xdr:txBody>
        </xdr:sp>
      </mc:Fallback>
    </mc:AlternateContent>
    <xdr:clientData/>
  </xdr:oneCellAnchor>
  <xdr:oneCellAnchor>
    <xdr:from>
      <xdr:col>3</xdr:col>
      <xdr:colOff>819150</xdr:colOff>
      <xdr:row>15</xdr:row>
      <xdr:rowOff>95250</xdr:rowOff>
    </xdr:from>
    <xdr:ext cx="3918858" cy="370038"/>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0A00-000002000000}"/>
                </a:ext>
              </a:extLst>
            </xdr:cNvPr>
            <xdr:cNvSpPr txBox="1"/>
          </xdr:nvSpPr>
          <xdr:spPr>
            <a:xfrm>
              <a:off x="4943475" y="4352925"/>
              <a:ext cx="3918858" cy="370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𝑃𝑟𝑒𝑠𝑢𝑝𝑢𝑒𝑠𝑡𝑜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𝑑𝑒𝑠𝑖𝑔𝑛𝑎𝑑𝑜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𝑝𝑟𝑜𝑔𝑟𝑎𝑚𝑎</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𝑝𝑟𝑒𝑠𝑢𝑝𝑢𝑒𝑠𝑡𝑜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𝐹𝑜𝑑𝑒𝑠𝑎𝑓</m:t>
                        </m:r>
                      </m:den>
                    </m:f>
                    <m:r>
                      <a:rPr lang="es-ES" sz="1200" b="0" i="1">
                        <a:latin typeface="Cambria Math" panose="02040503050406030204" pitchFamily="18" charset="0"/>
                      </a:rPr>
                      <m:t> </m:t>
                    </m:r>
                    <m:r>
                      <a:rPr lang="es-CR" sz="1100" b="1" i="0">
                        <a:solidFill>
                          <a:schemeClr val="tx1"/>
                        </a:solidFill>
                        <a:effectLst/>
                        <a:latin typeface="Cambria Math" panose="02040503050406030204" pitchFamily="18" charset="0"/>
                        <a:ea typeface="+mn-ea"/>
                        <a:cs typeface="+mn-cs"/>
                      </a:rPr>
                      <m:t>×</m:t>
                    </m:r>
                    <m:r>
                      <a:rPr lang="es-ES" sz="1200" b="0" i="1">
                        <a:latin typeface="Cambria Math" panose="02040503050406030204" pitchFamily="18" charset="0"/>
                      </a:rPr>
                      <m:t> </m:t>
                    </m:r>
                    <m:r>
                      <a:rPr lang="es-CR" sz="1200" b="0" i="1">
                        <a:latin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0A00-000002000000}"/>
                </a:ext>
              </a:extLst>
            </xdr:cNvPr>
            <xdr:cNvSpPr txBox="1"/>
          </xdr:nvSpPr>
          <xdr:spPr>
            <a:xfrm>
              <a:off x="4943475" y="4352925"/>
              <a:ext cx="3918858" cy="370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2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𝑃𝑟𝑒𝑠𝑢𝑝𝑢𝑒𝑠𝑡𝑜 𝑑𝑒𝑠𝑖𝑔𝑛𝑎𝑑𝑜 𝑎𝑙 𝑝𝑟𝑜𝑔𝑟𝑎𝑚𝑎</a:t>
              </a:r>
              <a:r>
                <a:rPr lang="es-CR" sz="12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𝑇𝑜𝑡𝑎𝑙 𝑑𝑒 𝑝𝑟𝑒𝑠𝑢𝑝𝑢𝑒𝑠𝑡𝑜 𝐹𝑜𝑑𝑒𝑠𝑎𝑓</a:t>
              </a:r>
              <a:r>
                <a:rPr lang="es-CR" sz="1200" b="0" i="0">
                  <a:solidFill>
                    <a:schemeClr val="tx1"/>
                  </a:solidFill>
                  <a:effectLst/>
                  <a:latin typeface="Cambria Math" panose="02040503050406030204" pitchFamily="18" charset="0"/>
                  <a:ea typeface="+mn-ea"/>
                  <a:cs typeface="+mn-cs"/>
                </a:rPr>
                <a:t>)</a:t>
              </a:r>
              <a:r>
                <a:rPr lang="es-ES" sz="1200" b="0" i="0">
                  <a:solidFill>
                    <a:schemeClr val="tx1"/>
                  </a:solidFill>
                  <a:effectLst/>
                  <a:latin typeface="Cambria Math" panose="02040503050406030204" pitchFamily="18" charset="0"/>
                  <a:ea typeface="+mn-ea"/>
                  <a:cs typeface="+mn-cs"/>
                </a:rPr>
                <a:t> </a:t>
              </a:r>
              <a:r>
                <a:rPr lang="es-ES" sz="1200" b="0" i="0">
                  <a:latin typeface="Cambria Math" panose="02040503050406030204" pitchFamily="18" charset="0"/>
                </a:rPr>
                <a:t> </a:t>
              </a:r>
              <a:r>
                <a:rPr lang="es-CR" sz="1100" b="1" i="0">
                  <a:solidFill>
                    <a:schemeClr val="tx1"/>
                  </a:solidFill>
                  <a:effectLst/>
                  <a:latin typeface="Cambria Math" panose="02040503050406030204" pitchFamily="18" charset="0"/>
                  <a:ea typeface="+mn-ea"/>
                  <a:cs typeface="+mn-cs"/>
                </a:rPr>
                <a:t>×</a:t>
              </a:r>
              <a:r>
                <a:rPr lang="es-ES" sz="1200" b="0" i="0">
                  <a:latin typeface="Cambria Math" panose="02040503050406030204" pitchFamily="18" charset="0"/>
                </a:rPr>
                <a:t> </a:t>
              </a:r>
              <a:r>
                <a:rPr lang="es-CR" sz="1200" b="0" i="0">
                  <a:latin typeface="Cambria Math" panose="02040503050406030204" pitchFamily="18" charset="0"/>
                </a:rPr>
                <a:t>100</a:t>
              </a:r>
              <a:endParaRPr lang="es-CR" sz="1100"/>
            </a:p>
          </xdr:txBody>
        </xdr:sp>
      </mc:Fallback>
    </mc:AlternateContent>
    <xdr:clientData/>
  </xdr:oneCellAnchor>
</xdr:wsDr>
</file>

<file path=xl/drawings/drawing20.xml><?xml version="1.0" encoding="utf-8"?>
<xdr:wsDr xmlns:xdr="http://schemas.openxmlformats.org/drawingml/2006/spreadsheetDrawing" xmlns:a="http://schemas.openxmlformats.org/drawingml/2006/main">
  <xdr:twoCellAnchor>
    <xdr:from>
      <xdr:col>2</xdr:col>
      <xdr:colOff>14287</xdr:colOff>
      <xdr:row>27</xdr:row>
      <xdr:rowOff>52387</xdr:rowOff>
    </xdr:from>
    <xdr:to>
      <xdr:col>8</xdr:col>
      <xdr:colOff>14287</xdr:colOff>
      <xdr:row>46</xdr:row>
      <xdr:rowOff>80962</xdr:rowOff>
    </xdr:to>
    <xdr:graphicFrame macro="">
      <xdr:nvGraphicFramePr>
        <xdr:cNvPr id="2" name="Gráfico 1">
          <a:extLst>
            <a:ext uri="{FF2B5EF4-FFF2-40B4-BE49-F238E27FC236}">
              <a16:creationId xmlns:a16="http://schemas.microsoft.com/office/drawing/2014/main"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oneCellAnchor>
    <xdr:from>
      <xdr:col>3</xdr:col>
      <xdr:colOff>1273969</xdr:colOff>
      <xdr:row>15</xdr:row>
      <xdr:rowOff>88105</xdr:rowOff>
    </xdr:from>
    <xdr:ext cx="4024313" cy="427296"/>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1A00-000002000000}"/>
                </a:ext>
              </a:extLst>
            </xdr:cNvPr>
            <xdr:cNvSpPr txBox="1"/>
          </xdr:nvSpPr>
          <xdr:spPr>
            <a:xfrm>
              <a:off x="5293519" y="8984455"/>
              <a:ext cx="4024313" cy="4272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400" i="1">
                            <a:latin typeface="Cambria Math" panose="02040503050406030204" pitchFamily="18" charset="0"/>
                          </a:rPr>
                        </m:ctrlPr>
                      </m:fPr>
                      <m:num>
                        <m:sSub>
                          <m:sSubPr>
                            <m:ctrlPr>
                              <a:rPr lang="es-CR" sz="1400" i="1">
                                <a:latin typeface="Cambria Math" panose="02040503050406030204" pitchFamily="18" charset="0"/>
                              </a:rPr>
                            </m:ctrlPr>
                          </m:sSubPr>
                          <m:e>
                            <m:nary>
                              <m:naryPr>
                                <m:chr m:val="∑"/>
                                <m:subHide m:val="on"/>
                                <m:supHide m:val="on"/>
                                <m:ctrlPr>
                                  <a:rPr lang="es-CR" sz="1400" i="1">
                                    <a:latin typeface="Cambria Math" panose="02040503050406030204" pitchFamily="18" charset="0"/>
                                  </a:rPr>
                                </m:ctrlPr>
                              </m:naryPr>
                              <m:sub/>
                              <m:sup/>
                              <m:e>
                                <m:r>
                                  <a:rPr lang="es-CR" sz="1400" b="0" i="1">
                                    <a:latin typeface="Cambria Math" panose="02040503050406030204" pitchFamily="18" charset="0"/>
                                  </a:rPr>
                                  <m:t>𝐺𝑎𝑠𝑡𝑜</m:t>
                                </m:r>
                                <m:r>
                                  <a:rPr lang="es-CR" sz="1400" b="0" i="1">
                                    <a:latin typeface="Cambria Math" panose="02040503050406030204" pitchFamily="18" charset="0"/>
                                  </a:rPr>
                                  <m:t> </m:t>
                                </m:r>
                                <m:r>
                                  <a:rPr lang="es-CR" sz="1400" b="0" i="1">
                                    <a:latin typeface="Cambria Math" panose="02040503050406030204" pitchFamily="18" charset="0"/>
                                  </a:rPr>
                                  <m:t>𝑝</m:t>
                                </m:r>
                                <m:r>
                                  <a:rPr lang="es-CR" sz="1400" b="0" i="1">
                                    <a:latin typeface="Cambria Math" panose="02040503050406030204" pitchFamily="18" charset="0"/>
                                  </a:rPr>
                                  <m:t>ú</m:t>
                                </m:r>
                                <m:r>
                                  <a:rPr lang="es-CR" sz="1400" b="0" i="1">
                                    <a:latin typeface="Cambria Math" panose="02040503050406030204" pitchFamily="18" charset="0"/>
                                  </a:rPr>
                                  <m:t>𝑏𝑙𝑖𝑐𝑜</m:t>
                                </m:r>
                                <m:r>
                                  <a:rPr lang="es-CR" sz="1400" b="0" i="1">
                                    <a:latin typeface="Cambria Math" panose="02040503050406030204" pitchFamily="18" charset="0"/>
                                  </a:rPr>
                                  <m:t> </m:t>
                                </m:r>
                                <m:r>
                                  <a:rPr lang="es-CR" sz="1400" b="0" i="1">
                                    <a:latin typeface="Cambria Math" panose="02040503050406030204" pitchFamily="18" charset="0"/>
                                  </a:rPr>
                                  <m:t>𝑡𝑜𝑡𝑎𝑙</m:t>
                                </m:r>
                                <m:r>
                                  <a:rPr lang="es-CR" sz="1400" b="0" i="1">
                                    <a:latin typeface="Cambria Math" panose="02040503050406030204" pitchFamily="18" charset="0"/>
                                  </a:rPr>
                                  <m:t> </m:t>
                                </m:r>
                                <m:r>
                                  <a:rPr lang="es-CR" sz="1400" b="0" i="1">
                                    <a:latin typeface="Cambria Math" panose="02040503050406030204" pitchFamily="18" charset="0"/>
                                  </a:rPr>
                                  <m:t>𝑒𝑛</m:t>
                                </m:r>
                                <m:r>
                                  <a:rPr lang="es-CR" sz="1400" b="0" i="1">
                                    <a:latin typeface="Cambria Math" panose="02040503050406030204" pitchFamily="18" charset="0"/>
                                  </a:rPr>
                                  <m:t> </m:t>
                                </m:r>
                                <m:r>
                                  <a:rPr lang="es-CR" sz="1400" b="0" i="1">
                                    <a:latin typeface="Cambria Math" panose="02040503050406030204" pitchFamily="18" charset="0"/>
                                  </a:rPr>
                                  <m:t>𝑠𝑒𝑟𝑣𝑖𝑐𝑖𝑜</m:t>
                                </m:r>
                                <m:r>
                                  <a:rPr lang="es-CR" sz="1400" b="0" i="1">
                                    <a:latin typeface="Cambria Math" panose="02040503050406030204" pitchFamily="18" charset="0"/>
                                  </a:rPr>
                                  <m:t> </m:t>
                                </m:r>
                                <m:r>
                                  <a:rPr lang="es-CR" sz="1400" b="0" i="1">
                                    <a:latin typeface="Cambria Math" panose="02040503050406030204" pitchFamily="18" charset="0"/>
                                  </a:rPr>
                                  <m:t>𝑒𝑠𝑐𝑒𝑛𝑐𝑖𝑎𝑙</m:t>
                                </m:r>
                              </m:e>
                            </m:nary>
                          </m:e>
                          <m:sub>
                            <m:r>
                              <a:rPr lang="es-CR" sz="1400" b="0" i="1">
                                <a:latin typeface="Cambria Math" panose="02040503050406030204" pitchFamily="18" charset="0"/>
                              </a:rPr>
                              <m:t>𝑖</m:t>
                            </m:r>
                          </m:sub>
                        </m:sSub>
                      </m:num>
                      <m:den>
                        <m:r>
                          <a:rPr lang="es-CR" sz="1100" b="0" i="1">
                            <a:solidFill>
                              <a:schemeClr val="tx1"/>
                            </a:solidFill>
                            <a:effectLst/>
                            <a:latin typeface="Cambria Math" panose="02040503050406030204" pitchFamily="18" charset="0"/>
                            <a:ea typeface="+mn-ea"/>
                            <a:cs typeface="+mn-cs"/>
                          </a:rPr>
                          <m:t>𝐺𝑎𝑠𝑡𝑜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𝑃</m:t>
                        </m:r>
                        <m:r>
                          <a:rPr lang="es-CR" sz="1100" b="0" i="1">
                            <a:solidFill>
                              <a:schemeClr val="tx1"/>
                            </a:solidFill>
                            <a:effectLst/>
                            <a:latin typeface="Cambria Math" panose="02040503050406030204" pitchFamily="18" charset="0"/>
                            <a:ea typeface="+mn-ea"/>
                            <a:cs typeface="+mn-cs"/>
                          </a:rPr>
                          <m:t>ú</m:t>
                        </m:r>
                        <m:r>
                          <a:rPr lang="es-CR" sz="1100" b="0" i="1">
                            <a:solidFill>
                              <a:schemeClr val="tx1"/>
                            </a:solidFill>
                            <a:effectLst/>
                            <a:latin typeface="Cambria Math" panose="02040503050406030204" pitchFamily="18" charset="0"/>
                            <a:ea typeface="+mn-ea"/>
                            <a:cs typeface="+mn-cs"/>
                          </a:rPr>
                          <m:t>𝑏𝑙𝑖𝑜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𝑡𝑜𝑡𝑎𝑙</m:t>
                        </m:r>
                      </m:den>
                    </m:f>
                    <m:r>
                      <a:rPr lang="es-CR" sz="1400" b="0" i="1">
                        <a:latin typeface="Cambria Math" panose="02040503050406030204" pitchFamily="18" charset="0"/>
                        <a:ea typeface="Cambria Math" panose="02040503050406030204" pitchFamily="18" charset="0"/>
                      </a:rPr>
                      <m:t>×</m:t>
                    </m:r>
                    <m:r>
                      <a:rPr lang="es-ES" sz="1400" b="0" i="1">
                        <a:latin typeface="Cambria Math" panose="02040503050406030204" pitchFamily="18" charset="0"/>
                        <a:ea typeface="Cambria Math" panose="02040503050406030204" pitchFamily="18" charset="0"/>
                      </a:rPr>
                      <m:t>100</m:t>
                    </m:r>
                  </m:oMath>
                </m:oMathPara>
              </a14:m>
              <a:endParaRPr lang="es-CR" sz="1400"/>
            </a:p>
          </xdr:txBody>
        </xdr:sp>
      </mc:Choice>
      <mc:Fallback xmlns="">
        <xdr:sp macro="" textlink="">
          <xdr:nvSpPr>
            <xdr:cNvPr id="2" name="CuadroTexto 1">
              <a:extLst>
                <a:ext uri="{FF2B5EF4-FFF2-40B4-BE49-F238E27FC236}">
                  <a16:creationId xmlns:a16="http://schemas.microsoft.com/office/drawing/2014/main" id="{00000000-0008-0000-1A00-000002000000}"/>
                </a:ext>
              </a:extLst>
            </xdr:cNvPr>
            <xdr:cNvSpPr txBox="1"/>
          </xdr:nvSpPr>
          <xdr:spPr>
            <a:xfrm>
              <a:off x="5293519" y="8984455"/>
              <a:ext cx="4024313" cy="4272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400" i="0">
                  <a:latin typeface="Cambria Math" panose="02040503050406030204" pitchFamily="18" charset="0"/>
                </a:rPr>
                <a:t>∑</a:t>
              </a:r>
              <a:r>
                <a:rPr lang="es-CR" sz="1400" b="0" i="0">
                  <a:latin typeface="Cambria Math" panose="02040503050406030204" pitchFamily="18" charset="0"/>
                </a:rPr>
                <a:t>▒〖𝐺𝑎𝑠𝑡𝑜 𝑝ú𝑏𝑙𝑖𝑐𝑜 𝑡𝑜𝑡𝑎𝑙 𝑒𝑛 𝑠𝑒𝑟𝑣𝑖𝑐𝑖𝑜 𝑒𝑠𝑐𝑒𝑛𝑐𝑖𝑎𝑙〗_𝑖/(</a:t>
              </a:r>
              <a:r>
                <a:rPr lang="es-CR" sz="1100" b="0" i="0">
                  <a:solidFill>
                    <a:schemeClr val="tx1"/>
                  </a:solidFill>
                  <a:effectLst/>
                  <a:latin typeface="Cambria Math" panose="02040503050406030204" pitchFamily="18" charset="0"/>
                  <a:ea typeface="+mn-ea"/>
                  <a:cs typeface="+mn-cs"/>
                </a:rPr>
                <a:t>𝐺𝑎𝑠𝑡𝑜 𝑃ú𝑏𝑙𝑖𝑜 𝑡𝑜𝑡𝑎𝑙</a:t>
              </a:r>
              <a:r>
                <a:rPr lang="es-CR" sz="1400" b="0" i="0">
                  <a:solidFill>
                    <a:schemeClr val="tx1"/>
                  </a:solidFill>
                  <a:effectLst/>
                  <a:latin typeface="Cambria Math" panose="02040503050406030204" pitchFamily="18" charset="0"/>
                  <a:ea typeface="+mn-ea"/>
                  <a:cs typeface="+mn-cs"/>
                </a:rPr>
                <a:t>)</a:t>
              </a:r>
              <a:r>
                <a:rPr lang="es-CR" sz="1400" b="0" i="0">
                  <a:latin typeface="Cambria Math" panose="02040503050406030204" pitchFamily="18" charset="0"/>
                  <a:ea typeface="Cambria Math" panose="02040503050406030204" pitchFamily="18" charset="0"/>
                </a:rPr>
                <a:t>×</a:t>
              </a:r>
              <a:r>
                <a:rPr lang="es-ES" sz="1400" b="0" i="0">
                  <a:latin typeface="Cambria Math" panose="02040503050406030204" pitchFamily="18" charset="0"/>
                  <a:ea typeface="Cambria Math" panose="02040503050406030204" pitchFamily="18" charset="0"/>
                </a:rPr>
                <a:t>100</a:t>
              </a:r>
              <a:endParaRPr lang="es-CR" sz="1400"/>
            </a:p>
          </xdr:txBody>
        </xdr:sp>
      </mc:Fallback>
    </mc:AlternateContent>
    <xdr:clientData/>
  </xdr:oneCellAnchor>
  <xdr:oneCellAnchor>
    <xdr:from>
      <xdr:col>3</xdr:col>
      <xdr:colOff>1273969</xdr:colOff>
      <xdr:row>15</xdr:row>
      <xdr:rowOff>88105</xdr:rowOff>
    </xdr:from>
    <xdr:ext cx="4024313" cy="427296"/>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1A00-000002000000}"/>
                </a:ext>
              </a:extLst>
            </xdr:cNvPr>
            <xdr:cNvSpPr txBox="1"/>
          </xdr:nvSpPr>
          <xdr:spPr>
            <a:xfrm>
              <a:off x="5293519" y="8984455"/>
              <a:ext cx="4024313" cy="4272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400" i="1">
                            <a:latin typeface="Cambria Math" panose="02040503050406030204" pitchFamily="18" charset="0"/>
                          </a:rPr>
                        </m:ctrlPr>
                      </m:fPr>
                      <m:num>
                        <m:sSub>
                          <m:sSubPr>
                            <m:ctrlPr>
                              <a:rPr lang="es-CR" sz="1400" i="1">
                                <a:latin typeface="Cambria Math" panose="02040503050406030204" pitchFamily="18" charset="0"/>
                              </a:rPr>
                            </m:ctrlPr>
                          </m:sSubPr>
                          <m:e>
                            <m:nary>
                              <m:naryPr>
                                <m:chr m:val="∑"/>
                                <m:subHide m:val="on"/>
                                <m:supHide m:val="on"/>
                                <m:ctrlPr>
                                  <a:rPr lang="es-CR" sz="1400" i="1">
                                    <a:latin typeface="Cambria Math" panose="02040503050406030204" pitchFamily="18" charset="0"/>
                                  </a:rPr>
                                </m:ctrlPr>
                              </m:naryPr>
                              <m:sub/>
                              <m:sup/>
                              <m:e>
                                <m:r>
                                  <a:rPr lang="es-CR" sz="1400" b="0" i="1">
                                    <a:latin typeface="Cambria Math" panose="02040503050406030204" pitchFamily="18" charset="0"/>
                                  </a:rPr>
                                  <m:t>𝐺𝑎𝑠𝑡𝑜</m:t>
                                </m:r>
                                <m:r>
                                  <a:rPr lang="es-CR" sz="1400" b="0" i="1">
                                    <a:latin typeface="Cambria Math" panose="02040503050406030204" pitchFamily="18" charset="0"/>
                                  </a:rPr>
                                  <m:t> </m:t>
                                </m:r>
                                <m:r>
                                  <a:rPr lang="es-CR" sz="1400" b="0" i="1">
                                    <a:latin typeface="Cambria Math" panose="02040503050406030204" pitchFamily="18" charset="0"/>
                                  </a:rPr>
                                  <m:t>𝑝</m:t>
                                </m:r>
                                <m:r>
                                  <a:rPr lang="es-CR" sz="1400" b="0" i="1">
                                    <a:latin typeface="Cambria Math" panose="02040503050406030204" pitchFamily="18" charset="0"/>
                                  </a:rPr>
                                  <m:t>ú</m:t>
                                </m:r>
                                <m:r>
                                  <a:rPr lang="es-CR" sz="1400" b="0" i="1">
                                    <a:latin typeface="Cambria Math" panose="02040503050406030204" pitchFamily="18" charset="0"/>
                                  </a:rPr>
                                  <m:t>𝑏𝑙𝑖𝑐𝑜</m:t>
                                </m:r>
                                <m:r>
                                  <a:rPr lang="es-CR" sz="1400" b="0" i="1">
                                    <a:latin typeface="Cambria Math" panose="02040503050406030204" pitchFamily="18" charset="0"/>
                                  </a:rPr>
                                  <m:t> </m:t>
                                </m:r>
                                <m:r>
                                  <a:rPr lang="es-CR" sz="1400" b="0" i="1">
                                    <a:latin typeface="Cambria Math" panose="02040503050406030204" pitchFamily="18" charset="0"/>
                                  </a:rPr>
                                  <m:t>𝑡𝑜𝑡𝑎𝑙</m:t>
                                </m:r>
                                <m:r>
                                  <a:rPr lang="es-CR" sz="1400" b="0" i="1">
                                    <a:latin typeface="Cambria Math" panose="02040503050406030204" pitchFamily="18" charset="0"/>
                                  </a:rPr>
                                  <m:t> </m:t>
                                </m:r>
                                <m:r>
                                  <a:rPr lang="es-CR" sz="1400" b="0" i="1">
                                    <a:latin typeface="Cambria Math" panose="02040503050406030204" pitchFamily="18" charset="0"/>
                                  </a:rPr>
                                  <m:t>𝑒𝑛</m:t>
                                </m:r>
                                <m:r>
                                  <a:rPr lang="es-CR" sz="1400" b="0" i="1">
                                    <a:latin typeface="Cambria Math" panose="02040503050406030204" pitchFamily="18" charset="0"/>
                                  </a:rPr>
                                  <m:t> </m:t>
                                </m:r>
                                <m:r>
                                  <a:rPr lang="es-CR" sz="1400" b="0" i="1">
                                    <a:latin typeface="Cambria Math" panose="02040503050406030204" pitchFamily="18" charset="0"/>
                                  </a:rPr>
                                  <m:t>𝑠𝑒𝑟𝑣𝑖𝑐𝑖𝑜</m:t>
                                </m:r>
                                <m:r>
                                  <a:rPr lang="es-CR" sz="1400" b="0" i="1">
                                    <a:latin typeface="Cambria Math" panose="02040503050406030204" pitchFamily="18" charset="0"/>
                                  </a:rPr>
                                  <m:t> </m:t>
                                </m:r>
                                <m:r>
                                  <a:rPr lang="es-CR" sz="1400" b="0" i="1">
                                    <a:latin typeface="Cambria Math" panose="02040503050406030204" pitchFamily="18" charset="0"/>
                                  </a:rPr>
                                  <m:t>𝑒𝑠𝑐𝑒𝑛𝑐𝑖𝑎𝑙</m:t>
                                </m:r>
                              </m:e>
                            </m:nary>
                          </m:e>
                          <m:sub>
                            <m:r>
                              <a:rPr lang="es-CR" sz="1400" b="0" i="1">
                                <a:latin typeface="Cambria Math" panose="02040503050406030204" pitchFamily="18" charset="0"/>
                              </a:rPr>
                              <m:t>𝑖</m:t>
                            </m:r>
                          </m:sub>
                        </m:sSub>
                      </m:num>
                      <m:den>
                        <m:r>
                          <a:rPr lang="es-CR" sz="1100" b="0" i="1">
                            <a:solidFill>
                              <a:schemeClr val="tx1"/>
                            </a:solidFill>
                            <a:effectLst/>
                            <a:latin typeface="Cambria Math" panose="02040503050406030204" pitchFamily="18" charset="0"/>
                            <a:ea typeface="+mn-ea"/>
                            <a:cs typeface="+mn-cs"/>
                          </a:rPr>
                          <m:t>𝐺𝑎𝑠𝑡𝑜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𝑃</m:t>
                        </m:r>
                        <m:r>
                          <a:rPr lang="es-CR" sz="1100" b="0" i="1">
                            <a:solidFill>
                              <a:schemeClr val="tx1"/>
                            </a:solidFill>
                            <a:effectLst/>
                            <a:latin typeface="Cambria Math" panose="02040503050406030204" pitchFamily="18" charset="0"/>
                            <a:ea typeface="+mn-ea"/>
                            <a:cs typeface="+mn-cs"/>
                          </a:rPr>
                          <m:t>ú</m:t>
                        </m:r>
                        <m:r>
                          <a:rPr lang="es-CR" sz="1100" b="0" i="1">
                            <a:solidFill>
                              <a:schemeClr val="tx1"/>
                            </a:solidFill>
                            <a:effectLst/>
                            <a:latin typeface="Cambria Math" panose="02040503050406030204" pitchFamily="18" charset="0"/>
                            <a:ea typeface="+mn-ea"/>
                            <a:cs typeface="+mn-cs"/>
                          </a:rPr>
                          <m:t>𝑏𝑙𝑖𝑜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𝑡𝑜𝑡𝑎𝑙</m:t>
                        </m:r>
                      </m:den>
                    </m:f>
                    <m:r>
                      <a:rPr lang="es-CR" sz="1400" b="0" i="1">
                        <a:latin typeface="Cambria Math" panose="02040503050406030204" pitchFamily="18" charset="0"/>
                        <a:ea typeface="Cambria Math" panose="02040503050406030204" pitchFamily="18" charset="0"/>
                      </a:rPr>
                      <m:t>×</m:t>
                    </m:r>
                    <m:r>
                      <a:rPr lang="es-ES" sz="1400" b="0" i="1">
                        <a:latin typeface="Cambria Math" panose="02040503050406030204" pitchFamily="18" charset="0"/>
                        <a:ea typeface="Cambria Math" panose="02040503050406030204" pitchFamily="18" charset="0"/>
                      </a:rPr>
                      <m:t>100</m:t>
                    </m:r>
                  </m:oMath>
                </m:oMathPara>
              </a14:m>
              <a:endParaRPr lang="es-CR" sz="1400"/>
            </a:p>
          </xdr:txBody>
        </xdr:sp>
      </mc:Choice>
      <mc:Fallback xmlns="">
        <xdr:sp macro="" textlink="">
          <xdr:nvSpPr>
            <xdr:cNvPr id="3" name="CuadroTexto 2">
              <a:extLst>
                <a:ext uri="{FF2B5EF4-FFF2-40B4-BE49-F238E27FC236}">
                  <a16:creationId xmlns:a16="http://schemas.microsoft.com/office/drawing/2014/main" id="{00000000-0008-0000-1A00-000002000000}"/>
                </a:ext>
              </a:extLst>
            </xdr:cNvPr>
            <xdr:cNvSpPr txBox="1"/>
          </xdr:nvSpPr>
          <xdr:spPr>
            <a:xfrm>
              <a:off x="5293519" y="8984455"/>
              <a:ext cx="4024313" cy="4272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400" i="0">
                  <a:latin typeface="Cambria Math" panose="02040503050406030204" pitchFamily="18" charset="0"/>
                </a:rPr>
                <a:t>∑</a:t>
              </a:r>
              <a:r>
                <a:rPr lang="es-CR" sz="1400" b="0" i="0">
                  <a:latin typeface="Cambria Math" panose="02040503050406030204" pitchFamily="18" charset="0"/>
                </a:rPr>
                <a:t>▒〖𝐺𝑎𝑠𝑡𝑜 𝑝ú𝑏𝑙𝑖𝑐𝑜 𝑡𝑜𝑡𝑎𝑙 𝑒𝑛 𝑠𝑒𝑟𝑣𝑖𝑐𝑖𝑜 𝑒𝑠𝑐𝑒𝑛𝑐𝑖𝑎𝑙〗_𝑖/(</a:t>
              </a:r>
              <a:r>
                <a:rPr lang="es-CR" sz="1100" b="0" i="0">
                  <a:solidFill>
                    <a:schemeClr val="tx1"/>
                  </a:solidFill>
                  <a:effectLst/>
                  <a:latin typeface="Cambria Math" panose="02040503050406030204" pitchFamily="18" charset="0"/>
                  <a:ea typeface="+mn-ea"/>
                  <a:cs typeface="+mn-cs"/>
                </a:rPr>
                <a:t>𝐺𝑎𝑠𝑡𝑜 𝑃ú𝑏𝑙𝑖𝑜 𝑡𝑜𝑡𝑎𝑙</a:t>
              </a:r>
              <a:r>
                <a:rPr lang="es-CR" sz="1400" b="0" i="0">
                  <a:solidFill>
                    <a:schemeClr val="tx1"/>
                  </a:solidFill>
                  <a:effectLst/>
                  <a:latin typeface="Cambria Math" panose="02040503050406030204" pitchFamily="18" charset="0"/>
                  <a:ea typeface="+mn-ea"/>
                  <a:cs typeface="+mn-cs"/>
                </a:rPr>
                <a:t>)</a:t>
              </a:r>
              <a:r>
                <a:rPr lang="es-CR" sz="1400" b="0" i="0">
                  <a:latin typeface="Cambria Math" panose="02040503050406030204" pitchFamily="18" charset="0"/>
                  <a:ea typeface="Cambria Math" panose="02040503050406030204" pitchFamily="18" charset="0"/>
                </a:rPr>
                <a:t>×</a:t>
              </a:r>
              <a:r>
                <a:rPr lang="es-ES" sz="1400" b="0" i="0">
                  <a:latin typeface="Cambria Math" panose="02040503050406030204" pitchFamily="18" charset="0"/>
                  <a:ea typeface="Cambria Math" panose="02040503050406030204" pitchFamily="18" charset="0"/>
                </a:rPr>
                <a:t>100</a:t>
              </a:r>
              <a:endParaRPr lang="es-CR" sz="1400"/>
            </a:p>
          </xdr:txBody>
        </xdr:sp>
      </mc:Fallback>
    </mc:AlternateContent>
    <xdr:clientData/>
  </xdr:oneCellAnchor>
  <xdr:oneCellAnchor>
    <xdr:from>
      <xdr:col>3</xdr:col>
      <xdr:colOff>1273969</xdr:colOff>
      <xdr:row>15</xdr:row>
      <xdr:rowOff>88105</xdr:rowOff>
    </xdr:from>
    <xdr:ext cx="4024313" cy="427296"/>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1A00-000002000000}"/>
                </a:ext>
              </a:extLst>
            </xdr:cNvPr>
            <xdr:cNvSpPr txBox="1"/>
          </xdr:nvSpPr>
          <xdr:spPr>
            <a:xfrm>
              <a:off x="5293519" y="9251155"/>
              <a:ext cx="4024313" cy="4272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400" i="1">
                            <a:latin typeface="Cambria Math" panose="02040503050406030204" pitchFamily="18" charset="0"/>
                          </a:rPr>
                        </m:ctrlPr>
                      </m:fPr>
                      <m:num>
                        <m:sSub>
                          <m:sSubPr>
                            <m:ctrlPr>
                              <a:rPr lang="es-CR" sz="1400" i="1">
                                <a:latin typeface="Cambria Math" panose="02040503050406030204" pitchFamily="18" charset="0"/>
                              </a:rPr>
                            </m:ctrlPr>
                          </m:sSubPr>
                          <m:e>
                            <m:nary>
                              <m:naryPr>
                                <m:chr m:val="∑"/>
                                <m:subHide m:val="on"/>
                                <m:supHide m:val="on"/>
                                <m:ctrlPr>
                                  <a:rPr lang="es-CR" sz="1400" i="1">
                                    <a:latin typeface="Cambria Math" panose="02040503050406030204" pitchFamily="18" charset="0"/>
                                  </a:rPr>
                                </m:ctrlPr>
                              </m:naryPr>
                              <m:sub/>
                              <m:sup/>
                              <m:e>
                                <m:r>
                                  <a:rPr lang="es-CR" sz="1400" b="0" i="1">
                                    <a:latin typeface="Cambria Math" panose="02040503050406030204" pitchFamily="18" charset="0"/>
                                  </a:rPr>
                                  <m:t>𝐺𝑎𝑠𝑡𝑜</m:t>
                                </m:r>
                                <m:r>
                                  <a:rPr lang="es-CR" sz="1400" b="0" i="1">
                                    <a:latin typeface="Cambria Math" panose="02040503050406030204" pitchFamily="18" charset="0"/>
                                  </a:rPr>
                                  <m:t> </m:t>
                                </m:r>
                                <m:r>
                                  <a:rPr lang="es-CR" sz="1400" b="0" i="1">
                                    <a:latin typeface="Cambria Math" panose="02040503050406030204" pitchFamily="18" charset="0"/>
                                  </a:rPr>
                                  <m:t>𝑝</m:t>
                                </m:r>
                                <m:r>
                                  <a:rPr lang="es-CR" sz="1400" b="0" i="1">
                                    <a:latin typeface="Cambria Math" panose="02040503050406030204" pitchFamily="18" charset="0"/>
                                  </a:rPr>
                                  <m:t>ú</m:t>
                                </m:r>
                                <m:r>
                                  <a:rPr lang="es-CR" sz="1400" b="0" i="1">
                                    <a:latin typeface="Cambria Math" panose="02040503050406030204" pitchFamily="18" charset="0"/>
                                  </a:rPr>
                                  <m:t>𝑏𝑙𝑖𝑐𝑜</m:t>
                                </m:r>
                                <m:r>
                                  <a:rPr lang="es-CR" sz="1400" b="0" i="1">
                                    <a:latin typeface="Cambria Math" panose="02040503050406030204" pitchFamily="18" charset="0"/>
                                  </a:rPr>
                                  <m:t> </m:t>
                                </m:r>
                                <m:r>
                                  <a:rPr lang="es-CR" sz="1400" b="0" i="1">
                                    <a:latin typeface="Cambria Math" panose="02040503050406030204" pitchFamily="18" charset="0"/>
                                  </a:rPr>
                                  <m:t>𝑡𝑜𝑡𝑎𝑙</m:t>
                                </m:r>
                                <m:r>
                                  <a:rPr lang="es-CR" sz="1400" b="0" i="1">
                                    <a:latin typeface="Cambria Math" panose="02040503050406030204" pitchFamily="18" charset="0"/>
                                  </a:rPr>
                                  <m:t> </m:t>
                                </m:r>
                                <m:r>
                                  <a:rPr lang="es-CR" sz="1400" b="0" i="1">
                                    <a:latin typeface="Cambria Math" panose="02040503050406030204" pitchFamily="18" charset="0"/>
                                  </a:rPr>
                                  <m:t>𝑒𝑛</m:t>
                                </m:r>
                                <m:r>
                                  <a:rPr lang="es-CR" sz="1400" b="0" i="1">
                                    <a:latin typeface="Cambria Math" panose="02040503050406030204" pitchFamily="18" charset="0"/>
                                  </a:rPr>
                                  <m:t> </m:t>
                                </m:r>
                                <m:r>
                                  <a:rPr lang="es-CR" sz="1400" b="0" i="1">
                                    <a:latin typeface="Cambria Math" panose="02040503050406030204" pitchFamily="18" charset="0"/>
                                  </a:rPr>
                                  <m:t>𝑠𝑒𝑟𝑣𝑖𝑐𝑖𝑜</m:t>
                                </m:r>
                                <m:r>
                                  <a:rPr lang="es-CR" sz="1400" b="0" i="1">
                                    <a:latin typeface="Cambria Math" panose="02040503050406030204" pitchFamily="18" charset="0"/>
                                  </a:rPr>
                                  <m:t> </m:t>
                                </m:r>
                                <m:r>
                                  <a:rPr lang="es-CR" sz="1400" b="0" i="1">
                                    <a:latin typeface="Cambria Math" panose="02040503050406030204" pitchFamily="18" charset="0"/>
                                  </a:rPr>
                                  <m:t>𝑒𝑠𝑐𝑒𝑛𝑐𝑖𝑎𝑙</m:t>
                                </m:r>
                              </m:e>
                            </m:nary>
                          </m:e>
                          <m:sub>
                            <m:r>
                              <a:rPr lang="es-CR" sz="1400" b="0" i="1">
                                <a:latin typeface="Cambria Math" panose="02040503050406030204" pitchFamily="18" charset="0"/>
                              </a:rPr>
                              <m:t>𝑖</m:t>
                            </m:r>
                          </m:sub>
                        </m:sSub>
                      </m:num>
                      <m:den>
                        <m:r>
                          <a:rPr lang="es-CR" sz="1100" b="0" i="1">
                            <a:solidFill>
                              <a:schemeClr val="tx1"/>
                            </a:solidFill>
                            <a:effectLst/>
                            <a:latin typeface="Cambria Math" panose="02040503050406030204" pitchFamily="18" charset="0"/>
                            <a:ea typeface="+mn-ea"/>
                            <a:cs typeface="+mn-cs"/>
                          </a:rPr>
                          <m:t>𝐺𝑎𝑠𝑡𝑜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𝑃</m:t>
                        </m:r>
                        <m:r>
                          <a:rPr lang="es-CR" sz="1100" b="0" i="1">
                            <a:solidFill>
                              <a:schemeClr val="tx1"/>
                            </a:solidFill>
                            <a:effectLst/>
                            <a:latin typeface="Cambria Math" panose="02040503050406030204" pitchFamily="18" charset="0"/>
                            <a:ea typeface="+mn-ea"/>
                            <a:cs typeface="+mn-cs"/>
                          </a:rPr>
                          <m:t>ú</m:t>
                        </m:r>
                        <m:r>
                          <a:rPr lang="es-CR" sz="1100" b="0" i="1">
                            <a:solidFill>
                              <a:schemeClr val="tx1"/>
                            </a:solidFill>
                            <a:effectLst/>
                            <a:latin typeface="Cambria Math" panose="02040503050406030204" pitchFamily="18" charset="0"/>
                            <a:ea typeface="+mn-ea"/>
                            <a:cs typeface="+mn-cs"/>
                          </a:rPr>
                          <m:t>𝑏𝑙𝑖𝑜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𝑡𝑜𝑡𝑎𝑙</m:t>
                        </m:r>
                      </m:den>
                    </m:f>
                    <m:r>
                      <a:rPr lang="es-CR" sz="1400" b="0" i="1">
                        <a:latin typeface="Cambria Math" panose="02040503050406030204" pitchFamily="18" charset="0"/>
                        <a:ea typeface="Cambria Math" panose="02040503050406030204" pitchFamily="18" charset="0"/>
                      </a:rPr>
                      <m:t>×</m:t>
                    </m:r>
                    <m:r>
                      <a:rPr lang="es-ES" sz="1400" b="0" i="1">
                        <a:latin typeface="Cambria Math" panose="02040503050406030204" pitchFamily="18" charset="0"/>
                        <a:ea typeface="Cambria Math" panose="02040503050406030204" pitchFamily="18" charset="0"/>
                      </a:rPr>
                      <m:t>100</m:t>
                    </m:r>
                  </m:oMath>
                </m:oMathPara>
              </a14:m>
              <a:endParaRPr lang="es-CR" sz="1400"/>
            </a:p>
          </xdr:txBody>
        </xdr:sp>
      </mc:Choice>
      <mc:Fallback xmlns="">
        <xdr:sp macro="" textlink="">
          <xdr:nvSpPr>
            <xdr:cNvPr id="4" name="CuadroTexto 3">
              <a:extLst>
                <a:ext uri="{FF2B5EF4-FFF2-40B4-BE49-F238E27FC236}">
                  <a16:creationId xmlns:a16="http://schemas.microsoft.com/office/drawing/2014/main" id="{00000000-0008-0000-1A00-000002000000}"/>
                </a:ext>
              </a:extLst>
            </xdr:cNvPr>
            <xdr:cNvSpPr txBox="1"/>
          </xdr:nvSpPr>
          <xdr:spPr>
            <a:xfrm>
              <a:off x="5293519" y="9251155"/>
              <a:ext cx="4024313" cy="4272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400" i="0">
                  <a:latin typeface="Cambria Math" panose="02040503050406030204" pitchFamily="18" charset="0"/>
                </a:rPr>
                <a:t>∑</a:t>
              </a:r>
              <a:r>
                <a:rPr lang="es-CR" sz="1400" b="0" i="0">
                  <a:latin typeface="Cambria Math" panose="02040503050406030204" pitchFamily="18" charset="0"/>
                </a:rPr>
                <a:t>▒〖𝐺𝑎𝑠𝑡𝑜 𝑝ú𝑏𝑙𝑖𝑐𝑜 𝑡𝑜𝑡𝑎𝑙 𝑒𝑛 𝑠𝑒𝑟𝑣𝑖𝑐𝑖𝑜 𝑒𝑠𝑐𝑒𝑛𝑐𝑖𝑎𝑙〗_𝑖/(</a:t>
              </a:r>
              <a:r>
                <a:rPr lang="es-CR" sz="1100" b="0" i="0">
                  <a:solidFill>
                    <a:schemeClr val="tx1"/>
                  </a:solidFill>
                  <a:effectLst/>
                  <a:latin typeface="Cambria Math" panose="02040503050406030204" pitchFamily="18" charset="0"/>
                  <a:ea typeface="+mn-ea"/>
                  <a:cs typeface="+mn-cs"/>
                </a:rPr>
                <a:t>𝐺𝑎𝑠𝑡𝑜 𝑃ú𝑏𝑙𝑖𝑜 𝑡𝑜𝑡𝑎𝑙</a:t>
              </a:r>
              <a:r>
                <a:rPr lang="es-CR" sz="1400" b="0" i="0">
                  <a:solidFill>
                    <a:schemeClr val="tx1"/>
                  </a:solidFill>
                  <a:effectLst/>
                  <a:latin typeface="Cambria Math" panose="02040503050406030204" pitchFamily="18" charset="0"/>
                  <a:ea typeface="+mn-ea"/>
                  <a:cs typeface="+mn-cs"/>
                </a:rPr>
                <a:t>)</a:t>
              </a:r>
              <a:r>
                <a:rPr lang="es-CR" sz="1400" b="0" i="0">
                  <a:latin typeface="Cambria Math" panose="02040503050406030204" pitchFamily="18" charset="0"/>
                  <a:ea typeface="Cambria Math" panose="02040503050406030204" pitchFamily="18" charset="0"/>
                </a:rPr>
                <a:t>×</a:t>
              </a:r>
              <a:r>
                <a:rPr lang="es-ES" sz="1400" b="0" i="0">
                  <a:latin typeface="Cambria Math" panose="02040503050406030204" pitchFamily="18" charset="0"/>
                  <a:ea typeface="Cambria Math" panose="02040503050406030204" pitchFamily="18" charset="0"/>
                </a:rPr>
                <a:t>100</a:t>
              </a:r>
              <a:endParaRPr lang="es-CR" sz="1400"/>
            </a:p>
          </xdr:txBody>
        </xdr:sp>
      </mc:Fallback>
    </mc:AlternateContent>
    <xdr:clientData/>
  </xdr:oneCellAnchor>
  <xdr:oneCellAnchor>
    <xdr:from>
      <xdr:col>3</xdr:col>
      <xdr:colOff>1273969</xdr:colOff>
      <xdr:row>15</xdr:row>
      <xdr:rowOff>88105</xdr:rowOff>
    </xdr:from>
    <xdr:ext cx="4024313" cy="427296"/>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1A00-000002000000}"/>
                </a:ext>
              </a:extLst>
            </xdr:cNvPr>
            <xdr:cNvSpPr txBox="1"/>
          </xdr:nvSpPr>
          <xdr:spPr>
            <a:xfrm>
              <a:off x="5293519" y="9251155"/>
              <a:ext cx="4024313" cy="4272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400" i="1">
                            <a:latin typeface="Cambria Math" panose="02040503050406030204" pitchFamily="18" charset="0"/>
                          </a:rPr>
                        </m:ctrlPr>
                      </m:fPr>
                      <m:num>
                        <m:sSub>
                          <m:sSubPr>
                            <m:ctrlPr>
                              <a:rPr lang="es-CR" sz="1400" i="1">
                                <a:latin typeface="Cambria Math" panose="02040503050406030204" pitchFamily="18" charset="0"/>
                              </a:rPr>
                            </m:ctrlPr>
                          </m:sSubPr>
                          <m:e>
                            <m:nary>
                              <m:naryPr>
                                <m:chr m:val="∑"/>
                                <m:subHide m:val="on"/>
                                <m:supHide m:val="on"/>
                                <m:ctrlPr>
                                  <a:rPr lang="es-CR" sz="1400" i="1">
                                    <a:latin typeface="Cambria Math" panose="02040503050406030204" pitchFamily="18" charset="0"/>
                                  </a:rPr>
                                </m:ctrlPr>
                              </m:naryPr>
                              <m:sub/>
                              <m:sup/>
                              <m:e>
                                <m:r>
                                  <a:rPr lang="es-CR" sz="1400" b="0" i="1">
                                    <a:latin typeface="Cambria Math" panose="02040503050406030204" pitchFamily="18" charset="0"/>
                                  </a:rPr>
                                  <m:t>𝐺𝑎𝑠𝑡𝑜</m:t>
                                </m:r>
                                <m:r>
                                  <a:rPr lang="es-CR" sz="1400" b="0" i="1">
                                    <a:latin typeface="Cambria Math" panose="02040503050406030204" pitchFamily="18" charset="0"/>
                                  </a:rPr>
                                  <m:t> </m:t>
                                </m:r>
                                <m:r>
                                  <a:rPr lang="es-CR" sz="1400" b="0" i="1">
                                    <a:latin typeface="Cambria Math" panose="02040503050406030204" pitchFamily="18" charset="0"/>
                                  </a:rPr>
                                  <m:t>𝑝</m:t>
                                </m:r>
                                <m:r>
                                  <a:rPr lang="es-CR" sz="1400" b="0" i="1">
                                    <a:latin typeface="Cambria Math" panose="02040503050406030204" pitchFamily="18" charset="0"/>
                                  </a:rPr>
                                  <m:t>ú</m:t>
                                </m:r>
                                <m:r>
                                  <a:rPr lang="es-CR" sz="1400" b="0" i="1">
                                    <a:latin typeface="Cambria Math" panose="02040503050406030204" pitchFamily="18" charset="0"/>
                                  </a:rPr>
                                  <m:t>𝑏𝑙𝑖𝑐𝑜</m:t>
                                </m:r>
                                <m:r>
                                  <a:rPr lang="es-CR" sz="1400" b="0" i="1">
                                    <a:latin typeface="Cambria Math" panose="02040503050406030204" pitchFamily="18" charset="0"/>
                                  </a:rPr>
                                  <m:t> </m:t>
                                </m:r>
                                <m:r>
                                  <a:rPr lang="es-CR" sz="1400" b="0" i="1">
                                    <a:latin typeface="Cambria Math" panose="02040503050406030204" pitchFamily="18" charset="0"/>
                                  </a:rPr>
                                  <m:t>𝑡𝑜𝑡𝑎𝑙</m:t>
                                </m:r>
                                <m:r>
                                  <a:rPr lang="es-CR" sz="1400" b="0" i="1">
                                    <a:latin typeface="Cambria Math" panose="02040503050406030204" pitchFamily="18" charset="0"/>
                                  </a:rPr>
                                  <m:t> </m:t>
                                </m:r>
                                <m:r>
                                  <a:rPr lang="es-CR" sz="1400" b="0" i="1">
                                    <a:latin typeface="Cambria Math" panose="02040503050406030204" pitchFamily="18" charset="0"/>
                                  </a:rPr>
                                  <m:t>𝑒𝑛</m:t>
                                </m:r>
                                <m:r>
                                  <a:rPr lang="es-CR" sz="1400" b="0" i="1">
                                    <a:latin typeface="Cambria Math" panose="02040503050406030204" pitchFamily="18" charset="0"/>
                                  </a:rPr>
                                  <m:t> </m:t>
                                </m:r>
                                <m:r>
                                  <a:rPr lang="es-CR" sz="1400" b="0" i="1">
                                    <a:latin typeface="Cambria Math" panose="02040503050406030204" pitchFamily="18" charset="0"/>
                                  </a:rPr>
                                  <m:t>𝑠𝑒𝑟𝑣𝑖𝑐𝑖𝑜</m:t>
                                </m:r>
                                <m:r>
                                  <a:rPr lang="es-CR" sz="1400" b="0" i="1">
                                    <a:latin typeface="Cambria Math" panose="02040503050406030204" pitchFamily="18" charset="0"/>
                                  </a:rPr>
                                  <m:t> </m:t>
                                </m:r>
                                <m:r>
                                  <a:rPr lang="es-CR" sz="1400" b="0" i="1">
                                    <a:latin typeface="Cambria Math" panose="02040503050406030204" pitchFamily="18" charset="0"/>
                                  </a:rPr>
                                  <m:t>𝑒𝑠𝑐𝑒𝑛𝑐𝑖𝑎𝑙</m:t>
                                </m:r>
                              </m:e>
                            </m:nary>
                          </m:e>
                          <m:sub>
                            <m:r>
                              <a:rPr lang="es-CR" sz="1400" b="0" i="1">
                                <a:latin typeface="Cambria Math" panose="02040503050406030204" pitchFamily="18" charset="0"/>
                              </a:rPr>
                              <m:t>𝑖</m:t>
                            </m:r>
                          </m:sub>
                        </m:sSub>
                      </m:num>
                      <m:den>
                        <m:r>
                          <a:rPr lang="es-CR" sz="1100" b="0" i="1">
                            <a:solidFill>
                              <a:schemeClr val="tx1"/>
                            </a:solidFill>
                            <a:effectLst/>
                            <a:latin typeface="Cambria Math" panose="02040503050406030204" pitchFamily="18" charset="0"/>
                            <a:ea typeface="+mn-ea"/>
                            <a:cs typeface="+mn-cs"/>
                          </a:rPr>
                          <m:t>𝐺𝑎𝑠𝑡𝑜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𝑃</m:t>
                        </m:r>
                        <m:r>
                          <a:rPr lang="es-CR" sz="1100" b="0" i="1">
                            <a:solidFill>
                              <a:schemeClr val="tx1"/>
                            </a:solidFill>
                            <a:effectLst/>
                            <a:latin typeface="Cambria Math" panose="02040503050406030204" pitchFamily="18" charset="0"/>
                            <a:ea typeface="+mn-ea"/>
                            <a:cs typeface="+mn-cs"/>
                          </a:rPr>
                          <m:t>ú</m:t>
                        </m:r>
                        <m:r>
                          <a:rPr lang="es-CR" sz="1100" b="0" i="1">
                            <a:solidFill>
                              <a:schemeClr val="tx1"/>
                            </a:solidFill>
                            <a:effectLst/>
                            <a:latin typeface="Cambria Math" panose="02040503050406030204" pitchFamily="18" charset="0"/>
                            <a:ea typeface="+mn-ea"/>
                            <a:cs typeface="+mn-cs"/>
                          </a:rPr>
                          <m:t>𝑏𝑙𝑖𝑜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𝑡𝑜𝑡𝑎𝑙</m:t>
                        </m:r>
                      </m:den>
                    </m:f>
                    <m:r>
                      <a:rPr lang="es-CR" sz="1400" b="0" i="1">
                        <a:latin typeface="Cambria Math" panose="02040503050406030204" pitchFamily="18" charset="0"/>
                        <a:ea typeface="Cambria Math" panose="02040503050406030204" pitchFamily="18" charset="0"/>
                      </a:rPr>
                      <m:t>×</m:t>
                    </m:r>
                    <m:r>
                      <a:rPr lang="es-ES" sz="1400" b="0" i="1">
                        <a:latin typeface="Cambria Math" panose="02040503050406030204" pitchFamily="18" charset="0"/>
                        <a:ea typeface="Cambria Math" panose="02040503050406030204" pitchFamily="18" charset="0"/>
                      </a:rPr>
                      <m:t>100</m:t>
                    </m:r>
                  </m:oMath>
                </m:oMathPara>
              </a14:m>
              <a:endParaRPr lang="es-CR" sz="1400"/>
            </a:p>
          </xdr:txBody>
        </xdr:sp>
      </mc:Choice>
      <mc:Fallback xmlns="">
        <xdr:sp macro="" textlink="">
          <xdr:nvSpPr>
            <xdr:cNvPr id="5" name="CuadroTexto 4">
              <a:extLst>
                <a:ext uri="{FF2B5EF4-FFF2-40B4-BE49-F238E27FC236}">
                  <a16:creationId xmlns:a16="http://schemas.microsoft.com/office/drawing/2014/main" id="{00000000-0008-0000-1A00-000002000000}"/>
                </a:ext>
              </a:extLst>
            </xdr:cNvPr>
            <xdr:cNvSpPr txBox="1"/>
          </xdr:nvSpPr>
          <xdr:spPr>
            <a:xfrm>
              <a:off x="5293519" y="9251155"/>
              <a:ext cx="4024313" cy="4272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400" i="0">
                  <a:latin typeface="Cambria Math" panose="02040503050406030204" pitchFamily="18" charset="0"/>
                </a:rPr>
                <a:t>∑</a:t>
              </a:r>
              <a:r>
                <a:rPr lang="es-CR" sz="1400" b="0" i="0">
                  <a:latin typeface="Cambria Math" panose="02040503050406030204" pitchFamily="18" charset="0"/>
                </a:rPr>
                <a:t>▒〖𝐺𝑎𝑠𝑡𝑜 𝑝ú𝑏𝑙𝑖𝑐𝑜 𝑡𝑜𝑡𝑎𝑙 𝑒𝑛 𝑠𝑒𝑟𝑣𝑖𝑐𝑖𝑜 𝑒𝑠𝑐𝑒𝑛𝑐𝑖𝑎𝑙〗_𝑖/(</a:t>
              </a:r>
              <a:r>
                <a:rPr lang="es-CR" sz="1100" b="0" i="0">
                  <a:solidFill>
                    <a:schemeClr val="tx1"/>
                  </a:solidFill>
                  <a:effectLst/>
                  <a:latin typeface="Cambria Math" panose="02040503050406030204" pitchFamily="18" charset="0"/>
                  <a:ea typeface="+mn-ea"/>
                  <a:cs typeface="+mn-cs"/>
                </a:rPr>
                <a:t>𝐺𝑎𝑠𝑡𝑜 𝑃ú𝑏𝑙𝑖𝑜 𝑡𝑜𝑡𝑎𝑙</a:t>
              </a:r>
              <a:r>
                <a:rPr lang="es-CR" sz="1400" b="0" i="0">
                  <a:solidFill>
                    <a:schemeClr val="tx1"/>
                  </a:solidFill>
                  <a:effectLst/>
                  <a:latin typeface="Cambria Math" panose="02040503050406030204" pitchFamily="18" charset="0"/>
                  <a:ea typeface="+mn-ea"/>
                  <a:cs typeface="+mn-cs"/>
                </a:rPr>
                <a:t>)</a:t>
              </a:r>
              <a:r>
                <a:rPr lang="es-CR" sz="1400" b="0" i="0">
                  <a:latin typeface="Cambria Math" panose="02040503050406030204" pitchFamily="18" charset="0"/>
                  <a:ea typeface="Cambria Math" panose="02040503050406030204" pitchFamily="18" charset="0"/>
                </a:rPr>
                <a:t>×</a:t>
              </a:r>
              <a:r>
                <a:rPr lang="es-ES" sz="1400" b="0" i="0">
                  <a:latin typeface="Cambria Math" panose="02040503050406030204" pitchFamily="18" charset="0"/>
                  <a:ea typeface="Cambria Math" panose="02040503050406030204" pitchFamily="18" charset="0"/>
                </a:rPr>
                <a:t>100</a:t>
              </a:r>
              <a:endParaRPr lang="es-CR" sz="1400"/>
            </a:p>
          </xdr:txBody>
        </xdr:sp>
      </mc:Fallback>
    </mc:AlternateContent>
    <xdr:clientData/>
  </xdr:oneCellAnchor>
</xdr:wsDr>
</file>

<file path=xl/drawings/drawing22.xml><?xml version="1.0" encoding="utf-8"?>
<xdr:wsDr xmlns:xdr="http://schemas.openxmlformats.org/drawingml/2006/spreadsheetDrawing" xmlns:a="http://schemas.openxmlformats.org/drawingml/2006/main">
  <xdr:twoCellAnchor editAs="oneCell">
    <xdr:from>
      <xdr:col>0</xdr:col>
      <xdr:colOff>381001</xdr:colOff>
      <xdr:row>2</xdr:row>
      <xdr:rowOff>38100</xdr:rowOff>
    </xdr:from>
    <xdr:to>
      <xdr:col>1</xdr:col>
      <xdr:colOff>488492</xdr:colOff>
      <xdr:row>3</xdr:row>
      <xdr:rowOff>161925</xdr:rowOff>
    </xdr:to>
    <xdr:pic>
      <xdr:nvPicPr>
        <xdr:cNvPr id="2" name="Imagen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stretch>
          <a:fillRect/>
        </a:stretch>
      </xdr:blipFill>
      <xdr:spPr>
        <a:xfrm>
          <a:off x="381001" y="419100"/>
          <a:ext cx="859966" cy="847725"/>
        </a:xfrm>
        <a:prstGeom prst="rect">
          <a:avLst/>
        </a:prstGeom>
        <a:ln w="28575">
          <a:solidFill>
            <a:schemeClr val="bg1"/>
          </a:solidFill>
        </a:ln>
      </xdr:spPr>
    </xdr:pic>
    <xdr:clientData/>
  </xdr:twoCellAnchor>
</xdr:wsDr>
</file>

<file path=xl/drawings/drawing23.xml><?xml version="1.0" encoding="utf-8"?>
<xdr:wsDr xmlns:xdr="http://schemas.openxmlformats.org/drawingml/2006/spreadsheetDrawing" xmlns:a="http://schemas.openxmlformats.org/drawingml/2006/main">
  <xdr:oneCellAnchor>
    <xdr:from>
      <xdr:col>3</xdr:col>
      <xdr:colOff>1195727</xdr:colOff>
      <xdr:row>15</xdr:row>
      <xdr:rowOff>71438</xdr:rowOff>
    </xdr:from>
    <xdr:ext cx="2410467" cy="363561"/>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2100-000002000000}"/>
                </a:ext>
              </a:extLst>
            </xdr:cNvPr>
            <xdr:cNvSpPr txBox="1"/>
          </xdr:nvSpPr>
          <xdr:spPr>
            <a:xfrm>
              <a:off x="5291477" y="5291138"/>
              <a:ext cx="2410467" cy="3635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ea typeface="Cambria Math" panose="02040503050406030204" pitchFamily="18" charset="0"/>
                          </a:rPr>
                        </m:ctrlPr>
                      </m:fPr>
                      <m:num>
                        <m:r>
                          <m:rPr>
                            <m:nor/>
                          </m:rPr>
                          <a:rPr lang="es-CR" sz="1100" b="0" i="0">
                            <a:solidFill>
                              <a:schemeClr val="tx1"/>
                            </a:solidFill>
                            <a:effectLst/>
                            <a:latin typeface="+mn-lt"/>
                            <a:ea typeface="+mn-ea"/>
                            <a:cs typeface="+mn-cs"/>
                          </a:rPr>
                          <m:t>N</m:t>
                        </m:r>
                        <m:r>
                          <m:rPr>
                            <m:nor/>
                          </m:rPr>
                          <a:rPr lang="es-CR" sz="1100">
                            <a:solidFill>
                              <a:schemeClr val="tx1"/>
                            </a:solidFill>
                            <a:effectLst/>
                            <a:latin typeface="+mn-lt"/>
                            <a:ea typeface="+mn-ea"/>
                            <a:cs typeface="+mn-cs"/>
                          </a:rPr>
                          <m:t>ú</m:t>
                        </m:r>
                        <m:r>
                          <m:rPr>
                            <m:nor/>
                          </m:rPr>
                          <a:rPr lang="es-CR" sz="1100">
                            <a:solidFill>
                              <a:schemeClr val="tx1"/>
                            </a:solidFill>
                            <a:effectLst/>
                            <a:latin typeface="+mn-lt"/>
                            <a:ea typeface="+mn-ea"/>
                            <a:cs typeface="+mn-cs"/>
                          </a:rPr>
                          <m:t>mero</m:t>
                        </m:r>
                        <m:r>
                          <m:rPr>
                            <m:nor/>
                          </m:rPr>
                          <a:rPr lang="es-CR" sz="1100" i="1">
                            <a:solidFill>
                              <a:schemeClr val="tx1"/>
                            </a:solidFill>
                            <a:effectLst/>
                            <a:latin typeface="+mn-lt"/>
                            <a:ea typeface="+mn-ea"/>
                            <a:cs typeface="+mn-cs"/>
                          </a:rPr>
                          <m:t> </m:t>
                        </m:r>
                        <m:r>
                          <m:rPr>
                            <m:nor/>
                          </m:rPr>
                          <a:rPr lang="es-CR" sz="1100">
                            <a:solidFill>
                              <a:schemeClr val="tx1"/>
                            </a:solidFill>
                            <a:effectLst/>
                            <a:latin typeface="+mn-lt"/>
                            <a:ea typeface="+mn-ea"/>
                            <a:cs typeface="+mn-cs"/>
                          </a:rPr>
                          <m:t>de</m:t>
                        </m:r>
                        <m:r>
                          <m:rPr>
                            <m:nor/>
                          </m:rPr>
                          <a:rPr lang="es-CR" sz="1100" i="1">
                            <a:solidFill>
                              <a:schemeClr val="tx1"/>
                            </a:solidFill>
                            <a:effectLst/>
                            <a:latin typeface="+mn-lt"/>
                            <a:ea typeface="+mn-ea"/>
                            <a:cs typeface="+mn-cs"/>
                          </a:rPr>
                          <m:t> </m:t>
                        </m:r>
                        <m:r>
                          <m:rPr>
                            <m:nor/>
                          </m:rPr>
                          <a:rPr lang="es-CR" sz="1100">
                            <a:solidFill>
                              <a:schemeClr val="tx1"/>
                            </a:solidFill>
                            <a:effectLst/>
                            <a:latin typeface="+mn-lt"/>
                            <a:ea typeface="+mn-ea"/>
                            <a:cs typeface="+mn-cs"/>
                          </a:rPr>
                          <m:t>personas</m:t>
                        </m:r>
                        <m:r>
                          <m:rPr>
                            <m:nor/>
                          </m:rPr>
                          <a:rPr lang="es-CR" sz="1100" i="1">
                            <a:solidFill>
                              <a:schemeClr val="tx1"/>
                            </a:solidFill>
                            <a:effectLst/>
                            <a:latin typeface="+mn-lt"/>
                            <a:ea typeface="+mn-ea"/>
                            <a:cs typeface="+mn-cs"/>
                          </a:rPr>
                          <m:t> </m:t>
                        </m:r>
                        <m:r>
                          <m:rPr>
                            <m:nor/>
                          </m:rPr>
                          <a:rPr lang="es-CR" sz="1100">
                            <a:solidFill>
                              <a:schemeClr val="tx1"/>
                            </a:solidFill>
                            <a:effectLst/>
                            <a:latin typeface="+mn-lt"/>
                            <a:ea typeface="+mn-ea"/>
                            <a:cs typeface="+mn-cs"/>
                          </a:rPr>
                          <m:t>subnutridas</m:t>
                        </m:r>
                        <m:r>
                          <m:rPr>
                            <m:nor/>
                          </m:rPr>
                          <a:rPr lang="es-CR" sz="1200">
                            <a:latin typeface="Cambria Math" panose="02040503050406030204" pitchFamily="18" charset="0"/>
                            <a:ea typeface="Cambria Math" panose="02040503050406030204" pitchFamily="18" charset="0"/>
                          </a:rPr>
                          <m:t> </m:t>
                        </m:r>
                      </m:num>
                      <m:den>
                        <m:r>
                          <m:rPr>
                            <m:nor/>
                          </m:rPr>
                          <a:rPr lang="es-CR" sz="1200" i="1">
                            <a:solidFill>
                              <a:schemeClr val="tx1"/>
                            </a:solidFill>
                            <a:effectLst/>
                            <a:latin typeface="Cambria Math" panose="02040503050406030204" pitchFamily="18" charset="0"/>
                            <a:ea typeface="Cambria Math" panose="02040503050406030204" pitchFamily="18" charset="0"/>
                            <a:cs typeface="+mn-cs"/>
                          </a:rPr>
                          <m:t> </m:t>
                        </m:r>
                        <m:r>
                          <m:rPr>
                            <m:nor/>
                          </m:rPr>
                          <a:rPr lang="es-CR" sz="1100" b="0" i="0">
                            <a:solidFill>
                              <a:schemeClr val="tx1"/>
                            </a:solidFill>
                            <a:effectLst/>
                            <a:latin typeface="+mn-lt"/>
                            <a:ea typeface="+mn-ea"/>
                            <a:cs typeface="+mn-cs"/>
                          </a:rPr>
                          <m:t>T</m:t>
                        </m:r>
                        <m:r>
                          <m:rPr>
                            <m:nor/>
                          </m:rPr>
                          <a:rPr lang="es-CR" sz="1100">
                            <a:solidFill>
                              <a:schemeClr val="tx1"/>
                            </a:solidFill>
                            <a:effectLst/>
                            <a:latin typeface="+mn-lt"/>
                            <a:ea typeface="+mn-ea"/>
                            <a:cs typeface="+mn-cs"/>
                          </a:rPr>
                          <m:t>otal</m:t>
                        </m:r>
                        <m:r>
                          <m:rPr>
                            <m:nor/>
                          </m:rPr>
                          <a:rPr lang="es-CR" sz="1100" b="0" i="0">
                            <a:solidFill>
                              <a:schemeClr val="tx1"/>
                            </a:solidFill>
                            <a:effectLst/>
                            <a:latin typeface="+mn-lt"/>
                            <a:ea typeface="+mn-ea"/>
                            <a:cs typeface="+mn-cs"/>
                          </a:rPr>
                          <m:t> </m:t>
                        </m:r>
                        <m:r>
                          <m:rPr>
                            <m:nor/>
                          </m:rPr>
                          <a:rPr lang="es-CR" sz="1100">
                            <a:solidFill>
                              <a:schemeClr val="tx1"/>
                            </a:solidFill>
                            <a:effectLst/>
                            <a:latin typeface="+mn-lt"/>
                            <a:ea typeface="+mn-ea"/>
                            <a:cs typeface="+mn-cs"/>
                          </a:rPr>
                          <m:t>de</m:t>
                        </m:r>
                        <m:r>
                          <m:rPr>
                            <m:nor/>
                          </m:rPr>
                          <a:rPr lang="es-CR" sz="1100" i="1">
                            <a:solidFill>
                              <a:schemeClr val="tx1"/>
                            </a:solidFill>
                            <a:effectLst/>
                            <a:latin typeface="+mn-lt"/>
                            <a:ea typeface="+mn-ea"/>
                            <a:cs typeface="+mn-cs"/>
                          </a:rPr>
                          <m:t> </m:t>
                        </m:r>
                        <m:r>
                          <m:rPr>
                            <m:nor/>
                          </m:rPr>
                          <a:rPr lang="es-CR" sz="1100">
                            <a:solidFill>
                              <a:schemeClr val="tx1"/>
                            </a:solidFill>
                            <a:effectLst/>
                            <a:latin typeface="+mn-lt"/>
                            <a:ea typeface="+mn-ea"/>
                            <a:cs typeface="+mn-cs"/>
                          </a:rPr>
                          <m:t>la</m:t>
                        </m:r>
                        <m:r>
                          <m:rPr>
                            <m:nor/>
                          </m:rPr>
                          <a:rPr lang="es-CR" sz="1100" i="1">
                            <a:solidFill>
                              <a:schemeClr val="tx1"/>
                            </a:solidFill>
                            <a:effectLst/>
                            <a:latin typeface="+mn-lt"/>
                            <a:ea typeface="+mn-ea"/>
                            <a:cs typeface="+mn-cs"/>
                          </a:rPr>
                          <m:t> </m:t>
                        </m:r>
                        <m:r>
                          <m:rPr>
                            <m:nor/>
                          </m:rPr>
                          <a:rPr lang="es-CR" sz="1100">
                            <a:solidFill>
                              <a:schemeClr val="tx1"/>
                            </a:solidFill>
                            <a:effectLst/>
                            <a:latin typeface="+mn-lt"/>
                            <a:ea typeface="+mn-ea"/>
                            <a:cs typeface="+mn-cs"/>
                          </a:rPr>
                          <m:t>poblaci</m:t>
                        </m:r>
                        <m:r>
                          <m:rPr>
                            <m:nor/>
                          </m:rPr>
                          <a:rPr lang="es-CR" sz="1100">
                            <a:solidFill>
                              <a:schemeClr val="tx1"/>
                            </a:solidFill>
                            <a:effectLst/>
                            <a:latin typeface="+mn-lt"/>
                            <a:ea typeface="+mn-ea"/>
                            <a:cs typeface="+mn-cs"/>
                          </a:rPr>
                          <m:t>ó</m:t>
                        </m:r>
                        <m:r>
                          <m:rPr>
                            <m:nor/>
                          </m:rPr>
                          <a:rPr lang="es-CR" sz="1100">
                            <a:solidFill>
                              <a:schemeClr val="tx1"/>
                            </a:solidFill>
                            <a:effectLst/>
                            <a:latin typeface="+mn-lt"/>
                            <a:ea typeface="+mn-ea"/>
                            <a:cs typeface="+mn-cs"/>
                          </a:rPr>
                          <m:t>n</m:t>
                        </m:r>
                        <m:r>
                          <m:rPr>
                            <m:nor/>
                          </m:rPr>
                          <a:rPr lang="es-CR" sz="1100" i="1">
                            <a:solidFill>
                              <a:schemeClr val="tx1"/>
                            </a:solidFill>
                            <a:effectLst/>
                            <a:latin typeface="+mn-lt"/>
                            <a:ea typeface="+mn-ea"/>
                            <a:cs typeface="+mn-cs"/>
                          </a:rPr>
                          <m:t> </m:t>
                        </m:r>
                        <m:r>
                          <m:rPr>
                            <m:nor/>
                          </m:rPr>
                          <a:rPr lang="es-CR" sz="1100">
                            <a:solidFill>
                              <a:schemeClr val="tx1"/>
                            </a:solidFill>
                            <a:effectLst/>
                            <a:latin typeface="+mn-lt"/>
                            <a:ea typeface="+mn-ea"/>
                            <a:cs typeface="+mn-cs"/>
                          </a:rPr>
                          <m:t>del</m:t>
                        </m:r>
                        <m:r>
                          <m:rPr>
                            <m:nor/>
                          </m:rPr>
                          <a:rPr lang="es-CR" sz="1100" i="1">
                            <a:solidFill>
                              <a:schemeClr val="tx1"/>
                            </a:solidFill>
                            <a:effectLst/>
                            <a:latin typeface="+mn-lt"/>
                            <a:ea typeface="+mn-ea"/>
                            <a:cs typeface="+mn-cs"/>
                          </a:rPr>
                          <m:t> </m:t>
                        </m:r>
                        <m:r>
                          <m:rPr>
                            <m:nor/>
                          </m:rPr>
                          <a:rPr lang="es-CR" sz="1100">
                            <a:solidFill>
                              <a:schemeClr val="tx1"/>
                            </a:solidFill>
                            <a:effectLst/>
                            <a:latin typeface="+mn-lt"/>
                            <a:ea typeface="+mn-ea"/>
                            <a:cs typeface="+mn-cs"/>
                          </a:rPr>
                          <m:t>pa</m:t>
                        </m:r>
                        <m:r>
                          <m:rPr>
                            <m:nor/>
                          </m:rPr>
                          <a:rPr lang="es-CR" sz="1100">
                            <a:solidFill>
                              <a:schemeClr val="tx1"/>
                            </a:solidFill>
                            <a:effectLst/>
                            <a:latin typeface="+mn-lt"/>
                            <a:ea typeface="+mn-ea"/>
                            <a:cs typeface="+mn-cs"/>
                          </a:rPr>
                          <m:t>í</m:t>
                        </m:r>
                        <m:r>
                          <m:rPr>
                            <m:nor/>
                          </m:rPr>
                          <a:rPr lang="es-CR" sz="1100">
                            <a:solidFill>
                              <a:schemeClr val="tx1"/>
                            </a:solidFill>
                            <a:effectLst/>
                            <a:latin typeface="+mn-lt"/>
                            <a:ea typeface="+mn-ea"/>
                            <a:cs typeface="+mn-cs"/>
                          </a:rPr>
                          <m:t>s</m:t>
                        </m:r>
                      </m:den>
                    </m:f>
                    <m:r>
                      <a:rPr lang="es-CR" sz="1200" i="1">
                        <a:solidFill>
                          <a:schemeClr val="tx1"/>
                        </a:solidFill>
                        <a:effectLst/>
                        <a:latin typeface="Cambria Math" panose="02040503050406030204" pitchFamily="18" charset="0"/>
                        <a:ea typeface="Cambria Math" panose="02040503050406030204" pitchFamily="18" charset="0"/>
                        <a:cs typeface="+mn-cs"/>
                      </a:rPr>
                      <m:t>×</m:t>
                    </m:r>
                    <m:r>
                      <a:rPr lang="es-ES" sz="1200" b="0" i="1">
                        <a:solidFill>
                          <a:schemeClr val="tx1"/>
                        </a:solidFill>
                        <a:effectLst/>
                        <a:latin typeface="Cambria Math" panose="02040503050406030204" pitchFamily="18" charset="0"/>
                        <a:ea typeface="Cambria Math" panose="02040503050406030204" pitchFamily="18" charset="0"/>
                        <a:cs typeface="+mn-cs"/>
                      </a:rPr>
                      <m:t>100</m:t>
                    </m:r>
                  </m:oMath>
                </m:oMathPara>
              </a14:m>
              <a:endParaRPr lang="es-CR" sz="1200">
                <a:latin typeface="Cambria Math" panose="02040503050406030204" pitchFamily="18" charset="0"/>
                <a:ea typeface="Cambria Math" panose="02040503050406030204" pitchFamily="18" charset="0"/>
              </a:endParaRPr>
            </a:p>
          </xdr:txBody>
        </xdr:sp>
      </mc:Choice>
      <mc:Fallback xmlns="">
        <xdr:sp macro="" textlink="">
          <xdr:nvSpPr>
            <xdr:cNvPr id="2" name="CuadroTexto 1">
              <a:extLst>
                <a:ext uri="{FF2B5EF4-FFF2-40B4-BE49-F238E27FC236}">
                  <a16:creationId xmlns:a16="http://schemas.microsoft.com/office/drawing/2014/main" id="{00000000-0008-0000-2100-000002000000}"/>
                </a:ext>
              </a:extLst>
            </xdr:cNvPr>
            <xdr:cNvSpPr txBox="1"/>
          </xdr:nvSpPr>
          <xdr:spPr>
            <a:xfrm>
              <a:off x="5291477" y="5291138"/>
              <a:ext cx="2410467" cy="3635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solidFill>
                    <a:schemeClr val="tx1"/>
                  </a:solidFill>
                  <a:effectLst/>
                  <a:latin typeface="+mn-lt"/>
                  <a:ea typeface="+mn-ea"/>
                  <a:cs typeface="+mn-cs"/>
                </a:rPr>
                <a:t>"N</a:t>
              </a:r>
              <a:r>
                <a:rPr lang="es-CR" sz="1100" i="0">
                  <a:solidFill>
                    <a:schemeClr val="tx1"/>
                  </a:solidFill>
                  <a:effectLst/>
                  <a:latin typeface="+mn-lt"/>
                  <a:ea typeface="+mn-ea"/>
                  <a:cs typeface="+mn-cs"/>
                </a:rPr>
                <a:t>úmero de personas subnutridas</a:t>
              </a:r>
              <a:r>
                <a:rPr lang="es-CR" sz="1200" i="0">
                  <a:latin typeface="Cambria Math" panose="02040503050406030204" pitchFamily="18" charset="0"/>
                  <a:ea typeface="Cambria Math" panose="02040503050406030204" pitchFamily="18" charset="0"/>
                </a:rPr>
                <a:t> " /</a:t>
              </a:r>
              <a:r>
                <a:rPr lang="es-CR" sz="1200" i="0">
                  <a:solidFill>
                    <a:schemeClr val="tx1"/>
                  </a:solidFill>
                  <a:effectLst/>
                  <a:latin typeface="Cambria Math" panose="02040503050406030204" pitchFamily="18" charset="0"/>
                  <a:ea typeface="Cambria Math" panose="02040503050406030204" pitchFamily="18" charset="0"/>
                  <a:cs typeface="+mn-cs"/>
                </a:rPr>
                <a:t>" </a:t>
              </a:r>
              <a:r>
                <a:rPr lang="es-CR" sz="1100" b="0" i="0">
                  <a:solidFill>
                    <a:schemeClr val="tx1"/>
                  </a:solidFill>
                  <a:effectLst/>
                  <a:latin typeface="+mn-lt"/>
                  <a:ea typeface="+mn-ea"/>
                  <a:cs typeface="+mn-cs"/>
                </a:rPr>
                <a:t>T</a:t>
              </a:r>
              <a:r>
                <a:rPr lang="es-CR" sz="1100" i="0">
                  <a:solidFill>
                    <a:schemeClr val="tx1"/>
                  </a:solidFill>
                  <a:effectLst/>
                  <a:latin typeface="+mn-lt"/>
                  <a:ea typeface="+mn-ea"/>
                  <a:cs typeface="+mn-cs"/>
                </a:rPr>
                <a:t>otal</a:t>
              </a:r>
              <a:r>
                <a:rPr lang="es-CR" sz="1100" b="0" i="0">
                  <a:solidFill>
                    <a:schemeClr val="tx1"/>
                  </a:solidFill>
                  <a:effectLst/>
                  <a:latin typeface="+mn-lt"/>
                  <a:ea typeface="+mn-ea"/>
                  <a:cs typeface="+mn-cs"/>
                </a:rPr>
                <a:t> </a:t>
              </a:r>
              <a:r>
                <a:rPr lang="es-CR" sz="1100" i="0">
                  <a:solidFill>
                    <a:schemeClr val="tx1"/>
                  </a:solidFill>
                  <a:effectLst/>
                  <a:latin typeface="+mn-lt"/>
                  <a:ea typeface="+mn-ea"/>
                  <a:cs typeface="+mn-cs"/>
                </a:rPr>
                <a:t>de la población del país</a:t>
              </a:r>
              <a:r>
                <a:rPr lang="es-CR" sz="1100" i="0">
                  <a:solidFill>
                    <a:schemeClr val="tx1"/>
                  </a:solidFill>
                  <a:effectLst/>
                  <a:latin typeface="Cambria Math" panose="02040503050406030204" pitchFamily="18" charset="0"/>
                  <a:ea typeface="+mn-ea"/>
                  <a:cs typeface="+mn-cs"/>
                </a:rPr>
                <a:t>" </a:t>
              </a:r>
              <a:r>
                <a:rPr lang="es-CR" sz="1200" i="0">
                  <a:solidFill>
                    <a:schemeClr val="tx1"/>
                  </a:solidFill>
                  <a:effectLst/>
                  <a:latin typeface="Cambria Math" panose="02040503050406030204" pitchFamily="18" charset="0"/>
                  <a:ea typeface="Cambria Math" panose="02040503050406030204" pitchFamily="18" charset="0"/>
                  <a:cs typeface="+mn-cs"/>
                </a:rPr>
                <a:t>×</a:t>
              </a:r>
              <a:r>
                <a:rPr lang="es-ES" sz="1200" b="0" i="0">
                  <a:solidFill>
                    <a:schemeClr val="tx1"/>
                  </a:solidFill>
                  <a:effectLst/>
                  <a:latin typeface="Cambria Math" panose="02040503050406030204" pitchFamily="18" charset="0"/>
                  <a:ea typeface="Cambria Math" panose="02040503050406030204" pitchFamily="18" charset="0"/>
                  <a:cs typeface="+mn-cs"/>
                </a:rPr>
                <a:t>100</a:t>
              </a:r>
              <a:endParaRPr lang="es-CR" sz="1200">
                <a:latin typeface="Cambria Math" panose="02040503050406030204" pitchFamily="18" charset="0"/>
                <a:ea typeface="Cambria Math" panose="02040503050406030204" pitchFamily="18" charset="0"/>
              </a:endParaRPr>
            </a:p>
          </xdr:txBody>
        </xdr:sp>
      </mc:Fallback>
    </mc:AlternateContent>
    <xdr:clientData/>
  </xdr:oneCellAnchor>
</xdr:wsDr>
</file>

<file path=xl/drawings/drawing24.xml><?xml version="1.0" encoding="utf-8"?>
<xdr:wsDr xmlns:xdr="http://schemas.openxmlformats.org/drawingml/2006/spreadsheetDrawing" xmlns:a="http://schemas.openxmlformats.org/drawingml/2006/main">
  <xdr:oneCellAnchor>
    <xdr:from>
      <xdr:col>2</xdr:col>
      <xdr:colOff>1447797</xdr:colOff>
      <xdr:row>15</xdr:row>
      <xdr:rowOff>1019175</xdr:rowOff>
    </xdr:from>
    <xdr:ext cx="4448177" cy="327141"/>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2500-000002000000}"/>
                </a:ext>
              </a:extLst>
            </xdr:cNvPr>
            <xdr:cNvSpPr txBox="1"/>
          </xdr:nvSpPr>
          <xdr:spPr>
            <a:xfrm>
              <a:off x="3762372" y="8562975"/>
              <a:ext cx="4448177"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m:rPr>
                        <m:sty m:val="p"/>
                      </m:rPr>
                      <a:rPr lang="es-CR" sz="1000" b="0" i="0">
                        <a:latin typeface="Cambria Math" panose="02040503050406030204" pitchFamily="18" charset="0"/>
                      </a:rPr>
                      <m:t>Porcentaje</m:t>
                    </m:r>
                    <m:r>
                      <a:rPr lang="es-CR" sz="1000" b="0" i="0">
                        <a:latin typeface="Cambria Math" panose="02040503050406030204" pitchFamily="18" charset="0"/>
                      </a:rPr>
                      <m:t> </m:t>
                    </m:r>
                    <m:r>
                      <m:rPr>
                        <m:sty m:val="p"/>
                      </m:rPr>
                      <a:rPr lang="es-CR" sz="1000" b="0" i="0">
                        <a:latin typeface="Cambria Math" panose="02040503050406030204" pitchFamily="18" charset="0"/>
                      </a:rPr>
                      <m:t>de</m:t>
                    </m:r>
                    <m:r>
                      <a:rPr lang="es-CR" sz="1000" b="0" i="0">
                        <a:latin typeface="Cambria Math" panose="02040503050406030204" pitchFamily="18" charset="0"/>
                      </a:rPr>
                      <m:t> </m:t>
                    </m:r>
                    <m:r>
                      <m:rPr>
                        <m:sty m:val="p"/>
                      </m:rPr>
                      <a:rPr lang="es-CR" sz="1000" b="0" i="0">
                        <a:latin typeface="Cambria Math" panose="02040503050406030204" pitchFamily="18" charset="0"/>
                      </a:rPr>
                      <m:t>baja</m:t>
                    </m:r>
                    <m:r>
                      <a:rPr lang="es-CR" sz="1000" b="0" i="0">
                        <a:latin typeface="Cambria Math" panose="02040503050406030204" pitchFamily="18" charset="0"/>
                      </a:rPr>
                      <m:t> </m:t>
                    </m:r>
                    <m:r>
                      <m:rPr>
                        <m:sty m:val="p"/>
                      </m:rPr>
                      <a:rPr lang="es-CR" sz="1000" b="0" i="0">
                        <a:latin typeface="Cambria Math" panose="02040503050406030204" pitchFamily="18" charset="0"/>
                      </a:rPr>
                      <m:t>talla</m:t>
                    </m:r>
                    <m:r>
                      <a:rPr lang="es-CR" sz="1000" b="0" i="0">
                        <a:latin typeface="Cambria Math" panose="02040503050406030204" pitchFamily="18" charset="0"/>
                      </a:rPr>
                      <m:t>=</m:t>
                    </m:r>
                    <m:f>
                      <m:fPr>
                        <m:ctrlPr>
                          <a:rPr lang="es-CR" sz="10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𝑛𝑖</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𝑏𝑎𝑗𝑎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𝑡𝑎𝑙𝑙𝑎</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𝑛𝑖</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𝑒𝑛𝑡𝑟𝑒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𝑙𝑜𝑠</m:t>
                        </m:r>
                        <m:r>
                          <a:rPr lang="es-CR" sz="1100" b="0" i="1">
                            <a:solidFill>
                              <a:schemeClr val="tx1"/>
                            </a:solidFill>
                            <a:effectLst/>
                            <a:latin typeface="Cambria Math" panose="02040503050406030204" pitchFamily="18" charset="0"/>
                            <a:ea typeface="+mn-ea"/>
                            <a:cs typeface="+mn-cs"/>
                          </a:rPr>
                          <m:t> 6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12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den>
                    </m:f>
                    <m:r>
                      <a:rPr lang="es-CR" sz="1000" b="0" i="1">
                        <a:latin typeface="Cambria Math" panose="02040503050406030204" pitchFamily="18" charset="0"/>
                        <a:ea typeface="Cambria Math" panose="02040503050406030204" pitchFamily="18" charset="0"/>
                      </a:rPr>
                      <m:t>×</m:t>
                    </m:r>
                    <m:r>
                      <a:rPr lang="es-ES" sz="1000" b="0" i="1">
                        <a:latin typeface="Cambria Math" panose="02040503050406030204" pitchFamily="18" charset="0"/>
                        <a:ea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100</m:t>
                    </m:r>
                  </m:oMath>
                </m:oMathPara>
              </a14:m>
              <a:endParaRPr lang="es-CR" sz="1000"/>
            </a:p>
          </xdr:txBody>
        </xdr:sp>
      </mc:Choice>
      <mc:Fallback xmlns="">
        <xdr:sp macro="" textlink="">
          <xdr:nvSpPr>
            <xdr:cNvPr id="2" name="CuadroTexto 1">
              <a:extLst>
                <a:ext uri="{FF2B5EF4-FFF2-40B4-BE49-F238E27FC236}">
                  <a16:creationId xmlns:a16="http://schemas.microsoft.com/office/drawing/2014/main" id="{00000000-0008-0000-2500-000002000000}"/>
                </a:ext>
              </a:extLst>
            </xdr:cNvPr>
            <xdr:cNvSpPr txBox="1"/>
          </xdr:nvSpPr>
          <xdr:spPr>
            <a:xfrm>
              <a:off x="3762372" y="8562975"/>
              <a:ext cx="4448177"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000" b="0" i="0">
                  <a:latin typeface="Cambria Math" panose="02040503050406030204" pitchFamily="18" charset="0"/>
                </a:rPr>
                <a:t>Porcentaje de baja talla=</a:t>
              </a:r>
              <a:r>
                <a:rPr lang="es-CR" sz="10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𝑇𝑜𝑡𝑎𝑙 𝑑𝑒 𝑛𝑖ñ𝑜𝑠 𝑐𝑜𝑛 𝑏𝑎𝑗𝑎 𝑡𝑎𝑙𝑙𝑎</a:t>
              </a:r>
              <a:r>
                <a:rPr lang="es-CR" sz="10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𝑇𝑜𝑡𝑎𝑙 𝑑𝑒 𝑛𝑖ñ𝑜𝑠 𝑒𝑛𝑡𝑟𝑒 𝑙𝑜𝑠 6 𝑦 12 𝑎ñ𝑜𝑠</a:t>
              </a:r>
              <a:r>
                <a:rPr lang="es-CR" sz="1000" b="0" i="0">
                  <a:solidFill>
                    <a:schemeClr val="tx1"/>
                  </a:solidFill>
                  <a:effectLst/>
                  <a:latin typeface="Cambria Math" panose="02040503050406030204" pitchFamily="18" charset="0"/>
                  <a:ea typeface="+mn-ea"/>
                  <a:cs typeface="+mn-cs"/>
                </a:rPr>
                <a:t>)</a:t>
              </a:r>
              <a:r>
                <a:rPr lang="es-CR" sz="1000" b="0" i="0">
                  <a:latin typeface="Cambria Math" panose="02040503050406030204" pitchFamily="18" charset="0"/>
                  <a:ea typeface="Cambria Math" panose="02040503050406030204" pitchFamily="18" charset="0"/>
                </a:rPr>
                <a:t>×</a:t>
              </a:r>
              <a:r>
                <a:rPr lang="es-ES" sz="1000" b="0" i="0">
                  <a:latin typeface="Cambria Math" panose="02040503050406030204" pitchFamily="18" charset="0"/>
                  <a:ea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100</a:t>
              </a:r>
              <a:endParaRPr lang="es-CR" sz="1000"/>
            </a:p>
          </xdr:txBody>
        </xdr:sp>
      </mc:Fallback>
    </mc:AlternateContent>
    <xdr:clientData/>
  </xdr:oneCellAnchor>
  <xdr:oneCellAnchor>
    <xdr:from>
      <xdr:col>3</xdr:col>
      <xdr:colOff>13606</xdr:colOff>
      <xdr:row>15</xdr:row>
      <xdr:rowOff>74159</xdr:rowOff>
    </xdr:from>
    <xdr:ext cx="5946322" cy="891948"/>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2500-000003000000}"/>
                </a:ext>
              </a:extLst>
            </xdr:cNvPr>
            <xdr:cNvSpPr txBox="1"/>
          </xdr:nvSpPr>
          <xdr:spPr>
            <a:xfrm>
              <a:off x="3928381" y="7617959"/>
              <a:ext cx="5946322" cy="891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CR" sz="1200" baseline="0">
                  <a:solidFill>
                    <a:schemeClr val="tx1"/>
                  </a:solidFill>
                  <a:effectLst/>
                  <a:ea typeface="+mn-ea"/>
                  <a:cs typeface="+mn-cs"/>
                </a:rPr>
                <a:t> </a:t>
              </a:r>
              <a14:m>
                <m:oMath xmlns:m="http://schemas.openxmlformats.org/officeDocument/2006/math">
                  <m:r>
                    <m:rPr>
                      <m:sty m:val="p"/>
                    </m:rPr>
                    <a:rPr lang="es-CR" sz="1200" b="0" i="0">
                      <a:solidFill>
                        <a:schemeClr val="tx1"/>
                      </a:solidFill>
                      <a:effectLst/>
                      <a:latin typeface="Cambria Math" panose="02040503050406030204" pitchFamily="18" charset="0"/>
                      <a:ea typeface="+mn-ea"/>
                      <a:cs typeface="+mn-cs"/>
                    </a:rPr>
                    <m:t>Si</m:t>
                  </m:r>
                  <m:r>
                    <a:rPr lang="es-CR" sz="1200" b="0" i="0">
                      <a:solidFill>
                        <a:schemeClr val="tx1"/>
                      </a:solidFill>
                      <a:effectLst/>
                      <a:latin typeface="Cambria Math" panose="02040503050406030204" pitchFamily="18" charset="0"/>
                      <a:ea typeface="+mn-ea"/>
                      <a:cs typeface="+mn-cs"/>
                    </a:rPr>
                    <m:t> </m:t>
                  </m:r>
                  <m:r>
                    <m:rPr>
                      <m:sty m:val="p"/>
                    </m:rPr>
                    <a:rPr lang="es-CR" sz="1200" b="0" i="0">
                      <a:solidFill>
                        <a:schemeClr val="tx1"/>
                      </a:solidFill>
                      <a:effectLst/>
                      <a:latin typeface="Cambria Math" panose="02040503050406030204" pitchFamily="18" charset="0"/>
                      <a:ea typeface="+mn-ea"/>
                      <a:cs typeface="+mn-cs"/>
                    </a:rPr>
                    <m:t>de</m:t>
                  </m:r>
                  <m:r>
                    <a:rPr lang="es-CR" sz="1200" b="0" i="0">
                      <a:solidFill>
                        <a:schemeClr val="tx1"/>
                      </a:solidFill>
                      <a:effectLst/>
                      <a:latin typeface="Cambria Math" panose="02040503050406030204" pitchFamily="18" charset="0"/>
                      <a:ea typeface="+mn-ea"/>
                      <a:cs typeface="+mn-cs"/>
                    </a:rPr>
                    <m:t> </m:t>
                  </m:r>
                  <m:r>
                    <m:rPr>
                      <m:sty m:val="p"/>
                    </m:rPr>
                    <a:rPr lang="es-CR" sz="1200" b="0" i="0">
                      <a:solidFill>
                        <a:schemeClr val="tx1"/>
                      </a:solidFill>
                      <a:effectLst/>
                      <a:latin typeface="Cambria Math" panose="02040503050406030204" pitchFamily="18" charset="0"/>
                      <a:ea typeface="+mn-ea"/>
                      <a:cs typeface="+mn-cs"/>
                    </a:rPr>
                    <m:t>acuerdo</m:t>
                  </m:r>
                  <m:r>
                    <a:rPr lang="es-CR" sz="1200" b="0" i="0">
                      <a:solidFill>
                        <a:schemeClr val="tx1"/>
                      </a:solidFill>
                      <a:effectLst/>
                      <a:latin typeface="Cambria Math" panose="02040503050406030204" pitchFamily="18" charset="0"/>
                      <a:ea typeface="+mn-ea"/>
                      <a:cs typeface="+mn-cs"/>
                    </a:rPr>
                    <m:t> </m:t>
                  </m:r>
                  <m:r>
                    <m:rPr>
                      <m:sty m:val="p"/>
                    </m:rPr>
                    <a:rPr lang="es-CR" sz="1200" b="0" i="0">
                      <a:solidFill>
                        <a:schemeClr val="tx1"/>
                      </a:solidFill>
                      <a:effectLst/>
                      <a:latin typeface="Cambria Math" panose="02040503050406030204" pitchFamily="18" charset="0"/>
                      <a:ea typeface="+mn-ea"/>
                      <a:cs typeface="+mn-cs"/>
                    </a:rPr>
                    <m:t>a</m:t>
                  </m:r>
                  <m:r>
                    <a:rPr lang="es-CR" sz="1200" b="0" i="0">
                      <a:solidFill>
                        <a:schemeClr val="tx1"/>
                      </a:solidFill>
                      <a:effectLst/>
                      <a:latin typeface="Cambria Math" panose="02040503050406030204" pitchFamily="18" charset="0"/>
                      <a:ea typeface="+mn-ea"/>
                      <a:cs typeface="+mn-cs"/>
                    </a:rPr>
                    <m:t> </m:t>
                  </m:r>
                  <m:r>
                    <m:rPr>
                      <m:sty m:val="p"/>
                    </m:rPr>
                    <a:rPr lang="es-CR" sz="1200" b="0" i="0">
                      <a:solidFill>
                        <a:schemeClr val="tx1"/>
                      </a:solidFill>
                      <a:effectLst/>
                      <a:latin typeface="Cambria Math" panose="02040503050406030204" pitchFamily="18" charset="0"/>
                      <a:ea typeface="+mn-ea"/>
                      <a:cs typeface="+mn-cs"/>
                    </a:rPr>
                    <m:t>la</m:t>
                  </m:r>
                  <m:r>
                    <a:rPr lang="es-CR" sz="1200" b="0" i="0">
                      <a:solidFill>
                        <a:schemeClr val="tx1"/>
                      </a:solidFill>
                      <a:effectLst/>
                      <a:latin typeface="Cambria Math" panose="02040503050406030204" pitchFamily="18" charset="0"/>
                      <a:ea typeface="+mn-ea"/>
                      <a:cs typeface="+mn-cs"/>
                    </a:rPr>
                    <m:t> </m:t>
                  </m:r>
                  <m:r>
                    <m:rPr>
                      <m:sty m:val="p"/>
                    </m:rPr>
                    <a:rPr lang="es-CR" sz="1200" b="0" i="0">
                      <a:solidFill>
                        <a:schemeClr val="tx1"/>
                      </a:solidFill>
                      <a:effectLst/>
                      <a:latin typeface="Cambria Math" panose="02040503050406030204" pitchFamily="18" charset="0"/>
                      <a:ea typeface="+mn-ea"/>
                      <a:cs typeface="+mn-cs"/>
                    </a:rPr>
                    <m:t>gr</m:t>
                  </m:r>
                  <m:r>
                    <a:rPr lang="es-CR" sz="1200" b="0" i="0">
                      <a:solidFill>
                        <a:schemeClr val="tx1"/>
                      </a:solidFill>
                      <a:effectLst/>
                      <a:latin typeface="Cambria Math" panose="02040503050406030204" pitchFamily="18" charset="0"/>
                      <a:ea typeface="+mn-ea"/>
                      <a:cs typeface="+mn-cs"/>
                    </a:rPr>
                    <m:t>á</m:t>
                  </m:r>
                  <m:r>
                    <m:rPr>
                      <m:sty m:val="p"/>
                    </m:rPr>
                    <a:rPr lang="es-CR" sz="1200" b="0" i="0">
                      <a:solidFill>
                        <a:schemeClr val="tx1"/>
                      </a:solidFill>
                      <a:effectLst/>
                      <a:latin typeface="Cambria Math" panose="02040503050406030204" pitchFamily="18" charset="0"/>
                      <a:ea typeface="+mn-ea"/>
                      <a:cs typeface="+mn-cs"/>
                    </a:rPr>
                    <m:t>fica</m:t>
                  </m:r>
                  <m:r>
                    <a:rPr lang="es-CR" sz="1200" b="0" i="0">
                      <a:solidFill>
                        <a:schemeClr val="tx1"/>
                      </a:solidFill>
                      <a:effectLst/>
                      <a:latin typeface="Cambria Math" panose="02040503050406030204" pitchFamily="18" charset="0"/>
                      <a:ea typeface="+mn-ea"/>
                      <a:cs typeface="+mn-cs"/>
                    </a:rPr>
                    <m:t> </m:t>
                  </m:r>
                  <m:r>
                    <m:rPr>
                      <m:sty m:val="p"/>
                    </m:rPr>
                    <a:rPr lang="es-CR" sz="1200" b="0" i="0">
                      <a:solidFill>
                        <a:schemeClr val="tx1"/>
                      </a:solidFill>
                      <a:effectLst/>
                      <a:latin typeface="Cambria Math" panose="02040503050406030204" pitchFamily="18" charset="0"/>
                      <a:ea typeface="+mn-ea"/>
                      <a:cs typeface="+mn-cs"/>
                    </a:rPr>
                    <m:t>de</m:t>
                  </m:r>
                  <m:f>
                    <m:fPr>
                      <m:ctrlPr>
                        <a:rPr lang="es-CR" sz="1200" b="0" i="1">
                          <a:solidFill>
                            <a:schemeClr val="tx1"/>
                          </a:solidFill>
                          <a:effectLst/>
                          <a:latin typeface="Cambria Math" panose="02040503050406030204" pitchFamily="18" charset="0"/>
                          <a:ea typeface="+mn-ea"/>
                          <a:cs typeface="+mn-cs"/>
                        </a:rPr>
                      </m:ctrlPr>
                    </m:fPr>
                    <m:num>
                      <m:r>
                        <m:rPr>
                          <m:sty m:val="p"/>
                        </m:rPr>
                        <a:rPr lang="es-CR" sz="1200" b="0" i="0">
                          <a:solidFill>
                            <a:schemeClr val="tx1"/>
                          </a:solidFill>
                          <a:effectLst/>
                          <a:latin typeface="Cambria Math" panose="02040503050406030204" pitchFamily="18" charset="0"/>
                          <a:ea typeface="+mn-ea"/>
                          <a:cs typeface="+mn-cs"/>
                        </a:rPr>
                        <m:t>Talla</m:t>
                      </m:r>
                    </m:num>
                    <m:den>
                      <m:r>
                        <m:rPr>
                          <m:sty m:val="p"/>
                        </m:rPr>
                        <a:rPr lang="es-CR" sz="1200" b="0" i="0">
                          <a:solidFill>
                            <a:schemeClr val="tx1"/>
                          </a:solidFill>
                          <a:effectLst/>
                          <a:latin typeface="Cambria Math" panose="02040503050406030204" pitchFamily="18" charset="0"/>
                          <a:ea typeface="+mn-ea"/>
                          <a:cs typeface="+mn-cs"/>
                        </a:rPr>
                        <m:t>Edad</m:t>
                      </m:r>
                    </m:den>
                  </m:f>
                  <m:r>
                    <a:rPr lang="es-CR" sz="1200" b="0" i="0">
                      <a:solidFill>
                        <a:schemeClr val="tx1"/>
                      </a:solidFill>
                      <a:effectLst/>
                      <a:latin typeface="Cambria Math" panose="02040503050406030204" pitchFamily="18" charset="0"/>
                      <a:ea typeface="+mn-ea"/>
                      <a:cs typeface="+mn-cs"/>
                    </a:rPr>
                    <m:t>=</m:t>
                  </m:r>
                  <m:f>
                    <m:fPr>
                      <m:ctrlPr>
                        <a:rPr lang="es-CR" sz="1200" i="1">
                          <a:solidFill>
                            <a:schemeClr val="tx1"/>
                          </a:solidFill>
                          <a:effectLst/>
                          <a:latin typeface="Cambria Math" panose="02040503050406030204" pitchFamily="18" charset="0"/>
                          <a:ea typeface="+mn-ea"/>
                          <a:cs typeface="+mn-cs"/>
                        </a:rPr>
                      </m:ctrlPr>
                    </m:fPr>
                    <m:num>
                      <m:sSub>
                        <m:sSubPr>
                          <m:ctrlPr>
                            <a:rPr lang="es-CR" sz="1200" b="0" i="1">
                              <a:solidFill>
                                <a:schemeClr val="tx1"/>
                              </a:solidFill>
                              <a:effectLst/>
                              <a:latin typeface="Cambria Math" panose="02040503050406030204" pitchFamily="18" charset="0"/>
                              <a:ea typeface="+mn-ea"/>
                              <a:cs typeface="+mn-cs"/>
                            </a:rPr>
                          </m:ctrlPr>
                        </m:sSubPr>
                        <m:e>
                          <m:r>
                            <a:rPr lang="es-CR" sz="1200" b="0" i="1">
                              <a:solidFill>
                                <a:schemeClr val="tx1"/>
                              </a:solidFill>
                              <a:effectLst/>
                              <a:latin typeface="Cambria Math" panose="02040503050406030204" pitchFamily="18" charset="0"/>
                              <a:ea typeface="+mn-ea"/>
                              <a:cs typeface="+mn-cs"/>
                            </a:rPr>
                            <m:t>𝑇𝑎𝑙𝑙𝑎</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𝑑𝑒𝑙</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𝑛𝑖</m:t>
                          </m:r>
                          <m:r>
                            <a:rPr lang="es-CR" sz="1200" b="0" i="1">
                              <a:solidFill>
                                <a:schemeClr val="tx1"/>
                              </a:solidFill>
                              <a:effectLst/>
                              <a:latin typeface="Cambria Math" panose="02040503050406030204" pitchFamily="18" charset="0"/>
                              <a:ea typeface="+mn-ea"/>
                              <a:cs typeface="+mn-cs"/>
                            </a:rPr>
                            <m:t>ñ</m:t>
                          </m:r>
                          <m:r>
                            <a:rPr lang="es-CR" sz="1200" b="0" i="1">
                              <a:solidFill>
                                <a:schemeClr val="tx1"/>
                              </a:solidFill>
                              <a:effectLst/>
                              <a:latin typeface="Cambria Math" panose="02040503050406030204" pitchFamily="18" charset="0"/>
                              <a:ea typeface="+mn-ea"/>
                              <a:cs typeface="+mn-cs"/>
                            </a:rPr>
                            <m:t>𝑜</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𝑜</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𝑛𝑖</m:t>
                          </m:r>
                          <m:r>
                            <a:rPr lang="es-CR" sz="1200" b="0" i="1">
                              <a:solidFill>
                                <a:schemeClr val="tx1"/>
                              </a:solidFill>
                              <a:effectLst/>
                              <a:latin typeface="Cambria Math" panose="02040503050406030204" pitchFamily="18" charset="0"/>
                              <a:ea typeface="+mn-ea"/>
                              <a:cs typeface="+mn-cs"/>
                            </a:rPr>
                            <m:t>ñ</m:t>
                          </m:r>
                          <m:r>
                            <a:rPr lang="es-CR" sz="1200" b="0" i="1">
                              <a:solidFill>
                                <a:schemeClr val="tx1"/>
                              </a:solidFill>
                              <a:effectLst/>
                              <a:latin typeface="Cambria Math" panose="02040503050406030204" pitchFamily="18" charset="0"/>
                              <a:ea typeface="+mn-ea"/>
                              <a:cs typeface="+mn-cs"/>
                            </a:rPr>
                            <m:t>𝑎</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𝑒𝑛𝑡𝑟𝑒</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𝑙𝑜𝑠</m:t>
                          </m:r>
                          <m:r>
                            <a:rPr lang="es-CR" sz="1200" b="0" i="1">
                              <a:solidFill>
                                <a:schemeClr val="tx1"/>
                              </a:solidFill>
                              <a:effectLst/>
                              <a:latin typeface="Cambria Math" panose="02040503050406030204" pitchFamily="18" charset="0"/>
                              <a:ea typeface="+mn-ea"/>
                              <a:cs typeface="+mn-cs"/>
                            </a:rPr>
                            <m:t> 6 </m:t>
                          </m:r>
                          <m:r>
                            <a:rPr lang="es-CR" sz="1200" b="0" i="1">
                              <a:solidFill>
                                <a:schemeClr val="tx1"/>
                              </a:solidFill>
                              <a:effectLst/>
                              <a:latin typeface="Cambria Math" panose="02040503050406030204" pitchFamily="18" charset="0"/>
                              <a:ea typeface="+mn-ea"/>
                              <a:cs typeface="+mn-cs"/>
                            </a:rPr>
                            <m:t>𝑦</m:t>
                          </m:r>
                          <m:r>
                            <a:rPr lang="es-CR" sz="1200" b="0" i="1">
                              <a:solidFill>
                                <a:schemeClr val="tx1"/>
                              </a:solidFill>
                              <a:effectLst/>
                              <a:latin typeface="Cambria Math" panose="02040503050406030204" pitchFamily="18" charset="0"/>
                              <a:ea typeface="+mn-ea"/>
                              <a:cs typeface="+mn-cs"/>
                            </a:rPr>
                            <m:t> 12 </m:t>
                          </m:r>
                          <m:r>
                            <a:rPr lang="es-CR" sz="1200" b="0" i="1">
                              <a:solidFill>
                                <a:schemeClr val="tx1"/>
                              </a:solidFill>
                              <a:effectLst/>
                              <a:latin typeface="Cambria Math" panose="02040503050406030204" pitchFamily="18" charset="0"/>
                              <a:ea typeface="+mn-ea"/>
                              <a:cs typeface="+mn-cs"/>
                            </a:rPr>
                            <m:t>𝑎</m:t>
                          </m:r>
                          <m:r>
                            <a:rPr lang="es-CR" sz="1200" b="0" i="1">
                              <a:solidFill>
                                <a:schemeClr val="tx1"/>
                              </a:solidFill>
                              <a:effectLst/>
                              <a:latin typeface="Cambria Math" panose="02040503050406030204" pitchFamily="18" charset="0"/>
                              <a:ea typeface="+mn-ea"/>
                              <a:cs typeface="+mn-cs"/>
                            </a:rPr>
                            <m:t>ñ</m:t>
                          </m:r>
                          <m:r>
                            <a:rPr lang="es-CR" sz="1200" b="0" i="1">
                              <a:solidFill>
                                <a:schemeClr val="tx1"/>
                              </a:solidFill>
                              <a:effectLst/>
                              <a:latin typeface="Cambria Math" panose="02040503050406030204" pitchFamily="18" charset="0"/>
                              <a:ea typeface="+mn-ea"/>
                              <a:cs typeface="+mn-cs"/>
                            </a:rPr>
                            <m:t>𝑜𝑠</m:t>
                          </m:r>
                        </m:e>
                        <m:sub>
                          <m:r>
                            <a:rPr lang="es-CR" sz="1200" b="0" i="1">
                              <a:solidFill>
                                <a:schemeClr val="tx1"/>
                              </a:solidFill>
                              <a:effectLst/>
                              <a:latin typeface="Cambria Math" panose="02040503050406030204" pitchFamily="18" charset="0"/>
                              <a:ea typeface="+mn-ea"/>
                              <a:cs typeface="+mn-cs"/>
                            </a:rPr>
                            <m:t>𝑖</m:t>
                          </m:r>
                        </m:sub>
                      </m:sSub>
                    </m:num>
                    <m:den>
                      <m:sSub>
                        <m:sSubPr>
                          <m:ctrlPr>
                            <a:rPr lang="es-CR" sz="1200" b="0" i="1">
                              <a:solidFill>
                                <a:schemeClr val="tx1"/>
                              </a:solidFill>
                              <a:effectLst/>
                              <a:latin typeface="Cambria Math" panose="02040503050406030204" pitchFamily="18" charset="0"/>
                              <a:ea typeface="+mn-ea"/>
                              <a:cs typeface="+mn-cs"/>
                            </a:rPr>
                          </m:ctrlPr>
                        </m:sSubPr>
                        <m:e>
                          <m:r>
                            <a:rPr lang="es-CR" sz="1200" b="0" i="1">
                              <a:solidFill>
                                <a:schemeClr val="tx1"/>
                              </a:solidFill>
                              <a:effectLst/>
                              <a:latin typeface="Cambria Math" panose="02040503050406030204" pitchFamily="18" charset="0"/>
                              <a:ea typeface="+mn-ea"/>
                              <a:cs typeface="+mn-cs"/>
                            </a:rPr>
                            <m:t>𝐸𝑑𝑎𝑑</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𝑑𝑒</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𝑛𝑖</m:t>
                          </m:r>
                          <m:r>
                            <a:rPr lang="es-CR" sz="1200" b="0" i="1">
                              <a:solidFill>
                                <a:schemeClr val="tx1"/>
                              </a:solidFill>
                              <a:effectLst/>
                              <a:latin typeface="Cambria Math" panose="02040503050406030204" pitchFamily="18" charset="0"/>
                              <a:ea typeface="+mn-ea"/>
                              <a:cs typeface="+mn-cs"/>
                            </a:rPr>
                            <m:t>ñ</m:t>
                          </m:r>
                          <m:r>
                            <a:rPr lang="es-CR" sz="1200" b="0" i="1">
                              <a:solidFill>
                                <a:schemeClr val="tx1"/>
                              </a:solidFill>
                              <a:effectLst/>
                              <a:latin typeface="Cambria Math" panose="02040503050406030204" pitchFamily="18" charset="0"/>
                              <a:ea typeface="+mn-ea"/>
                              <a:cs typeface="+mn-cs"/>
                            </a:rPr>
                            <m:t>𝑜</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𝑜</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𝑛𝑖</m:t>
                          </m:r>
                          <m:r>
                            <a:rPr lang="es-CR" sz="1200" b="0" i="1">
                              <a:solidFill>
                                <a:schemeClr val="tx1"/>
                              </a:solidFill>
                              <a:effectLst/>
                              <a:latin typeface="Cambria Math" panose="02040503050406030204" pitchFamily="18" charset="0"/>
                              <a:ea typeface="+mn-ea"/>
                              <a:cs typeface="+mn-cs"/>
                            </a:rPr>
                            <m:t>ñ</m:t>
                          </m:r>
                          <m:r>
                            <a:rPr lang="es-CR" sz="1200" b="0" i="1">
                              <a:solidFill>
                                <a:schemeClr val="tx1"/>
                              </a:solidFill>
                              <a:effectLst/>
                              <a:latin typeface="Cambria Math" panose="02040503050406030204" pitchFamily="18" charset="0"/>
                              <a:ea typeface="+mn-ea"/>
                              <a:cs typeface="+mn-cs"/>
                            </a:rPr>
                            <m:t>𝑎</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𝑒𝑛𝑡𝑒</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𝑙𝑜𝑠</m:t>
                          </m:r>
                          <m:r>
                            <a:rPr lang="es-CR" sz="1200" b="0" i="1">
                              <a:solidFill>
                                <a:schemeClr val="tx1"/>
                              </a:solidFill>
                              <a:effectLst/>
                              <a:latin typeface="Cambria Math" panose="02040503050406030204" pitchFamily="18" charset="0"/>
                              <a:ea typeface="+mn-ea"/>
                              <a:cs typeface="+mn-cs"/>
                            </a:rPr>
                            <m:t> 6 </m:t>
                          </m:r>
                          <m:r>
                            <a:rPr lang="es-CR" sz="1200" b="0" i="1">
                              <a:solidFill>
                                <a:schemeClr val="tx1"/>
                              </a:solidFill>
                              <a:effectLst/>
                              <a:latin typeface="Cambria Math" panose="02040503050406030204" pitchFamily="18" charset="0"/>
                              <a:ea typeface="+mn-ea"/>
                              <a:cs typeface="+mn-cs"/>
                            </a:rPr>
                            <m:t>𝑎</m:t>
                          </m:r>
                          <m:r>
                            <a:rPr lang="es-CR" sz="1200" b="0" i="1">
                              <a:solidFill>
                                <a:schemeClr val="tx1"/>
                              </a:solidFill>
                              <a:effectLst/>
                              <a:latin typeface="Cambria Math" panose="02040503050406030204" pitchFamily="18" charset="0"/>
                              <a:ea typeface="+mn-ea"/>
                              <a:cs typeface="+mn-cs"/>
                            </a:rPr>
                            <m:t> 12</m:t>
                          </m:r>
                        </m:e>
                        <m:sub>
                          <m:r>
                            <a:rPr lang="es-CR" sz="1200" b="0" i="1">
                              <a:solidFill>
                                <a:schemeClr val="tx1"/>
                              </a:solidFill>
                              <a:effectLst/>
                              <a:latin typeface="Cambria Math" panose="02040503050406030204" pitchFamily="18" charset="0"/>
                              <a:ea typeface="+mn-ea"/>
                              <a:cs typeface="+mn-cs"/>
                            </a:rPr>
                            <m:t>𝑖</m:t>
                          </m:r>
                        </m:sub>
                      </m:sSub>
                    </m:den>
                  </m:f>
                  <m:r>
                    <a:rPr lang="es-CR" sz="1200" b="0" i="1">
                      <a:solidFill>
                        <a:schemeClr val="tx1"/>
                      </a:solidFill>
                      <a:effectLst/>
                      <a:latin typeface="Cambria Math" panose="02040503050406030204" pitchFamily="18" charset="0"/>
                      <a:ea typeface="+mn-ea"/>
                      <a:cs typeface="+mn-cs"/>
                    </a:rPr>
                    <m:t>=</m:t>
                  </m:r>
                </m:oMath>
              </a14:m>
              <a:endParaRPr lang="es-CR" sz="1200" b="0" i="1">
                <a:solidFill>
                  <a:schemeClr val="tx1"/>
                </a:solidFill>
                <a:effectLst/>
                <a:latin typeface="Cambria Math" panose="02040503050406030204" pitchFamily="18" charset="0"/>
                <a:ea typeface="+mn-ea"/>
                <a:cs typeface="+mn-cs"/>
              </a:endParaRPr>
            </a:p>
            <a:p>
              <a:endParaRPr lang="es-CR" sz="1200" b="0" i="1">
                <a:solidFill>
                  <a:schemeClr val="tx1"/>
                </a:solidFill>
                <a:effectLst/>
                <a:latin typeface="Cambria Math" panose="02040503050406030204" pitchFamily="18" charset="0"/>
                <a:ea typeface="+mn-ea"/>
                <a:cs typeface="+mn-cs"/>
              </a:endParaRPr>
            </a:p>
            <a:p>
              <a:pPr/>
              <a14:m>
                <m:oMathPara xmlns:m="http://schemas.openxmlformats.org/officeDocument/2006/math">
                  <m:oMathParaPr>
                    <m:jc m:val="centerGroup"/>
                  </m:oMathParaPr>
                  <m:oMath xmlns:m="http://schemas.openxmlformats.org/officeDocument/2006/math">
                    <m:r>
                      <a:rPr lang="es-CR" sz="1200" b="0" i="1">
                        <a:solidFill>
                          <a:schemeClr val="tx1"/>
                        </a:solidFill>
                        <a:effectLst/>
                        <a:latin typeface="Cambria Math" panose="02040503050406030204" pitchFamily="18" charset="0"/>
                        <a:ea typeface="+mn-ea"/>
                        <a:cs typeface="+mn-cs"/>
                      </a:rPr>
                      <m:t>𝑠𝑒</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𝑒𝑛𝑐𝑢𝑒𝑛𝑡𝑟𝑎</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𝑒𝑛𝑡𝑟𝑒</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𝑙𝑎𝑠</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𝑙</m:t>
                    </m:r>
                    <m:r>
                      <a:rPr lang="es-CR" sz="1200" b="0" i="1">
                        <a:solidFill>
                          <a:schemeClr val="tx1"/>
                        </a:solidFill>
                        <a:effectLst/>
                        <a:latin typeface="Cambria Math" panose="02040503050406030204" pitchFamily="18" charset="0"/>
                        <a:ea typeface="+mn-ea"/>
                        <a:cs typeface="+mn-cs"/>
                      </a:rPr>
                      <m:t>í</m:t>
                    </m:r>
                    <m:r>
                      <a:rPr lang="es-CR" sz="1200" b="0" i="1">
                        <a:solidFill>
                          <a:schemeClr val="tx1"/>
                        </a:solidFill>
                        <a:effectLst/>
                        <a:latin typeface="Cambria Math" panose="02040503050406030204" pitchFamily="18" charset="0"/>
                        <a:ea typeface="+mn-ea"/>
                        <a:cs typeface="+mn-cs"/>
                      </a:rPr>
                      <m:t>𝑛𝑒𝑎𝑠</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𝑑𝑒</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𝑝𝑢𝑛𝑡𝑢𝑎𝑐𝑖</m:t>
                    </m:r>
                    <m:r>
                      <a:rPr lang="es-CR" sz="1200" b="0" i="1">
                        <a:solidFill>
                          <a:schemeClr val="tx1"/>
                        </a:solidFill>
                        <a:effectLst/>
                        <a:latin typeface="Cambria Math" panose="02040503050406030204" pitchFamily="18" charset="0"/>
                        <a:ea typeface="+mn-ea"/>
                        <a:cs typeface="+mn-cs"/>
                      </a:rPr>
                      <m:t>ó</m:t>
                    </m:r>
                    <m:r>
                      <a:rPr lang="es-CR" sz="1200" b="0" i="1">
                        <a:solidFill>
                          <a:schemeClr val="tx1"/>
                        </a:solidFill>
                        <a:effectLst/>
                        <a:latin typeface="Cambria Math" panose="02040503050406030204" pitchFamily="18" charset="0"/>
                        <a:ea typeface="+mn-ea"/>
                        <a:cs typeface="+mn-cs"/>
                      </a:rPr>
                      <m:t>𝑛</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𝑑𝑒</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𝐷𝐸</m:t>
                    </m:r>
                    <m:r>
                      <a:rPr lang="es-CR" sz="1200" b="0" i="1">
                        <a:solidFill>
                          <a:schemeClr val="tx1"/>
                        </a:solidFill>
                        <a:effectLst/>
                        <a:latin typeface="Cambria Math" panose="02040503050406030204" pitchFamily="18" charset="0"/>
                        <a:ea typeface="+mn-ea"/>
                        <a:cs typeface="+mn-cs"/>
                      </a:rPr>
                      <m:t>  </m:t>
                    </m:r>
                    <m:m>
                      <m:mPr>
                        <m:mcs>
                          <m:mc>
                            <m:mcPr>
                              <m:count m:val="2"/>
                              <m:mcJc m:val="center"/>
                            </m:mcPr>
                          </m:mc>
                        </m:mcs>
                        <m:ctrlPr>
                          <a:rPr lang="es-CR" sz="1200" b="0" i="1">
                            <a:solidFill>
                              <a:schemeClr val="tx1"/>
                            </a:solidFill>
                            <a:effectLst/>
                            <a:latin typeface="Cambria Math" panose="02040503050406030204" pitchFamily="18" charset="0"/>
                            <a:ea typeface="+mn-ea"/>
                            <a:cs typeface="+mn-cs"/>
                          </a:rPr>
                        </m:ctrlPr>
                      </m:mPr>
                      <m:mr>
                        <m:e>
                          <m:r>
                            <m:rPr>
                              <m:brk m:alnAt="7"/>
                            </m:rPr>
                            <a:rPr lang="es-CR" sz="1200" b="0" i="1">
                              <a:solidFill>
                                <a:schemeClr val="tx1"/>
                              </a:solidFill>
                              <a:effectLst/>
                              <a:latin typeface="Cambria Math" panose="02040503050406030204" pitchFamily="18" charset="0"/>
                              <a:ea typeface="Cambria Math" panose="02040503050406030204" pitchFamily="18" charset="0"/>
                              <a:cs typeface="+mn-cs"/>
                            </a:rPr>
                            <m:t>≤</m:t>
                          </m:r>
                          <m:r>
                            <a:rPr lang="es-CR" sz="1200" b="0" i="1">
                              <a:solidFill>
                                <a:schemeClr val="tx1"/>
                              </a:solidFill>
                              <a:effectLst/>
                              <a:latin typeface="Cambria Math" panose="02040503050406030204" pitchFamily="18" charset="0"/>
                              <a:ea typeface="Cambria Math" panose="02040503050406030204" pitchFamily="18" charset="0"/>
                              <a:cs typeface="+mn-cs"/>
                            </a:rPr>
                            <m:t>−2 </m:t>
                          </m:r>
                          <m:r>
                            <a:rPr lang="es-CR" sz="1200" b="0" i="1">
                              <a:solidFill>
                                <a:schemeClr val="tx1"/>
                              </a:solidFill>
                              <a:effectLst/>
                              <a:latin typeface="Cambria Math" panose="02040503050406030204" pitchFamily="18" charset="0"/>
                              <a:ea typeface="Cambria Math" panose="02040503050406030204" pitchFamily="18" charset="0"/>
                              <a:cs typeface="+mn-cs"/>
                            </a:rPr>
                            <m:t>𝑎</m:t>
                          </m:r>
                          <m:r>
                            <a:rPr lang="es-CR" sz="1200" b="0" i="1">
                              <a:solidFill>
                                <a:schemeClr val="tx1"/>
                              </a:solidFill>
                              <a:effectLst/>
                              <a:latin typeface="Cambria Math" panose="02040503050406030204" pitchFamily="18" charset="0"/>
                              <a:ea typeface="Cambria Math" panose="02040503050406030204" pitchFamily="18" charset="0"/>
                              <a:cs typeface="+mn-cs"/>
                            </a:rPr>
                            <m:t> ≥−3</m:t>
                          </m:r>
                        </m:e>
                        <m:e>
                          <m:r>
                            <a:rPr lang="es-CR" sz="1200" b="0" i="1">
                              <a:solidFill>
                                <a:schemeClr val="tx1"/>
                              </a:solidFill>
                              <a:effectLst/>
                              <a:latin typeface="Cambria Math" panose="02040503050406030204" pitchFamily="18" charset="0"/>
                              <a:ea typeface="+mn-ea"/>
                              <a:cs typeface="+mn-cs"/>
                            </a:rPr>
                            <m:t>𝐵𝑎𝑗𝑎</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𝑡𝑎𝑙𝑙𝑎</m:t>
                          </m:r>
                        </m:e>
                      </m:mr>
                      <m:mr>
                        <m:e>
                          <m:r>
                            <a:rPr lang="es-CR" sz="1200" b="0" i="1">
                              <a:solidFill>
                                <a:schemeClr val="tx1"/>
                              </a:solidFill>
                              <a:effectLst/>
                              <a:latin typeface="Cambria Math" panose="02040503050406030204" pitchFamily="18" charset="0"/>
                              <a:ea typeface="Cambria Math" panose="02040503050406030204" pitchFamily="18" charset="0"/>
                              <a:cs typeface="+mn-cs"/>
                            </a:rPr>
                            <m:t>≤−3</m:t>
                          </m:r>
                        </m:e>
                        <m:e>
                          <m:r>
                            <a:rPr lang="es-CR" sz="1200" b="0" i="1">
                              <a:solidFill>
                                <a:schemeClr val="tx1"/>
                              </a:solidFill>
                              <a:effectLst/>
                              <a:latin typeface="Cambria Math" panose="02040503050406030204" pitchFamily="18" charset="0"/>
                              <a:ea typeface="+mn-ea"/>
                              <a:cs typeface="+mn-cs"/>
                            </a:rPr>
                            <m:t>𝐵𝑎𝑗𝑎</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𝑡𝑎𝑙𝑙𝑎</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𝑠𝑒𝑣𝑒𝑟𝑎</m:t>
                          </m:r>
                        </m:e>
                      </m:mr>
                    </m:m>
                  </m:oMath>
                </m:oMathPara>
              </a14:m>
              <a:endParaRPr lang="es-CR" sz="1200"/>
            </a:p>
          </xdr:txBody>
        </xdr:sp>
      </mc:Choice>
      <mc:Fallback xmlns="">
        <xdr:sp macro="" textlink="">
          <xdr:nvSpPr>
            <xdr:cNvPr id="3" name="CuadroTexto 2">
              <a:extLst>
                <a:ext uri="{FF2B5EF4-FFF2-40B4-BE49-F238E27FC236}">
                  <a16:creationId xmlns:a16="http://schemas.microsoft.com/office/drawing/2014/main" id="{00000000-0008-0000-2500-000003000000}"/>
                </a:ext>
              </a:extLst>
            </xdr:cNvPr>
            <xdr:cNvSpPr txBox="1"/>
          </xdr:nvSpPr>
          <xdr:spPr>
            <a:xfrm>
              <a:off x="3928381" y="7617959"/>
              <a:ext cx="5946322" cy="891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CR" sz="1200" baseline="0">
                  <a:solidFill>
                    <a:schemeClr val="tx1"/>
                  </a:solidFill>
                  <a:effectLst/>
                  <a:ea typeface="+mn-ea"/>
                  <a:cs typeface="+mn-cs"/>
                </a:rPr>
                <a:t> </a:t>
              </a:r>
              <a:r>
                <a:rPr lang="es-CR" sz="1200" b="0" i="0">
                  <a:solidFill>
                    <a:schemeClr val="tx1"/>
                  </a:solidFill>
                  <a:effectLst/>
                  <a:latin typeface="Cambria Math" panose="02040503050406030204" pitchFamily="18" charset="0"/>
                  <a:ea typeface="+mn-ea"/>
                  <a:cs typeface="+mn-cs"/>
                </a:rPr>
                <a:t>Si de acuerdo a la gráfica de Talla/Edad=〖𝑇𝑎𝑙𝑙𝑎 𝑑𝑒𝑙 𝑛𝑖ñ𝑜 𝑜 𝑛𝑖ñ𝑎 𝑒𝑛𝑡𝑟𝑒 𝑙𝑜𝑠 6 𝑦 12 𝑎ñ𝑜𝑠〗_𝑖/〖𝐸𝑑𝑎𝑑 𝑑𝑒 𝑛𝑖ñ𝑜 𝑜 𝑛𝑖ñ𝑎 𝑒𝑛𝑡𝑒 𝑙𝑜𝑠 6 𝑎 12〗_𝑖 =</a:t>
              </a:r>
              <a:endParaRPr lang="es-CR" sz="1200" b="0" i="1">
                <a:solidFill>
                  <a:schemeClr val="tx1"/>
                </a:solidFill>
                <a:effectLst/>
                <a:latin typeface="Cambria Math" panose="02040503050406030204" pitchFamily="18" charset="0"/>
                <a:ea typeface="+mn-ea"/>
                <a:cs typeface="+mn-cs"/>
              </a:endParaRPr>
            </a:p>
            <a:p>
              <a:endParaRPr lang="es-CR" sz="1200" b="0" i="1">
                <a:solidFill>
                  <a:schemeClr val="tx1"/>
                </a:solidFill>
                <a:effectLst/>
                <a:latin typeface="Cambria Math" panose="02040503050406030204" pitchFamily="18" charset="0"/>
                <a:ea typeface="+mn-ea"/>
                <a:cs typeface="+mn-cs"/>
              </a:endParaRPr>
            </a:p>
            <a:p>
              <a:pPr/>
              <a:r>
                <a:rPr lang="es-CR" sz="1200" b="0" i="0">
                  <a:solidFill>
                    <a:schemeClr val="tx1"/>
                  </a:solidFill>
                  <a:effectLst/>
                  <a:latin typeface="Cambria Math" panose="02040503050406030204" pitchFamily="18" charset="0"/>
                  <a:ea typeface="+mn-ea"/>
                  <a:cs typeface="+mn-cs"/>
                </a:rPr>
                <a:t>𝑠𝑒 𝑒𝑛𝑐𝑢𝑒𝑛𝑡𝑟𝑎 𝑒𝑛𝑡𝑟𝑒 𝑙𝑎𝑠 𝑙í𝑛𝑒𝑎𝑠 𝑑𝑒 𝑝𝑢𝑛𝑡𝑢𝑎𝑐𝑖ó𝑛 𝑑𝑒 𝐷𝐸  ■8(</a:t>
              </a:r>
              <a:r>
                <a:rPr lang="es-CR" sz="1200" b="0" i="0">
                  <a:solidFill>
                    <a:schemeClr val="tx1"/>
                  </a:solidFill>
                  <a:effectLst/>
                  <a:latin typeface="Cambria Math" panose="02040503050406030204" pitchFamily="18" charset="0"/>
                  <a:ea typeface="Cambria Math" panose="02040503050406030204" pitchFamily="18" charset="0"/>
                  <a:cs typeface="+mn-cs"/>
                </a:rPr>
                <a:t>≤−2 𝑎 ≥−3&amp;</a:t>
              </a:r>
              <a:r>
                <a:rPr lang="es-CR" sz="1200" b="0" i="0">
                  <a:solidFill>
                    <a:schemeClr val="tx1"/>
                  </a:solidFill>
                  <a:effectLst/>
                  <a:latin typeface="Cambria Math" panose="02040503050406030204" pitchFamily="18" charset="0"/>
                  <a:ea typeface="+mn-ea"/>
                  <a:cs typeface="+mn-cs"/>
                </a:rPr>
                <a:t>𝐵𝑎𝑗𝑎 𝑡𝑎𝑙𝑙𝑎@</a:t>
              </a:r>
              <a:r>
                <a:rPr lang="es-CR" sz="1200" b="0" i="0">
                  <a:solidFill>
                    <a:schemeClr val="tx1"/>
                  </a:solidFill>
                  <a:effectLst/>
                  <a:latin typeface="Cambria Math" panose="02040503050406030204" pitchFamily="18" charset="0"/>
                  <a:ea typeface="Cambria Math" panose="02040503050406030204" pitchFamily="18" charset="0"/>
                  <a:cs typeface="+mn-cs"/>
                </a:rPr>
                <a:t>≤−3&amp;</a:t>
              </a:r>
              <a:r>
                <a:rPr lang="es-CR" sz="1200" b="0" i="0">
                  <a:solidFill>
                    <a:schemeClr val="tx1"/>
                  </a:solidFill>
                  <a:effectLst/>
                  <a:latin typeface="Cambria Math" panose="02040503050406030204" pitchFamily="18" charset="0"/>
                  <a:ea typeface="+mn-ea"/>
                  <a:cs typeface="+mn-cs"/>
                </a:rPr>
                <a:t>𝐵𝑎𝑗𝑎 𝑡𝑎𝑙𝑙𝑎 𝑠𝑒𝑣𝑒𝑟𝑎)</a:t>
              </a:r>
              <a:endParaRPr lang="es-CR" sz="1200"/>
            </a:p>
          </xdr:txBody>
        </xdr:sp>
      </mc:Fallback>
    </mc:AlternateContent>
    <xdr:clientData/>
  </xdr:oneCellAnchor>
  <xdr:oneCellAnchor>
    <xdr:from>
      <xdr:col>2</xdr:col>
      <xdr:colOff>1549400</xdr:colOff>
      <xdr:row>15</xdr:row>
      <xdr:rowOff>1498600</xdr:rowOff>
    </xdr:from>
    <xdr:ext cx="4705350" cy="327141"/>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2500-000004000000}"/>
                </a:ext>
              </a:extLst>
            </xdr:cNvPr>
            <xdr:cNvSpPr txBox="1"/>
          </xdr:nvSpPr>
          <xdr:spPr>
            <a:xfrm>
              <a:off x="3863975" y="9042400"/>
              <a:ext cx="4705350"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m:rPr>
                        <m:sty m:val="p"/>
                      </m:rPr>
                      <a:rPr lang="es-CR" sz="1000" b="0" i="0">
                        <a:latin typeface="Cambria Math" panose="02040503050406030204" pitchFamily="18" charset="0"/>
                      </a:rPr>
                      <m:t>Porcentaje</m:t>
                    </m:r>
                    <m:r>
                      <a:rPr lang="es-CR" sz="1000" b="0" i="0">
                        <a:latin typeface="Cambria Math" panose="02040503050406030204" pitchFamily="18" charset="0"/>
                      </a:rPr>
                      <m:t> </m:t>
                    </m:r>
                    <m:r>
                      <m:rPr>
                        <m:sty m:val="p"/>
                      </m:rPr>
                      <a:rPr lang="es-CR" sz="1000" b="0" i="0">
                        <a:latin typeface="Cambria Math" panose="02040503050406030204" pitchFamily="18" charset="0"/>
                      </a:rPr>
                      <m:t>de</m:t>
                    </m:r>
                    <m:r>
                      <a:rPr lang="es-CR" sz="1000" b="0" i="0">
                        <a:latin typeface="Cambria Math" panose="02040503050406030204" pitchFamily="18" charset="0"/>
                      </a:rPr>
                      <m:t> </m:t>
                    </m:r>
                    <m:r>
                      <m:rPr>
                        <m:sty m:val="p"/>
                      </m:rPr>
                      <a:rPr lang="es-CR" sz="1000" b="0" i="0">
                        <a:latin typeface="Cambria Math" panose="02040503050406030204" pitchFamily="18" charset="0"/>
                      </a:rPr>
                      <m:t>baja</m:t>
                    </m:r>
                    <m:r>
                      <a:rPr lang="es-CR" sz="1000" b="0" i="0">
                        <a:latin typeface="Cambria Math" panose="02040503050406030204" pitchFamily="18" charset="0"/>
                      </a:rPr>
                      <m:t> </m:t>
                    </m:r>
                    <m:r>
                      <m:rPr>
                        <m:sty m:val="p"/>
                      </m:rPr>
                      <a:rPr lang="es-CR" sz="1000" b="0" i="0">
                        <a:latin typeface="Cambria Math" panose="02040503050406030204" pitchFamily="18" charset="0"/>
                      </a:rPr>
                      <m:t>talla</m:t>
                    </m:r>
                    <m:r>
                      <a:rPr lang="es-CR" sz="1000" b="0" i="0">
                        <a:latin typeface="Cambria Math" panose="02040503050406030204" pitchFamily="18" charset="0"/>
                      </a:rPr>
                      <m:t> </m:t>
                    </m:r>
                    <m:r>
                      <m:rPr>
                        <m:sty m:val="p"/>
                      </m:rPr>
                      <a:rPr lang="es-CR" sz="1000" b="0" i="0">
                        <a:latin typeface="Cambria Math" panose="02040503050406030204" pitchFamily="18" charset="0"/>
                      </a:rPr>
                      <m:t>severa</m:t>
                    </m:r>
                    <m:r>
                      <a:rPr lang="es-CR" sz="1000" b="0" i="0">
                        <a:latin typeface="Cambria Math" panose="02040503050406030204" pitchFamily="18" charset="0"/>
                      </a:rPr>
                      <m:t>=</m:t>
                    </m:r>
                    <m:f>
                      <m:fPr>
                        <m:ctrlPr>
                          <a:rPr lang="es-CR" sz="10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𝑛𝑖</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𝑏𝑎𝑗𝑎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𝑡𝑎𝑙𝑙𝑎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𝑠𝑒𝑟𝑣𝑒𝑟𝑎</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𝑛𝑖</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𝑒𝑛𝑡𝑟𝑒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𝑙𝑜𝑠</m:t>
                        </m:r>
                        <m:r>
                          <a:rPr lang="es-CR" sz="1100" b="0" i="1">
                            <a:solidFill>
                              <a:schemeClr val="tx1"/>
                            </a:solidFill>
                            <a:effectLst/>
                            <a:latin typeface="Cambria Math" panose="02040503050406030204" pitchFamily="18" charset="0"/>
                            <a:ea typeface="+mn-ea"/>
                            <a:cs typeface="+mn-cs"/>
                          </a:rPr>
                          <m:t> 6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12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den>
                    </m:f>
                    <m:r>
                      <a:rPr lang="es-CR" sz="1100" b="0" i="1">
                        <a:solidFill>
                          <a:schemeClr val="tx1"/>
                        </a:solidFill>
                        <a:effectLst/>
                        <a:latin typeface="Cambria Math" panose="02040503050406030204" pitchFamily="18" charset="0"/>
                        <a:ea typeface="+mn-ea"/>
                        <a:cs typeface="+mn-cs"/>
                      </a:rPr>
                      <m:t>×</m:t>
                    </m:r>
                    <m:r>
                      <a:rPr lang="es-CR" sz="1000" b="0" i="1">
                        <a:latin typeface="Cambria Math" panose="02040503050406030204" pitchFamily="18" charset="0"/>
                      </a:rPr>
                      <m:t>100</m:t>
                    </m:r>
                  </m:oMath>
                </m:oMathPara>
              </a14:m>
              <a:endParaRPr lang="es-CR" sz="1000"/>
            </a:p>
          </xdr:txBody>
        </xdr:sp>
      </mc:Choice>
      <mc:Fallback xmlns="">
        <xdr:sp macro="" textlink="">
          <xdr:nvSpPr>
            <xdr:cNvPr id="4" name="CuadroTexto 3">
              <a:extLst>
                <a:ext uri="{FF2B5EF4-FFF2-40B4-BE49-F238E27FC236}">
                  <a16:creationId xmlns:a16="http://schemas.microsoft.com/office/drawing/2014/main" id="{00000000-0008-0000-2500-000004000000}"/>
                </a:ext>
              </a:extLst>
            </xdr:cNvPr>
            <xdr:cNvSpPr txBox="1"/>
          </xdr:nvSpPr>
          <xdr:spPr>
            <a:xfrm>
              <a:off x="3863975" y="9042400"/>
              <a:ext cx="4705350"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000" b="0" i="0">
                  <a:latin typeface="Cambria Math" panose="02040503050406030204" pitchFamily="18" charset="0"/>
                </a:rPr>
                <a:t>Porcentaje de baja talla severa=</a:t>
              </a:r>
              <a:r>
                <a:rPr lang="es-CR" sz="10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𝑇𝑜𝑡𝑎𝑙 𝑑𝑒 𝑛𝑖ñ𝑜𝑠 𝑐𝑜𝑛 𝑏𝑎𝑗𝑎 𝑡𝑎𝑙𝑙𝑎 𝑠𝑒𝑟𝑣𝑒𝑟𝑎</a:t>
              </a:r>
              <a:r>
                <a:rPr lang="es-CR" sz="10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𝑇𝑜𝑡𝑎𝑙 𝑑𝑒 𝑛𝑖ñ𝑜𝑠 𝑒𝑛𝑡𝑟𝑒 𝑙𝑜𝑠 6 𝑦 12 𝑎ñ𝑜𝑠</a:t>
              </a:r>
              <a:r>
                <a:rPr lang="es-CR" sz="10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a:t>
              </a:r>
              <a:r>
                <a:rPr lang="es-CR" sz="1000" b="0" i="0">
                  <a:latin typeface="Cambria Math" panose="02040503050406030204" pitchFamily="18" charset="0"/>
                </a:rPr>
                <a:t>100</a:t>
              </a:r>
              <a:endParaRPr lang="es-CR" sz="1000"/>
            </a:p>
          </xdr:txBody>
        </xdr:sp>
      </mc:Fallback>
    </mc:AlternateContent>
    <xdr:clientData/>
  </xdr:oneCellAnchor>
  <xdr:oneCellAnchor>
    <xdr:from>
      <xdr:col>3</xdr:col>
      <xdr:colOff>482312</xdr:colOff>
      <xdr:row>15</xdr:row>
      <xdr:rowOff>1988376</xdr:rowOff>
    </xdr:from>
    <xdr:ext cx="2305050" cy="1651953"/>
    <xdr:pic>
      <xdr:nvPicPr>
        <xdr:cNvPr id="5" name="Imagen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1"/>
        <a:stretch>
          <a:fillRect/>
        </a:stretch>
      </xdr:blipFill>
      <xdr:spPr>
        <a:xfrm>
          <a:off x="4397087" y="9532176"/>
          <a:ext cx="2305050" cy="1651953"/>
        </a:xfrm>
        <a:prstGeom prst="rect">
          <a:avLst/>
        </a:prstGeom>
      </xdr:spPr>
    </xdr:pic>
    <xdr:clientData/>
  </xdr:oneCellAnchor>
  <xdr:oneCellAnchor>
    <xdr:from>
      <xdr:col>3</xdr:col>
      <xdr:colOff>3245176</xdr:colOff>
      <xdr:row>15</xdr:row>
      <xdr:rowOff>1920610</xdr:rowOff>
    </xdr:from>
    <xdr:ext cx="2237760" cy="1682437"/>
    <xdr:pic>
      <xdr:nvPicPr>
        <xdr:cNvPr id="6" name="Imagen 5">
          <a:extLst>
            <a:ext uri="{FF2B5EF4-FFF2-40B4-BE49-F238E27FC236}">
              <a16:creationId xmlns:a16="http://schemas.microsoft.com/office/drawing/2014/main" id="{00000000-0008-0000-2500-000006000000}"/>
            </a:ext>
          </a:extLst>
        </xdr:cNvPr>
        <xdr:cNvPicPr>
          <a:picLocks noChangeAspect="1"/>
        </xdr:cNvPicPr>
      </xdr:nvPicPr>
      <xdr:blipFill>
        <a:blip xmlns:r="http://schemas.openxmlformats.org/officeDocument/2006/relationships" r:embed="rId2"/>
        <a:stretch>
          <a:fillRect/>
        </a:stretch>
      </xdr:blipFill>
      <xdr:spPr>
        <a:xfrm>
          <a:off x="7159951" y="9464410"/>
          <a:ext cx="2237760" cy="1682437"/>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3</xdr:col>
      <xdr:colOff>289679</xdr:colOff>
      <xdr:row>16</xdr:row>
      <xdr:rowOff>1847850</xdr:rowOff>
    </xdr:from>
    <xdr:ext cx="2274220" cy="1837754"/>
    <xdr:pic>
      <xdr:nvPicPr>
        <xdr:cNvPr id="2" name="Imagen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a:stretch>
          <a:fillRect/>
        </a:stretch>
      </xdr:blipFill>
      <xdr:spPr>
        <a:xfrm>
          <a:off x="4128254" y="8420100"/>
          <a:ext cx="2274220" cy="1837754"/>
        </a:xfrm>
        <a:prstGeom prst="rect">
          <a:avLst/>
        </a:prstGeom>
      </xdr:spPr>
    </xdr:pic>
    <xdr:clientData/>
  </xdr:oneCellAnchor>
  <xdr:oneCellAnchor>
    <xdr:from>
      <xdr:col>3</xdr:col>
      <xdr:colOff>3036089</xdr:colOff>
      <xdr:row>16</xdr:row>
      <xdr:rowOff>1850232</xdr:rowOff>
    </xdr:from>
    <xdr:ext cx="2325761" cy="1771098"/>
    <xdr:pic>
      <xdr:nvPicPr>
        <xdr:cNvPr id="3" name="Imagen 2">
          <a:extLst>
            <a:ext uri="{FF2B5EF4-FFF2-40B4-BE49-F238E27FC236}">
              <a16:creationId xmlns:a16="http://schemas.microsoft.com/office/drawing/2014/main" id="{00000000-0008-0000-2700-000003000000}"/>
            </a:ext>
          </a:extLst>
        </xdr:cNvPr>
        <xdr:cNvPicPr>
          <a:picLocks noChangeAspect="1"/>
        </xdr:cNvPicPr>
      </xdr:nvPicPr>
      <xdr:blipFill>
        <a:blip xmlns:r="http://schemas.openxmlformats.org/officeDocument/2006/relationships" r:embed="rId2"/>
        <a:stretch>
          <a:fillRect/>
        </a:stretch>
      </xdr:blipFill>
      <xdr:spPr>
        <a:xfrm>
          <a:off x="6874664" y="8422482"/>
          <a:ext cx="2325761" cy="1771098"/>
        </a:xfrm>
        <a:prstGeom prst="rect">
          <a:avLst/>
        </a:prstGeom>
      </xdr:spPr>
    </xdr:pic>
    <xdr:clientData/>
  </xdr:oneCellAnchor>
  <xdr:oneCellAnchor>
    <xdr:from>
      <xdr:col>2</xdr:col>
      <xdr:colOff>1545432</xdr:colOff>
      <xdr:row>16</xdr:row>
      <xdr:rowOff>1312069</xdr:rowOff>
    </xdr:from>
    <xdr:ext cx="5029200" cy="335798"/>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2700-000004000000}"/>
                </a:ext>
              </a:extLst>
            </xdr:cNvPr>
            <xdr:cNvSpPr txBox="1"/>
          </xdr:nvSpPr>
          <xdr:spPr>
            <a:xfrm>
              <a:off x="3783807" y="7884319"/>
              <a:ext cx="5029200" cy="335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m:rPr>
                        <m:sty m:val="p"/>
                      </m:rPr>
                      <a:rPr lang="es-CR" sz="1000" b="0" i="0">
                        <a:latin typeface="Cambria Math" panose="02040503050406030204" pitchFamily="18" charset="0"/>
                      </a:rPr>
                      <m:t>Porcentaje</m:t>
                    </m:r>
                    <m:r>
                      <a:rPr lang="es-CR" sz="1000" b="0" i="0">
                        <a:latin typeface="Cambria Math" panose="02040503050406030204" pitchFamily="18" charset="0"/>
                      </a:rPr>
                      <m:t> </m:t>
                    </m:r>
                    <m:r>
                      <m:rPr>
                        <m:sty m:val="p"/>
                      </m:rPr>
                      <a:rPr lang="es-CR" sz="1000" b="0" i="0">
                        <a:latin typeface="Cambria Math" panose="02040503050406030204" pitchFamily="18" charset="0"/>
                      </a:rPr>
                      <m:t>de</m:t>
                    </m:r>
                    <m:r>
                      <a:rPr lang="es-CR" sz="1000" b="0" i="0">
                        <a:latin typeface="Cambria Math" panose="02040503050406030204" pitchFamily="18" charset="0"/>
                      </a:rPr>
                      <m:t> </m:t>
                    </m:r>
                    <m:r>
                      <m:rPr>
                        <m:sty m:val="p"/>
                      </m:rPr>
                      <a:rPr lang="es-CR" sz="1000" b="0" i="0">
                        <a:latin typeface="Cambria Math" panose="02040503050406030204" pitchFamily="18" charset="0"/>
                      </a:rPr>
                      <m:t>ni</m:t>
                    </m:r>
                    <m:r>
                      <a:rPr lang="es-CR" sz="1000" b="0" i="0">
                        <a:latin typeface="Cambria Math" panose="02040503050406030204" pitchFamily="18" charset="0"/>
                      </a:rPr>
                      <m:t>ñ</m:t>
                    </m:r>
                    <m:r>
                      <m:rPr>
                        <m:sty m:val="p"/>
                      </m:rPr>
                      <a:rPr lang="es-CR" sz="1000" b="0" i="0">
                        <a:latin typeface="Cambria Math" panose="02040503050406030204" pitchFamily="18" charset="0"/>
                      </a:rPr>
                      <m:t>os</m:t>
                    </m:r>
                    <m:r>
                      <a:rPr lang="es-CR" sz="1000" b="0" i="0">
                        <a:latin typeface="Cambria Math" panose="02040503050406030204" pitchFamily="18" charset="0"/>
                      </a:rPr>
                      <m:t> </m:t>
                    </m:r>
                    <m:r>
                      <m:rPr>
                        <m:sty m:val="p"/>
                      </m:rPr>
                      <a:rPr lang="es-CR" sz="1000" b="0" i="0">
                        <a:latin typeface="Cambria Math" panose="02040503050406030204" pitchFamily="18" charset="0"/>
                      </a:rPr>
                      <m:t>con</m:t>
                    </m:r>
                    <m:r>
                      <a:rPr lang="es-CR" sz="1000" b="0" i="0">
                        <a:latin typeface="Cambria Math" panose="02040503050406030204" pitchFamily="18" charset="0"/>
                      </a:rPr>
                      <m:t> </m:t>
                    </m:r>
                    <m:r>
                      <m:rPr>
                        <m:sty m:val="p"/>
                      </m:rPr>
                      <a:rPr lang="es-CR" sz="1000" b="0" i="0">
                        <a:latin typeface="Cambria Math" panose="02040503050406030204" pitchFamily="18" charset="0"/>
                      </a:rPr>
                      <m:t>desnutrici</m:t>
                    </m:r>
                    <m:r>
                      <a:rPr lang="es-CR" sz="1000" b="0" i="0">
                        <a:latin typeface="Cambria Math" panose="02040503050406030204" pitchFamily="18" charset="0"/>
                      </a:rPr>
                      <m:t>ó</m:t>
                    </m:r>
                    <m:r>
                      <m:rPr>
                        <m:sty m:val="p"/>
                      </m:rPr>
                      <a:rPr lang="es-CR" sz="1000" b="0" i="0">
                        <a:latin typeface="Cambria Math" panose="02040503050406030204" pitchFamily="18" charset="0"/>
                      </a:rPr>
                      <m:t>n</m:t>
                    </m:r>
                    <m:r>
                      <a:rPr lang="es-CR" sz="1000" b="0" i="0">
                        <a:latin typeface="Cambria Math" panose="02040503050406030204" pitchFamily="18" charset="0"/>
                      </a:rPr>
                      <m:t>=</m:t>
                    </m:r>
                    <m:f>
                      <m:fPr>
                        <m:ctrlPr>
                          <a:rPr lang="es-CR" sz="10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𝑛𝑖</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𝑑𝑒𝑠𝑛𝑢𝑡𝑟𝑖𝑐𝑖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𝑛𝑖</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𝑒𝑛𝑡𝑟𝑒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𝑙𝑜𝑠</m:t>
                        </m:r>
                        <m:r>
                          <a:rPr lang="es-CR" sz="1100" b="0" i="1">
                            <a:solidFill>
                              <a:schemeClr val="tx1"/>
                            </a:solidFill>
                            <a:effectLst/>
                            <a:latin typeface="Cambria Math" panose="02040503050406030204" pitchFamily="18" charset="0"/>
                            <a:ea typeface="+mn-ea"/>
                            <a:cs typeface="+mn-cs"/>
                          </a:rPr>
                          <m:t> 6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12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den>
                    </m:f>
                    <m:r>
                      <a:rPr lang="es-CR" sz="1000" b="0" i="1">
                        <a:latin typeface="Cambria Math" panose="02040503050406030204" pitchFamily="18" charset="0"/>
                        <a:ea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100</m:t>
                    </m:r>
                  </m:oMath>
                </m:oMathPara>
              </a14:m>
              <a:endParaRPr lang="es-CR" sz="1000"/>
            </a:p>
          </xdr:txBody>
        </xdr:sp>
      </mc:Choice>
      <mc:Fallback xmlns="">
        <xdr:sp macro="" textlink="">
          <xdr:nvSpPr>
            <xdr:cNvPr id="4" name="CuadroTexto 3">
              <a:extLst>
                <a:ext uri="{FF2B5EF4-FFF2-40B4-BE49-F238E27FC236}">
                  <a16:creationId xmlns:a16="http://schemas.microsoft.com/office/drawing/2014/main" id="{00000000-0008-0000-2700-000004000000}"/>
                </a:ext>
              </a:extLst>
            </xdr:cNvPr>
            <xdr:cNvSpPr txBox="1"/>
          </xdr:nvSpPr>
          <xdr:spPr>
            <a:xfrm>
              <a:off x="3783807" y="7884319"/>
              <a:ext cx="5029200" cy="335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000" b="0" i="0">
                  <a:latin typeface="Cambria Math" panose="02040503050406030204" pitchFamily="18" charset="0"/>
                </a:rPr>
                <a:t>Porcentaje de niños con desnutrición=</a:t>
              </a:r>
              <a:r>
                <a:rPr lang="es-CR" sz="10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𝑇𝑜𝑡𝑎𝑙 𝑑𝑒 𝑛𝑖ñ𝑜𝑠 𝑐𝑜𝑛 𝑑𝑒𝑠𝑛𝑢𝑡𝑟𝑖𝑐𝑖ó𝑛</a:t>
              </a:r>
              <a:r>
                <a:rPr lang="es-CR" sz="1000" b="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𝑇𝑜𝑡𝑎𝑙 𝑑𝑒 𝑛𝑖ñ𝑜𝑠 𝑒𝑛𝑡𝑟𝑒 𝑙𝑜𝑠 6 𝑦 12 𝑎ñ𝑜𝑠</a:t>
              </a:r>
              <a:r>
                <a:rPr lang="es-CR" sz="1000" b="0" i="0">
                  <a:solidFill>
                    <a:schemeClr val="tx1"/>
                  </a:solidFill>
                  <a:effectLst/>
                  <a:latin typeface="Cambria Math" panose="02040503050406030204" pitchFamily="18" charset="0"/>
                  <a:ea typeface="+mn-ea"/>
                  <a:cs typeface="+mn-cs"/>
                </a:rPr>
                <a:t>)</a:t>
              </a:r>
              <a:r>
                <a:rPr lang="es-CR" sz="1000" b="0" i="0">
                  <a:latin typeface="Cambria Math" panose="02040503050406030204" pitchFamily="18" charset="0"/>
                  <a:ea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100</a:t>
              </a:r>
              <a:endParaRPr lang="es-CR" sz="1000"/>
            </a:p>
          </xdr:txBody>
        </xdr:sp>
      </mc:Fallback>
    </mc:AlternateContent>
    <xdr:clientData/>
  </xdr:oneCellAnchor>
  <xdr:oneCellAnchor>
    <xdr:from>
      <xdr:col>3</xdr:col>
      <xdr:colOff>23815</xdr:colOff>
      <xdr:row>16</xdr:row>
      <xdr:rowOff>192882</xdr:rowOff>
    </xdr:from>
    <xdr:ext cx="5714995" cy="822405"/>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2700-000005000000}"/>
                </a:ext>
              </a:extLst>
            </xdr:cNvPr>
            <xdr:cNvSpPr txBox="1"/>
          </xdr:nvSpPr>
          <xdr:spPr>
            <a:xfrm>
              <a:off x="3862390" y="6765132"/>
              <a:ext cx="5714995" cy="822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CR" sz="1100" baseline="0">
                  <a:solidFill>
                    <a:schemeClr val="tx1"/>
                  </a:solidFill>
                  <a:effectLst/>
                  <a:ea typeface="+mn-ea"/>
                  <a:cs typeface="+mn-cs"/>
                </a:rPr>
                <a:t> </a:t>
              </a:r>
              <a14:m>
                <m:oMath xmlns:m="http://schemas.openxmlformats.org/officeDocument/2006/math">
                  <m:r>
                    <m:rPr>
                      <m:sty m:val="p"/>
                    </m:rPr>
                    <a:rPr lang="es-CR" sz="1100" b="0" i="0">
                      <a:solidFill>
                        <a:schemeClr val="tx1"/>
                      </a:solidFill>
                      <a:effectLst/>
                      <a:latin typeface="Cambria Math" panose="02040503050406030204" pitchFamily="18" charset="0"/>
                      <a:ea typeface="+mn-ea"/>
                      <a:cs typeface="+mn-cs"/>
                    </a:rPr>
                    <m:t>Si</m:t>
                  </m:r>
                  <m:r>
                    <a:rPr lang="es-CR" sz="1100" b="0" i="0">
                      <a:solidFill>
                        <a:schemeClr val="tx1"/>
                      </a:solidFill>
                      <a:effectLst/>
                      <a:latin typeface="Cambria Math" panose="02040503050406030204" pitchFamily="18" charset="0"/>
                      <a:ea typeface="+mn-ea"/>
                      <a:cs typeface="+mn-cs"/>
                    </a:rPr>
                    <m:t> </m:t>
                  </m:r>
                  <m:r>
                    <m:rPr>
                      <m:sty m:val="p"/>
                    </m:rPr>
                    <a:rPr lang="es-CR" sz="1100" b="0" i="0">
                      <a:solidFill>
                        <a:schemeClr val="tx1"/>
                      </a:solidFill>
                      <a:effectLst/>
                      <a:latin typeface="Cambria Math" panose="02040503050406030204" pitchFamily="18" charset="0"/>
                      <a:ea typeface="+mn-ea"/>
                      <a:cs typeface="+mn-cs"/>
                    </a:rPr>
                    <m:t>de</m:t>
                  </m:r>
                  <m:r>
                    <a:rPr lang="es-CR" sz="1100" b="0" i="0">
                      <a:solidFill>
                        <a:schemeClr val="tx1"/>
                      </a:solidFill>
                      <a:effectLst/>
                      <a:latin typeface="Cambria Math" panose="02040503050406030204" pitchFamily="18" charset="0"/>
                      <a:ea typeface="+mn-ea"/>
                      <a:cs typeface="+mn-cs"/>
                    </a:rPr>
                    <m:t> </m:t>
                  </m:r>
                  <m:r>
                    <m:rPr>
                      <m:sty m:val="p"/>
                    </m:rPr>
                    <a:rPr lang="es-CR" sz="1100" b="0" i="0">
                      <a:solidFill>
                        <a:schemeClr val="tx1"/>
                      </a:solidFill>
                      <a:effectLst/>
                      <a:latin typeface="Cambria Math" panose="02040503050406030204" pitchFamily="18" charset="0"/>
                      <a:ea typeface="+mn-ea"/>
                      <a:cs typeface="+mn-cs"/>
                    </a:rPr>
                    <m:t>acuerdo</m:t>
                  </m:r>
                  <m:r>
                    <a:rPr lang="es-CR" sz="1100" b="0" i="0">
                      <a:solidFill>
                        <a:schemeClr val="tx1"/>
                      </a:solidFill>
                      <a:effectLst/>
                      <a:latin typeface="Cambria Math" panose="02040503050406030204" pitchFamily="18" charset="0"/>
                      <a:ea typeface="+mn-ea"/>
                      <a:cs typeface="+mn-cs"/>
                    </a:rPr>
                    <m:t> </m:t>
                  </m:r>
                  <m:r>
                    <m:rPr>
                      <m:sty m:val="p"/>
                    </m:rPr>
                    <a:rPr lang="es-CR" sz="1100" b="0" i="0">
                      <a:solidFill>
                        <a:schemeClr val="tx1"/>
                      </a:solidFill>
                      <a:effectLst/>
                      <a:latin typeface="Cambria Math" panose="02040503050406030204" pitchFamily="18" charset="0"/>
                      <a:ea typeface="+mn-ea"/>
                      <a:cs typeface="+mn-cs"/>
                    </a:rPr>
                    <m:t>a</m:t>
                  </m:r>
                  <m:r>
                    <a:rPr lang="es-CR" sz="1100" b="0" i="0">
                      <a:solidFill>
                        <a:schemeClr val="tx1"/>
                      </a:solidFill>
                      <a:effectLst/>
                      <a:latin typeface="Cambria Math" panose="02040503050406030204" pitchFamily="18" charset="0"/>
                      <a:ea typeface="+mn-ea"/>
                      <a:cs typeface="+mn-cs"/>
                    </a:rPr>
                    <m:t> </m:t>
                  </m:r>
                  <m:r>
                    <m:rPr>
                      <m:sty m:val="p"/>
                    </m:rPr>
                    <a:rPr lang="es-CR" sz="1100" b="0" i="0">
                      <a:solidFill>
                        <a:schemeClr val="tx1"/>
                      </a:solidFill>
                      <a:effectLst/>
                      <a:latin typeface="Cambria Math" panose="02040503050406030204" pitchFamily="18" charset="0"/>
                      <a:ea typeface="+mn-ea"/>
                      <a:cs typeface="+mn-cs"/>
                    </a:rPr>
                    <m:t>la</m:t>
                  </m:r>
                  <m:r>
                    <a:rPr lang="es-CR" sz="1100" b="0" i="0">
                      <a:solidFill>
                        <a:schemeClr val="tx1"/>
                      </a:solidFill>
                      <a:effectLst/>
                      <a:latin typeface="Cambria Math" panose="02040503050406030204" pitchFamily="18" charset="0"/>
                      <a:ea typeface="+mn-ea"/>
                      <a:cs typeface="+mn-cs"/>
                    </a:rPr>
                    <m:t> </m:t>
                  </m:r>
                  <m:r>
                    <m:rPr>
                      <m:sty m:val="p"/>
                    </m:rPr>
                    <a:rPr lang="es-CR" sz="1100" b="0" i="0">
                      <a:solidFill>
                        <a:schemeClr val="tx1"/>
                      </a:solidFill>
                      <a:effectLst/>
                      <a:latin typeface="Cambria Math" panose="02040503050406030204" pitchFamily="18" charset="0"/>
                      <a:ea typeface="+mn-ea"/>
                      <a:cs typeface="+mn-cs"/>
                    </a:rPr>
                    <m:t>gr</m:t>
                  </m:r>
                  <m:r>
                    <a:rPr lang="es-CR" sz="1100" b="0" i="0">
                      <a:solidFill>
                        <a:schemeClr val="tx1"/>
                      </a:solidFill>
                      <a:effectLst/>
                      <a:latin typeface="Cambria Math" panose="02040503050406030204" pitchFamily="18" charset="0"/>
                      <a:ea typeface="+mn-ea"/>
                      <a:cs typeface="+mn-cs"/>
                    </a:rPr>
                    <m:t>á</m:t>
                  </m:r>
                  <m:r>
                    <m:rPr>
                      <m:sty m:val="p"/>
                    </m:rPr>
                    <a:rPr lang="es-CR" sz="1100" b="0" i="0">
                      <a:solidFill>
                        <a:schemeClr val="tx1"/>
                      </a:solidFill>
                      <a:effectLst/>
                      <a:latin typeface="Cambria Math" panose="02040503050406030204" pitchFamily="18" charset="0"/>
                      <a:ea typeface="+mn-ea"/>
                      <a:cs typeface="+mn-cs"/>
                    </a:rPr>
                    <m:t>fica</m:t>
                  </m:r>
                  <m:r>
                    <a:rPr lang="es-CR" sz="1100" b="0" i="0">
                      <a:solidFill>
                        <a:schemeClr val="tx1"/>
                      </a:solidFill>
                      <a:effectLst/>
                      <a:latin typeface="Cambria Math" panose="02040503050406030204" pitchFamily="18" charset="0"/>
                      <a:ea typeface="+mn-ea"/>
                      <a:cs typeface="+mn-cs"/>
                    </a:rPr>
                    <m:t> </m:t>
                  </m:r>
                  <m:r>
                    <m:rPr>
                      <m:sty m:val="p"/>
                    </m:rPr>
                    <a:rPr lang="es-CR" sz="1100" b="0" i="0">
                      <a:solidFill>
                        <a:schemeClr val="tx1"/>
                      </a:solidFill>
                      <a:effectLst/>
                      <a:latin typeface="Cambria Math" panose="02040503050406030204" pitchFamily="18" charset="0"/>
                      <a:ea typeface="+mn-ea"/>
                      <a:cs typeface="+mn-cs"/>
                    </a:rPr>
                    <m:t>de</m:t>
                  </m:r>
                  <m:f>
                    <m:fPr>
                      <m:ctrlPr>
                        <a:rPr lang="es-CR" sz="1100" b="0" i="1">
                          <a:solidFill>
                            <a:schemeClr val="tx1"/>
                          </a:solidFill>
                          <a:effectLst/>
                          <a:latin typeface="Cambria Math" panose="02040503050406030204" pitchFamily="18" charset="0"/>
                          <a:ea typeface="+mn-ea"/>
                          <a:cs typeface="+mn-cs"/>
                        </a:rPr>
                      </m:ctrlPr>
                    </m:fPr>
                    <m:num>
                      <m:r>
                        <m:rPr>
                          <m:sty m:val="p"/>
                        </m:rPr>
                        <a:rPr lang="es-CR" sz="1100" b="0" i="0">
                          <a:solidFill>
                            <a:schemeClr val="tx1"/>
                          </a:solidFill>
                          <a:effectLst/>
                          <a:latin typeface="Cambria Math" panose="02040503050406030204" pitchFamily="18" charset="0"/>
                          <a:ea typeface="+mn-ea"/>
                          <a:cs typeface="+mn-cs"/>
                        </a:rPr>
                        <m:t>IMC</m:t>
                      </m:r>
                    </m:num>
                    <m:den>
                      <m:r>
                        <m:rPr>
                          <m:sty m:val="p"/>
                        </m:rPr>
                        <a:rPr lang="es-CR" sz="1100" b="0" i="0">
                          <a:solidFill>
                            <a:schemeClr val="tx1"/>
                          </a:solidFill>
                          <a:effectLst/>
                          <a:latin typeface="Cambria Math" panose="02040503050406030204" pitchFamily="18" charset="0"/>
                          <a:ea typeface="+mn-ea"/>
                          <a:cs typeface="+mn-cs"/>
                        </a:rPr>
                        <m:t>Edad</m:t>
                      </m:r>
                    </m:den>
                  </m:f>
                  <m:r>
                    <a:rPr lang="es-CR" sz="1100" b="0" i="0">
                      <a:solidFill>
                        <a:schemeClr val="tx1"/>
                      </a:solidFill>
                      <a:effectLst/>
                      <a:latin typeface="Cambria Math" panose="02040503050406030204" pitchFamily="18" charset="0"/>
                      <a:ea typeface="+mn-ea"/>
                      <a:cs typeface="+mn-cs"/>
                    </a:rPr>
                    <m:t>=</m:t>
                  </m:r>
                  <m:f>
                    <m:fPr>
                      <m:ctrlPr>
                        <a:rPr lang="es-CR" sz="1100" i="1">
                          <a:solidFill>
                            <a:schemeClr val="tx1"/>
                          </a:solidFill>
                          <a:effectLst/>
                          <a:latin typeface="Cambria Math" panose="02040503050406030204" pitchFamily="18" charset="0"/>
                          <a:ea typeface="+mn-ea"/>
                          <a:cs typeface="+mn-cs"/>
                        </a:rPr>
                      </m:ctrlPr>
                    </m:fPr>
                    <m:num>
                      <m:r>
                        <a:rPr lang="es-CR" sz="1100" b="0" i="1">
                          <a:solidFill>
                            <a:schemeClr val="tx1"/>
                          </a:solidFill>
                          <a:effectLst/>
                          <a:latin typeface="Cambria Math" panose="02040503050406030204" pitchFamily="18" charset="0"/>
                          <a:ea typeface="+mn-ea"/>
                          <a:cs typeface="+mn-cs"/>
                        </a:rPr>
                        <m:t>𝐼𝑀𝐶</m:t>
                      </m:r>
                      <m:r>
                        <a:rPr lang="es-CR" sz="1100" b="0" i="1">
                          <a:solidFill>
                            <a:schemeClr val="tx1"/>
                          </a:solidFill>
                          <a:effectLst/>
                          <a:latin typeface="Cambria Math" panose="02040503050406030204" pitchFamily="18" charset="0"/>
                          <a:ea typeface="+mn-ea"/>
                          <a:cs typeface="+mn-cs"/>
                        </a:rPr>
                        <m:t>=</m:t>
                      </m:r>
                      <m:f>
                        <m:fPr>
                          <m:ctrlPr>
                            <a:rPr lang="es-CR" sz="1100" b="0" i="1">
                              <a:solidFill>
                                <a:schemeClr val="tx1"/>
                              </a:solidFill>
                              <a:effectLst/>
                              <a:latin typeface="Cambria Math" panose="02040503050406030204" pitchFamily="18" charset="0"/>
                              <a:ea typeface="+mn-ea"/>
                              <a:cs typeface="+mn-cs"/>
                            </a:rPr>
                          </m:ctrlPr>
                        </m:fPr>
                        <m:num>
                          <m:r>
                            <a:rPr lang="es-CR" sz="1100" b="0" i="1">
                              <a:solidFill>
                                <a:schemeClr val="tx1"/>
                              </a:solidFill>
                              <a:effectLst/>
                              <a:latin typeface="Cambria Math" panose="02040503050406030204" pitchFamily="18" charset="0"/>
                              <a:ea typeface="+mn-ea"/>
                              <a:cs typeface="+mn-cs"/>
                            </a:rPr>
                            <m:t>𝑃𝑒𝑠𝑜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𝑛𝑖</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𝑛𝑖</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𝑒𝑛𝑡𝑟𝑒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𝑙𝑜𝑠</m:t>
                          </m:r>
                          <m:r>
                            <a:rPr lang="es-CR" sz="1100" b="0" i="1">
                              <a:solidFill>
                                <a:schemeClr val="tx1"/>
                              </a:solidFill>
                              <a:effectLst/>
                              <a:latin typeface="Cambria Math" panose="02040503050406030204" pitchFamily="18" charset="0"/>
                              <a:ea typeface="+mn-ea"/>
                              <a:cs typeface="+mn-cs"/>
                            </a:rPr>
                            <m:t> 6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12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num>
                        <m:den>
                          <m:sSup>
                            <m:sSupPr>
                              <m:ctrlPr>
                                <a:rPr lang="es-CR" sz="1100" b="0" i="1">
                                  <a:solidFill>
                                    <a:schemeClr val="tx1"/>
                                  </a:solidFill>
                                  <a:effectLst/>
                                  <a:latin typeface="Cambria Math" panose="02040503050406030204" pitchFamily="18" charset="0"/>
                                  <a:ea typeface="+mn-ea"/>
                                  <a:cs typeface="+mn-cs"/>
                                </a:rPr>
                              </m:ctrlPr>
                            </m:sSupPr>
                            <m:e>
                              <m:r>
                                <a:rPr lang="es-CR" sz="1100" b="0" i="1">
                                  <a:solidFill>
                                    <a:schemeClr val="tx1"/>
                                  </a:solidFill>
                                  <a:effectLst/>
                                  <a:latin typeface="Cambria Math" panose="02040503050406030204" pitchFamily="18" charset="0"/>
                                  <a:ea typeface="+mn-ea"/>
                                  <a:cs typeface="+mn-cs"/>
                                </a:rPr>
                                <m:t>𝑇𝑎𝑙𝑙𝑎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𝑚𝑒𝑡𝑟𝑜𝑠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𝑛𝑖</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𝑛𝑖</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𝑒𝑛𝑡𝑟𝑒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𝑙𝑜𝑠</m:t>
                              </m:r>
                              <m:r>
                                <a:rPr lang="es-CR" sz="1100" b="0" i="1">
                                  <a:solidFill>
                                    <a:schemeClr val="tx1"/>
                                  </a:solidFill>
                                  <a:effectLst/>
                                  <a:latin typeface="Cambria Math" panose="02040503050406030204" pitchFamily="18" charset="0"/>
                                  <a:ea typeface="+mn-ea"/>
                                  <a:cs typeface="+mn-cs"/>
                                </a:rPr>
                                <m:t> 6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12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e>
                            <m:sup>
                              <m:r>
                                <a:rPr lang="es-CR" sz="1100" b="0" i="1">
                                  <a:solidFill>
                                    <a:schemeClr val="tx1"/>
                                  </a:solidFill>
                                  <a:effectLst/>
                                  <a:latin typeface="Cambria Math" panose="02040503050406030204" pitchFamily="18" charset="0"/>
                                  <a:ea typeface="+mn-ea"/>
                                  <a:cs typeface="+mn-cs"/>
                                </a:rPr>
                                <m:t>2</m:t>
                              </m:r>
                            </m:sup>
                          </m:sSup>
                        </m:den>
                      </m:f>
                    </m:num>
                    <m:den>
                      <m:sSub>
                        <m:sSubPr>
                          <m:ctrlPr>
                            <a:rPr lang="es-CR" sz="1100" b="0" i="1">
                              <a:solidFill>
                                <a:schemeClr val="tx1"/>
                              </a:solidFill>
                              <a:effectLst/>
                              <a:latin typeface="Cambria Math" panose="02040503050406030204" pitchFamily="18" charset="0"/>
                              <a:ea typeface="+mn-ea"/>
                              <a:cs typeface="+mn-cs"/>
                            </a:rPr>
                          </m:ctrlPr>
                        </m:sSubPr>
                        <m:e>
                          <m:r>
                            <a:rPr lang="es-CR" sz="1100" b="0" i="1">
                              <a:solidFill>
                                <a:schemeClr val="tx1"/>
                              </a:solidFill>
                              <a:effectLst/>
                              <a:latin typeface="Cambria Math" panose="02040503050406030204" pitchFamily="18" charset="0"/>
                              <a:ea typeface="+mn-ea"/>
                              <a:cs typeface="+mn-cs"/>
                            </a:rPr>
                            <m:t>𝐸𝑑𝑎𝑑</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𝑛𝑖</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𝑛𝑖</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𝑒𝑛𝑡𝑒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𝑙𝑜𝑠</m:t>
                          </m:r>
                          <m:r>
                            <a:rPr lang="es-CR" sz="1100" b="0" i="1">
                              <a:solidFill>
                                <a:schemeClr val="tx1"/>
                              </a:solidFill>
                              <a:effectLst/>
                              <a:latin typeface="Cambria Math" panose="02040503050406030204" pitchFamily="18" charset="0"/>
                              <a:ea typeface="+mn-ea"/>
                              <a:cs typeface="+mn-cs"/>
                            </a:rPr>
                            <m:t> 6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12</m:t>
                          </m:r>
                        </m:e>
                        <m:sub>
                          <m:r>
                            <a:rPr lang="es-CR" sz="1100" b="0" i="1">
                              <a:solidFill>
                                <a:schemeClr val="tx1"/>
                              </a:solidFill>
                              <a:effectLst/>
                              <a:latin typeface="Cambria Math" panose="02040503050406030204" pitchFamily="18" charset="0"/>
                              <a:ea typeface="+mn-ea"/>
                              <a:cs typeface="+mn-cs"/>
                            </a:rPr>
                            <m:t>𝑖</m:t>
                          </m:r>
                        </m:sub>
                      </m:sSub>
                    </m:den>
                  </m:f>
                  <m:r>
                    <a:rPr lang="es-CR" sz="1100" b="0" i="1">
                      <a:solidFill>
                        <a:schemeClr val="tx1"/>
                      </a:solidFill>
                      <a:effectLst/>
                      <a:latin typeface="Cambria Math" panose="02040503050406030204" pitchFamily="18" charset="0"/>
                      <a:ea typeface="+mn-ea"/>
                      <a:cs typeface="+mn-cs"/>
                    </a:rPr>
                    <m:t>= </m:t>
                  </m:r>
                </m:oMath>
              </a14:m>
              <a:endParaRPr lang="es-CR" sz="1100" b="0" i="1">
                <a:solidFill>
                  <a:schemeClr val="tx1"/>
                </a:solidFill>
                <a:effectLst/>
                <a:latin typeface="Cambria Math" panose="02040503050406030204" pitchFamily="18" charset="0"/>
                <a:ea typeface="+mn-ea"/>
                <a:cs typeface="+mn-cs"/>
              </a:endParaRPr>
            </a:p>
            <a:p>
              <a:endParaRPr lang="es-CR" sz="1100" b="0" i="1">
                <a:solidFill>
                  <a:schemeClr val="tx1"/>
                </a:solidFill>
                <a:effectLst/>
                <a:latin typeface="Cambria Math" panose="02040503050406030204" pitchFamily="18" charset="0"/>
                <a:ea typeface="+mn-ea"/>
                <a:cs typeface="+mn-cs"/>
              </a:endParaRPr>
            </a:p>
            <a:p>
              <a:pPr/>
              <a14:m>
                <m:oMathPara xmlns:m="http://schemas.openxmlformats.org/officeDocument/2006/math">
                  <m:oMathParaPr>
                    <m:jc m:val="centerGroup"/>
                  </m:oMathParaPr>
                  <m:oMath xmlns:m="http://schemas.openxmlformats.org/officeDocument/2006/math">
                    <m:r>
                      <a:rPr lang="es-CR" sz="1100" b="0" i="1">
                        <a:solidFill>
                          <a:schemeClr val="tx1"/>
                        </a:solidFill>
                        <a:effectLst/>
                        <a:latin typeface="Cambria Math" panose="02040503050406030204" pitchFamily="18" charset="0"/>
                        <a:ea typeface="+mn-ea"/>
                        <a:cs typeface="+mn-cs"/>
                      </a:rPr>
                      <m:t>𝑠𝑒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𝑒𝑛𝑐𝑢𝑒𝑛𝑡𝑟𝑎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𝑒𝑛𝑡𝑟𝑒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m:t>
                    </m:r>
                    <m:r>
                      <a:rPr lang="es-CR" sz="1100" b="0" i="1">
                        <a:solidFill>
                          <a:schemeClr val="tx1"/>
                        </a:solidFill>
                        <a:effectLst/>
                        <a:latin typeface="Cambria Math" panose="02040503050406030204" pitchFamily="18" charset="0"/>
                        <a:ea typeface="+mn-ea"/>
                        <a:cs typeface="+mn-cs"/>
                      </a:rPr>
                      <m:t>í</m:t>
                    </m:r>
                    <m:r>
                      <a:rPr lang="es-CR" sz="1100" b="0" i="1">
                        <a:solidFill>
                          <a:schemeClr val="tx1"/>
                        </a:solidFill>
                        <a:effectLst/>
                        <a:latin typeface="Cambria Math" panose="02040503050406030204" pitchFamily="18" charset="0"/>
                        <a:ea typeface="+mn-ea"/>
                        <a:cs typeface="+mn-cs"/>
                      </a:rPr>
                      <m:t>𝑛𝑒𝑎𝑠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𝑝𝑢𝑛𝑡𝑢𝑎𝑐𝑖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𝐷𝐸</m:t>
                    </m:r>
                    <m:r>
                      <a:rPr lang="es-CR" sz="1100" b="0" i="1">
                        <a:solidFill>
                          <a:schemeClr val="tx1"/>
                        </a:solidFill>
                        <a:effectLst/>
                        <a:latin typeface="Cambria Math" panose="02040503050406030204" pitchFamily="18" charset="0"/>
                        <a:ea typeface="+mn-ea"/>
                        <a:cs typeface="+mn-cs"/>
                      </a:rPr>
                      <m:t>= </m:t>
                    </m:r>
                    <m:m>
                      <m:mPr>
                        <m:mcs>
                          <m:mc>
                            <m:mcPr>
                              <m:count m:val="2"/>
                              <m:mcJc m:val="center"/>
                            </m:mcPr>
                          </m:mc>
                        </m:mcs>
                        <m:ctrlPr>
                          <a:rPr lang="es-CR" sz="1100" b="0" i="1">
                            <a:solidFill>
                              <a:schemeClr val="tx1"/>
                            </a:solidFill>
                            <a:effectLst/>
                            <a:latin typeface="Cambria Math" panose="02040503050406030204" pitchFamily="18" charset="0"/>
                            <a:ea typeface="+mn-ea"/>
                            <a:cs typeface="+mn-cs"/>
                          </a:rPr>
                        </m:ctrlPr>
                      </m:mPr>
                      <m:mr>
                        <m:e>
                          <m:r>
                            <m:rPr>
                              <m:brk m:alnAt="7"/>
                            </m:rPr>
                            <a:rPr lang="es-CR" sz="1100" b="0" i="1">
                              <a:solidFill>
                                <a:schemeClr val="tx1"/>
                              </a:solidFill>
                              <a:effectLst/>
                              <a:latin typeface="Cambria Math" panose="02040503050406030204" pitchFamily="18" charset="0"/>
                              <a:ea typeface="Cambria Math" panose="02040503050406030204" pitchFamily="18" charset="0"/>
                              <a:cs typeface="+mn-cs"/>
                            </a:rPr>
                            <m:t>≤</m:t>
                          </m:r>
                          <m:r>
                            <a:rPr lang="es-CR" sz="1100" b="0" i="1">
                              <a:solidFill>
                                <a:schemeClr val="tx1"/>
                              </a:solidFill>
                              <a:effectLst/>
                              <a:latin typeface="Cambria Math" panose="02040503050406030204" pitchFamily="18" charset="0"/>
                              <a:ea typeface="Cambria Math" panose="02040503050406030204" pitchFamily="18" charset="0"/>
                              <a:cs typeface="+mn-cs"/>
                            </a:rPr>
                            <m:t>−2 </m:t>
                          </m:r>
                          <m:r>
                            <a:rPr lang="es-CR" sz="1100" b="0" i="1">
                              <a:solidFill>
                                <a:schemeClr val="tx1"/>
                              </a:solidFill>
                              <a:effectLst/>
                              <a:latin typeface="Cambria Math" panose="02040503050406030204" pitchFamily="18" charset="0"/>
                              <a:ea typeface="Cambria Math" panose="02040503050406030204" pitchFamily="18" charset="0"/>
                              <a:cs typeface="+mn-cs"/>
                            </a:rPr>
                            <m:t>𝑎</m:t>
                          </m:r>
                          <m:r>
                            <a:rPr lang="es-CR" sz="1100" b="0" i="1">
                              <a:solidFill>
                                <a:schemeClr val="tx1"/>
                              </a:solidFill>
                              <a:effectLst/>
                              <a:latin typeface="Cambria Math" panose="02040503050406030204" pitchFamily="18" charset="0"/>
                              <a:ea typeface="Cambria Math" panose="02040503050406030204" pitchFamily="18" charset="0"/>
                              <a:cs typeface="+mn-cs"/>
                            </a:rPr>
                            <m:t> ≥−3</m:t>
                          </m:r>
                        </m:e>
                        <m:e>
                          <m:r>
                            <a:rPr lang="es-CR" sz="1100" b="0" i="1">
                              <a:solidFill>
                                <a:schemeClr val="tx1"/>
                              </a:solidFill>
                              <a:effectLst/>
                              <a:latin typeface="Cambria Math" panose="02040503050406030204" pitchFamily="18" charset="0"/>
                              <a:ea typeface="+mn-ea"/>
                              <a:cs typeface="+mn-cs"/>
                            </a:rPr>
                            <m:t>𝐷𝑒𝑠𝑛𝑢𝑡𝑟𝑖𝑐𝑖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e>
                      </m:mr>
                      <m:mr>
                        <m:e>
                          <m:r>
                            <a:rPr lang="es-CR" sz="1100" b="0" i="1">
                              <a:solidFill>
                                <a:schemeClr val="tx1"/>
                              </a:solidFill>
                              <a:effectLst/>
                              <a:latin typeface="Cambria Math" panose="02040503050406030204" pitchFamily="18" charset="0"/>
                              <a:ea typeface="Cambria Math" panose="02040503050406030204" pitchFamily="18" charset="0"/>
                              <a:cs typeface="+mn-cs"/>
                            </a:rPr>
                            <m:t>≤−3</m:t>
                          </m:r>
                        </m:e>
                        <m:e>
                          <m:r>
                            <a:rPr lang="es-CR" sz="1100" b="0" i="1">
                              <a:solidFill>
                                <a:schemeClr val="tx1"/>
                              </a:solidFill>
                              <a:effectLst/>
                              <a:latin typeface="Cambria Math" panose="02040503050406030204" pitchFamily="18" charset="0"/>
                              <a:ea typeface="+mn-ea"/>
                              <a:cs typeface="+mn-cs"/>
                            </a:rPr>
                            <m:t>𝐷𝑒𝑠𝑛𝑢𝑡𝑟𝑖𝑐𝑖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𝑠𝑒𝑣𝑒𝑟𝑎</m:t>
                          </m:r>
                        </m:e>
                      </m:mr>
                    </m:m>
                  </m:oMath>
                </m:oMathPara>
              </a14:m>
              <a:endParaRPr lang="es-CR" sz="1100"/>
            </a:p>
          </xdr:txBody>
        </xdr:sp>
      </mc:Choice>
      <mc:Fallback xmlns="">
        <xdr:sp macro="" textlink="">
          <xdr:nvSpPr>
            <xdr:cNvPr id="5" name="CuadroTexto 4">
              <a:extLst>
                <a:ext uri="{FF2B5EF4-FFF2-40B4-BE49-F238E27FC236}">
                  <a16:creationId xmlns:a16="http://schemas.microsoft.com/office/drawing/2014/main" id="{00000000-0008-0000-2700-000005000000}"/>
                </a:ext>
              </a:extLst>
            </xdr:cNvPr>
            <xdr:cNvSpPr txBox="1"/>
          </xdr:nvSpPr>
          <xdr:spPr>
            <a:xfrm>
              <a:off x="3862390" y="6765132"/>
              <a:ext cx="5714995" cy="822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CR" sz="1100" baseline="0">
                  <a:solidFill>
                    <a:schemeClr val="tx1"/>
                  </a:solidFill>
                  <a:effectLst/>
                  <a:ea typeface="+mn-ea"/>
                  <a:cs typeface="+mn-cs"/>
                </a:rPr>
                <a:t> </a:t>
              </a:r>
              <a:r>
                <a:rPr lang="es-CR" sz="1100" b="0" i="0">
                  <a:solidFill>
                    <a:schemeClr val="tx1"/>
                  </a:solidFill>
                  <a:effectLst/>
                  <a:latin typeface="Cambria Math" panose="02040503050406030204" pitchFamily="18" charset="0"/>
                  <a:ea typeface="+mn-ea"/>
                  <a:cs typeface="+mn-cs"/>
                </a:rPr>
                <a:t>Si de acuerdo a la gráfica de IMC/Edad=</a:t>
              </a:r>
              <a:r>
                <a:rPr lang="es-CR" sz="110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𝐼𝑀𝐶=(𝑃𝑒𝑠𝑜 𝑛𝑖ñ𝑜 𝑜 𝑛𝑖ñ𝑎 𝑒𝑛𝑡𝑟𝑒 𝑙𝑜𝑠 6 𝑦 12 𝑎ñ𝑜𝑠)/〖𝑇𝑎𝑙𝑙𝑎 𝑒𝑛 𝑚𝑒𝑡𝑟𝑜𝑠 𝑑𝑒 𝑛𝑖ñ𝑜 𝑜 𝑛𝑖ñ𝑎 𝑒𝑛𝑡𝑟𝑒 𝑙𝑜𝑠 6 𝑦 12 𝑎ñ𝑜𝑠〗^2 )/〖𝐸𝑑𝑎𝑑 𝑑𝑒 𝑛𝑖ñ𝑜 𝑜 𝑛𝑖ñ𝑎 𝑒𝑛𝑡𝑒 𝑙𝑜𝑠 6 𝑎 12〗_𝑖 = </a:t>
              </a:r>
              <a:endParaRPr lang="es-CR" sz="1100" b="0" i="1">
                <a:solidFill>
                  <a:schemeClr val="tx1"/>
                </a:solidFill>
                <a:effectLst/>
                <a:latin typeface="Cambria Math" panose="02040503050406030204" pitchFamily="18" charset="0"/>
                <a:ea typeface="+mn-ea"/>
                <a:cs typeface="+mn-cs"/>
              </a:endParaRPr>
            </a:p>
            <a:p>
              <a:endParaRPr lang="es-CR" sz="1100" b="0" i="1">
                <a:solidFill>
                  <a:schemeClr val="tx1"/>
                </a:solidFill>
                <a:effectLst/>
                <a:latin typeface="Cambria Math" panose="02040503050406030204" pitchFamily="18" charset="0"/>
                <a:ea typeface="+mn-ea"/>
                <a:cs typeface="+mn-cs"/>
              </a:endParaRPr>
            </a:p>
            <a:p>
              <a:pPr/>
              <a:r>
                <a:rPr lang="es-CR" sz="1100" b="0" i="0">
                  <a:solidFill>
                    <a:schemeClr val="tx1"/>
                  </a:solidFill>
                  <a:effectLst/>
                  <a:latin typeface="Cambria Math" panose="02040503050406030204" pitchFamily="18" charset="0"/>
                  <a:ea typeface="+mn-ea"/>
                  <a:cs typeface="+mn-cs"/>
                </a:rPr>
                <a:t>𝑠𝑒 𝑒𝑛𝑐𝑢𝑒𝑛𝑡𝑟𝑎 𝑒𝑛𝑡𝑟𝑒 𝑙𝑎𝑠 𝑙í𝑛𝑒𝑎𝑠 𝑑𝑒 𝑝𝑢𝑛𝑡𝑢𝑎𝑐𝑖ó𝑛 𝑑𝑒 𝐷𝐸= ■8(</a:t>
              </a:r>
              <a:r>
                <a:rPr lang="es-CR" sz="1100" b="0" i="0">
                  <a:solidFill>
                    <a:schemeClr val="tx1"/>
                  </a:solidFill>
                  <a:effectLst/>
                  <a:latin typeface="Cambria Math" panose="02040503050406030204" pitchFamily="18" charset="0"/>
                  <a:ea typeface="Cambria Math" panose="02040503050406030204" pitchFamily="18" charset="0"/>
                  <a:cs typeface="+mn-cs"/>
                </a:rPr>
                <a:t>≤−2 𝑎 ≥−3&amp;</a:t>
              </a:r>
              <a:r>
                <a:rPr lang="es-CR" sz="1100" b="0" i="0">
                  <a:solidFill>
                    <a:schemeClr val="tx1"/>
                  </a:solidFill>
                  <a:effectLst/>
                  <a:latin typeface="Cambria Math" panose="02040503050406030204" pitchFamily="18" charset="0"/>
                  <a:ea typeface="+mn-ea"/>
                  <a:cs typeface="+mn-cs"/>
                </a:rPr>
                <a:t>𝐷𝑒𝑠𝑛𝑢𝑡𝑟𝑖𝑐𝑖ó𝑛@</a:t>
              </a:r>
              <a:r>
                <a:rPr lang="es-CR" sz="1100" b="0" i="0">
                  <a:solidFill>
                    <a:schemeClr val="tx1"/>
                  </a:solidFill>
                  <a:effectLst/>
                  <a:latin typeface="Cambria Math" panose="02040503050406030204" pitchFamily="18" charset="0"/>
                  <a:ea typeface="Cambria Math" panose="02040503050406030204" pitchFamily="18" charset="0"/>
                  <a:cs typeface="+mn-cs"/>
                </a:rPr>
                <a:t>≤−3&amp;</a:t>
              </a:r>
              <a:r>
                <a:rPr lang="es-CR" sz="1100" b="0" i="0">
                  <a:solidFill>
                    <a:schemeClr val="tx1"/>
                  </a:solidFill>
                  <a:effectLst/>
                  <a:latin typeface="Cambria Math" panose="02040503050406030204" pitchFamily="18" charset="0"/>
                  <a:ea typeface="+mn-ea"/>
                  <a:cs typeface="+mn-cs"/>
                </a:rPr>
                <a:t>𝐷𝑒𝑠𝑛𝑢𝑡𝑟𝑖𝑐𝑖ó𝑛 𝑠𝑒𝑣𝑒𝑟𝑎)</a:t>
              </a:r>
              <a:endParaRPr lang="es-CR" sz="1100"/>
            </a:p>
          </xdr:txBody>
        </xdr:sp>
      </mc:Fallback>
    </mc:AlternateContent>
    <xdr:clientData/>
  </xdr:oneCellAnchor>
</xdr:wsDr>
</file>

<file path=xl/drawings/drawing26.xml><?xml version="1.0" encoding="utf-8"?>
<xdr:wsDr xmlns:xdr="http://schemas.openxmlformats.org/drawingml/2006/spreadsheetDrawing" xmlns:a="http://schemas.openxmlformats.org/drawingml/2006/main">
  <xdr:twoCellAnchor>
    <xdr:from>
      <xdr:col>2</xdr:col>
      <xdr:colOff>19050</xdr:colOff>
      <xdr:row>26</xdr:row>
      <xdr:rowOff>90487</xdr:rowOff>
    </xdr:from>
    <xdr:to>
      <xdr:col>12</xdr:col>
      <xdr:colOff>247650</xdr:colOff>
      <xdr:row>45</xdr:row>
      <xdr:rowOff>119062</xdr:rowOff>
    </xdr:to>
    <xdr:graphicFrame macro="">
      <xdr:nvGraphicFramePr>
        <xdr:cNvPr id="2" name="Gráfico 1">
          <a:extLst>
            <a:ext uri="{FF2B5EF4-FFF2-40B4-BE49-F238E27FC236}">
              <a16:creationId xmlns:a16="http://schemas.microsoft.com/office/drawing/2014/main" id="{00000000-0008-0000-2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oneCellAnchor>
    <xdr:from>
      <xdr:col>3</xdr:col>
      <xdr:colOff>66334</xdr:colOff>
      <xdr:row>16</xdr:row>
      <xdr:rowOff>477383</xdr:rowOff>
    </xdr:from>
    <xdr:ext cx="5892081" cy="414472"/>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2B00-000002000000}"/>
                </a:ext>
              </a:extLst>
            </xdr:cNvPr>
            <xdr:cNvSpPr txBox="1"/>
          </xdr:nvSpPr>
          <xdr:spPr>
            <a:xfrm>
              <a:off x="3828709" y="14926808"/>
              <a:ext cx="5892081" cy="4144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baseline="0">
                            <a:latin typeface="Cambria Math" panose="02040503050406030204" pitchFamily="18" charset="0"/>
                          </a:rPr>
                        </m:ctrlPr>
                      </m:fPr>
                      <m:num>
                        <m:nary>
                          <m:naryPr>
                            <m:chr m:val="∑"/>
                            <m:subHide m:val="on"/>
                            <m:supHide m:val="on"/>
                            <m:ctrlPr>
                              <a:rPr lang="es-CR" sz="1200" b="0" i="1" baseline="0">
                                <a:solidFill>
                                  <a:schemeClr val="tx1"/>
                                </a:solidFill>
                                <a:effectLst/>
                                <a:latin typeface="Cambria Math" panose="02040503050406030204" pitchFamily="18" charset="0"/>
                                <a:ea typeface="+mn-ea"/>
                                <a:cs typeface="+mn-cs"/>
                              </a:rPr>
                            </m:ctrlPr>
                          </m:naryPr>
                          <m:sub/>
                          <m:sup/>
                          <m:e>
                            <m:sSub>
                              <m:sSubPr>
                                <m:ctrlPr>
                                  <a:rPr lang="es-CR" sz="1200" b="0" i="1" baseline="0">
                                    <a:solidFill>
                                      <a:schemeClr val="tx1"/>
                                    </a:solidFill>
                                    <a:effectLst/>
                                    <a:latin typeface="Cambria Math" panose="02040503050406030204" pitchFamily="18" charset="0"/>
                                    <a:ea typeface="+mn-ea"/>
                                    <a:cs typeface="+mn-cs"/>
                                  </a:rPr>
                                </m:ctrlPr>
                              </m:sSubPr>
                              <m:e>
                                <m:r>
                                  <a:rPr lang="es-CR" sz="1200" b="0" i="1" baseline="0">
                                    <a:solidFill>
                                      <a:schemeClr val="tx1"/>
                                    </a:solidFill>
                                    <a:effectLst/>
                                    <a:latin typeface="Cambria Math" panose="02040503050406030204" pitchFamily="18" charset="0"/>
                                    <a:ea typeface="+mn-ea"/>
                                    <a:cs typeface="+mn-cs"/>
                                  </a:rPr>
                                  <m:t>𝐼𝑛𝑔𝑟𝑒𝑠𝑜</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𝑝𝑟𝑜𝑚𝑒𝑑𝑖𝑜</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𝑝𝑜𝑟</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h𝑜𝑟𝑎</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𝑒𝑓𝑒𝑐𝑡𝑖𝑣𝑎</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𝑑𝑒</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𝑙𝑜𝑠</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𝑡𝑟𝑎𝑏𝑎𝑗𝑎𝑑𝑜𝑟𝑒𝑠</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𝑒𝑛</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𝑒𝑙</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𝑒𝑚𝑝𝑙𝑒𝑜</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𝑝𝑟𝑖𝑛𝑐𝑖𝑝𝑎𝑙</m:t>
                                </m:r>
                                <m:r>
                                  <a:rPr lang="es-CR" sz="1200" b="0" i="1" baseline="0">
                                    <a:solidFill>
                                      <a:schemeClr val="tx1"/>
                                    </a:solidFill>
                                    <a:effectLst/>
                                    <a:latin typeface="Cambria Math" panose="02040503050406030204" pitchFamily="18" charset="0"/>
                                    <a:ea typeface="+mn-ea"/>
                                    <a:cs typeface="+mn-cs"/>
                                  </a:rPr>
                                  <m:t> </m:t>
                                </m:r>
                              </m:e>
                              <m:sub>
                                <m:r>
                                  <a:rPr lang="es-ES" sz="1200" b="0" i="1" baseline="0">
                                    <a:solidFill>
                                      <a:schemeClr val="tx1"/>
                                    </a:solidFill>
                                    <a:effectLst/>
                                    <a:latin typeface="Cambria Math" panose="02040503050406030204" pitchFamily="18" charset="0"/>
                                    <a:ea typeface="+mn-ea"/>
                                    <a:cs typeface="+mn-cs"/>
                                  </a:rPr>
                                  <m:t>𝑖</m:t>
                                </m:r>
                                <m:r>
                                  <a:rPr lang="es-CR" sz="1200" b="0" i="1" baseline="0">
                                    <a:solidFill>
                                      <a:schemeClr val="tx1"/>
                                    </a:solidFill>
                                    <a:effectLst/>
                                    <a:latin typeface="Cambria Math" panose="02040503050406030204" pitchFamily="18" charset="0"/>
                                    <a:ea typeface="+mn-ea"/>
                                    <a:cs typeface="+mn-cs"/>
                                  </a:rPr>
                                  <m:t>𝑗</m:t>
                                </m:r>
                              </m:sub>
                            </m:sSub>
                          </m:e>
                        </m:nary>
                      </m:num>
                      <m:den>
                        <m:sSub>
                          <m:sSubPr>
                            <m:ctrlPr>
                              <a:rPr lang="es-CR" sz="1200" i="1" baseline="0">
                                <a:latin typeface="Cambria Math" panose="02040503050406030204" pitchFamily="18" charset="0"/>
                              </a:rPr>
                            </m:ctrlPr>
                          </m:sSubPr>
                          <m:e>
                            <m:r>
                              <a:rPr lang="es-CR" sz="1200" b="0" i="1" baseline="0">
                                <a:solidFill>
                                  <a:schemeClr val="tx1"/>
                                </a:solidFill>
                                <a:effectLst/>
                                <a:latin typeface="Cambria Math" panose="02040503050406030204" pitchFamily="18" charset="0"/>
                                <a:ea typeface="+mn-ea"/>
                                <a:cs typeface="+mn-cs"/>
                              </a:rPr>
                              <m:t>𝑇𝑜𝑡𝑎𝑙</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𝑑𝑒</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𝑡𝑟𝑎𝑏𝑎𝑗𝑎𝑑𝑜𝑟𝑒𝑠</m:t>
                            </m:r>
                          </m:e>
                          <m:sub>
                            <m:r>
                              <a:rPr lang="es-CR" sz="1200" b="0" i="1" baseline="0">
                                <a:latin typeface="Cambria Math" panose="02040503050406030204" pitchFamily="18" charset="0"/>
                              </a:rPr>
                              <m:t>𝑖𝑗</m:t>
                            </m:r>
                          </m:sub>
                        </m:sSub>
                      </m:den>
                    </m:f>
                  </m:oMath>
                </m:oMathPara>
              </a14:m>
              <a:endParaRPr lang="es-CR" sz="1200" baseline="0"/>
            </a:p>
          </xdr:txBody>
        </xdr:sp>
      </mc:Choice>
      <mc:Fallback xmlns="">
        <xdr:sp macro="" textlink="">
          <xdr:nvSpPr>
            <xdr:cNvPr id="2" name="CuadroTexto 1">
              <a:extLst>
                <a:ext uri="{FF2B5EF4-FFF2-40B4-BE49-F238E27FC236}">
                  <a16:creationId xmlns:a16="http://schemas.microsoft.com/office/drawing/2014/main" id="{00000000-0008-0000-2B00-000002000000}"/>
                </a:ext>
              </a:extLst>
            </xdr:cNvPr>
            <xdr:cNvSpPr txBox="1"/>
          </xdr:nvSpPr>
          <xdr:spPr>
            <a:xfrm>
              <a:off x="3828709" y="14926808"/>
              <a:ext cx="5892081" cy="4144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200" i="0" baseline="0">
                  <a:latin typeface="Cambria Math" panose="02040503050406030204" pitchFamily="18" charset="0"/>
                </a:rPr>
                <a:t>(</a:t>
              </a:r>
              <a:r>
                <a:rPr lang="es-CR" sz="1200" b="0" i="0" baseline="0">
                  <a:solidFill>
                    <a:schemeClr val="tx1"/>
                  </a:solidFill>
                  <a:effectLst/>
                  <a:latin typeface="Cambria Math" panose="02040503050406030204" pitchFamily="18" charset="0"/>
                  <a:ea typeface="+mn-ea"/>
                  <a:cs typeface="+mn-cs"/>
                </a:rPr>
                <a:t>∑▒〖𝐼𝑛𝑔𝑟𝑒𝑠𝑜 𝑝𝑟𝑜𝑚𝑒𝑑𝑖𝑜 𝑝𝑜𝑟 ℎ𝑜𝑟𝑎 𝑒𝑓𝑒𝑐𝑡𝑖𝑣𝑎 𝑑𝑒 𝑙𝑜𝑠 𝑡𝑟𝑎𝑏𝑎𝑗𝑎𝑑𝑜𝑟𝑒𝑠 𝑒𝑛 𝑒𝑙 𝑒𝑚𝑝𝑙𝑒𝑜 𝑝𝑟𝑖𝑛𝑐𝑖𝑝𝑎𝑙 〗_</a:t>
              </a:r>
              <a:r>
                <a:rPr lang="es-ES" sz="1200" b="0" i="0" baseline="0">
                  <a:solidFill>
                    <a:schemeClr val="tx1"/>
                  </a:solidFill>
                  <a:effectLst/>
                  <a:latin typeface="Cambria Math" panose="02040503050406030204" pitchFamily="18" charset="0"/>
                  <a:ea typeface="+mn-ea"/>
                  <a:cs typeface="+mn-cs"/>
                </a:rPr>
                <a:t>𝑖</a:t>
              </a:r>
              <a:r>
                <a:rPr lang="es-CR" sz="1200" b="0" i="0" baseline="0">
                  <a:solidFill>
                    <a:schemeClr val="tx1"/>
                  </a:solidFill>
                  <a:effectLst/>
                  <a:latin typeface="Cambria Math" panose="02040503050406030204" pitchFamily="18" charset="0"/>
                  <a:ea typeface="+mn-ea"/>
                  <a:cs typeface="+mn-cs"/>
                </a:rPr>
                <a:t>𝑗 )/〖𝑇𝑜𝑡𝑎𝑙 𝑑𝑒 𝑡𝑟𝑎𝑏𝑎𝑗𝑎𝑑𝑜𝑟𝑒𝑠〗_</a:t>
              </a:r>
              <a:r>
                <a:rPr lang="es-CR" sz="1200" b="0" i="0" baseline="0">
                  <a:latin typeface="Cambria Math" panose="02040503050406030204" pitchFamily="18" charset="0"/>
                </a:rPr>
                <a:t>𝑖𝑗 </a:t>
              </a:r>
              <a:endParaRPr lang="es-CR" sz="1200" baseline="0"/>
            </a:p>
          </xdr:txBody>
        </xdr:sp>
      </mc:Fallback>
    </mc:AlternateContent>
    <xdr:clientData/>
  </xdr:oneCellAnchor>
  <xdr:oneCellAnchor>
    <xdr:from>
      <xdr:col>3</xdr:col>
      <xdr:colOff>66334</xdr:colOff>
      <xdr:row>16</xdr:row>
      <xdr:rowOff>477383</xdr:rowOff>
    </xdr:from>
    <xdr:ext cx="5892081" cy="414472"/>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2B00-000002000000}"/>
                </a:ext>
              </a:extLst>
            </xdr:cNvPr>
            <xdr:cNvSpPr txBox="1"/>
          </xdr:nvSpPr>
          <xdr:spPr>
            <a:xfrm>
              <a:off x="3828709" y="15117308"/>
              <a:ext cx="5892081" cy="4144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baseline="0">
                            <a:latin typeface="Cambria Math" panose="02040503050406030204" pitchFamily="18" charset="0"/>
                          </a:rPr>
                        </m:ctrlPr>
                      </m:fPr>
                      <m:num>
                        <m:nary>
                          <m:naryPr>
                            <m:chr m:val="∑"/>
                            <m:subHide m:val="on"/>
                            <m:supHide m:val="on"/>
                            <m:ctrlPr>
                              <a:rPr lang="es-CR" sz="1200" b="0" i="1" baseline="0">
                                <a:solidFill>
                                  <a:schemeClr val="tx1"/>
                                </a:solidFill>
                                <a:effectLst/>
                                <a:latin typeface="Cambria Math" panose="02040503050406030204" pitchFamily="18" charset="0"/>
                                <a:ea typeface="+mn-ea"/>
                                <a:cs typeface="+mn-cs"/>
                              </a:rPr>
                            </m:ctrlPr>
                          </m:naryPr>
                          <m:sub/>
                          <m:sup/>
                          <m:e>
                            <m:sSub>
                              <m:sSubPr>
                                <m:ctrlPr>
                                  <a:rPr lang="es-CR" sz="1200" b="0" i="1" baseline="0">
                                    <a:solidFill>
                                      <a:schemeClr val="tx1"/>
                                    </a:solidFill>
                                    <a:effectLst/>
                                    <a:latin typeface="Cambria Math" panose="02040503050406030204" pitchFamily="18" charset="0"/>
                                    <a:ea typeface="+mn-ea"/>
                                    <a:cs typeface="+mn-cs"/>
                                  </a:rPr>
                                </m:ctrlPr>
                              </m:sSubPr>
                              <m:e>
                                <m:r>
                                  <a:rPr lang="es-CR" sz="1200" b="0" i="1" baseline="0">
                                    <a:solidFill>
                                      <a:schemeClr val="tx1"/>
                                    </a:solidFill>
                                    <a:effectLst/>
                                    <a:latin typeface="Cambria Math" panose="02040503050406030204" pitchFamily="18" charset="0"/>
                                    <a:ea typeface="+mn-ea"/>
                                    <a:cs typeface="+mn-cs"/>
                                  </a:rPr>
                                  <m:t>𝐼𝑛𝑔𝑟𝑒𝑠𝑜</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𝑝𝑟𝑜𝑚𝑒𝑑𝑖𝑜</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𝑝𝑜𝑟</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h𝑜𝑟𝑎</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𝑒𝑓𝑒𝑐𝑡𝑖𝑣𝑎</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𝑑𝑒</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𝑙𝑜𝑠</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𝑡𝑟𝑎𝑏𝑎𝑗𝑎𝑑𝑜𝑟𝑒𝑠</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𝑒𝑛</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𝑒𝑙</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𝑒𝑚𝑝𝑙𝑒𝑜</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𝑝𝑟𝑖𝑛𝑐𝑖𝑝𝑎𝑙</m:t>
                                </m:r>
                                <m:r>
                                  <a:rPr lang="es-CR" sz="1200" b="0" i="1" baseline="0">
                                    <a:solidFill>
                                      <a:schemeClr val="tx1"/>
                                    </a:solidFill>
                                    <a:effectLst/>
                                    <a:latin typeface="Cambria Math" panose="02040503050406030204" pitchFamily="18" charset="0"/>
                                    <a:ea typeface="+mn-ea"/>
                                    <a:cs typeface="+mn-cs"/>
                                  </a:rPr>
                                  <m:t> </m:t>
                                </m:r>
                              </m:e>
                              <m:sub>
                                <m:r>
                                  <a:rPr lang="es-ES" sz="1200" b="0" i="1" baseline="0">
                                    <a:solidFill>
                                      <a:schemeClr val="tx1"/>
                                    </a:solidFill>
                                    <a:effectLst/>
                                    <a:latin typeface="Cambria Math" panose="02040503050406030204" pitchFamily="18" charset="0"/>
                                    <a:ea typeface="+mn-ea"/>
                                    <a:cs typeface="+mn-cs"/>
                                  </a:rPr>
                                  <m:t>𝑖</m:t>
                                </m:r>
                                <m:r>
                                  <a:rPr lang="es-CR" sz="1200" b="0" i="1" baseline="0">
                                    <a:solidFill>
                                      <a:schemeClr val="tx1"/>
                                    </a:solidFill>
                                    <a:effectLst/>
                                    <a:latin typeface="Cambria Math" panose="02040503050406030204" pitchFamily="18" charset="0"/>
                                    <a:ea typeface="+mn-ea"/>
                                    <a:cs typeface="+mn-cs"/>
                                  </a:rPr>
                                  <m:t>𝑗</m:t>
                                </m:r>
                              </m:sub>
                            </m:sSub>
                          </m:e>
                        </m:nary>
                      </m:num>
                      <m:den>
                        <m:sSub>
                          <m:sSubPr>
                            <m:ctrlPr>
                              <a:rPr lang="es-CR" sz="1200" i="1" baseline="0">
                                <a:latin typeface="Cambria Math" panose="02040503050406030204" pitchFamily="18" charset="0"/>
                              </a:rPr>
                            </m:ctrlPr>
                          </m:sSubPr>
                          <m:e>
                            <m:r>
                              <a:rPr lang="es-CR" sz="1200" b="0" i="1" baseline="0">
                                <a:solidFill>
                                  <a:schemeClr val="tx1"/>
                                </a:solidFill>
                                <a:effectLst/>
                                <a:latin typeface="Cambria Math" panose="02040503050406030204" pitchFamily="18" charset="0"/>
                                <a:ea typeface="+mn-ea"/>
                                <a:cs typeface="+mn-cs"/>
                              </a:rPr>
                              <m:t>𝑇𝑜𝑡𝑎𝑙</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𝑑𝑒</m:t>
                            </m:r>
                            <m:r>
                              <a:rPr lang="es-CR" sz="1200" b="0" i="1" baseline="0">
                                <a:solidFill>
                                  <a:schemeClr val="tx1"/>
                                </a:solidFill>
                                <a:effectLst/>
                                <a:latin typeface="Cambria Math" panose="02040503050406030204" pitchFamily="18" charset="0"/>
                                <a:ea typeface="+mn-ea"/>
                                <a:cs typeface="+mn-cs"/>
                              </a:rPr>
                              <m:t> </m:t>
                            </m:r>
                            <m:r>
                              <a:rPr lang="es-CR" sz="1200" b="0" i="1" baseline="0">
                                <a:solidFill>
                                  <a:schemeClr val="tx1"/>
                                </a:solidFill>
                                <a:effectLst/>
                                <a:latin typeface="Cambria Math" panose="02040503050406030204" pitchFamily="18" charset="0"/>
                                <a:ea typeface="+mn-ea"/>
                                <a:cs typeface="+mn-cs"/>
                              </a:rPr>
                              <m:t>𝑡𝑟𝑎𝑏𝑎𝑗𝑎𝑑𝑜𝑟𝑒𝑠</m:t>
                            </m:r>
                          </m:e>
                          <m:sub>
                            <m:r>
                              <a:rPr lang="es-CR" sz="1200" b="0" i="1" baseline="0">
                                <a:latin typeface="Cambria Math" panose="02040503050406030204" pitchFamily="18" charset="0"/>
                              </a:rPr>
                              <m:t>𝑖𝑗</m:t>
                            </m:r>
                          </m:sub>
                        </m:sSub>
                      </m:den>
                    </m:f>
                  </m:oMath>
                </m:oMathPara>
              </a14:m>
              <a:endParaRPr lang="es-CR" sz="1200" baseline="0"/>
            </a:p>
          </xdr:txBody>
        </xdr:sp>
      </mc:Choice>
      <mc:Fallback xmlns="">
        <xdr:sp macro="" textlink="">
          <xdr:nvSpPr>
            <xdr:cNvPr id="3" name="CuadroTexto 2">
              <a:extLst>
                <a:ext uri="{FF2B5EF4-FFF2-40B4-BE49-F238E27FC236}">
                  <a16:creationId xmlns:a16="http://schemas.microsoft.com/office/drawing/2014/main" id="{00000000-0008-0000-2B00-000002000000}"/>
                </a:ext>
              </a:extLst>
            </xdr:cNvPr>
            <xdr:cNvSpPr txBox="1"/>
          </xdr:nvSpPr>
          <xdr:spPr>
            <a:xfrm>
              <a:off x="3828709" y="15117308"/>
              <a:ext cx="5892081" cy="4144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200" i="0" baseline="0">
                  <a:latin typeface="Cambria Math" panose="02040503050406030204" pitchFamily="18" charset="0"/>
                </a:rPr>
                <a:t>(</a:t>
              </a:r>
              <a:r>
                <a:rPr lang="es-CR" sz="1200" b="0" i="0" baseline="0">
                  <a:solidFill>
                    <a:schemeClr val="tx1"/>
                  </a:solidFill>
                  <a:effectLst/>
                  <a:latin typeface="Cambria Math" panose="02040503050406030204" pitchFamily="18" charset="0"/>
                  <a:ea typeface="+mn-ea"/>
                  <a:cs typeface="+mn-cs"/>
                </a:rPr>
                <a:t>∑▒〖𝐼𝑛𝑔𝑟𝑒𝑠𝑜 𝑝𝑟𝑜𝑚𝑒𝑑𝑖𝑜 𝑝𝑜𝑟 ℎ𝑜𝑟𝑎 𝑒𝑓𝑒𝑐𝑡𝑖𝑣𝑎 𝑑𝑒 𝑙𝑜𝑠 𝑡𝑟𝑎𝑏𝑎𝑗𝑎𝑑𝑜𝑟𝑒𝑠 𝑒𝑛 𝑒𝑙 𝑒𝑚𝑝𝑙𝑒𝑜 𝑝𝑟𝑖𝑛𝑐𝑖𝑝𝑎𝑙 〗_</a:t>
              </a:r>
              <a:r>
                <a:rPr lang="es-ES" sz="1200" b="0" i="0" baseline="0">
                  <a:solidFill>
                    <a:schemeClr val="tx1"/>
                  </a:solidFill>
                  <a:effectLst/>
                  <a:latin typeface="Cambria Math" panose="02040503050406030204" pitchFamily="18" charset="0"/>
                  <a:ea typeface="+mn-ea"/>
                  <a:cs typeface="+mn-cs"/>
                </a:rPr>
                <a:t>𝑖</a:t>
              </a:r>
              <a:r>
                <a:rPr lang="es-CR" sz="1200" b="0" i="0" baseline="0">
                  <a:solidFill>
                    <a:schemeClr val="tx1"/>
                  </a:solidFill>
                  <a:effectLst/>
                  <a:latin typeface="Cambria Math" panose="02040503050406030204" pitchFamily="18" charset="0"/>
                  <a:ea typeface="+mn-ea"/>
                  <a:cs typeface="+mn-cs"/>
                </a:rPr>
                <a:t>𝑗 )/〖𝑇𝑜𝑡𝑎𝑙 𝑑𝑒 𝑡𝑟𝑎𝑏𝑎𝑗𝑎𝑑𝑜𝑟𝑒𝑠〗_</a:t>
              </a:r>
              <a:r>
                <a:rPr lang="es-CR" sz="1200" b="0" i="0" baseline="0">
                  <a:latin typeface="Cambria Math" panose="02040503050406030204" pitchFamily="18" charset="0"/>
                </a:rPr>
                <a:t>𝑖𝑗 </a:t>
              </a:r>
              <a:endParaRPr lang="es-CR" sz="1200" baseline="0"/>
            </a:p>
          </xdr:txBody>
        </xdr:sp>
      </mc:Fallback>
    </mc:AlternateContent>
    <xdr:clientData/>
  </xdr:oneCellAnchor>
</xdr:wsDr>
</file>

<file path=xl/drawings/drawing28.xml><?xml version="1.0" encoding="utf-8"?>
<xdr:wsDr xmlns:xdr="http://schemas.openxmlformats.org/drawingml/2006/spreadsheetDrawing" xmlns:a="http://schemas.openxmlformats.org/drawingml/2006/main">
  <xdr:oneCellAnchor>
    <xdr:from>
      <xdr:col>7</xdr:col>
      <xdr:colOff>1555976</xdr:colOff>
      <xdr:row>3</xdr:row>
      <xdr:rowOff>0</xdr:rowOff>
    </xdr:from>
    <xdr:ext cx="2951449" cy="351058"/>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3300-000002000000}"/>
                </a:ext>
              </a:extLst>
            </xdr:cNvPr>
            <xdr:cNvSpPr txBox="1"/>
          </xdr:nvSpPr>
          <xdr:spPr>
            <a:xfrm>
              <a:off x="5585051" y="6686550"/>
              <a:ext cx="2951449" cy="351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𝐺𝑎𝑠𝑡𝑜</m:t>
                        </m:r>
                        <m:r>
                          <a:rPr lang="es-CR" sz="1100" b="0" i="1">
                            <a:latin typeface="Cambria Math"/>
                          </a:rPr>
                          <m:t> </m:t>
                        </m:r>
                        <m:r>
                          <a:rPr lang="es-CR" sz="1100" b="0" i="1">
                            <a:latin typeface="Cambria Math"/>
                          </a:rPr>
                          <m:t>𝑐𝑜𝑛𝑠𝑜𝑙𝑖𝑑𝑎𝑑𝑜</m:t>
                        </m:r>
                        <m:r>
                          <a:rPr lang="es-CR" sz="1100" b="0" i="1">
                            <a:latin typeface="Cambria Math" panose="02040503050406030204" pitchFamily="18" charset="0"/>
                          </a:rPr>
                          <m:t> </m:t>
                        </m:r>
                        <m:r>
                          <a:rPr lang="es-CR" sz="1100" b="0" i="1">
                            <a:latin typeface="Cambria Math"/>
                          </a:rPr>
                          <m:t>𝑆𝑒𝑐𝑡𝑜𝑟</m:t>
                        </m:r>
                        <m:r>
                          <a:rPr lang="es-CR" sz="1100" b="0" i="1">
                            <a:latin typeface="Cambria Math"/>
                          </a:rPr>
                          <m:t> </m:t>
                        </m:r>
                        <m:r>
                          <a:rPr lang="es-CR" sz="1100" b="0" i="1">
                            <a:latin typeface="Cambria Math"/>
                          </a:rPr>
                          <m:t>𝐴𝑔𝑟𝑜𝑝𝑒𝑐𝑢𝑎𝑟𝑖𝑜</m:t>
                        </m:r>
                      </m:num>
                      <m:den>
                        <m:r>
                          <a:rPr lang="es-CR" sz="1100" b="0" i="1">
                            <a:latin typeface="Cambria Math" panose="02040503050406030204" pitchFamily="18" charset="0"/>
                          </a:rPr>
                          <m:t>𝐺𝑎𝑠𝑡𝑜</m:t>
                        </m:r>
                        <m:r>
                          <a:rPr lang="es-CR" sz="1100" b="0" i="1">
                            <a:latin typeface="Cambria Math" panose="02040503050406030204" pitchFamily="18" charset="0"/>
                          </a:rPr>
                          <m:t> </m:t>
                        </m:r>
                        <m:r>
                          <a:rPr lang="es-CR" sz="1100" b="0" i="1">
                            <a:latin typeface="Cambria Math" panose="02040503050406030204" pitchFamily="18" charset="0"/>
                          </a:rPr>
                          <m:t>𝑡𝑜𝑡𝑎𝑙</m:t>
                        </m:r>
                        <m:r>
                          <a:rPr lang="es-CR" sz="1100" b="0" i="1">
                            <a:latin typeface="Cambria Math" panose="02040503050406030204" pitchFamily="18" charset="0"/>
                          </a:rPr>
                          <m:t> </m:t>
                        </m:r>
                        <m:r>
                          <a:rPr lang="es-CR" sz="1100" b="0" i="1">
                            <a:latin typeface="Cambria Math" panose="02040503050406030204" pitchFamily="18" charset="0"/>
                          </a:rPr>
                          <m:t>𝑑𝑒𝑙</m:t>
                        </m:r>
                        <m:r>
                          <a:rPr lang="es-CR" sz="1100" b="0" i="1">
                            <a:latin typeface="Cambria Math" panose="02040503050406030204" pitchFamily="18" charset="0"/>
                          </a:rPr>
                          <m:t> </m:t>
                        </m:r>
                        <m:r>
                          <a:rPr lang="es-CR" sz="1100" b="0" i="1">
                            <a:latin typeface="Cambria Math" panose="02040503050406030204" pitchFamily="18" charset="0"/>
                          </a:rPr>
                          <m:t>𝑔𝑜𝑏𝑖𝑒𝑟𝑛𝑜</m:t>
                        </m:r>
                        <m:r>
                          <a:rPr lang="es-CR" sz="1100" b="0" i="1">
                            <a:latin typeface="Cambria Math"/>
                          </a:rPr>
                          <m:t> </m:t>
                        </m:r>
                        <m:r>
                          <a:rPr lang="es-CR" sz="1100" b="0" i="1">
                            <a:latin typeface="Cambria Math"/>
                          </a:rPr>
                          <m:t>𝐶𝑒𝑛𝑡𝑟𝑎𝑙</m:t>
                        </m:r>
                      </m:den>
                    </m:f>
                    <m:r>
                      <a:rPr lang="es-CR" sz="1100" b="0" i="1">
                        <a:latin typeface="Cambria Math" panose="02040503050406030204" pitchFamily="18" charset="0"/>
                        <a:ea typeface="Cambria Math" panose="02040503050406030204" pitchFamily="18" charset="0"/>
                      </a:rPr>
                      <m:t>×</m:t>
                    </m:r>
                    <m:r>
                      <a:rPr lang="es-CR" sz="1100" b="0" i="1">
                        <a:latin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3300-000002000000}"/>
                </a:ext>
              </a:extLst>
            </xdr:cNvPr>
            <xdr:cNvSpPr txBox="1"/>
          </xdr:nvSpPr>
          <xdr:spPr>
            <a:xfrm>
              <a:off x="5585051" y="6686550"/>
              <a:ext cx="2951449" cy="351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𝐺𝑎𝑠𝑡𝑜</a:t>
              </a:r>
              <a:r>
                <a:rPr lang="es-CR" sz="1100" b="0" i="0">
                  <a:latin typeface="Cambria Math"/>
                </a:rPr>
                <a:t> 𝑐𝑜𝑛𝑠𝑜𝑙𝑖𝑑𝑎𝑑𝑜</a:t>
              </a:r>
              <a:r>
                <a:rPr lang="es-CR" sz="1100" b="0" i="0">
                  <a:latin typeface="Cambria Math" panose="02040503050406030204" pitchFamily="18" charset="0"/>
                </a:rPr>
                <a:t> </a:t>
              </a:r>
              <a:r>
                <a:rPr lang="es-CR" sz="1100" b="0" i="0">
                  <a:latin typeface="Cambria Math"/>
                </a:rPr>
                <a:t>𝑆𝑒𝑐𝑡𝑜𝑟 𝐴𝑔𝑟𝑜𝑝𝑒𝑐𝑢𝑎𝑟𝑖𝑜</a:t>
              </a:r>
              <a:r>
                <a:rPr lang="es-CR" sz="1100" b="0" i="0">
                  <a:latin typeface="Cambria Math" panose="02040503050406030204" pitchFamily="18" charset="0"/>
                </a:rPr>
                <a:t>)/(𝐺𝑎𝑠𝑡𝑜 𝑡𝑜𝑡𝑎𝑙 𝑑𝑒𝑙 𝑔𝑜𝑏𝑖𝑒𝑟𝑛𝑜</a:t>
              </a:r>
              <a:r>
                <a:rPr lang="es-CR" sz="1100" b="0" i="0">
                  <a:latin typeface="Cambria Math"/>
                </a:rPr>
                <a:t> 𝐶𝑒𝑛𝑡𝑟𝑎𝑙</a:t>
              </a:r>
              <a:r>
                <a:rPr lang="es-CR" sz="1100" b="0" i="0">
                  <a:latin typeface="Cambria Math" panose="02040503050406030204" pitchFamily="18" charset="0"/>
                </a:rPr>
                <a:t>)</a:t>
              </a:r>
              <a:r>
                <a:rPr lang="es-CR" sz="1100" b="0" i="0">
                  <a:latin typeface="Cambria Math" panose="02040503050406030204" pitchFamily="18" charset="0"/>
                  <a:ea typeface="Cambria Math" panose="02040503050406030204" pitchFamily="18" charset="0"/>
                </a:rPr>
                <a:t>×</a:t>
              </a:r>
              <a:r>
                <a:rPr lang="es-CR" sz="1100" b="0" i="0">
                  <a:latin typeface="Cambria Math" panose="02040503050406030204" pitchFamily="18" charset="0"/>
                </a:rPr>
                <a:t>100</a:t>
              </a:r>
              <a:endParaRPr lang="es-CR" sz="1100"/>
            </a:p>
          </xdr:txBody>
        </xdr:sp>
      </mc:Fallback>
    </mc:AlternateContent>
    <xdr:clientData/>
  </xdr:oneCellAnchor>
  <xdr:oneCellAnchor>
    <xdr:from>
      <xdr:col>11</xdr:col>
      <xdr:colOff>1555976</xdr:colOff>
      <xdr:row>3</xdr:row>
      <xdr:rowOff>0</xdr:rowOff>
    </xdr:from>
    <xdr:ext cx="2951449" cy="321498"/>
    <mc:AlternateContent xmlns:mc="http://schemas.openxmlformats.org/markup-compatibility/2006" xmlns:a14="http://schemas.microsoft.com/office/drawing/2010/main">
      <mc:Choice Requires="a14">
        <xdr:sp macro="" textlink="">
          <xdr:nvSpPr>
            <xdr:cNvPr id="6" name="CuadroTexto 5">
              <a:extLst>
                <a:ext uri="{FF2B5EF4-FFF2-40B4-BE49-F238E27FC236}">
                  <a16:creationId xmlns:a16="http://schemas.microsoft.com/office/drawing/2014/main" id="{00000000-0008-0000-3300-000002000000}"/>
                </a:ext>
              </a:extLst>
            </xdr:cNvPr>
            <xdr:cNvSpPr txBox="1"/>
          </xdr:nvSpPr>
          <xdr:spPr>
            <a:xfrm>
              <a:off x="5585051" y="6686550"/>
              <a:ext cx="2951449" cy="321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𝐺𝑎𝑠𝑡𝑜</m:t>
                        </m:r>
                        <m:r>
                          <a:rPr lang="es-CR" sz="1100" b="0" i="1">
                            <a:latin typeface="Cambria Math"/>
                          </a:rPr>
                          <m:t> </m:t>
                        </m:r>
                        <m:r>
                          <a:rPr lang="es-CR" sz="1100" b="0" i="1">
                            <a:latin typeface="Cambria Math"/>
                          </a:rPr>
                          <m:t>𝑐𝑜𝑛𝑠𝑜𝑙𝑖𝑑𝑎𝑑𝑜</m:t>
                        </m:r>
                        <m:r>
                          <a:rPr lang="es-CR" sz="1100" b="0" i="1">
                            <a:latin typeface="Cambria Math" panose="02040503050406030204" pitchFamily="18" charset="0"/>
                          </a:rPr>
                          <m:t> </m:t>
                        </m:r>
                        <m:r>
                          <a:rPr lang="es-CR" sz="1100" b="0" i="1">
                            <a:latin typeface="Cambria Math"/>
                          </a:rPr>
                          <m:t>𝑆𝑒𝑐𝑡𝑜𝑟</m:t>
                        </m:r>
                        <m:r>
                          <a:rPr lang="es-CR" sz="1100" b="0" i="1">
                            <a:latin typeface="Cambria Math"/>
                          </a:rPr>
                          <m:t> </m:t>
                        </m:r>
                        <m:r>
                          <a:rPr lang="es-CR" sz="1100" b="0" i="1">
                            <a:latin typeface="Cambria Math"/>
                          </a:rPr>
                          <m:t>𝐴𝑔𝑟𝑜𝑝𝑒𝑐𝑢𝑎𝑟𝑖𝑜</m:t>
                        </m:r>
                      </m:num>
                      <m:den>
                        <m:r>
                          <a:rPr lang="es-CR" sz="1100" b="0" i="1">
                            <a:latin typeface="Cambria Math" panose="02040503050406030204" pitchFamily="18" charset="0"/>
                          </a:rPr>
                          <m:t>𝐺𝑎𝑠𝑡𝑜</m:t>
                        </m:r>
                        <m:r>
                          <a:rPr lang="es-CR" sz="1100" b="0" i="1">
                            <a:latin typeface="Cambria Math" panose="02040503050406030204" pitchFamily="18" charset="0"/>
                          </a:rPr>
                          <m:t> </m:t>
                        </m:r>
                        <m:r>
                          <a:rPr lang="es-CR" sz="1100" b="0" i="1">
                            <a:latin typeface="Cambria Math" panose="02040503050406030204" pitchFamily="18" charset="0"/>
                          </a:rPr>
                          <m:t>𝑡𝑜𝑡𝑎𝑙</m:t>
                        </m:r>
                        <m:r>
                          <a:rPr lang="es-CR" sz="1100" b="0" i="1">
                            <a:latin typeface="Cambria Math" panose="02040503050406030204" pitchFamily="18" charset="0"/>
                          </a:rPr>
                          <m:t> </m:t>
                        </m:r>
                        <m:r>
                          <a:rPr lang="es-CR" sz="1100" b="0" i="1">
                            <a:latin typeface="Cambria Math" panose="02040503050406030204" pitchFamily="18" charset="0"/>
                          </a:rPr>
                          <m:t>𝑑𝑒𝑙</m:t>
                        </m:r>
                        <m:r>
                          <a:rPr lang="es-CR" sz="1100" b="0" i="1">
                            <a:latin typeface="Cambria Math" panose="02040503050406030204" pitchFamily="18" charset="0"/>
                          </a:rPr>
                          <m:t> </m:t>
                        </m:r>
                        <m:r>
                          <a:rPr lang="es-CR" sz="1100" b="0" i="1">
                            <a:latin typeface="Cambria Math"/>
                          </a:rPr>
                          <m:t>𝑆𝑒𝑐𝑡𝑜𝑟</m:t>
                        </m:r>
                        <m:r>
                          <a:rPr lang="es-CR" sz="1100" b="0" i="1">
                            <a:latin typeface="Cambria Math"/>
                          </a:rPr>
                          <m:t> </m:t>
                        </m:r>
                        <m:r>
                          <a:rPr lang="es-CR" sz="1100" b="0" i="1">
                            <a:latin typeface="Cambria Math"/>
                          </a:rPr>
                          <m:t>𝑃</m:t>
                        </m:r>
                        <m:r>
                          <a:rPr lang="es-CR" sz="1100" b="0" i="1">
                            <a:latin typeface="Cambria Math"/>
                          </a:rPr>
                          <m:t>ú</m:t>
                        </m:r>
                        <m:r>
                          <a:rPr lang="es-CR" sz="1100" b="0" i="1">
                            <a:latin typeface="Cambria Math"/>
                          </a:rPr>
                          <m:t>𝑏𝑙𝑖𝑐𝑜</m:t>
                        </m:r>
                      </m:den>
                    </m:f>
                    <m:r>
                      <a:rPr lang="es-CR" sz="1100" b="0" i="1">
                        <a:latin typeface="Cambria Math" panose="02040503050406030204" pitchFamily="18" charset="0"/>
                        <a:ea typeface="Cambria Math" panose="02040503050406030204" pitchFamily="18" charset="0"/>
                      </a:rPr>
                      <m:t>×</m:t>
                    </m:r>
                    <m:r>
                      <a:rPr lang="es-CR" sz="1100" b="0" i="1">
                        <a:latin typeface="Cambria Math" panose="02040503050406030204" pitchFamily="18" charset="0"/>
                      </a:rPr>
                      <m:t>100</m:t>
                    </m:r>
                  </m:oMath>
                </m:oMathPara>
              </a14:m>
              <a:endParaRPr lang="es-CR" sz="1100"/>
            </a:p>
          </xdr:txBody>
        </xdr:sp>
      </mc:Choice>
      <mc:Fallback xmlns="">
        <xdr:sp macro="" textlink="">
          <xdr:nvSpPr>
            <xdr:cNvPr id="6" name="CuadroTexto 5">
              <a:extLst>
                <a:ext uri="{FF2B5EF4-FFF2-40B4-BE49-F238E27FC236}">
                  <a16:creationId xmlns:a16="http://schemas.microsoft.com/office/drawing/2014/main" id="{00000000-0008-0000-3300-000002000000}"/>
                </a:ext>
              </a:extLst>
            </xdr:cNvPr>
            <xdr:cNvSpPr txBox="1"/>
          </xdr:nvSpPr>
          <xdr:spPr>
            <a:xfrm>
              <a:off x="5585051" y="6686550"/>
              <a:ext cx="2951449" cy="321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𝐺𝑎𝑠𝑡𝑜</a:t>
              </a:r>
              <a:r>
                <a:rPr lang="es-CR" sz="1100" b="0" i="0">
                  <a:latin typeface="Cambria Math"/>
                </a:rPr>
                <a:t> 𝑐𝑜𝑛𝑠𝑜𝑙𝑖𝑑𝑎𝑑𝑜</a:t>
              </a:r>
              <a:r>
                <a:rPr lang="es-CR" sz="1100" b="0" i="0">
                  <a:latin typeface="Cambria Math" panose="02040503050406030204" pitchFamily="18" charset="0"/>
                </a:rPr>
                <a:t> </a:t>
              </a:r>
              <a:r>
                <a:rPr lang="es-CR" sz="1100" b="0" i="0">
                  <a:latin typeface="Cambria Math"/>
                </a:rPr>
                <a:t>𝑆𝑒𝑐𝑡𝑜𝑟 𝐴𝑔𝑟𝑜𝑝𝑒𝑐𝑢𝑎𝑟𝑖𝑜</a:t>
              </a:r>
              <a:r>
                <a:rPr lang="es-CR" sz="1100" b="0" i="0">
                  <a:latin typeface="Cambria Math" panose="02040503050406030204" pitchFamily="18" charset="0"/>
                </a:rPr>
                <a:t>)/(𝐺𝑎𝑠𝑡𝑜 𝑡𝑜𝑡𝑎𝑙 𝑑𝑒𝑙 </a:t>
              </a:r>
              <a:r>
                <a:rPr lang="es-CR" sz="1100" b="0" i="0">
                  <a:latin typeface="Cambria Math"/>
                </a:rPr>
                <a:t>𝑆𝑒𝑐𝑡𝑜𝑟 𝑃ú𝑏𝑙𝑖𝑐𝑜</a:t>
              </a:r>
              <a:r>
                <a:rPr lang="es-CR" sz="1100" b="0" i="0">
                  <a:latin typeface="Cambria Math" panose="02040503050406030204" pitchFamily="18" charset="0"/>
                </a:rPr>
                <a:t>)</a:t>
              </a:r>
              <a:r>
                <a:rPr lang="es-CR" sz="1100" b="0" i="0">
                  <a:latin typeface="Cambria Math" panose="02040503050406030204" pitchFamily="18" charset="0"/>
                  <a:ea typeface="Cambria Math" panose="02040503050406030204" pitchFamily="18" charset="0"/>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66675</xdr:colOff>
      <xdr:row>15</xdr:row>
      <xdr:rowOff>238125</xdr:rowOff>
    </xdr:from>
    <xdr:ext cx="5905499" cy="352426"/>
    <xdr:sp macro="" textlink="">
      <xdr:nvSpPr>
        <xdr:cNvPr id="5" name="CuadroTexto 4">
          <a:extLst>
            <a:ext uri="{FF2B5EF4-FFF2-40B4-BE49-F238E27FC236}">
              <a16:creationId xmlns:a16="http://schemas.microsoft.com/office/drawing/2014/main" id="{00000000-0008-0000-3300-000002000000}"/>
            </a:ext>
          </a:extLst>
        </xdr:cNvPr>
        <xdr:cNvSpPr txBox="1"/>
      </xdr:nvSpPr>
      <xdr:spPr>
        <a:xfrm>
          <a:off x="4095750" y="6619875"/>
          <a:ext cx="5905499" cy="352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CR" sz="1100" i="0">
              <a:latin typeface="Cambria Math"/>
            </a:rPr>
            <a:t>(</a:t>
          </a:r>
          <a:r>
            <a:rPr lang="es-CR" sz="1100" b="0" i="0">
              <a:latin typeface="Cambria Math" panose="02040503050406030204" pitchFamily="18" charset="0"/>
            </a:rPr>
            <a:t>𝐺𝑎𝑠𝑡𝑜</a:t>
          </a:r>
          <a:r>
            <a:rPr lang="es-CR" sz="1100" b="0" i="0">
              <a:latin typeface="Cambria Math"/>
            </a:rPr>
            <a:t> 𝑐𝑜𝑛𝑠𝑜𝑙𝑖𝑑𝑎𝑑𝑜</a:t>
          </a:r>
          <a:r>
            <a:rPr lang="es-CR" sz="1100" b="0" i="0">
              <a:latin typeface="Cambria Math" panose="02040503050406030204" pitchFamily="18" charset="0"/>
            </a:rPr>
            <a:t> </a:t>
          </a:r>
          <a:r>
            <a:rPr lang="es-CR" sz="1100" b="0" i="0">
              <a:latin typeface="Cambria Math"/>
            </a:rPr>
            <a:t>𝑆𝑒𝑐𝑡𝑜𝑟 𝐴𝑔𝑟𝑜𝑝𝑒𝑐𝑢𝑎𝑟𝑖𝑜)/(</a:t>
          </a:r>
          <a:r>
            <a:rPr lang="es-CR" sz="1100" b="0" i="0">
              <a:latin typeface="Cambria Math" panose="02040503050406030204" pitchFamily="18" charset="0"/>
            </a:rPr>
            <a:t>𝐺𝑎𝑠𝑡𝑜 𝑡𝑜𝑡𝑎𝑙</a:t>
          </a:r>
          <a:r>
            <a:rPr lang="es-CR" sz="1100" b="0" i="0">
              <a:latin typeface="Cambria Math"/>
            </a:rPr>
            <a:t> 𝑐𝑜𝑛𝑠𝑜𝑙𝑖𝑑𝑎𝑑𝑜 </a:t>
          </a:r>
          <a:r>
            <a:rPr lang="es-CR" sz="1100" b="0" i="0">
              <a:latin typeface="Cambria Math" panose="02040503050406030204" pitchFamily="18" charset="0"/>
            </a:rPr>
            <a:t> 𝑑𝑒𝑙 </a:t>
          </a:r>
          <a:r>
            <a:rPr lang="es-CR" sz="1100" b="0" i="0">
              <a:latin typeface="Cambria Math"/>
            </a:rPr>
            <a:t>𝑆𝑒𝑐𝑡𝑜𝑟 𝑃ú𝑏𝑙𝑖𝑐𝑜)</a:t>
          </a:r>
          <a:r>
            <a:rPr lang="es-CR" sz="1100" b="0" i="0">
              <a:latin typeface="Cambria Math" panose="02040503050406030204" pitchFamily="18" charset="0"/>
              <a:ea typeface="Cambria Math" panose="02040503050406030204" pitchFamily="18" charset="0"/>
            </a:rPr>
            <a:t>×</a:t>
          </a:r>
          <a:r>
            <a:rPr lang="es-CR" sz="1100" b="0" i="0">
              <a:latin typeface="Cambria Math" panose="02040503050406030204" pitchFamily="18" charset="0"/>
            </a:rPr>
            <a:t>100</a:t>
          </a:r>
          <a:endParaRPr lang="es-CR" sz="1100"/>
        </a:p>
      </xdr:txBody>
    </xdr:sp>
    <xdr:clientData/>
  </xdr:oneCellAnchor>
  <xdr:oneCellAnchor>
    <xdr:from>
      <xdr:col>3</xdr:col>
      <xdr:colOff>1555976</xdr:colOff>
      <xdr:row>14</xdr:row>
      <xdr:rowOff>85725</xdr:rowOff>
    </xdr:from>
    <xdr:ext cx="2754537" cy="321498"/>
    <mc:AlternateContent xmlns:mc="http://schemas.openxmlformats.org/markup-compatibility/2006" xmlns:a14="http://schemas.microsoft.com/office/drawing/2010/main">
      <mc:Choice Requires="a14">
        <xdr:sp macro="" textlink="">
          <xdr:nvSpPr>
            <xdr:cNvPr id="7" name="CuadroTexto 6">
              <a:extLst>
                <a:ext uri="{FF2B5EF4-FFF2-40B4-BE49-F238E27FC236}">
                  <a16:creationId xmlns:a16="http://schemas.microsoft.com/office/drawing/2014/main" id="{00000000-0008-0000-3300-000002000000}"/>
                </a:ext>
              </a:extLst>
            </xdr:cNvPr>
            <xdr:cNvSpPr txBox="1"/>
          </xdr:nvSpPr>
          <xdr:spPr>
            <a:xfrm>
              <a:off x="5585051" y="7743825"/>
              <a:ext cx="2754537" cy="321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𝐺𝑎𝑠𝑡𝑜</m:t>
                        </m:r>
                        <m:r>
                          <a:rPr lang="es-CR" sz="1100" b="0" i="1">
                            <a:latin typeface="Cambria Math"/>
                          </a:rPr>
                          <m:t> </m:t>
                        </m:r>
                        <m:r>
                          <a:rPr lang="es-CR" sz="1100" b="0" i="1">
                            <a:latin typeface="Cambria Math"/>
                          </a:rPr>
                          <m:t>𝑐𝑜𝑛𝑠𝑜𝑙𝑖𝑑𝑎𝑑𝑜</m:t>
                        </m:r>
                        <m:r>
                          <a:rPr lang="es-CR" sz="1100" b="0" i="1">
                            <a:latin typeface="Cambria Math" panose="02040503050406030204" pitchFamily="18" charset="0"/>
                          </a:rPr>
                          <m:t> </m:t>
                        </m:r>
                        <m:r>
                          <a:rPr lang="es-CR" sz="1100" b="0" i="1">
                            <a:latin typeface="Cambria Math"/>
                          </a:rPr>
                          <m:t>𝑆𝑒𝑐𝑡𝑜𝑟</m:t>
                        </m:r>
                        <m:r>
                          <a:rPr lang="es-CR" sz="1100" b="0" i="1">
                            <a:latin typeface="Cambria Math"/>
                          </a:rPr>
                          <m:t> </m:t>
                        </m:r>
                        <m:r>
                          <a:rPr lang="es-CR" sz="1100" b="0" i="1">
                            <a:latin typeface="Cambria Math"/>
                          </a:rPr>
                          <m:t>𝐴𝑔𝑟𝑜𝑝𝑒𝑐𝑢𝑎𝑟𝑖𝑜</m:t>
                        </m:r>
                      </m:num>
                      <m:den>
                        <m:r>
                          <a:rPr lang="es-CR" sz="1100" b="0" i="1">
                            <a:latin typeface="Cambria Math" panose="02040503050406030204" pitchFamily="18" charset="0"/>
                          </a:rPr>
                          <m:t>𝐺𝑎𝑠𝑡𝑜</m:t>
                        </m:r>
                        <m:r>
                          <a:rPr lang="es-CR" sz="1100" b="0" i="1">
                            <a:latin typeface="Cambria Math" panose="02040503050406030204" pitchFamily="18" charset="0"/>
                          </a:rPr>
                          <m:t> </m:t>
                        </m:r>
                        <m:r>
                          <a:rPr lang="es-CR" sz="1100" b="0" i="1">
                            <a:latin typeface="Cambria Math" panose="02040503050406030204" pitchFamily="18" charset="0"/>
                          </a:rPr>
                          <m:t>𝑡𝑜𝑡𝑎𝑙</m:t>
                        </m:r>
                        <m:r>
                          <a:rPr lang="es-CR" sz="1100" b="0" i="1">
                            <a:latin typeface="Cambria Math"/>
                          </a:rPr>
                          <m:t> </m:t>
                        </m:r>
                        <m:r>
                          <a:rPr lang="es-CR" sz="1100" b="0" i="1">
                            <a:latin typeface="Cambria Math"/>
                          </a:rPr>
                          <m:t>𝑐𝑜𝑛𝑠𝑜𝑙𝑖𝑑𝑎𝑑𝑜</m:t>
                        </m:r>
                        <m:r>
                          <a:rPr lang="es-CR" sz="1100" b="0" i="1">
                            <a:latin typeface="Cambria Math"/>
                          </a:rPr>
                          <m:t>  </m:t>
                        </m:r>
                        <m:r>
                          <a:rPr lang="es-CR" sz="1100" b="0" i="1">
                            <a:latin typeface="Cambria Math" panose="02040503050406030204" pitchFamily="18" charset="0"/>
                          </a:rPr>
                          <m:t>𝑑𝑒𝑙</m:t>
                        </m:r>
                        <m:r>
                          <a:rPr lang="es-CR" sz="1100" b="0" i="1">
                            <a:latin typeface="Cambria Math" panose="02040503050406030204" pitchFamily="18" charset="0"/>
                          </a:rPr>
                          <m:t> </m:t>
                        </m:r>
                        <m:r>
                          <a:rPr lang="es-CR" sz="1100" b="0" i="1">
                            <a:latin typeface="Cambria Math"/>
                          </a:rPr>
                          <m:t>𝑆𝑒𝑐𝑡𝑜𝑟</m:t>
                        </m:r>
                        <m:r>
                          <a:rPr lang="es-CR" sz="1100" b="0" i="1">
                            <a:latin typeface="Cambria Math"/>
                          </a:rPr>
                          <m:t> </m:t>
                        </m:r>
                        <m:r>
                          <a:rPr lang="es-CR" sz="1100" b="0" i="1">
                            <a:latin typeface="Cambria Math"/>
                          </a:rPr>
                          <m:t>𝑃</m:t>
                        </m:r>
                        <m:r>
                          <a:rPr lang="es-CR" sz="1100" b="0" i="1">
                            <a:latin typeface="Cambria Math"/>
                          </a:rPr>
                          <m:t>ú</m:t>
                        </m:r>
                        <m:r>
                          <a:rPr lang="es-CR" sz="1100" b="0" i="1">
                            <a:latin typeface="Cambria Math"/>
                          </a:rPr>
                          <m:t>𝑏𝑙𝑖𝑐𝑜</m:t>
                        </m:r>
                      </m:den>
                    </m:f>
                  </m:oMath>
                </m:oMathPara>
              </a14:m>
              <a:endParaRPr lang="es-CR" sz="1100"/>
            </a:p>
          </xdr:txBody>
        </xdr:sp>
      </mc:Choice>
      <mc:Fallback xmlns="">
        <xdr:sp macro="" textlink="">
          <xdr:nvSpPr>
            <xdr:cNvPr id="7" name="CuadroTexto 6">
              <a:extLst>
                <a:ext uri="{FF2B5EF4-FFF2-40B4-BE49-F238E27FC236}">
                  <a16:creationId xmlns:a16="http://schemas.microsoft.com/office/drawing/2014/main" id="{00000000-0008-0000-3300-000002000000}"/>
                </a:ext>
              </a:extLst>
            </xdr:cNvPr>
            <xdr:cNvSpPr txBox="1"/>
          </xdr:nvSpPr>
          <xdr:spPr>
            <a:xfrm>
              <a:off x="5585051" y="7743825"/>
              <a:ext cx="2754537" cy="321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𝐺𝑎𝑠𝑡𝑜</a:t>
              </a:r>
              <a:r>
                <a:rPr lang="es-CR" sz="1100" b="0" i="0">
                  <a:latin typeface="Cambria Math"/>
                </a:rPr>
                <a:t> 𝑐𝑜𝑛𝑠𝑜𝑙𝑖𝑑𝑎𝑑𝑜</a:t>
              </a:r>
              <a:r>
                <a:rPr lang="es-CR" sz="1100" b="0" i="0">
                  <a:latin typeface="Cambria Math" panose="02040503050406030204" pitchFamily="18" charset="0"/>
                </a:rPr>
                <a:t> </a:t>
              </a:r>
              <a:r>
                <a:rPr lang="es-CR" sz="1100" b="0" i="0">
                  <a:latin typeface="Cambria Math"/>
                </a:rPr>
                <a:t>𝑆𝑒𝑐𝑡𝑜𝑟 𝐴𝑔𝑟𝑜𝑝𝑒𝑐𝑢𝑎𝑟𝑖𝑜</a:t>
              </a:r>
              <a:r>
                <a:rPr lang="es-CR" sz="1100" b="0" i="0">
                  <a:latin typeface="Cambria Math" panose="02040503050406030204" pitchFamily="18" charset="0"/>
                </a:rPr>
                <a:t>)/(𝐺𝑎𝑠𝑡𝑜 𝑡𝑜𝑡𝑎𝑙</a:t>
              </a:r>
              <a:r>
                <a:rPr lang="es-CR" sz="1100" b="0" i="0">
                  <a:latin typeface="Cambria Math"/>
                </a:rPr>
                <a:t> 𝑐𝑜𝑛𝑠𝑜𝑙𝑖𝑑𝑎𝑑𝑜  </a:t>
              </a:r>
              <a:r>
                <a:rPr lang="es-CR" sz="1100" b="0" i="0">
                  <a:latin typeface="Cambria Math" panose="02040503050406030204" pitchFamily="18" charset="0"/>
                </a:rPr>
                <a:t>𝑑𝑒𝑙 </a:t>
              </a:r>
              <a:r>
                <a:rPr lang="es-CR" sz="1100" b="0" i="0">
                  <a:latin typeface="Cambria Math"/>
                </a:rPr>
                <a:t>𝑆𝑒𝑐𝑡𝑜𝑟 𝑃ú𝑏𝑙𝑖𝑐𝑜</a:t>
              </a:r>
              <a:r>
                <a:rPr lang="es-CR" sz="1100" b="0" i="0">
                  <a:latin typeface="Cambria Math" panose="02040503050406030204" pitchFamily="18" charset="0"/>
                </a:rPr>
                <a:t>)</a:t>
              </a:r>
              <a:endParaRPr lang="es-CR" sz="1100"/>
            </a:p>
          </xdr:txBody>
        </xdr:sp>
      </mc:Fallback>
    </mc:AlternateContent>
    <xdr:clientData/>
  </xdr:oneCellAnchor>
  <xdr:oneCellAnchor>
    <xdr:from>
      <xdr:col>3</xdr:col>
      <xdr:colOff>1555976</xdr:colOff>
      <xdr:row>14</xdr:row>
      <xdr:rowOff>85725</xdr:rowOff>
    </xdr:from>
    <xdr:ext cx="2754537" cy="321498"/>
    <mc:AlternateContent xmlns:mc="http://schemas.openxmlformats.org/markup-compatibility/2006" xmlns:a14="http://schemas.microsoft.com/office/drawing/2010/main">
      <mc:Choice Requires="a14">
        <xdr:sp macro="" textlink="">
          <xdr:nvSpPr>
            <xdr:cNvPr id="8" name="CuadroTexto 1">
              <a:extLst>
                <a:ext uri="{FF2B5EF4-FFF2-40B4-BE49-F238E27FC236}">
                  <a16:creationId xmlns:a16="http://schemas.microsoft.com/office/drawing/2014/main" id="{00000000-0008-0000-3300-000002000000}"/>
                </a:ext>
              </a:extLst>
            </xdr:cNvPr>
            <xdr:cNvSpPr txBox="1"/>
          </xdr:nvSpPr>
          <xdr:spPr>
            <a:xfrm>
              <a:off x="5585051" y="6181725"/>
              <a:ext cx="2754537" cy="321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𝐺𝑎𝑠𝑡𝑜</m:t>
                        </m:r>
                        <m:r>
                          <a:rPr lang="es-CR" sz="1100" b="0" i="1">
                            <a:latin typeface="Cambria Math"/>
                          </a:rPr>
                          <m:t> </m:t>
                        </m:r>
                        <m:r>
                          <a:rPr lang="es-CR" sz="1100" b="0" i="1">
                            <a:latin typeface="Cambria Math"/>
                          </a:rPr>
                          <m:t>𝑐𝑜𝑛𝑠𝑜𝑙𝑖𝑑𝑎𝑑𝑜</m:t>
                        </m:r>
                        <m:r>
                          <a:rPr lang="es-CR" sz="1100" b="0" i="1">
                            <a:latin typeface="Cambria Math" panose="02040503050406030204" pitchFamily="18" charset="0"/>
                          </a:rPr>
                          <m:t> </m:t>
                        </m:r>
                        <m:r>
                          <a:rPr lang="es-CR" sz="1100" b="0" i="1">
                            <a:latin typeface="Cambria Math"/>
                          </a:rPr>
                          <m:t>𝑆𝑒𝑐𝑡𝑜𝑟</m:t>
                        </m:r>
                        <m:r>
                          <a:rPr lang="es-CR" sz="1100" b="0" i="1">
                            <a:latin typeface="Cambria Math"/>
                          </a:rPr>
                          <m:t> </m:t>
                        </m:r>
                        <m:r>
                          <a:rPr lang="es-CR" sz="1100" b="0" i="1">
                            <a:latin typeface="Cambria Math"/>
                          </a:rPr>
                          <m:t>𝐴𝑔𝑟𝑜𝑝𝑒𝑐𝑢𝑎𝑟𝑖𝑜</m:t>
                        </m:r>
                      </m:num>
                      <m:den>
                        <m:r>
                          <a:rPr lang="es-CR" sz="1100" b="0" i="1">
                            <a:latin typeface="Cambria Math" panose="02040503050406030204" pitchFamily="18" charset="0"/>
                          </a:rPr>
                          <m:t>𝐺𝑎𝑠𝑡𝑜</m:t>
                        </m:r>
                        <m:r>
                          <a:rPr lang="es-CR" sz="1100" b="0" i="1">
                            <a:latin typeface="Cambria Math" panose="02040503050406030204" pitchFamily="18" charset="0"/>
                          </a:rPr>
                          <m:t> </m:t>
                        </m:r>
                        <m:r>
                          <a:rPr lang="es-CR" sz="1100" b="0" i="1">
                            <a:latin typeface="Cambria Math" panose="02040503050406030204" pitchFamily="18" charset="0"/>
                          </a:rPr>
                          <m:t>𝑡𝑜𝑡𝑎𝑙</m:t>
                        </m:r>
                        <m:r>
                          <a:rPr lang="es-CR" sz="1100" b="0" i="1">
                            <a:latin typeface="Cambria Math"/>
                          </a:rPr>
                          <m:t> </m:t>
                        </m:r>
                        <m:r>
                          <a:rPr lang="es-CR" sz="1100" b="0" i="1">
                            <a:latin typeface="Cambria Math"/>
                          </a:rPr>
                          <m:t>𝑐𝑜𝑛𝑠𝑜𝑙𝑖𝑑𝑎𝑑𝑜</m:t>
                        </m:r>
                        <m:r>
                          <a:rPr lang="es-CR" sz="1100" b="0" i="1">
                            <a:latin typeface="Cambria Math"/>
                          </a:rPr>
                          <m:t>  </m:t>
                        </m:r>
                        <m:r>
                          <a:rPr lang="es-CR" sz="1100" b="0" i="1">
                            <a:latin typeface="Cambria Math" panose="02040503050406030204" pitchFamily="18" charset="0"/>
                          </a:rPr>
                          <m:t>𝑑𝑒𝑙</m:t>
                        </m:r>
                        <m:r>
                          <a:rPr lang="es-CR" sz="1100" b="0" i="1">
                            <a:latin typeface="Cambria Math" panose="02040503050406030204" pitchFamily="18" charset="0"/>
                          </a:rPr>
                          <m:t> </m:t>
                        </m:r>
                        <m:r>
                          <a:rPr lang="es-CR" sz="1100" b="0" i="1">
                            <a:latin typeface="Cambria Math"/>
                          </a:rPr>
                          <m:t>𝑆𝑒𝑐𝑡𝑜𝑟</m:t>
                        </m:r>
                        <m:r>
                          <a:rPr lang="es-CR" sz="1100" b="0" i="1">
                            <a:latin typeface="Cambria Math"/>
                          </a:rPr>
                          <m:t> </m:t>
                        </m:r>
                        <m:r>
                          <a:rPr lang="es-CR" sz="1100" b="0" i="1">
                            <a:latin typeface="Cambria Math"/>
                          </a:rPr>
                          <m:t>𝑃</m:t>
                        </m:r>
                        <m:r>
                          <a:rPr lang="es-CR" sz="1100" b="0" i="1">
                            <a:latin typeface="Cambria Math"/>
                          </a:rPr>
                          <m:t>ú</m:t>
                        </m:r>
                        <m:r>
                          <a:rPr lang="es-CR" sz="1100" b="0" i="1">
                            <a:latin typeface="Cambria Math"/>
                          </a:rPr>
                          <m:t>𝑏𝑙𝑖𝑐𝑜</m:t>
                        </m:r>
                      </m:den>
                    </m:f>
                  </m:oMath>
                </m:oMathPara>
              </a14:m>
              <a:endParaRPr lang="es-CR" sz="1100"/>
            </a:p>
          </xdr:txBody>
        </xdr:sp>
      </mc:Choice>
      <mc:Fallback xmlns="">
        <xdr:sp macro="" textlink="">
          <xdr:nvSpPr>
            <xdr:cNvPr id="8" name="CuadroTexto 1">
              <a:extLst>
                <a:ext uri="{FF2B5EF4-FFF2-40B4-BE49-F238E27FC236}">
                  <a16:creationId xmlns:a16="http://schemas.microsoft.com/office/drawing/2014/main" id="{00000000-0008-0000-3300-000002000000}"/>
                </a:ext>
              </a:extLst>
            </xdr:cNvPr>
            <xdr:cNvSpPr txBox="1"/>
          </xdr:nvSpPr>
          <xdr:spPr>
            <a:xfrm>
              <a:off x="5585051" y="6181725"/>
              <a:ext cx="2754537" cy="321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𝐺𝑎𝑠𝑡𝑜</a:t>
              </a:r>
              <a:r>
                <a:rPr lang="es-CR" sz="1100" b="0" i="0">
                  <a:latin typeface="Cambria Math"/>
                </a:rPr>
                <a:t> 𝑐𝑜𝑛𝑠𝑜𝑙𝑖𝑑𝑎𝑑𝑜</a:t>
              </a:r>
              <a:r>
                <a:rPr lang="es-CR" sz="1100" b="0" i="0">
                  <a:latin typeface="Cambria Math" panose="02040503050406030204" pitchFamily="18" charset="0"/>
                </a:rPr>
                <a:t> </a:t>
              </a:r>
              <a:r>
                <a:rPr lang="es-CR" sz="1100" b="0" i="0">
                  <a:latin typeface="Cambria Math"/>
                </a:rPr>
                <a:t>𝑆𝑒𝑐𝑡𝑜𝑟 𝐴𝑔𝑟𝑜𝑝𝑒𝑐𝑢𝑎𝑟𝑖𝑜</a:t>
              </a:r>
              <a:r>
                <a:rPr lang="es-CR" sz="1100" b="0" i="0">
                  <a:latin typeface="Cambria Math" panose="02040503050406030204" pitchFamily="18" charset="0"/>
                </a:rPr>
                <a:t>)/(𝐺𝑎𝑠𝑡𝑜 𝑡𝑜𝑡𝑎𝑙</a:t>
              </a:r>
              <a:r>
                <a:rPr lang="es-CR" sz="1100" b="0" i="0">
                  <a:latin typeface="Cambria Math"/>
                </a:rPr>
                <a:t> 𝑐𝑜𝑛𝑠𝑜𝑙𝑖𝑑𝑎𝑑𝑜  </a:t>
              </a:r>
              <a:r>
                <a:rPr lang="es-CR" sz="1100" b="0" i="0">
                  <a:latin typeface="Cambria Math" panose="02040503050406030204" pitchFamily="18" charset="0"/>
                </a:rPr>
                <a:t>𝑑𝑒𝑙 </a:t>
              </a:r>
              <a:r>
                <a:rPr lang="es-CR" sz="1100" b="0" i="0">
                  <a:latin typeface="Cambria Math"/>
                </a:rPr>
                <a:t>𝑆𝑒𝑐𝑡𝑜𝑟 𝑃ú𝑏𝑙𝑖𝑐𝑜</a:t>
              </a:r>
              <a:r>
                <a:rPr lang="es-CR" sz="1100" b="0" i="0">
                  <a:latin typeface="Cambria Math" panose="02040503050406030204" pitchFamily="18" charset="0"/>
                </a:rPr>
                <a:t>)</a:t>
              </a:r>
              <a:endParaRPr lang="es-CR" sz="1100"/>
            </a:p>
          </xdr:txBody>
        </xdr:sp>
      </mc:Fallback>
    </mc:AlternateContent>
    <xdr:clientData/>
  </xdr:oneCellAnchor>
</xdr:wsDr>
</file>

<file path=xl/drawings/drawing29.xml><?xml version="1.0" encoding="utf-8"?>
<xdr:wsDr xmlns:xdr="http://schemas.openxmlformats.org/drawingml/2006/spreadsheetDrawing" xmlns:a="http://schemas.openxmlformats.org/drawingml/2006/main">
  <xdr:twoCellAnchor editAs="oneCell">
    <xdr:from>
      <xdr:col>0</xdr:col>
      <xdr:colOff>352425</xdr:colOff>
      <xdr:row>2</xdr:row>
      <xdr:rowOff>38297</xdr:rowOff>
    </xdr:from>
    <xdr:to>
      <xdr:col>1</xdr:col>
      <xdr:colOff>457200</xdr:colOff>
      <xdr:row>3</xdr:row>
      <xdr:rowOff>180975</xdr:rowOff>
    </xdr:to>
    <xdr:pic>
      <xdr:nvPicPr>
        <xdr:cNvPr id="2" name="Imagen 1">
          <a:extLst>
            <a:ext uri="{FF2B5EF4-FFF2-40B4-BE49-F238E27FC236}">
              <a16:creationId xmlns:a16="http://schemas.microsoft.com/office/drawing/2014/main" id="{00000000-0008-0000-3A00-000002000000}"/>
            </a:ext>
          </a:extLst>
        </xdr:cNvPr>
        <xdr:cNvPicPr>
          <a:picLocks noChangeAspect="1"/>
        </xdr:cNvPicPr>
      </xdr:nvPicPr>
      <xdr:blipFill>
        <a:blip xmlns:r="http://schemas.openxmlformats.org/officeDocument/2006/relationships" r:embed="rId1"/>
        <a:stretch>
          <a:fillRect/>
        </a:stretch>
      </xdr:blipFill>
      <xdr:spPr>
        <a:xfrm>
          <a:off x="352425" y="419297"/>
          <a:ext cx="866775" cy="818953"/>
        </a:xfrm>
        <a:prstGeom prst="rect">
          <a:avLst/>
        </a:prstGeom>
        <a:ln w="28575">
          <a:solidFill>
            <a:schemeClr val="bg1"/>
          </a:solidFill>
        </a:ln>
      </xdr:spPr>
    </xdr:pic>
    <xdr:clientData/>
  </xdr:twoCellAnchor>
</xdr:wsDr>
</file>

<file path=xl/drawings/drawing30.xml><?xml version="1.0" encoding="utf-8"?>
<xdr:wsDr xmlns:xdr="http://schemas.openxmlformats.org/drawingml/2006/spreadsheetDrawing" xmlns:a="http://schemas.openxmlformats.org/drawingml/2006/main">
  <xdr:twoCellAnchor>
    <xdr:from>
      <xdr:col>1</xdr:col>
      <xdr:colOff>882967</xdr:colOff>
      <xdr:row>26</xdr:row>
      <xdr:rowOff>71437</xdr:rowOff>
    </xdr:from>
    <xdr:to>
      <xdr:col>11</xdr:col>
      <xdr:colOff>120967</xdr:colOff>
      <xdr:row>43</xdr:row>
      <xdr:rowOff>42862</xdr:rowOff>
    </xdr:to>
    <xdr:graphicFrame macro="">
      <xdr:nvGraphicFramePr>
        <xdr:cNvPr id="3" name="Gráfico 2">
          <a:extLst>
            <a:ext uri="{FF2B5EF4-FFF2-40B4-BE49-F238E27FC236}">
              <a16:creationId xmlns:a16="http://schemas.microsoft.com/office/drawing/2014/main" id="{00000000-0008-0000-3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oneCellAnchor>
    <xdr:from>
      <xdr:col>3</xdr:col>
      <xdr:colOff>1666874</xdr:colOff>
      <xdr:row>15</xdr:row>
      <xdr:rowOff>93888</xdr:rowOff>
    </xdr:from>
    <xdr:ext cx="2350131" cy="477612"/>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3C00-000002000000}"/>
                </a:ext>
              </a:extLst>
            </xdr:cNvPr>
            <xdr:cNvSpPr txBox="1"/>
          </xdr:nvSpPr>
          <xdr:spPr>
            <a:xfrm>
              <a:off x="5772149" y="4494438"/>
              <a:ext cx="2350131" cy="477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𝑚𝑎𝑡𝑒𝑟𝑛𝑎𝑠</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𝑛𝑎𝑐𝑖𝑚𝑖𝑒𝑛𝑡𝑜𝑠</m:t>
                        </m:r>
                      </m:den>
                    </m:f>
                    <m:r>
                      <a:rPr lang="es-CR" sz="1200" b="0" i="1">
                        <a:latin typeface="Cambria Math" panose="02040503050406030204" pitchFamily="18" charset="0"/>
                        <a:ea typeface="Cambria Math" panose="02040503050406030204" pitchFamily="18" charset="0"/>
                      </a:rPr>
                      <m:t>×</m:t>
                    </m:r>
                    <m:r>
                      <a:rPr lang="es-CR" sz="12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3C00-000002000000}"/>
                </a:ext>
              </a:extLst>
            </xdr:cNvPr>
            <xdr:cNvSpPr txBox="1"/>
          </xdr:nvSpPr>
          <xdr:spPr>
            <a:xfrm>
              <a:off x="5772149" y="4494438"/>
              <a:ext cx="2350131" cy="477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𝑚𝑎𝑡𝑒𝑟𝑛𝑎𝑠)/(𝑇𝑜𝑡𝑎𝑙 𝑑𝑒 𝑛𝑎𝑐𝑖𝑚𝑖𝑒𝑛𝑡𝑜𝑠)</a:t>
              </a:r>
              <a:r>
                <a:rPr lang="es-CR" sz="1200" b="0" i="0">
                  <a:latin typeface="Cambria Math" panose="02040503050406030204" pitchFamily="18" charset="0"/>
                  <a:ea typeface="Cambria Math" panose="02040503050406030204" pitchFamily="18" charset="0"/>
                </a:rPr>
                <a:t>×</a:t>
              </a:r>
              <a:r>
                <a:rPr lang="es-CR" sz="12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oneCellAnchor>
    <xdr:from>
      <xdr:col>3</xdr:col>
      <xdr:colOff>1666874</xdr:colOff>
      <xdr:row>15</xdr:row>
      <xdr:rowOff>93888</xdr:rowOff>
    </xdr:from>
    <xdr:ext cx="2350131" cy="477612"/>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3C00-000002000000}"/>
                </a:ext>
              </a:extLst>
            </xdr:cNvPr>
            <xdr:cNvSpPr txBox="1"/>
          </xdr:nvSpPr>
          <xdr:spPr>
            <a:xfrm>
              <a:off x="5772149" y="4494438"/>
              <a:ext cx="2350131" cy="477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𝑚𝑎𝑡𝑒𝑟𝑛𝑎𝑠</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𝑛𝑎𝑐𝑖𝑚𝑖𝑒𝑛𝑡𝑜𝑠</m:t>
                        </m:r>
                      </m:den>
                    </m:f>
                    <m:r>
                      <a:rPr lang="es-CR" sz="1200" b="0" i="1">
                        <a:latin typeface="Cambria Math" panose="02040503050406030204" pitchFamily="18" charset="0"/>
                        <a:ea typeface="Cambria Math" panose="02040503050406030204" pitchFamily="18" charset="0"/>
                      </a:rPr>
                      <m:t>×</m:t>
                    </m:r>
                    <m:r>
                      <a:rPr lang="es-CR" sz="12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4" name="CuadroTexto 3">
              <a:extLst>
                <a:ext uri="{FF2B5EF4-FFF2-40B4-BE49-F238E27FC236}">
                  <a16:creationId xmlns:a16="http://schemas.microsoft.com/office/drawing/2014/main" id="{00000000-0008-0000-3C00-000002000000}"/>
                </a:ext>
              </a:extLst>
            </xdr:cNvPr>
            <xdr:cNvSpPr txBox="1"/>
          </xdr:nvSpPr>
          <xdr:spPr>
            <a:xfrm>
              <a:off x="5772149" y="4494438"/>
              <a:ext cx="2350131" cy="477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𝑚𝑎𝑡𝑒𝑟𝑛𝑎𝑠)/(𝑇𝑜𝑡𝑎𝑙 𝑑𝑒 𝑛𝑎𝑐𝑖𝑚𝑖𝑒𝑛𝑡𝑜𝑠)</a:t>
              </a:r>
              <a:r>
                <a:rPr lang="es-CR" sz="1200" b="0" i="0">
                  <a:latin typeface="Cambria Math" panose="02040503050406030204" pitchFamily="18" charset="0"/>
                  <a:ea typeface="Cambria Math" panose="02040503050406030204" pitchFamily="18" charset="0"/>
                </a:rPr>
                <a:t>×</a:t>
              </a:r>
              <a:r>
                <a:rPr lang="es-CR" sz="12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oneCellAnchor>
    <xdr:from>
      <xdr:col>3</xdr:col>
      <xdr:colOff>1666874</xdr:colOff>
      <xdr:row>15</xdr:row>
      <xdr:rowOff>93888</xdr:rowOff>
    </xdr:from>
    <xdr:ext cx="2350131" cy="477612"/>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3C00-000002000000}"/>
                </a:ext>
              </a:extLst>
            </xdr:cNvPr>
            <xdr:cNvSpPr txBox="1"/>
          </xdr:nvSpPr>
          <xdr:spPr>
            <a:xfrm>
              <a:off x="5772149" y="4684938"/>
              <a:ext cx="2350131" cy="477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𝑚𝑎𝑡𝑒𝑟𝑛𝑎𝑠</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𝑛𝑎𝑐𝑖𝑚𝑖𝑒𝑛𝑡𝑜𝑠</m:t>
                        </m:r>
                      </m:den>
                    </m:f>
                    <m:r>
                      <a:rPr lang="es-CR" sz="1200" b="0" i="1">
                        <a:latin typeface="Cambria Math" panose="02040503050406030204" pitchFamily="18" charset="0"/>
                        <a:ea typeface="Cambria Math" panose="02040503050406030204" pitchFamily="18" charset="0"/>
                      </a:rPr>
                      <m:t>×</m:t>
                    </m:r>
                    <m:r>
                      <a:rPr lang="es-CR" sz="12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5" name="CuadroTexto 4">
              <a:extLst>
                <a:ext uri="{FF2B5EF4-FFF2-40B4-BE49-F238E27FC236}">
                  <a16:creationId xmlns:a16="http://schemas.microsoft.com/office/drawing/2014/main" id="{00000000-0008-0000-3C00-000002000000}"/>
                </a:ext>
              </a:extLst>
            </xdr:cNvPr>
            <xdr:cNvSpPr txBox="1"/>
          </xdr:nvSpPr>
          <xdr:spPr>
            <a:xfrm>
              <a:off x="5772149" y="4684938"/>
              <a:ext cx="2350131" cy="477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𝑚𝑎𝑡𝑒𝑟𝑛𝑎𝑠)/(𝑇𝑜𝑡𝑎𝑙 𝑑𝑒 𝑛𝑎𝑐𝑖𝑚𝑖𝑒𝑛𝑡𝑜𝑠)</a:t>
              </a:r>
              <a:r>
                <a:rPr lang="es-CR" sz="1200" b="0" i="0">
                  <a:latin typeface="Cambria Math" panose="02040503050406030204" pitchFamily="18" charset="0"/>
                  <a:ea typeface="Cambria Math" panose="02040503050406030204" pitchFamily="18" charset="0"/>
                </a:rPr>
                <a:t>×</a:t>
              </a:r>
              <a:r>
                <a:rPr lang="es-CR" sz="12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oneCellAnchor>
    <xdr:from>
      <xdr:col>3</xdr:col>
      <xdr:colOff>1666874</xdr:colOff>
      <xdr:row>15</xdr:row>
      <xdr:rowOff>93888</xdr:rowOff>
    </xdr:from>
    <xdr:ext cx="2350131" cy="477612"/>
    <mc:AlternateContent xmlns:mc="http://schemas.openxmlformats.org/markup-compatibility/2006" xmlns:a14="http://schemas.microsoft.com/office/drawing/2010/main">
      <mc:Choice Requires="a14">
        <xdr:sp macro="" textlink="">
          <xdr:nvSpPr>
            <xdr:cNvPr id="6" name="CuadroTexto 5">
              <a:extLst>
                <a:ext uri="{FF2B5EF4-FFF2-40B4-BE49-F238E27FC236}">
                  <a16:creationId xmlns:a16="http://schemas.microsoft.com/office/drawing/2014/main" id="{00000000-0008-0000-3C00-000002000000}"/>
                </a:ext>
              </a:extLst>
            </xdr:cNvPr>
            <xdr:cNvSpPr txBox="1"/>
          </xdr:nvSpPr>
          <xdr:spPr>
            <a:xfrm>
              <a:off x="5772149" y="4684938"/>
              <a:ext cx="2350131" cy="477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𝑚𝑎𝑡𝑒𝑟𝑛𝑎𝑠</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𝑛𝑎𝑐𝑖𝑚𝑖𝑒𝑛𝑡𝑜𝑠</m:t>
                        </m:r>
                      </m:den>
                    </m:f>
                    <m:r>
                      <a:rPr lang="es-CR" sz="1200" b="0" i="1">
                        <a:latin typeface="Cambria Math" panose="02040503050406030204" pitchFamily="18" charset="0"/>
                        <a:ea typeface="Cambria Math" panose="02040503050406030204" pitchFamily="18" charset="0"/>
                      </a:rPr>
                      <m:t>×</m:t>
                    </m:r>
                    <m:r>
                      <a:rPr lang="es-CR" sz="12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6" name="CuadroTexto 5">
              <a:extLst>
                <a:ext uri="{FF2B5EF4-FFF2-40B4-BE49-F238E27FC236}">
                  <a16:creationId xmlns:a16="http://schemas.microsoft.com/office/drawing/2014/main" id="{00000000-0008-0000-3C00-000002000000}"/>
                </a:ext>
              </a:extLst>
            </xdr:cNvPr>
            <xdr:cNvSpPr txBox="1"/>
          </xdr:nvSpPr>
          <xdr:spPr>
            <a:xfrm>
              <a:off x="5772149" y="4684938"/>
              <a:ext cx="2350131" cy="477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𝑚𝑎𝑡𝑒𝑟𝑛𝑎𝑠)/(𝑇𝑜𝑡𝑎𝑙 𝑑𝑒 𝑛𝑎𝑐𝑖𝑚𝑖𝑒𝑛𝑡𝑜𝑠)</a:t>
              </a:r>
              <a:r>
                <a:rPr lang="es-CR" sz="1200" b="0" i="0">
                  <a:latin typeface="Cambria Math" panose="02040503050406030204" pitchFamily="18" charset="0"/>
                  <a:ea typeface="Cambria Math" panose="02040503050406030204" pitchFamily="18" charset="0"/>
                </a:rPr>
                <a:t>×</a:t>
              </a:r>
              <a:r>
                <a:rPr lang="es-CR" sz="12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wsDr>
</file>

<file path=xl/drawings/drawing32.xml><?xml version="1.0" encoding="utf-8"?>
<xdr:wsDr xmlns:xdr="http://schemas.openxmlformats.org/drawingml/2006/spreadsheetDrawing" xmlns:a="http://schemas.openxmlformats.org/drawingml/2006/main">
  <xdr:twoCellAnchor>
    <xdr:from>
      <xdr:col>2</xdr:col>
      <xdr:colOff>31431</xdr:colOff>
      <xdr:row>25</xdr:row>
      <xdr:rowOff>79057</xdr:rowOff>
    </xdr:from>
    <xdr:to>
      <xdr:col>10</xdr:col>
      <xdr:colOff>104774</xdr:colOff>
      <xdr:row>42</xdr:row>
      <xdr:rowOff>56197</xdr:rowOff>
    </xdr:to>
    <xdr:graphicFrame macro="">
      <xdr:nvGraphicFramePr>
        <xdr:cNvPr id="3" name="Gráfico 2">
          <a:extLst>
            <a:ext uri="{FF2B5EF4-FFF2-40B4-BE49-F238E27FC236}">
              <a16:creationId xmlns:a16="http://schemas.microsoft.com/office/drawing/2014/main" id="{00000000-0008-0000-3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c:userShapes xmlns:c="http://schemas.openxmlformats.org/drawingml/2006/chart">
  <cdr:relSizeAnchor xmlns:cdr="http://schemas.openxmlformats.org/drawingml/2006/chartDrawing">
    <cdr:from>
      <cdr:x>0.03116</cdr:x>
      <cdr:y>0.76287</cdr:y>
    </cdr:from>
    <cdr:to>
      <cdr:x>0.08092</cdr:x>
      <cdr:y>0.87972</cdr:y>
    </cdr:to>
    <cdr:sp macro="" textlink="">
      <cdr:nvSpPr>
        <cdr:cNvPr id="2" name="CuadroTexto 1"/>
        <cdr:cNvSpPr txBox="1"/>
      </cdr:nvSpPr>
      <cdr:spPr>
        <a:xfrm xmlns:a="http://schemas.openxmlformats.org/drawingml/2006/main">
          <a:off x="130494" y="1835468"/>
          <a:ext cx="208417" cy="281154"/>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s-CR" sz="1100">
              <a:solidFill>
                <a:schemeClr val="bg2">
                  <a:lumMod val="50000"/>
                </a:schemeClr>
              </a:solidFill>
            </a:rPr>
            <a:t>0</a:t>
          </a:r>
        </a:p>
      </cdr:txBody>
    </cdr:sp>
  </cdr:relSizeAnchor>
  <cdr:relSizeAnchor xmlns:cdr="http://schemas.openxmlformats.org/drawingml/2006/chartDrawing">
    <cdr:from>
      <cdr:x>0.08229</cdr:x>
      <cdr:y>0.71701</cdr:y>
    </cdr:from>
    <cdr:to>
      <cdr:x>0.10729</cdr:x>
      <cdr:y>0.75868</cdr:y>
    </cdr:to>
    <cdr:cxnSp macro="">
      <cdr:nvCxnSpPr>
        <cdr:cNvPr id="4" name="Conector recto 3">
          <a:extLst xmlns:a="http://schemas.openxmlformats.org/drawingml/2006/main">
            <a:ext uri="{FF2B5EF4-FFF2-40B4-BE49-F238E27FC236}">
              <a16:creationId xmlns:a16="http://schemas.microsoft.com/office/drawing/2014/main" id="{9A6A2D12-1925-4BF4-A61B-344657ED4C96}"/>
            </a:ext>
          </a:extLst>
        </cdr:cNvPr>
        <cdr:cNvCxnSpPr/>
      </cdr:nvCxnSpPr>
      <cdr:spPr>
        <a:xfrm xmlns:a="http://schemas.openxmlformats.org/drawingml/2006/main">
          <a:off x="376238" y="1966913"/>
          <a:ext cx="114300" cy="11430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0.08403</cdr:x>
      <cdr:y>0.69213</cdr:y>
    </cdr:from>
    <cdr:to>
      <cdr:x>0.10903</cdr:x>
      <cdr:y>0.7338</cdr:y>
    </cdr:to>
    <cdr:cxnSp macro="">
      <cdr:nvCxnSpPr>
        <cdr:cNvPr id="5" name="Conector recto 4">
          <a:extLst xmlns:a="http://schemas.openxmlformats.org/drawingml/2006/main">
            <a:ext uri="{FF2B5EF4-FFF2-40B4-BE49-F238E27FC236}">
              <a16:creationId xmlns:a16="http://schemas.microsoft.com/office/drawing/2014/main" id="{81A16102-15DD-4ABD-AB33-740A67FDBE25}"/>
            </a:ext>
          </a:extLst>
        </cdr:cNvPr>
        <cdr:cNvCxnSpPr/>
      </cdr:nvCxnSpPr>
      <cdr:spPr>
        <a:xfrm xmlns:a="http://schemas.openxmlformats.org/drawingml/2006/main">
          <a:off x="384175" y="1898650"/>
          <a:ext cx="114300" cy="11430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34.xml><?xml version="1.0" encoding="utf-8"?>
<xdr:wsDr xmlns:xdr="http://schemas.openxmlformats.org/drawingml/2006/spreadsheetDrawing" xmlns:a="http://schemas.openxmlformats.org/drawingml/2006/main">
  <xdr:oneCellAnchor>
    <xdr:from>
      <xdr:col>3</xdr:col>
      <xdr:colOff>178933</xdr:colOff>
      <xdr:row>15</xdr:row>
      <xdr:rowOff>82323</xdr:rowOff>
    </xdr:from>
    <xdr:ext cx="4372800" cy="593952"/>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3E00-000002000000}"/>
                </a:ext>
              </a:extLst>
            </xdr:cNvPr>
            <xdr:cNvSpPr txBox="1"/>
          </xdr:nvSpPr>
          <xdr:spPr>
            <a:xfrm>
              <a:off x="4274683" y="3997098"/>
              <a:ext cx="4372800" cy="593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eqArr>
                          <m:eqArrPr>
                            <m:ctrlPr>
                              <a:rPr lang="es-CR" sz="1200" b="0" i="1">
                                <a:latin typeface="Cambria Math" panose="02040503050406030204" pitchFamily="18" charset="0"/>
                              </a:rPr>
                            </m:ctrlPr>
                          </m:eqArrPr>
                          <m:e>
                            <m:r>
                              <a:rPr lang="es-CR" sz="1200" b="0" i="1">
                                <a:latin typeface="Cambria Math" panose="02040503050406030204" pitchFamily="18" charset="0"/>
                              </a:rPr>
                              <m:t>𝑁𝑎𝑐𝑖𝑚𝑖𝑒𝑛𝑡𝑜𝑠</m:t>
                            </m:r>
                            <m:r>
                              <a:rPr lang="es-CR" sz="1200" b="0" i="1">
                                <a:latin typeface="Cambria Math" panose="02040503050406030204" pitchFamily="18" charset="0"/>
                              </a:rPr>
                              <m:t> </m:t>
                            </m:r>
                            <m:r>
                              <a:rPr lang="es-CR" sz="1200" b="0" i="1">
                                <a:latin typeface="Cambria Math" panose="02040503050406030204" pitchFamily="18" charset="0"/>
                              </a:rPr>
                              <m:t>𝑎𝑡𝑒𝑛𝑑𝑖𝑑𝑜𝑠</m:t>
                            </m:r>
                            <m:r>
                              <a:rPr lang="es-CR" sz="1200" b="0" i="1">
                                <a:latin typeface="Cambria Math" panose="02040503050406030204" pitchFamily="18" charset="0"/>
                              </a:rPr>
                              <m:t> </m:t>
                            </m:r>
                            <m:r>
                              <a:rPr lang="es-CR" sz="1200" b="0" i="1">
                                <a:latin typeface="Cambria Math" panose="02040503050406030204" pitchFamily="18" charset="0"/>
                              </a:rPr>
                              <m:t>𝑝𝑜𝑟</m:t>
                            </m:r>
                            <m:r>
                              <a:rPr lang="es-CR" sz="1200" b="0" i="1">
                                <a:latin typeface="Cambria Math" panose="02040503050406030204" pitchFamily="18" charset="0"/>
                              </a:rPr>
                              <m:t> </m:t>
                            </m:r>
                            <m:r>
                              <a:rPr lang="es-CR" sz="1200" b="0" i="1">
                                <a:latin typeface="Cambria Math" panose="02040503050406030204" pitchFamily="18" charset="0"/>
                              </a:rPr>
                              <m:t>𝑝𝑒𝑠𝑜𝑛𝑎𝑙</m:t>
                            </m:r>
                            <m:r>
                              <a:rPr lang="es-CR" sz="1200" b="0" i="1">
                                <a:latin typeface="Cambria Math" panose="02040503050406030204" pitchFamily="18" charset="0"/>
                              </a:rPr>
                              <m:t> </m:t>
                            </m:r>
                            <m:r>
                              <a:rPr lang="es-CR" sz="1200" b="0" i="1">
                                <a:latin typeface="Cambria Math" panose="02040503050406030204" pitchFamily="18" charset="0"/>
                              </a:rPr>
                              <m:t>𝑒𝑛</m:t>
                            </m:r>
                            <m:r>
                              <a:rPr lang="es-CR" sz="1200" b="0" i="1">
                                <a:latin typeface="Cambria Math" panose="02040503050406030204" pitchFamily="18" charset="0"/>
                              </a:rPr>
                              <m:t> </m:t>
                            </m:r>
                            <m:r>
                              <a:rPr lang="es-CR" sz="1200" b="0" i="1">
                                <a:latin typeface="Cambria Math" panose="02040503050406030204" pitchFamily="18" charset="0"/>
                              </a:rPr>
                              <m:t>𝑠𝑎𝑙𝑢𝑑</m:t>
                            </m:r>
                            <m:r>
                              <a:rPr lang="es-CR" sz="1200" b="0" i="1">
                                <a:latin typeface="Cambria Math" panose="02040503050406030204" pitchFamily="18" charset="0"/>
                              </a:rPr>
                              <m:t> </m:t>
                            </m:r>
                            <m:r>
                              <a:rPr lang="es-CR" sz="1200" b="0" i="1">
                                <a:latin typeface="Cambria Math" panose="02040503050406030204" pitchFamily="18" charset="0"/>
                              </a:rPr>
                              <m:t>𝑐𝑎𝑙𝑖𝑓𝑖𝑐𝑎𝑑𝑜</m:t>
                            </m:r>
                            <m:r>
                              <a:rPr lang="es-CR" sz="1200" b="0" i="1">
                                <a:latin typeface="Cambria Math" panose="02040503050406030204" pitchFamily="18" charset="0"/>
                              </a:rPr>
                              <m:t> </m:t>
                            </m:r>
                          </m:e>
                          <m:e>
                            <m:r>
                              <a:rPr lang="es-CR" sz="1200" b="0" i="1">
                                <a:latin typeface="Cambria Math" panose="02040503050406030204" pitchFamily="18" charset="0"/>
                              </a:rPr>
                              <m:t>(</m:t>
                            </m:r>
                            <m:r>
                              <a:rPr lang="es-CR" sz="1200" b="0" i="1">
                                <a:latin typeface="Cambria Math" panose="02040503050406030204" pitchFamily="18" charset="0"/>
                              </a:rPr>
                              <m:t>𝑚</m:t>
                            </m:r>
                            <m:r>
                              <a:rPr lang="es-CR" sz="1200" b="0" i="1">
                                <a:latin typeface="Cambria Math" panose="02040503050406030204" pitchFamily="18" charset="0"/>
                              </a:rPr>
                              <m:t>é</m:t>
                            </m:r>
                            <m:r>
                              <a:rPr lang="es-CR" sz="1200" b="0" i="1">
                                <a:latin typeface="Cambria Math" panose="02040503050406030204" pitchFamily="18" charset="0"/>
                              </a:rPr>
                              <m:t>𝑑𝑖𝑐𝑜𝑠</m:t>
                            </m:r>
                            <m:r>
                              <a:rPr lang="es-CR" sz="1200" b="0" i="1">
                                <a:latin typeface="Cambria Math" panose="02040503050406030204" pitchFamily="18" charset="0"/>
                              </a:rPr>
                              <m:t>, </m:t>
                            </m:r>
                            <m:r>
                              <a:rPr lang="es-CR" sz="1200" b="0" i="1">
                                <a:latin typeface="Cambria Math" panose="02040503050406030204" pitchFamily="18" charset="0"/>
                              </a:rPr>
                              <m:t>𝑦</m:t>
                            </m:r>
                            <m:r>
                              <a:rPr lang="es-CR" sz="1200" b="0" i="1">
                                <a:latin typeface="Cambria Math" panose="02040503050406030204" pitchFamily="18" charset="0"/>
                              </a:rPr>
                              <m:t> </m:t>
                            </m:r>
                            <m:r>
                              <a:rPr lang="es-CR" sz="1200" b="0" i="1">
                                <a:latin typeface="Cambria Math" panose="02040503050406030204" pitchFamily="18" charset="0"/>
                              </a:rPr>
                              <m:t>𝑒𝑛𝑓𝑒𝑟𝑚𝑒𝑟𝑎𝑠</m:t>
                            </m:r>
                            <m:r>
                              <a:rPr lang="es-CR" sz="1200" b="0" i="1">
                                <a:latin typeface="Cambria Math" panose="02040503050406030204" pitchFamily="18" charset="0"/>
                              </a:rPr>
                              <m:t>)</m:t>
                            </m:r>
                          </m:e>
                        </m:eqAr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𝑛𝑎𝑐𝑖𝑚𝑖𝑒𝑛𝑡𝑜𝑠</m:t>
                        </m:r>
                      </m:den>
                    </m:f>
                    <m:r>
                      <a:rPr lang="es-CR" sz="1200" b="0" i="1">
                        <a:latin typeface="Cambria Math" panose="02040503050406030204" pitchFamily="18" charset="0"/>
                        <a:ea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100</m:t>
                    </m:r>
                  </m:oMath>
                </m:oMathPara>
              </a14:m>
              <a:endParaRPr lang="es-CR" sz="1200"/>
            </a:p>
          </xdr:txBody>
        </xdr:sp>
      </mc:Choice>
      <mc:Fallback xmlns="">
        <xdr:sp macro="" textlink="">
          <xdr:nvSpPr>
            <xdr:cNvPr id="3" name="CuadroTexto 2">
              <a:extLst>
                <a:ext uri="{FF2B5EF4-FFF2-40B4-BE49-F238E27FC236}">
                  <a16:creationId xmlns:a16="http://schemas.microsoft.com/office/drawing/2014/main" id="{00000000-0008-0000-3E00-000002000000}"/>
                </a:ext>
              </a:extLst>
            </xdr:cNvPr>
            <xdr:cNvSpPr txBox="1"/>
          </xdr:nvSpPr>
          <xdr:spPr>
            <a:xfrm>
              <a:off x="4274683" y="3997098"/>
              <a:ext cx="4372800" cy="593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200" b="0" i="0">
                  <a:latin typeface="Cambria Math" panose="02040503050406030204" pitchFamily="18" charset="0"/>
                </a:rPr>
                <a:t>█(𝑁𝑎𝑐𝑖𝑚𝑖𝑒𝑛𝑡𝑜𝑠 𝑎𝑡𝑒𝑛𝑑𝑖𝑑𝑜𝑠 𝑝𝑜𝑟 𝑝𝑒𝑠𝑜𝑛𝑎𝑙 𝑒𝑛 𝑠𝑎𝑙𝑢𝑑 𝑐𝑎𝑙𝑖𝑓𝑖𝑐𝑎𝑑𝑜 @(𝑚é𝑑𝑖𝑐𝑜𝑠, 𝑦 𝑒𝑛𝑓𝑒𝑟𝑚𝑒𝑟𝑎𝑠))/(𝑇𝑜𝑡𝑎𝑙 𝑑𝑒 𝑛𝑎𝑐𝑖𝑚𝑖𝑒𝑛𝑡𝑜𝑠)</a:t>
              </a:r>
              <a:r>
                <a:rPr lang="es-CR" sz="1200" b="0" i="0">
                  <a:latin typeface="Cambria Math" panose="02040503050406030204" pitchFamily="18" charset="0"/>
                  <a:ea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100</a:t>
              </a:r>
              <a:endParaRPr lang="es-CR" sz="1200"/>
            </a:p>
          </xdr:txBody>
        </xdr:sp>
      </mc:Fallback>
    </mc:AlternateContent>
    <xdr:clientData/>
  </xdr:oneCellAnchor>
  <xdr:oneCellAnchor>
    <xdr:from>
      <xdr:col>3</xdr:col>
      <xdr:colOff>178933</xdr:colOff>
      <xdr:row>15</xdr:row>
      <xdr:rowOff>82323</xdr:rowOff>
    </xdr:from>
    <xdr:ext cx="4372800" cy="593952"/>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3E00-000002000000}"/>
                </a:ext>
              </a:extLst>
            </xdr:cNvPr>
            <xdr:cNvSpPr txBox="1"/>
          </xdr:nvSpPr>
          <xdr:spPr>
            <a:xfrm>
              <a:off x="4274683" y="4187598"/>
              <a:ext cx="4372800" cy="593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eqArr>
                          <m:eqArrPr>
                            <m:ctrlPr>
                              <a:rPr lang="es-CR" sz="1200" b="0" i="1">
                                <a:latin typeface="Cambria Math" panose="02040503050406030204" pitchFamily="18" charset="0"/>
                              </a:rPr>
                            </m:ctrlPr>
                          </m:eqArrPr>
                          <m:e>
                            <m:r>
                              <a:rPr lang="es-CR" sz="1200" b="0" i="1">
                                <a:latin typeface="Cambria Math" panose="02040503050406030204" pitchFamily="18" charset="0"/>
                              </a:rPr>
                              <m:t>𝑁𝑎𝑐𝑖𝑚𝑖𝑒𝑛𝑡𝑜𝑠</m:t>
                            </m:r>
                            <m:r>
                              <a:rPr lang="es-CR" sz="1200" b="0" i="1">
                                <a:latin typeface="Cambria Math" panose="02040503050406030204" pitchFamily="18" charset="0"/>
                              </a:rPr>
                              <m:t> </m:t>
                            </m:r>
                            <m:r>
                              <a:rPr lang="es-CR" sz="1200" b="0" i="1">
                                <a:latin typeface="Cambria Math" panose="02040503050406030204" pitchFamily="18" charset="0"/>
                              </a:rPr>
                              <m:t>𝑎𝑡𝑒𝑛𝑑𝑖𝑑𝑜𝑠</m:t>
                            </m:r>
                            <m:r>
                              <a:rPr lang="es-CR" sz="1200" b="0" i="1">
                                <a:latin typeface="Cambria Math" panose="02040503050406030204" pitchFamily="18" charset="0"/>
                              </a:rPr>
                              <m:t> </m:t>
                            </m:r>
                            <m:r>
                              <a:rPr lang="es-CR" sz="1200" b="0" i="1">
                                <a:latin typeface="Cambria Math" panose="02040503050406030204" pitchFamily="18" charset="0"/>
                              </a:rPr>
                              <m:t>𝑝𝑜𝑟</m:t>
                            </m:r>
                            <m:r>
                              <a:rPr lang="es-CR" sz="1200" b="0" i="1">
                                <a:latin typeface="Cambria Math" panose="02040503050406030204" pitchFamily="18" charset="0"/>
                              </a:rPr>
                              <m:t> </m:t>
                            </m:r>
                            <m:r>
                              <a:rPr lang="es-CR" sz="1200" b="0" i="1">
                                <a:latin typeface="Cambria Math" panose="02040503050406030204" pitchFamily="18" charset="0"/>
                              </a:rPr>
                              <m:t>𝑝𝑒𝑠𝑜𝑛𝑎𝑙</m:t>
                            </m:r>
                            <m:r>
                              <a:rPr lang="es-CR" sz="1200" b="0" i="1">
                                <a:latin typeface="Cambria Math" panose="02040503050406030204" pitchFamily="18" charset="0"/>
                              </a:rPr>
                              <m:t> </m:t>
                            </m:r>
                            <m:r>
                              <a:rPr lang="es-CR" sz="1200" b="0" i="1">
                                <a:latin typeface="Cambria Math" panose="02040503050406030204" pitchFamily="18" charset="0"/>
                              </a:rPr>
                              <m:t>𝑒𝑛</m:t>
                            </m:r>
                            <m:r>
                              <a:rPr lang="es-CR" sz="1200" b="0" i="1">
                                <a:latin typeface="Cambria Math" panose="02040503050406030204" pitchFamily="18" charset="0"/>
                              </a:rPr>
                              <m:t> </m:t>
                            </m:r>
                            <m:r>
                              <a:rPr lang="es-CR" sz="1200" b="0" i="1">
                                <a:latin typeface="Cambria Math" panose="02040503050406030204" pitchFamily="18" charset="0"/>
                              </a:rPr>
                              <m:t>𝑠𝑎𝑙𝑢𝑑</m:t>
                            </m:r>
                            <m:r>
                              <a:rPr lang="es-CR" sz="1200" b="0" i="1">
                                <a:latin typeface="Cambria Math" panose="02040503050406030204" pitchFamily="18" charset="0"/>
                              </a:rPr>
                              <m:t> </m:t>
                            </m:r>
                            <m:r>
                              <a:rPr lang="es-CR" sz="1200" b="0" i="1">
                                <a:latin typeface="Cambria Math" panose="02040503050406030204" pitchFamily="18" charset="0"/>
                              </a:rPr>
                              <m:t>𝑐𝑎𝑙𝑖𝑓𝑖𝑐𝑎𝑑𝑜</m:t>
                            </m:r>
                            <m:r>
                              <a:rPr lang="es-CR" sz="1200" b="0" i="1">
                                <a:latin typeface="Cambria Math" panose="02040503050406030204" pitchFamily="18" charset="0"/>
                              </a:rPr>
                              <m:t> </m:t>
                            </m:r>
                          </m:e>
                          <m:e>
                            <m:r>
                              <a:rPr lang="es-CR" sz="1200" b="0" i="1">
                                <a:latin typeface="Cambria Math" panose="02040503050406030204" pitchFamily="18" charset="0"/>
                              </a:rPr>
                              <m:t>(</m:t>
                            </m:r>
                            <m:r>
                              <a:rPr lang="es-CR" sz="1200" b="0" i="1">
                                <a:latin typeface="Cambria Math" panose="02040503050406030204" pitchFamily="18" charset="0"/>
                              </a:rPr>
                              <m:t>𝑚</m:t>
                            </m:r>
                            <m:r>
                              <a:rPr lang="es-CR" sz="1200" b="0" i="1">
                                <a:latin typeface="Cambria Math" panose="02040503050406030204" pitchFamily="18" charset="0"/>
                              </a:rPr>
                              <m:t>é</m:t>
                            </m:r>
                            <m:r>
                              <a:rPr lang="es-CR" sz="1200" b="0" i="1">
                                <a:latin typeface="Cambria Math" panose="02040503050406030204" pitchFamily="18" charset="0"/>
                              </a:rPr>
                              <m:t>𝑑𝑖𝑐𝑜𝑠</m:t>
                            </m:r>
                            <m:r>
                              <a:rPr lang="es-CR" sz="1200" b="0" i="1">
                                <a:latin typeface="Cambria Math" panose="02040503050406030204" pitchFamily="18" charset="0"/>
                              </a:rPr>
                              <m:t> </m:t>
                            </m:r>
                            <m:r>
                              <a:rPr lang="es-CR" sz="1200" b="0" i="1">
                                <a:latin typeface="Cambria Math" panose="02040503050406030204" pitchFamily="18" charset="0"/>
                              </a:rPr>
                              <m:t>𝑦</m:t>
                            </m:r>
                            <m:r>
                              <a:rPr lang="es-CR" sz="1200" b="0" i="1">
                                <a:latin typeface="Cambria Math" panose="02040503050406030204" pitchFamily="18" charset="0"/>
                              </a:rPr>
                              <m:t> </m:t>
                            </m:r>
                            <m:r>
                              <a:rPr lang="es-CR" sz="1200" b="0" i="1">
                                <a:latin typeface="Cambria Math" panose="02040503050406030204" pitchFamily="18" charset="0"/>
                              </a:rPr>
                              <m:t>𝑒𝑛𝑓𝑒𝑟𝑚𝑒𝑟𝑎𝑠</m:t>
                            </m:r>
                            <m:r>
                              <a:rPr lang="es-CR" sz="1200" b="0" i="1">
                                <a:latin typeface="Cambria Math" panose="02040503050406030204" pitchFamily="18" charset="0"/>
                              </a:rPr>
                              <m:t>)</m:t>
                            </m:r>
                          </m:e>
                        </m:eqAr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𝑛𝑎𝑐𝑖𝑚𝑖𝑒𝑛𝑡𝑜𝑠</m:t>
                        </m:r>
                      </m:den>
                    </m:f>
                    <m:r>
                      <a:rPr lang="es-CR" sz="1200" b="0" i="1">
                        <a:latin typeface="Cambria Math" panose="02040503050406030204" pitchFamily="18" charset="0"/>
                        <a:ea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100</m:t>
                    </m:r>
                  </m:oMath>
                </m:oMathPara>
              </a14:m>
              <a:endParaRPr lang="es-CR" sz="1200"/>
            </a:p>
          </xdr:txBody>
        </xdr:sp>
      </mc:Choice>
      <mc:Fallback xmlns="">
        <xdr:sp macro="" textlink="">
          <xdr:nvSpPr>
            <xdr:cNvPr id="4" name="CuadroTexto 3">
              <a:extLst>
                <a:ext uri="{FF2B5EF4-FFF2-40B4-BE49-F238E27FC236}">
                  <a16:creationId xmlns:a16="http://schemas.microsoft.com/office/drawing/2014/main" id="{00000000-0008-0000-3E00-000002000000}"/>
                </a:ext>
              </a:extLst>
            </xdr:cNvPr>
            <xdr:cNvSpPr txBox="1"/>
          </xdr:nvSpPr>
          <xdr:spPr>
            <a:xfrm>
              <a:off x="4274683" y="4187598"/>
              <a:ext cx="4372800" cy="593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200" b="0" i="0">
                  <a:latin typeface="Cambria Math" panose="02040503050406030204" pitchFamily="18" charset="0"/>
                </a:rPr>
                <a:t>█(𝑁𝑎𝑐𝑖𝑚𝑖𝑒𝑛𝑡𝑜𝑠 𝑎𝑡𝑒𝑛𝑑𝑖𝑑𝑜𝑠 𝑝𝑜𝑟 𝑝𝑒𝑠𝑜𝑛𝑎𝑙 𝑒𝑛 𝑠𝑎𝑙𝑢𝑑 𝑐𝑎𝑙𝑖𝑓𝑖𝑐𝑎𝑑𝑜 @(𝑚é𝑑𝑖𝑐𝑜𝑠 𝑦 𝑒𝑛𝑓𝑒𝑟𝑚𝑒𝑟𝑎𝑠))/(𝑇𝑜𝑡𝑎𝑙 𝑑𝑒 𝑛𝑎𝑐𝑖𝑚𝑖𝑒𝑛𝑡𝑜𝑠)</a:t>
              </a:r>
              <a:r>
                <a:rPr lang="es-CR" sz="1200" b="0" i="0">
                  <a:latin typeface="Cambria Math" panose="02040503050406030204" pitchFamily="18" charset="0"/>
                  <a:ea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100</a:t>
              </a:r>
              <a:endParaRPr lang="es-CR" sz="1200"/>
            </a:p>
          </xdr:txBody>
        </xdr:sp>
      </mc:Fallback>
    </mc:AlternateContent>
    <xdr:clientData/>
  </xdr:oneCellAnchor>
</xdr:wsDr>
</file>

<file path=xl/drawings/drawing35.xml><?xml version="1.0" encoding="utf-8"?>
<xdr:wsDr xmlns:xdr="http://schemas.openxmlformats.org/drawingml/2006/spreadsheetDrawing" xmlns:a="http://schemas.openxmlformats.org/drawingml/2006/main">
  <xdr:twoCellAnchor>
    <xdr:from>
      <xdr:col>1</xdr:col>
      <xdr:colOff>720090</xdr:colOff>
      <xdr:row>25</xdr:row>
      <xdr:rowOff>437197</xdr:rowOff>
    </xdr:from>
    <xdr:to>
      <xdr:col>9</xdr:col>
      <xdr:colOff>415290</xdr:colOff>
      <xdr:row>42</xdr:row>
      <xdr:rowOff>84772</xdr:rowOff>
    </xdr:to>
    <xdr:graphicFrame macro="">
      <xdr:nvGraphicFramePr>
        <xdr:cNvPr id="3" name="Gráfico 2">
          <a:extLst>
            <a:ext uri="{FF2B5EF4-FFF2-40B4-BE49-F238E27FC236}">
              <a16:creationId xmlns:a16="http://schemas.microsoft.com/office/drawing/2014/main" id="{00000000-0008-0000-3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0.0213</cdr:x>
      <cdr:y>0.76305</cdr:y>
    </cdr:from>
    <cdr:to>
      <cdr:x>0.06088</cdr:x>
      <cdr:y>0.83944</cdr:y>
    </cdr:to>
    <cdr:sp macro="" textlink="">
      <cdr:nvSpPr>
        <cdr:cNvPr id="2" name="CuadroTexto 1"/>
        <cdr:cNvSpPr txBox="1"/>
      </cdr:nvSpPr>
      <cdr:spPr>
        <a:xfrm xmlns:a="http://schemas.openxmlformats.org/drawingml/2006/main">
          <a:off x="81558" y="1853361"/>
          <a:ext cx="151554" cy="185541"/>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s-CR" sz="900"/>
            <a:t>0</a:t>
          </a:r>
        </a:p>
      </cdr:txBody>
    </cdr:sp>
  </cdr:relSizeAnchor>
  <cdr:relSizeAnchor xmlns:cdr="http://schemas.openxmlformats.org/drawingml/2006/chartDrawing">
    <cdr:from>
      <cdr:x>0.07569</cdr:x>
      <cdr:y>0.72685</cdr:y>
    </cdr:from>
    <cdr:to>
      <cdr:x>0.10069</cdr:x>
      <cdr:y>0.76852</cdr:y>
    </cdr:to>
    <cdr:cxnSp macro="">
      <cdr:nvCxnSpPr>
        <cdr:cNvPr id="3" name="Conector recto 2">
          <a:extLst xmlns:a="http://schemas.openxmlformats.org/drawingml/2006/main">
            <a:ext uri="{FF2B5EF4-FFF2-40B4-BE49-F238E27FC236}">
              <a16:creationId xmlns:a16="http://schemas.microsoft.com/office/drawing/2014/main" id="{81A16102-15DD-4ABD-AB33-740A67FDBE25}"/>
            </a:ext>
          </a:extLst>
        </cdr:cNvPr>
        <cdr:cNvCxnSpPr/>
      </cdr:nvCxnSpPr>
      <cdr:spPr>
        <a:xfrm xmlns:a="http://schemas.openxmlformats.org/drawingml/2006/main">
          <a:off x="346075" y="1993900"/>
          <a:ext cx="114300" cy="114309"/>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0.07361</cdr:x>
      <cdr:y>0.75116</cdr:y>
    </cdr:from>
    <cdr:to>
      <cdr:x>0.09861</cdr:x>
      <cdr:y>0.79283</cdr:y>
    </cdr:to>
    <cdr:cxnSp macro="">
      <cdr:nvCxnSpPr>
        <cdr:cNvPr id="4" name="Conector recto 3">
          <a:extLst xmlns:a="http://schemas.openxmlformats.org/drawingml/2006/main">
            <a:ext uri="{FF2B5EF4-FFF2-40B4-BE49-F238E27FC236}">
              <a16:creationId xmlns:a16="http://schemas.microsoft.com/office/drawing/2014/main" id="{81A16102-15DD-4ABD-AB33-740A67FDBE25}"/>
            </a:ext>
          </a:extLst>
        </cdr:cNvPr>
        <cdr:cNvCxnSpPr/>
      </cdr:nvCxnSpPr>
      <cdr:spPr>
        <a:xfrm xmlns:a="http://schemas.openxmlformats.org/drawingml/2006/main">
          <a:off x="336550" y="2060575"/>
          <a:ext cx="114300" cy="114309"/>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37.xml><?xml version="1.0" encoding="utf-8"?>
<xdr:wsDr xmlns:xdr="http://schemas.openxmlformats.org/drawingml/2006/spreadsheetDrawing" xmlns:a="http://schemas.openxmlformats.org/drawingml/2006/main">
  <xdr:oneCellAnchor>
    <xdr:from>
      <xdr:col>3</xdr:col>
      <xdr:colOff>800779</xdr:colOff>
      <xdr:row>15</xdr:row>
      <xdr:rowOff>183015</xdr:rowOff>
    </xdr:from>
    <xdr:ext cx="3995739" cy="321883"/>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4000-000002000000}"/>
                </a:ext>
              </a:extLst>
            </xdr:cNvPr>
            <xdr:cNvSpPr txBox="1"/>
          </xdr:nvSpPr>
          <xdr:spPr>
            <a:xfrm>
              <a:off x="4782229" y="4402590"/>
              <a:ext cx="3995739" cy="321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𝐷𝑒𝑓𝑢𝑛𝑐𝑖𝑜𝑛𝑒𝑠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𝑛𝑖</m:t>
                        </m:r>
                        <m:r>
                          <a:rPr lang="es-CR" sz="1100" b="0" i="1">
                            <a:latin typeface="Cambria Math" panose="02040503050406030204" pitchFamily="18" charset="0"/>
                          </a:rPr>
                          <m:t>ñ</m:t>
                        </m:r>
                        <m:r>
                          <a:rPr lang="es-CR" sz="1100" b="0" i="1">
                            <a:latin typeface="Cambria Math" panose="02040503050406030204" pitchFamily="18" charset="0"/>
                          </a:rPr>
                          <m:t>𝑜𝑠</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𝑛𝑖</m:t>
                        </m:r>
                        <m:r>
                          <a:rPr lang="es-CR" sz="1100" b="0" i="1">
                            <a:latin typeface="Cambria Math" panose="02040503050406030204" pitchFamily="18" charset="0"/>
                          </a:rPr>
                          <m:t>ñ</m:t>
                        </m:r>
                        <m:r>
                          <a:rPr lang="es-CR" sz="1100" b="0" i="1">
                            <a:latin typeface="Cambria Math" panose="02040503050406030204" pitchFamily="18" charset="0"/>
                          </a:rPr>
                          <m:t>𝑎𝑠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0 </m:t>
                        </m:r>
                        <m:r>
                          <a:rPr lang="es-CR" sz="1100" b="0" i="1">
                            <a:latin typeface="Cambria Math" panose="02040503050406030204" pitchFamily="18" charset="0"/>
                          </a:rPr>
                          <m:t>𝑎</m:t>
                        </m:r>
                        <m:r>
                          <a:rPr lang="es-CR" sz="1100" b="0" i="1">
                            <a:latin typeface="Cambria Math" panose="02040503050406030204" pitchFamily="18" charset="0"/>
                          </a:rPr>
                          <m:t> 4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num>
                      <m:den>
                        <m:r>
                          <a:rPr lang="es-CR" sz="1100" b="0" i="1">
                            <a:latin typeface="Cambria Math" panose="02040503050406030204" pitchFamily="18" charset="0"/>
                          </a:rPr>
                          <m:t>𝑁𝑎𝑐𝑖𝑚𝑖𝑒𝑛𝑡𝑜𝑠</m:t>
                        </m:r>
                      </m:den>
                    </m:f>
                    <m:r>
                      <a:rPr lang="es-CR" sz="1100" b="0" i="1">
                        <a:latin typeface="Cambria Math" panose="02040503050406030204" pitchFamily="18" charset="0"/>
                        <a:ea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1 000</m:t>
                    </m:r>
                  </m:oMath>
                </m:oMathPara>
              </a14:m>
              <a:endParaRPr lang="es-CR" sz="1400"/>
            </a:p>
          </xdr:txBody>
        </xdr:sp>
      </mc:Choice>
      <mc:Fallback xmlns="">
        <xdr:sp macro="" textlink="">
          <xdr:nvSpPr>
            <xdr:cNvPr id="3" name="CuadroTexto 2">
              <a:extLst>
                <a:ext uri="{FF2B5EF4-FFF2-40B4-BE49-F238E27FC236}">
                  <a16:creationId xmlns:a16="http://schemas.microsoft.com/office/drawing/2014/main" id="{00000000-0008-0000-4000-000002000000}"/>
                </a:ext>
              </a:extLst>
            </xdr:cNvPr>
            <xdr:cNvSpPr txBox="1"/>
          </xdr:nvSpPr>
          <xdr:spPr>
            <a:xfrm>
              <a:off x="4782229" y="4402590"/>
              <a:ext cx="3995739" cy="321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𝐷𝑒𝑓𝑢𝑛𝑐𝑖𝑜𝑛𝑒𝑠 𝑑𝑒 𝑛𝑖ñ𝑜𝑠 𝑦 𝑛𝑖ñ𝑎𝑠 𝑑𝑒 0 𝑎 4 𝑎ñ𝑜𝑠)/𝑁𝑎𝑐𝑖𝑚𝑖𝑒𝑛𝑡𝑜𝑠</a:t>
              </a:r>
              <a:r>
                <a:rPr lang="es-CR" sz="1100" b="0" i="0">
                  <a:latin typeface="Cambria Math" panose="02040503050406030204" pitchFamily="18" charset="0"/>
                  <a:ea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1 000</a:t>
              </a:r>
              <a:endParaRPr lang="es-CR" sz="1400"/>
            </a:p>
          </xdr:txBody>
        </xdr:sp>
      </mc:Fallback>
    </mc:AlternateContent>
    <xdr:clientData/>
  </xdr:oneCellAnchor>
  <xdr:oneCellAnchor>
    <xdr:from>
      <xdr:col>3</xdr:col>
      <xdr:colOff>800779</xdr:colOff>
      <xdr:row>15</xdr:row>
      <xdr:rowOff>183015</xdr:rowOff>
    </xdr:from>
    <xdr:ext cx="3995739" cy="321883"/>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4000-000002000000}"/>
                </a:ext>
              </a:extLst>
            </xdr:cNvPr>
            <xdr:cNvSpPr txBox="1"/>
          </xdr:nvSpPr>
          <xdr:spPr>
            <a:xfrm>
              <a:off x="4782229" y="4593090"/>
              <a:ext cx="3995739" cy="321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𝐷𝑒𝑓𝑢𝑛𝑐𝑖𝑜𝑛𝑒𝑠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𝑛𝑖</m:t>
                        </m:r>
                        <m:r>
                          <a:rPr lang="es-CR" sz="1100" b="0" i="1">
                            <a:latin typeface="Cambria Math" panose="02040503050406030204" pitchFamily="18" charset="0"/>
                          </a:rPr>
                          <m:t>ñ</m:t>
                        </m:r>
                        <m:r>
                          <a:rPr lang="es-CR" sz="1100" b="0" i="1">
                            <a:latin typeface="Cambria Math" panose="02040503050406030204" pitchFamily="18" charset="0"/>
                          </a:rPr>
                          <m:t>𝑜𝑠</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𝑛𝑖</m:t>
                        </m:r>
                        <m:r>
                          <a:rPr lang="es-CR" sz="1100" b="0" i="1">
                            <a:latin typeface="Cambria Math" panose="02040503050406030204" pitchFamily="18" charset="0"/>
                          </a:rPr>
                          <m:t>ñ</m:t>
                        </m:r>
                        <m:r>
                          <a:rPr lang="es-CR" sz="1100" b="0" i="1">
                            <a:latin typeface="Cambria Math" panose="02040503050406030204" pitchFamily="18" charset="0"/>
                          </a:rPr>
                          <m:t>𝑎𝑠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0 </m:t>
                        </m:r>
                        <m:r>
                          <a:rPr lang="es-CR" sz="1100" b="0" i="1">
                            <a:latin typeface="Cambria Math" panose="02040503050406030204" pitchFamily="18" charset="0"/>
                          </a:rPr>
                          <m:t>𝑎</m:t>
                        </m:r>
                        <m:r>
                          <a:rPr lang="es-CR" sz="1100" b="0" i="1">
                            <a:latin typeface="Cambria Math" panose="02040503050406030204" pitchFamily="18" charset="0"/>
                          </a:rPr>
                          <m:t> 4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num>
                      <m:den>
                        <m:r>
                          <a:rPr lang="es-CR" sz="1100" b="0" i="1">
                            <a:latin typeface="Cambria Math" panose="02040503050406030204" pitchFamily="18" charset="0"/>
                          </a:rPr>
                          <m:t>𝑁𝑎𝑐𝑖𝑚𝑖𝑒𝑛𝑡𝑜𝑠</m:t>
                        </m:r>
                      </m:den>
                    </m:f>
                    <m:r>
                      <a:rPr lang="es-CR" sz="1100" b="0" i="1">
                        <a:latin typeface="Cambria Math" panose="02040503050406030204" pitchFamily="18" charset="0"/>
                        <a:ea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1 000</m:t>
                    </m:r>
                  </m:oMath>
                </m:oMathPara>
              </a14:m>
              <a:endParaRPr lang="es-CR" sz="1400"/>
            </a:p>
          </xdr:txBody>
        </xdr:sp>
      </mc:Choice>
      <mc:Fallback xmlns="">
        <xdr:sp macro="" textlink="">
          <xdr:nvSpPr>
            <xdr:cNvPr id="4" name="CuadroTexto 3">
              <a:extLst>
                <a:ext uri="{FF2B5EF4-FFF2-40B4-BE49-F238E27FC236}">
                  <a16:creationId xmlns:a16="http://schemas.microsoft.com/office/drawing/2014/main" id="{00000000-0008-0000-4000-000002000000}"/>
                </a:ext>
              </a:extLst>
            </xdr:cNvPr>
            <xdr:cNvSpPr txBox="1"/>
          </xdr:nvSpPr>
          <xdr:spPr>
            <a:xfrm>
              <a:off x="4782229" y="4593090"/>
              <a:ext cx="3995739" cy="321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𝐷𝑒𝑓𝑢𝑛𝑐𝑖𝑜𝑛𝑒𝑠 𝑑𝑒 𝑛𝑖ñ𝑜𝑠 𝑦 𝑛𝑖ñ𝑎𝑠 𝑑𝑒 0 𝑎 4 𝑎ñ𝑜𝑠)/𝑁𝑎𝑐𝑖𝑚𝑖𝑒𝑛𝑡𝑜𝑠</a:t>
              </a:r>
              <a:r>
                <a:rPr lang="es-CR" sz="1100" b="0" i="0">
                  <a:latin typeface="Cambria Math" panose="02040503050406030204" pitchFamily="18" charset="0"/>
                  <a:ea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1 000</a:t>
              </a:r>
              <a:endParaRPr lang="es-CR" sz="1400"/>
            </a:p>
          </xdr:txBody>
        </xdr:sp>
      </mc:Fallback>
    </mc:AlternateContent>
    <xdr:clientData/>
  </xdr:oneCellAnchor>
</xdr:wsDr>
</file>

<file path=xl/drawings/drawing38.xml><?xml version="1.0" encoding="utf-8"?>
<xdr:wsDr xmlns:xdr="http://schemas.openxmlformats.org/drawingml/2006/spreadsheetDrawing" xmlns:a="http://schemas.openxmlformats.org/drawingml/2006/main">
  <xdr:twoCellAnchor>
    <xdr:from>
      <xdr:col>1</xdr:col>
      <xdr:colOff>882967</xdr:colOff>
      <xdr:row>28</xdr:row>
      <xdr:rowOff>44767</xdr:rowOff>
    </xdr:from>
    <xdr:to>
      <xdr:col>11</xdr:col>
      <xdr:colOff>276225</xdr:colOff>
      <xdr:row>46</xdr:row>
      <xdr:rowOff>0</xdr:rowOff>
    </xdr:to>
    <xdr:graphicFrame macro="">
      <xdr:nvGraphicFramePr>
        <xdr:cNvPr id="3" name="Gráfico 2">
          <a:extLst>
            <a:ext uri="{FF2B5EF4-FFF2-40B4-BE49-F238E27FC236}">
              <a16:creationId xmlns:a16="http://schemas.microsoft.com/office/drawing/2014/main" id="{00000000-0008-0000-4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c:userShapes xmlns:c="http://schemas.openxmlformats.org/drawingml/2006/chart">
  <cdr:relSizeAnchor xmlns:cdr="http://schemas.openxmlformats.org/drawingml/2006/chartDrawing">
    <cdr:from>
      <cdr:x>0.04028</cdr:x>
      <cdr:y>0.76505</cdr:y>
    </cdr:from>
    <cdr:to>
      <cdr:x>0.07986</cdr:x>
      <cdr:y>0.84144</cdr:y>
    </cdr:to>
    <cdr:sp macro="" textlink="">
      <cdr:nvSpPr>
        <cdr:cNvPr id="2" name="CuadroTexto 1"/>
        <cdr:cNvSpPr txBox="1"/>
      </cdr:nvSpPr>
      <cdr:spPr>
        <a:xfrm xmlns:a="http://schemas.openxmlformats.org/drawingml/2006/main">
          <a:off x="184150" y="2098675"/>
          <a:ext cx="180975" cy="209550"/>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CR" sz="900"/>
            <a:t>0</a:t>
          </a:r>
        </a:p>
      </cdr:txBody>
    </cdr:sp>
  </cdr:relSizeAnchor>
  <cdr:relSizeAnchor xmlns:cdr="http://schemas.openxmlformats.org/drawingml/2006/chartDrawing">
    <cdr:from>
      <cdr:x>0.08194</cdr:x>
      <cdr:y>0.74421</cdr:y>
    </cdr:from>
    <cdr:to>
      <cdr:x>0.10694</cdr:x>
      <cdr:y>0.78588</cdr:y>
    </cdr:to>
    <cdr:cxnSp macro="">
      <cdr:nvCxnSpPr>
        <cdr:cNvPr id="3" name="Conector recto 2">
          <a:extLst xmlns:a="http://schemas.openxmlformats.org/drawingml/2006/main">
            <a:ext uri="{FF2B5EF4-FFF2-40B4-BE49-F238E27FC236}">
              <a16:creationId xmlns:a16="http://schemas.microsoft.com/office/drawing/2014/main" id="{81A16102-15DD-4ABD-AB33-740A67FDBE25}"/>
            </a:ext>
          </a:extLst>
        </cdr:cNvPr>
        <cdr:cNvCxnSpPr/>
      </cdr:nvCxnSpPr>
      <cdr:spPr>
        <a:xfrm xmlns:a="http://schemas.openxmlformats.org/drawingml/2006/main">
          <a:off x="374650" y="2041525"/>
          <a:ext cx="114300" cy="114309"/>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0.08819</cdr:x>
      <cdr:y>0.73032</cdr:y>
    </cdr:from>
    <cdr:to>
      <cdr:x>0.11319</cdr:x>
      <cdr:y>0.77199</cdr:y>
    </cdr:to>
    <cdr:cxnSp macro="">
      <cdr:nvCxnSpPr>
        <cdr:cNvPr id="4" name="Conector recto 3">
          <a:extLst xmlns:a="http://schemas.openxmlformats.org/drawingml/2006/main">
            <a:ext uri="{FF2B5EF4-FFF2-40B4-BE49-F238E27FC236}">
              <a16:creationId xmlns:a16="http://schemas.microsoft.com/office/drawing/2014/main" id="{81A16102-15DD-4ABD-AB33-740A67FDBE25}"/>
            </a:ext>
          </a:extLst>
        </cdr:cNvPr>
        <cdr:cNvCxnSpPr/>
      </cdr:nvCxnSpPr>
      <cdr:spPr>
        <a:xfrm xmlns:a="http://schemas.openxmlformats.org/drawingml/2006/main">
          <a:off x="403225" y="2003425"/>
          <a:ext cx="114300" cy="114309"/>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40.xml><?xml version="1.0" encoding="utf-8"?>
<xdr:wsDr xmlns:xdr="http://schemas.openxmlformats.org/drawingml/2006/spreadsheetDrawing" xmlns:a="http://schemas.openxmlformats.org/drawingml/2006/main">
  <xdr:oneCellAnchor>
    <xdr:from>
      <xdr:col>3</xdr:col>
      <xdr:colOff>319086</xdr:colOff>
      <xdr:row>15</xdr:row>
      <xdr:rowOff>76200</xdr:rowOff>
    </xdr:from>
    <xdr:ext cx="3334280" cy="322268"/>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4200-000002000000}"/>
                </a:ext>
              </a:extLst>
            </xdr:cNvPr>
            <xdr:cNvSpPr txBox="1"/>
          </xdr:nvSpPr>
          <xdr:spPr>
            <a:xfrm>
              <a:off x="4271961" y="4933950"/>
              <a:ext cx="3334280"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𝐷𝑒𝑓𝑢𝑛𝑐𝑖𝑜𝑛𝑒𝑠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𝑛𝑖</m:t>
                        </m:r>
                        <m:r>
                          <a:rPr lang="es-CR" sz="1100" b="0" i="1">
                            <a:latin typeface="Cambria Math" panose="02040503050406030204" pitchFamily="18" charset="0"/>
                          </a:rPr>
                          <m:t>ñ</m:t>
                        </m:r>
                        <m:r>
                          <a:rPr lang="es-CR" sz="1100" b="0" i="1">
                            <a:latin typeface="Cambria Math" panose="02040503050406030204" pitchFamily="18" charset="0"/>
                          </a:rPr>
                          <m:t>𝑜𝑠</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𝑛𝑖</m:t>
                        </m:r>
                        <m:r>
                          <a:rPr lang="es-CR" sz="1100" b="0" i="1">
                            <a:latin typeface="Cambria Math" panose="02040503050406030204" pitchFamily="18" charset="0"/>
                          </a:rPr>
                          <m:t>ñ</m:t>
                        </m:r>
                        <m:r>
                          <a:rPr lang="es-CR" sz="1100" b="0" i="1">
                            <a:latin typeface="Cambria Math" panose="02040503050406030204" pitchFamily="18" charset="0"/>
                          </a:rPr>
                          <m:t>𝑎𝑠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0 </m:t>
                        </m:r>
                        <m:r>
                          <a:rPr lang="es-CR" sz="1100" b="0" i="1">
                            <a:latin typeface="Cambria Math" panose="02040503050406030204" pitchFamily="18" charset="0"/>
                          </a:rPr>
                          <m:t>𝑎</m:t>
                        </m:r>
                        <m:r>
                          <a:rPr lang="es-CR" sz="1100" b="0" i="1">
                            <a:latin typeface="Cambria Math" panose="02040503050406030204" pitchFamily="18" charset="0"/>
                          </a:rPr>
                          <m:t> 28 </m:t>
                        </m:r>
                        <m:r>
                          <a:rPr lang="es-CR" sz="1100" b="0" i="1">
                            <a:latin typeface="Cambria Math" panose="02040503050406030204" pitchFamily="18" charset="0"/>
                          </a:rPr>
                          <m:t>𝑑</m:t>
                        </m:r>
                        <m:r>
                          <a:rPr lang="es-CR" sz="1100" b="0" i="1">
                            <a:latin typeface="Cambria Math" panose="02040503050406030204" pitchFamily="18" charset="0"/>
                          </a:rPr>
                          <m:t>í</m:t>
                        </m:r>
                        <m:r>
                          <a:rPr lang="es-CR" sz="1100" b="0" i="1">
                            <a:latin typeface="Cambria Math" panose="02040503050406030204" pitchFamily="18" charset="0"/>
                          </a:rPr>
                          <m:t>𝑎𝑠</m:t>
                        </m:r>
                      </m:num>
                      <m:den>
                        <m:r>
                          <a:rPr lang="es-CR" sz="1100" b="0" i="1">
                            <a:latin typeface="Cambria Math" panose="02040503050406030204" pitchFamily="18" charset="0"/>
                          </a:rPr>
                          <m:t>𝑁𝑎𝑐𝑖𝑚𝑖𝑒𝑛𝑡𝑜𝑠</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1 000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4200-000002000000}"/>
                </a:ext>
              </a:extLst>
            </xdr:cNvPr>
            <xdr:cNvSpPr txBox="1"/>
          </xdr:nvSpPr>
          <xdr:spPr>
            <a:xfrm>
              <a:off x="4271961" y="4933950"/>
              <a:ext cx="3334280"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𝐷𝑒𝑓𝑢𝑛𝑐𝑖𝑜𝑛𝑒𝑠 𝑑𝑒 𝑛𝑖ñ𝑜𝑠 𝑦 𝑛𝑖ñ𝑎𝑠 𝑑𝑒 0 𝑎 28 𝑑í𝑎𝑠)/𝑁𝑎𝑐𝑖𝑚𝑖𝑒𝑛𝑡𝑜𝑠</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1 000</a:t>
              </a:r>
              <a:endParaRPr lang="es-CR" sz="1100"/>
            </a:p>
          </xdr:txBody>
        </xdr:sp>
      </mc:Fallback>
    </mc:AlternateContent>
    <xdr:clientData/>
  </xdr:oneCellAnchor>
  <xdr:oneCellAnchor>
    <xdr:from>
      <xdr:col>3</xdr:col>
      <xdr:colOff>319086</xdr:colOff>
      <xdr:row>15</xdr:row>
      <xdr:rowOff>76200</xdr:rowOff>
    </xdr:from>
    <xdr:ext cx="3334280" cy="322268"/>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4200-000002000000}"/>
                </a:ext>
              </a:extLst>
            </xdr:cNvPr>
            <xdr:cNvSpPr txBox="1"/>
          </xdr:nvSpPr>
          <xdr:spPr>
            <a:xfrm>
              <a:off x="4271961" y="5124450"/>
              <a:ext cx="3334280"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𝐷𝑒𝑓𝑢𝑛𝑐𝑖𝑜𝑛𝑒𝑠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𝑛𝑖</m:t>
                        </m:r>
                        <m:r>
                          <a:rPr lang="es-CR" sz="1100" b="0" i="1">
                            <a:latin typeface="Cambria Math" panose="02040503050406030204" pitchFamily="18" charset="0"/>
                          </a:rPr>
                          <m:t>ñ</m:t>
                        </m:r>
                        <m:r>
                          <a:rPr lang="es-CR" sz="1100" b="0" i="1">
                            <a:latin typeface="Cambria Math" panose="02040503050406030204" pitchFamily="18" charset="0"/>
                          </a:rPr>
                          <m:t>𝑜𝑠</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𝑛𝑖</m:t>
                        </m:r>
                        <m:r>
                          <a:rPr lang="es-CR" sz="1100" b="0" i="1">
                            <a:latin typeface="Cambria Math" panose="02040503050406030204" pitchFamily="18" charset="0"/>
                          </a:rPr>
                          <m:t>ñ</m:t>
                        </m:r>
                        <m:r>
                          <a:rPr lang="es-CR" sz="1100" b="0" i="1">
                            <a:latin typeface="Cambria Math" panose="02040503050406030204" pitchFamily="18" charset="0"/>
                          </a:rPr>
                          <m:t>𝑎𝑠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0 </m:t>
                        </m:r>
                        <m:r>
                          <a:rPr lang="es-CR" sz="1100" b="0" i="1">
                            <a:latin typeface="Cambria Math" panose="02040503050406030204" pitchFamily="18" charset="0"/>
                          </a:rPr>
                          <m:t>𝑎</m:t>
                        </m:r>
                        <m:r>
                          <a:rPr lang="es-CR" sz="1100" b="0" i="1">
                            <a:latin typeface="Cambria Math" panose="02040503050406030204" pitchFamily="18" charset="0"/>
                          </a:rPr>
                          <m:t> 28 </m:t>
                        </m:r>
                        <m:r>
                          <a:rPr lang="es-CR" sz="1100" b="0" i="1">
                            <a:latin typeface="Cambria Math" panose="02040503050406030204" pitchFamily="18" charset="0"/>
                          </a:rPr>
                          <m:t>𝑑</m:t>
                        </m:r>
                        <m:r>
                          <a:rPr lang="es-CR" sz="1100" b="0" i="1">
                            <a:latin typeface="Cambria Math" panose="02040503050406030204" pitchFamily="18" charset="0"/>
                          </a:rPr>
                          <m:t>í</m:t>
                        </m:r>
                        <m:r>
                          <a:rPr lang="es-CR" sz="1100" b="0" i="1">
                            <a:latin typeface="Cambria Math" panose="02040503050406030204" pitchFamily="18" charset="0"/>
                          </a:rPr>
                          <m:t>𝑎𝑠</m:t>
                        </m:r>
                      </m:num>
                      <m:den>
                        <m:r>
                          <a:rPr lang="es-CR" sz="1100" b="0" i="1">
                            <a:latin typeface="Cambria Math" panose="02040503050406030204" pitchFamily="18" charset="0"/>
                          </a:rPr>
                          <m:t>𝑁𝑎𝑐𝑖𝑚𝑖𝑒𝑛𝑡𝑜𝑠</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1 000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4200-000002000000}"/>
                </a:ext>
              </a:extLst>
            </xdr:cNvPr>
            <xdr:cNvSpPr txBox="1"/>
          </xdr:nvSpPr>
          <xdr:spPr>
            <a:xfrm>
              <a:off x="4271961" y="5124450"/>
              <a:ext cx="3334280"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𝐷𝑒𝑓𝑢𝑛𝑐𝑖𝑜𝑛𝑒𝑠 𝑑𝑒 𝑛𝑖ñ𝑜𝑠 𝑦 𝑛𝑖ñ𝑎𝑠 𝑑𝑒 0 𝑎 28 𝑑í𝑎𝑠)/𝑁𝑎𝑐𝑖𝑚𝑖𝑒𝑛𝑡𝑜𝑠</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1 000</a:t>
              </a:r>
              <a:endParaRPr lang="es-CR" sz="1100"/>
            </a:p>
          </xdr:txBody>
        </xdr:sp>
      </mc:Fallback>
    </mc:AlternateContent>
    <xdr:clientData/>
  </xdr:oneCellAnchor>
</xdr:wsDr>
</file>

<file path=xl/drawings/drawing41.xml><?xml version="1.0" encoding="utf-8"?>
<xdr:wsDr xmlns:xdr="http://schemas.openxmlformats.org/drawingml/2006/spreadsheetDrawing" xmlns:a="http://schemas.openxmlformats.org/drawingml/2006/main">
  <xdr:twoCellAnchor>
    <xdr:from>
      <xdr:col>2</xdr:col>
      <xdr:colOff>14287</xdr:colOff>
      <xdr:row>34</xdr:row>
      <xdr:rowOff>100012</xdr:rowOff>
    </xdr:from>
    <xdr:to>
      <xdr:col>10</xdr:col>
      <xdr:colOff>90487</xdr:colOff>
      <xdr:row>53</xdr:row>
      <xdr:rowOff>128587</xdr:rowOff>
    </xdr:to>
    <xdr:graphicFrame macro="">
      <xdr:nvGraphicFramePr>
        <xdr:cNvPr id="2" name="Gráfico 1">
          <a:extLst>
            <a:ext uri="{FF2B5EF4-FFF2-40B4-BE49-F238E27FC236}">
              <a16:creationId xmlns:a16="http://schemas.microsoft.com/office/drawing/2014/main" id="{00000000-0008-0000-4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oneCellAnchor>
    <xdr:from>
      <xdr:col>3</xdr:col>
      <xdr:colOff>419100</xdr:colOff>
      <xdr:row>15</xdr:row>
      <xdr:rowOff>52387</xdr:rowOff>
    </xdr:from>
    <xdr:ext cx="3609065" cy="382605"/>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4400-000002000000}"/>
                </a:ext>
              </a:extLst>
            </xdr:cNvPr>
            <xdr:cNvSpPr txBox="1"/>
          </xdr:nvSpPr>
          <xdr:spPr>
            <a:xfrm>
              <a:off x="4533900" y="5043487"/>
              <a:ext cx="3609065"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𝑁</m:t>
                        </m:r>
                        <m:r>
                          <a:rPr lang="es-CR" sz="1200" b="0" i="1">
                            <a:latin typeface="Cambria Math" panose="02040503050406030204" pitchFamily="18" charset="0"/>
                          </a:rPr>
                          <m:t>ú</m:t>
                        </m:r>
                        <m:r>
                          <a:rPr lang="es-CR" sz="1200" b="0" i="1">
                            <a:latin typeface="Cambria Math" panose="02040503050406030204" pitchFamily="18" charset="0"/>
                          </a:rPr>
                          <m:t>𝑚𝑒𝑟𝑜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𝑛𝑢𝑒𝑣𝑜𝑠</m:t>
                        </m:r>
                        <m:r>
                          <a:rPr lang="es-CR" sz="1200" b="0" i="1">
                            <a:latin typeface="Cambria Math" panose="02040503050406030204" pitchFamily="18" charset="0"/>
                          </a:rPr>
                          <m:t> </m:t>
                        </m:r>
                        <m:r>
                          <a:rPr lang="es-CR" sz="1200" b="0" i="1">
                            <a:latin typeface="Cambria Math" panose="02040503050406030204" pitchFamily="18" charset="0"/>
                          </a:rPr>
                          <m:t>𝑑𝑖𝑎𝑔𝑛</m:t>
                        </m:r>
                        <m:r>
                          <a:rPr lang="es-CR" sz="1200" b="0" i="1">
                            <a:latin typeface="Cambria Math" panose="02040503050406030204" pitchFamily="18" charset="0"/>
                          </a:rPr>
                          <m:t>ó</m:t>
                        </m:r>
                        <m:r>
                          <a:rPr lang="es-CR" sz="1200" b="0" i="1">
                            <a:latin typeface="Cambria Math" panose="02040503050406030204" pitchFamily="18" charset="0"/>
                          </a:rPr>
                          <m:t>𝑠𝑡𝑖𝑣𝑜𝑠</m:t>
                        </m:r>
                        <m:r>
                          <a:rPr lang="es-CR" sz="1200" b="0" i="1">
                            <a:latin typeface="Cambria Math" panose="02040503050406030204" pitchFamily="18" charset="0"/>
                          </a:rPr>
                          <m:t> </m:t>
                        </m:r>
                        <m:r>
                          <a:rPr lang="es-CR" sz="1200" b="0" i="1">
                            <a:latin typeface="Cambria Math" panose="02040503050406030204" pitchFamily="18" charset="0"/>
                          </a:rPr>
                          <m:t>𝑝𝑜𝑟</m:t>
                        </m:r>
                        <m:r>
                          <a:rPr lang="es-CR" sz="1200" b="0" i="1">
                            <a:latin typeface="Cambria Math" panose="02040503050406030204" pitchFamily="18" charset="0"/>
                          </a:rPr>
                          <m:t> </m:t>
                        </m:r>
                        <m:r>
                          <a:rPr lang="es-CR" sz="1200" b="0" i="1">
                            <a:latin typeface="Cambria Math" panose="02040503050406030204" pitchFamily="18" charset="0"/>
                          </a:rPr>
                          <m:t>𝑉𝐼𝐻</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latin typeface="Cambria Math" panose="02040503050406030204" pitchFamily="18" charset="0"/>
                        <a:ea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4400-000002000000}"/>
                </a:ext>
              </a:extLst>
            </xdr:cNvPr>
            <xdr:cNvSpPr txBox="1"/>
          </xdr:nvSpPr>
          <xdr:spPr>
            <a:xfrm>
              <a:off x="4533900" y="5043487"/>
              <a:ext cx="3609065"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𝑁ú𝑚𝑒𝑟𝑜 𝑑𝑒 𝑛𝑢𝑒𝑣𝑜𝑠 𝑑𝑖𝑎𝑔𝑛ó𝑠𝑡𝑖𝑣𝑜𝑠 𝑝𝑜𝑟 𝑉𝐼𝐻)/(𝑇𝑜𝑡𝑎𝑙 𝑑𝑒 𝑝𝑜𝑏𝑙𝑎𝑐𝑖ó𝑛)</a:t>
              </a:r>
              <a:r>
                <a:rPr lang="es-CR" sz="1200" b="0" i="0">
                  <a:latin typeface="Cambria Math" panose="02040503050406030204" pitchFamily="18" charset="0"/>
                  <a:ea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wsDr>
</file>

<file path=xl/drawings/drawing43.xml><?xml version="1.0" encoding="utf-8"?>
<xdr:wsDr xmlns:xdr="http://schemas.openxmlformats.org/drawingml/2006/spreadsheetDrawing" xmlns:a="http://schemas.openxmlformats.org/drawingml/2006/main">
  <xdr:twoCellAnchor>
    <xdr:from>
      <xdr:col>6</xdr:col>
      <xdr:colOff>757237</xdr:colOff>
      <xdr:row>8</xdr:row>
      <xdr:rowOff>509587</xdr:rowOff>
    </xdr:from>
    <xdr:to>
      <xdr:col>12</xdr:col>
      <xdr:colOff>757237</xdr:colOff>
      <xdr:row>24</xdr:row>
      <xdr:rowOff>90487</xdr:rowOff>
    </xdr:to>
    <xdr:graphicFrame macro="">
      <xdr:nvGraphicFramePr>
        <xdr:cNvPr id="2" name="Gráfico 1">
          <a:extLst>
            <a:ext uri="{FF2B5EF4-FFF2-40B4-BE49-F238E27FC236}">
              <a16:creationId xmlns:a16="http://schemas.microsoft.com/office/drawing/2014/main" id="{00000000-0008-0000-4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oneCellAnchor>
    <xdr:from>
      <xdr:col>3</xdr:col>
      <xdr:colOff>91016</xdr:colOff>
      <xdr:row>15</xdr:row>
      <xdr:rowOff>103716</xdr:rowOff>
    </xdr:from>
    <xdr:ext cx="4391972" cy="351571"/>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4600-000002000000}"/>
                </a:ext>
              </a:extLst>
            </xdr:cNvPr>
            <xdr:cNvSpPr txBox="1"/>
          </xdr:nvSpPr>
          <xdr:spPr>
            <a:xfrm>
              <a:off x="4196291" y="6961716"/>
              <a:ext cx="4391972" cy="351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𝑁</m:t>
                        </m:r>
                        <m:r>
                          <a:rPr lang="es-CR" sz="1200" b="0" i="1">
                            <a:latin typeface="Cambria Math" panose="02040503050406030204" pitchFamily="18" charset="0"/>
                          </a:rPr>
                          <m:t>ú</m:t>
                        </m:r>
                        <m:r>
                          <a:rPr lang="es-CR" sz="1200" b="0" i="1">
                            <a:latin typeface="Cambria Math" panose="02040503050406030204" pitchFamily="18" charset="0"/>
                          </a:rPr>
                          <m:t>𝑚𝑒𝑟𝑜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𝑛𝑢𝑒𝑣𝑜𝑠</m:t>
                        </m:r>
                        <m:r>
                          <a:rPr lang="es-CR" sz="1200" b="0" i="1">
                            <a:latin typeface="Cambria Math" panose="02040503050406030204" pitchFamily="18" charset="0"/>
                          </a:rPr>
                          <m:t> </m:t>
                        </m:r>
                        <m:r>
                          <a:rPr lang="es-CR" sz="1200" b="0" i="1">
                            <a:latin typeface="Cambria Math" panose="02040503050406030204" pitchFamily="18" charset="0"/>
                          </a:rPr>
                          <m:t>𝑐𝑎𝑠𝑜𝑠</m:t>
                        </m:r>
                        <m:r>
                          <a:rPr lang="es-CR" sz="1200" b="0" i="1">
                            <a:latin typeface="Cambria Math" panose="02040503050406030204" pitchFamily="18" charset="0"/>
                          </a:rPr>
                          <m:t> </m:t>
                        </m:r>
                        <m:r>
                          <a:rPr lang="es-CR" sz="1200" b="0" i="1">
                            <a:latin typeface="Cambria Math" panose="02040503050406030204" pitchFamily="18" charset="0"/>
                          </a:rPr>
                          <m:t>𝑦</m:t>
                        </m:r>
                        <m:r>
                          <a:rPr lang="es-CR" sz="1200" b="0" i="1">
                            <a:latin typeface="Cambria Math" panose="02040503050406030204" pitchFamily="18" charset="0"/>
                          </a:rPr>
                          <m:t> </m:t>
                        </m:r>
                        <m:r>
                          <a:rPr lang="es-CR" sz="1200" b="0" i="1">
                            <a:latin typeface="Cambria Math" panose="02040503050406030204" pitchFamily="18" charset="0"/>
                          </a:rPr>
                          <m:t>𝑟𝑒𝑐𝑎</m:t>
                        </m:r>
                        <m:r>
                          <a:rPr lang="es-CR" sz="1200" b="0" i="1">
                            <a:latin typeface="Cambria Math" panose="02040503050406030204" pitchFamily="18" charset="0"/>
                          </a:rPr>
                          <m:t>í</m:t>
                        </m:r>
                        <m:r>
                          <a:rPr lang="es-CR" sz="1200" b="0" i="1">
                            <a:latin typeface="Cambria Math" panose="02040503050406030204" pitchFamily="18" charset="0"/>
                          </a:rPr>
                          <m:t>𝑑𝑎𝑠</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𝑡𝑢𝑏𝑒𝑟𝑐𝑢𝑙𝑜𝑠𝑖𝑠</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h𝑎𝑏𝑖𝑡𝑎𝑛𝑡𝑒𝑠</m:t>
                        </m:r>
                      </m:den>
                    </m:f>
                    <m:r>
                      <a:rPr lang="es-CR" sz="1200" b="0" i="1">
                        <a:latin typeface="Cambria Math" panose="02040503050406030204" pitchFamily="18" charset="0"/>
                      </a:rPr>
                      <m:t> </m:t>
                    </m:r>
                    <m:r>
                      <a:rPr lang="es-CR" sz="1200" b="0" i="1">
                        <a:latin typeface="Cambria Math" panose="02040503050406030204" pitchFamily="18" charset="0"/>
                        <a:ea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4600-000002000000}"/>
                </a:ext>
              </a:extLst>
            </xdr:cNvPr>
            <xdr:cNvSpPr txBox="1"/>
          </xdr:nvSpPr>
          <xdr:spPr>
            <a:xfrm>
              <a:off x="4196291" y="6961716"/>
              <a:ext cx="4391972" cy="351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𝑁ú𝑚𝑒𝑟𝑜 𝑑𝑒 𝑛𝑢𝑒𝑣𝑜𝑠 𝑐𝑎𝑠𝑜𝑠 𝑦 𝑟𝑒𝑐𝑎í𝑑𝑎𝑠 𝑑𝑒 𝑡𝑢𝑏𝑒𝑟𝑐𝑢𝑙𝑜𝑠𝑖𝑠)/(𝑇𝑜𝑡𝑎𝑙 𝑑𝑒 ℎ𝑎𝑏𝑖𝑡𝑎𝑛𝑡𝑒𝑠)  </a:t>
              </a:r>
              <a:r>
                <a:rPr lang="es-CR" sz="1200" b="0" i="0">
                  <a:latin typeface="Cambria Math" panose="02040503050406030204" pitchFamily="18" charset="0"/>
                  <a:ea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oneCellAnchor>
    <xdr:from>
      <xdr:col>3</xdr:col>
      <xdr:colOff>91016</xdr:colOff>
      <xdr:row>15</xdr:row>
      <xdr:rowOff>103716</xdr:rowOff>
    </xdr:from>
    <xdr:ext cx="4391972" cy="351571"/>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4600-000002000000}"/>
                </a:ext>
              </a:extLst>
            </xdr:cNvPr>
            <xdr:cNvSpPr txBox="1"/>
          </xdr:nvSpPr>
          <xdr:spPr>
            <a:xfrm>
              <a:off x="4196291" y="7152216"/>
              <a:ext cx="4391972" cy="351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𝑁</m:t>
                        </m:r>
                        <m:r>
                          <a:rPr lang="es-CR" sz="1200" b="0" i="1">
                            <a:latin typeface="Cambria Math" panose="02040503050406030204" pitchFamily="18" charset="0"/>
                          </a:rPr>
                          <m:t>ú</m:t>
                        </m:r>
                        <m:r>
                          <a:rPr lang="es-CR" sz="1200" b="0" i="1">
                            <a:latin typeface="Cambria Math" panose="02040503050406030204" pitchFamily="18" charset="0"/>
                          </a:rPr>
                          <m:t>𝑚𝑒𝑟𝑜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𝑛𝑢𝑒𝑣𝑜𝑠</m:t>
                        </m:r>
                        <m:r>
                          <a:rPr lang="es-CR" sz="1200" b="0" i="1">
                            <a:latin typeface="Cambria Math" panose="02040503050406030204" pitchFamily="18" charset="0"/>
                          </a:rPr>
                          <m:t> </m:t>
                        </m:r>
                        <m:r>
                          <a:rPr lang="es-CR" sz="1200" b="0" i="1">
                            <a:latin typeface="Cambria Math" panose="02040503050406030204" pitchFamily="18" charset="0"/>
                          </a:rPr>
                          <m:t>𝑐𝑎𝑠𝑜𝑠</m:t>
                        </m:r>
                        <m:r>
                          <a:rPr lang="es-CR" sz="1200" b="0" i="1">
                            <a:latin typeface="Cambria Math" panose="02040503050406030204" pitchFamily="18" charset="0"/>
                          </a:rPr>
                          <m:t> </m:t>
                        </m:r>
                        <m:r>
                          <a:rPr lang="es-CR" sz="1200" b="0" i="1">
                            <a:latin typeface="Cambria Math" panose="02040503050406030204" pitchFamily="18" charset="0"/>
                          </a:rPr>
                          <m:t>𝑦</m:t>
                        </m:r>
                        <m:r>
                          <a:rPr lang="es-CR" sz="1200" b="0" i="1">
                            <a:latin typeface="Cambria Math" panose="02040503050406030204" pitchFamily="18" charset="0"/>
                          </a:rPr>
                          <m:t> </m:t>
                        </m:r>
                        <m:r>
                          <a:rPr lang="es-CR" sz="1200" b="0" i="1">
                            <a:latin typeface="Cambria Math" panose="02040503050406030204" pitchFamily="18" charset="0"/>
                          </a:rPr>
                          <m:t>𝑟𝑒𝑐𝑎</m:t>
                        </m:r>
                        <m:r>
                          <a:rPr lang="es-CR" sz="1200" b="0" i="1">
                            <a:latin typeface="Cambria Math" panose="02040503050406030204" pitchFamily="18" charset="0"/>
                          </a:rPr>
                          <m:t>í</m:t>
                        </m:r>
                        <m:r>
                          <a:rPr lang="es-CR" sz="1200" b="0" i="1">
                            <a:latin typeface="Cambria Math" panose="02040503050406030204" pitchFamily="18" charset="0"/>
                          </a:rPr>
                          <m:t>𝑑𝑎𝑠</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𝑡𝑢𝑏𝑒𝑟𝑐𝑢𝑙𝑜𝑠𝑖𝑠</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h𝑎𝑏𝑖𝑡𝑎𝑛𝑡𝑒𝑠</m:t>
                        </m:r>
                      </m:den>
                    </m:f>
                    <m:r>
                      <a:rPr lang="es-CR" sz="1200" b="0" i="1">
                        <a:latin typeface="Cambria Math" panose="02040503050406030204" pitchFamily="18" charset="0"/>
                      </a:rPr>
                      <m:t> </m:t>
                    </m:r>
                    <m:r>
                      <a:rPr lang="es-CR" sz="1200" b="0" i="1">
                        <a:latin typeface="Cambria Math" panose="02040503050406030204" pitchFamily="18" charset="0"/>
                        <a:ea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3" name="CuadroTexto 2">
              <a:extLst>
                <a:ext uri="{FF2B5EF4-FFF2-40B4-BE49-F238E27FC236}">
                  <a16:creationId xmlns:a16="http://schemas.microsoft.com/office/drawing/2014/main" id="{00000000-0008-0000-4600-000002000000}"/>
                </a:ext>
              </a:extLst>
            </xdr:cNvPr>
            <xdr:cNvSpPr txBox="1"/>
          </xdr:nvSpPr>
          <xdr:spPr>
            <a:xfrm>
              <a:off x="4196291" y="7152216"/>
              <a:ext cx="4391972" cy="351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𝑁ú𝑚𝑒𝑟𝑜 𝑑𝑒 𝑛𝑢𝑒𝑣𝑜𝑠 𝑐𝑎𝑠𝑜𝑠 𝑦 𝑟𝑒𝑐𝑎í𝑑𝑎𝑠 𝑑𝑒 𝑡𝑢𝑏𝑒𝑟𝑐𝑢𝑙𝑜𝑠𝑖𝑠)/(𝑇𝑜𝑡𝑎𝑙 𝑑𝑒 ℎ𝑎𝑏𝑖𝑡𝑎𝑛𝑡𝑒𝑠)  </a:t>
              </a:r>
              <a:r>
                <a:rPr lang="es-CR" sz="1200" b="0" i="0">
                  <a:latin typeface="Cambria Math" panose="02040503050406030204" pitchFamily="18" charset="0"/>
                  <a:ea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wsDr>
</file>

<file path=xl/drawings/drawing45.xml><?xml version="1.0" encoding="utf-8"?>
<xdr:wsDr xmlns:xdr="http://schemas.openxmlformats.org/drawingml/2006/spreadsheetDrawing" xmlns:a="http://schemas.openxmlformats.org/drawingml/2006/main">
  <xdr:twoCellAnchor>
    <xdr:from>
      <xdr:col>7</xdr:col>
      <xdr:colOff>28575</xdr:colOff>
      <xdr:row>8</xdr:row>
      <xdr:rowOff>661986</xdr:rowOff>
    </xdr:from>
    <xdr:to>
      <xdr:col>14</xdr:col>
      <xdr:colOff>161925</xdr:colOff>
      <xdr:row>22</xdr:row>
      <xdr:rowOff>133349</xdr:rowOff>
    </xdr:to>
    <xdr:graphicFrame macro="">
      <xdr:nvGraphicFramePr>
        <xdr:cNvPr id="2" name="7 Gráfico">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38100</xdr:colOff>
      <xdr:row>22</xdr:row>
      <xdr:rowOff>66677</xdr:rowOff>
    </xdr:from>
    <xdr:to>
      <xdr:col>16</xdr:col>
      <xdr:colOff>257175</xdr:colOff>
      <xdr:row>31</xdr:row>
      <xdr:rowOff>381000</xdr:rowOff>
    </xdr:to>
    <xdr:cxnSp macro="">
      <xdr:nvCxnSpPr>
        <xdr:cNvPr id="3" name="9 Conector recto de flecha">
          <a:extLst>
            <a:ext uri="{FF2B5EF4-FFF2-40B4-BE49-F238E27FC236}">
              <a16:creationId xmlns:a16="http://schemas.microsoft.com/office/drawing/2014/main" id="{00000000-0008-0000-0000-00000A000000}"/>
            </a:ext>
          </a:extLst>
        </xdr:cNvPr>
        <xdr:cNvCxnSpPr/>
      </xdr:nvCxnSpPr>
      <xdr:spPr>
        <a:xfrm flipV="1">
          <a:off x="11029950" y="4972052"/>
          <a:ext cx="981075" cy="1714498"/>
        </a:xfrm>
        <a:prstGeom prst="straightConnector1">
          <a:avLst/>
        </a:prstGeom>
        <a:ln w="31750">
          <a:tailEnd type="arrow"/>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14</xdr:col>
      <xdr:colOff>238125</xdr:colOff>
      <xdr:row>16</xdr:row>
      <xdr:rowOff>9525</xdr:rowOff>
    </xdr:from>
    <xdr:to>
      <xdr:col>15</xdr:col>
      <xdr:colOff>723900</xdr:colOff>
      <xdr:row>16</xdr:row>
      <xdr:rowOff>28575</xdr:rowOff>
    </xdr:to>
    <xdr:cxnSp macro="">
      <xdr:nvCxnSpPr>
        <xdr:cNvPr id="4" name="12 Conector recto de flecha">
          <a:extLst>
            <a:ext uri="{FF2B5EF4-FFF2-40B4-BE49-F238E27FC236}">
              <a16:creationId xmlns:a16="http://schemas.microsoft.com/office/drawing/2014/main" id="{00000000-0008-0000-0000-00000D000000}"/>
            </a:ext>
          </a:extLst>
        </xdr:cNvPr>
        <xdr:cNvCxnSpPr/>
      </xdr:nvCxnSpPr>
      <xdr:spPr>
        <a:xfrm flipV="1">
          <a:off x="10467975" y="3943350"/>
          <a:ext cx="1247775" cy="19050"/>
        </a:xfrm>
        <a:prstGeom prst="straightConnector1">
          <a:avLst/>
        </a:prstGeom>
        <a:ln w="31750">
          <a:headEnd type="stealth"/>
          <a:tailEnd type="arrow"/>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46.xml><?xml version="1.0" encoding="utf-8"?>
<xdr:wsDr xmlns:xdr="http://schemas.openxmlformats.org/drawingml/2006/spreadsheetDrawing" xmlns:a="http://schemas.openxmlformats.org/drawingml/2006/main">
  <xdr:oneCellAnchor>
    <xdr:from>
      <xdr:col>3</xdr:col>
      <xdr:colOff>838200</xdr:colOff>
      <xdr:row>15</xdr:row>
      <xdr:rowOff>85725</xdr:rowOff>
    </xdr:from>
    <xdr:ext cx="4224683" cy="383888"/>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4800-000002000000}"/>
                </a:ext>
              </a:extLst>
            </xdr:cNvPr>
            <xdr:cNvSpPr txBox="1"/>
          </xdr:nvSpPr>
          <xdr:spPr>
            <a:xfrm>
              <a:off x="4638675" y="4724400"/>
              <a:ext cx="4224683" cy="383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𝑁</m:t>
                        </m:r>
                        <m:r>
                          <a:rPr lang="es-CR" sz="1200" b="0" i="1">
                            <a:latin typeface="Cambria Math" panose="02040503050406030204" pitchFamily="18" charset="0"/>
                          </a:rPr>
                          <m:t>ú</m:t>
                        </m:r>
                        <m:r>
                          <a:rPr lang="es-CR" sz="1200" b="0" i="1">
                            <a:latin typeface="Cambria Math" panose="02040503050406030204" pitchFamily="18" charset="0"/>
                          </a:rPr>
                          <m:t>𝑚𝑒𝑟𝑜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𝑐𝑎𝑠𝑜𝑠</m:t>
                        </m:r>
                        <m:r>
                          <a:rPr lang="es-CR" sz="1200" b="0" i="1">
                            <a:latin typeface="Cambria Math" panose="02040503050406030204" pitchFamily="18" charset="0"/>
                          </a:rPr>
                          <m:t> </m:t>
                        </m:r>
                        <m:r>
                          <a:rPr lang="es-CR" sz="1200" b="0" i="1">
                            <a:latin typeface="Cambria Math" panose="02040503050406030204" pitchFamily="18" charset="0"/>
                          </a:rPr>
                          <m:t>𝑎𝑢𝑡</m:t>
                        </m:r>
                        <m:r>
                          <a:rPr lang="es-CR" sz="1200" b="0" i="1">
                            <a:latin typeface="Cambria Math" panose="02040503050406030204" pitchFamily="18" charset="0"/>
                          </a:rPr>
                          <m:t>ó</m:t>
                        </m:r>
                        <m:r>
                          <a:rPr lang="es-CR" sz="1200" b="0" i="1">
                            <a:latin typeface="Cambria Math" panose="02040503050406030204" pitchFamily="18" charset="0"/>
                          </a:rPr>
                          <m:t>𝑐𝑡𝑜𝑛𝑜𝑠</m:t>
                        </m:r>
                        <m:r>
                          <a:rPr lang="es-CR" sz="1200" b="0" i="1">
                            <a:latin typeface="Cambria Math" panose="02040503050406030204" pitchFamily="18" charset="0"/>
                          </a:rPr>
                          <m:t> </m:t>
                        </m:r>
                        <m:r>
                          <a:rPr lang="es-CR" sz="1200" b="0" i="1">
                            <a:latin typeface="Cambria Math" panose="02040503050406030204" pitchFamily="18" charset="0"/>
                          </a:rPr>
                          <m:t>𝑛𝑜𝑡𝑖𝑓𝑖𝑐𝑎𝑑𝑜𝑠</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𝑚𝑎𝑙𝑎𝑟𝑖𝑎</m:t>
                        </m:r>
                      </m:num>
                      <m:den>
                        <m:r>
                          <a:rPr lang="es-CR" sz="1200" b="0" i="1">
                            <a:latin typeface="Cambria Math" panose="02040503050406030204" pitchFamily="18" charset="0"/>
                          </a:rPr>
                          <m:t>𝑃𝑜𝑏𝑙𝑎𝑐𝑖</m:t>
                        </m:r>
                        <m:r>
                          <a:rPr lang="es-CR" sz="1200" b="0" i="1">
                            <a:latin typeface="Cambria Math" panose="02040503050406030204" pitchFamily="18" charset="0"/>
                          </a:rPr>
                          <m:t>ó</m:t>
                        </m:r>
                        <m:r>
                          <a:rPr lang="es-CR" sz="1200" b="0" i="1">
                            <a:latin typeface="Cambria Math" panose="02040503050406030204" pitchFamily="18" charset="0"/>
                          </a:rPr>
                          <m:t>𝑛</m:t>
                        </m:r>
                        <m:r>
                          <a:rPr lang="es-CR" sz="1200" b="0" i="1">
                            <a:latin typeface="Cambria Math" panose="02040503050406030204" pitchFamily="18" charset="0"/>
                          </a:rPr>
                          <m:t> </m:t>
                        </m:r>
                        <m:r>
                          <a:rPr lang="es-CR" sz="1200" b="0" i="1">
                            <a:latin typeface="Cambria Math" panose="02040503050406030204" pitchFamily="18" charset="0"/>
                          </a:rPr>
                          <m:t>𝑒𝑛</m:t>
                        </m:r>
                        <m:r>
                          <a:rPr lang="es-CR" sz="1200" b="0" i="1">
                            <a:latin typeface="Cambria Math" panose="02040503050406030204" pitchFamily="18" charset="0"/>
                          </a:rPr>
                          <m:t> </m:t>
                        </m:r>
                        <m:r>
                          <a:rPr lang="es-CR" sz="1200" b="0" i="1">
                            <a:latin typeface="Cambria Math" panose="02040503050406030204" pitchFamily="18" charset="0"/>
                          </a:rPr>
                          <m:t>𝑟𝑖𝑒𝑠𝑔𝑜</m:t>
                        </m:r>
                      </m:den>
                    </m:f>
                    <m:r>
                      <a:rPr lang="es-CR" sz="1200" b="0" i="1">
                        <a:latin typeface="Cambria Math" panose="02040503050406030204" pitchFamily="18" charset="0"/>
                        <a:ea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1 000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4800-000002000000}"/>
                </a:ext>
              </a:extLst>
            </xdr:cNvPr>
            <xdr:cNvSpPr txBox="1"/>
          </xdr:nvSpPr>
          <xdr:spPr>
            <a:xfrm>
              <a:off x="4638675" y="4724400"/>
              <a:ext cx="4224683" cy="383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𝑁ú𝑚𝑒𝑟𝑜 𝑑𝑒 𝑐𝑎𝑠𝑜𝑠 𝑎𝑢𝑡ó𝑐𝑡𝑜𝑛𝑜𝑠 𝑛𝑜𝑡𝑖𝑓𝑖𝑐𝑎𝑑𝑜𝑠 𝑑𝑒 𝑚𝑎𝑙𝑎𝑟𝑖𝑎)/(𝑃𝑜𝑏𝑙𝑎𝑐𝑖ó𝑛 𝑒𝑛 𝑟𝑖𝑒𝑠𝑔𝑜)</a:t>
              </a:r>
              <a:r>
                <a:rPr lang="es-CR" sz="1200" b="0" i="0">
                  <a:latin typeface="Cambria Math" panose="02040503050406030204" pitchFamily="18" charset="0"/>
                  <a:ea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1 000</a:t>
              </a:r>
              <a:endParaRPr lang="es-CR" sz="1200"/>
            </a:p>
          </xdr:txBody>
        </xdr:sp>
      </mc:Fallback>
    </mc:AlternateContent>
    <xdr:clientData/>
  </xdr:oneCellAnchor>
</xdr:wsDr>
</file>

<file path=xl/drawings/drawing47.xml><?xml version="1.0" encoding="utf-8"?>
<xdr:wsDr xmlns:xdr="http://schemas.openxmlformats.org/drawingml/2006/spreadsheetDrawing" xmlns:a="http://schemas.openxmlformats.org/drawingml/2006/main">
  <xdr:twoCellAnchor>
    <xdr:from>
      <xdr:col>7</xdr:col>
      <xdr:colOff>42862</xdr:colOff>
      <xdr:row>8</xdr:row>
      <xdr:rowOff>471487</xdr:rowOff>
    </xdr:from>
    <xdr:to>
      <xdr:col>13</xdr:col>
      <xdr:colOff>42862</xdr:colOff>
      <xdr:row>24</xdr:row>
      <xdr:rowOff>100012</xdr:rowOff>
    </xdr:to>
    <xdr:graphicFrame macro="">
      <xdr:nvGraphicFramePr>
        <xdr:cNvPr id="2" name="Gráfico 1">
          <a:extLst>
            <a:ext uri="{FF2B5EF4-FFF2-40B4-BE49-F238E27FC236}">
              <a16:creationId xmlns:a16="http://schemas.microsoft.com/office/drawing/2014/main" id="{00000000-0008-0000-4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oneCellAnchor>
    <xdr:from>
      <xdr:col>3</xdr:col>
      <xdr:colOff>854868</xdr:colOff>
      <xdr:row>15</xdr:row>
      <xdr:rowOff>85726</xdr:rowOff>
    </xdr:from>
    <xdr:ext cx="4193381" cy="450055"/>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4A00-000002000000}"/>
                </a:ext>
              </a:extLst>
            </xdr:cNvPr>
            <xdr:cNvSpPr txBox="1"/>
          </xdr:nvSpPr>
          <xdr:spPr>
            <a:xfrm>
              <a:off x="4979193" y="5067301"/>
              <a:ext cx="4193381" cy="4500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f>
                    <m:fPr>
                      <m:ctrlPr>
                        <a:rPr lang="es-CR" sz="1400" i="1">
                          <a:latin typeface="Cambria Math" panose="02040503050406030204" pitchFamily="18" charset="0"/>
                        </a:rPr>
                      </m:ctrlPr>
                    </m:fPr>
                    <m:num>
                      <m:r>
                        <a:rPr lang="es-CR" sz="1400" b="0" i="1">
                          <a:latin typeface="Cambria Math" panose="02040503050406030204" pitchFamily="18" charset="0"/>
                        </a:rPr>
                        <m:t>𝑁</m:t>
                      </m:r>
                      <m:r>
                        <a:rPr lang="es-CR" sz="1400" b="0" i="1">
                          <a:latin typeface="Cambria Math" panose="02040503050406030204" pitchFamily="18" charset="0"/>
                        </a:rPr>
                        <m:t>ú</m:t>
                      </m:r>
                      <m:r>
                        <a:rPr lang="es-CR" sz="1400" b="0" i="1">
                          <a:latin typeface="Cambria Math" panose="02040503050406030204" pitchFamily="18" charset="0"/>
                        </a:rPr>
                        <m:t>𝑚𝑒𝑟𝑜</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𝑐𝑎𝑠𝑜𝑠</m:t>
                      </m:r>
                      <m:r>
                        <a:rPr lang="es-CR" sz="1400" b="0" i="1">
                          <a:latin typeface="Cambria Math" panose="02040503050406030204" pitchFamily="18" charset="0"/>
                        </a:rPr>
                        <m:t> </m:t>
                      </m:r>
                      <m:r>
                        <a:rPr lang="es-CR" sz="1400" b="0" i="1">
                          <a:latin typeface="Cambria Math" panose="02040503050406030204" pitchFamily="18" charset="0"/>
                        </a:rPr>
                        <m:t>𝑛𝑢𝑒𝑣𝑜𝑠</m:t>
                      </m:r>
                      <m:r>
                        <a:rPr lang="es-CR" sz="1400" b="0" i="1">
                          <a:latin typeface="Cambria Math" panose="02040503050406030204" pitchFamily="18" charset="0"/>
                        </a:rPr>
                        <m:t> </m:t>
                      </m:r>
                      <m:r>
                        <a:rPr lang="es-CR" sz="1400" b="0" i="1">
                          <a:latin typeface="Cambria Math" panose="02040503050406030204" pitchFamily="18" charset="0"/>
                        </a:rPr>
                        <m:t>𝐻𝑒𝑝𝑎𝑡𝑖𝑡𝑖𝑠</m:t>
                      </m:r>
                      <m:r>
                        <a:rPr lang="es-CR" sz="1400" b="0" i="1">
                          <a:latin typeface="Cambria Math" panose="02040503050406030204" pitchFamily="18" charset="0"/>
                        </a:rPr>
                        <m:t> </m:t>
                      </m:r>
                    </m:num>
                    <m:den>
                      <m:r>
                        <a:rPr lang="es-CR" sz="1400" b="0" i="1">
                          <a:latin typeface="Cambria Math" panose="02040503050406030204" pitchFamily="18" charset="0"/>
                        </a:rPr>
                        <m:t>𝑇𝑜𝑡𝑎𝑙</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𝑝𝑜𝑏𝑙𝑎𝑐𝑖</m:t>
                      </m:r>
                      <m:r>
                        <a:rPr lang="es-CR" sz="1400" b="0" i="1">
                          <a:latin typeface="Cambria Math" panose="02040503050406030204" pitchFamily="18" charset="0"/>
                        </a:rPr>
                        <m:t>ó</m:t>
                      </m:r>
                      <m:r>
                        <a:rPr lang="es-CR" sz="1400" b="0" i="1">
                          <a:latin typeface="Cambria Math" panose="02040503050406030204" pitchFamily="18" charset="0"/>
                        </a:rPr>
                        <m:t>𝑛</m:t>
                      </m:r>
                    </m:den>
                  </m:f>
                  <m:r>
                    <a:rPr lang="es-CR" sz="1400" b="0" i="1">
                      <a:latin typeface="Cambria Math" panose="02040503050406030204" pitchFamily="18" charset="0"/>
                      <a:ea typeface="Cambria Math" panose="02040503050406030204" pitchFamily="18" charset="0"/>
                    </a:rPr>
                    <m:t>×</m:t>
                  </m:r>
                </m:oMath>
              </a14:m>
              <a:r>
                <a:rPr lang="es-CR" sz="1400"/>
                <a:t> </a:t>
              </a:r>
              <a14:m>
                <m:oMath xmlns:m="http://schemas.openxmlformats.org/officeDocument/2006/math">
                  <m:r>
                    <a:rPr lang="es-CR" sz="1400" b="0" i="1">
                      <a:solidFill>
                        <a:schemeClr val="tx1"/>
                      </a:solidFill>
                      <a:effectLst/>
                      <a:latin typeface="Cambria Math" panose="02040503050406030204" pitchFamily="18" charset="0"/>
                      <a:ea typeface="+mn-ea"/>
                      <a:cs typeface="+mn-cs"/>
                    </a:rPr>
                    <m:t>100 000</m:t>
                  </m:r>
                </m:oMath>
              </a14:m>
              <a:endParaRPr lang="es-CR" sz="1400"/>
            </a:p>
          </xdr:txBody>
        </xdr:sp>
      </mc:Choice>
      <mc:Fallback xmlns="">
        <xdr:sp macro="" textlink="">
          <xdr:nvSpPr>
            <xdr:cNvPr id="2" name="CuadroTexto 1">
              <a:extLst>
                <a:ext uri="{FF2B5EF4-FFF2-40B4-BE49-F238E27FC236}">
                  <a16:creationId xmlns:a16="http://schemas.microsoft.com/office/drawing/2014/main" id="{00000000-0008-0000-4A00-000002000000}"/>
                </a:ext>
              </a:extLst>
            </xdr:cNvPr>
            <xdr:cNvSpPr txBox="1"/>
          </xdr:nvSpPr>
          <xdr:spPr>
            <a:xfrm>
              <a:off x="4979193" y="5067301"/>
              <a:ext cx="4193381" cy="4500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CR" sz="1400" i="0">
                  <a:latin typeface="Cambria Math" panose="02040503050406030204" pitchFamily="18" charset="0"/>
                </a:rPr>
                <a:t>(</a:t>
              </a:r>
              <a:r>
                <a:rPr lang="es-CR" sz="1400" b="0" i="0">
                  <a:latin typeface="Cambria Math" panose="02040503050406030204" pitchFamily="18" charset="0"/>
                </a:rPr>
                <a:t>𝑁ú𝑚𝑒𝑟𝑜 𝑑𝑒 𝑐𝑎𝑠𝑜𝑠 𝑛𝑢𝑒𝑣𝑜𝑠 𝐻𝑒𝑝𝑎𝑡𝑖𝑡𝑖𝑠 )/(𝑇𝑜𝑡𝑎𝑙 𝑑𝑒 𝑝𝑜𝑏𝑙𝑎𝑐𝑖ó𝑛)</a:t>
              </a:r>
              <a:r>
                <a:rPr lang="es-CR" sz="1400" b="0" i="0">
                  <a:latin typeface="Cambria Math" panose="02040503050406030204" pitchFamily="18" charset="0"/>
                  <a:ea typeface="Cambria Math" panose="02040503050406030204" pitchFamily="18" charset="0"/>
                </a:rPr>
                <a:t>×</a:t>
              </a:r>
              <a:r>
                <a:rPr lang="es-CR" sz="1400"/>
                <a:t> </a:t>
              </a:r>
              <a:r>
                <a:rPr lang="es-CR" sz="1400" b="0" i="0">
                  <a:solidFill>
                    <a:schemeClr val="tx1"/>
                  </a:solidFill>
                  <a:effectLst/>
                  <a:latin typeface="Cambria Math" panose="02040503050406030204" pitchFamily="18" charset="0"/>
                  <a:ea typeface="+mn-ea"/>
                  <a:cs typeface="+mn-cs"/>
                </a:rPr>
                <a:t>100 000</a:t>
              </a:r>
              <a:endParaRPr lang="es-CR" sz="1400"/>
            </a:p>
          </xdr:txBody>
        </xdr:sp>
      </mc:Fallback>
    </mc:AlternateContent>
    <xdr:clientData/>
  </xdr:oneCellAnchor>
</xdr:wsDr>
</file>

<file path=xl/drawings/drawing49.xml><?xml version="1.0" encoding="utf-8"?>
<xdr:wsDr xmlns:xdr="http://schemas.openxmlformats.org/drawingml/2006/spreadsheetDrawing" xmlns:a="http://schemas.openxmlformats.org/drawingml/2006/main">
  <xdr:twoCellAnchor>
    <xdr:from>
      <xdr:col>1</xdr:col>
      <xdr:colOff>929640</xdr:colOff>
      <xdr:row>26</xdr:row>
      <xdr:rowOff>117157</xdr:rowOff>
    </xdr:from>
    <xdr:to>
      <xdr:col>8</xdr:col>
      <xdr:colOff>714375</xdr:colOff>
      <xdr:row>47</xdr:row>
      <xdr:rowOff>57150</xdr:rowOff>
    </xdr:to>
    <xdr:graphicFrame macro="">
      <xdr:nvGraphicFramePr>
        <xdr:cNvPr id="3" name="Gráfico 2">
          <a:extLst>
            <a:ext uri="{FF2B5EF4-FFF2-40B4-BE49-F238E27FC236}">
              <a16:creationId xmlns:a16="http://schemas.microsoft.com/office/drawing/2014/main" id="{00000000-0008-0000-4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0.02697</cdr:x>
      <cdr:y>0.6784</cdr:y>
    </cdr:from>
    <cdr:to>
      <cdr:x>0.07443</cdr:x>
      <cdr:y>0.82857</cdr:y>
    </cdr:to>
    <cdr:sp macro="" textlink="">
      <cdr:nvSpPr>
        <cdr:cNvPr id="2" name="CuadroTexto 1"/>
        <cdr:cNvSpPr txBox="1"/>
      </cdr:nvSpPr>
      <cdr:spPr>
        <a:xfrm xmlns:a="http://schemas.openxmlformats.org/drawingml/2006/main">
          <a:off x="127000" y="1854518"/>
          <a:ext cx="223520" cy="410517"/>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s-CR" sz="900"/>
        </a:p>
        <a:p xmlns:a="http://schemas.openxmlformats.org/drawingml/2006/main">
          <a:r>
            <a:rPr lang="es-CR" sz="900"/>
            <a:t>0</a:t>
          </a:r>
        </a:p>
      </cdr:txBody>
    </cdr:sp>
  </cdr:relSizeAnchor>
  <cdr:relSizeAnchor xmlns:cdr="http://schemas.openxmlformats.org/drawingml/2006/chartDrawing">
    <cdr:from>
      <cdr:x>0.07713</cdr:x>
      <cdr:y>0.67364</cdr:y>
    </cdr:from>
    <cdr:to>
      <cdr:x>0.10213</cdr:x>
      <cdr:y>0.71862</cdr:y>
    </cdr:to>
    <cdr:cxnSp macro="">
      <cdr:nvCxnSpPr>
        <cdr:cNvPr id="3" name="Conector recto 2">
          <a:extLst xmlns:a="http://schemas.openxmlformats.org/drawingml/2006/main">
            <a:ext uri="{FF2B5EF4-FFF2-40B4-BE49-F238E27FC236}">
              <a16:creationId xmlns:a16="http://schemas.microsoft.com/office/drawing/2014/main" id="{81A16102-15DD-4ABD-AB33-740A67FDBE25}"/>
            </a:ext>
          </a:extLst>
        </cdr:cNvPr>
        <cdr:cNvCxnSpPr/>
      </cdr:nvCxnSpPr>
      <cdr:spPr>
        <a:xfrm xmlns:a="http://schemas.openxmlformats.org/drawingml/2006/main">
          <a:off x="363220" y="1841500"/>
          <a:ext cx="117729" cy="122962"/>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0.07228</cdr:x>
      <cdr:y>0.69872</cdr:y>
    </cdr:from>
    <cdr:to>
      <cdr:x>0.09728</cdr:x>
      <cdr:y>0.7437</cdr:y>
    </cdr:to>
    <cdr:cxnSp macro="">
      <cdr:nvCxnSpPr>
        <cdr:cNvPr id="4" name="Conector recto 3">
          <a:extLst xmlns:a="http://schemas.openxmlformats.org/drawingml/2006/main">
            <a:ext uri="{FF2B5EF4-FFF2-40B4-BE49-F238E27FC236}">
              <a16:creationId xmlns:a16="http://schemas.microsoft.com/office/drawing/2014/main" id="{81A16102-15DD-4ABD-AB33-740A67FDBE25}"/>
            </a:ext>
          </a:extLst>
        </cdr:cNvPr>
        <cdr:cNvCxnSpPr/>
      </cdr:nvCxnSpPr>
      <cdr:spPr>
        <a:xfrm xmlns:a="http://schemas.openxmlformats.org/drawingml/2006/main">
          <a:off x="340360" y="1910080"/>
          <a:ext cx="117729" cy="122962"/>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51.xml><?xml version="1.0" encoding="utf-8"?>
<xdr:wsDr xmlns:xdr="http://schemas.openxmlformats.org/drawingml/2006/spreadsheetDrawing" xmlns:a="http://schemas.openxmlformats.org/drawingml/2006/main">
  <xdr:oneCellAnchor>
    <xdr:from>
      <xdr:col>3</xdr:col>
      <xdr:colOff>666751</xdr:colOff>
      <xdr:row>15</xdr:row>
      <xdr:rowOff>25174</xdr:rowOff>
    </xdr:from>
    <xdr:ext cx="4767602" cy="475323"/>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4E00-000002000000}"/>
                </a:ext>
              </a:extLst>
            </xdr:cNvPr>
            <xdr:cNvSpPr txBox="1"/>
          </xdr:nvSpPr>
          <xdr:spPr>
            <a:xfrm>
              <a:off x="5048251" y="8750074"/>
              <a:ext cx="4767602" cy="4753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400" i="1">
                            <a:latin typeface="Cambria Math" panose="02040503050406030204" pitchFamily="18" charset="0"/>
                          </a:rPr>
                        </m:ctrlPr>
                      </m:fPr>
                      <m:num>
                        <m:nary>
                          <m:naryPr>
                            <m:chr m:val="∑"/>
                            <m:ctrlPr>
                              <a:rPr lang="es-CR" sz="1400" i="1">
                                <a:latin typeface="Cambria Math" panose="02040503050406030204" pitchFamily="18" charset="0"/>
                              </a:rPr>
                            </m:ctrlPr>
                          </m:naryPr>
                          <m:sub>
                            <m:r>
                              <m:rPr>
                                <m:brk m:alnAt="23"/>
                              </m:rPr>
                              <a:rPr lang="es-CR" sz="1400" b="0" i="1">
                                <a:latin typeface="Cambria Math" panose="02040503050406030204" pitchFamily="18" charset="0"/>
                              </a:rPr>
                              <m:t>𝑖</m:t>
                            </m:r>
                            <m:r>
                              <a:rPr lang="es-CR" sz="1400" b="0" i="1">
                                <a:latin typeface="Cambria Math" panose="02040503050406030204" pitchFamily="18" charset="0"/>
                              </a:rPr>
                              <m:t>=1</m:t>
                            </m:r>
                          </m:sub>
                          <m:sup>
                            <m:r>
                              <a:rPr lang="es-CR" sz="1400" b="0" i="1">
                                <a:latin typeface="Cambria Math" panose="02040503050406030204" pitchFamily="18" charset="0"/>
                              </a:rPr>
                              <m:t>4</m:t>
                            </m:r>
                          </m:sup>
                          <m:e>
                            <m:sSub>
                              <m:sSubPr>
                                <m:ctrlPr>
                                  <a:rPr lang="es-CR" sz="1400" i="1">
                                    <a:solidFill>
                                      <a:schemeClr val="tx1"/>
                                    </a:solidFill>
                                    <a:effectLst/>
                                    <a:latin typeface="Cambria Math" panose="02040503050406030204" pitchFamily="18" charset="0"/>
                                    <a:ea typeface="+mn-ea"/>
                                    <a:cs typeface="+mn-cs"/>
                                  </a:rPr>
                                </m:ctrlPr>
                              </m:sSubPr>
                              <m:e>
                                <m:r>
                                  <a:rPr lang="es-CR" sz="1400" b="0" i="1">
                                    <a:solidFill>
                                      <a:schemeClr val="tx1"/>
                                    </a:solidFill>
                                    <a:effectLst/>
                                    <a:latin typeface="Cambria Math" panose="02040503050406030204" pitchFamily="18" charset="0"/>
                                    <a:ea typeface="+mn-ea"/>
                                    <a:cs typeface="+mn-cs"/>
                                  </a:rPr>
                                  <m:t>𝐷𝑒𝑓𝑢𝑛𝑐𝑖𝑜𝑛𝑒𝑠</m:t>
                                </m:r>
                                <m:r>
                                  <a:rPr lang="es-CR" sz="1400" b="0" i="1">
                                    <a:solidFill>
                                      <a:schemeClr val="tx1"/>
                                    </a:solidFill>
                                    <a:effectLst/>
                                    <a:latin typeface="Cambria Math" panose="02040503050406030204" pitchFamily="18" charset="0"/>
                                    <a:ea typeface="+mn-ea"/>
                                    <a:cs typeface="+mn-cs"/>
                                  </a:rPr>
                                  <m:t> </m:t>
                                </m:r>
                                <m:r>
                                  <a:rPr lang="es-CR" sz="1400" b="0" i="1">
                                    <a:solidFill>
                                      <a:schemeClr val="tx1"/>
                                    </a:solidFill>
                                    <a:effectLst/>
                                    <a:latin typeface="Cambria Math" panose="02040503050406030204" pitchFamily="18" charset="0"/>
                                    <a:ea typeface="+mn-ea"/>
                                    <a:cs typeface="+mn-cs"/>
                                  </a:rPr>
                                  <m:t>𝑑𝑒</m:t>
                                </m:r>
                                <m:r>
                                  <a:rPr lang="es-CR" sz="1400" b="0" i="1">
                                    <a:solidFill>
                                      <a:schemeClr val="tx1"/>
                                    </a:solidFill>
                                    <a:effectLst/>
                                    <a:latin typeface="Cambria Math" panose="02040503050406030204" pitchFamily="18" charset="0"/>
                                    <a:ea typeface="+mn-ea"/>
                                    <a:cs typeface="+mn-cs"/>
                                  </a:rPr>
                                  <m:t> </m:t>
                                </m:r>
                                <m:r>
                                  <a:rPr lang="es-CR" sz="1400" b="0" i="1">
                                    <a:solidFill>
                                      <a:schemeClr val="tx1"/>
                                    </a:solidFill>
                                    <a:effectLst/>
                                    <a:latin typeface="Cambria Math" panose="02040503050406030204" pitchFamily="18" charset="0"/>
                                    <a:ea typeface="+mn-ea"/>
                                    <a:cs typeface="+mn-cs"/>
                                  </a:rPr>
                                  <m:t>𝑝𝑒𝑟𝑠𝑜𝑛𝑎𝑠</m:t>
                                </m:r>
                                <m:r>
                                  <a:rPr lang="es-CR" sz="1400" b="0" i="1">
                                    <a:solidFill>
                                      <a:schemeClr val="tx1"/>
                                    </a:solidFill>
                                    <a:effectLst/>
                                    <a:latin typeface="Cambria Math" panose="02040503050406030204" pitchFamily="18" charset="0"/>
                                    <a:ea typeface="+mn-ea"/>
                                    <a:cs typeface="+mn-cs"/>
                                  </a:rPr>
                                  <m:t> </m:t>
                                </m:r>
                                <m:r>
                                  <a:rPr lang="es-CR" sz="1400" b="0" i="1">
                                    <a:solidFill>
                                      <a:schemeClr val="tx1"/>
                                    </a:solidFill>
                                    <a:effectLst/>
                                    <a:latin typeface="Cambria Math" panose="02040503050406030204" pitchFamily="18" charset="0"/>
                                    <a:ea typeface="+mn-ea"/>
                                    <a:cs typeface="+mn-cs"/>
                                  </a:rPr>
                                  <m:t>𝑒𝑛𝑡𝑟𝑒</m:t>
                                </m:r>
                                <m:r>
                                  <a:rPr lang="es-CR" sz="1400" b="0" i="1">
                                    <a:solidFill>
                                      <a:schemeClr val="tx1"/>
                                    </a:solidFill>
                                    <a:effectLst/>
                                    <a:latin typeface="Cambria Math" panose="02040503050406030204" pitchFamily="18" charset="0"/>
                                    <a:ea typeface="+mn-ea"/>
                                    <a:cs typeface="+mn-cs"/>
                                  </a:rPr>
                                  <m:t> 30 </m:t>
                                </m:r>
                                <m:r>
                                  <a:rPr lang="es-CR" sz="1400" b="0" i="1">
                                    <a:solidFill>
                                      <a:schemeClr val="tx1"/>
                                    </a:solidFill>
                                    <a:effectLst/>
                                    <a:latin typeface="Cambria Math" panose="02040503050406030204" pitchFamily="18" charset="0"/>
                                    <a:ea typeface="+mn-ea"/>
                                    <a:cs typeface="+mn-cs"/>
                                  </a:rPr>
                                  <m:t>𝑦</m:t>
                                </m:r>
                                <m:r>
                                  <a:rPr lang="es-CR" sz="1400" b="0" i="1">
                                    <a:solidFill>
                                      <a:schemeClr val="tx1"/>
                                    </a:solidFill>
                                    <a:effectLst/>
                                    <a:latin typeface="Cambria Math" panose="02040503050406030204" pitchFamily="18" charset="0"/>
                                    <a:ea typeface="+mn-ea"/>
                                    <a:cs typeface="+mn-cs"/>
                                  </a:rPr>
                                  <m:t> 69 </m:t>
                                </m:r>
                                <m:r>
                                  <a:rPr lang="es-CR" sz="1400" b="0" i="1">
                                    <a:solidFill>
                                      <a:schemeClr val="tx1"/>
                                    </a:solidFill>
                                    <a:effectLst/>
                                    <a:latin typeface="Cambria Math" panose="02040503050406030204" pitchFamily="18" charset="0"/>
                                    <a:ea typeface="+mn-ea"/>
                                    <a:cs typeface="+mn-cs"/>
                                  </a:rPr>
                                  <m:t>𝑎</m:t>
                                </m:r>
                                <m:r>
                                  <a:rPr lang="es-CR" sz="1400" b="0" i="1">
                                    <a:solidFill>
                                      <a:schemeClr val="tx1"/>
                                    </a:solidFill>
                                    <a:effectLst/>
                                    <a:latin typeface="Cambria Math" panose="02040503050406030204" pitchFamily="18" charset="0"/>
                                    <a:ea typeface="+mn-ea"/>
                                    <a:cs typeface="+mn-cs"/>
                                  </a:rPr>
                                  <m:t>ñ</m:t>
                                </m:r>
                                <m:r>
                                  <a:rPr lang="es-CR" sz="1400" b="0" i="1">
                                    <a:solidFill>
                                      <a:schemeClr val="tx1"/>
                                    </a:solidFill>
                                    <a:effectLst/>
                                    <a:latin typeface="Cambria Math" panose="02040503050406030204" pitchFamily="18" charset="0"/>
                                    <a:ea typeface="+mn-ea"/>
                                    <a:cs typeface="+mn-cs"/>
                                  </a:rPr>
                                  <m:t>𝑜𝑠</m:t>
                                </m:r>
                                <m:r>
                                  <a:rPr lang="es-CR" sz="1400" b="0" i="1">
                                    <a:solidFill>
                                      <a:schemeClr val="tx1"/>
                                    </a:solidFill>
                                    <a:effectLst/>
                                    <a:latin typeface="Cambria Math" panose="02040503050406030204" pitchFamily="18" charset="0"/>
                                    <a:ea typeface="+mn-ea"/>
                                    <a:cs typeface="+mn-cs"/>
                                  </a:rPr>
                                  <m:t> </m:t>
                                </m:r>
                              </m:e>
                              <m:sub>
                                <m:r>
                                  <a:rPr lang="es-CR" sz="1400" b="0" i="1">
                                    <a:solidFill>
                                      <a:schemeClr val="tx1"/>
                                    </a:solidFill>
                                    <a:effectLst/>
                                    <a:latin typeface="Cambria Math" panose="02040503050406030204" pitchFamily="18" charset="0"/>
                                    <a:ea typeface="+mn-ea"/>
                                    <a:cs typeface="+mn-cs"/>
                                  </a:rPr>
                                  <m:t>𝑖</m:t>
                                </m:r>
                              </m:sub>
                            </m:sSub>
                          </m:e>
                        </m:nary>
                      </m:num>
                      <m:den>
                        <m:r>
                          <a:rPr lang="es-CR" sz="1400" b="0" i="1">
                            <a:latin typeface="Cambria Math" panose="02040503050406030204" pitchFamily="18" charset="0"/>
                          </a:rPr>
                          <m:t>𝑃𝑜𝑏𝑙𝑎𝑐𝑖</m:t>
                        </m:r>
                        <m:r>
                          <a:rPr lang="es-CR" sz="1400" b="0" i="1">
                            <a:latin typeface="Cambria Math" panose="02040503050406030204" pitchFamily="18" charset="0"/>
                          </a:rPr>
                          <m:t>ó</m:t>
                        </m:r>
                        <m:r>
                          <a:rPr lang="es-CR" sz="1400" b="0" i="1">
                            <a:latin typeface="Cambria Math" panose="02040503050406030204" pitchFamily="18" charset="0"/>
                          </a:rPr>
                          <m:t>𝑛</m:t>
                        </m:r>
                        <m:r>
                          <a:rPr lang="es-CR" sz="1400" b="0" i="1">
                            <a:latin typeface="Cambria Math" panose="02040503050406030204" pitchFamily="18" charset="0"/>
                          </a:rPr>
                          <m:t> </m:t>
                        </m:r>
                        <m:r>
                          <a:rPr lang="es-CR" sz="1400" b="0" i="1">
                            <a:latin typeface="Cambria Math" panose="02040503050406030204" pitchFamily="18" charset="0"/>
                          </a:rPr>
                          <m:t>𝑡𝑜𝑡𝑎𝑙</m:t>
                        </m:r>
                        <m:r>
                          <a:rPr lang="es-CR" sz="1400" b="0" i="1">
                            <a:latin typeface="Cambria Math" panose="02040503050406030204" pitchFamily="18" charset="0"/>
                          </a:rPr>
                          <m:t> </m:t>
                        </m:r>
                        <m:r>
                          <a:rPr lang="es-CR" sz="1400" b="0" i="1">
                            <a:latin typeface="Cambria Math" panose="02040503050406030204" pitchFamily="18" charset="0"/>
                          </a:rPr>
                          <m:t>𝑒𝑛𝑡𝑟𝑒</m:t>
                        </m:r>
                        <m:r>
                          <a:rPr lang="es-CR" sz="1400" b="0" i="1">
                            <a:latin typeface="Cambria Math" panose="02040503050406030204" pitchFamily="18" charset="0"/>
                          </a:rPr>
                          <m:t> 30 </m:t>
                        </m:r>
                        <m:r>
                          <a:rPr lang="es-CR" sz="1400" b="0" i="1">
                            <a:latin typeface="Cambria Math" panose="02040503050406030204" pitchFamily="18" charset="0"/>
                          </a:rPr>
                          <m:t>𝑦</m:t>
                        </m:r>
                        <m:r>
                          <a:rPr lang="es-CR" sz="1400" b="0" i="1">
                            <a:latin typeface="Cambria Math" panose="02040503050406030204" pitchFamily="18" charset="0"/>
                          </a:rPr>
                          <m:t> 69 </m:t>
                        </m:r>
                        <m:r>
                          <a:rPr lang="es-CR" sz="1400" b="0" i="1">
                            <a:latin typeface="Cambria Math" panose="02040503050406030204" pitchFamily="18" charset="0"/>
                          </a:rPr>
                          <m:t>𝑎</m:t>
                        </m:r>
                        <m:r>
                          <a:rPr lang="es-CR" sz="1400" b="0" i="1">
                            <a:latin typeface="Cambria Math" panose="02040503050406030204" pitchFamily="18" charset="0"/>
                          </a:rPr>
                          <m:t>ñ</m:t>
                        </m:r>
                        <m:r>
                          <a:rPr lang="es-CR" sz="1400" b="0" i="1">
                            <a:latin typeface="Cambria Math" panose="02040503050406030204" pitchFamily="18" charset="0"/>
                          </a:rPr>
                          <m:t>𝑜𝑠</m:t>
                        </m:r>
                        <m:r>
                          <a:rPr lang="es-CR" sz="1400" b="0" i="1">
                            <a:latin typeface="Cambria Math" panose="02040503050406030204" pitchFamily="18" charset="0"/>
                          </a:rPr>
                          <m:t> </m:t>
                        </m:r>
                      </m:den>
                    </m:f>
                    <m:r>
                      <a:rPr lang="es-CR" sz="1400" b="0" i="1">
                        <a:latin typeface="Cambria Math" panose="02040503050406030204" pitchFamily="18" charset="0"/>
                        <a:ea typeface="Cambria Math" panose="02040503050406030204" pitchFamily="18" charset="0"/>
                      </a:rPr>
                      <m:t>×</m:t>
                    </m:r>
                    <m:r>
                      <a:rPr lang="es-CR" sz="1400" b="0" i="1">
                        <a:solidFill>
                          <a:schemeClr val="tx1"/>
                        </a:solidFill>
                        <a:effectLst/>
                        <a:latin typeface="Cambria Math" panose="02040503050406030204" pitchFamily="18" charset="0"/>
                        <a:ea typeface="+mn-ea"/>
                        <a:cs typeface="+mn-cs"/>
                      </a:rPr>
                      <m:t>1 000</m:t>
                    </m:r>
                  </m:oMath>
                </m:oMathPara>
              </a14:m>
              <a:endParaRPr lang="es-CR" sz="1400"/>
            </a:p>
          </xdr:txBody>
        </xdr:sp>
      </mc:Choice>
      <mc:Fallback xmlns="">
        <xdr:sp macro="" textlink="">
          <xdr:nvSpPr>
            <xdr:cNvPr id="2" name="CuadroTexto 1">
              <a:extLst>
                <a:ext uri="{FF2B5EF4-FFF2-40B4-BE49-F238E27FC236}">
                  <a16:creationId xmlns:a16="http://schemas.microsoft.com/office/drawing/2014/main" id="{00000000-0008-0000-4E00-000002000000}"/>
                </a:ext>
              </a:extLst>
            </xdr:cNvPr>
            <xdr:cNvSpPr txBox="1"/>
          </xdr:nvSpPr>
          <xdr:spPr>
            <a:xfrm>
              <a:off x="5048251" y="8750074"/>
              <a:ext cx="4767602" cy="4753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400" i="0">
                  <a:latin typeface="Cambria Math" panose="02040503050406030204" pitchFamily="18" charset="0"/>
                </a:rPr>
                <a:t>(∑</a:t>
              </a:r>
              <a:r>
                <a:rPr lang="es-CR" sz="1400" b="0" i="0">
                  <a:latin typeface="Cambria Math" panose="02040503050406030204" pitchFamily="18" charset="0"/>
                </a:rPr>
                <a:t>_(𝑖=1)^4</a:t>
              </a:r>
              <a:r>
                <a:rPr lang="es-CR" sz="1400" b="0" i="0">
                  <a:solidFill>
                    <a:schemeClr val="tx1"/>
                  </a:solidFill>
                  <a:effectLst/>
                  <a:latin typeface="Cambria Math" panose="02040503050406030204" pitchFamily="18" charset="0"/>
                  <a:ea typeface="+mn-ea"/>
                  <a:cs typeface="+mn-cs"/>
                </a:rPr>
                <a:t>▒〖𝐷𝑒𝑓𝑢𝑛𝑐𝑖𝑜𝑛𝑒𝑠 𝑑𝑒 𝑝𝑒𝑟𝑠𝑜𝑛𝑎𝑠 𝑒𝑛𝑡𝑟𝑒 30 𝑦 69 𝑎ñ𝑜𝑠 〗_𝑖 )/(</a:t>
              </a:r>
              <a:r>
                <a:rPr lang="es-CR" sz="1400" b="0" i="0">
                  <a:latin typeface="Cambria Math" panose="02040503050406030204" pitchFamily="18" charset="0"/>
                </a:rPr>
                <a:t>𝑃𝑜𝑏𝑙𝑎𝑐𝑖ó𝑛 𝑡𝑜𝑡𝑎𝑙 𝑒𝑛𝑡𝑟𝑒 30 𝑦 69 𝑎ñ𝑜𝑠 )</a:t>
              </a:r>
              <a:r>
                <a:rPr lang="es-CR" sz="1400" b="0" i="0">
                  <a:latin typeface="Cambria Math" panose="02040503050406030204" pitchFamily="18" charset="0"/>
                  <a:ea typeface="Cambria Math" panose="02040503050406030204" pitchFamily="18" charset="0"/>
                </a:rPr>
                <a:t>×</a:t>
              </a:r>
              <a:r>
                <a:rPr lang="es-CR" sz="1400" b="0" i="0">
                  <a:solidFill>
                    <a:schemeClr val="tx1"/>
                  </a:solidFill>
                  <a:effectLst/>
                  <a:latin typeface="Cambria Math" panose="02040503050406030204" pitchFamily="18" charset="0"/>
                  <a:ea typeface="+mn-ea"/>
                  <a:cs typeface="+mn-cs"/>
                </a:rPr>
                <a:t>1 000</a:t>
              </a:r>
              <a:endParaRPr lang="es-CR" sz="1400"/>
            </a:p>
          </xdr:txBody>
        </xdr:sp>
      </mc:Fallback>
    </mc:AlternateContent>
    <xdr:clientData/>
  </xdr:oneCellAnchor>
  <xdr:oneCellAnchor>
    <xdr:from>
      <xdr:col>3</xdr:col>
      <xdr:colOff>666751</xdr:colOff>
      <xdr:row>15</xdr:row>
      <xdr:rowOff>25174</xdr:rowOff>
    </xdr:from>
    <xdr:ext cx="4767602" cy="475323"/>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4E00-000002000000}"/>
                </a:ext>
              </a:extLst>
            </xdr:cNvPr>
            <xdr:cNvSpPr txBox="1"/>
          </xdr:nvSpPr>
          <xdr:spPr>
            <a:xfrm>
              <a:off x="5048251" y="8750074"/>
              <a:ext cx="4767602" cy="4753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400" i="1">
                            <a:latin typeface="Cambria Math" panose="02040503050406030204" pitchFamily="18" charset="0"/>
                          </a:rPr>
                        </m:ctrlPr>
                      </m:fPr>
                      <m:num>
                        <m:nary>
                          <m:naryPr>
                            <m:chr m:val="∑"/>
                            <m:ctrlPr>
                              <a:rPr lang="es-CR" sz="1400" i="1">
                                <a:latin typeface="Cambria Math" panose="02040503050406030204" pitchFamily="18" charset="0"/>
                              </a:rPr>
                            </m:ctrlPr>
                          </m:naryPr>
                          <m:sub>
                            <m:r>
                              <m:rPr>
                                <m:brk m:alnAt="23"/>
                              </m:rPr>
                              <a:rPr lang="es-CR" sz="1400" b="0" i="1">
                                <a:latin typeface="Cambria Math" panose="02040503050406030204" pitchFamily="18" charset="0"/>
                              </a:rPr>
                              <m:t>𝑖</m:t>
                            </m:r>
                            <m:r>
                              <a:rPr lang="es-CR" sz="1400" b="0" i="1">
                                <a:latin typeface="Cambria Math" panose="02040503050406030204" pitchFamily="18" charset="0"/>
                              </a:rPr>
                              <m:t>=1</m:t>
                            </m:r>
                          </m:sub>
                          <m:sup>
                            <m:r>
                              <a:rPr lang="es-CR" sz="1400" b="0" i="1">
                                <a:latin typeface="Cambria Math" panose="02040503050406030204" pitchFamily="18" charset="0"/>
                              </a:rPr>
                              <m:t>4</m:t>
                            </m:r>
                          </m:sup>
                          <m:e>
                            <m:sSub>
                              <m:sSubPr>
                                <m:ctrlPr>
                                  <a:rPr lang="es-CR" sz="1400" i="1">
                                    <a:solidFill>
                                      <a:schemeClr val="tx1"/>
                                    </a:solidFill>
                                    <a:effectLst/>
                                    <a:latin typeface="Cambria Math" panose="02040503050406030204" pitchFamily="18" charset="0"/>
                                    <a:ea typeface="+mn-ea"/>
                                    <a:cs typeface="+mn-cs"/>
                                  </a:rPr>
                                </m:ctrlPr>
                              </m:sSubPr>
                              <m:e>
                                <m:r>
                                  <a:rPr lang="es-CR" sz="1400" b="0" i="1">
                                    <a:solidFill>
                                      <a:schemeClr val="tx1"/>
                                    </a:solidFill>
                                    <a:effectLst/>
                                    <a:latin typeface="Cambria Math" panose="02040503050406030204" pitchFamily="18" charset="0"/>
                                    <a:ea typeface="+mn-ea"/>
                                    <a:cs typeface="+mn-cs"/>
                                  </a:rPr>
                                  <m:t>𝐷𝑒𝑓𝑢𝑛𝑐𝑖𝑜𝑛𝑒𝑠</m:t>
                                </m:r>
                                <m:r>
                                  <a:rPr lang="es-CR" sz="1400" b="0" i="1">
                                    <a:solidFill>
                                      <a:schemeClr val="tx1"/>
                                    </a:solidFill>
                                    <a:effectLst/>
                                    <a:latin typeface="Cambria Math" panose="02040503050406030204" pitchFamily="18" charset="0"/>
                                    <a:ea typeface="+mn-ea"/>
                                    <a:cs typeface="+mn-cs"/>
                                  </a:rPr>
                                  <m:t> </m:t>
                                </m:r>
                                <m:r>
                                  <a:rPr lang="es-CR" sz="1400" b="0" i="1">
                                    <a:solidFill>
                                      <a:schemeClr val="tx1"/>
                                    </a:solidFill>
                                    <a:effectLst/>
                                    <a:latin typeface="Cambria Math" panose="02040503050406030204" pitchFamily="18" charset="0"/>
                                    <a:ea typeface="+mn-ea"/>
                                    <a:cs typeface="+mn-cs"/>
                                  </a:rPr>
                                  <m:t>𝑑𝑒</m:t>
                                </m:r>
                                <m:r>
                                  <a:rPr lang="es-CR" sz="1400" b="0" i="1">
                                    <a:solidFill>
                                      <a:schemeClr val="tx1"/>
                                    </a:solidFill>
                                    <a:effectLst/>
                                    <a:latin typeface="Cambria Math" panose="02040503050406030204" pitchFamily="18" charset="0"/>
                                    <a:ea typeface="+mn-ea"/>
                                    <a:cs typeface="+mn-cs"/>
                                  </a:rPr>
                                  <m:t> </m:t>
                                </m:r>
                                <m:r>
                                  <a:rPr lang="es-CR" sz="1400" b="0" i="1">
                                    <a:solidFill>
                                      <a:schemeClr val="tx1"/>
                                    </a:solidFill>
                                    <a:effectLst/>
                                    <a:latin typeface="Cambria Math" panose="02040503050406030204" pitchFamily="18" charset="0"/>
                                    <a:ea typeface="+mn-ea"/>
                                    <a:cs typeface="+mn-cs"/>
                                  </a:rPr>
                                  <m:t>𝑝𝑒𝑟𝑠𝑜𝑛𝑎𝑠</m:t>
                                </m:r>
                                <m:r>
                                  <a:rPr lang="es-CR" sz="1400" b="0" i="1">
                                    <a:solidFill>
                                      <a:schemeClr val="tx1"/>
                                    </a:solidFill>
                                    <a:effectLst/>
                                    <a:latin typeface="Cambria Math" panose="02040503050406030204" pitchFamily="18" charset="0"/>
                                    <a:ea typeface="+mn-ea"/>
                                    <a:cs typeface="+mn-cs"/>
                                  </a:rPr>
                                  <m:t> </m:t>
                                </m:r>
                                <m:r>
                                  <a:rPr lang="es-CR" sz="1400" b="0" i="1">
                                    <a:solidFill>
                                      <a:schemeClr val="tx1"/>
                                    </a:solidFill>
                                    <a:effectLst/>
                                    <a:latin typeface="Cambria Math" panose="02040503050406030204" pitchFamily="18" charset="0"/>
                                    <a:ea typeface="+mn-ea"/>
                                    <a:cs typeface="+mn-cs"/>
                                  </a:rPr>
                                  <m:t>𝑒𝑛𝑡𝑟𝑒</m:t>
                                </m:r>
                                <m:r>
                                  <a:rPr lang="es-CR" sz="1400" b="0" i="1">
                                    <a:solidFill>
                                      <a:schemeClr val="tx1"/>
                                    </a:solidFill>
                                    <a:effectLst/>
                                    <a:latin typeface="Cambria Math" panose="02040503050406030204" pitchFamily="18" charset="0"/>
                                    <a:ea typeface="+mn-ea"/>
                                    <a:cs typeface="+mn-cs"/>
                                  </a:rPr>
                                  <m:t> 30 </m:t>
                                </m:r>
                                <m:r>
                                  <a:rPr lang="es-CR" sz="1400" b="0" i="1">
                                    <a:solidFill>
                                      <a:schemeClr val="tx1"/>
                                    </a:solidFill>
                                    <a:effectLst/>
                                    <a:latin typeface="Cambria Math" panose="02040503050406030204" pitchFamily="18" charset="0"/>
                                    <a:ea typeface="+mn-ea"/>
                                    <a:cs typeface="+mn-cs"/>
                                  </a:rPr>
                                  <m:t>𝑦</m:t>
                                </m:r>
                                <m:r>
                                  <a:rPr lang="es-CR" sz="1400" b="0" i="1">
                                    <a:solidFill>
                                      <a:schemeClr val="tx1"/>
                                    </a:solidFill>
                                    <a:effectLst/>
                                    <a:latin typeface="Cambria Math" panose="02040503050406030204" pitchFamily="18" charset="0"/>
                                    <a:ea typeface="+mn-ea"/>
                                    <a:cs typeface="+mn-cs"/>
                                  </a:rPr>
                                  <m:t> 69 </m:t>
                                </m:r>
                                <m:r>
                                  <a:rPr lang="es-CR" sz="1400" b="0" i="1">
                                    <a:solidFill>
                                      <a:schemeClr val="tx1"/>
                                    </a:solidFill>
                                    <a:effectLst/>
                                    <a:latin typeface="Cambria Math" panose="02040503050406030204" pitchFamily="18" charset="0"/>
                                    <a:ea typeface="+mn-ea"/>
                                    <a:cs typeface="+mn-cs"/>
                                  </a:rPr>
                                  <m:t>𝑎</m:t>
                                </m:r>
                                <m:r>
                                  <a:rPr lang="es-CR" sz="1400" b="0" i="1">
                                    <a:solidFill>
                                      <a:schemeClr val="tx1"/>
                                    </a:solidFill>
                                    <a:effectLst/>
                                    <a:latin typeface="Cambria Math" panose="02040503050406030204" pitchFamily="18" charset="0"/>
                                    <a:ea typeface="+mn-ea"/>
                                    <a:cs typeface="+mn-cs"/>
                                  </a:rPr>
                                  <m:t>ñ</m:t>
                                </m:r>
                                <m:r>
                                  <a:rPr lang="es-CR" sz="1400" b="0" i="1">
                                    <a:solidFill>
                                      <a:schemeClr val="tx1"/>
                                    </a:solidFill>
                                    <a:effectLst/>
                                    <a:latin typeface="Cambria Math" panose="02040503050406030204" pitchFamily="18" charset="0"/>
                                    <a:ea typeface="+mn-ea"/>
                                    <a:cs typeface="+mn-cs"/>
                                  </a:rPr>
                                  <m:t>𝑜𝑠</m:t>
                                </m:r>
                                <m:r>
                                  <a:rPr lang="es-CR" sz="1400" b="0" i="1">
                                    <a:solidFill>
                                      <a:schemeClr val="tx1"/>
                                    </a:solidFill>
                                    <a:effectLst/>
                                    <a:latin typeface="Cambria Math" panose="02040503050406030204" pitchFamily="18" charset="0"/>
                                    <a:ea typeface="+mn-ea"/>
                                    <a:cs typeface="+mn-cs"/>
                                  </a:rPr>
                                  <m:t> </m:t>
                                </m:r>
                              </m:e>
                              <m:sub>
                                <m:r>
                                  <a:rPr lang="es-CR" sz="1400" b="0" i="1">
                                    <a:solidFill>
                                      <a:schemeClr val="tx1"/>
                                    </a:solidFill>
                                    <a:effectLst/>
                                    <a:latin typeface="Cambria Math" panose="02040503050406030204" pitchFamily="18" charset="0"/>
                                    <a:ea typeface="+mn-ea"/>
                                    <a:cs typeface="+mn-cs"/>
                                  </a:rPr>
                                  <m:t>𝑖</m:t>
                                </m:r>
                              </m:sub>
                            </m:sSub>
                          </m:e>
                        </m:nary>
                      </m:num>
                      <m:den>
                        <m:r>
                          <a:rPr lang="es-CR" sz="1400" b="0" i="1">
                            <a:latin typeface="Cambria Math" panose="02040503050406030204" pitchFamily="18" charset="0"/>
                          </a:rPr>
                          <m:t>𝑃𝑜𝑏𝑙𝑎𝑐𝑖</m:t>
                        </m:r>
                        <m:r>
                          <a:rPr lang="es-CR" sz="1400" b="0" i="1">
                            <a:latin typeface="Cambria Math" panose="02040503050406030204" pitchFamily="18" charset="0"/>
                          </a:rPr>
                          <m:t>ó</m:t>
                        </m:r>
                        <m:r>
                          <a:rPr lang="es-CR" sz="1400" b="0" i="1">
                            <a:latin typeface="Cambria Math" panose="02040503050406030204" pitchFamily="18" charset="0"/>
                          </a:rPr>
                          <m:t>𝑛</m:t>
                        </m:r>
                        <m:r>
                          <a:rPr lang="es-CR" sz="1400" b="0" i="1">
                            <a:latin typeface="Cambria Math" panose="02040503050406030204" pitchFamily="18" charset="0"/>
                          </a:rPr>
                          <m:t> </m:t>
                        </m:r>
                        <m:r>
                          <a:rPr lang="es-CR" sz="1400" b="0" i="1">
                            <a:latin typeface="Cambria Math" panose="02040503050406030204" pitchFamily="18" charset="0"/>
                          </a:rPr>
                          <m:t>𝑡𝑜𝑡𝑎𝑙</m:t>
                        </m:r>
                        <m:r>
                          <a:rPr lang="es-CR" sz="1400" b="0" i="1">
                            <a:latin typeface="Cambria Math" panose="02040503050406030204" pitchFamily="18" charset="0"/>
                          </a:rPr>
                          <m:t> </m:t>
                        </m:r>
                        <m:r>
                          <a:rPr lang="es-CR" sz="1400" b="0" i="1">
                            <a:latin typeface="Cambria Math" panose="02040503050406030204" pitchFamily="18" charset="0"/>
                          </a:rPr>
                          <m:t>𝑒𝑛𝑡𝑟𝑒</m:t>
                        </m:r>
                        <m:r>
                          <a:rPr lang="es-CR" sz="1400" b="0" i="1">
                            <a:latin typeface="Cambria Math" panose="02040503050406030204" pitchFamily="18" charset="0"/>
                          </a:rPr>
                          <m:t> 30 </m:t>
                        </m:r>
                        <m:r>
                          <a:rPr lang="es-CR" sz="1400" b="0" i="1">
                            <a:latin typeface="Cambria Math" panose="02040503050406030204" pitchFamily="18" charset="0"/>
                          </a:rPr>
                          <m:t>𝑦</m:t>
                        </m:r>
                        <m:r>
                          <a:rPr lang="es-CR" sz="1400" b="0" i="1">
                            <a:latin typeface="Cambria Math" panose="02040503050406030204" pitchFamily="18" charset="0"/>
                          </a:rPr>
                          <m:t> 69 </m:t>
                        </m:r>
                        <m:r>
                          <a:rPr lang="es-CR" sz="1400" b="0" i="1">
                            <a:latin typeface="Cambria Math" panose="02040503050406030204" pitchFamily="18" charset="0"/>
                          </a:rPr>
                          <m:t>𝑎</m:t>
                        </m:r>
                        <m:r>
                          <a:rPr lang="es-CR" sz="1400" b="0" i="1">
                            <a:latin typeface="Cambria Math" panose="02040503050406030204" pitchFamily="18" charset="0"/>
                          </a:rPr>
                          <m:t>ñ</m:t>
                        </m:r>
                        <m:r>
                          <a:rPr lang="es-CR" sz="1400" b="0" i="1">
                            <a:latin typeface="Cambria Math" panose="02040503050406030204" pitchFamily="18" charset="0"/>
                          </a:rPr>
                          <m:t>𝑜𝑠</m:t>
                        </m:r>
                        <m:r>
                          <a:rPr lang="es-CR" sz="1400" b="0" i="1">
                            <a:latin typeface="Cambria Math" panose="02040503050406030204" pitchFamily="18" charset="0"/>
                          </a:rPr>
                          <m:t> </m:t>
                        </m:r>
                      </m:den>
                    </m:f>
                    <m:r>
                      <a:rPr lang="es-CR" sz="1400" b="0" i="1">
                        <a:latin typeface="Cambria Math" panose="02040503050406030204" pitchFamily="18" charset="0"/>
                        <a:ea typeface="Cambria Math" panose="02040503050406030204" pitchFamily="18" charset="0"/>
                      </a:rPr>
                      <m:t>×</m:t>
                    </m:r>
                    <m:r>
                      <a:rPr lang="es-CR" sz="1400" b="0" i="1">
                        <a:solidFill>
                          <a:schemeClr val="tx1"/>
                        </a:solidFill>
                        <a:effectLst/>
                        <a:latin typeface="Cambria Math" panose="02040503050406030204" pitchFamily="18" charset="0"/>
                        <a:ea typeface="+mn-ea"/>
                        <a:cs typeface="+mn-cs"/>
                      </a:rPr>
                      <m:t>1 000</m:t>
                    </m:r>
                  </m:oMath>
                </m:oMathPara>
              </a14:m>
              <a:endParaRPr lang="es-CR" sz="1400"/>
            </a:p>
          </xdr:txBody>
        </xdr:sp>
      </mc:Choice>
      <mc:Fallback xmlns="">
        <xdr:sp macro="" textlink="">
          <xdr:nvSpPr>
            <xdr:cNvPr id="3" name="CuadroTexto 2">
              <a:extLst>
                <a:ext uri="{FF2B5EF4-FFF2-40B4-BE49-F238E27FC236}">
                  <a16:creationId xmlns:a16="http://schemas.microsoft.com/office/drawing/2014/main" id="{00000000-0008-0000-4E00-000002000000}"/>
                </a:ext>
              </a:extLst>
            </xdr:cNvPr>
            <xdr:cNvSpPr txBox="1"/>
          </xdr:nvSpPr>
          <xdr:spPr>
            <a:xfrm>
              <a:off x="5048251" y="8750074"/>
              <a:ext cx="4767602" cy="4753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400" i="0">
                  <a:latin typeface="Cambria Math" panose="02040503050406030204" pitchFamily="18" charset="0"/>
                </a:rPr>
                <a:t>(∑</a:t>
              </a:r>
              <a:r>
                <a:rPr lang="es-CR" sz="1400" b="0" i="0">
                  <a:latin typeface="Cambria Math" panose="02040503050406030204" pitchFamily="18" charset="0"/>
                </a:rPr>
                <a:t>_(𝑖=1)^4</a:t>
              </a:r>
              <a:r>
                <a:rPr lang="es-CR" sz="1400" b="0" i="0">
                  <a:solidFill>
                    <a:schemeClr val="tx1"/>
                  </a:solidFill>
                  <a:effectLst/>
                  <a:latin typeface="Cambria Math" panose="02040503050406030204" pitchFamily="18" charset="0"/>
                  <a:ea typeface="+mn-ea"/>
                  <a:cs typeface="+mn-cs"/>
                </a:rPr>
                <a:t>▒〖𝐷𝑒𝑓𝑢𝑛𝑐𝑖𝑜𝑛𝑒𝑠 𝑑𝑒 𝑝𝑒𝑟𝑠𝑜𝑛𝑎𝑠 𝑒𝑛𝑡𝑟𝑒 30 𝑦 69 𝑎ñ𝑜𝑠 〗_𝑖 )/(</a:t>
              </a:r>
              <a:r>
                <a:rPr lang="es-CR" sz="1400" b="0" i="0">
                  <a:latin typeface="Cambria Math" panose="02040503050406030204" pitchFamily="18" charset="0"/>
                </a:rPr>
                <a:t>𝑃𝑜𝑏𝑙𝑎𝑐𝑖ó𝑛 𝑡𝑜𝑡𝑎𝑙 𝑒𝑛𝑡𝑟𝑒 30 𝑦 69 𝑎ñ𝑜𝑠 )</a:t>
              </a:r>
              <a:r>
                <a:rPr lang="es-CR" sz="1400" b="0" i="0">
                  <a:latin typeface="Cambria Math" panose="02040503050406030204" pitchFamily="18" charset="0"/>
                  <a:ea typeface="Cambria Math" panose="02040503050406030204" pitchFamily="18" charset="0"/>
                </a:rPr>
                <a:t>×</a:t>
              </a:r>
              <a:r>
                <a:rPr lang="es-CR" sz="1400" b="0" i="0">
                  <a:solidFill>
                    <a:schemeClr val="tx1"/>
                  </a:solidFill>
                  <a:effectLst/>
                  <a:latin typeface="Cambria Math" panose="02040503050406030204" pitchFamily="18" charset="0"/>
                  <a:ea typeface="+mn-ea"/>
                  <a:cs typeface="+mn-cs"/>
                </a:rPr>
                <a:t>1 000</a:t>
              </a:r>
              <a:endParaRPr lang="es-CR" sz="1400"/>
            </a:p>
          </xdr:txBody>
        </xdr:sp>
      </mc:Fallback>
    </mc:AlternateContent>
    <xdr:clientData/>
  </xdr:oneCellAnchor>
  <xdr:oneCellAnchor>
    <xdr:from>
      <xdr:col>3</xdr:col>
      <xdr:colOff>666751</xdr:colOff>
      <xdr:row>15</xdr:row>
      <xdr:rowOff>25174</xdr:rowOff>
    </xdr:from>
    <xdr:ext cx="4767602" cy="475323"/>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4E00-000002000000}"/>
                </a:ext>
              </a:extLst>
            </xdr:cNvPr>
            <xdr:cNvSpPr txBox="1"/>
          </xdr:nvSpPr>
          <xdr:spPr>
            <a:xfrm>
              <a:off x="5048251" y="8940574"/>
              <a:ext cx="4767602" cy="4753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400" i="1">
                            <a:latin typeface="Cambria Math" panose="02040503050406030204" pitchFamily="18" charset="0"/>
                          </a:rPr>
                        </m:ctrlPr>
                      </m:fPr>
                      <m:num>
                        <m:nary>
                          <m:naryPr>
                            <m:chr m:val="∑"/>
                            <m:ctrlPr>
                              <a:rPr lang="es-CR" sz="1400" i="1">
                                <a:latin typeface="Cambria Math" panose="02040503050406030204" pitchFamily="18" charset="0"/>
                              </a:rPr>
                            </m:ctrlPr>
                          </m:naryPr>
                          <m:sub>
                            <m:r>
                              <m:rPr>
                                <m:brk m:alnAt="23"/>
                              </m:rPr>
                              <a:rPr lang="es-CR" sz="1400" b="0" i="1">
                                <a:latin typeface="Cambria Math" panose="02040503050406030204" pitchFamily="18" charset="0"/>
                              </a:rPr>
                              <m:t>𝑖</m:t>
                            </m:r>
                            <m:r>
                              <a:rPr lang="es-CR" sz="1400" b="0" i="1">
                                <a:latin typeface="Cambria Math" panose="02040503050406030204" pitchFamily="18" charset="0"/>
                              </a:rPr>
                              <m:t>=1</m:t>
                            </m:r>
                          </m:sub>
                          <m:sup>
                            <m:r>
                              <a:rPr lang="es-CR" sz="1400" b="0" i="1">
                                <a:latin typeface="Cambria Math" panose="02040503050406030204" pitchFamily="18" charset="0"/>
                              </a:rPr>
                              <m:t>4</m:t>
                            </m:r>
                          </m:sup>
                          <m:e>
                            <m:sSub>
                              <m:sSubPr>
                                <m:ctrlPr>
                                  <a:rPr lang="es-CR" sz="1400" i="1">
                                    <a:solidFill>
                                      <a:schemeClr val="tx1"/>
                                    </a:solidFill>
                                    <a:effectLst/>
                                    <a:latin typeface="Cambria Math" panose="02040503050406030204" pitchFamily="18" charset="0"/>
                                    <a:ea typeface="+mn-ea"/>
                                    <a:cs typeface="+mn-cs"/>
                                  </a:rPr>
                                </m:ctrlPr>
                              </m:sSubPr>
                              <m:e>
                                <m:r>
                                  <a:rPr lang="es-CR" sz="1400" b="0" i="1">
                                    <a:solidFill>
                                      <a:schemeClr val="tx1"/>
                                    </a:solidFill>
                                    <a:effectLst/>
                                    <a:latin typeface="Cambria Math" panose="02040503050406030204" pitchFamily="18" charset="0"/>
                                    <a:ea typeface="+mn-ea"/>
                                    <a:cs typeface="+mn-cs"/>
                                  </a:rPr>
                                  <m:t>𝐷𝑒𝑓𝑢𝑛𝑐𝑖𝑜𝑛𝑒𝑠</m:t>
                                </m:r>
                                <m:r>
                                  <a:rPr lang="es-CR" sz="1400" b="0" i="1">
                                    <a:solidFill>
                                      <a:schemeClr val="tx1"/>
                                    </a:solidFill>
                                    <a:effectLst/>
                                    <a:latin typeface="Cambria Math" panose="02040503050406030204" pitchFamily="18" charset="0"/>
                                    <a:ea typeface="+mn-ea"/>
                                    <a:cs typeface="+mn-cs"/>
                                  </a:rPr>
                                  <m:t> </m:t>
                                </m:r>
                                <m:r>
                                  <a:rPr lang="es-CR" sz="1400" b="0" i="1">
                                    <a:solidFill>
                                      <a:schemeClr val="tx1"/>
                                    </a:solidFill>
                                    <a:effectLst/>
                                    <a:latin typeface="Cambria Math" panose="02040503050406030204" pitchFamily="18" charset="0"/>
                                    <a:ea typeface="+mn-ea"/>
                                    <a:cs typeface="+mn-cs"/>
                                  </a:rPr>
                                  <m:t>𝑑𝑒</m:t>
                                </m:r>
                                <m:r>
                                  <a:rPr lang="es-CR" sz="1400" b="0" i="1">
                                    <a:solidFill>
                                      <a:schemeClr val="tx1"/>
                                    </a:solidFill>
                                    <a:effectLst/>
                                    <a:latin typeface="Cambria Math" panose="02040503050406030204" pitchFamily="18" charset="0"/>
                                    <a:ea typeface="+mn-ea"/>
                                    <a:cs typeface="+mn-cs"/>
                                  </a:rPr>
                                  <m:t> </m:t>
                                </m:r>
                                <m:r>
                                  <a:rPr lang="es-CR" sz="1400" b="0" i="1">
                                    <a:solidFill>
                                      <a:schemeClr val="tx1"/>
                                    </a:solidFill>
                                    <a:effectLst/>
                                    <a:latin typeface="Cambria Math" panose="02040503050406030204" pitchFamily="18" charset="0"/>
                                    <a:ea typeface="+mn-ea"/>
                                    <a:cs typeface="+mn-cs"/>
                                  </a:rPr>
                                  <m:t>𝑝𝑒𝑟𝑠𝑜𝑛𝑎𝑠</m:t>
                                </m:r>
                                <m:r>
                                  <a:rPr lang="es-CR" sz="1400" b="0" i="1">
                                    <a:solidFill>
                                      <a:schemeClr val="tx1"/>
                                    </a:solidFill>
                                    <a:effectLst/>
                                    <a:latin typeface="Cambria Math" panose="02040503050406030204" pitchFamily="18" charset="0"/>
                                    <a:ea typeface="+mn-ea"/>
                                    <a:cs typeface="+mn-cs"/>
                                  </a:rPr>
                                  <m:t> </m:t>
                                </m:r>
                                <m:r>
                                  <a:rPr lang="es-CR" sz="1400" b="0" i="1">
                                    <a:solidFill>
                                      <a:schemeClr val="tx1"/>
                                    </a:solidFill>
                                    <a:effectLst/>
                                    <a:latin typeface="Cambria Math" panose="02040503050406030204" pitchFamily="18" charset="0"/>
                                    <a:ea typeface="+mn-ea"/>
                                    <a:cs typeface="+mn-cs"/>
                                  </a:rPr>
                                  <m:t>𝑒𝑛𝑡𝑟𝑒</m:t>
                                </m:r>
                                <m:r>
                                  <a:rPr lang="es-CR" sz="1400" b="0" i="1">
                                    <a:solidFill>
                                      <a:schemeClr val="tx1"/>
                                    </a:solidFill>
                                    <a:effectLst/>
                                    <a:latin typeface="Cambria Math" panose="02040503050406030204" pitchFamily="18" charset="0"/>
                                    <a:ea typeface="+mn-ea"/>
                                    <a:cs typeface="+mn-cs"/>
                                  </a:rPr>
                                  <m:t> 30 </m:t>
                                </m:r>
                                <m:r>
                                  <a:rPr lang="es-CR" sz="1400" b="0" i="1">
                                    <a:solidFill>
                                      <a:schemeClr val="tx1"/>
                                    </a:solidFill>
                                    <a:effectLst/>
                                    <a:latin typeface="Cambria Math" panose="02040503050406030204" pitchFamily="18" charset="0"/>
                                    <a:ea typeface="+mn-ea"/>
                                    <a:cs typeface="+mn-cs"/>
                                  </a:rPr>
                                  <m:t>𝑦</m:t>
                                </m:r>
                                <m:r>
                                  <a:rPr lang="es-CR" sz="1400" b="0" i="1">
                                    <a:solidFill>
                                      <a:schemeClr val="tx1"/>
                                    </a:solidFill>
                                    <a:effectLst/>
                                    <a:latin typeface="Cambria Math" panose="02040503050406030204" pitchFamily="18" charset="0"/>
                                    <a:ea typeface="+mn-ea"/>
                                    <a:cs typeface="+mn-cs"/>
                                  </a:rPr>
                                  <m:t> 69 </m:t>
                                </m:r>
                                <m:r>
                                  <a:rPr lang="es-CR" sz="1400" b="0" i="1">
                                    <a:solidFill>
                                      <a:schemeClr val="tx1"/>
                                    </a:solidFill>
                                    <a:effectLst/>
                                    <a:latin typeface="Cambria Math" panose="02040503050406030204" pitchFamily="18" charset="0"/>
                                    <a:ea typeface="+mn-ea"/>
                                    <a:cs typeface="+mn-cs"/>
                                  </a:rPr>
                                  <m:t>𝑎</m:t>
                                </m:r>
                                <m:r>
                                  <a:rPr lang="es-CR" sz="1400" b="0" i="1">
                                    <a:solidFill>
                                      <a:schemeClr val="tx1"/>
                                    </a:solidFill>
                                    <a:effectLst/>
                                    <a:latin typeface="Cambria Math" panose="02040503050406030204" pitchFamily="18" charset="0"/>
                                    <a:ea typeface="+mn-ea"/>
                                    <a:cs typeface="+mn-cs"/>
                                  </a:rPr>
                                  <m:t>ñ</m:t>
                                </m:r>
                                <m:r>
                                  <a:rPr lang="es-CR" sz="1400" b="0" i="1">
                                    <a:solidFill>
                                      <a:schemeClr val="tx1"/>
                                    </a:solidFill>
                                    <a:effectLst/>
                                    <a:latin typeface="Cambria Math" panose="02040503050406030204" pitchFamily="18" charset="0"/>
                                    <a:ea typeface="+mn-ea"/>
                                    <a:cs typeface="+mn-cs"/>
                                  </a:rPr>
                                  <m:t>𝑜𝑠</m:t>
                                </m:r>
                                <m:r>
                                  <a:rPr lang="es-CR" sz="1400" b="0" i="1">
                                    <a:solidFill>
                                      <a:schemeClr val="tx1"/>
                                    </a:solidFill>
                                    <a:effectLst/>
                                    <a:latin typeface="Cambria Math" panose="02040503050406030204" pitchFamily="18" charset="0"/>
                                    <a:ea typeface="+mn-ea"/>
                                    <a:cs typeface="+mn-cs"/>
                                  </a:rPr>
                                  <m:t> </m:t>
                                </m:r>
                              </m:e>
                              <m:sub>
                                <m:r>
                                  <a:rPr lang="es-CR" sz="1400" b="0" i="1">
                                    <a:solidFill>
                                      <a:schemeClr val="tx1"/>
                                    </a:solidFill>
                                    <a:effectLst/>
                                    <a:latin typeface="Cambria Math" panose="02040503050406030204" pitchFamily="18" charset="0"/>
                                    <a:ea typeface="+mn-ea"/>
                                    <a:cs typeface="+mn-cs"/>
                                  </a:rPr>
                                  <m:t>𝑖</m:t>
                                </m:r>
                              </m:sub>
                            </m:sSub>
                          </m:e>
                        </m:nary>
                      </m:num>
                      <m:den>
                        <m:r>
                          <a:rPr lang="es-CR" sz="1400" b="0" i="1">
                            <a:latin typeface="Cambria Math" panose="02040503050406030204" pitchFamily="18" charset="0"/>
                          </a:rPr>
                          <m:t>𝑃𝑜𝑏𝑙𝑎𝑐𝑖</m:t>
                        </m:r>
                        <m:r>
                          <a:rPr lang="es-CR" sz="1400" b="0" i="1">
                            <a:latin typeface="Cambria Math" panose="02040503050406030204" pitchFamily="18" charset="0"/>
                          </a:rPr>
                          <m:t>ó</m:t>
                        </m:r>
                        <m:r>
                          <a:rPr lang="es-CR" sz="1400" b="0" i="1">
                            <a:latin typeface="Cambria Math" panose="02040503050406030204" pitchFamily="18" charset="0"/>
                          </a:rPr>
                          <m:t>𝑛</m:t>
                        </m:r>
                        <m:r>
                          <a:rPr lang="es-CR" sz="1400" b="0" i="1">
                            <a:latin typeface="Cambria Math" panose="02040503050406030204" pitchFamily="18" charset="0"/>
                          </a:rPr>
                          <m:t> </m:t>
                        </m:r>
                        <m:r>
                          <a:rPr lang="es-CR" sz="1400" b="0" i="1">
                            <a:latin typeface="Cambria Math" panose="02040503050406030204" pitchFamily="18" charset="0"/>
                          </a:rPr>
                          <m:t>𝑡𝑜𝑡𝑎𝑙</m:t>
                        </m:r>
                        <m:r>
                          <a:rPr lang="es-CR" sz="1400" b="0" i="1">
                            <a:latin typeface="Cambria Math" panose="02040503050406030204" pitchFamily="18" charset="0"/>
                          </a:rPr>
                          <m:t> </m:t>
                        </m:r>
                        <m:r>
                          <a:rPr lang="es-CR" sz="1400" b="0" i="1">
                            <a:latin typeface="Cambria Math" panose="02040503050406030204" pitchFamily="18" charset="0"/>
                          </a:rPr>
                          <m:t>𝑒𝑛𝑡𝑟𝑒</m:t>
                        </m:r>
                        <m:r>
                          <a:rPr lang="es-CR" sz="1400" b="0" i="1">
                            <a:latin typeface="Cambria Math" panose="02040503050406030204" pitchFamily="18" charset="0"/>
                          </a:rPr>
                          <m:t> 30 </m:t>
                        </m:r>
                        <m:r>
                          <a:rPr lang="es-CR" sz="1400" b="0" i="1">
                            <a:latin typeface="Cambria Math" panose="02040503050406030204" pitchFamily="18" charset="0"/>
                          </a:rPr>
                          <m:t>𝑦</m:t>
                        </m:r>
                        <m:r>
                          <a:rPr lang="es-CR" sz="1400" b="0" i="1">
                            <a:latin typeface="Cambria Math" panose="02040503050406030204" pitchFamily="18" charset="0"/>
                          </a:rPr>
                          <m:t> 69 </m:t>
                        </m:r>
                        <m:r>
                          <a:rPr lang="es-CR" sz="1400" b="0" i="1">
                            <a:latin typeface="Cambria Math" panose="02040503050406030204" pitchFamily="18" charset="0"/>
                          </a:rPr>
                          <m:t>𝑎</m:t>
                        </m:r>
                        <m:r>
                          <a:rPr lang="es-CR" sz="1400" b="0" i="1">
                            <a:latin typeface="Cambria Math" panose="02040503050406030204" pitchFamily="18" charset="0"/>
                          </a:rPr>
                          <m:t>ñ</m:t>
                        </m:r>
                        <m:r>
                          <a:rPr lang="es-CR" sz="1400" b="0" i="1">
                            <a:latin typeface="Cambria Math" panose="02040503050406030204" pitchFamily="18" charset="0"/>
                          </a:rPr>
                          <m:t>𝑜𝑠</m:t>
                        </m:r>
                        <m:r>
                          <a:rPr lang="es-CR" sz="1400" b="0" i="1">
                            <a:latin typeface="Cambria Math" panose="02040503050406030204" pitchFamily="18" charset="0"/>
                          </a:rPr>
                          <m:t> </m:t>
                        </m:r>
                      </m:den>
                    </m:f>
                    <m:r>
                      <a:rPr lang="es-CR" sz="1400" b="0" i="1">
                        <a:latin typeface="Cambria Math" panose="02040503050406030204" pitchFamily="18" charset="0"/>
                        <a:ea typeface="Cambria Math" panose="02040503050406030204" pitchFamily="18" charset="0"/>
                      </a:rPr>
                      <m:t>×</m:t>
                    </m:r>
                    <m:r>
                      <a:rPr lang="es-CR" sz="1400" b="0" i="1">
                        <a:solidFill>
                          <a:schemeClr val="tx1"/>
                        </a:solidFill>
                        <a:effectLst/>
                        <a:latin typeface="Cambria Math" panose="02040503050406030204" pitchFamily="18" charset="0"/>
                        <a:ea typeface="+mn-ea"/>
                        <a:cs typeface="+mn-cs"/>
                      </a:rPr>
                      <m:t>1 000</m:t>
                    </m:r>
                  </m:oMath>
                </m:oMathPara>
              </a14:m>
              <a:endParaRPr lang="es-CR" sz="1400"/>
            </a:p>
          </xdr:txBody>
        </xdr:sp>
      </mc:Choice>
      <mc:Fallback xmlns="">
        <xdr:sp macro="" textlink="">
          <xdr:nvSpPr>
            <xdr:cNvPr id="4" name="CuadroTexto 3">
              <a:extLst>
                <a:ext uri="{FF2B5EF4-FFF2-40B4-BE49-F238E27FC236}">
                  <a16:creationId xmlns:a16="http://schemas.microsoft.com/office/drawing/2014/main" id="{00000000-0008-0000-4E00-000002000000}"/>
                </a:ext>
              </a:extLst>
            </xdr:cNvPr>
            <xdr:cNvSpPr txBox="1"/>
          </xdr:nvSpPr>
          <xdr:spPr>
            <a:xfrm>
              <a:off x="5048251" y="8940574"/>
              <a:ext cx="4767602" cy="4753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400" i="0">
                  <a:latin typeface="Cambria Math" panose="02040503050406030204" pitchFamily="18" charset="0"/>
                </a:rPr>
                <a:t>(∑</a:t>
              </a:r>
              <a:r>
                <a:rPr lang="es-CR" sz="1400" b="0" i="0">
                  <a:latin typeface="Cambria Math" panose="02040503050406030204" pitchFamily="18" charset="0"/>
                </a:rPr>
                <a:t>_(𝑖=1)^4</a:t>
              </a:r>
              <a:r>
                <a:rPr lang="es-CR" sz="1400" b="0" i="0">
                  <a:solidFill>
                    <a:schemeClr val="tx1"/>
                  </a:solidFill>
                  <a:effectLst/>
                  <a:latin typeface="Cambria Math" panose="02040503050406030204" pitchFamily="18" charset="0"/>
                  <a:ea typeface="+mn-ea"/>
                  <a:cs typeface="+mn-cs"/>
                </a:rPr>
                <a:t>▒〖𝐷𝑒𝑓𝑢𝑛𝑐𝑖𝑜𝑛𝑒𝑠 𝑑𝑒 𝑝𝑒𝑟𝑠𝑜𝑛𝑎𝑠 𝑒𝑛𝑡𝑟𝑒 30 𝑦 69 𝑎ñ𝑜𝑠 〗_𝑖 )/(</a:t>
              </a:r>
              <a:r>
                <a:rPr lang="es-CR" sz="1400" b="0" i="0">
                  <a:latin typeface="Cambria Math" panose="02040503050406030204" pitchFamily="18" charset="0"/>
                </a:rPr>
                <a:t>𝑃𝑜𝑏𝑙𝑎𝑐𝑖ó𝑛 𝑡𝑜𝑡𝑎𝑙 𝑒𝑛𝑡𝑟𝑒 30 𝑦 69 𝑎ñ𝑜𝑠 )</a:t>
              </a:r>
              <a:r>
                <a:rPr lang="es-CR" sz="1400" b="0" i="0">
                  <a:latin typeface="Cambria Math" panose="02040503050406030204" pitchFamily="18" charset="0"/>
                  <a:ea typeface="Cambria Math" panose="02040503050406030204" pitchFamily="18" charset="0"/>
                </a:rPr>
                <a:t>×</a:t>
              </a:r>
              <a:r>
                <a:rPr lang="es-CR" sz="1400" b="0" i="0">
                  <a:solidFill>
                    <a:schemeClr val="tx1"/>
                  </a:solidFill>
                  <a:effectLst/>
                  <a:latin typeface="Cambria Math" panose="02040503050406030204" pitchFamily="18" charset="0"/>
                  <a:ea typeface="+mn-ea"/>
                  <a:cs typeface="+mn-cs"/>
                </a:rPr>
                <a:t>1 000</a:t>
              </a:r>
              <a:endParaRPr lang="es-CR" sz="1400"/>
            </a:p>
          </xdr:txBody>
        </xdr:sp>
      </mc:Fallback>
    </mc:AlternateContent>
    <xdr:clientData/>
  </xdr:oneCellAnchor>
  <xdr:oneCellAnchor>
    <xdr:from>
      <xdr:col>3</xdr:col>
      <xdr:colOff>666751</xdr:colOff>
      <xdr:row>15</xdr:row>
      <xdr:rowOff>25174</xdr:rowOff>
    </xdr:from>
    <xdr:ext cx="4767602" cy="475323"/>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4E00-000002000000}"/>
                </a:ext>
              </a:extLst>
            </xdr:cNvPr>
            <xdr:cNvSpPr txBox="1"/>
          </xdr:nvSpPr>
          <xdr:spPr>
            <a:xfrm>
              <a:off x="5048251" y="8940574"/>
              <a:ext cx="4767602" cy="4753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400" i="1">
                            <a:latin typeface="Cambria Math" panose="02040503050406030204" pitchFamily="18" charset="0"/>
                          </a:rPr>
                        </m:ctrlPr>
                      </m:fPr>
                      <m:num>
                        <m:nary>
                          <m:naryPr>
                            <m:chr m:val="∑"/>
                            <m:ctrlPr>
                              <a:rPr lang="es-CR" sz="1400" i="1">
                                <a:latin typeface="Cambria Math" panose="02040503050406030204" pitchFamily="18" charset="0"/>
                              </a:rPr>
                            </m:ctrlPr>
                          </m:naryPr>
                          <m:sub>
                            <m:r>
                              <m:rPr>
                                <m:brk m:alnAt="23"/>
                              </m:rPr>
                              <a:rPr lang="es-CR" sz="1400" b="0" i="1">
                                <a:latin typeface="Cambria Math" panose="02040503050406030204" pitchFamily="18" charset="0"/>
                              </a:rPr>
                              <m:t>𝑖</m:t>
                            </m:r>
                            <m:r>
                              <a:rPr lang="es-CR" sz="1400" b="0" i="1">
                                <a:latin typeface="Cambria Math" panose="02040503050406030204" pitchFamily="18" charset="0"/>
                              </a:rPr>
                              <m:t>=1</m:t>
                            </m:r>
                          </m:sub>
                          <m:sup>
                            <m:r>
                              <a:rPr lang="es-CR" sz="1400" b="0" i="1">
                                <a:latin typeface="Cambria Math" panose="02040503050406030204" pitchFamily="18" charset="0"/>
                              </a:rPr>
                              <m:t>4</m:t>
                            </m:r>
                          </m:sup>
                          <m:e>
                            <m:sSub>
                              <m:sSubPr>
                                <m:ctrlPr>
                                  <a:rPr lang="es-CR" sz="1400" i="1">
                                    <a:solidFill>
                                      <a:schemeClr val="tx1"/>
                                    </a:solidFill>
                                    <a:effectLst/>
                                    <a:latin typeface="Cambria Math" panose="02040503050406030204" pitchFamily="18" charset="0"/>
                                    <a:ea typeface="+mn-ea"/>
                                    <a:cs typeface="+mn-cs"/>
                                  </a:rPr>
                                </m:ctrlPr>
                              </m:sSubPr>
                              <m:e>
                                <m:r>
                                  <a:rPr lang="es-CR" sz="1400" b="0" i="1">
                                    <a:solidFill>
                                      <a:schemeClr val="tx1"/>
                                    </a:solidFill>
                                    <a:effectLst/>
                                    <a:latin typeface="Cambria Math" panose="02040503050406030204" pitchFamily="18" charset="0"/>
                                    <a:ea typeface="+mn-ea"/>
                                    <a:cs typeface="+mn-cs"/>
                                  </a:rPr>
                                  <m:t>𝐷𝑒𝑓𝑢𝑛𝑐𝑖𝑜𝑛𝑒𝑠</m:t>
                                </m:r>
                                <m:r>
                                  <a:rPr lang="es-CR" sz="1400" b="0" i="1">
                                    <a:solidFill>
                                      <a:schemeClr val="tx1"/>
                                    </a:solidFill>
                                    <a:effectLst/>
                                    <a:latin typeface="Cambria Math" panose="02040503050406030204" pitchFamily="18" charset="0"/>
                                    <a:ea typeface="+mn-ea"/>
                                    <a:cs typeface="+mn-cs"/>
                                  </a:rPr>
                                  <m:t> </m:t>
                                </m:r>
                                <m:r>
                                  <a:rPr lang="es-CR" sz="1400" b="0" i="1">
                                    <a:solidFill>
                                      <a:schemeClr val="tx1"/>
                                    </a:solidFill>
                                    <a:effectLst/>
                                    <a:latin typeface="Cambria Math" panose="02040503050406030204" pitchFamily="18" charset="0"/>
                                    <a:ea typeface="+mn-ea"/>
                                    <a:cs typeface="+mn-cs"/>
                                  </a:rPr>
                                  <m:t>𝑑𝑒</m:t>
                                </m:r>
                                <m:r>
                                  <a:rPr lang="es-CR" sz="1400" b="0" i="1">
                                    <a:solidFill>
                                      <a:schemeClr val="tx1"/>
                                    </a:solidFill>
                                    <a:effectLst/>
                                    <a:latin typeface="Cambria Math" panose="02040503050406030204" pitchFamily="18" charset="0"/>
                                    <a:ea typeface="+mn-ea"/>
                                    <a:cs typeface="+mn-cs"/>
                                  </a:rPr>
                                  <m:t> </m:t>
                                </m:r>
                                <m:r>
                                  <a:rPr lang="es-CR" sz="1400" b="0" i="1">
                                    <a:solidFill>
                                      <a:schemeClr val="tx1"/>
                                    </a:solidFill>
                                    <a:effectLst/>
                                    <a:latin typeface="Cambria Math" panose="02040503050406030204" pitchFamily="18" charset="0"/>
                                    <a:ea typeface="+mn-ea"/>
                                    <a:cs typeface="+mn-cs"/>
                                  </a:rPr>
                                  <m:t>𝑝𝑒𝑟𝑠𝑜𝑛𝑎𝑠</m:t>
                                </m:r>
                                <m:r>
                                  <a:rPr lang="es-CR" sz="1400" b="0" i="1">
                                    <a:solidFill>
                                      <a:schemeClr val="tx1"/>
                                    </a:solidFill>
                                    <a:effectLst/>
                                    <a:latin typeface="Cambria Math" panose="02040503050406030204" pitchFamily="18" charset="0"/>
                                    <a:ea typeface="+mn-ea"/>
                                    <a:cs typeface="+mn-cs"/>
                                  </a:rPr>
                                  <m:t> </m:t>
                                </m:r>
                                <m:r>
                                  <a:rPr lang="es-CR" sz="1400" b="0" i="1">
                                    <a:solidFill>
                                      <a:schemeClr val="tx1"/>
                                    </a:solidFill>
                                    <a:effectLst/>
                                    <a:latin typeface="Cambria Math" panose="02040503050406030204" pitchFamily="18" charset="0"/>
                                    <a:ea typeface="+mn-ea"/>
                                    <a:cs typeface="+mn-cs"/>
                                  </a:rPr>
                                  <m:t>𝑒𝑛𝑡𝑟𝑒</m:t>
                                </m:r>
                                <m:r>
                                  <a:rPr lang="es-CR" sz="1400" b="0" i="1">
                                    <a:solidFill>
                                      <a:schemeClr val="tx1"/>
                                    </a:solidFill>
                                    <a:effectLst/>
                                    <a:latin typeface="Cambria Math" panose="02040503050406030204" pitchFamily="18" charset="0"/>
                                    <a:ea typeface="+mn-ea"/>
                                    <a:cs typeface="+mn-cs"/>
                                  </a:rPr>
                                  <m:t> 30 </m:t>
                                </m:r>
                                <m:r>
                                  <a:rPr lang="es-CR" sz="1400" b="0" i="1">
                                    <a:solidFill>
                                      <a:schemeClr val="tx1"/>
                                    </a:solidFill>
                                    <a:effectLst/>
                                    <a:latin typeface="Cambria Math" panose="02040503050406030204" pitchFamily="18" charset="0"/>
                                    <a:ea typeface="+mn-ea"/>
                                    <a:cs typeface="+mn-cs"/>
                                  </a:rPr>
                                  <m:t>𝑦</m:t>
                                </m:r>
                                <m:r>
                                  <a:rPr lang="es-CR" sz="1400" b="0" i="1">
                                    <a:solidFill>
                                      <a:schemeClr val="tx1"/>
                                    </a:solidFill>
                                    <a:effectLst/>
                                    <a:latin typeface="Cambria Math" panose="02040503050406030204" pitchFamily="18" charset="0"/>
                                    <a:ea typeface="+mn-ea"/>
                                    <a:cs typeface="+mn-cs"/>
                                  </a:rPr>
                                  <m:t> 69 </m:t>
                                </m:r>
                                <m:r>
                                  <a:rPr lang="es-CR" sz="1400" b="0" i="1">
                                    <a:solidFill>
                                      <a:schemeClr val="tx1"/>
                                    </a:solidFill>
                                    <a:effectLst/>
                                    <a:latin typeface="Cambria Math" panose="02040503050406030204" pitchFamily="18" charset="0"/>
                                    <a:ea typeface="+mn-ea"/>
                                    <a:cs typeface="+mn-cs"/>
                                  </a:rPr>
                                  <m:t>𝑎</m:t>
                                </m:r>
                                <m:r>
                                  <a:rPr lang="es-CR" sz="1400" b="0" i="1">
                                    <a:solidFill>
                                      <a:schemeClr val="tx1"/>
                                    </a:solidFill>
                                    <a:effectLst/>
                                    <a:latin typeface="Cambria Math" panose="02040503050406030204" pitchFamily="18" charset="0"/>
                                    <a:ea typeface="+mn-ea"/>
                                    <a:cs typeface="+mn-cs"/>
                                  </a:rPr>
                                  <m:t>ñ</m:t>
                                </m:r>
                                <m:r>
                                  <a:rPr lang="es-CR" sz="1400" b="0" i="1">
                                    <a:solidFill>
                                      <a:schemeClr val="tx1"/>
                                    </a:solidFill>
                                    <a:effectLst/>
                                    <a:latin typeface="Cambria Math" panose="02040503050406030204" pitchFamily="18" charset="0"/>
                                    <a:ea typeface="+mn-ea"/>
                                    <a:cs typeface="+mn-cs"/>
                                  </a:rPr>
                                  <m:t>𝑜𝑠</m:t>
                                </m:r>
                                <m:r>
                                  <a:rPr lang="es-CR" sz="1400" b="0" i="1">
                                    <a:solidFill>
                                      <a:schemeClr val="tx1"/>
                                    </a:solidFill>
                                    <a:effectLst/>
                                    <a:latin typeface="Cambria Math" panose="02040503050406030204" pitchFamily="18" charset="0"/>
                                    <a:ea typeface="+mn-ea"/>
                                    <a:cs typeface="+mn-cs"/>
                                  </a:rPr>
                                  <m:t> </m:t>
                                </m:r>
                              </m:e>
                              <m:sub>
                                <m:r>
                                  <a:rPr lang="es-CR" sz="1400" b="0" i="1">
                                    <a:solidFill>
                                      <a:schemeClr val="tx1"/>
                                    </a:solidFill>
                                    <a:effectLst/>
                                    <a:latin typeface="Cambria Math" panose="02040503050406030204" pitchFamily="18" charset="0"/>
                                    <a:ea typeface="+mn-ea"/>
                                    <a:cs typeface="+mn-cs"/>
                                  </a:rPr>
                                  <m:t>𝑖</m:t>
                                </m:r>
                              </m:sub>
                            </m:sSub>
                          </m:e>
                        </m:nary>
                      </m:num>
                      <m:den>
                        <m:r>
                          <a:rPr lang="es-CR" sz="1400" b="0" i="1">
                            <a:latin typeface="Cambria Math" panose="02040503050406030204" pitchFamily="18" charset="0"/>
                          </a:rPr>
                          <m:t>𝑃𝑜𝑏𝑙𝑎𝑐𝑖</m:t>
                        </m:r>
                        <m:r>
                          <a:rPr lang="es-CR" sz="1400" b="0" i="1">
                            <a:latin typeface="Cambria Math" panose="02040503050406030204" pitchFamily="18" charset="0"/>
                          </a:rPr>
                          <m:t>ó</m:t>
                        </m:r>
                        <m:r>
                          <a:rPr lang="es-CR" sz="1400" b="0" i="1">
                            <a:latin typeface="Cambria Math" panose="02040503050406030204" pitchFamily="18" charset="0"/>
                          </a:rPr>
                          <m:t>𝑛</m:t>
                        </m:r>
                        <m:r>
                          <a:rPr lang="es-CR" sz="1400" b="0" i="1">
                            <a:latin typeface="Cambria Math" panose="02040503050406030204" pitchFamily="18" charset="0"/>
                          </a:rPr>
                          <m:t> </m:t>
                        </m:r>
                        <m:r>
                          <a:rPr lang="es-CR" sz="1400" b="0" i="1">
                            <a:latin typeface="Cambria Math" panose="02040503050406030204" pitchFamily="18" charset="0"/>
                          </a:rPr>
                          <m:t>𝑡𝑜𝑡𝑎𝑙</m:t>
                        </m:r>
                        <m:r>
                          <a:rPr lang="es-CR" sz="1400" b="0" i="1">
                            <a:latin typeface="Cambria Math" panose="02040503050406030204" pitchFamily="18" charset="0"/>
                          </a:rPr>
                          <m:t> </m:t>
                        </m:r>
                        <m:r>
                          <a:rPr lang="es-CR" sz="1400" b="0" i="1">
                            <a:latin typeface="Cambria Math" panose="02040503050406030204" pitchFamily="18" charset="0"/>
                          </a:rPr>
                          <m:t>𝑒𝑛𝑡𝑟𝑒</m:t>
                        </m:r>
                        <m:r>
                          <a:rPr lang="es-CR" sz="1400" b="0" i="1">
                            <a:latin typeface="Cambria Math" panose="02040503050406030204" pitchFamily="18" charset="0"/>
                          </a:rPr>
                          <m:t> 30 </m:t>
                        </m:r>
                        <m:r>
                          <a:rPr lang="es-CR" sz="1400" b="0" i="1">
                            <a:latin typeface="Cambria Math" panose="02040503050406030204" pitchFamily="18" charset="0"/>
                          </a:rPr>
                          <m:t>𝑦</m:t>
                        </m:r>
                        <m:r>
                          <a:rPr lang="es-CR" sz="1400" b="0" i="1">
                            <a:latin typeface="Cambria Math" panose="02040503050406030204" pitchFamily="18" charset="0"/>
                          </a:rPr>
                          <m:t> 69 </m:t>
                        </m:r>
                        <m:r>
                          <a:rPr lang="es-CR" sz="1400" b="0" i="1">
                            <a:latin typeface="Cambria Math" panose="02040503050406030204" pitchFamily="18" charset="0"/>
                          </a:rPr>
                          <m:t>𝑎</m:t>
                        </m:r>
                        <m:r>
                          <a:rPr lang="es-CR" sz="1400" b="0" i="1">
                            <a:latin typeface="Cambria Math" panose="02040503050406030204" pitchFamily="18" charset="0"/>
                          </a:rPr>
                          <m:t>ñ</m:t>
                        </m:r>
                        <m:r>
                          <a:rPr lang="es-CR" sz="1400" b="0" i="1">
                            <a:latin typeface="Cambria Math" panose="02040503050406030204" pitchFamily="18" charset="0"/>
                          </a:rPr>
                          <m:t>𝑜𝑠</m:t>
                        </m:r>
                        <m:r>
                          <a:rPr lang="es-CR" sz="1400" b="0" i="1">
                            <a:latin typeface="Cambria Math" panose="02040503050406030204" pitchFamily="18" charset="0"/>
                          </a:rPr>
                          <m:t> </m:t>
                        </m:r>
                      </m:den>
                    </m:f>
                    <m:r>
                      <a:rPr lang="es-CR" sz="1400" b="0" i="1">
                        <a:latin typeface="Cambria Math" panose="02040503050406030204" pitchFamily="18" charset="0"/>
                        <a:ea typeface="Cambria Math" panose="02040503050406030204" pitchFamily="18" charset="0"/>
                      </a:rPr>
                      <m:t>×</m:t>
                    </m:r>
                    <m:r>
                      <a:rPr lang="es-CR" sz="1400" b="0" i="1">
                        <a:solidFill>
                          <a:schemeClr val="tx1"/>
                        </a:solidFill>
                        <a:effectLst/>
                        <a:latin typeface="Cambria Math" panose="02040503050406030204" pitchFamily="18" charset="0"/>
                        <a:ea typeface="+mn-ea"/>
                        <a:cs typeface="+mn-cs"/>
                      </a:rPr>
                      <m:t>1 000</m:t>
                    </m:r>
                  </m:oMath>
                </m:oMathPara>
              </a14:m>
              <a:endParaRPr lang="es-CR" sz="1400"/>
            </a:p>
          </xdr:txBody>
        </xdr:sp>
      </mc:Choice>
      <mc:Fallback xmlns="">
        <xdr:sp macro="" textlink="">
          <xdr:nvSpPr>
            <xdr:cNvPr id="5" name="CuadroTexto 4">
              <a:extLst>
                <a:ext uri="{FF2B5EF4-FFF2-40B4-BE49-F238E27FC236}">
                  <a16:creationId xmlns:a16="http://schemas.microsoft.com/office/drawing/2014/main" id="{00000000-0008-0000-4E00-000002000000}"/>
                </a:ext>
              </a:extLst>
            </xdr:cNvPr>
            <xdr:cNvSpPr txBox="1"/>
          </xdr:nvSpPr>
          <xdr:spPr>
            <a:xfrm>
              <a:off x="5048251" y="8940574"/>
              <a:ext cx="4767602" cy="4753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400" i="0">
                  <a:latin typeface="Cambria Math" panose="02040503050406030204" pitchFamily="18" charset="0"/>
                </a:rPr>
                <a:t>(∑</a:t>
              </a:r>
              <a:r>
                <a:rPr lang="es-CR" sz="1400" b="0" i="0">
                  <a:latin typeface="Cambria Math" panose="02040503050406030204" pitchFamily="18" charset="0"/>
                </a:rPr>
                <a:t>_(𝑖=1)^4</a:t>
              </a:r>
              <a:r>
                <a:rPr lang="es-CR" sz="1400" b="0" i="0">
                  <a:solidFill>
                    <a:schemeClr val="tx1"/>
                  </a:solidFill>
                  <a:effectLst/>
                  <a:latin typeface="Cambria Math" panose="02040503050406030204" pitchFamily="18" charset="0"/>
                  <a:ea typeface="+mn-ea"/>
                  <a:cs typeface="+mn-cs"/>
                </a:rPr>
                <a:t>▒〖𝐷𝑒𝑓𝑢𝑛𝑐𝑖𝑜𝑛𝑒𝑠 𝑑𝑒 𝑝𝑒𝑟𝑠𝑜𝑛𝑎𝑠 𝑒𝑛𝑡𝑟𝑒 30 𝑦 69 𝑎ñ𝑜𝑠 〗_𝑖 )/(</a:t>
              </a:r>
              <a:r>
                <a:rPr lang="es-CR" sz="1400" b="0" i="0">
                  <a:latin typeface="Cambria Math" panose="02040503050406030204" pitchFamily="18" charset="0"/>
                </a:rPr>
                <a:t>𝑃𝑜𝑏𝑙𝑎𝑐𝑖ó𝑛 𝑡𝑜𝑡𝑎𝑙 𝑒𝑛𝑡𝑟𝑒 30 𝑦 69 𝑎ñ𝑜𝑠 )</a:t>
              </a:r>
              <a:r>
                <a:rPr lang="es-CR" sz="1400" b="0" i="0">
                  <a:latin typeface="Cambria Math" panose="02040503050406030204" pitchFamily="18" charset="0"/>
                  <a:ea typeface="Cambria Math" panose="02040503050406030204" pitchFamily="18" charset="0"/>
                </a:rPr>
                <a:t>×</a:t>
              </a:r>
              <a:r>
                <a:rPr lang="es-CR" sz="1400" b="0" i="0">
                  <a:solidFill>
                    <a:schemeClr val="tx1"/>
                  </a:solidFill>
                  <a:effectLst/>
                  <a:latin typeface="Cambria Math" panose="02040503050406030204" pitchFamily="18" charset="0"/>
                  <a:ea typeface="+mn-ea"/>
                  <a:cs typeface="+mn-cs"/>
                </a:rPr>
                <a:t>1 000</a:t>
              </a:r>
              <a:endParaRPr lang="es-CR" sz="1400"/>
            </a:p>
          </xdr:txBody>
        </xdr:sp>
      </mc:Fallback>
    </mc:AlternateContent>
    <xdr:clientData/>
  </xdr:oneCellAnchor>
</xdr:wsDr>
</file>

<file path=xl/drawings/drawing52.xml><?xml version="1.0" encoding="utf-8"?>
<xdr:wsDr xmlns:xdr="http://schemas.openxmlformats.org/drawingml/2006/spreadsheetDrawing" xmlns:a="http://schemas.openxmlformats.org/drawingml/2006/main">
  <xdr:twoCellAnchor>
    <xdr:from>
      <xdr:col>2</xdr:col>
      <xdr:colOff>112395</xdr:colOff>
      <xdr:row>31</xdr:row>
      <xdr:rowOff>6667</xdr:rowOff>
    </xdr:from>
    <xdr:to>
      <xdr:col>8</xdr:col>
      <xdr:colOff>112395</xdr:colOff>
      <xdr:row>47</xdr:row>
      <xdr:rowOff>12382</xdr:rowOff>
    </xdr:to>
    <xdr:graphicFrame macro="">
      <xdr:nvGraphicFramePr>
        <xdr:cNvPr id="3" name="Gráfico 2">
          <a:extLst>
            <a:ext uri="{FF2B5EF4-FFF2-40B4-BE49-F238E27FC236}">
              <a16:creationId xmlns:a16="http://schemas.microsoft.com/office/drawing/2014/main" id="{00000000-0008-0000-4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0.0205</cdr:x>
      <cdr:y>0.75</cdr:y>
    </cdr:from>
    <cdr:to>
      <cdr:x>0.07039</cdr:x>
      <cdr:y>0.85376</cdr:y>
    </cdr:to>
    <cdr:sp macro="" textlink="">
      <cdr:nvSpPr>
        <cdr:cNvPr id="2" name="CuadroTexto 1"/>
        <cdr:cNvSpPr txBox="1"/>
      </cdr:nvSpPr>
      <cdr:spPr>
        <a:xfrm xmlns:a="http://schemas.openxmlformats.org/drawingml/2006/main">
          <a:off x="96520" y="2203133"/>
          <a:ext cx="234950" cy="304800"/>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CR" sz="900"/>
            <a:t>0</a:t>
          </a:r>
        </a:p>
      </cdr:txBody>
    </cdr:sp>
  </cdr:relSizeAnchor>
  <cdr:relSizeAnchor xmlns:cdr="http://schemas.openxmlformats.org/drawingml/2006/chartDrawing">
    <cdr:from>
      <cdr:x>0.07066</cdr:x>
      <cdr:y>0.70212</cdr:y>
    </cdr:from>
    <cdr:to>
      <cdr:x>0.09566</cdr:x>
      <cdr:y>0.74398</cdr:y>
    </cdr:to>
    <cdr:cxnSp macro="">
      <cdr:nvCxnSpPr>
        <cdr:cNvPr id="3" name="Conector recto 2">
          <a:extLst xmlns:a="http://schemas.openxmlformats.org/drawingml/2006/main">
            <a:ext uri="{FF2B5EF4-FFF2-40B4-BE49-F238E27FC236}">
              <a16:creationId xmlns:a16="http://schemas.microsoft.com/office/drawing/2014/main" id="{81A16102-15DD-4ABD-AB33-740A67FDBE25}"/>
            </a:ext>
          </a:extLst>
        </cdr:cNvPr>
        <cdr:cNvCxnSpPr/>
      </cdr:nvCxnSpPr>
      <cdr:spPr>
        <a:xfrm xmlns:a="http://schemas.openxmlformats.org/drawingml/2006/main">
          <a:off x="332740" y="2062480"/>
          <a:ext cx="117729" cy="122962"/>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0.06419</cdr:x>
      <cdr:y>0.72028</cdr:y>
    </cdr:from>
    <cdr:to>
      <cdr:x>0.08919</cdr:x>
      <cdr:y>0.76214</cdr:y>
    </cdr:to>
    <cdr:cxnSp macro="">
      <cdr:nvCxnSpPr>
        <cdr:cNvPr id="4" name="Conector recto 3">
          <a:extLst xmlns:a="http://schemas.openxmlformats.org/drawingml/2006/main">
            <a:ext uri="{FF2B5EF4-FFF2-40B4-BE49-F238E27FC236}">
              <a16:creationId xmlns:a16="http://schemas.microsoft.com/office/drawing/2014/main" id="{81A16102-15DD-4ABD-AB33-740A67FDBE25}"/>
            </a:ext>
          </a:extLst>
        </cdr:cNvPr>
        <cdr:cNvCxnSpPr/>
      </cdr:nvCxnSpPr>
      <cdr:spPr>
        <a:xfrm xmlns:a="http://schemas.openxmlformats.org/drawingml/2006/main">
          <a:off x="302260" y="2115820"/>
          <a:ext cx="117729" cy="122962"/>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54.xml><?xml version="1.0" encoding="utf-8"?>
<xdr:wsDr xmlns:xdr="http://schemas.openxmlformats.org/drawingml/2006/spreadsheetDrawing" xmlns:a="http://schemas.openxmlformats.org/drawingml/2006/main">
  <xdr:oneCellAnchor>
    <xdr:from>
      <xdr:col>3</xdr:col>
      <xdr:colOff>869157</xdr:colOff>
      <xdr:row>15</xdr:row>
      <xdr:rowOff>142873</xdr:rowOff>
    </xdr:from>
    <xdr:ext cx="2714624" cy="535781"/>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5000-000002000000}"/>
                </a:ext>
              </a:extLst>
            </xdr:cNvPr>
            <xdr:cNvSpPr txBox="1"/>
          </xdr:nvSpPr>
          <xdr:spPr>
            <a:xfrm>
              <a:off x="4917282" y="4333873"/>
              <a:ext cx="2714624" cy="53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𝑝𝑜𝑟</m:t>
                        </m:r>
                        <m:r>
                          <a:rPr lang="es-CR" sz="1200" b="0" i="1">
                            <a:latin typeface="Cambria Math" panose="02040503050406030204" pitchFamily="18" charset="0"/>
                          </a:rPr>
                          <m:t> </m:t>
                        </m:r>
                        <m:r>
                          <a:rPr lang="es-CR" sz="1200" b="0" i="1">
                            <a:latin typeface="Cambria Math" panose="02040503050406030204" pitchFamily="18" charset="0"/>
                          </a:rPr>
                          <m:t>𝑠𝑢𝑖𝑐𝑖𝑑𝑖𝑜</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𝑃𝑜𝑏𝑙𝑎𝑐𝑖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5000-000002000000}"/>
                </a:ext>
              </a:extLst>
            </xdr:cNvPr>
            <xdr:cNvSpPr txBox="1"/>
          </xdr:nvSpPr>
          <xdr:spPr>
            <a:xfrm>
              <a:off x="4917282" y="4333873"/>
              <a:ext cx="2714624" cy="53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𝑝𝑜𝑟 𝑠𝑢𝑖𝑐𝑖𝑑𝑖𝑜)/(𝑇𝑜𝑡𝑎𝑙 𝑑𝑒 𝑃𝑜𝑏𝑙𝑎𝑐𝑖ó𝑛)</a:t>
              </a:r>
              <a:r>
                <a:rPr lang="es-CR" sz="12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oneCellAnchor>
    <xdr:from>
      <xdr:col>3</xdr:col>
      <xdr:colOff>869157</xdr:colOff>
      <xdr:row>15</xdr:row>
      <xdr:rowOff>142873</xdr:rowOff>
    </xdr:from>
    <xdr:ext cx="2714624" cy="535781"/>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5000-000002000000}"/>
                </a:ext>
              </a:extLst>
            </xdr:cNvPr>
            <xdr:cNvSpPr txBox="1"/>
          </xdr:nvSpPr>
          <xdr:spPr>
            <a:xfrm>
              <a:off x="4917282" y="4333873"/>
              <a:ext cx="2714624" cy="53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𝑝𝑜𝑟</m:t>
                        </m:r>
                        <m:r>
                          <a:rPr lang="es-CR" sz="1200" b="0" i="1">
                            <a:latin typeface="Cambria Math" panose="02040503050406030204" pitchFamily="18" charset="0"/>
                          </a:rPr>
                          <m:t> </m:t>
                        </m:r>
                        <m:r>
                          <a:rPr lang="es-CR" sz="1200" b="0" i="1">
                            <a:latin typeface="Cambria Math" panose="02040503050406030204" pitchFamily="18" charset="0"/>
                          </a:rPr>
                          <m:t>𝑠𝑢𝑖𝑐𝑖𝑑𝑖𝑜</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𝑃𝑜𝑏𝑙𝑎𝑐𝑖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3" name="CuadroTexto 2">
              <a:extLst>
                <a:ext uri="{FF2B5EF4-FFF2-40B4-BE49-F238E27FC236}">
                  <a16:creationId xmlns:a16="http://schemas.microsoft.com/office/drawing/2014/main" id="{00000000-0008-0000-5000-000002000000}"/>
                </a:ext>
              </a:extLst>
            </xdr:cNvPr>
            <xdr:cNvSpPr txBox="1"/>
          </xdr:nvSpPr>
          <xdr:spPr>
            <a:xfrm>
              <a:off x="4917282" y="4333873"/>
              <a:ext cx="2714624" cy="53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𝑝𝑜𝑟 𝑠𝑢𝑖𝑐𝑖𝑑𝑖𝑜)/(𝑇𝑜𝑡𝑎𝑙 𝑑𝑒 𝑃𝑜𝑏𝑙𝑎𝑐𝑖ó𝑛)</a:t>
              </a:r>
              <a:r>
                <a:rPr lang="es-CR" sz="12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oneCellAnchor>
    <xdr:from>
      <xdr:col>3</xdr:col>
      <xdr:colOff>869157</xdr:colOff>
      <xdr:row>15</xdr:row>
      <xdr:rowOff>142873</xdr:rowOff>
    </xdr:from>
    <xdr:ext cx="2714624" cy="535781"/>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5000-000002000000}"/>
                </a:ext>
              </a:extLst>
            </xdr:cNvPr>
            <xdr:cNvSpPr txBox="1"/>
          </xdr:nvSpPr>
          <xdr:spPr>
            <a:xfrm>
              <a:off x="4917282" y="4524373"/>
              <a:ext cx="2714624" cy="53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𝑝𝑜𝑟</m:t>
                        </m:r>
                        <m:r>
                          <a:rPr lang="es-CR" sz="1200" b="0" i="1">
                            <a:latin typeface="Cambria Math" panose="02040503050406030204" pitchFamily="18" charset="0"/>
                          </a:rPr>
                          <m:t> </m:t>
                        </m:r>
                        <m:r>
                          <a:rPr lang="es-CR" sz="1200" b="0" i="1">
                            <a:latin typeface="Cambria Math" panose="02040503050406030204" pitchFamily="18" charset="0"/>
                          </a:rPr>
                          <m:t>𝑠𝑢𝑖𝑐𝑖𝑑𝑖𝑜</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𝑃𝑜𝑏𝑙𝑎𝑐𝑖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4" name="CuadroTexto 3">
              <a:extLst>
                <a:ext uri="{FF2B5EF4-FFF2-40B4-BE49-F238E27FC236}">
                  <a16:creationId xmlns:a16="http://schemas.microsoft.com/office/drawing/2014/main" id="{00000000-0008-0000-5000-000002000000}"/>
                </a:ext>
              </a:extLst>
            </xdr:cNvPr>
            <xdr:cNvSpPr txBox="1"/>
          </xdr:nvSpPr>
          <xdr:spPr>
            <a:xfrm>
              <a:off x="4917282" y="4524373"/>
              <a:ext cx="2714624" cy="53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𝑝𝑜𝑟 𝑠𝑢𝑖𝑐𝑖𝑑𝑖𝑜)/(𝑇𝑜𝑡𝑎𝑙 𝑑𝑒 𝑃𝑜𝑏𝑙𝑎𝑐𝑖ó𝑛)</a:t>
              </a:r>
              <a:r>
                <a:rPr lang="es-CR" sz="12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oneCellAnchor>
    <xdr:from>
      <xdr:col>3</xdr:col>
      <xdr:colOff>869157</xdr:colOff>
      <xdr:row>15</xdr:row>
      <xdr:rowOff>142873</xdr:rowOff>
    </xdr:from>
    <xdr:ext cx="2714624" cy="535781"/>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5000-000002000000}"/>
                </a:ext>
              </a:extLst>
            </xdr:cNvPr>
            <xdr:cNvSpPr txBox="1"/>
          </xdr:nvSpPr>
          <xdr:spPr>
            <a:xfrm>
              <a:off x="4917282" y="4524373"/>
              <a:ext cx="2714624" cy="53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𝑝𝑜𝑟</m:t>
                        </m:r>
                        <m:r>
                          <a:rPr lang="es-CR" sz="1200" b="0" i="1">
                            <a:latin typeface="Cambria Math" panose="02040503050406030204" pitchFamily="18" charset="0"/>
                          </a:rPr>
                          <m:t> </m:t>
                        </m:r>
                        <m:r>
                          <a:rPr lang="es-CR" sz="1200" b="0" i="1">
                            <a:latin typeface="Cambria Math" panose="02040503050406030204" pitchFamily="18" charset="0"/>
                          </a:rPr>
                          <m:t>𝑠𝑢𝑖𝑐𝑖𝑑𝑖𝑜</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𝑃𝑜𝑏𝑙𝑎𝑐𝑖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5" name="CuadroTexto 4">
              <a:extLst>
                <a:ext uri="{FF2B5EF4-FFF2-40B4-BE49-F238E27FC236}">
                  <a16:creationId xmlns:a16="http://schemas.microsoft.com/office/drawing/2014/main" id="{00000000-0008-0000-5000-000002000000}"/>
                </a:ext>
              </a:extLst>
            </xdr:cNvPr>
            <xdr:cNvSpPr txBox="1"/>
          </xdr:nvSpPr>
          <xdr:spPr>
            <a:xfrm>
              <a:off x="4917282" y="4524373"/>
              <a:ext cx="2714624" cy="53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𝑝𝑜𝑟 𝑠𝑢𝑖𝑐𝑖𝑑𝑖𝑜)/(𝑇𝑜𝑡𝑎𝑙 𝑑𝑒 𝑃𝑜𝑏𝑙𝑎𝑐𝑖ó𝑛)</a:t>
              </a:r>
              <a:r>
                <a:rPr lang="es-CR" sz="12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wsDr>
</file>

<file path=xl/drawings/drawing55.xml><?xml version="1.0" encoding="utf-8"?>
<xdr:wsDr xmlns:xdr="http://schemas.openxmlformats.org/drawingml/2006/spreadsheetDrawing" xmlns:a="http://schemas.openxmlformats.org/drawingml/2006/main">
  <xdr:twoCellAnchor>
    <xdr:from>
      <xdr:col>2</xdr:col>
      <xdr:colOff>28575</xdr:colOff>
      <xdr:row>25</xdr:row>
      <xdr:rowOff>61912</xdr:rowOff>
    </xdr:from>
    <xdr:to>
      <xdr:col>12</xdr:col>
      <xdr:colOff>57150</xdr:colOff>
      <xdr:row>44</xdr:row>
      <xdr:rowOff>42862</xdr:rowOff>
    </xdr:to>
    <xdr:graphicFrame macro="">
      <xdr:nvGraphicFramePr>
        <xdr:cNvPr id="2" name="Gráfico 1">
          <a:extLst>
            <a:ext uri="{FF2B5EF4-FFF2-40B4-BE49-F238E27FC236}">
              <a16:creationId xmlns:a16="http://schemas.microsoft.com/office/drawing/2014/main" id="{00000000-0008-0000-5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oneCellAnchor>
    <xdr:from>
      <xdr:col>3</xdr:col>
      <xdr:colOff>104095</xdr:colOff>
      <xdr:row>15</xdr:row>
      <xdr:rowOff>731384</xdr:rowOff>
    </xdr:from>
    <xdr:ext cx="6325770" cy="382605"/>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5200-000002000000}"/>
                </a:ext>
              </a:extLst>
            </xdr:cNvPr>
            <xdr:cNvSpPr txBox="1"/>
          </xdr:nvSpPr>
          <xdr:spPr>
            <a:xfrm>
              <a:off x="4095070" y="6951209"/>
              <a:ext cx="6325770"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𝑁</m:t>
                        </m:r>
                        <m:r>
                          <a:rPr lang="es-CR" sz="1200" b="0" i="1">
                            <a:latin typeface="Cambria Math" panose="02040503050406030204" pitchFamily="18" charset="0"/>
                          </a:rPr>
                          <m:t>ú</m:t>
                        </m:r>
                        <m:r>
                          <a:rPr lang="es-CR" sz="1200" b="0" i="1">
                            <a:latin typeface="Cambria Math" panose="02040503050406030204" pitchFamily="18" charset="0"/>
                          </a:rPr>
                          <m:t>𝑚𝑒𝑟𝑜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𝑝𝑒𝑠𝑜𝑛𝑎𝑠</m:t>
                        </m:r>
                        <m:r>
                          <a:rPr lang="es-CR" sz="1200" b="0" i="1">
                            <a:latin typeface="Cambria Math" panose="02040503050406030204" pitchFamily="18" charset="0"/>
                          </a:rPr>
                          <m:t> </m:t>
                        </m:r>
                        <m:r>
                          <a:rPr lang="es-CR" sz="1200" b="0" i="1">
                            <a:latin typeface="Cambria Math" panose="02040503050406030204" pitchFamily="18" charset="0"/>
                          </a:rPr>
                          <m:t>𝑎𝑡𝑒𝑛𝑑𝑖𝑑𝑎𝑠</m:t>
                        </m:r>
                        <m:r>
                          <a:rPr lang="es-CR" sz="1200" b="0" i="1">
                            <a:latin typeface="Cambria Math" panose="02040503050406030204" pitchFamily="18" charset="0"/>
                          </a:rPr>
                          <m:t> </m:t>
                        </m:r>
                        <m:r>
                          <a:rPr lang="es-CR" sz="1200" b="0" i="1">
                            <a:latin typeface="Cambria Math" panose="02040503050406030204" pitchFamily="18" charset="0"/>
                          </a:rPr>
                          <m:t>𝑐𝑜𝑛</m:t>
                        </m:r>
                        <m:r>
                          <a:rPr lang="es-CR" sz="1200" b="0" i="1">
                            <a:latin typeface="Cambria Math" panose="02040503050406030204" pitchFamily="18" charset="0"/>
                          </a:rPr>
                          <m:t> </m:t>
                        </m:r>
                        <m:r>
                          <a:rPr lang="es-CR" sz="1200" b="0" i="1">
                            <a:latin typeface="Cambria Math" panose="02040503050406030204" pitchFamily="18" charset="0"/>
                          </a:rPr>
                          <m:t>𝑐𝑜𝑛𝑠𝑢𝑚𝑜</m:t>
                        </m:r>
                        <m:r>
                          <a:rPr lang="es-CR" sz="1200" b="0" i="1">
                            <a:latin typeface="Cambria Math" panose="02040503050406030204" pitchFamily="18" charset="0"/>
                          </a:rPr>
                          <m:t> </m:t>
                        </m:r>
                        <m:r>
                          <a:rPr lang="es-CR" sz="1200" b="0" i="1">
                            <a:latin typeface="Cambria Math" panose="02040503050406030204" pitchFamily="18" charset="0"/>
                          </a:rPr>
                          <m:t>𝑝𝑟𝑜𝑏𝑙𝑒𝑚</m:t>
                        </m:r>
                        <m:r>
                          <a:rPr lang="es-CR" sz="1200" b="0" i="1">
                            <a:latin typeface="Cambria Math" panose="02040503050406030204" pitchFamily="18" charset="0"/>
                          </a:rPr>
                          <m:t>á</m:t>
                        </m:r>
                        <m:r>
                          <a:rPr lang="es-CR" sz="1200" b="0" i="1">
                            <a:latin typeface="Cambria Math" panose="02040503050406030204" pitchFamily="18" charset="0"/>
                          </a:rPr>
                          <m:t>𝑡𝑖𝑐𝑜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𝑠𝑢𝑠𝑡𝑎𝑛𝑐𝑖𝑎𝑠</m:t>
                        </m:r>
                        <m:r>
                          <a:rPr lang="es-CR" sz="1200" b="0" i="1">
                            <a:latin typeface="Cambria Math" panose="02040503050406030204" pitchFamily="18" charset="0"/>
                          </a:rPr>
                          <m:t> </m:t>
                        </m:r>
                        <m:r>
                          <a:rPr lang="es-CR" sz="1200" b="0" i="1">
                            <a:latin typeface="Cambria Math" panose="02040503050406030204" pitchFamily="18" charset="0"/>
                          </a:rPr>
                          <m:t>𝑝𝑠𝑖𝑐𝑜𝑎𝑐𝑡𝑖𝑣𝑎𝑠</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𝑙𝑎</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latin typeface="Cambria Math" panose="02040503050406030204" pitchFamily="18" charset="0"/>
                        <a:ea typeface="Cambria Math" panose="02040503050406030204" pitchFamily="18" charset="0"/>
                      </a:rPr>
                      <m:t>×</m:t>
                    </m:r>
                    <m:r>
                      <a:rPr lang="es-CR" sz="1200" b="0" i="1">
                        <a:solidFill>
                          <a:schemeClr val="tx1"/>
                        </a:solidFill>
                        <a:effectLst/>
                        <a:latin typeface="Cambria Math" panose="02040503050406030204" pitchFamily="18" charset="0"/>
                        <a:ea typeface="+mn-ea"/>
                        <a:cs typeface="+mn-cs"/>
                      </a:rPr>
                      <m:t>100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5200-000002000000}"/>
                </a:ext>
              </a:extLst>
            </xdr:cNvPr>
            <xdr:cNvSpPr txBox="1"/>
          </xdr:nvSpPr>
          <xdr:spPr>
            <a:xfrm>
              <a:off x="4095070" y="6951209"/>
              <a:ext cx="6325770"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𝑁ú𝑚𝑒𝑟𝑜 𝑑𝑒 𝑝𝑒𝑠𝑜𝑛𝑎𝑠 𝑎𝑡𝑒𝑛𝑑𝑖𝑑𝑎𝑠 𝑐𝑜𝑛 𝑐𝑜𝑛𝑠𝑢𝑚𝑜 𝑝𝑟𝑜𝑏𝑙𝑒𝑚á𝑡𝑖𝑐𝑜 𝑑𝑒 𝑠𝑢𝑠𝑡𝑎𝑛𝑐𝑖𝑎𝑠 𝑝𝑠𝑖𝑐𝑜𝑎𝑐𝑡𝑖𝑣𝑎𝑠)/(𝑇𝑜𝑡𝑎𝑙 𝑑𝑒 𝑙𝑎 𝑝𝑜𝑏𝑙𝑎𝑐𝑖ó𝑛)</a:t>
              </a:r>
              <a:r>
                <a:rPr lang="es-CR" sz="1200" b="0" i="0">
                  <a:latin typeface="Cambria Math" panose="02040503050406030204" pitchFamily="18" charset="0"/>
                  <a:ea typeface="Cambria Math" panose="02040503050406030204" pitchFamily="18" charset="0"/>
                </a:rPr>
                <a:t>×</a:t>
              </a:r>
              <a:r>
                <a:rPr lang="es-CR" sz="1200" b="0" i="0">
                  <a:solidFill>
                    <a:schemeClr val="tx1"/>
                  </a:solidFill>
                  <a:effectLst/>
                  <a:latin typeface="Cambria Math" panose="02040503050406030204" pitchFamily="18" charset="0"/>
                  <a:ea typeface="+mn-ea"/>
                  <a:cs typeface="+mn-cs"/>
                </a:rPr>
                <a:t>100</a:t>
              </a:r>
              <a:endParaRPr lang="es-CR" sz="1200"/>
            </a:p>
          </xdr:txBody>
        </xdr:sp>
      </mc:Fallback>
    </mc:AlternateContent>
    <xdr:clientData/>
  </xdr:oneCellAnchor>
</xdr:wsDr>
</file>

<file path=xl/drawings/drawing57.xml><?xml version="1.0" encoding="utf-8"?>
<xdr:wsDr xmlns:xdr="http://schemas.openxmlformats.org/drawingml/2006/spreadsheetDrawing" xmlns:a="http://schemas.openxmlformats.org/drawingml/2006/main">
  <xdr:twoCellAnchor>
    <xdr:from>
      <xdr:col>2</xdr:col>
      <xdr:colOff>23812</xdr:colOff>
      <xdr:row>25</xdr:row>
      <xdr:rowOff>80962</xdr:rowOff>
    </xdr:from>
    <xdr:to>
      <xdr:col>11</xdr:col>
      <xdr:colOff>119062</xdr:colOff>
      <xdr:row>44</xdr:row>
      <xdr:rowOff>109537</xdr:rowOff>
    </xdr:to>
    <xdr:graphicFrame macro="">
      <xdr:nvGraphicFramePr>
        <xdr:cNvPr id="2" name="Gráfico 1">
          <a:extLst>
            <a:ext uri="{FF2B5EF4-FFF2-40B4-BE49-F238E27FC236}">
              <a16:creationId xmlns:a16="http://schemas.microsoft.com/office/drawing/2014/main" id="{00000000-0008-0000-5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oneCellAnchor>
    <xdr:from>
      <xdr:col>3</xdr:col>
      <xdr:colOff>691243</xdr:colOff>
      <xdr:row>14</xdr:row>
      <xdr:rowOff>1050471</xdr:rowOff>
    </xdr:from>
    <xdr:ext cx="3794500" cy="558551"/>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5400-000002000000}"/>
                </a:ext>
              </a:extLst>
            </xdr:cNvPr>
            <xdr:cNvSpPr txBox="1"/>
          </xdr:nvSpPr>
          <xdr:spPr>
            <a:xfrm>
              <a:off x="4682218" y="4622346"/>
              <a:ext cx="3794500" cy="5585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eqArr>
                          <m:eqArrPr>
                            <m:ctrlPr>
                              <a:rPr lang="es-CR" sz="1200" b="0" i="1">
                                <a:latin typeface="Cambria Math" panose="02040503050406030204" pitchFamily="18" charset="0"/>
                              </a:rPr>
                            </m:ctrlPr>
                          </m:eqArrPr>
                          <m:e>
                            <m:r>
                              <a:rPr lang="es-CR" sz="1200" b="0" i="1">
                                <a:latin typeface="Cambria Math" panose="02040503050406030204" pitchFamily="18" charset="0"/>
                              </a:rPr>
                              <m:t>𝑃𝑒𝑟𝑠𝑜𝑛𝑎𝑠</m:t>
                            </m:r>
                            <m:r>
                              <a:rPr lang="es-CR" sz="1200" b="0" i="1">
                                <a:latin typeface="Cambria Math" panose="02040503050406030204" pitchFamily="18" charset="0"/>
                              </a:rPr>
                              <m:t> </m:t>
                            </m:r>
                            <m:r>
                              <a:rPr lang="es-CR" sz="1200" b="0" i="1">
                                <a:latin typeface="Cambria Math" panose="02040503050406030204" pitchFamily="18" charset="0"/>
                              </a:rPr>
                              <m:t>𝑞𝑢𝑒</m:t>
                            </m:r>
                            <m:r>
                              <a:rPr lang="es-CR" sz="1200" b="0" i="1">
                                <a:latin typeface="Cambria Math" panose="02040503050406030204" pitchFamily="18" charset="0"/>
                              </a:rPr>
                              <m:t> </m:t>
                            </m:r>
                            <m:r>
                              <a:rPr lang="es-CR" sz="1200" b="0" i="1">
                                <a:latin typeface="Cambria Math" panose="02040503050406030204" pitchFamily="18" charset="0"/>
                              </a:rPr>
                              <m:t>𝑡𝑜𝑚𝑎𝑟𝑜𝑛</m:t>
                            </m:r>
                            <m:r>
                              <a:rPr lang="es-CR" sz="1200" b="0" i="1">
                                <a:latin typeface="Cambria Math" panose="02040503050406030204" pitchFamily="18" charset="0"/>
                              </a:rPr>
                              <m:t> </m:t>
                            </m:r>
                            <m:r>
                              <a:rPr lang="es-CR" sz="1200" b="0" i="1">
                                <a:latin typeface="Cambria Math" panose="02040503050406030204" pitchFamily="18" charset="0"/>
                              </a:rPr>
                              <m:t>𝑒𝑛</m:t>
                            </m:r>
                            <m:r>
                              <a:rPr lang="es-CR" sz="1200" b="0" i="1">
                                <a:latin typeface="Cambria Math" panose="02040503050406030204" pitchFamily="18" charset="0"/>
                              </a:rPr>
                              <m:t> </m:t>
                            </m:r>
                            <m:r>
                              <a:rPr lang="es-CR" sz="1200" b="0" i="1">
                                <a:latin typeface="Cambria Math" panose="02040503050406030204" pitchFamily="18" charset="0"/>
                              </a:rPr>
                              <m:t>𝑎𝑙</m:t>
                            </m:r>
                            <m:r>
                              <a:rPr lang="es-CR" sz="1200" b="0" i="1">
                                <a:latin typeface="Cambria Math" panose="02040503050406030204" pitchFamily="18" charset="0"/>
                              </a:rPr>
                              <m:t> </m:t>
                            </m:r>
                            <m:r>
                              <a:rPr lang="es-CR" sz="1200" b="0" i="1">
                                <a:latin typeface="Cambria Math" panose="02040503050406030204" pitchFamily="18" charset="0"/>
                              </a:rPr>
                              <m:t>𝑚𝑒𝑛𝑜𝑠</m:t>
                            </m:r>
                            <m:r>
                              <a:rPr lang="es-CR" sz="1200" b="0" i="1">
                                <a:latin typeface="Cambria Math" panose="02040503050406030204" pitchFamily="18" charset="0"/>
                              </a:rPr>
                              <m:t> </m:t>
                            </m:r>
                            <m:r>
                              <a:rPr lang="es-CR" sz="1200" b="0" i="1">
                                <a:latin typeface="Cambria Math" panose="02040503050406030204" pitchFamily="18" charset="0"/>
                              </a:rPr>
                              <m:t>𝑢𝑛𝑎</m:t>
                            </m:r>
                            <m:r>
                              <a:rPr lang="es-CR" sz="1200" b="0" i="1">
                                <a:latin typeface="Cambria Math" panose="02040503050406030204" pitchFamily="18" charset="0"/>
                              </a:rPr>
                              <m:t> </m:t>
                            </m:r>
                            <m:r>
                              <a:rPr lang="es-CR" sz="1200" b="0" i="1">
                                <a:latin typeface="Cambria Math" panose="02040503050406030204" pitchFamily="18" charset="0"/>
                              </a:rPr>
                              <m:t>𝑜𝑐𝑎𝑠𝑖</m:t>
                            </m:r>
                            <m:r>
                              <a:rPr lang="es-CR" sz="1200" b="0" i="1">
                                <a:latin typeface="Cambria Math" panose="02040503050406030204" pitchFamily="18" charset="0"/>
                              </a:rPr>
                              <m:t>ó</m:t>
                            </m:r>
                            <m:r>
                              <a:rPr lang="es-CR" sz="1200" b="0" i="1">
                                <a:latin typeface="Cambria Math" panose="02040503050406030204" pitchFamily="18" charset="0"/>
                              </a:rPr>
                              <m:t>𝑛</m:t>
                            </m:r>
                            <m:r>
                              <a:rPr lang="es-CR" sz="1200" b="0" i="1">
                                <a:latin typeface="Cambria Math" panose="02040503050406030204" pitchFamily="18" charset="0"/>
                              </a:rPr>
                              <m:t> </m:t>
                            </m:r>
                          </m:e>
                          <m:e>
                            <m:r>
                              <a:rPr lang="es-CR" sz="1200" b="0" i="1">
                                <a:latin typeface="Cambria Math" panose="02040503050406030204" pitchFamily="18" charset="0"/>
                              </a:rPr>
                              <m:t>5 </m:t>
                            </m:r>
                            <m:r>
                              <a:rPr lang="es-CR" sz="1200" b="0" i="1">
                                <a:latin typeface="Cambria Math" panose="02040503050406030204" pitchFamily="18" charset="0"/>
                              </a:rPr>
                              <m:t>𝑜</m:t>
                            </m:r>
                            <m:r>
                              <a:rPr lang="es-CR" sz="1200" b="0" i="1">
                                <a:latin typeface="Cambria Math" panose="02040503050406030204" pitchFamily="18" charset="0"/>
                              </a:rPr>
                              <m:t> </m:t>
                            </m:r>
                            <m:r>
                              <a:rPr lang="es-CR" sz="1200" b="0" i="1">
                                <a:latin typeface="Cambria Math" panose="02040503050406030204" pitchFamily="18" charset="0"/>
                              </a:rPr>
                              <m:t>𝑚</m:t>
                            </m:r>
                            <m:r>
                              <a:rPr lang="es-CR" sz="1200" b="0" i="1">
                                <a:latin typeface="Cambria Math" panose="02040503050406030204" pitchFamily="18" charset="0"/>
                              </a:rPr>
                              <m:t>á</m:t>
                            </m:r>
                            <m:r>
                              <a:rPr lang="es-CR" sz="1200" b="0" i="1">
                                <a:latin typeface="Cambria Math" panose="02040503050406030204" pitchFamily="18" charset="0"/>
                              </a:rPr>
                              <m:t>𝑠</m:t>
                            </m:r>
                            <m:r>
                              <a:rPr lang="es-CR" sz="1200" b="0" i="1">
                                <a:latin typeface="Cambria Math" panose="02040503050406030204" pitchFamily="18" charset="0"/>
                              </a:rPr>
                              <m:t> </m:t>
                            </m:r>
                            <m:r>
                              <a:rPr lang="es-CR" sz="1200" b="0" i="1">
                                <a:latin typeface="Cambria Math" panose="02040503050406030204" pitchFamily="18" charset="0"/>
                              </a:rPr>
                              <m:t>𝑡𝑟𝑎𝑔𝑜𝑠</m:t>
                            </m:r>
                            <m:r>
                              <a:rPr lang="es-CR" sz="1200" b="0" i="1">
                                <a:latin typeface="Cambria Math" panose="02040503050406030204" pitchFamily="18" charset="0"/>
                              </a:rPr>
                              <m:t> </m:t>
                            </m:r>
                            <m:r>
                              <a:rPr lang="es-CR" sz="1200" b="0" i="1">
                                <a:latin typeface="Cambria Math" panose="02040503050406030204" pitchFamily="18" charset="0"/>
                              </a:rPr>
                              <m:t>𝑒𝑛</m:t>
                            </m:r>
                            <m:r>
                              <a:rPr lang="es-CR" sz="1200" b="0" i="1">
                                <a:latin typeface="Cambria Math" panose="02040503050406030204" pitchFamily="18" charset="0"/>
                              </a:rPr>
                              <m:t> </m:t>
                            </m:r>
                            <m:r>
                              <a:rPr lang="es-CR" sz="1200" b="0" i="1">
                                <a:latin typeface="Cambria Math" panose="02040503050406030204" pitchFamily="18" charset="0"/>
                              </a:rPr>
                              <m:t>𝑙𝑜𝑠</m:t>
                            </m:r>
                            <m:r>
                              <a:rPr lang="es-CR" sz="1200" b="0" i="1">
                                <a:latin typeface="Cambria Math" panose="02040503050406030204" pitchFamily="18" charset="0"/>
                              </a:rPr>
                              <m:t> </m:t>
                            </m:r>
                            <m:r>
                              <a:rPr lang="es-CR" sz="1200" b="0" i="1">
                                <a:latin typeface="Cambria Math" panose="02040503050406030204" pitchFamily="18" charset="0"/>
                              </a:rPr>
                              <m:t>𝑢𝑙𝑡𝑖𝑚𝑜𝑠</m:t>
                            </m:r>
                            <m:r>
                              <a:rPr lang="es-CR" sz="1200" b="0" i="1">
                                <a:latin typeface="Cambria Math" panose="02040503050406030204" pitchFamily="18" charset="0"/>
                              </a:rPr>
                              <m:t> 30 </m:t>
                            </m:r>
                            <m:r>
                              <a:rPr lang="es-CR" sz="1200" b="0" i="1">
                                <a:latin typeface="Cambria Math" panose="02040503050406030204" pitchFamily="18" charset="0"/>
                              </a:rPr>
                              <m:t>𝑑</m:t>
                            </m:r>
                            <m:r>
                              <a:rPr lang="es-CR" sz="1200" b="0" i="1">
                                <a:latin typeface="Cambria Math" panose="02040503050406030204" pitchFamily="18" charset="0"/>
                              </a:rPr>
                              <m:t>í</m:t>
                            </m:r>
                            <m:r>
                              <a:rPr lang="es-CR" sz="1200" b="0" i="1">
                                <a:latin typeface="Cambria Math" panose="02040503050406030204" pitchFamily="18" charset="0"/>
                              </a:rPr>
                              <m:t>𝑎𝑠</m:t>
                            </m:r>
                          </m:e>
                        </m:eqAr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𝑝𝑒𝑟𝑠𝑜𝑛𝑎𝑠</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𝑚𝑎𝑦𝑜𝑟</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15 </m:t>
                        </m:r>
                        <m:r>
                          <a:rPr lang="es-CR" sz="1200" b="0" i="1">
                            <a:latin typeface="Cambria Math" panose="02040503050406030204" pitchFamily="18" charset="0"/>
                          </a:rPr>
                          <m:t>𝑎</m:t>
                        </m:r>
                        <m:r>
                          <a:rPr lang="es-CR" sz="1200" b="0" i="1">
                            <a:latin typeface="Cambria Math" panose="02040503050406030204" pitchFamily="18" charset="0"/>
                          </a:rPr>
                          <m:t>ñ</m:t>
                        </m:r>
                        <m:r>
                          <a:rPr lang="es-CR" sz="1200" b="0" i="1">
                            <a:latin typeface="Cambria Math" panose="02040503050406030204" pitchFamily="18" charset="0"/>
                          </a:rPr>
                          <m:t>𝑜𝑠</m:t>
                        </m:r>
                      </m:den>
                    </m:f>
                    <m:r>
                      <a:rPr lang="es-CR" sz="12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5400-000002000000}"/>
                </a:ext>
              </a:extLst>
            </xdr:cNvPr>
            <xdr:cNvSpPr txBox="1"/>
          </xdr:nvSpPr>
          <xdr:spPr>
            <a:xfrm>
              <a:off x="4682218" y="4622346"/>
              <a:ext cx="3794500" cy="5585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rPr>
                <a:t>█(𝑃𝑒𝑟𝑠𝑜𝑛𝑎𝑠 𝑞𝑢𝑒 𝑡𝑜𝑚𝑎𝑟𝑜𝑛 𝑒𝑛 𝑎𝑙 𝑚𝑒𝑛𝑜𝑠 𝑢𝑛𝑎 𝑜𝑐𝑎𝑠𝑖ó𝑛 @5 𝑜 𝑚á𝑠 𝑡𝑟𝑎𝑔𝑜𝑠 𝑒𝑛 𝑙𝑜𝑠 𝑢𝑙𝑡𝑖𝑚𝑜𝑠 30 𝑑í𝑎𝑠)/(𝑇𝑜𝑡𝑎𝑙 𝑑𝑒 𝑝𝑒𝑟𝑠𝑜𝑛𝑎𝑠 𝑑𝑒 𝑚𝑎𝑦𝑜𝑟 𝑑𝑒 15 𝑎ñ𝑜𝑠)</a:t>
              </a:r>
              <a:r>
                <a:rPr lang="es-CR" sz="12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200"/>
            </a:p>
          </xdr:txBody>
        </xdr:sp>
      </mc:Fallback>
    </mc:AlternateContent>
    <xdr:clientData/>
  </xdr:oneCellAnchor>
</xdr:wsDr>
</file>

<file path=xl/drawings/drawing59.xml><?xml version="1.0" encoding="utf-8"?>
<xdr:wsDr xmlns:xdr="http://schemas.openxmlformats.org/drawingml/2006/spreadsheetDrawing" xmlns:a="http://schemas.openxmlformats.org/drawingml/2006/main">
  <xdr:twoCellAnchor>
    <xdr:from>
      <xdr:col>1</xdr:col>
      <xdr:colOff>1000125</xdr:colOff>
      <xdr:row>23</xdr:row>
      <xdr:rowOff>109537</xdr:rowOff>
    </xdr:from>
    <xdr:to>
      <xdr:col>8</xdr:col>
      <xdr:colOff>104775</xdr:colOff>
      <xdr:row>42</xdr:row>
      <xdr:rowOff>138112</xdr:rowOff>
    </xdr:to>
    <xdr:graphicFrame macro="">
      <xdr:nvGraphicFramePr>
        <xdr:cNvPr id="2" name="Gráfico 1">
          <a:extLst>
            <a:ext uri="{FF2B5EF4-FFF2-40B4-BE49-F238E27FC236}">
              <a16:creationId xmlns:a16="http://schemas.microsoft.com/office/drawing/2014/main" id="{00000000-0008-0000-5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oneCellAnchor>
    <xdr:from>
      <xdr:col>3</xdr:col>
      <xdr:colOff>890587</xdr:colOff>
      <xdr:row>15</xdr:row>
      <xdr:rowOff>260577</xdr:rowOff>
    </xdr:from>
    <xdr:ext cx="4171270" cy="382605"/>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5600-000002000000}"/>
                </a:ext>
              </a:extLst>
            </xdr:cNvPr>
            <xdr:cNvSpPr txBox="1"/>
          </xdr:nvSpPr>
          <xdr:spPr>
            <a:xfrm>
              <a:off x="4872037" y="6147027"/>
              <a:ext cx="4171270"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𝑂𝑓𝑒𝑟𝑡𝑎</m:t>
                        </m:r>
                        <m:r>
                          <a:rPr lang="es-CR" sz="1200" b="0" i="1">
                            <a:latin typeface="Cambria Math" panose="02040503050406030204" pitchFamily="18" charset="0"/>
                          </a:rPr>
                          <m:t> </m:t>
                        </m:r>
                        <m:r>
                          <a:rPr lang="es-CR" sz="1200" b="0" i="1">
                            <a:latin typeface="Cambria Math" panose="02040503050406030204" pitchFamily="18" charset="0"/>
                          </a:rPr>
                          <m:t>𝑎𝑛𝑢𝑎𝑙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𝑒𝑡𝑎𝑛𝑜𝑙</m:t>
                        </m:r>
                        <m:r>
                          <a:rPr lang="es-CR" sz="1200" b="0" i="1">
                            <a:latin typeface="Cambria Math" panose="02040503050406030204" pitchFamily="18" charset="0"/>
                          </a:rPr>
                          <m:t> </m:t>
                        </m:r>
                        <m:r>
                          <a:rPr lang="es-CR" sz="1200" b="0" i="1">
                            <a:latin typeface="Cambria Math" panose="02040503050406030204" pitchFamily="18" charset="0"/>
                          </a:rPr>
                          <m:t>𝑒𝑛</m:t>
                        </m:r>
                        <m:r>
                          <a:rPr lang="es-CR" sz="1200" b="0" i="1">
                            <a:latin typeface="Cambria Math" panose="02040503050406030204" pitchFamily="18" charset="0"/>
                          </a:rPr>
                          <m:t> </m:t>
                        </m:r>
                        <m:r>
                          <a:rPr lang="es-CR" sz="1200" b="0" i="1">
                            <a:latin typeface="Cambria Math" panose="02040503050406030204" pitchFamily="18" charset="0"/>
                          </a:rPr>
                          <m:t>𝑏𝑒𝑏𝑖𝑑𝑎𝑠</m:t>
                        </m:r>
                        <m:r>
                          <a:rPr lang="es-CR" sz="1200" b="0" i="1">
                            <a:latin typeface="Cambria Math" panose="02040503050406030204" pitchFamily="18" charset="0"/>
                          </a:rPr>
                          <m:t> </m:t>
                        </m:r>
                        <m:r>
                          <a:rPr lang="es-CR" sz="1200" b="0" i="1">
                            <a:latin typeface="Cambria Math" panose="02040503050406030204" pitchFamily="18" charset="0"/>
                          </a:rPr>
                          <m:t>𝑎𝑙𝑐𝑜h𝑜𝑙𝑖𝑐𝑎𝑠</m:t>
                        </m:r>
                      </m:num>
                      <m:den>
                        <m:r>
                          <a:rPr lang="es-CR" sz="1200" b="0" i="1">
                            <a:latin typeface="Cambria Math" panose="02040503050406030204" pitchFamily="18" charset="0"/>
                          </a:rPr>
                          <m:t>𝑃𝑜𝑏𝑙𝑎𝑐𝑖</m:t>
                        </m:r>
                        <m:r>
                          <a:rPr lang="es-CR" sz="1200" b="0" i="1">
                            <a:latin typeface="Cambria Math" panose="02040503050406030204" pitchFamily="18" charset="0"/>
                          </a:rPr>
                          <m:t>ó</m:t>
                        </m:r>
                        <m:r>
                          <a:rPr lang="es-CR" sz="1200" b="0" i="1">
                            <a:latin typeface="Cambria Math" panose="02040503050406030204" pitchFamily="18" charset="0"/>
                          </a:rPr>
                          <m:t>𝑛</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15 </m:t>
                        </m:r>
                        <m:r>
                          <a:rPr lang="es-CR" sz="1200" b="0" i="1">
                            <a:latin typeface="Cambria Math" panose="02040503050406030204" pitchFamily="18" charset="0"/>
                          </a:rPr>
                          <m:t>𝑎</m:t>
                        </m:r>
                        <m:r>
                          <a:rPr lang="es-CR" sz="1200" b="0" i="1">
                            <a:latin typeface="Cambria Math" panose="02040503050406030204" pitchFamily="18" charset="0"/>
                          </a:rPr>
                          <m:t>ñ</m:t>
                        </m:r>
                        <m:r>
                          <a:rPr lang="es-CR" sz="1200" b="0" i="1">
                            <a:latin typeface="Cambria Math" panose="02040503050406030204" pitchFamily="18" charset="0"/>
                          </a:rPr>
                          <m:t>𝑜𝑠</m:t>
                        </m:r>
                        <m:r>
                          <a:rPr lang="es-CR" sz="1200" b="0" i="1">
                            <a:latin typeface="Cambria Math" panose="02040503050406030204" pitchFamily="18" charset="0"/>
                          </a:rPr>
                          <m:t> </m:t>
                        </m:r>
                        <m:r>
                          <a:rPr lang="es-CR" sz="1200" b="0" i="1">
                            <a:latin typeface="Cambria Math" panose="02040503050406030204" pitchFamily="18" charset="0"/>
                          </a:rPr>
                          <m:t>𝑦</m:t>
                        </m:r>
                        <m:r>
                          <a:rPr lang="es-CR" sz="1200" b="0" i="1">
                            <a:latin typeface="Cambria Math" panose="02040503050406030204" pitchFamily="18" charset="0"/>
                          </a:rPr>
                          <m:t> </m:t>
                        </m:r>
                        <m:r>
                          <a:rPr lang="es-CR" sz="1200" b="0" i="1">
                            <a:latin typeface="Cambria Math" panose="02040503050406030204" pitchFamily="18" charset="0"/>
                          </a:rPr>
                          <m:t>𝑚</m:t>
                        </m:r>
                        <m:r>
                          <a:rPr lang="es-CR" sz="1200" b="0" i="1">
                            <a:latin typeface="Cambria Math" panose="02040503050406030204" pitchFamily="18" charset="0"/>
                          </a:rPr>
                          <m:t>á</m:t>
                        </m:r>
                        <m:r>
                          <a:rPr lang="es-CR" sz="1200" b="0" i="1">
                            <a:latin typeface="Cambria Math" panose="02040503050406030204" pitchFamily="18" charset="0"/>
                          </a:rPr>
                          <m:t>𝑠</m:t>
                        </m:r>
                      </m:den>
                    </m:f>
                    <m:r>
                      <a:rPr lang="es-CR" sz="1200" b="0" i="1">
                        <a:latin typeface="Cambria Math" panose="02040503050406030204" pitchFamily="18" charset="0"/>
                        <a:ea typeface="Cambria Math" panose="02040503050406030204" pitchFamily="18" charset="0"/>
                      </a:rPr>
                      <m:t>×</m:t>
                    </m:r>
                    <m:r>
                      <a:rPr lang="es-CR" sz="1200" b="0" i="1">
                        <a:solidFill>
                          <a:schemeClr val="tx1"/>
                        </a:solidFill>
                        <a:effectLst/>
                        <a:latin typeface="Cambria Math" panose="02040503050406030204" pitchFamily="18" charset="0"/>
                        <a:ea typeface="+mn-ea"/>
                        <a:cs typeface="+mn-cs"/>
                      </a:rPr>
                      <m:t>100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5600-000002000000}"/>
                </a:ext>
              </a:extLst>
            </xdr:cNvPr>
            <xdr:cNvSpPr txBox="1"/>
          </xdr:nvSpPr>
          <xdr:spPr>
            <a:xfrm>
              <a:off x="4872037" y="6147027"/>
              <a:ext cx="4171270"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𝑂𝑓𝑒𝑟𝑡𝑎 𝑎𝑛𝑢𝑎𝑙 𝑑𝑒 𝑒𝑡𝑎𝑛𝑜𝑙 𝑒𝑛 𝑏𝑒𝑏𝑖𝑑𝑎𝑠 𝑎𝑙𝑐𝑜ℎ𝑜𝑙𝑖𝑐𝑎𝑠)/(𝑃𝑜𝑏𝑙𝑎𝑐𝑖ó𝑛 𝑑𝑒 15 𝑎ñ𝑜𝑠 𝑦 𝑚á𝑠)</a:t>
              </a:r>
              <a:r>
                <a:rPr lang="es-CR" sz="1200" b="0" i="0">
                  <a:latin typeface="Cambria Math" panose="02040503050406030204" pitchFamily="18" charset="0"/>
                  <a:ea typeface="Cambria Math" panose="02040503050406030204" pitchFamily="18" charset="0"/>
                </a:rPr>
                <a:t>×</a:t>
              </a:r>
              <a:r>
                <a:rPr lang="es-CR" sz="1200" b="0" i="0">
                  <a:solidFill>
                    <a:schemeClr val="tx1"/>
                  </a:solidFill>
                  <a:effectLst/>
                  <a:latin typeface="Cambria Math" panose="02040503050406030204" pitchFamily="18" charset="0"/>
                  <a:ea typeface="+mn-ea"/>
                  <a:cs typeface="+mn-cs"/>
                </a:rPr>
                <a:t>100</a:t>
              </a:r>
              <a:endParaRPr lang="es-CR" sz="1200"/>
            </a:p>
          </xdr:txBody>
        </xdr:sp>
      </mc:Fallback>
    </mc:AlternateContent>
    <xdr:clientData/>
  </xdr:oneCellAnchor>
</xdr:wsDr>
</file>

<file path=xl/drawings/drawing61.xml><?xml version="1.0" encoding="utf-8"?>
<xdr:wsDr xmlns:xdr="http://schemas.openxmlformats.org/drawingml/2006/spreadsheetDrawing" xmlns:a="http://schemas.openxmlformats.org/drawingml/2006/main">
  <xdr:twoCellAnchor>
    <xdr:from>
      <xdr:col>1</xdr:col>
      <xdr:colOff>781049</xdr:colOff>
      <xdr:row>26</xdr:row>
      <xdr:rowOff>195262</xdr:rowOff>
    </xdr:from>
    <xdr:to>
      <xdr:col>12</xdr:col>
      <xdr:colOff>390525</xdr:colOff>
      <xdr:row>38</xdr:row>
      <xdr:rowOff>142874</xdr:rowOff>
    </xdr:to>
    <xdr:graphicFrame macro="">
      <xdr:nvGraphicFramePr>
        <xdr:cNvPr id="3" name="Gráfico 2">
          <a:extLst>
            <a:ext uri="{FF2B5EF4-FFF2-40B4-BE49-F238E27FC236}">
              <a16:creationId xmlns:a16="http://schemas.microsoft.com/office/drawing/2014/main" id="{00000000-0008-0000-5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0.01888</cdr:x>
      <cdr:y>0.70909</cdr:y>
    </cdr:from>
    <cdr:to>
      <cdr:x>0.06715</cdr:x>
      <cdr:y>0.87285</cdr:y>
    </cdr:to>
    <cdr:sp macro="" textlink="">
      <cdr:nvSpPr>
        <cdr:cNvPr id="2" name="CuadroTexto 1"/>
        <cdr:cNvSpPr txBox="1"/>
      </cdr:nvSpPr>
      <cdr:spPr>
        <a:xfrm xmlns:a="http://schemas.openxmlformats.org/drawingml/2006/main">
          <a:off x="88900" y="2096453"/>
          <a:ext cx="227330" cy="484187"/>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s-CR" sz="900"/>
        </a:p>
        <a:p xmlns:a="http://schemas.openxmlformats.org/drawingml/2006/main">
          <a:r>
            <a:rPr lang="es-CR" sz="900"/>
            <a:t>0</a:t>
          </a:r>
        </a:p>
      </cdr:txBody>
    </cdr:sp>
  </cdr:relSizeAnchor>
  <cdr:relSizeAnchor xmlns:cdr="http://schemas.openxmlformats.org/drawingml/2006/chartDrawing">
    <cdr:from>
      <cdr:x>0.06742</cdr:x>
      <cdr:y>0.7079</cdr:y>
    </cdr:from>
    <cdr:to>
      <cdr:x>0.09242</cdr:x>
      <cdr:y>0.74949</cdr:y>
    </cdr:to>
    <cdr:cxnSp macro="">
      <cdr:nvCxnSpPr>
        <cdr:cNvPr id="3" name="Conector recto 2">
          <a:extLst xmlns:a="http://schemas.openxmlformats.org/drawingml/2006/main">
            <a:ext uri="{FF2B5EF4-FFF2-40B4-BE49-F238E27FC236}">
              <a16:creationId xmlns:a16="http://schemas.microsoft.com/office/drawing/2014/main" id="{81A16102-15DD-4ABD-AB33-740A67FDBE25}"/>
            </a:ext>
          </a:extLst>
        </cdr:cNvPr>
        <cdr:cNvCxnSpPr/>
      </cdr:nvCxnSpPr>
      <cdr:spPr>
        <a:xfrm xmlns:a="http://schemas.openxmlformats.org/drawingml/2006/main">
          <a:off x="317500" y="2092960"/>
          <a:ext cx="117729" cy="122962"/>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0.06257</cdr:x>
      <cdr:y>0.72852</cdr:y>
    </cdr:from>
    <cdr:to>
      <cdr:x>0.08757</cdr:x>
      <cdr:y>0.77011</cdr:y>
    </cdr:to>
    <cdr:cxnSp macro="">
      <cdr:nvCxnSpPr>
        <cdr:cNvPr id="4" name="Conector recto 3">
          <a:extLst xmlns:a="http://schemas.openxmlformats.org/drawingml/2006/main">
            <a:ext uri="{FF2B5EF4-FFF2-40B4-BE49-F238E27FC236}">
              <a16:creationId xmlns:a16="http://schemas.microsoft.com/office/drawing/2014/main" id="{81A16102-15DD-4ABD-AB33-740A67FDBE25}"/>
            </a:ext>
          </a:extLst>
        </cdr:cNvPr>
        <cdr:cNvCxnSpPr/>
      </cdr:nvCxnSpPr>
      <cdr:spPr>
        <a:xfrm xmlns:a="http://schemas.openxmlformats.org/drawingml/2006/main">
          <a:off x="294640" y="2153920"/>
          <a:ext cx="117729" cy="122962"/>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63.xml><?xml version="1.0" encoding="utf-8"?>
<xdr:wsDr xmlns:xdr="http://schemas.openxmlformats.org/drawingml/2006/spreadsheetDrawing" xmlns:a="http://schemas.openxmlformats.org/drawingml/2006/main">
  <xdr:oneCellAnchor>
    <xdr:from>
      <xdr:col>3</xdr:col>
      <xdr:colOff>1397793</xdr:colOff>
      <xdr:row>15</xdr:row>
      <xdr:rowOff>114300</xdr:rowOff>
    </xdr:from>
    <xdr:ext cx="3530518" cy="382605"/>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5800-000002000000}"/>
                </a:ext>
              </a:extLst>
            </xdr:cNvPr>
            <xdr:cNvSpPr txBox="1"/>
          </xdr:nvSpPr>
          <xdr:spPr>
            <a:xfrm>
              <a:off x="5522118" y="7267575"/>
              <a:ext cx="3530518"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𝑝𝑜𝑟</m:t>
                        </m:r>
                        <m:r>
                          <a:rPr lang="es-CR" sz="1200" b="0" i="1">
                            <a:latin typeface="Cambria Math" panose="02040503050406030204" pitchFamily="18" charset="0"/>
                          </a:rPr>
                          <m:t> </m:t>
                        </m:r>
                        <m:r>
                          <a:rPr lang="es-CR" sz="1200" b="0" i="1">
                            <a:latin typeface="Cambria Math" panose="02040503050406030204" pitchFamily="18" charset="0"/>
                          </a:rPr>
                          <m:t>𝑎𝑐𝑐𝑖𝑑𝑒𝑛𝑡𝑒𝑠</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𝑡𝑟</m:t>
                        </m:r>
                        <m:r>
                          <a:rPr lang="es-CR" sz="1200" b="0" i="1">
                            <a:latin typeface="Cambria Math" panose="02040503050406030204" pitchFamily="18" charset="0"/>
                          </a:rPr>
                          <m:t>á</m:t>
                        </m:r>
                        <m:r>
                          <a:rPr lang="es-CR" sz="1200" b="0" i="1">
                            <a:latin typeface="Cambria Math" panose="02040503050406030204" pitchFamily="18" charset="0"/>
                          </a:rPr>
                          <m:t>𝑛𝑠𝑖𝑡𝑜</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ES" sz="1200" b="0" i="1">
                        <a:latin typeface="Cambria Math" panose="02040503050406030204" pitchFamily="18" charset="0"/>
                      </a:rPr>
                      <m:t> </m:t>
                    </m:r>
                    <m:r>
                      <a:rPr lang="es-CR" sz="1200" b="0" i="1">
                        <a:latin typeface="Cambria Math" panose="02040503050406030204" pitchFamily="18" charset="0"/>
                        <a:ea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5800-000002000000}"/>
                </a:ext>
              </a:extLst>
            </xdr:cNvPr>
            <xdr:cNvSpPr txBox="1"/>
          </xdr:nvSpPr>
          <xdr:spPr>
            <a:xfrm>
              <a:off x="5522118" y="7267575"/>
              <a:ext cx="3530518"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𝑝𝑜𝑟 𝑎𝑐𝑐𝑖𝑑𝑒𝑛𝑡𝑒𝑠 𝑑𝑒 𝑡𝑟á𝑛𝑠𝑖𝑡𝑜)/(𝑇𝑜𝑡𝑎𝑙 𝑑𝑒 𝑝𝑜𝑏𝑙𝑎𝑐𝑖ó𝑛)</a:t>
              </a:r>
              <a:r>
                <a:rPr lang="es-ES" sz="1200" b="0" i="0">
                  <a:latin typeface="Cambria Math" panose="02040503050406030204" pitchFamily="18" charset="0"/>
                </a:rPr>
                <a:t>  </a:t>
              </a:r>
              <a:r>
                <a:rPr lang="es-CR" sz="1200" b="0" i="0">
                  <a:latin typeface="Cambria Math" panose="02040503050406030204" pitchFamily="18" charset="0"/>
                  <a:ea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oneCellAnchor>
    <xdr:from>
      <xdr:col>3</xdr:col>
      <xdr:colOff>1397793</xdr:colOff>
      <xdr:row>15</xdr:row>
      <xdr:rowOff>114300</xdr:rowOff>
    </xdr:from>
    <xdr:ext cx="3530518" cy="382605"/>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5800-000002000000}"/>
                </a:ext>
              </a:extLst>
            </xdr:cNvPr>
            <xdr:cNvSpPr txBox="1"/>
          </xdr:nvSpPr>
          <xdr:spPr>
            <a:xfrm>
              <a:off x="5522118" y="7267575"/>
              <a:ext cx="3530518"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𝑝𝑜𝑟</m:t>
                        </m:r>
                        <m:r>
                          <a:rPr lang="es-CR" sz="1200" b="0" i="1">
                            <a:latin typeface="Cambria Math" panose="02040503050406030204" pitchFamily="18" charset="0"/>
                          </a:rPr>
                          <m:t> </m:t>
                        </m:r>
                        <m:r>
                          <a:rPr lang="es-CR" sz="1200" b="0" i="1">
                            <a:latin typeface="Cambria Math" panose="02040503050406030204" pitchFamily="18" charset="0"/>
                          </a:rPr>
                          <m:t>𝑎𝑐𝑐𝑖𝑑𝑒𝑛𝑡𝑒𝑠</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𝑡𝑟</m:t>
                        </m:r>
                        <m:r>
                          <a:rPr lang="es-CR" sz="1200" b="0" i="1">
                            <a:latin typeface="Cambria Math" panose="02040503050406030204" pitchFamily="18" charset="0"/>
                          </a:rPr>
                          <m:t>á</m:t>
                        </m:r>
                        <m:r>
                          <a:rPr lang="es-CR" sz="1200" b="0" i="1">
                            <a:latin typeface="Cambria Math" panose="02040503050406030204" pitchFamily="18" charset="0"/>
                          </a:rPr>
                          <m:t>𝑛𝑠𝑖𝑡𝑜</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ES" sz="1200" b="0" i="1">
                        <a:latin typeface="Cambria Math" panose="02040503050406030204" pitchFamily="18" charset="0"/>
                      </a:rPr>
                      <m:t> </m:t>
                    </m:r>
                    <m:r>
                      <a:rPr lang="es-CR" sz="1200" b="0" i="1">
                        <a:latin typeface="Cambria Math" panose="02040503050406030204" pitchFamily="18" charset="0"/>
                        <a:ea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3" name="CuadroTexto 2">
              <a:extLst>
                <a:ext uri="{FF2B5EF4-FFF2-40B4-BE49-F238E27FC236}">
                  <a16:creationId xmlns:a16="http://schemas.microsoft.com/office/drawing/2014/main" id="{00000000-0008-0000-5800-000002000000}"/>
                </a:ext>
              </a:extLst>
            </xdr:cNvPr>
            <xdr:cNvSpPr txBox="1"/>
          </xdr:nvSpPr>
          <xdr:spPr>
            <a:xfrm>
              <a:off x="5522118" y="7267575"/>
              <a:ext cx="3530518"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𝑝𝑜𝑟 𝑎𝑐𝑐𝑖𝑑𝑒𝑛𝑡𝑒𝑠 𝑑𝑒 𝑡𝑟á𝑛𝑠𝑖𝑡𝑜)/(𝑇𝑜𝑡𝑎𝑙 𝑑𝑒 𝑝𝑜𝑏𝑙𝑎𝑐𝑖ó𝑛)</a:t>
              </a:r>
              <a:r>
                <a:rPr lang="es-ES" sz="1200" b="0" i="0">
                  <a:latin typeface="Cambria Math" panose="02040503050406030204" pitchFamily="18" charset="0"/>
                </a:rPr>
                <a:t>  </a:t>
              </a:r>
              <a:r>
                <a:rPr lang="es-CR" sz="1200" b="0" i="0">
                  <a:latin typeface="Cambria Math" panose="02040503050406030204" pitchFamily="18" charset="0"/>
                  <a:ea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oneCellAnchor>
    <xdr:from>
      <xdr:col>3</xdr:col>
      <xdr:colOff>1397793</xdr:colOff>
      <xdr:row>15</xdr:row>
      <xdr:rowOff>114300</xdr:rowOff>
    </xdr:from>
    <xdr:ext cx="3530518" cy="382605"/>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5800-000002000000}"/>
                </a:ext>
              </a:extLst>
            </xdr:cNvPr>
            <xdr:cNvSpPr txBox="1"/>
          </xdr:nvSpPr>
          <xdr:spPr>
            <a:xfrm>
              <a:off x="5522118" y="6877050"/>
              <a:ext cx="3530518"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𝑝𝑜𝑟</m:t>
                        </m:r>
                        <m:r>
                          <a:rPr lang="es-CR" sz="1200" b="0" i="1">
                            <a:latin typeface="Cambria Math" panose="02040503050406030204" pitchFamily="18" charset="0"/>
                          </a:rPr>
                          <m:t> </m:t>
                        </m:r>
                        <m:r>
                          <a:rPr lang="es-CR" sz="1200" b="0" i="1">
                            <a:latin typeface="Cambria Math" panose="02040503050406030204" pitchFamily="18" charset="0"/>
                          </a:rPr>
                          <m:t>𝑎𝑐𝑐𝑖𝑑𝑒𝑛𝑡𝑒𝑠</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𝑡𝑟</m:t>
                        </m:r>
                        <m:r>
                          <a:rPr lang="es-CR" sz="1200" b="0" i="1">
                            <a:latin typeface="Cambria Math" panose="02040503050406030204" pitchFamily="18" charset="0"/>
                          </a:rPr>
                          <m:t>á</m:t>
                        </m:r>
                        <m:r>
                          <a:rPr lang="es-CR" sz="1200" b="0" i="1">
                            <a:latin typeface="Cambria Math" panose="02040503050406030204" pitchFamily="18" charset="0"/>
                          </a:rPr>
                          <m:t>𝑛𝑠𝑖𝑡𝑜</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ES" sz="1200" b="0" i="1">
                        <a:latin typeface="Cambria Math" panose="02040503050406030204" pitchFamily="18" charset="0"/>
                      </a:rPr>
                      <m:t> </m:t>
                    </m:r>
                    <m:r>
                      <a:rPr lang="es-CR" sz="1200" b="0" i="1">
                        <a:latin typeface="Cambria Math" panose="02040503050406030204" pitchFamily="18" charset="0"/>
                        <a:ea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4" name="CuadroTexto 3">
              <a:extLst>
                <a:ext uri="{FF2B5EF4-FFF2-40B4-BE49-F238E27FC236}">
                  <a16:creationId xmlns:a16="http://schemas.microsoft.com/office/drawing/2014/main" id="{00000000-0008-0000-5800-000002000000}"/>
                </a:ext>
              </a:extLst>
            </xdr:cNvPr>
            <xdr:cNvSpPr txBox="1"/>
          </xdr:nvSpPr>
          <xdr:spPr>
            <a:xfrm>
              <a:off x="5522118" y="6877050"/>
              <a:ext cx="3530518"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𝑝𝑜𝑟 𝑎𝑐𝑐𝑖𝑑𝑒𝑛𝑡𝑒𝑠 𝑑𝑒 𝑡𝑟á𝑛𝑠𝑖𝑡𝑜)/(𝑇𝑜𝑡𝑎𝑙 𝑑𝑒 𝑝𝑜𝑏𝑙𝑎𝑐𝑖ó𝑛)</a:t>
              </a:r>
              <a:r>
                <a:rPr lang="es-ES" sz="1200" b="0" i="0">
                  <a:latin typeface="Cambria Math" panose="02040503050406030204" pitchFamily="18" charset="0"/>
                </a:rPr>
                <a:t>  </a:t>
              </a:r>
              <a:r>
                <a:rPr lang="es-CR" sz="1200" b="0" i="0">
                  <a:latin typeface="Cambria Math" panose="02040503050406030204" pitchFamily="18" charset="0"/>
                  <a:ea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oneCellAnchor>
    <xdr:from>
      <xdr:col>3</xdr:col>
      <xdr:colOff>1397793</xdr:colOff>
      <xdr:row>15</xdr:row>
      <xdr:rowOff>114300</xdr:rowOff>
    </xdr:from>
    <xdr:ext cx="3530518" cy="382605"/>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5800-000002000000}"/>
                </a:ext>
              </a:extLst>
            </xdr:cNvPr>
            <xdr:cNvSpPr txBox="1"/>
          </xdr:nvSpPr>
          <xdr:spPr>
            <a:xfrm>
              <a:off x="5522118" y="6877050"/>
              <a:ext cx="3530518"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𝑝𝑜𝑟</m:t>
                        </m:r>
                        <m:r>
                          <a:rPr lang="es-CR" sz="1200" b="0" i="1">
                            <a:latin typeface="Cambria Math" panose="02040503050406030204" pitchFamily="18" charset="0"/>
                          </a:rPr>
                          <m:t> </m:t>
                        </m:r>
                        <m:r>
                          <a:rPr lang="es-CR" sz="1200" b="0" i="1">
                            <a:latin typeface="Cambria Math" panose="02040503050406030204" pitchFamily="18" charset="0"/>
                          </a:rPr>
                          <m:t>𝑎𝑐𝑐𝑖𝑑𝑒𝑛𝑡𝑒𝑠</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𝑡𝑟</m:t>
                        </m:r>
                        <m:r>
                          <a:rPr lang="es-CR" sz="1200" b="0" i="1">
                            <a:latin typeface="Cambria Math" panose="02040503050406030204" pitchFamily="18" charset="0"/>
                          </a:rPr>
                          <m:t>á</m:t>
                        </m:r>
                        <m:r>
                          <a:rPr lang="es-CR" sz="1200" b="0" i="1">
                            <a:latin typeface="Cambria Math" panose="02040503050406030204" pitchFamily="18" charset="0"/>
                          </a:rPr>
                          <m:t>𝑛𝑠𝑖𝑡𝑜</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ES" sz="1200" b="0" i="1">
                        <a:latin typeface="Cambria Math" panose="02040503050406030204" pitchFamily="18" charset="0"/>
                      </a:rPr>
                      <m:t> </m:t>
                    </m:r>
                    <m:r>
                      <a:rPr lang="es-CR" sz="1200" b="0" i="1">
                        <a:latin typeface="Cambria Math" panose="02040503050406030204" pitchFamily="18" charset="0"/>
                        <a:ea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5" name="CuadroTexto 4">
              <a:extLst>
                <a:ext uri="{FF2B5EF4-FFF2-40B4-BE49-F238E27FC236}">
                  <a16:creationId xmlns:a16="http://schemas.microsoft.com/office/drawing/2014/main" id="{00000000-0008-0000-5800-000002000000}"/>
                </a:ext>
              </a:extLst>
            </xdr:cNvPr>
            <xdr:cNvSpPr txBox="1"/>
          </xdr:nvSpPr>
          <xdr:spPr>
            <a:xfrm>
              <a:off x="5522118" y="6877050"/>
              <a:ext cx="3530518"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𝑝𝑜𝑟 𝑎𝑐𝑐𝑖𝑑𝑒𝑛𝑡𝑒𝑠 𝑑𝑒 𝑡𝑟á𝑛𝑠𝑖𝑡𝑜)/(𝑇𝑜𝑡𝑎𝑙 𝑑𝑒 𝑝𝑜𝑏𝑙𝑎𝑐𝑖ó𝑛)</a:t>
              </a:r>
              <a:r>
                <a:rPr lang="es-ES" sz="1200" b="0" i="0">
                  <a:latin typeface="Cambria Math" panose="02040503050406030204" pitchFamily="18" charset="0"/>
                </a:rPr>
                <a:t>  </a:t>
              </a:r>
              <a:r>
                <a:rPr lang="es-CR" sz="1200" b="0" i="0">
                  <a:latin typeface="Cambria Math" panose="02040503050406030204" pitchFamily="18" charset="0"/>
                  <a:ea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wsDr>
</file>

<file path=xl/drawings/drawing64.xml><?xml version="1.0" encoding="utf-8"?>
<xdr:wsDr xmlns:xdr="http://schemas.openxmlformats.org/drawingml/2006/spreadsheetDrawing" xmlns:a="http://schemas.openxmlformats.org/drawingml/2006/main">
  <xdr:twoCellAnchor>
    <xdr:from>
      <xdr:col>2</xdr:col>
      <xdr:colOff>80962</xdr:colOff>
      <xdr:row>21</xdr:row>
      <xdr:rowOff>23812</xdr:rowOff>
    </xdr:from>
    <xdr:to>
      <xdr:col>8</xdr:col>
      <xdr:colOff>119062</xdr:colOff>
      <xdr:row>40</xdr:row>
      <xdr:rowOff>52387</xdr:rowOff>
    </xdr:to>
    <xdr:graphicFrame macro="">
      <xdr:nvGraphicFramePr>
        <xdr:cNvPr id="2" name="Gráfico 1">
          <a:extLst>
            <a:ext uri="{FF2B5EF4-FFF2-40B4-BE49-F238E27FC236}">
              <a16:creationId xmlns:a16="http://schemas.microsoft.com/office/drawing/2014/main" id="{00000000-0008-0000-5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5.xml><?xml version="1.0" encoding="utf-8"?>
<xdr:wsDr xmlns:xdr="http://schemas.openxmlformats.org/drawingml/2006/spreadsheetDrawing" xmlns:a="http://schemas.openxmlformats.org/drawingml/2006/main">
  <xdr:oneCellAnchor>
    <xdr:from>
      <xdr:col>2</xdr:col>
      <xdr:colOff>1365250</xdr:colOff>
      <xdr:row>15</xdr:row>
      <xdr:rowOff>249464</xdr:rowOff>
    </xdr:from>
    <xdr:ext cx="6223000" cy="383888"/>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5A00-000002000000}"/>
                </a:ext>
              </a:extLst>
            </xdr:cNvPr>
            <xdr:cNvSpPr txBox="1"/>
          </xdr:nvSpPr>
          <xdr:spPr>
            <a:xfrm>
              <a:off x="3727450" y="7850414"/>
              <a:ext cx="6223000" cy="383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sSub>
                          <m:sSubPr>
                            <m:ctrlPr>
                              <a:rPr lang="es-CR" sz="1200" i="1">
                                <a:latin typeface="Cambria Math" panose="02040503050406030204" pitchFamily="18" charset="0"/>
                              </a:rPr>
                            </m:ctrlPr>
                          </m:sSubPr>
                          <m:e>
                            <m:r>
                              <a:rPr lang="es-CR" sz="1200" b="0" i="1">
                                <a:solidFill>
                                  <a:schemeClr val="tx1"/>
                                </a:solidFill>
                                <a:effectLst/>
                                <a:latin typeface="Cambria Math" panose="02040503050406030204" pitchFamily="18" charset="0"/>
                                <a:ea typeface="+mn-ea"/>
                                <a:cs typeface="+mn-cs"/>
                              </a:rPr>
                              <m:t>𝑁</m:t>
                            </m:r>
                            <m:r>
                              <a:rPr lang="es-CR" sz="1200" b="0" i="1">
                                <a:solidFill>
                                  <a:schemeClr val="tx1"/>
                                </a:solidFill>
                                <a:effectLst/>
                                <a:latin typeface="Cambria Math" panose="02040503050406030204" pitchFamily="18" charset="0"/>
                                <a:ea typeface="+mn-ea"/>
                                <a:cs typeface="+mn-cs"/>
                              </a:rPr>
                              <m:t>ú</m:t>
                            </m:r>
                            <m:r>
                              <a:rPr lang="es-CR" sz="1200" b="0" i="1">
                                <a:solidFill>
                                  <a:schemeClr val="tx1"/>
                                </a:solidFill>
                                <a:effectLst/>
                                <a:latin typeface="Cambria Math" panose="02040503050406030204" pitchFamily="18" charset="0"/>
                                <a:ea typeface="+mn-ea"/>
                                <a:cs typeface="+mn-cs"/>
                              </a:rPr>
                              <m:t>𝑚𝑒𝑟𝑜</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𝑑𝑒</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𝑚𝑢𝑗𝑒𝑟𝑒𝑠</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𝑒𝑛</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𝑢𝑛𝑖</m:t>
                            </m:r>
                            <m:r>
                              <a:rPr lang="es-CR" sz="1200" b="0" i="1">
                                <a:solidFill>
                                  <a:schemeClr val="tx1"/>
                                </a:solidFill>
                                <a:effectLst/>
                                <a:latin typeface="Cambria Math" panose="02040503050406030204" pitchFamily="18" charset="0"/>
                                <a:ea typeface="+mn-ea"/>
                                <a:cs typeface="+mn-cs"/>
                              </a:rPr>
                              <m:t>ó</m:t>
                            </m:r>
                            <m:r>
                              <a:rPr lang="es-CR" sz="1200" b="0" i="1">
                                <a:solidFill>
                                  <a:schemeClr val="tx1"/>
                                </a:solidFill>
                                <a:effectLst/>
                                <a:latin typeface="Cambria Math" panose="02040503050406030204" pitchFamily="18" charset="0"/>
                                <a:ea typeface="+mn-ea"/>
                                <a:cs typeface="+mn-cs"/>
                              </a:rPr>
                              <m:t>𝑛</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𝑞𝑢𝑒</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𝑢𝑠𝑎𝑛</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𝑚</m:t>
                            </m:r>
                            <m:r>
                              <a:rPr lang="es-CR" sz="1200" b="0" i="1">
                                <a:solidFill>
                                  <a:schemeClr val="tx1"/>
                                </a:solidFill>
                                <a:effectLst/>
                                <a:latin typeface="Cambria Math" panose="02040503050406030204" pitchFamily="18" charset="0"/>
                                <a:ea typeface="+mn-ea"/>
                                <a:cs typeface="+mn-cs"/>
                              </a:rPr>
                              <m:t>é</m:t>
                            </m:r>
                            <m:r>
                              <a:rPr lang="es-CR" sz="1200" b="0" i="1">
                                <a:solidFill>
                                  <a:schemeClr val="tx1"/>
                                </a:solidFill>
                                <a:effectLst/>
                                <a:latin typeface="Cambria Math" panose="02040503050406030204" pitchFamily="18" charset="0"/>
                                <a:ea typeface="+mn-ea"/>
                                <a:cs typeface="+mn-cs"/>
                              </a:rPr>
                              <m:t>𝑡𝑜𝑑𝑜𝑠</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𝑎𝑛𝑡𝑖𝑐𝑜𝑛𝑐𝑒𝑝𝑡𝑖𝑣𝑜𝑠</m:t>
                            </m:r>
                            <m:r>
                              <a:rPr lang="es-CR" sz="1200" b="0" i="1">
                                <a:solidFill>
                                  <a:schemeClr val="tx1"/>
                                </a:solidFill>
                                <a:effectLst/>
                                <a:latin typeface="Cambria Math" panose="02040503050406030204" pitchFamily="18" charset="0"/>
                                <a:ea typeface="+mn-ea"/>
                                <a:cs typeface="+mn-cs"/>
                              </a:rPr>
                              <m:t> </m:t>
                            </m:r>
                            <m:r>
                              <a:rPr lang="es-CR" sz="1200" b="0" i="1">
                                <a:solidFill>
                                  <a:schemeClr val="tx1"/>
                                </a:solidFill>
                                <a:effectLst/>
                                <a:latin typeface="Cambria Math" panose="02040503050406030204" pitchFamily="18" charset="0"/>
                                <a:ea typeface="+mn-ea"/>
                                <a:cs typeface="+mn-cs"/>
                              </a:rPr>
                              <m:t>𝑚𝑜𝑑𝑒𝑟𝑛𝑜</m:t>
                            </m:r>
                          </m:e>
                          <m:sub>
                            <m:r>
                              <a:rPr lang="es-CR" sz="1200" b="0" i="1">
                                <a:latin typeface="Cambria Math" panose="02040503050406030204" pitchFamily="18" charset="0"/>
                              </a:rPr>
                              <m:t>𝑖</m:t>
                            </m:r>
                          </m:sub>
                        </m:sSub>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𝑚𝑢𝑗𝑒𝑟𝑒𝑠</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15 </m:t>
                        </m:r>
                        <m:r>
                          <a:rPr lang="es-CR" sz="1200" b="0" i="1">
                            <a:latin typeface="Cambria Math" panose="02040503050406030204" pitchFamily="18" charset="0"/>
                          </a:rPr>
                          <m:t>𝑎</m:t>
                        </m:r>
                        <m:r>
                          <a:rPr lang="es-CR" sz="1200" b="0" i="1">
                            <a:latin typeface="Cambria Math" panose="02040503050406030204" pitchFamily="18" charset="0"/>
                          </a:rPr>
                          <m:t> 49 </m:t>
                        </m:r>
                        <m:r>
                          <a:rPr lang="es-CR" sz="1200" b="0" i="1">
                            <a:latin typeface="Cambria Math" panose="02040503050406030204" pitchFamily="18" charset="0"/>
                          </a:rPr>
                          <m:t>𝑎</m:t>
                        </m:r>
                        <m:r>
                          <a:rPr lang="es-CR" sz="1200" b="0" i="1">
                            <a:latin typeface="Cambria Math" panose="02040503050406030204" pitchFamily="18" charset="0"/>
                          </a:rPr>
                          <m:t>ñ</m:t>
                        </m:r>
                        <m:r>
                          <a:rPr lang="es-CR" sz="1200" b="0" i="1">
                            <a:latin typeface="Cambria Math" panose="02040503050406030204" pitchFamily="18" charset="0"/>
                          </a:rPr>
                          <m:t>𝑜𝑠</m:t>
                        </m:r>
                      </m:den>
                    </m:f>
                    <m:r>
                      <a:rPr lang="es-CR" sz="1200" i="1">
                        <a:latin typeface="Cambria Math" panose="02040503050406030204" pitchFamily="18" charset="0"/>
                        <a:ea typeface="Cambria Math" panose="02040503050406030204" pitchFamily="18" charset="0"/>
                      </a:rPr>
                      <m:t>×</m:t>
                    </m:r>
                    <m:r>
                      <m:rPr>
                        <m:nor/>
                      </m:rPr>
                      <a:rPr lang="es-CR" sz="1200">
                        <a:solidFill>
                          <a:schemeClr val="tx1"/>
                        </a:solidFill>
                        <a:effectLst/>
                        <a:latin typeface="+mn-lt"/>
                        <a:ea typeface="+mn-ea"/>
                        <a:cs typeface="+mn-cs"/>
                      </a:rPr>
                      <m:t>100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5A00-000002000000}"/>
                </a:ext>
              </a:extLst>
            </xdr:cNvPr>
            <xdr:cNvSpPr txBox="1"/>
          </xdr:nvSpPr>
          <xdr:spPr>
            <a:xfrm>
              <a:off x="3727450" y="7850414"/>
              <a:ext cx="6223000" cy="383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200" i="0">
                  <a:latin typeface="Cambria Math" panose="02040503050406030204" pitchFamily="18" charset="0"/>
                </a:rPr>
                <a:t>〖</a:t>
              </a:r>
              <a:r>
                <a:rPr lang="es-CR" sz="1200" b="0" i="0">
                  <a:solidFill>
                    <a:schemeClr val="tx1"/>
                  </a:solidFill>
                  <a:effectLst/>
                  <a:latin typeface="Cambria Math" panose="02040503050406030204" pitchFamily="18" charset="0"/>
                  <a:ea typeface="+mn-ea"/>
                  <a:cs typeface="+mn-cs"/>
                </a:rPr>
                <a:t>𝑁ú𝑚𝑒𝑟𝑜 𝑑𝑒 𝑚𝑢𝑗𝑒𝑟𝑒𝑠 𝑒𝑛 𝑢𝑛𝑖ó𝑛 𝑞𝑢𝑒 𝑢𝑠𝑎𝑛 𝑚é𝑡𝑜𝑑𝑜𝑠 𝑎𝑛𝑡𝑖𝑐𝑜𝑛𝑐𝑒𝑝𝑡𝑖𝑣𝑜𝑠 𝑚𝑜𝑑𝑒𝑟𝑛𝑜〗_</a:t>
              </a:r>
              <a:r>
                <a:rPr lang="es-CR" sz="1200" b="0" i="0">
                  <a:latin typeface="Cambria Math" panose="02040503050406030204" pitchFamily="18" charset="0"/>
                </a:rPr>
                <a:t>𝑖/(𝑇𝑜𝑡𝑎𝑙 𝑑𝑒 𝑚𝑢𝑗𝑒𝑟𝑒𝑠 𝑑𝑒 15 𝑎 49 𝑎ñ𝑜𝑠)</a:t>
              </a:r>
              <a:r>
                <a:rPr lang="es-CR" sz="1200" i="0">
                  <a:latin typeface="Cambria Math" panose="02040503050406030204" pitchFamily="18" charset="0"/>
                  <a:ea typeface="Cambria Math" panose="02040503050406030204" pitchFamily="18" charset="0"/>
                </a:rPr>
                <a:t>×</a:t>
              </a:r>
              <a:r>
                <a:rPr lang="es-CR" sz="1200" i="0">
                  <a:solidFill>
                    <a:schemeClr val="tx1"/>
                  </a:solidFill>
                  <a:effectLst/>
                  <a:latin typeface="Cambria Math" panose="02040503050406030204" pitchFamily="18" charset="0"/>
                  <a:ea typeface="+mn-ea"/>
                  <a:cs typeface="+mn-cs"/>
                </a:rPr>
                <a:t>"100</a:t>
              </a:r>
              <a:r>
                <a:rPr lang="es-CR" sz="1200" i="0">
                  <a:solidFill>
                    <a:schemeClr val="tx1"/>
                  </a:solidFill>
                  <a:effectLst/>
                  <a:latin typeface="+mn-lt"/>
                  <a:ea typeface="+mn-ea"/>
                  <a:cs typeface="+mn-cs"/>
                </a:rPr>
                <a:t>"</a:t>
              </a:r>
              <a:endParaRPr lang="es-CR" sz="1200"/>
            </a:p>
          </xdr:txBody>
        </xdr:sp>
      </mc:Fallback>
    </mc:AlternateContent>
    <xdr:clientData/>
  </xdr:oneCellAnchor>
</xdr:wsDr>
</file>

<file path=xl/drawings/drawing66.xml><?xml version="1.0" encoding="utf-8"?>
<xdr:wsDr xmlns:xdr="http://schemas.openxmlformats.org/drawingml/2006/spreadsheetDrawing" xmlns:a="http://schemas.openxmlformats.org/drawingml/2006/main">
  <xdr:twoCellAnchor>
    <xdr:from>
      <xdr:col>1</xdr:col>
      <xdr:colOff>933450</xdr:colOff>
      <xdr:row>26</xdr:row>
      <xdr:rowOff>42863</xdr:rowOff>
    </xdr:from>
    <xdr:to>
      <xdr:col>12</xdr:col>
      <xdr:colOff>200025</xdr:colOff>
      <xdr:row>40</xdr:row>
      <xdr:rowOff>114301</xdr:rowOff>
    </xdr:to>
    <xdr:graphicFrame macro="">
      <xdr:nvGraphicFramePr>
        <xdr:cNvPr id="3" name="Gráfico 2">
          <a:extLst>
            <a:ext uri="{FF2B5EF4-FFF2-40B4-BE49-F238E27FC236}">
              <a16:creationId xmlns:a16="http://schemas.microsoft.com/office/drawing/2014/main" id="{00000000-0008-0000-5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7.xml><?xml version="1.0" encoding="utf-8"?>
<c:userShapes xmlns:c="http://schemas.openxmlformats.org/drawingml/2006/chart">
  <cdr:relSizeAnchor xmlns:cdr="http://schemas.openxmlformats.org/drawingml/2006/chartDrawing">
    <cdr:from>
      <cdr:x>0.0125</cdr:x>
      <cdr:y>0.74479</cdr:y>
    </cdr:from>
    <cdr:to>
      <cdr:x>0.06667</cdr:x>
      <cdr:y>0.8316</cdr:y>
    </cdr:to>
    <cdr:sp macro="" textlink="">
      <cdr:nvSpPr>
        <cdr:cNvPr id="2" name="CuadroTexto 1"/>
        <cdr:cNvSpPr txBox="1"/>
      </cdr:nvSpPr>
      <cdr:spPr>
        <a:xfrm xmlns:a="http://schemas.openxmlformats.org/drawingml/2006/main">
          <a:off x="57150" y="2043113"/>
          <a:ext cx="247650" cy="238125"/>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s-CR" sz="900">
              <a:solidFill>
                <a:schemeClr val="bg2">
                  <a:lumMod val="50000"/>
                </a:schemeClr>
              </a:solidFill>
            </a:rPr>
            <a:t>0</a:t>
          </a:r>
        </a:p>
      </cdr:txBody>
    </cdr:sp>
  </cdr:relSizeAnchor>
  <cdr:relSizeAnchor xmlns:cdr="http://schemas.openxmlformats.org/drawingml/2006/chartDrawing">
    <cdr:from>
      <cdr:x>0.06419</cdr:x>
      <cdr:y>0.69094</cdr:y>
    </cdr:from>
    <cdr:to>
      <cdr:x>0.08919</cdr:x>
      <cdr:y>0.73291</cdr:y>
    </cdr:to>
    <cdr:cxnSp macro="">
      <cdr:nvCxnSpPr>
        <cdr:cNvPr id="6" name="Conector recto 5">
          <a:extLst xmlns:a="http://schemas.openxmlformats.org/drawingml/2006/main">
            <a:ext uri="{FF2B5EF4-FFF2-40B4-BE49-F238E27FC236}">
              <a16:creationId xmlns:a16="http://schemas.microsoft.com/office/drawing/2014/main" id="{81A16102-15DD-4ABD-AB33-740A67FDBE25}"/>
            </a:ext>
          </a:extLst>
        </cdr:cNvPr>
        <cdr:cNvCxnSpPr/>
      </cdr:nvCxnSpPr>
      <cdr:spPr>
        <a:xfrm xmlns:a="http://schemas.openxmlformats.org/drawingml/2006/main">
          <a:off x="302260" y="2024380"/>
          <a:ext cx="117729" cy="122961"/>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0.05933</cdr:x>
      <cdr:y>0.70915</cdr:y>
    </cdr:from>
    <cdr:to>
      <cdr:x>0.08433</cdr:x>
      <cdr:y>0.75111</cdr:y>
    </cdr:to>
    <cdr:cxnSp macro="">
      <cdr:nvCxnSpPr>
        <cdr:cNvPr id="7" name="Conector recto 6">
          <a:extLst xmlns:a="http://schemas.openxmlformats.org/drawingml/2006/main">
            <a:ext uri="{FF2B5EF4-FFF2-40B4-BE49-F238E27FC236}">
              <a16:creationId xmlns:a16="http://schemas.microsoft.com/office/drawing/2014/main" id="{81A16102-15DD-4ABD-AB33-740A67FDBE25}"/>
            </a:ext>
          </a:extLst>
        </cdr:cNvPr>
        <cdr:cNvCxnSpPr/>
      </cdr:nvCxnSpPr>
      <cdr:spPr>
        <a:xfrm xmlns:a="http://schemas.openxmlformats.org/drawingml/2006/main">
          <a:off x="279400" y="2077720"/>
          <a:ext cx="117729" cy="122961"/>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68.xml><?xml version="1.0" encoding="utf-8"?>
<xdr:wsDr xmlns:xdr="http://schemas.openxmlformats.org/drawingml/2006/spreadsheetDrawing" xmlns:a="http://schemas.openxmlformats.org/drawingml/2006/main">
  <xdr:oneCellAnchor>
    <xdr:from>
      <xdr:col>3</xdr:col>
      <xdr:colOff>130629</xdr:colOff>
      <xdr:row>15</xdr:row>
      <xdr:rowOff>120423</xdr:rowOff>
    </xdr:from>
    <xdr:ext cx="3712427" cy="382990"/>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5C00-000002000000}"/>
                </a:ext>
              </a:extLst>
            </xdr:cNvPr>
            <xdr:cNvSpPr txBox="1"/>
          </xdr:nvSpPr>
          <xdr:spPr>
            <a:xfrm>
              <a:off x="4254954" y="6368823"/>
              <a:ext cx="3712427" cy="382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𝑁𝑎𝑐𝑖𝑚𝑖𝑒𝑛𝑡𝑜𝑠</m:t>
                        </m:r>
                        <m:r>
                          <a:rPr lang="es-CR" sz="1200" b="0" i="1">
                            <a:latin typeface="Cambria Math" panose="02040503050406030204" pitchFamily="18" charset="0"/>
                          </a:rPr>
                          <m:t> </m:t>
                        </m:r>
                        <m:r>
                          <a:rPr lang="es-CR" sz="1200" b="0" i="1">
                            <a:latin typeface="Cambria Math" panose="02040503050406030204" pitchFamily="18" charset="0"/>
                          </a:rPr>
                          <m:t>𝑒𝑛</m:t>
                        </m:r>
                        <m:r>
                          <a:rPr lang="es-CR" sz="1200" b="0" i="1">
                            <a:latin typeface="Cambria Math" panose="02040503050406030204" pitchFamily="18" charset="0"/>
                          </a:rPr>
                          <m:t> </m:t>
                        </m:r>
                        <m:r>
                          <a:rPr lang="es-CR" sz="1200" b="0" i="1">
                            <a:latin typeface="Cambria Math" panose="02040503050406030204" pitchFamily="18" charset="0"/>
                          </a:rPr>
                          <m:t>𝑚𝑢𝑗𝑒𝑟𝑒𝑠</m:t>
                        </m:r>
                        <m:r>
                          <a:rPr lang="es-CR" sz="1200" b="0" i="1">
                            <a:latin typeface="Cambria Math" panose="02040503050406030204" pitchFamily="18" charset="0"/>
                          </a:rPr>
                          <m:t> </m:t>
                        </m:r>
                        <m:r>
                          <a:rPr lang="es-CR" sz="1200" b="0" i="1">
                            <a:latin typeface="Cambria Math" panose="02040503050406030204" pitchFamily="18" charset="0"/>
                          </a:rPr>
                          <m:t>𝑚𝑒𝑛𝑜𝑟𝑒𝑠</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20 </m:t>
                        </m:r>
                        <m:r>
                          <a:rPr lang="es-CR" sz="1200" b="0" i="1">
                            <a:latin typeface="Cambria Math" panose="02040503050406030204" pitchFamily="18" charset="0"/>
                          </a:rPr>
                          <m:t>𝑎</m:t>
                        </m:r>
                        <m:r>
                          <a:rPr lang="es-CR" sz="1200" b="0" i="1">
                            <a:latin typeface="Cambria Math" panose="02040503050406030204" pitchFamily="18" charset="0"/>
                          </a:rPr>
                          <m:t>ñ</m:t>
                        </m:r>
                        <m:r>
                          <a:rPr lang="es-CR" sz="1200" b="0" i="1">
                            <a:latin typeface="Cambria Math" panose="02040503050406030204" pitchFamily="18" charset="0"/>
                          </a:rPr>
                          <m:t>𝑜𝑠</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r>
                          <a:rPr lang="es-CR" sz="1200" b="0" i="1">
                            <a:latin typeface="Cambria Math" panose="02040503050406030204" pitchFamily="18" charset="0"/>
                          </a:rPr>
                          <m:t> </m:t>
                        </m:r>
                        <m:r>
                          <a:rPr lang="es-CR" sz="1200" b="0" i="1">
                            <a:latin typeface="Cambria Math" panose="02040503050406030204" pitchFamily="18" charset="0"/>
                          </a:rPr>
                          <m:t>𝑓𝑒𝑚𝑖𝑛𝑖𝑛𝑎</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10 </m:t>
                        </m:r>
                        <m:r>
                          <a:rPr lang="es-CR" sz="1200" b="0" i="1">
                            <a:latin typeface="Cambria Math" panose="02040503050406030204" pitchFamily="18" charset="0"/>
                          </a:rPr>
                          <m:t>𝑎</m:t>
                        </m:r>
                        <m:r>
                          <a:rPr lang="es-CR" sz="1200" b="0" i="1">
                            <a:latin typeface="Cambria Math" panose="02040503050406030204" pitchFamily="18" charset="0"/>
                          </a:rPr>
                          <m:t> 19 </m:t>
                        </m:r>
                        <m:r>
                          <a:rPr lang="es-CR" sz="1200" b="0" i="1">
                            <a:latin typeface="Cambria Math" panose="02040503050406030204" pitchFamily="18" charset="0"/>
                          </a:rPr>
                          <m:t>𝑎</m:t>
                        </m:r>
                        <m:r>
                          <a:rPr lang="es-CR" sz="1200" b="0" i="1">
                            <a:latin typeface="Cambria Math" panose="02040503050406030204" pitchFamily="18" charset="0"/>
                          </a:rPr>
                          <m:t>ñ</m:t>
                        </m:r>
                        <m:r>
                          <a:rPr lang="es-CR" sz="1200" b="0" i="1">
                            <a:latin typeface="Cambria Math" panose="02040503050406030204" pitchFamily="18" charset="0"/>
                          </a:rPr>
                          <m:t>𝑜𝑠</m:t>
                        </m:r>
                      </m:den>
                    </m:f>
                    <m:r>
                      <a:rPr lang="es-CR" sz="12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1 000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5C00-000002000000}"/>
                </a:ext>
              </a:extLst>
            </xdr:cNvPr>
            <xdr:cNvSpPr txBox="1"/>
          </xdr:nvSpPr>
          <xdr:spPr>
            <a:xfrm>
              <a:off x="4254954" y="6368823"/>
              <a:ext cx="3712427" cy="382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𝑁𝑎𝑐𝑖𝑚𝑖𝑒𝑛𝑡𝑜𝑠 𝑒𝑛 𝑚𝑢𝑗𝑒𝑟𝑒𝑠 𝑚𝑒𝑛𝑜𝑟𝑒𝑠 𝑑𝑒 20 𝑎ñ𝑜𝑠)/(𝑇𝑜𝑡𝑎𝑙 𝑑𝑒 𝑝𝑜𝑏𝑙𝑎𝑐𝑖ó𝑛 𝑓𝑒𝑚𝑖𝑛𝑖𝑛𝑎 𝑑𝑒 10 𝑎 19 𝑎ñ𝑜𝑠)</a:t>
              </a:r>
              <a:r>
                <a:rPr lang="es-CR" sz="12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1 000</a:t>
              </a:r>
              <a:endParaRPr lang="es-CR" sz="1100"/>
            </a:p>
          </xdr:txBody>
        </xdr:sp>
      </mc:Fallback>
    </mc:AlternateContent>
    <xdr:clientData/>
  </xdr:oneCellAnchor>
  <xdr:oneCellAnchor>
    <xdr:from>
      <xdr:col>3</xdr:col>
      <xdr:colOff>130629</xdr:colOff>
      <xdr:row>15</xdr:row>
      <xdr:rowOff>120423</xdr:rowOff>
    </xdr:from>
    <xdr:ext cx="3712427" cy="382990"/>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5C00-000002000000}"/>
                </a:ext>
              </a:extLst>
            </xdr:cNvPr>
            <xdr:cNvSpPr txBox="1"/>
          </xdr:nvSpPr>
          <xdr:spPr>
            <a:xfrm>
              <a:off x="4254954" y="6559323"/>
              <a:ext cx="3712427" cy="382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𝑁𝑎𝑐𝑖𝑚𝑖𝑒𝑛𝑡𝑜𝑠</m:t>
                        </m:r>
                        <m:r>
                          <a:rPr lang="es-CR" sz="1200" b="0" i="1">
                            <a:latin typeface="Cambria Math" panose="02040503050406030204" pitchFamily="18" charset="0"/>
                          </a:rPr>
                          <m:t> </m:t>
                        </m:r>
                        <m:r>
                          <a:rPr lang="es-CR" sz="1200" b="0" i="1">
                            <a:latin typeface="Cambria Math" panose="02040503050406030204" pitchFamily="18" charset="0"/>
                          </a:rPr>
                          <m:t>𝑒𝑛</m:t>
                        </m:r>
                        <m:r>
                          <a:rPr lang="es-CR" sz="1200" b="0" i="1">
                            <a:latin typeface="Cambria Math" panose="02040503050406030204" pitchFamily="18" charset="0"/>
                          </a:rPr>
                          <m:t> </m:t>
                        </m:r>
                        <m:r>
                          <a:rPr lang="es-CR" sz="1200" b="0" i="1">
                            <a:latin typeface="Cambria Math" panose="02040503050406030204" pitchFamily="18" charset="0"/>
                          </a:rPr>
                          <m:t>𝑚𝑢𝑗𝑒𝑟𝑒𝑠</m:t>
                        </m:r>
                        <m:r>
                          <a:rPr lang="es-CR" sz="1200" b="0" i="1">
                            <a:latin typeface="Cambria Math" panose="02040503050406030204" pitchFamily="18" charset="0"/>
                          </a:rPr>
                          <m:t> </m:t>
                        </m:r>
                        <m:r>
                          <a:rPr lang="es-CR" sz="1200" b="0" i="1">
                            <a:latin typeface="Cambria Math" panose="02040503050406030204" pitchFamily="18" charset="0"/>
                          </a:rPr>
                          <m:t>𝑚𝑒𝑛𝑜𝑟𝑒𝑠</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20 </m:t>
                        </m:r>
                        <m:r>
                          <a:rPr lang="es-CR" sz="1200" b="0" i="1">
                            <a:latin typeface="Cambria Math" panose="02040503050406030204" pitchFamily="18" charset="0"/>
                          </a:rPr>
                          <m:t>𝑎</m:t>
                        </m:r>
                        <m:r>
                          <a:rPr lang="es-CR" sz="1200" b="0" i="1">
                            <a:latin typeface="Cambria Math" panose="02040503050406030204" pitchFamily="18" charset="0"/>
                          </a:rPr>
                          <m:t>ñ</m:t>
                        </m:r>
                        <m:r>
                          <a:rPr lang="es-CR" sz="1200" b="0" i="1">
                            <a:latin typeface="Cambria Math" panose="02040503050406030204" pitchFamily="18" charset="0"/>
                          </a:rPr>
                          <m:t>𝑜𝑠</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r>
                          <a:rPr lang="es-CR" sz="1200" b="0" i="1">
                            <a:latin typeface="Cambria Math" panose="02040503050406030204" pitchFamily="18" charset="0"/>
                          </a:rPr>
                          <m:t> </m:t>
                        </m:r>
                        <m:r>
                          <a:rPr lang="es-CR" sz="1200" b="0" i="1">
                            <a:latin typeface="Cambria Math" panose="02040503050406030204" pitchFamily="18" charset="0"/>
                          </a:rPr>
                          <m:t>𝑓𝑒𝑚𝑖𝑛𝑖𝑛𝑎</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10 </m:t>
                        </m:r>
                        <m:r>
                          <a:rPr lang="es-CR" sz="1200" b="0" i="1">
                            <a:latin typeface="Cambria Math" panose="02040503050406030204" pitchFamily="18" charset="0"/>
                          </a:rPr>
                          <m:t>𝑎</m:t>
                        </m:r>
                        <m:r>
                          <a:rPr lang="es-CR" sz="1200" b="0" i="1">
                            <a:latin typeface="Cambria Math" panose="02040503050406030204" pitchFamily="18" charset="0"/>
                          </a:rPr>
                          <m:t> 19 </m:t>
                        </m:r>
                        <m:r>
                          <a:rPr lang="es-CR" sz="1200" b="0" i="1">
                            <a:latin typeface="Cambria Math" panose="02040503050406030204" pitchFamily="18" charset="0"/>
                          </a:rPr>
                          <m:t>𝑎</m:t>
                        </m:r>
                        <m:r>
                          <a:rPr lang="es-CR" sz="1200" b="0" i="1">
                            <a:latin typeface="Cambria Math" panose="02040503050406030204" pitchFamily="18" charset="0"/>
                          </a:rPr>
                          <m:t>ñ</m:t>
                        </m:r>
                        <m:r>
                          <a:rPr lang="es-CR" sz="1200" b="0" i="1">
                            <a:latin typeface="Cambria Math" panose="02040503050406030204" pitchFamily="18" charset="0"/>
                          </a:rPr>
                          <m:t>𝑜𝑠</m:t>
                        </m:r>
                      </m:den>
                    </m:f>
                    <m:r>
                      <a:rPr lang="es-CR" sz="12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1 000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5C00-000002000000}"/>
                </a:ext>
              </a:extLst>
            </xdr:cNvPr>
            <xdr:cNvSpPr txBox="1"/>
          </xdr:nvSpPr>
          <xdr:spPr>
            <a:xfrm>
              <a:off x="4254954" y="6559323"/>
              <a:ext cx="3712427" cy="382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𝑁𝑎𝑐𝑖𝑚𝑖𝑒𝑛𝑡𝑜𝑠 𝑒𝑛 𝑚𝑢𝑗𝑒𝑟𝑒𝑠 𝑚𝑒𝑛𝑜𝑟𝑒𝑠 𝑑𝑒 20 𝑎ñ𝑜𝑠)/(𝑇𝑜𝑡𝑎𝑙 𝑑𝑒 𝑝𝑜𝑏𝑙𝑎𝑐𝑖ó𝑛 𝑓𝑒𝑚𝑖𝑛𝑖𝑛𝑎 𝑑𝑒 10 𝑎 19 𝑎ñ𝑜𝑠)</a:t>
              </a:r>
              <a:r>
                <a:rPr lang="es-CR" sz="12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1 000</a:t>
              </a:r>
              <a:endParaRPr lang="es-CR" sz="1100"/>
            </a:p>
          </xdr:txBody>
        </xdr:sp>
      </mc:Fallback>
    </mc:AlternateContent>
    <xdr:clientData/>
  </xdr:oneCellAnchor>
</xdr:wsDr>
</file>

<file path=xl/drawings/drawing69.xml><?xml version="1.0" encoding="utf-8"?>
<xdr:wsDr xmlns:xdr="http://schemas.openxmlformats.org/drawingml/2006/spreadsheetDrawing" xmlns:a="http://schemas.openxmlformats.org/drawingml/2006/main">
  <xdr:twoCellAnchor>
    <xdr:from>
      <xdr:col>1</xdr:col>
      <xdr:colOff>1000125</xdr:colOff>
      <xdr:row>25</xdr:row>
      <xdr:rowOff>242887</xdr:rowOff>
    </xdr:from>
    <xdr:to>
      <xdr:col>11</xdr:col>
      <xdr:colOff>352425</xdr:colOff>
      <xdr:row>45</xdr:row>
      <xdr:rowOff>4762</xdr:rowOff>
    </xdr:to>
    <xdr:graphicFrame macro="">
      <xdr:nvGraphicFramePr>
        <xdr:cNvPr id="2" name="Gráfico 1">
          <a:extLst>
            <a:ext uri="{FF2B5EF4-FFF2-40B4-BE49-F238E27FC236}">
              <a16:creationId xmlns:a16="http://schemas.microsoft.com/office/drawing/2014/main" id="{00000000-0008-0000-5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0.xml><?xml version="1.0" encoding="utf-8"?>
<c:userShapes xmlns:c="http://schemas.openxmlformats.org/drawingml/2006/chart">
  <cdr:relSizeAnchor xmlns:cdr="http://schemas.openxmlformats.org/drawingml/2006/chartDrawing">
    <cdr:from>
      <cdr:x>0.02708</cdr:x>
      <cdr:y>0.71354</cdr:y>
    </cdr:from>
    <cdr:to>
      <cdr:x>0.07917</cdr:x>
      <cdr:y>0.79688</cdr:y>
    </cdr:to>
    <cdr:sp macro="" textlink="">
      <cdr:nvSpPr>
        <cdr:cNvPr id="2" name="CuadroTexto 1"/>
        <cdr:cNvSpPr txBox="1"/>
      </cdr:nvSpPr>
      <cdr:spPr>
        <a:xfrm xmlns:a="http://schemas.openxmlformats.org/drawingml/2006/main">
          <a:off x="123825" y="1957388"/>
          <a:ext cx="238125" cy="2286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s-CR" sz="1100">
              <a:solidFill>
                <a:schemeClr val="bg2">
                  <a:lumMod val="50000"/>
                </a:schemeClr>
              </a:solidFill>
            </a:rPr>
            <a:t>0</a:t>
          </a:r>
        </a:p>
      </cdr:txBody>
    </cdr:sp>
  </cdr:relSizeAnchor>
  <cdr:relSizeAnchor xmlns:cdr="http://schemas.openxmlformats.org/drawingml/2006/chartDrawing">
    <cdr:from>
      <cdr:x>0.06458</cdr:x>
      <cdr:y>0.7066</cdr:y>
    </cdr:from>
    <cdr:to>
      <cdr:x>0.1</cdr:x>
      <cdr:y>0.72049</cdr:y>
    </cdr:to>
    <cdr:cxnSp macro="">
      <cdr:nvCxnSpPr>
        <cdr:cNvPr id="4" name="Conector recto 3">
          <a:extLst xmlns:a="http://schemas.openxmlformats.org/drawingml/2006/main">
            <a:ext uri="{FF2B5EF4-FFF2-40B4-BE49-F238E27FC236}">
              <a16:creationId xmlns:a16="http://schemas.microsoft.com/office/drawing/2014/main" id="{CD317A26-4476-4351-94DE-C87797DF2A44}"/>
            </a:ext>
          </a:extLst>
        </cdr:cNvPr>
        <cdr:cNvCxnSpPr/>
      </cdr:nvCxnSpPr>
      <cdr:spPr>
        <a:xfrm xmlns:a="http://schemas.openxmlformats.org/drawingml/2006/main">
          <a:off x="295275" y="1938338"/>
          <a:ext cx="161925" cy="3810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0.06528</cdr:x>
      <cdr:y>0.69213</cdr:y>
    </cdr:from>
    <cdr:to>
      <cdr:x>0.10069</cdr:x>
      <cdr:y>0.70602</cdr:y>
    </cdr:to>
    <cdr:cxnSp macro="">
      <cdr:nvCxnSpPr>
        <cdr:cNvPr id="5" name="Conector recto 4">
          <a:extLst xmlns:a="http://schemas.openxmlformats.org/drawingml/2006/main">
            <a:ext uri="{FF2B5EF4-FFF2-40B4-BE49-F238E27FC236}">
              <a16:creationId xmlns:a16="http://schemas.microsoft.com/office/drawing/2014/main" id="{8649F5C4-8C5C-4B0C-8060-F27DC3BE46A2}"/>
            </a:ext>
          </a:extLst>
        </cdr:cNvPr>
        <cdr:cNvCxnSpPr/>
      </cdr:nvCxnSpPr>
      <cdr:spPr>
        <a:xfrm xmlns:a="http://schemas.openxmlformats.org/drawingml/2006/main">
          <a:off x="298450" y="1898650"/>
          <a:ext cx="161925" cy="3810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71.xml><?xml version="1.0" encoding="utf-8"?>
<xdr:wsDr xmlns:xdr="http://schemas.openxmlformats.org/drawingml/2006/spreadsheetDrawing" xmlns:a="http://schemas.openxmlformats.org/drawingml/2006/main">
  <xdr:oneCellAnchor>
    <xdr:from>
      <xdr:col>3</xdr:col>
      <xdr:colOff>843492</xdr:colOff>
      <xdr:row>15</xdr:row>
      <xdr:rowOff>103187</xdr:rowOff>
    </xdr:from>
    <xdr:ext cx="3937553" cy="350737"/>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5E00-000002000000}"/>
                </a:ext>
              </a:extLst>
            </xdr:cNvPr>
            <xdr:cNvSpPr txBox="1"/>
          </xdr:nvSpPr>
          <xdr:spPr>
            <a:xfrm>
              <a:off x="4967817" y="9294812"/>
              <a:ext cx="3937553"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𝑃𝑜𝑏𝑙𝑎𝑐𝑖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𝑐𝑢𝑏𝑖𝑒𝑟𝑡𝑎</m:t>
                        </m:r>
                        <m:r>
                          <a:rPr lang="es-CR" sz="1100" b="0" i="1">
                            <a:latin typeface="Cambria Math" panose="02040503050406030204" pitchFamily="18" charset="0"/>
                          </a:rPr>
                          <m:t> </m:t>
                        </m:r>
                        <m:r>
                          <a:rPr lang="es-CR" sz="1100" b="0" i="1">
                            <a:latin typeface="Cambria Math" panose="02040503050406030204" pitchFamily="18" charset="0"/>
                          </a:rPr>
                          <m:t>𝑝𝑜𝑟</m:t>
                        </m:r>
                        <m:r>
                          <a:rPr lang="es-CR" sz="1100" b="0" i="1">
                            <a:latin typeface="Cambria Math" panose="02040503050406030204" pitchFamily="18" charset="0"/>
                          </a:rPr>
                          <m:t> </m:t>
                        </m:r>
                        <m:r>
                          <a:rPr lang="es-CR" sz="1100" b="0" i="1">
                            <a:latin typeface="Cambria Math" panose="02040503050406030204" pitchFamily="18" charset="0"/>
                          </a:rPr>
                          <m:t>𝑢𝑛</m:t>
                        </m:r>
                        <m:r>
                          <a:rPr lang="es-CR" sz="1100" b="0" i="1">
                            <a:latin typeface="Cambria Math" panose="02040503050406030204" pitchFamily="18" charset="0"/>
                          </a:rPr>
                          <m:t> </m:t>
                        </m:r>
                        <m:r>
                          <a:rPr lang="es-CR" sz="1100" b="0" i="1">
                            <a:latin typeface="Cambria Math" panose="02040503050406030204" pitchFamily="18" charset="0"/>
                          </a:rPr>
                          <m:t>𝑟</m:t>
                        </m:r>
                        <m:r>
                          <a:rPr lang="es-CR" sz="1100" b="0" i="1">
                            <a:latin typeface="Cambria Math" panose="02040503050406030204" pitchFamily="18" charset="0"/>
                          </a:rPr>
                          <m:t>é</m:t>
                        </m:r>
                        <m:r>
                          <a:rPr lang="es-CR" sz="1100" b="0" i="1">
                            <a:latin typeface="Cambria Math" panose="02040503050406030204" pitchFamily="18" charset="0"/>
                          </a:rPr>
                          <m:t>𝑔𝑖𝑚𝑒𝑛</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𝑠𝑒𝑔𝑢𝑟𝑖𝑑𝑎𝑑</m:t>
                        </m:r>
                        <m:r>
                          <a:rPr lang="es-CR" sz="1100" b="0" i="1">
                            <a:latin typeface="Cambria Math" panose="02040503050406030204" pitchFamily="18" charset="0"/>
                          </a:rPr>
                          <m:t> </m:t>
                        </m:r>
                        <m:r>
                          <a:rPr lang="es-CR" sz="1100" b="0" i="1">
                            <a:latin typeface="Cambria Math" panose="02040503050406030204" pitchFamily="18" charset="0"/>
                          </a:rPr>
                          <m:t>𝑠𝑜𝑐𝑖𝑎𝑙</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5E00-000002000000}"/>
                </a:ext>
              </a:extLst>
            </xdr:cNvPr>
            <xdr:cNvSpPr txBox="1"/>
          </xdr:nvSpPr>
          <xdr:spPr>
            <a:xfrm>
              <a:off x="4967817" y="9294812"/>
              <a:ext cx="3937553"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𝑃𝑜𝑏𝑙𝑎𝑐𝑖ó𝑛 𝑐𝑢𝑏𝑖𝑒𝑟𝑡𝑎 𝑝𝑜𝑟 𝑢𝑛 𝑟é𝑔𝑖𝑚𝑒𝑛 𝑑𝑒 𝑠𝑒𝑔𝑢𝑟𝑖𝑑𝑎𝑑 𝑠𝑜𝑐𝑖𝑎𝑙)/(𝑇𝑜𝑡𝑎𝑙 𝑑𝑒 𝑝𝑜𝑏𝑙𝑎𝑐𝑖ó𝑛)</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100"/>
            </a:p>
          </xdr:txBody>
        </xdr:sp>
      </mc:Fallback>
    </mc:AlternateContent>
    <xdr:clientData/>
  </xdr:oneCellAnchor>
  <xdr:oneCellAnchor>
    <xdr:from>
      <xdr:col>5</xdr:col>
      <xdr:colOff>0</xdr:colOff>
      <xdr:row>15</xdr:row>
      <xdr:rowOff>176212</xdr:rowOff>
    </xdr:from>
    <xdr:ext cx="4386970" cy="318870"/>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6CB3713A-26DC-4921-877A-30BC34E0028D}"/>
                </a:ext>
              </a:extLst>
            </xdr:cNvPr>
            <xdr:cNvSpPr txBox="1"/>
          </xdr:nvSpPr>
          <xdr:spPr>
            <a:xfrm>
              <a:off x="4010025" y="6062662"/>
              <a:ext cx="4386970" cy="318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00" i="1">
                            <a:latin typeface="Cambria Math" panose="02040503050406030204" pitchFamily="18" charset="0"/>
                          </a:rPr>
                        </m:ctrlPr>
                      </m:fPr>
                      <m:num>
                        <m:r>
                          <a:rPr lang="es-CR" sz="1000" b="0" i="1">
                            <a:latin typeface="Cambria Math" panose="02040503050406030204" pitchFamily="18" charset="0"/>
                          </a:rPr>
                          <m:t>𝑃𝑒𝑟𝑠𝑜𝑛𝑎𝑠</m:t>
                        </m:r>
                        <m:r>
                          <a:rPr lang="es-CR" sz="1000" b="0" i="1">
                            <a:latin typeface="Cambria Math" panose="02040503050406030204" pitchFamily="18" charset="0"/>
                          </a:rPr>
                          <m:t> </m:t>
                        </m:r>
                        <m:r>
                          <a:rPr lang="es-CR" sz="1000" b="0" i="1">
                            <a:latin typeface="Cambria Math" panose="02040503050406030204" pitchFamily="18" charset="0"/>
                          </a:rPr>
                          <m:t>𝑐𝑢𝑏𝑖𝑒𝑟𝑡𝑎𝑠</m:t>
                        </m:r>
                        <m:r>
                          <a:rPr lang="es-CR" sz="1000" b="0" i="1">
                            <a:latin typeface="Cambria Math" panose="02040503050406030204" pitchFamily="18" charset="0"/>
                          </a:rPr>
                          <m:t> </m:t>
                        </m:r>
                        <m:r>
                          <a:rPr lang="es-CR" sz="1000" b="0" i="1">
                            <a:latin typeface="Cambria Math" panose="02040503050406030204" pitchFamily="18" charset="0"/>
                          </a:rPr>
                          <m:t>𝑝𝑜𝑟</m:t>
                        </m:r>
                        <m:r>
                          <a:rPr lang="es-CR" sz="1000" b="0" i="1">
                            <a:latin typeface="Cambria Math" panose="02040503050406030204" pitchFamily="18" charset="0"/>
                          </a:rPr>
                          <m:t> </m:t>
                        </m:r>
                        <m:r>
                          <a:rPr lang="es-CR" sz="1000" b="0" i="1">
                            <a:latin typeface="Cambria Math" panose="02040503050406030204" pitchFamily="18" charset="0"/>
                          </a:rPr>
                          <m:t>𝑎𝑙𝑔</m:t>
                        </m:r>
                        <m:r>
                          <a:rPr lang="es-CR" sz="1000" b="0" i="1">
                            <a:latin typeface="Cambria Math" panose="02040503050406030204" pitchFamily="18" charset="0"/>
                          </a:rPr>
                          <m:t>ú</m:t>
                        </m:r>
                        <m:r>
                          <a:rPr lang="es-CR" sz="1000" b="0" i="1">
                            <a:latin typeface="Cambria Math" panose="02040503050406030204" pitchFamily="18" charset="0"/>
                          </a:rPr>
                          <m:t>𝑛</m:t>
                        </m:r>
                        <m:r>
                          <a:rPr lang="es-CR" sz="1000" b="0" i="1">
                            <a:latin typeface="Cambria Math" panose="02040503050406030204" pitchFamily="18" charset="0"/>
                          </a:rPr>
                          <m:t> </m:t>
                        </m:r>
                        <m:r>
                          <a:rPr lang="es-CR" sz="1000" b="0" i="1">
                            <a:latin typeface="Cambria Math" panose="02040503050406030204" pitchFamily="18" charset="0"/>
                          </a:rPr>
                          <m:t>𝑟𝑒𝑔</m:t>
                        </m:r>
                        <m:r>
                          <a:rPr lang="es-CR" sz="1000" b="0" i="1">
                            <a:latin typeface="Cambria Math" panose="02040503050406030204" pitchFamily="18" charset="0"/>
                          </a:rPr>
                          <m:t>í</m:t>
                        </m:r>
                        <m:r>
                          <a:rPr lang="es-CR" sz="1000" b="0" i="1">
                            <a:latin typeface="Cambria Math" panose="02040503050406030204" pitchFamily="18" charset="0"/>
                          </a:rPr>
                          <m:t>𝑚𝑒𝑛</m:t>
                        </m:r>
                        <m:r>
                          <a:rPr lang="es-CR" sz="1000" b="0" i="1">
                            <a:latin typeface="Cambria Math" panose="02040503050406030204" pitchFamily="18" charset="0"/>
                          </a:rPr>
                          <m:t> </m:t>
                        </m:r>
                        <m:r>
                          <a:rPr lang="es-CR" sz="1000" b="0" i="1">
                            <a:latin typeface="Cambria Math" panose="02040503050406030204" pitchFamily="18" charset="0"/>
                          </a:rPr>
                          <m:t>𝑑𝑒𝑙</m:t>
                        </m:r>
                        <m:r>
                          <a:rPr lang="es-CR" sz="1000" b="0" i="1">
                            <a:latin typeface="Cambria Math" panose="02040503050406030204" pitchFamily="18" charset="0"/>
                          </a:rPr>
                          <m:t> </m:t>
                        </m:r>
                        <m:r>
                          <a:rPr lang="es-CR" sz="1000" b="0" i="1">
                            <a:latin typeface="Cambria Math" panose="02040503050406030204" pitchFamily="18" charset="0"/>
                          </a:rPr>
                          <m:t>𝑠𝑒𝑔𝑢𝑟𝑜</m:t>
                        </m:r>
                        <m:r>
                          <a:rPr lang="es-CR" sz="1000" b="0" i="1">
                            <a:latin typeface="Cambria Math" panose="02040503050406030204" pitchFamily="18" charset="0"/>
                          </a:rPr>
                          <m:t> </m:t>
                        </m:r>
                        <m:r>
                          <a:rPr lang="es-CR" sz="1000" b="0" i="1">
                            <a:latin typeface="Cambria Math" panose="02040503050406030204" pitchFamily="18" charset="0"/>
                          </a:rPr>
                          <m:t>𝑑𝑒</m:t>
                        </m:r>
                        <m:r>
                          <a:rPr lang="es-CR" sz="1000" b="0" i="1">
                            <a:latin typeface="Cambria Math" panose="02040503050406030204" pitchFamily="18" charset="0"/>
                          </a:rPr>
                          <m:t> </m:t>
                        </m:r>
                        <m:r>
                          <a:rPr lang="es-CR" sz="1000" b="0" i="1">
                            <a:latin typeface="Cambria Math" panose="02040503050406030204" pitchFamily="18" charset="0"/>
                          </a:rPr>
                          <m:t>𝑠𝑎𝑙𝑢𝑑</m:t>
                        </m:r>
                        <m:r>
                          <a:rPr lang="es-CR" sz="1000" b="0" i="1">
                            <a:latin typeface="Cambria Math" panose="02040503050406030204" pitchFamily="18" charset="0"/>
                          </a:rPr>
                          <m:t> </m:t>
                        </m:r>
                        <m:r>
                          <a:rPr lang="es-CR" sz="1000" b="0" i="1">
                            <a:latin typeface="Cambria Math" panose="02040503050406030204" pitchFamily="18" charset="0"/>
                          </a:rPr>
                          <m:t>𝑑𝑒</m:t>
                        </m:r>
                        <m:r>
                          <a:rPr lang="es-CR" sz="1000" b="0" i="1">
                            <a:latin typeface="Cambria Math" panose="02040503050406030204" pitchFamily="18" charset="0"/>
                          </a:rPr>
                          <m:t> </m:t>
                        </m:r>
                        <m:r>
                          <a:rPr lang="es-CR" sz="1000" b="0" i="1">
                            <a:latin typeface="Cambria Math" panose="02040503050406030204" pitchFamily="18" charset="0"/>
                          </a:rPr>
                          <m:t>𝑙𝑎</m:t>
                        </m:r>
                        <m:r>
                          <a:rPr lang="es-CR" sz="1000" b="0" i="1">
                            <a:latin typeface="Cambria Math" panose="02040503050406030204" pitchFamily="18" charset="0"/>
                          </a:rPr>
                          <m:t> </m:t>
                        </m:r>
                        <m:r>
                          <a:rPr lang="es-CR" sz="1000" b="0" i="1">
                            <a:latin typeface="Cambria Math" panose="02040503050406030204" pitchFamily="18" charset="0"/>
                          </a:rPr>
                          <m:t>𝐶𝐶𝑆𝑆</m:t>
                        </m:r>
                      </m:num>
                      <m:den>
                        <m:r>
                          <a:rPr lang="es-CR" sz="1000" b="0" i="1">
                            <a:latin typeface="Cambria Math" panose="02040503050406030204" pitchFamily="18" charset="0"/>
                          </a:rPr>
                          <m:t>𝑇𝑜𝑡𝑎𝑙</m:t>
                        </m:r>
                        <m:r>
                          <a:rPr lang="es-CR" sz="1000" b="0" i="1">
                            <a:latin typeface="Cambria Math" panose="02040503050406030204" pitchFamily="18" charset="0"/>
                          </a:rPr>
                          <m:t> </m:t>
                        </m:r>
                        <m:r>
                          <a:rPr lang="es-CR" sz="1000" b="0" i="1">
                            <a:latin typeface="Cambria Math" panose="02040503050406030204" pitchFamily="18" charset="0"/>
                          </a:rPr>
                          <m:t>𝑑𝑒</m:t>
                        </m:r>
                        <m:r>
                          <a:rPr lang="es-CR" sz="1000" b="0" i="1">
                            <a:latin typeface="Cambria Math" panose="02040503050406030204" pitchFamily="18" charset="0"/>
                          </a:rPr>
                          <m:t> </m:t>
                        </m:r>
                        <m:r>
                          <a:rPr lang="es-CR" sz="1000" b="0" i="1">
                            <a:latin typeface="Cambria Math" panose="02040503050406030204" pitchFamily="18" charset="0"/>
                          </a:rPr>
                          <m:t>𝑝𝑜𝑏𝑙𝑎𝑐𝑖</m:t>
                        </m:r>
                        <m:r>
                          <a:rPr lang="es-CR" sz="1000" b="0" i="1">
                            <a:latin typeface="Cambria Math" panose="02040503050406030204" pitchFamily="18" charset="0"/>
                          </a:rPr>
                          <m:t>ó</m:t>
                        </m:r>
                        <m:r>
                          <a:rPr lang="es-CR" sz="1000" b="0" i="1">
                            <a:latin typeface="Cambria Math" panose="02040503050406030204" pitchFamily="18" charset="0"/>
                          </a:rPr>
                          <m:t>𝑛</m:t>
                        </m:r>
                      </m:den>
                    </m:f>
                    <m:r>
                      <a:rPr lang="es-CR" sz="1000" b="0" i="1">
                        <a:latin typeface="Cambria Math" panose="02040503050406030204" pitchFamily="18" charset="0"/>
                      </a:rPr>
                      <m:t>∗100</m:t>
                    </m:r>
                  </m:oMath>
                </m:oMathPara>
              </a14:m>
              <a:endParaRPr lang="es-CR" sz="1000"/>
            </a:p>
          </xdr:txBody>
        </xdr:sp>
      </mc:Choice>
      <mc:Fallback xmlns="">
        <xdr:sp macro="" textlink="">
          <xdr:nvSpPr>
            <xdr:cNvPr id="3" name="CuadroTexto 2">
              <a:extLst>
                <a:ext uri="{FF2B5EF4-FFF2-40B4-BE49-F238E27FC236}">
                  <a16:creationId xmlns:a16="http://schemas.microsoft.com/office/drawing/2014/main" id="{6CB3713A-26DC-4921-877A-30BC34E0028D}"/>
                </a:ext>
              </a:extLst>
            </xdr:cNvPr>
            <xdr:cNvSpPr txBox="1"/>
          </xdr:nvSpPr>
          <xdr:spPr>
            <a:xfrm>
              <a:off x="4010025" y="6062662"/>
              <a:ext cx="4386970" cy="318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00" i="0">
                  <a:latin typeface="Cambria Math" panose="02040503050406030204" pitchFamily="18" charset="0"/>
                </a:rPr>
                <a:t>(</a:t>
              </a:r>
              <a:r>
                <a:rPr lang="es-CR" sz="1000" b="0" i="0">
                  <a:latin typeface="Cambria Math" panose="02040503050406030204" pitchFamily="18" charset="0"/>
                </a:rPr>
                <a:t>𝑃𝑒𝑟𝑠𝑜𝑛𝑎𝑠 𝑐𝑢𝑏𝑖𝑒𝑟𝑡𝑎𝑠 𝑝𝑜𝑟 𝑎𝑙𝑔ú𝑛 𝑟𝑒𝑔í𝑚𝑒𝑛 𝑑𝑒𝑙 𝑠𝑒𝑔𝑢𝑟𝑜 𝑑𝑒 𝑠𝑎𝑙𝑢𝑑 𝑑𝑒 𝑙𝑎 𝐶𝐶𝑆𝑆)/(𝑇𝑜𝑡𝑎𝑙 𝑑𝑒 𝑝𝑜𝑏𝑙𝑎𝑐𝑖ó𝑛)∗100</a:t>
              </a:r>
              <a:endParaRPr lang="es-CR" sz="1000"/>
            </a:p>
          </xdr:txBody>
        </xdr:sp>
      </mc:Fallback>
    </mc:AlternateContent>
    <xdr:clientData/>
  </xdr:oneCellAnchor>
</xdr:wsDr>
</file>

<file path=xl/drawings/drawing72.xml><?xml version="1.0" encoding="utf-8"?>
<xdr:wsDr xmlns:xdr="http://schemas.openxmlformats.org/drawingml/2006/spreadsheetDrawing" xmlns:a="http://schemas.openxmlformats.org/drawingml/2006/main">
  <xdr:twoCellAnchor>
    <xdr:from>
      <xdr:col>2</xdr:col>
      <xdr:colOff>38100</xdr:colOff>
      <xdr:row>33</xdr:row>
      <xdr:rowOff>157162</xdr:rowOff>
    </xdr:from>
    <xdr:to>
      <xdr:col>8</xdr:col>
      <xdr:colOff>419100</xdr:colOff>
      <xdr:row>48</xdr:row>
      <xdr:rowOff>42862</xdr:rowOff>
    </xdr:to>
    <xdr:graphicFrame macro="">
      <xdr:nvGraphicFramePr>
        <xdr:cNvPr id="2" name="Gráfico 1">
          <a:extLst>
            <a:ext uri="{FF2B5EF4-FFF2-40B4-BE49-F238E27FC236}">
              <a16:creationId xmlns:a16="http://schemas.microsoft.com/office/drawing/2014/main" id="{00000000-0008-0000-5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3.xml><?xml version="1.0" encoding="utf-8"?>
<c:userShapes xmlns:c="http://schemas.openxmlformats.org/drawingml/2006/chart">
  <cdr:relSizeAnchor xmlns:cdr="http://schemas.openxmlformats.org/drawingml/2006/chartDrawing">
    <cdr:from>
      <cdr:x>0.05417</cdr:x>
      <cdr:y>0.7691</cdr:y>
    </cdr:from>
    <cdr:to>
      <cdr:x>0.07708</cdr:x>
      <cdr:y>0.81424</cdr:y>
    </cdr:to>
    <cdr:sp macro="" textlink="">
      <cdr:nvSpPr>
        <cdr:cNvPr id="2" name="Rectángulo 1"/>
        <cdr:cNvSpPr/>
      </cdr:nvSpPr>
      <cdr:spPr>
        <a:xfrm xmlns:a="http://schemas.openxmlformats.org/drawingml/2006/main">
          <a:off x="247650" y="2109788"/>
          <a:ext cx="104775" cy="123825"/>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CR"/>
        </a:p>
      </cdr:txBody>
    </cdr:sp>
  </cdr:relSizeAnchor>
  <cdr:relSizeAnchor xmlns:cdr="http://schemas.openxmlformats.org/drawingml/2006/chartDrawing">
    <cdr:from>
      <cdr:x>0.08958</cdr:x>
      <cdr:y>0.72396</cdr:y>
    </cdr:from>
    <cdr:to>
      <cdr:x>0.12917</cdr:x>
      <cdr:y>0.75174</cdr:y>
    </cdr:to>
    <cdr:cxnSp macro="">
      <cdr:nvCxnSpPr>
        <cdr:cNvPr id="4" name="Conector recto 3">
          <a:extLst xmlns:a="http://schemas.openxmlformats.org/drawingml/2006/main">
            <a:ext uri="{FF2B5EF4-FFF2-40B4-BE49-F238E27FC236}">
              <a16:creationId xmlns:a16="http://schemas.microsoft.com/office/drawing/2014/main" id="{A414E1DF-3682-4E10-971E-475B857847B8}"/>
            </a:ext>
          </a:extLst>
        </cdr:cNvPr>
        <cdr:cNvCxnSpPr/>
      </cdr:nvCxnSpPr>
      <cdr:spPr>
        <a:xfrm xmlns:a="http://schemas.openxmlformats.org/drawingml/2006/main">
          <a:off x="409575" y="1985963"/>
          <a:ext cx="180975" cy="7620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0.09444</cdr:x>
      <cdr:y>0.71296</cdr:y>
    </cdr:from>
    <cdr:to>
      <cdr:x>0.13403</cdr:x>
      <cdr:y>0.74074</cdr:y>
    </cdr:to>
    <cdr:cxnSp macro="">
      <cdr:nvCxnSpPr>
        <cdr:cNvPr id="5" name="Conector recto 4">
          <a:extLst xmlns:a="http://schemas.openxmlformats.org/drawingml/2006/main">
            <a:ext uri="{FF2B5EF4-FFF2-40B4-BE49-F238E27FC236}">
              <a16:creationId xmlns:a16="http://schemas.microsoft.com/office/drawing/2014/main" id="{30E9DA96-A1EE-44C8-984F-0B7B417C63BB}"/>
            </a:ext>
          </a:extLst>
        </cdr:cNvPr>
        <cdr:cNvCxnSpPr/>
      </cdr:nvCxnSpPr>
      <cdr:spPr>
        <a:xfrm xmlns:a="http://schemas.openxmlformats.org/drawingml/2006/main">
          <a:off x="431800" y="1955800"/>
          <a:ext cx="180975" cy="7620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74.xml><?xml version="1.0" encoding="utf-8"?>
<xdr:wsDr xmlns:xdr="http://schemas.openxmlformats.org/drawingml/2006/spreadsheetDrawing" xmlns:a="http://schemas.openxmlformats.org/drawingml/2006/main">
  <xdr:oneCellAnchor>
    <xdr:from>
      <xdr:col>3</xdr:col>
      <xdr:colOff>49325</xdr:colOff>
      <xdr:row>15</xdr:row>
      <xdr:rowOff>136752</xdr:rowOff>
    </xdr:from>
    <xdr:ext cx="5556393" cy="382605"/>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6000-000002000000}"/>
                </a:ext>
              </a:extLst>
            </xdr:cNvPr>
            <xdr:cNvSpPr txBox="1"/>
          </xdr:nvSpPr>
          <xdr:spPr>
            <a:xfrm>
              <a:off x="3945050" y="5499327"/>
              <a:ext cx="5556393"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𝑃𝑒𝑟𝑠𝑜𝑛𝑎𝑠</m:t>
                        </m:r>
                        <m:r>
                          <a:rPr lang="es-CR" sz="1200" b="0" i="1">
                            <a:latin typeface="Cambria Math" panose="02040503050406030204" pitchFamily="18" charset="0"/>
                          </a:rPr>
                          <m:t> </m:t>
                        </m:r>
                        <m:r>
                          <a:rPr lang="es-CR" sz="1200" b="0" i="1">
                            <a:latin typeface="Cambria Math" panose="02040503050406030204" pitchFamily="18" charset="0"/>
                          </a:rPr>
                          <m:t>𝑐𝑜𝑛</m:t>
                        </m:r>
                        <m:r>
                          <a:rPr lang="es-CR" sz="1200" b="0" i="1">
                            <a:latin typeface="Cambria Math" panose="02040503050406030204" pitchFamily="18" charset="0"/>
                          </a:rPr>
                          <m:t> </m:t>
                        </m:r>
                        <m:r>
                          <a:rPr lang="es-CR" sz="1200" b="0" i="1">
                            <a:latin typeface="Cambria Math" panose="02040503050406030204" pitchFamily="18" charset="0"/>
                          </a:rPr>
                          <m:t>𝑠𝑒𝑔𝑢𝑟𝑜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𝑠𝑎𝑙𝑢𝑑</m:t>
                        </m:r>
                        <m:r>
                          <a:rPr lang="es-CR" sz="1200" b="0" i="1">
                            <a:latin typeface="Cambria Math" panose="02040503050406030204" pitchFamily="18" charset="0"/>
                          </a:rPr>
                          <m:t> </m:t>
                        </m:r>
                        <m:r>
                          <a:rPr lang="es-CR" sz="1200" b="0" i="1">
                            <a:latin typeface="Cambria Math" panose="02040503050406030204" pitchFamily="18" charset="0"/>
                          </a:rPr>
                          <m:t>𝑜</m:t>
                        </m:r>
                        <m:r>
                          <a:rPr lang="es-CR" sz="1200" b="0" i="1">
                            <a:latin typeface="Cambria Math" panose="02040503050406030204" pitchFamily="18" charset="0"/>
                          </a:rPr>
                          <m:t> </m:t>
                        </m:r>
                        <m:r>
                          <a:rPr lang="es-CR" sz="1200" b="0" i="1">
                            <a:latin typeface="Cambria Math" panose="02040503050406030204" pitchFamily="18" charset="0"/>
                          </a:rPr>
                          <m:t>𝑐𝑜𝑏𝑒𝑟𝑡𝑢𝑟𝑎</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𝑢𝑛</m:t>
                        </m:r>
                        <m:r>
                          <a:rPr lang="es-CR" sz="1200" b="0" i="1">
                            <a:latin typeface="Cambria Math" panose="02040503050406030204" pitchFamily="18" charset="0"/>
                          </a:rPr>
                          <m:t> </m:t>
                        </m:r>
                        <m:r>
                          <a:rPr lang="es-CR" sz="1200" b="0" i="1">
                            <a:latin typeface="Cambria Math" panose="02040503050406030204" pitchFamily="18" charset="0"/>
                          </a:rPr>
                          <m:t>𝑠𝑖𝑠𝑡𝑒𝑚𝑎</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𝑠𝑎𝑙𝑢𝑑</m:t>
                        </m:r>
                        <m:r>
                          <a:rPr lang="es-CR" sz="1200" b="0" i="1">
                            <a:latin typeface="Cambria Math" panose="02040503050406030204" pitchFamily="18" charset="0"/>
                          </a:rPr>
                          <m:t> </m:t>
                        </m:r>
                        <m:r>
                          <a:rPr lang="es-CR" sz="1200" b="0" i="1">
                            <a:latin typeface="Cambria Math" panose="02040503050406030204" pitchFamily="18" charset="0"/>
                          </a:rPr>
                          <m:t>𝑝</m:t>
                        </m:r>
                        <m:r>
                          <a:rPr lang="es-CR" sz="1200" b="0" i="1">
                            <a:latin typeface="Cambria Math" panose="02040503050406030204" pitchFamily="18" charset="0"/>
                          </a:rPr>
                          <m:t>ú</m:t>
                        </m:r>
                        <m:r>
                          <a:rPr lang="es-CR" sz="1200" b="0" i="1">
                            <a:latin typeface="Cambria Math" panose="02040503050406030204" pitchFamily="18" charset="0"/>
                          </a:rPr>
                          <m:t>𝑏𝑙𝑖𝑐𝑎</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6000-000002000000}"/>
                </a:ext>
              </a:extLst>
            </xdr:cNvPr>
            <xdr:cNvSpPr txBox="1"/>
          </xdr:nvSpPr>
          <xdr:spPr>
            <a:xfrm>
              <a:off x="3945050" y="5499327"/>
              <a:ext cx="5556393"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𝑃𝑒𝑟𝑠𝑜𝑛𝑎𝑠 𝑐𝑜𝑛 𝑠𝑒𝑔𝑢𝑟𝑜 𝑑𝑒 𝑠𝑎𝑙𝑢𝑑 𝑜 𝑐𝑜𝑏𝑒𝑟𝑡𝑢𝑟𝑎 𝑑𝑒 𝑢𝑛 𝑠𝑖𝑠𝑡𝑒𝑚𝑎 𝑑𝑒 𝑠𝑎𝑙𝑢𝑑 𝑝ú𝑏𝑙𝑖𝑐𝑎)/(𝑇𝑜𝑡𝑎𝑙 𝑑𝑒 𝑝𝑜𝑏𝑙𝑎𝑐𝑖ó𝑛)</a:t>
              </a:r>
              <a:r>
                <a:rPr lang="es-CR" sz="12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200"/>
            </a:p>
          </xdr:txBody>
        </xdr:sp>
      </mc:Fallback>
    </mc:AlternateContent>
    <xdr:clientData/>
  </xdr:oneCellAnchor>
  <xdr:oneCellAnchor>
    <xdr:from>
      <xdr:col>3</xdr:col>
      <xdr:colOff>49325</xdr:colOff>
      <xdr:row>15</xdr:row>
      <xdr:rowOff>136752</xdr:rowOff>
    </xdr:from>
    <xdr:ext cx="5556393" cy="382605"/>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6000-000002000000}"/>
                </a:ext>
              </a:extLst>
            </xdr:cNvPr>
            <xdr:cNvSpPr txBox="1"/>
          </xdr:nvSpPr>
          <xdr:spPr>
            <a:xfrm>
              <a:off x="3945050" y="5499327"/>
              <a:ext cx="5556393"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𝑃𝑒𝑟𝑠𝑜𝑛𝑎𝑠</m:t>
                        </m:r>
                        <m:r>
                          <a:rPr lang="es-CR" sz="1200" b="0" i="1">
                            <a:latin typeface="Cambria Math" panose="02040503050406030204" pitchFamily="18" charset="0"/>
                          </a:rPr>
                          <m:t> </m:t>
                        </m:r>
                        <m:r>
                          <a:rPr lang="es-CR" sz="1200" b="0" i="1">
                            <a:latin typeface="Cambria Math" panose="02040503050406030204" pitchFamily="18" charset="0"/>
                          </a:rPr>
                          <m:t>𝑐𝑜𝑛</m:t>
                        </m:r>
                        <m:r>
                          <a:rPr lang="es-CR" sz="1200" b="0" i="1">
                            <a:latin typeface="Cambria Math" panose="02040503050406030204" pitchFamily="18" charset="0"/>
                          </a:rPr>
                          <m:t> </m:t>
                        </m:r>
                        <m:r>
                          <a:rPr lang="es-CR" sz="1200" b="0" i="1">
                            <a:latin typeface="Cambria Math" panose="02040503050406030204" pitchFamily="18" charset="0"/>
                          </a:rPr>
                          <m:t>𝑠𝑒𝑔𝑢𝑟𝑜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𝑠𝑎𝑙𝑢𝑑</m:t>
                        </m:r>
                        <m:r>
                          <a:rPr lang="es-CR" sz="1200" b="0" i="1">
                            <a:latin typeface="Cambria Math" panose="02040503050406030204" pitchFamily="18" charset="0"/>
                          </a:rPr>
                          <m:t> </m:t>
                        </m:r>
                        <m:r>
                          <a:rPr lang="es-CR" sz="1200" b="0" i="1">
                            <a:latin typeface="Cambria Math" panose="02040503050406030204" pitchFamily="18" charset="0"/>
                          </a:rPr>
                          <m:t>𝑜</m:t>
                        </m:r>
                        <m:r>
                          <a:rPr lang="es-CR" sz="1200" b="0" i="1">
                            <a:latin typeface="Cambria Math" panose="02040503050406030204" pitchFamily="18" charset="0"/>
                          </a:rPr>
                          <m:t> </m:t>
                        </m:r>
                        <m:r>
                          <a:rPr lang="es-CR" sz="1200" b="0" i="1">
                            <a:latin typeface="Cambria Math" panose="02040503050406030204" pitchFamily="18" charset="0"/>
                          </a:rPr>
                          <m:t>𝑐𝑜𝑏𝑒𝑟𝑡𝑢𝑟𝑎</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𝑢𝑛</m:t>
                        </m:r>
                        <m:r>
                          <a:rPr lang="es-CR" sz="1200" b="0" i="1">
                            <a:latin typeface="Cambria Math" panose="02040503050406030204" pitchFamily="18" charset="0"/>
                          </a:rPr>
                          <m:t> </m:t>
                        </m:r>
                        <m:r>
                          <a:rPr lang="es-CR" sz="1200" b="0" i="1">
                            <a:latin typeface="Cambria Math" panose="02040503050406030204" pitchFamily="18" charset="0"/>
                          </a:rPr>
                          <m:t>𝑠𝑖𝑠𝑡𝑒𝑚𝑎</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𝑠𝑎𝑙𝑢𝑑</m:t>
                        </m:r>
                        <m:r>
                          <a:rPr lang="es-CR" sz="1200" b="0" i="1">
                            <a:latin typeface="Cambria Math" panose="02040503050406030204" pitchFamily="18" charset="0"/>
                          </a:rPr>
                          <m:t> </m:t>
                        </m:r>
                        <m:r>
                          <a:rPr lang="es-CR" sz="1200" b="0" i="1">
                            <a:latin typeface="Cambria Math" panose="02040503050406030204" pitchFamily="18" charset="0"/>
                          </a:rPr>
                          <m:t>𝑝</m:t>
                        </m:r>
                        <m:r>
                          <a:rPr lang="es-CR" sz="1200" b="0" i="1">
                            <a:latin typeface="Cambria Math" panose="02040503050406030204" pitchFamily="18" charset="0"/>
                          </a:rPr>
                          <m:t>ú</m:t>
                        </m:r>
                        <m:r>
                          <a:rPr lang="es-CR" sz="1200" b="0" i="1">
                            <a:latin typeface="Cambria Math" panose="02040503050406030204" pitchFamily="18" charset="0"/>
                          </a:rPr>
                          <m:t>𝑏𝑙𝑖𝑐𝑎</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200"/>
            </a:p>
          </xdr:txBody>
        </xdr:sp>
      </mc:Choice>
      <mc:Fallback xmlns="">
        <xdr:sp macro="" textlink="">
          <xdr:nvSpPr>
            <xdr:cNvPr id="3" name="CuadroTexto 2">
              <a:extLst>
                <a:ext uri="{FF2B5EF4-FFF2-40B4-BE49-F238E27FC236}">
                  <a16:creationId xmlns:a16="http://schemas.microsoft.com/office/drawing/2014/main" id="{00000000-0008-0000-6000-000002000000}"/>
                </a:ext>
              </a:extLst>
            </xdr:cNvPr>
            <xdr:cNvSpPr txBox="1"/>
          </xdr:nvSpPr>
          <xdr:spPr>
            <a:xfrm>
              <a:off x="3945050" y="5499327"/>
              <a:ext cx="5556393"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𝑃𝑒𝑟𝑠𝑜𝑛𝑎𝑠 𝑐𝑜𝑛 𝑠𝑒𝑔𝑢𝑟𝑜 𝑑𝑒 𝑠𝑎𝑙𝑢𝑑 𝑜 𝑐𝑜𝑏𝑒𝑟𝑡𝑢𝑟𝑎 𝑑𝑒 𝑢𝑛 𝑠𝑖𝑠𝑡𝑒𝑚𝑎 𝑑𝑒 𝑠𝑎𝑙𝑢𝑑 𝑝ú𝑏𝑙𝑖𝑐𝑎)/(𝑇𝑜𝑡𝑎𝑙 𝑑𝑒 𝑝𝑜𝑏𝑙𝑎𝑐𝑖ó𝑛)</a:t>
              </a:r>
              <a:r>
                <a:rPr lang="es-CR" sz="12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200"/>
            </a:p>
          </xdr:txBody>
        </xdr:sp>
      </mc:Fallback>
    </mc:AlternateContent>
    <xdr:clientData/>
  </xdr:oneCellAnchor>
  <xdr:oneCellAnchor>
    <xdr:from>
      <xdr:col>3</xdr:col>
      <xdr:colOff>49325</xdr:colOff>
      <xdr:row>15</xdr:row>
      <xdr:rowOff>136752</xdr:rowOff>
    </xdr:from>
    <xdr:ext cx="5556393" cy="382605"/>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0100-000002000000}"/>
                </a:ext>
              </a:extLst>
            </xdr:cNvPr>
            <xdr:cNvSpPr txBox="1"/>
          </xdr:nvSpPr>
          <xdr:spPr>
            <a:xfrm>
              <a:off x="3945050" y="5689827"/>
              <a:ext cx="5556393"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𝑃𝑒𝑟𝑠𝑜𝑛𝑎𝑠</m:t>
                        </m:r>
                        <m:r>
                          <a:rPr lang="es-CR" sz="1200" b="0" i="1">
                            <a:latin typeface="Cambria Math" panose="02040503050406030204" pitchFamily="18" charset="0"/>
                          </a:rPr>
                          <m:t> </m:t>
                        </m:r>
                        <m:r>
                          <a:rPr lang="es-CR" sz="1200" b="0" i="1">
                            <a:latin typeface="Cambria Math" panose="02040503050406030204" pitchFamily="18" charset="0"/>
                          </a:rPr>
                          <m:t>𝑐𝑜𝑛</m:t>
                        </m:r>
                        <m:r>
                          <a:rPr lang="es-CR" sz="1200" b="0" i="1">
                            <a:latin typeface="Cambria Math" panose="02040503050406030204" pitchFamily="18" charset="0"/>
                          </a:rPr>
                          <m:t> </m:t>
                        </m:r>
                        <m:r>
                          <a:rPr lang="es-CR" sz="1200" b="0" i="1">
                            <a:latin typeface="Cambria Math" panose="02040503050406030204" pitchFamily="18" charset="0"/>
                          </a:rPr>
                          <m:t>𝑠𝑒𝑔𝑢𝑟𝑜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𝑠𝑎𝑙𝑢𝑑</m:t>
                        </m:r>
                        <m:r>
                          <a:rPr lang="es-CR" sz="1200" b="0" i="1">
                            <a:latin typeface="Cambria Math" panose="02040503050406030204" pitchFamily="18" charset="0"/>
                          </a:rPr>
                          <m:t> </m:t>
                        </m:r>
                        <m:r>
                          <a:rPr lang="es-CR" sz="1200" b="0" i="1">
                            <a:latin typeface="Cambria Math" panose="02040503050406030204" pitchFamily="18" charset="0"/>
                          </a:rPr>
                          <m:t>𝑜</m:t>
                        </m:r>
                        <m:r>
                          <a:rPr lang="es-CR" sz="1200" b="0" i="1">
                            <a:latin typeface="Cambria Math" panose="02040503050406030204" pitchFamily="18" charset="0"/>
                          </a:rPr>
                          <m:t> </m:t>
                        </m:r>
                        <m:r>
                          <a:rPr lang="es-CR" sz="1200" b="0" i="1">
                            <a:latin typeface="Cambria Math" panose="02040503050406030204" pitchFamily="18" charset="0"/>
                          </a:rPr>
                          <m:t>𝑐𝑜𝑏𝑒𝑟𝑡𝑢𝑟𝑎</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𝑢𝑛</m:t>
                        </m:r>
                        <m:r>
                          <a:rPr lang="es-CR" sz="1200" b="0" i="1">
                            <a:latin typeface="Cambria Math" panose="02040503050406030204" pitchFamily="18" charset="0"/>
                          </a:rPr>
                          <m:t> </m:t>
                        </m:r>
                        <m:r>
                          <a:rPr lang="es-CR" sz="1200" b="0" i="1">
                            <a:latin typeface="Cambria Math" panose="02040503050406030204" pitchFamily="18" charset="0"/>
                          </a:rPr>
                          <m:t>𝑠𝑖𝑠𝑡𝑒𝑚𝑎</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𝑠𝑎𝑙𝑢𝑑</m:t>
                        </m:r>
                        <m:r>
                          <a:rPr lang="es-CR" sz="1200" b="0" i="1">
                            <a:latin typeface="Cambria Math" panose="02040503050406030204" pitchFamily="18" charset="0"/>
                          </a:rPr>
                          <m:t> </m:t>
                        </m:r>
                        <m:r>
                          <a:rPr lang="es-CR" sz="1200" b="0" i="1">
                            <a:latin typeface="Cambria Math" panose="02040503050406030204" pitchFamily="18" charset="0"/>
                          </a:rPr>
                          <m:t>𝑝</m:t>
                        </m:r>
                        <m:r>
                          <a:rPr lang="es-CR" sz="1200" b="0" i="1">
                            <a:latin typeface="Cambria Math" panose="02040503050406030204" pitchFamily="18" charset="0"/>
                          </a:rPr>
                          <m:t>ú</m:t>
                        </m:r>
                        <m:r>
                          <a:rPr lang="es-CR" sz="1200" b="0" i="1">
                            <a:latin typeface="Cambria Math" panose="02040503050406030204" pitchFamily="18" charset="0"/>
                          </a:rPr>
                          <m:t>𝑏𝑙𝑖𝑐𝑎</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200"/>
            </a:p>
          </xdr:txBody>
        </xdr:sp>
      </mc:Choice>
      <mc:Fallback xmlns="">
        <xdr:sp macro="" textlink="">
          <xdr:nvSpPr>
            <xdr:cNvPr id="4" name="CuadroTexto 3">
              <a:extLst>
                <a:ext uri="{FF2B5EF4-FFF2-40B4-BE49-F238E27FC236}">
                  <a16:creationId xmlns:a16="http://schemas.microsoft.com/office/drawing/2014/main" id="{00000000-0008-0000-0100-000002000000}"/>
                </a:ext>
              </a:extLst>
            </xdr:cNvPr>
            <xdr:cNvSpPr txBox="1"/>
          </xdr:nvSpPr>
          <xdr:spPr>
            <a:xfrm>
              <a:off x="3945050" y="5689827"/>
              <a:ext cx="5556393"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𝑃𝑒𝑟𝑠𝑜𝑛𝑎𝑠 𝑐𝑜𝑛 𝑠𝑒𝑔𝑢𝑟𝑜 𝑑𝑒 𝑠𝑎𝑙𝑢𝑑 𝑜 𝑐𝑜𝑏𝑒𝑟𝑡𝑢𝑟𝑎 𝑑𝑒 𝑢𝑛 𝑠𝑖𝑠𝑡𝑒𝑚𝑎 𝑑𝑒 𝑠𝑎𝑙𝑢𝑑 𝑝ú𝑏𝑙𝑖𝑐𝑎)/(𝑇𝑜𝑡𝑎𝑙 𝑑𝑒 𝑝𝑜𝑏𝑙𝑎𝑐𝑖ó𝑛)</a:t>
              </a:r>
              <a:r>
                <a:rPr lang="es-CR" sz="12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200"/>
            </a:p>
          </xdr:txBody>
        </xdr:sp>
      </mc:Fallback>
    </mc:AlternateContent>
    <xdr:clientData/>
  </xdr:oneCellAnchor>
  <xdr:oneCellAnchor>
    <xdr:from>
      <xdr:col>3</xdr:col>
      <xdr:colOff>49325</xdr:colOff>
      <xdr:row>15</xdr:row>
      <xdr:rowOff>136752</xdr:rowOff>
    </xdr:from>
    <xdr:ext cx="5556393" cy="382605"/>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0100-000003000000}"/>
                </a:ext>
              </a:extLst>
            </xdr:cNvPr>
            <xdr:cNvSpPr txBox="1"/>
          </xdr:nvSpPr>
          <xdr:spPr>
            <a:xfrm>
              <a:off x="3945050" y="5689827"/>
              <a:ext cx="5556393"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𝑃𝑒𝑟𝑠𝑜𝑛𝑎𝑠</m:t>
                        </m:r>
                        <m:r>
                          <a:rPr lang="es-CR" sz="1200" b="0" i="1">
                            <a:latin typeface="Cambria Math" panose="02040503050406030204" pitchFamily="18" charset="0"/>
                          </a:rPr>
                          <m:t> </m:t>
                        </m:r>
                        <m:r>
                          <a:rPr lang="es-CR" sz="1200" b="0" i="1">
                            <a:latin typeface="Cambria Math" panose="02040503050406030204" pitchFamily="18" charset="0"/>
                          </a:rPr>
                          <m:t>𝑐𝑜𝑛</m:t>
                        </m:r>
                        <m:r>
                          <a:rPr lang="es-CR" sz="1200" b="0" i="1">
                            <a:latin typeface="Cambria Math" panose="02040503050406030204" pitchFamily="18" charset="0"/>
                          </a:rPr>
                          <m:t> </m:t>
                        </m:r>
                        <m:r>
                          <a:rPr lang="es-CR" sz="1200" b="0" i="1">
                            <a:latin typeface="Cambria Math" panose="02040503050406030204" pitchFamily="18" charset="0"/>
                          </a:rPr>
                          <m:t>𝑠𝑒𝑔𝑢𝑟𝑜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𝑠𝑎𝑙𝑢𝑑</m:t>
                        </m:r>
                        <m:r>
                          <a:rPr lang="es-CR" sz="1200" b="0" i="1">
                            <a:latin typeface="Cambria Math" panose="02040503050406030204" pitchFamily="18" charset="0"/>
                          </a:rPr>
                          <m:t> </m:t>
                        </m:r>
                        <m:r>
                          <a:rPr lang="es-CR" sz="1200" b="0" i="1">
                            <a:latin typeface="Cambria Math" panose="02040503050406030204" pitchFamily="18" charset="0"/>
                          </a:rPr>
                          <m:t>𝑜</m:t>
                        </m:r>
                        <m:r>
                          <a:rPr lang="es-CR" sz="1200" b="0" i="1">
                            <a:latin typeface="Cambria Math" panose="02040503050406030204" pitchFamily="18" charset="0"/>
                          </a:rPr>
                          <m:t> </m:t>
                        </m:r>
                        <m:r>
                          <a:rPr lang="es-CR" sz="1200" b="0" i="1">
                            <a:latin typeface="Cambria Math" panose="02040503050406030204" pitchFamily="18" charset="0"/>
                          </a:rPr>
                          <m:t>𝑐𝑜𝑏𝑒𝑟𝑡𝑢𝑟𝑎</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𝑢𝑛</m:t>
                        </m:r>
                        <m:r>
                          <a:rPr lang="es-CR" sz="1200" b="0" i="1">
                            <a:latin typeface="Cambria Math" panose="02040503050406030204" pitchFamily="18" charset="0"/>
                          </a:rPr>
                          <m:t> </m:t>
                        </m:r>
                        <m:r>
                          <a:rPr lang="es-CR" sz="1200" b="0" i="1">
                            <a:latin typeface="Cambria Math" panose="02040503050406030204" pitchFamily="18" charset="0"/>
                          </a:rPr>
                          <m:t>𝑠𝑖𝑠𝑡𝑒𝑚𝑎</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𝑠𝑎𝑙𝑢𝑑</m:t>
                        </m:r>
                        <m:r>
                          <a:rPr lang="es-CR" sz="1200" b="0" i="1">
                            <a:latin typeface="Cambria Math" panose="02040503050406030204" pitchFamily="18" charset="0"/>
                          </a:rPr>
                          <m:t> </m:t>
                        </m:r>
                        <m:r>
                          <a:rPr lang="es-CR" sz="1200" b="0" i="1">
                            <a:latin typeface="Cambria Math" panose="02040503050406030204" pitchFamily="18" charset="0"/>
                          </a:rPr>
                          <m:t>𝑝</m:t>
                        </m:r>
                        <m:r>
                          <a:rPr lang="es-CR" sz="1200" b="0" i="1">
                            <a:latin typeface="Cambria Math" panose="02040503050406030204" pitchFamily="18" charset="0"/>
                          </a:rPr>
                          <m:t>ú</m:t>
                        </m:r>
                        <m:r>
                          <a:rPr lang="es-CR" sz="1200" b="0" i="1">
                            <a:latin typeface="Cambria Math" panose="02040503050406030204" pitchFamily="18" charset="0"/>
                          </a:rPr>
                          <m:t>𝑏𝑙𝑖𝑐𝑎</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200"/>
            </a:p>
          </xdr:txBody>
        </xdr:sp>
      </mc:Choice>
      <mc:Fallback xmlns="">
        <xdr:sp macro="" textlink="">
          <xdr:nvSpPr>
            <xdr:cNvPr id="5" name="CuadroTexto 4">
              <a:extLst>
                <a:ext uri="{FF2B5EF4-FFF2-40B4-BE49-F238E27FC236}">
                  <a16:creationId xmlns:a16="http://schemas.microsoft.com/office/drawing/2014/main" id="{00000000-0008-0000-0100-000003000000}"/>
                </a:ext>
              </a:extLst>
            </xdr:cNvPr>
            <xdr:cNvSpPr txBox="1"/>
          </xdr:nvSpPr>
          <xdr:spPr>
            <a:xfrm>
              <a:off x="3945050" y="5689827"/>
              <a:ext cx="5556393"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𝑃𝑒𝑟𝑠𝑜𝑛𝑎𝑠 𝑐𝑜𝑛 𝑠𝑒𝑔𝑢𝑟𝑜 𝑑𝑒 𝑠𝑎𝑙𝑢𝑑 𝑜 𝑐𝑜𝑏𝑒𝑟𝑡𝑢𝑟𝑎 𝑑𝑒 𝑢𝑛 𝑠𝑖𝑠𝑡𝑒𝑚𝑎 𝑑𝑒 𝑠𝑎𝑙𝑢𝑑 𝑝ú𝑏𝑙𝑖𝑐𝑎)/(𝑇𝑜𝑡𝑎𝑙 𝑑𝑒 𝑝𝑜𝑏𝑙𝑎𝑐𝑖ó𝑛)</a:t>
              </a:r>
              <a:r>
                <a:rPr lang="es-CR" sz="12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200"/>
            </a:p>
          </xdr:txBody>
        </xdr:sp>
      </mc:Fallback>
    </mc:AlternateContent>
    <xdr:clientData/>
  </xdr:oneCellAnchor>
</xdr:wsDr>
</file>

<file path=xl/drawings/drawing75.xml><?xml version="1.0" encoding="utf-8"?>
<xdr:wsDr xmlns:xdr="http://schemas.openxmlformats.org/drawingml/2006/spreadsheetDrawing" xmlns:a="http://schemas.openxmlformats.org/drawingml/2006/main">
  <xdr:twoCellAnchor>
    <xdr:from>
      <xdr:col>1</xdr:col>
      <xdr:colOff>934402</xdr:colOff>
      <xdr:row>28</xdr:row>
      <xdr:rowOff>23813</xdr:rowOff>
    </xdr:from>
    <xdr:to>
      <xdr:col>11</xdr:col>
      <xdr:colOff>19050</xdr:colOff>
      <xdr:row>44</xdr:row>
      <xdr:rowOff>19051</xdr:rowOff>
    </xdr:to>
    <xdr:graphicFrame macro="">
      <xdr:nvGraphicFramePr>
        <xdr:cNvPr id="3" name="Gráfico 2">
          <a:extLst>
            <a:ext uri="{FF2B5EF4-FFF2-40B4-BE49-F238E27FC236}">
              <a16:creationId xmlns:a16="http://schemas.microsoft.com/office/drawing/2014/main" id="{00000000-0008-0000-6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c:userShapes xmlns:c="http://schemas.openxmlformats.org/drawingml/2006/chart">
  <cdr:relSizeAnchor xmlns:cdr="http://schemas.openxmlformats.org/drawingml/2006/chartDrawing">
    <cdr:from>
      <cdr:x>0.03229</cdr:x>
      <cdr:y>0.78646</cdr:y>
    </cdr:from>
    <cdr:to>
      <cdr:x>0.08021</cdr:x>
      <cdr:y>0.8559</cdr:y>
    </cdr:to>
    <cdr:sp macro="" textlink="">
      <cdr:nvSpPr>
        <cdr:cNvPr id="2" name="CuadroTexto 1"/>
        <cdr:cNvSpPr txBox="1"/>
      </cdr:nvSpPr>
      <cdr:spPr>
        <a:xfrm xmlns:a="http://schemas.openxmlformats.org/drawingml/2006/main">
          <a:off x="147638" y="2157413"/>
          <a:ext cx="219075" cy="1905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s-CR" sz="900">
              <a:solidFill>
                <a:schemeClr val="bg2">
                  <a:lumMod val="50000"/>
                </a:schemeClr>
              </a:solidFill>
            </a:rPr>
            <a:t>0</a:t>
          </a:r>
        </a:p>
      </cdr:txBody>
    </cdr:sp>
  </cdr:relSizeAnchor>
  <cdr:relSizeAnchor xmlns:cdr="http://schemas.openxmlformats.org/drawingml/2006/chartDrawing">
    <cdr:from>
      <cdr:x>0.07875</cdr:x>
      <cdr:y>0.73931</cdr:y>
    </cdr:from>
    <cdr:to>
      <cdr:x>0.10375</cdr:x>
      <cdr:y>0.78092</cdr:y>
    </cdr:to>
    <cdr:cxnSp macro="">
      <cdr:nvCxnSpPr>
        <cdr:cNvPr id="6" name="Conector recto 5">
          <a:extLst xmlns:a="http://schemas.openxmlformats.org/drawingml/2006/main">
            <a:ext uri="{FF2B5EF4-FFF2-40B4-BE49-F238E27FC236}">
              <a16:creationId xmlns:a16="http://schemas.microsoft.com/office/drawing/2014/main" id="{81A16102-15DD-4ABD-AB33-740A67FDBE25}"/>
            </a:ext>
          </a:extLst>
        </cdr:cNvPr>
        <cdr:cNvCxnSpPr/>
      </cdr:nvCxnSpPr>
      <cdr:spPr>
        <a:xfrm xmlns:a="http://schemas.openxmlformats.org/drawingml/2006/main">
          <a:off x="370840" y="2184400"/>
          <a:ext cx="117729" cy="122961"/>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0.07228</cdr:x>
      <cdr:y>0.75994</cdr:y>
    </cdr:from>
    <cdr:to>
      <cdr:x>0.09728</cdr:x>
      <cdr:y>0.80156</cdr:y>
    </cdr:to>
    <cdr:cxnSp macro="">
      <cdr:nvCxnSpPr>
        <cdr:cNvPr id="7" name="Conector recto 6">
          <a:extLst xmlns:a="http://schemas.openxmlformats.org/drawingml/2006/main">
            <a:ext uri="{FF2B5EF4-FFF2-40B4-BE49-F238E27FC236}">
              <a16:creationId xmlns:a16="http://schemas.microsoft.com/office/drawing/2014/main" id="{81A16102-15DD-4ABD-AB33-740A67FDBE25}"/>
            </a:ext>
          </a:extLst>
        </cdr:cNvPr>
        <cdr:cNvCxnSpPr/>
      </cdr:nvCxnSpPr>
      <cdr:spPr>
        <a:xfrm xmlns:a="http://schemas.openxmlformats.org/drawingml/2006/main">
          <a:off x="340360" y="2245360"/>
          <a:ext cx="117729" cy="122961"/>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77.xml><?xml version="1.0" encoding="utf-8"?>
<xdr:wsDr xmlns:xdr="http://schemas.openxmlformats.org/drawingml/2006/spreadsheetDrawing" xmlns:a="http://schemas.openxmlformats.org/drawingml/2006/main">
  <xdr:oneCellAnchor>
    <xdr:from>
      <xdr:col>3</xdr:col>
      <xdr:colOff>704850</xdr:colOff>
      <xdr:row>15</xdr:row>
      <xdr:rowOff>116681</xdr:rowOff>
    </xdr:from>
    <xdr:ext cx="4182363" cy="511679"/>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6200-000002000000}"/>
                </a:ext>
              </a:extLst>
            </xdr:cNvPr>
            <xdr:cNvSpPr txBox="1"/>
          </xdr:nvSpPr>
          <xdr:spPr>
            <a:xfrm>
              <a:off x="4819650" y="4393406"/>
              <a:ext cx="4182363" cy="511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b="0" i="1">
                                <a:latin typeface="Cambria Math" panose="02040503050406030204" pitchFamily="18" charset="0"/>
                              </a:rPr>
                            </m:ctrlPr>
                          </m:eqArrPr>
                          <m:e>
                            <m:r>
                              <a:rPr lang="es-CR" sz="1100" b="0" i="1">
                                <a:latin typeface="Cambria Math" panose="02040503050406030204" pitchFamily="18" charset="0"/>
                              </a:rPr>
                              <m:t>𝐷𝑒𝑓𝑢𝑛𝑐𝑖𝑜𝑛𝑒𝑠</m:t>
                            </m:r>
                            <m:r>
                              <a:rPr lang="es-CR" sz="1100" b="0" i="1">
                                <a:latin typeface="Cambria Math" panose="02040503050406030204" pitchFamily="18" charset="0"/>
                              </a:rPr>
                              <m:t> </m:t>
                            </m:r>
                            <m:r>
                              <a:rPr lang="es-CR" sz="1100" b="0" i="1">
                                <a:latin typeface="Cambria Math" panose="02040503050406030204" pitchFamily="18" charset="0"/>
                              </a:rPr>
                              <m:t>𝑝𝑜𝑟</m:t>
                            </m:r>
                            <m:r>
                              <a:rPr lang="es-CR" sz="1100" b="0" i="1">
                                <a:latin typeface="Cambria Math" panose="02040503050406030204" pitchFamily="18" charset="0"/>
                              </a:rPr>
                              <m:t> </m:t>
                            </m:r>
                            <m:r>
                              <a:rPr lang="es-CR" sz="1100" b="0" i="1">
                                <a:latin typeface="Cambria Math" panose="02040503050406030204" pitchFamily="18" charset="0"/>
                              </a:rPr>
                              <m:t>𝑐𝑎𝑢𝑠𝑎𝑠</m:t>
                            </m:r>
                            <m:r>
                              <a:rPr lang="es-CR" sz="1100" b="0" i="1">
                                <a:latin typeface="Cambria Math" panose="02040503050406030204" pitchFamily="18" charset="0"/>
                              </a:rPr>
                              <m:t> </m:t>
                            </m:r>
                            <m:r>
                              <a:rPr lang="es-CR" sz="1100" b="0" i="1">
                                <a:latin typeface="Cambria Math" panose="02040503050406030204" pitchFamily="18" charset="0"/>
                              </a:rPr>
                              <m:t>𝑎𝑡𝑟𝑖𝑏𝑢𝑖𝑑𝑎𝑠</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𝑐𝑜𝑛𝑡𝑎𝑚𝑖𝑛𝑎𝑐𝑖</m:t>
                            </m:r>
                            <m:r>
                              <a:rPr lang="es-CR" sz="1100" b="0" i="1">
                                <a:latin typeface="Cambria Math" panose="02040503050406030204" pitchFamily="18" charset="0"/>
                              </a:rPr>
                              <m:t>ó</m:t>
                            </m:r>
                            <m:r>
                              <a:rPr lang="es-CR" sz="1100" b="0" i="1">
                                <a:latin typeface="Cambria Math" panose="02040503050406030204" pitchFamily="18" charset="0"/>
                              </a:rPr>
                              <m:t>𝑛</m:t>
                            </m:r>
                          </m:e>
                          <m:e>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𝑙𝑜𝑠</m:t>
                            </m:r>
                            <m:r>
                              <a:rPr lang="es-CR" sz="1100" b="0" i="1">
                                <a:latin typeface="Cambria Math" panose="02040503050406030204" pitchFamily="18" charset="0"/>
                              </a:rPr>
                              <m:t> </m:t>
                            </m:r>
                            <m:r>
                              <a:rPr lang="es-CR" sz="1100" b="0" i="1">
                                <a:latin typeface="Cambria Math" panose="02040503050406030204" pitchFamily="18" charset="0"/>
                              </a:rPr>
                              <m:t>h𝑜𝑔𝑎𝑟𝑒𝑠</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𝑑𝑒𝑙</m:t>
                            </m:r>
                            <m:r>
                              <a:rPr lang="es-CR" sz="1100" b="0" i="1">
                                <a:latin typeface="Cambria Math" panose="02040503050406030204" pitchFamily="18" charset="0"/>
                              </a:rPr>
                              <m:t> </m:t>
                            </m:r>
                            <m:r>
                              <a:rPr lang="es-CR" sz="1100" b="0" i="1">
                                <a:latin typeface="Cambria Math" panose="02040503050406030204" pitchFamily="18" charset="0"/>
                              </a:rPr>
                              <m:t>𝑎𝑖𝑟𝑒</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𝑒𝑙</m:t>
                            </m:r>
                            <m:r>
                              <a:rPr lang="es-CR" sz="1100" b="0" i="1">
                                <a:latin typeface="Cambria Math" panose="02040503050406030204" pitchFamily="18" charset="0"/>
                              </a:rPr>
                              <m:t> </m:t>
                            </m:r>
                            <m:r>
                              <a:rPr lang="es-CR" sz="1100" b="0" i="1">
                                <a:latin typeface="Cambria Math" panose="02040503050406030204" pitchFamily="18" charset="0"/>
                              </a:rPr>
                              <m:t>𝑎𝑚𝑏𝑖𝑒𝑛𝑡𝑒</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100 000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6200-000002000000}"/>
                </a:ext>
              </a:extLst>
            </xdr:cNvPr>
            <xdr:cNvSpPr txBox="1"/>
          </xdr:nvSpPr>
          <xdr:spPr>
            <a:xfrm>
              <a:off x="4819650" y="4393406"/>
              <a:ext cx="4182363" cy="511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█(𝐷𝑒𝑓𝑢𝑛𝑐𝑖𝑜𝑛𝑒𝑠 𝑝𝑜𝑟 𝑐𝑎𝑢𝑠𝑎𝑠 𝑎𝑡𝑟𝑖𝑏𝑢𝑖𝑑𝑎𝑠 𝑎 𝑙𝑎 𝑐𝑜𝑛𝑡𝑎𝑚𝑖𝑛𝑎𝑐𝑖ó𝑛@𝑑𝑒 𝑙𝑜𝑠 ℎ𝑜𝑔𝑎𝑟𝑒𝑠 𝑦 𝑑𝑒𝑙 𝑎𝑖𝑟𝑒 𝑒𝑛 𝑒𝑙 𝑎𝑚𝑏𝑖𝑒𝑛𝑡𝑒)/(𝑇𝑜𝑡𝑎𝑙 𝑑𝑒 𝑝𝑜𝑏𝑙𝑎𝑐𝑖ó𝑛)</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100 000</a:t>
              </a:r>
              <a:endParaRPr lang="es-CR" sz="1100"/>
            </a:p>
          </xdr:txBody>
        </xdr:sp>
      </mc:Fallback>
    </mc:AlternateContent>
    <xdr:clientData/>
  </xdr:oneCellAnchor>
  <xdr:oneCellAnchor>
    <xdr:from>
      <xdr:col>3</xdr:col>
      <xdr:colOff>704850</xdr:colOff>
      <xdr:row>15</xdr:row>
      <xdr:rowOff>116681</xdr:rowOff>
    </xdr:from>
    <xdr:ext cx="4182363" cy="511679"/>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6200-000002000000}"/>
                </a:ext>
              </a:extLst>
            </xdr:cNvPr>
            <xdr:cNvSpPr txBox="1"/>
          </xdr:nvSpPr>
          <xdr:spPr>
            <a:xfrm>
              <a:off x="4819650" y="4393406"/>
              <a:ext cx="4182363" cy="511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b="0" i="1">
                                <a:latin typeface="Cambria Math" panose="02040503050406030204" pitchFamily="18" charset="0"/>
                              </a:rPr>
                            </m:ctrlPr>
                          </m:eqArrPr>
                          <m:e>
                            <m:r>
                              <a:rPr lang="es-CR" sz="1100" b="0" i="1">
                                <a:latin typeface="Cambria Math" panose="02040503050406030204" pitchFamily="18" charset="0"/>
                              </a:rPr>
                              <m:t>𝐷𝑒𝑓𝑢𝑛𝑐𝑖𝑜𝑛𝑒𝑠</m:t>
                            </m:r>
                            <m:r>
                              <a:rPr lang="es-CR" sz="1100" b="0" i="1">
                                <a:latin typeface="Cambria Math" panose="02040503050406030204" pitchFamily="18" charset="0"/>
                              </a:rPr>
                              <m:t> </m:t>
                            </m:r>
                            <m:r>
                              <a:rPr lang="es-CR" sz="1100" b="0" i="1">
                                <a:latin typeface="Cambria Math" panose="02040503050406030204" pitchFamily="18" charset="0"/>
                              </a:rPr>
                              <m:t>𝑝𝑜𝑟</m:t>
                            </m:r>
                            <m:r>
                              <a:rPr lang="es-CR" sz="1100" b="0" i="1">
                                <a:latin typeface="Cambria Math" panose="02040503050406030204" pitchFamily="18" charset="0"/>
                              </a:rPr>
                              <m:t> </m:t>
                            </m:r>
                            <m:r>
                              <a:rPr lang="es-CR" sz="1100" b="0" i="1">
                                <a:latin typeface="Cambria Math" panose="02040503050406030204" pitchFamily="18" charset="0"/>
                              </a:rPr>
                              <m:t>𝑐𝑎𝑢𝑠𝑎𝑠</m:t>
                            </m:r>
                            <m:r>
                              <a:rPr lang="es-CR" sz="1100" b="0" i="1">
                                <a:latin typeface="Cambria Math" panose="02040503050406030204" pitchFamily="18" charset="0"/>
                              </a:rPr>
                              <m:t> </m:t>
                            </m:r>
                            <m:r>
                              <a:rPr lang="es-CR" sz="1100" b="0" i="1">
                                <a:latin typeface="Cambria Math" panose="02040503050406030204" pitchFamily="18" charset="0"/>
                              </a:rPr>
                              <m:t>𝑎𝑡𝑟𝑖𝑏𝑢𝑖𝑑𝑎𝑠</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𝑐𝑜𝑛𝑡𝑎𝑚𝑖𝑛𝑎𝑐𝑖</m:t>
                            </m:r>
                            <m:r>
                              <a:rPr lang="es-CR" sz="1100" b="0" i="1">
                                <a:latin typeface="Cambria Math" panose="02040503050406030204" pitchFamily="18" charset="0"/>
                              </a:rPr>
                              <m:t>ó</m:t>
                            </m:r>
                            <m:r>
                              <a:rPr lang="es-CR" sz="1100" b="0" i="1">
                                <a:latin typeface="Cambria Math" panose="02040503050406030204" pitchFamily="18" charset="0"/>
                              </a:rPr>
                              <m:t>𝑛</m:t>
                            </m:r>
                          </m:e>
                          <m:e>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𝑙𝑜𝑠</m:t>
                            </m:r>
                            <m:r>
                              <a:rPr lang="es-CR" sz="1100" b="0" i="1">
                                <a:latin typeface="Cambria Math" panose="02040503050406030204" pitchFamily="18" charset="0"/>
                              </a:rPr>
                              <m:t> </m:t>
                            </m:r>
                            <m:r>
                              <a:rPr lang="es-CR" sz="1100" b="0" i="1">
                                <a:latin typeface="Cambria Math" panose="02040503050406030204" pitchFamily="18" charset="0"/>
                              </a:rPr>
                              <m:t>h𝑜𝑔𝑎𝑟𝑒𝑠</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𝑑𝑒𝑙</m:t>
                            </m:r>
                            <m:r>
                              <a:rPr lang="es-CR" sz="1100" b="0" i="1">
                                <a:latin typeface="Cambria Math" panose="02040503050406030204" pitchFamily="18" charset="0"/>
                              </a:rPr>
                              <m:t> </m:t>
                            </m:r>
                            <m:r>
                              <a:rPr lang="es-CR" sz="1100" b="0" i="1">
                                <a:latin typeface="Cambria Math" panose="02040503050406030204" pitchFamily="18" charset="0"/>
                              </a:rPr>
                              <m:t>𝑎𝑖𝑟𝑒</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𝑒𝑙</m:t>
                            </m:r>
                            <m:r>
                              <a:rPr lang="es-CR" sz="1100" b="0" i="1">
                                <a:latin typeface="Cambria Math" panose="02040503050406030204" pitchFamily="18" charset="0"/>
                              </a:rPr>
                              <m:t> </m:t>
                            </m:r>
                            <m:r>
                              <a:rPr lang="es-CR" sz="1100" b="0" i="1">
                                <a:latin typeface="Cambria Math" panose="02040503050406030204" pitchFamily="18" charset="0"/>
                              </a:rPr>
                              <m:t>𝑎𝑚𝑏𝑖𝑒𝑛𝑡𝑒</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100 000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6200-000002000000}"/>
                </a:ext>
              </a:extLst>
            </xdr:cNvPr>
            <xdr:cNvSpPr txBox="1"/>
          </xdr:nvSpPr>
          <xdr:spPr>
            <a:xfrm>
              <a:off x="4819650" y="4393406"/>
              <a:ext cx="4182363" cy="511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█(𝐷𝑒𝑓𝑢𝑛𝑐𝑖𝑜𝑛𝑒𝑠 𝑝𝑜𝑟 𝑐𝑎𝑢𝑠𝑎𝑠 𝑎𝑡𝑟𝑖𝑏𝑢𝑖𝑑𝑎𝑠 𝑎 𝑙𝑎 𝑐𝑜𝑛𝑡𝑎𝑚𝑖𝑛𝑎𝑐𝑖ó𝑛@𝑑𝑒 𝑙𝑜𝑠 ℎ𝑜𝑔𝑎𝑟𝑒𝑠 𝑦 𝑑𝑒𝑙 𝑎𝑖𝑟𝑒 𝑒𝑛 𝑒𝑙 𝑎𝑚𝑏𝑖𝑒𝑛𝑡𝑒)/(𝑇𝑜𝑡𝑎𝑙 𝑑𝑒 𝑝𝑜𝑏𝑙𝑎𝑐𝑖ó𝑛)</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100 000</a:t>
              </a:r>
              <a:endParaRPr lang="es-CR" sz="1100"/>
            </a:p>
          </xdr:txBody>
        </xdr:sp>
      </mc:Fallback>
    </mc:AlternateContent>
    <xdr:clientData/>
  </xdr:oneCellAnchor>
  <xdr:oneCellAnchor>
    <xdr:from>
      <xdr:col>3</xdr:col>
      <xdr:colOff>704850</xdr:colOff>
      <xdr:row>15</xdr:row>
      <xdr:rowOff>116681</xdr:rowOff>
    </xdr:from>
    <xdr:ext cx="4182363" cy="511679"/>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6200-000002000000}"/>
                </a:ext>
              </a:extLst>
            </xdr:cNvPr>
            <xdr:cNvSpPr txBox="1"/>
          </xdr:nvSpPr>
          <xdr:spPr>
            <a:xfrm>
              <a:off x="4819650" y="4583906"/>
              <a:ext cx="4182363" cy="511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b="0" i="1">
                                <a:latin typeface="Cambria Math" panose="02040503050406030204" pitchFamily="18" charset="0"/>
                              </a:rPr>
                            </m:ctrlPr>
                          </m:eqArrPr>
                          <m:e>
                            <m:r>
                              <a:rPr lang="es-CR" sz="1100" b="0" i="1">
                                <a:latin typeface="Cambria Math" panose="02040503050406030204" pitchFamily="18" charset="0"/>
                              </a:rPr>
                              <m:t>𝐷𝑒𝑓𝑢𝑛𝑐𝑖𝑜𝑛𝑒𝑠</m:t>
                            </m:r>
                            <m:r>
                              <a:rPr lang="es-CR" sz="1100" b="0" i="1">
                                <a:latin typeface="Cambria Math" panose="02040503050406030204" pitchFamily="18" charset="0"/>
                              </a:rPr>
                              <m:t> </m:t>
                            </m:r>
                            <m:r>
                              <a:rPr lang="es-CR" sz="1100" b="0" i="1">
                                <a:latin typeface="Cambria Math" panose="02040503050406030204" pitchFamily="18" charset="0"/>
                              </a:rPr>
                              <m:t>𝑝𝑜𝑟</m:t>
                            </m:r>
                            <m:r>
                              <a:rPr lang="es-CR" sz="1100" b="0" i="1">
                                <a:latin typeface="Cambria Math" panose="02040503050406030204" pitchFamily="18" charset="0"/>
                              </a:rPr>
                              <m:t> </m:t>
                            </m:r>
                            <m:r>
                              <a:rPr lang="es-CR" sz="1100" b="0" i="1">
                                <a:latin typeface="Cambria Math" panose="02040503050406030204" pitchFamily="18" charset="0"/>
                              </a:rPr>
                              <m:t>𝑐𝑎𝑢𝑠𝑎𝑠</m:t>
                            </m:r>
                            <m:r>
                              <a:rPr lang="es-CR" sz="1100" b="0" i="1">
                                <a:latin typeface="Cambria Math" panose="02040503050406030204" pitchFamily="18" charset="0"/>
                              </a:rPr>
                              <m:t> </m:t>
                            </m:r>
                            <m:r>
                              <a:rPr lang="es-CR" sz="1100" b="0" i="1">
                                <a:latin typeface="Cambria Math" panose="02040503050406030204" pitchFamily="18" charset="0"/>
                              </a:rPr>
                              <m:t>𝑎𝑡𝑟𝑖𝑏𝑢𝑖𝑑𝑎𝑠</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𝑐𝑜𝑛𝑡𝑎𝑚𝑖𝑛𝑎𝑐𝑖</m:t>
                            </m:r>
                            <m:r>
                              <a:rPr lang="es-CR" sz="1100" b="0" i="1">
                                <a:latin typeface="Cambria Math" panose="02040503050406030204" pitchFamily="18" charset="0"/>
                              </a:rPr>
                              <m:t>ó</m:t>
                            </m:r>
                            <m:r>
                              <a:rPr lang="es-CR" sz="1100" b="0" i="1">
                                <a:latin typeface="Cambria Math" panose="02040503050406030204" pitchFamily="18" charset="0"/>
                              </a:rPr>
                              <m:t>𝑛</m:t>
                            </m:r>
                          </m:e>
                          <m:e>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𝑙𝑜𝑠</m:t>
                            </m:r>
                            <m:r>
                              <a:rPr lang="es-CR" sz="1100" b="0" i="1">
                                <a:latin typeface="Cambria Math" panose="02040503050406030204" pitchFamily="18" charset="0"/>
                              </a:rPr>
                              <m:t> </m:t>
                            </m:r>
                            <m:r>
                              <a:rPr lang="es-CR" sz="1100" b="0" i="1">
                                <a:latin typeface="Cambria Math" panose="02040503050406030204" pitchFamily="18" charset="0"/>
                              </a:rPr>
                              <m:t>h𝑜𝑔𝑎𝑟𝑒𝑠</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𝑑𝑒𝑙</m:t>
                            </m:r>
                            <m:r>
                              <a:rPr lang="es-CR" sz="1100" b="0" i="1">
                                <a:latin typeface="Cambria Math" panose="02040503050406030204" pitchFamily="18" charset="0"/>
                              </a:rPr>
                              <m:t> </m:t>
                            </m:r>
                            <m:r>
                              <a:rPr lang="es-CR" sz="1100" b="0" i="1">
                                <a:latin typeface="Cambria Math" panose="02040503050406030204" pitchFamily="18" charset="0"/>
                              </a:rPr>
                              <m:t>𝑎𝑖𝑟𝑒</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𝑒𝑙</m:t>
                            </m:r>
                            <m:r>
                              <a:rPr lang="es-CR" sz="1100" b="0" i="1">
                                <a:latin typeface="Cambria Math" panose="02040503050406030204" pitchFamily="18" charset="0"/>
                              </a:rPr>
                              <m:t> </m:t>
                            </m:r>
                            <m:r>
                              <a:rPr lang="es-CR" sz="1100" b="0" i="1">
                                <a:latin typeface="Cambria Math" panose="02040503050406030204" pitchFamily="18" charset="0"/>
                              </a:rPr>
                              <m:t>𝑎𝑚𝑏𝑖𝑒𝑛𝑡𝑒</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100 000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6200-000002000000}"/>
                </a:ext>
              </a:extLst>
            </xdr:cNvPr>
            <xdr:cNvSpPr txBox="1"/>
          </xdr:nvSpPr>
          <xdr:spPr>
            <a:xfrm>
              <a:off x="4819650" y="4583906"/>
              <a:ext cx="4182363" cy="511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█(𝐷𝑒𝑓𝑢𝑛𝑐𝑖𝑜𝑛𝑒𝑠 𝑝𝑜𝑟 𝑐𝑎𝑢𝑠𝑎𝑠 𝑎𝑡𝑟𝑖𝑏𝑢𝑖𝑑𝑎𝑠 𝑎 𝑙𝑎 𝑐𝑜𝑛𝑡𝑎𝑚𝑖𝑛𝑎𝑐𝑖ó𝑛@𝑑𝑒 𝑙𝑜𝑠 ℎ𝑜𝑔𝑎𝑟𝑒𝑠 𝑦 𝑑𝑒𝑙 𝑎𝑖𝑟𝑒 𝑒𝑛 𝑒𝑙 𝑎𝑚𝑏𝑖𝑒𝑛𝑡𝑒)/(𝑇𝑜𝑡𝑎𝑙 𝑑𝑒 𝑝𝑜𝑏𝑙𝑎𝑐𝑖ó𝑛)</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100 000</a:t>
              </a:r>
              <a:endParaRPr lang="es-CR" sz="1100"/>
            </a:p>
          </xdr:txBody>
        </xdr:sp>
      </mc:Fallback>
    </mc:AlternateContent>
    <xdr:clientData/>
  </xdr:oneCellAnchor>
  <xdr:oneCellAnchor>
    <xdr:from>
      <xdr:col>3</xdr:col>
      <xdr:colOff>704850</xdr:colOff>
      <xdr:row>15</xdr:row>
      <xdr:rowOff>116681</xdr:rowOff>
    </xdr:from>
    <xdr:ext cx="4182363" cy="511679"/>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6200-000002000000}"/>
                </a:ext>
              </a:extLst>
            </xdr:cNvPr>
            <xdr:cNvSpPr txBox="1"/>
          </xdr:nvSpPr>
          <xdr:spPr>
            <a:xfrm>
              <a:off x="4819650" y="4583906"/>
              <a:ext cx="4182363" cy="511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b="0" i="1">
                                <a:latin typeface="Cambria Math" panose="02040503050406030204" pitchFamily="18" charset="0"/>
                              </a:rPr>
                            </m:ctrlPr>
                          </m:eqArrPr>
                          <m:e>
                            <m:r>
                              <a:rPr lang="es-CR" sz="1100" b="0" i="1">
                                <a:latin typeface="Cambria Math" panose="02040503050406030204" pitchFamily="18" charset="0"/>
                              </a:rPr>
                              <m:t>𝐷𝑒𝑓𝑢𝑛𝑐𝑖𝑜𝑛𝑒𝑠</m:t>
                            </m:r>
                            <m:r>
                              <a:rPr lang="es-CR" sz="1100" b="0" i="1">
                                <a:latin typeface="Cambria Math" panose="02040503050406030204" pitchFamily="18" charset="0"/>
                              </a:rPr>
                              <m:t> </m:t>
                            </m:r>
                            <m:r>
                              <a:rPr lang="es-CR" sz="1100" b="0" i="1">
                                <a:latin typeface="Cambria Math" panose="02040503050406030204" pitchFamily="18" charset="0"/>
                              </a:rPr>
                              <m:t>𝑝𝑜𝑟</m:t>
                            </m:r>
                            <m:r>
                              <a:rPr lang="es-CR" sz="1100" b="0" i="1">
                                <a:latin typeface="Cambria Math" panose="02040503050406030204" pitchFamily="18" charset="0"/>
                              </a:rPr>
                              <m:t> </m:t>
                            </m:r>
                            <m:r>
                              <a:rPr lang="es-CR" sz="1100" b="0" i="1">
                                <a:latin typeface="Cambria Math" panose="02040503050406030204" pitchFamily="18" charset="0"/>
                              </a:rPr>
                              <m:t>𝑐𝑎𝑢𝑠𝑎𝑠</m:t>
                            </m:r>
                            <m:r>
                              <a:rPr lang="es-CR" sz="1100" b="0" i="1">
                                <a:latin typeface="Cambria Math" panose="02040503050406030204" pitchFamily="18" charset="0"/>
                              </a:rPr>
                              <m:t> </m:t>
                            </m:r>
                            <m:r>
                              <a:rPr lang="es-CR" sz="1100" b="0" i="1">
                                <a:latin typeface="Cambria Math" panose="02040503050406030204" pitchFamily="18" charset="0"/>
                              </a:rPr>
                              <m:t>𝑎𝑡𝑟𝑖𝑏𝑢𝑖𝑑𝑎𝑠</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𝑐𝑜𝑛𝑡𝑎𝑚𝑖𝑛𝑎𝑐𝑖</m:t>
                            </m:r>
                            <m:r>
                              <a:rPr lang="es-CR" sz="1100" b="0" i="1">
                                <a:latin typeface="Cambria Math" panose="02040503050406030204" pitchFamily="18" charset="0"/>
                              </a:rPr>
                              <m:t>ó</m:t>
                            </m:r>
                            <m:r>
                              <a:rPr lang="es-CR" sz="1100" b="0" i="1">
                                <a:latin typeface="Cambria Math" panose="02040503050406030204" pitchFamily="18" charset="0"/>
                              </a:rPr>
                              <m:t>𝑛</m:t>
                            </m:r>
                          </m:e>
                          <m:e>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𝑙𝑜𝑠</m:t>
                            </m:r>
                            <m:r>
                              <a:rPr lang="es-CR" sz="1100" b="0" i="1">
                                <a:latin typeface="Cambria Math" panose="02040503050406030204" pitchFamily="18" charset="0"/>
                              </a:rPr>
                              <m:t> </m:t>
                            </m:r>
                            <m:r>
                              <a:rPr lang="es-CR" sz="1100" b="0" i="1">
                                <a:latin typeface="Cambria Math" panose="02040503050406030204" pitchFamily="18" charset="0"/>
                              </a:rPr>
                              <m:t>h𝑜𝑔𝑎𝑟𝑒𝑠</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𝑑𝑒𝑙</m:t>
                            </m:r>
                            <m:r>
                              <a:rPr lang="es-CR" sz="1100" b="0" i="1">
                                <a:latin typeface="Cambria Math" panose="02040503050406030204" pitchFamily="18" charset="0"/>
                              </a:rPr>
                              <m:t> </m:t>
                            </m:r>
                            <m:r>
                              <a:rPr lang="es-CR" sz="1100" b="0" i="1">
                                <a:latin typeface="Cambria Math" panose="02040503050406030204" pitchFamily="18" charset="0"/>
                              </a:rPr>
                              <m:t>𝑎𝑖𝑟𝑒</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𝑒𝑙</m:t>
                            </m:r>
                            <m:r>
                              <a:rPr lang="es-CR" sz="1100" b="0" i="1">
                                <a:latin typeface="Cambria Math" panose="02040503050406030204" pitchFamily="18" charset="0"/>
                              </a:rPr>
                              <m:t> </m:t>
                            </m:r>
                            <m:r>
                              <a:rPr lang="es-CR" sz="1100" b="0" i="1">
                                <a:latin typeface="Cambria Math" panose="02040503050406030204" pitchFamily="18" charset="0"/>
                              </a:rPr>
                              <m:t>𝑎𝑚𝑏𝑖𝑒𝑛𝑡𝑒</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100 000</m:t>
                    </m:r>
                  </m:oMath>
                </m:oMathPara>
              </a14:m>
              <a:endParaRPr lang="es-CR" sz="1100"/>
            </a:p>
          </xdr:txBody>
        </xdr:sp>
      </mc:Choice>
      <mc:Fallback xmlns="">
        <xdr:sp macro="" textlink="">
          <xdr:nvSpPr>
            <xdr:cNvPr id="5" name="CuadroTexto 4">
              <a:extLst>
                <a:ext uri="{FF2B5EF4-FFF2-40B4-BE49-F238E27FC236}">
                  <a16:creationId xmlns:a16="http://schemas.microsoft.com/office/drawing/2014/main" id="{00000000-0008-0000-6200-000002000000}"/>
                </a:ext>
              </a:extLst>
            </xdr:cNvPr>
            <xdr:cNvSpPr txBox="1"/>
          </xdr:nvSpPr>
          <xdr:spPr>
            <a:xfrm>
              <a:off x="4819650" y="4583906"/>
              <a:ext cx="4182363" cy="511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█(𝐷𝑒𝑓𝑢𝑛𝑐𝑖𝑜𝑛𝑒𝑠 𝑝𝑜𝑟 𝑐𝑎𝑢𝑠𝑎𝑠 𝑎𝑡𝑟𝑖𝑏𝑢𝑖𝑑𝑎𝑠 𝑎 𝑙𝑎 𝑐𝑜𝑛𝑡𝑎𝑚𝑖𝑛𝑎𝑐𝑖ó𝑛@𝑑𝑒 𝑙𝑜𝑠 ℎ𝑜𝑔𝑎𝑟𝑒𝑠 𝑦 𝑑𝑒𝑙 𝑎𝑖𝑟𝑒 𝑒𝑛 𝑒𝑙 𝑎𝑚𝑏𝑖𝑒𝑛𝑡𝑒)/(𝑇𝑜𝑡𝑎𝑙 𝑑𝑒 𝑝𝑜𝑏𝑙𝑎𝑐𝑖ó𝑛)</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100 000</a:t>
              </a:r>
              <a:endParaRPr lang="es-CR" sz="1100"/>
            </a:p>
          </xdr:txBody>
        </xdr:sp>
      </mc:Fallback>
    </mc:AlternateContent>
    <xdr:clientData/>
  </xdr:oneCellAnchor>
</xdr:wsDr>
</file>

<file path=xl/drawings/drawing78.xml><?xml version="1.0" encoding="utf-8"?>
<xdr:wsDr xmlns:xdr="http://schemas.openxmlformats.org/drawingml/2006/spreadsheetDrawing" xmlns:a="http://schemas.openxmlformats.org/drawingml/2006/main">
  <xdr:twoCellAnchor>
    <xdr:from>
      <xdr:col>1</xdr:col>
      <xdr:colOff>916305</xdr:colOff>
      <xdr:row>28</xdr:row>
      <xdr:rowOff>524826</xdr:rowOff>
    </xdr:from>
    <xdr:to>
      <xdr:col>11</xdr:col>
      <xdr:colOff>19050</xdr:colOff>
      <xdr:row>46</xdr:row>
      <xdr:rowOff>47625</xdr:rowOff>
    </xdr:to>
    <xdr:graphicFrame macro="">
      <xdr:nvGraphicFramePr>
        <xdr:cNvPr id="4" name="Gráfico 3">
          <a:extLst>
            <a:ext uri="{FF2B5EF4-FFF2-40B4-BE49-F238E27FC236}">
              <a16:creationId xmlns:a16="http://schemas.microsoft.com/office/drawing/2014/main" id="{00000000-0008-0000-6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9.xml><?xml version="1.0" encoding="utf-8"?>
<xdr:wsDr xmlns:xdr="http://schemas.openxmlformats.org/drawingml/2006/spreadsheetDrawing" xmlns:a="http://schemas.openxmlformats.org/drawingml/2006/main">
  <xdr:oneCellAnchor>
    <xdr:from>
      <xdr:col>2</xdr:col>
      <xdr:colOff>1524001</xdr:colOff>
      <xdr:row>15</xdr:row>
      <xdr:rowOff>110218</xdr:rowOff>
    </xdr:from>
    <xdr:ext cx="5334000" cy="350352"/>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6400-000002000000}"/>
                </a:ext>
              </a:extLst>
            </xdr:cNvPr>
            <xdr:cNvSpPr txBox="1"/>
          </xdr:nvSpPr>
          <xdr:spPr>
            <a:xfrm>
              <a:off x="4029076" y="3901168"/>
              <a:ext cx="5334000" cy="350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𝐷𝑒𝑓𝑢𝑛𝑐𝑖𝑜𝑛𝑒𝑠</m:t>
                        </m:r>
                        <m:r>
                          <a:rPr lang="es-CR" sz="1100" b="0" i="1">
                            <a:latin typeface="Cambria Math" panose="02040503050406030204" pitchFamily="18" charset="0"/>
                          </a:rPr>
                          <m:t> </m:t>
                        </m:r>
                        <m:r>
                          <a:rPr lang="es-CR" sz="1100" b="0" i="1">
                            <a:latin typeface="Cambria Math" panose="02040503050406030204" pitchFamily="18" charset="0"/>
                          </a:rPr>
                          <m:t>𝑝𝑜𝑟</m:t>
                        </m:r>
                        <m:r>
                          <a:rPr lang="es-CR" sz="1100" b="0" i="1">
                            <a:latin typeface="Cambria Math" panose="02040503050406030204" pitchFamily="18" charset="0"/>
                          </a:rPr>
                          <m:t> </m:t>
                        </m:r>
                        <m:r>
                          <a:rPr lang="es-CR" sz="1100" b="0" i="1">
                            <a:latin typeface="Cambria Math" panose="02040503050406030204" pitchFamily="18" charset="0"/>
                          </a:rPr>
                          <m:t>𝑑𝑖𝑎𝑟𝑟𝑒𝑎</m:t>
                        </m:r>
                        <m:r>
                          <a:rPr lang="es-CR" sz="1100" b="0" i="1">
                            <a:latin typeface="Cambria Math" panose="02040503050406030204" pitchFamily="18" charset="0"/>
                          </a:rPr>
                          <m:t> </m:t>
                        </m:r>
                        <m:r>
                          <a:rPr lang="es-CR" sz="1100" b="0" i="1">
                            <a:latin typeface="Cambria Math" panose="02040503050406030204" pitchFamily="18" charset="0"/>
                          </a:rPr>
                          <m:t>𝑔𝑎𝑠𝑡𝑟𝑜𝑒𝑛𝑡𝑒𝑟𝑖𝑡𝑖𝑠</m:t>
                        </m:r>
                        <m:r>
                          <a:rPr lang="es-CR" sz="1100" b="0" i="1">
                            <a:latin typeface="Cambria Math" panose="02040503050406030204" pitchFamily="18" charset="0"/>
                          </a:rPr>
                          <m:t>,   </m:t>
                        </m:r>
                        <m:r>
                          <a:rPr lang="es-CR" sz="1100" b="0" i="1">
                            <a:latin typeface="Cambria Math" panose="02040503050406030204" pitchFamily="18" charset="0"/>
                          </a:rPr>
                          <m:t>𝐴</m:t>
                        </m:r>
                        <m:r>
                          <a:rPr lang="es-CR" sz="1100" b="0" i="1">
                            <a:latin typeface="Cambria Math" panose="02040503050406030204" pitchFamily="18" charset="0"/>
                          </a:rPr>
                          <m:t>09.</m:t>
                        </m:r>
                        <m:r>
                          <a:rPr lang="es-CR" sz="1100" b="0" i="1">
                            <a:latin typeface="Cambria Math" panose="02040503050406030204" pitchFamily="18" charset="0"/>
                          </a:rPr>
                          <m:t>𝑋</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100 000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6400-000002000000}"/>
                </a:ext>
              </a:extLst>
            </xdr:cNvPr>
            <xdr:cNvSpPr txBox="1"/>
          </xdr:nvSpPr>
          <xdr:spPr>
            <a:xfrm>
              <a:off x="4029076" y="3901168"/>
              <a:ext cx="5334000" cy="350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𝐷𝑒𝑓𝑢𝑛𝑐𝑖𝑜𝑛𝑒𝑠 𝑝𝑜𝑟 𝑑𝑖𝑎𝑟𝑟𝑒𝑎 𝑔𝑎𝑠𝑡𝑟𝑜𝑒𝑛𝑡𝑒𝑟𝑖𝑡𝑖𝑠,   𝐴09.𝑋)/(𝑇𝑜𝑡𝑎𝑙 𝑑𝑒 𝑝𝑜𝑏𝑙𝑎𝑐𝑖ó𝑛)</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100 000</a:t>
              </a:r>
              <a:endParaRPr lang="es-CR" sz="1100"/>
            </a:p>
          </xdr:txBody>
        </xdr:sp>
      </mc:Fallback>
    </mc:AlternateContent>
    <xdr:clientData/>
  </xdr:oneCellAnchor>
  <xdr:oneCellAnchor>
    <xdr:from>
      <xdr:col>2</xdr:col>
      <xdr:colOff>1524001</xdr:colOff>
      <xdr:row>15</xdr:row>
      <xdr:rowOff>110218</xdr:rowOff>
    </xdr:from>
    <xdr:ext cx="5334000" cy="350352"/>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6400-000002000000}"/>
                </a:ext>
              </a:extLst>
            </xdr:cNvPr>
            <xdr:cNvSpPr txBox="1"/>
          </xdr:nvSpPr>
          <xdr:spPr>
            <a:xfrm>
              <a:off x="4029076" y="3901168"/>
              <a:ext cx="5334000" cy="350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𝐷𝑒𝑓𝑢𝑛𝑐𝑖𝑜𝑛𝑒𝑠</m:t>
                        </m:r>
                        <m:r>
                          <a:rPr lang="es-CR" sz="1100" b="0" i="1">
                            <a:latin typeface="Cambria Math" panose="02040503050406030204" pitchFamily="18" charset="0"/>
                          </a:rPr>
                          <m:t> </m:t>
                        </m:r>
                        <m:r>
                          <a:rPr lang="es-CR" sz="1100" b="0" i="1">
                            <a:latin typeface="Cambria Math" panose="02040503050406030204" pitchFamily="18" charset="0"/>
                          </a:rPr>
                          <m:t>𝑝𝑜𝑟</m:t>
                        </m:r>
                        <m:r>
                          <a:rPr lang="es-CR" sz="1100" b="0" i="1">
                            <a:latin typeface="Cambria Math" panose="02040503050406030204" pitchFamily="18" charset="0"/>
                          </a:rPr>
                          <m:t> </m:t>
                        </m:r>
                        <m:r>
                          <a:rPr lang="es-CR" sz="1100" b="0" i="1">
                            <a:latin typeface="Cambria Math" panose="02040503050406030204" pitchFamily="18" charset="0"/>
                          </a:rPr>
                          <m:t>𝑑𝑖𝑎𝑟𝑟𝑒𝑎</m:t>
                        </m:r>
                        <m:r>
                          <a:rPr lang="es-CR" sz="1100" b="0" i="1">
                            <a:latin typeface="Cambria Math" panose="02040503050406030204" pitchFamily="18" charset="0"/>
                          </a:rPr>
                          <m:t> </m:t>
                        </m:r>
                        <m:r>
                          <a:rPr lang="es-CR" sz="1100" b="0" i="1">
                            <a:latin typeface="Cambria Math" panose="02040503050406030204" pitchFamily="18" charset="0"/>
                          </a:rPr>
                          <m:t>𝑔𝑎𝑠𝑡𝑟𝑜𝑒𝑛𝑡𝑒𝑟𝑖𝑡𝑖𝑠</m:t>
                        </m:r>
                        <m:r>
                          <a:rPr lang="es-CR" sz="1100" b="0" i="1">
                            <a:latin typeface="Cambria Math" panose="02040503050406030204" pitchFamily="18" charset="0"/>
                          </a:rPr>
                          <m:t>,   </m:t>
                        </m:r>
                        <m:r>
                          <a:rPr lang="es-CR" sz="1100" b="0" i="1">
                            <a:latin typeface="Cambria Math" panose="02040503050406030204" pitchFamily="18" charset="0"/>
                          </a:rPr>
                          <m:t>𝐴</m:t>
                        </m:r>
                        <m:r>
                          <a:rPr lang="es-CR" sz="1100" b="0" i="1">
                            <a:latin typeface="Cambria Math" panose="02040503050406030204" pitchFamily="18" charset="0"/>
                          </a:rPr>
                          <m:t>09.</m:t>
                        </m:r>
                        <m:r>
                          <a:rPr lang="es-CR" sz="1100" b="0" i="1">
                            <a:latin typeface="Cambria Math" panose="02040503050406030204" pitchFamily="18" charset="0"/>
                          </a:rPr>
                          <m:t>𝑋</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100 000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6400-000002000000}"/>
                </a:ext>
              </a:extLst>
            </xdr:cNvPr>
            <xdr:cNvSpPr txBox="1"/>
          </xdr:nvSpPr>
          <xdr:spPr>
            <a:xfrm>
              <a:off x="4029076" y="3901168"/>
              <a:ext cx="5334000" cy="350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𝐷𝑒𝑓𝑢𝑛𝑐𝑖𝑜𝑛𝑒𝑠 𝑝𝑜𝑟 𝑑𝑖𝑎𝑟𝑟𝑒𝑎 𝑔𝑎𝑠𝑡𝑟𝑜𝑒𝑛𝑡𝑒𝑟𝑖𝑡𝑖𝑠,   𝐴09.𝑋)/(𝑇𝑜𝑡𝑎𝑙 𝑑𝑒 𝑝𝑜𝑏𝑙𝑎𝑐𝑖ó𝑛)</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100 000</a:t>
              </a:r>
              <a:endParaRPr lang="es-CR" sz="1100"/>
            </a:p>
          </xdr:txBody>
        </xdr:sp>
      </mc:Fallback>
    </mc:AlternateContent>
    <xdr:clientData/>
  </xdr:oneCellAnchor>
  <xdr:oneCellAnchor>
    <xdr:from>
      <xdr:col>2</xdr:col>
      <xdr:colOff>1524001</xdr:colOff>
      <xdr:row>15</xdr:row>
      <xdr:rowOff>110218</xdr:rowOff>
    </xdr:from>
    <xdr:ext cx="5334000" cy="350352"/>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6400-000002000000}"/>
                </a:ext>
              </a:extLst>
            </xdr:cNvPr>
            <xdr:cNvSpPr txBox="1"/>
          </xdr:nvSpPr>
          <xdr:spPr>
            <a:xfrm>
              <a:off x="4029076" y="4082143"/>
              <a:ext cx="5334000" cy="350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𝐷𝑒𝑓𝑢𝑛𝑐𝑖𝑜𝑛𝑒𝑠</m:t>
                        </m:r>
                        <m:r>
                          <a:rPr lang="es-CR" sz="1100" b="0" i="1">
                            <a:latin typeface="Cambria Math" panose="02040503050406030204" pitchFamily="18" charset="0"/>
                          </a:rPr>
                          <m:t> </m:t>
                        </m:r>
                        <m:r>
                          <a:rPr lang="es-CR" sz="1100" b="0" i="1">
                            <a:latin typeface="Cambria Math" panose="02040503050406030204" pitchFamily="18" charset="0"/>
                          </a:rPr>
                          <m:t>𝑝𝑜𝑟</m:t>
                        </m:r>
                        <m:r>
                          <a:rPr lang="es-CR" sz="1100" b="0" i="1">
                            <a:latin typeface="Cambria Math" panose="02040503050406030204" pitchFamily="18" charset="0"/>
                          </a:rPr>
                          <m:t> </m:t>
                        </m:r>
                        <m:r>
                          <a:rPr lang="es-CR" sz="1100" b="0" i="1">
                            <a:latin typeface="Cambria Math" panose="02040503050406030204" pitchFamily="18" charset="0"/>
                          </a:rPr>
                          <m:t>𝑑𝑖𝑎𝑟𝑟𝑒𝑎</m:t>
                        </m:r>
                        <m:r>
                          <a:rPr lang="es-CR" sz="1100" b="0" i="1">
                            <a:latin typeface="Cambria Math" panose="02040503050406030204" pitchFamily="18" charset="0"/>
                          </a:rPr>
                          <m:t> </m:t>
                        </m:r>
                        <m:r>
                          <a:rPr lang="es-CR" sz="1100" b="0" i="1">
                            <a:latin typeface="Cambria Math" panose="02040503050406030204" pitchFamily="18" charset="0"/>
                          </a:rPr>
                          <m:t>𝑔𝑎𝑠𝑡𝑟𝑜𝑒𝑛𝑡𝑒𝑟𝑖𝑡𝑖𝑠</m:t>
                        </m:r>
                        <m:r>
                          <a:rPr lang="es-CR" sz="1100" b="0" i="1">
                            <a:latin typeface="Cambria Math" panose="02040503050406030204" pitchFamily="18" charset="0"/>
                          </a:rPr>
                          <m:t>,   </m:t>
                        </m:r>
                        <m:r>
                          <a:rPr lang="es-CR" sz="1100" b="0" i="1">
                            <a:latin typeface="Cambria Math" panose="02040503050406030204" pitchFamily="18" charset="0"/>
                          </a:rPr>
                          <m:t>𝐴</m:t>
                        </m:r>
                        <m:r>
                          <a:rPr lang="es-CR" sz="1100" b="0" i="1">
                            <a:latin typeface="Cambria Math" panose="02040503050406030204" pitchFamily="18" charset="0"/>
                          </a:rPr>
                          <m:t>09.</m:t>
                        </m:r>
                        <m:r>
                          <a:rPr lang="es-CR" sz="1100" b="0" i="1">
                            <a:latin typeface="Cambria Math" panose="02040503050406030204" pitchFamily="18" charset="0"/>
                          </a:rPr>
                          <m:t>𝑋</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100 000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6400-000002000000}"/>
                </a:ext>
              </a:extLst>
            </xdr:cNvPr>
            <xdr:cNvSpPr txBox="1"/>
          </xdr:nvSpPr>
          <xdr:spPr>
            <a:xfrm>
              <a:off x="4029076" y="4082143"/>
              <a:ext cx="5334000" cy="350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𝐷𝑒𝑓𝑢𝑛𝑐𝑖𝑜𝑛𝑒𝑠 𝑝𝑜𝑟 𝑑𝑖𝑎𝑟𝑟𝑒𝑎 𝑔𝑎𝑠𝑡𝑟𝑜𝑒𝑛𝑡𝑒𝑟𝑖𝑡𝑖𝑠,   𝐴09.𝑋)/(𝑇𝑜𝑡𝑎𝑙 𝑑𝑒 𝑝𝑜𝑏𝑙𝑎𝑐𝑖ó𝑛)</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100 000</a:t>
              </a:r>
              <a:endParaRPr lang="es-CR" sz="1100"/>
            </a:p>
          </xdr:txBody>
        </xdr:sp>
      </mc:Fallback>
    </mc:AlternateContent>
    <xdr:clientData/>
  </xdr:oneCellAnchor>
  <xdr:oneCellAnchor>
    <xdr:from>
      <xdr:col>2</xdr:col>
      <xdr:colOff>1524001</xdr:colOff>
      <xdr:row>15</xdr:row>
      <xdr:rowOff>110218</xdr:rowOff>
    </xdr:from>
    <xdr:ext cx="5334000" cy="350352"/>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6400-000002000000}"/>
                </a:ext>
              </a:extLst>
            </xdr:cNvPr>
            <xdr:cNvSpPr txBox="1"/>
          </xdr:nvSpPr>
          <xdr:spPr>
            <a:xfrm>
              <a:off x="4029076" y="4082143"/>
              <a:ext cx="5334000" cy="350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𝐷𝑒𝑓𝑢𝑛𝑐𝑖𝑜𝑛𝑒𝑠</m:t>
                        </m:r>
                        <m:r>
                          <a:rPr lang="es-CR" sz="1100" b="0" i="1">
                            <a:latin typeface="Cambria Math" panose="02040503050406030204" pitchFamily="18" charset="0"/>
                          </a:rPr>
                          <m:t> </m:t>
                        </m:r>
                        <m:r>
                          <a:rPr lang="es-CR" sz="1100" b="0" i="1">
                            <a:latin typeface="Cambria Math" panose="02040503050406030204" pitchFamily="18" charset="0"/>
                          </a:rPr>
                          <m:t>𝑝𝑜𝑟</m:t>
                        </m:r>
                        <m:r>
                          <a:rPr lang="es-CR" sz="1100" b="0" i="1">
                            <a:latin typeface="Cambria Math" panose="02040503050406030204" pitchFamily="18" charset="0"/>
                          </a:rPr>
                          <m:t> </m:t>
                        </m:r>
                        <m:r>
                          <a:rPr lang="es-CR" sz="1100" b="0" i="1">
                            <a:latin typeface="Cambria Math" panose="02040503050406030204" pitchFamily="18" charset="0"/>
                          </a:rPr>
                          <m:t>𝑑𝑖𝑎𝑟𝑟𝑒𝑎</m:t>
                        </m:r>
                        <m:r>
                          <a:rPr lang="es-CR" sz="1100" b="0" i="1">
                            <a:latin typeface="Cambria Math" panose="02040503050406030204" pitchFamily="18" charset="0"/>
                          </a:rPr>
                          <m:t> </m:t>
                        </m:r>
                        <m:r>
                          <a:rPr lang="es-CR" sz="1100" b="0" i="1">
                            <a:latin typeface="Cambria Math" panose="02040503050406030204" pitchFamily="18" charset="0"/>
                          </a:rPr>
                          <m:t>𝑔𝑎𝑠𝑡𝑟𝑜𝑒𝑛𝑡𝑒𝑟𝑖𝑡𝑖𝑠</m:t>
                        </m:r>
                        <m:r>
                          <a:rPr lang="es-CR" sz="1100" b="0" i="1">
                            <a:latin typeface="Cambria Math" panose="02040503050406030204" pitchFamily="18" charset="0"/>
                          </a:rPr>
                          <m:t>,   </m:t>
                        </m:r>
                        <m:r>
                          <a:rPr lang="es-CR" sz="1100" b="0" i="1">
                            <a:latin typeface="Cambria Math" panose="02040503050406030204" pitchFamily="18" charset="0"/>
                          </a:rPr>
                          <m:t>𝐴</m:t>
                        </m:r>
                        <m:r>
                          <a:rPr lang="es-CR" sz="1100" b="0" i="1">
                            <a:latin typeface="Cambria Math" panose="02040503050406030204" pitchFamily="18" charset="0"/>
                          </a:rPr>
                          <m:t>09.</m:t>
                        </m:r>
                        <m:r>
                          <a:rPr lang="es-CR" sz="1100" b="0" i="1">
                            <a:latin typeface="Cambria Math" panose="02040503050406030204" pitchFamily="18" charset="0"/>
                          </a:rPr>
                          <m:t>𝑋</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100 000</m:t>
                    </m:r>
                  </m:oMath>
                </m:oMathPara>
              </a14:m>
              <a:endParaRPr lang="es-CR" sz="1100"/>
            </a:p>
          </xdr:txBody>
        </xdr:sp>
      </mc:Choice>
      <mc:Fallback xmlns="">
        <xdr:sp macro="" textlink="">
          <xdr:nvSpPr>
            <xdr:cNvPr id="5" name="CuadroTexto 4">
              <a:extLst>
                <a:ext uri="{FF2B5EF4-FFF2-40B4-BE49-F238E27FC236}">
                  <a16:creationId xmlns:a16="http://schemas.microsoft.com/office/drawing/2014/main" id="{00000000-0008-0000-6400-000002000000}"/>
                </a:ext>
              </a:extLst>
            </xdr:cNvPr>
            <xdr:cNvSpPr txBox="1"/>
          </xdr:nvSpPr>
          <xdr:spPr>
            <a:xfrm>
              <a:off x="4029076" y="4082143"/>
              <a:ext cx="5334000" cy="350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𝐷𝑒𝑓𝑢𝑛𝑐𝑖𝑜𝑛𝑒𝑠 𝑝𝑜𝑟 𝑑𝑖𝑎𝑟𝑟𝑒𝑎 𝑔𝑎𝑠𝑡𝑟𝑜𝑒𝑛𝑡𝑒𝑟𝑖𝑡𝑖𝑠,   𝐴09.𝑋)/(𝑇𝑜𝑡𝑎𝑙 𝑑𝑒 𝑝𝑜𝑏𝑙𝑎𝑐𝑖ó𝑛)</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100 000</a:t>
              </a:r>
              <a:endParaRPr lang="es-CR" sz="1100"/>
            </a:p>
          </xdr:txBody>
        </xdr:sp>
      </mc:Fallback>
    </mc:AlternateContent>
    <xdr:clientData/>
  </xdr:oneCellAnchor>
</xdr:wsDr>
</file>

<file path=xl/drawings/drawing80.xml><?xml version="1.0" encoding="utf-8"?>
<xdr:wsDr xmlns:xdr="http://schemas.openxmlformats.org/drawingml/2006/spreadsheetDrawing" xmlns:a="http://schemas.openxmlformats.org/drawingml/2006/main">
  <xdr:twoCellAnchor>
    <xdr:from>
      <xdr:col>1</xdr:col>
      <xdr:colOff>979170</xdr:colOff>
      <xdr:row>30</xdr:row>
      <xdr:rowOff>542926</xdr:rowOff>
    </xdr:from>
    <xdr:to>
      <xdr:col>10</xdr:col>
      <xdr:colOff>38100</xdr:colOff>
      <xdr:row>47</xdr:row>
      <xdr:rowOff>123826</xdr:rowOff>
    </xdr:to>
    <xdr:graphicFrame macro="">
      <xdr:nvGraphicFramePr>
        <xdr:cNvPr id="3" name="Gráfico 2">
          <a:extLst>
            <a:ext uri="{FF2B5EF4-FFF2-40B4-BE49-F238E27FC236}">
              <a16:creationId xmlns:a16="http://schemas.microsoft.com/office/drawing/2014/main" id="{00000000-0008-0000-6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1.xml><?xml version="1.0" encoding="utf-8"?>
<xdr:wsDr xmlns:xdr="http://schemas.openxmlformats.org/drawingml/2006/spreadsheetDrawing" xmlns:a="http://schemas.openxmlformats.org/drawingml/2006/main">
  <xdr:oneCellAnchor>
    <xdr:from>
      <xdr:col>3</xdr:col>
      <xdr:colOff>273842</xdr:colOff>
      <xdr:row>15</xdr:row>
      <xdr:rowOff>88105</xdr:rowOff>
    </xdr:from>
    <xdr:ext cx="4194866" cy="382605"/>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6600-000002000000}"/>
                </a:ext>
              </a:extLst>
            </xdr:cNvPr>
            <xdr:cNvSpPr txBox="1"/>
          </xdr:nvSpPr>
          <xdr:spPr>
            <a:xfrm>
              <a:off x="4207667" y="3907630"/>
              <a:ext cx="4194866"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𝑎𝑡𝑟𝑖𝑏𝑢𝑖𝑑𝑎𝑠</m:t>
                        </m:r>
                        <m:r>
                          <a:rPr lang="es-CR" sz="1200" b="0" i="1">
                            <a:latin typeface="Cambria Math" panose="02040503050406030204" pitchFamily="18" charset="0"/>
                          </a:rPr>
                          <m:t> </m:t>
                        </m:r>
                        <m:r>
                          <a:rPr lang="es-CR" sz="1200" b="0" i="1">
                            <a:latin typeface="Cambria Math" panose="02040503050406030204" pitchFamily="18" charset="0"/>
                          </a:rPr>
                          <m:t>𝑎</m:t>
                        </m:r>
                        <m:r>
                          <a:rPr lang="es-CR" sz="1200" b="0" i="1">
                            <a:latin typeface="Cambria Math" panose="02040503050406030204" pitchFamily="18" charset="0"/>
                          </a:rPr>
                          <m:t> </m:t>
                        </m:r>
                        <m:r>
                          <a:rPr lang="es-CR" sz="1200" b="0" i="1">
                            <a:latin typeface="Cambria Math" panose="02040503050406030204" pitchFamily="18" charset="0"/>
                          </a:rPr>
                          <m:t>𝑖𝑛𝑡𝑜𝑥𝑖𝑐𝑎𝑐𝑖</m:t>
                        </m:r>
                        <m:r>
                          <a:rPr lang="es-CR" sz="1200" b="0" i="1">
                            <a:latin typeface="Cambria Math" panose="02040503050406030204" pitchFamily="18" charset="0"/>
                          </a:rPr>
                          <m:t>ó</m:t>
                        </m:r>
                        <m:r>
                          <a:rPr lang="es-CR" sz="1200" b="0" i="1">
                            <a:latin typeface="Cambria Math" panose="02040503050406030204" pitchFamily="18" charset="0"/>
                          </a:rPr>
                          <m:t>𝑛</m:t>
                        </m:r>
                        <m:r>
                          <a:rPr lang="es-CR" sz="1200" b="0" i="1">
                            <a:latin typeface="Cambria Math" panose="02040503050406030204" pitchFamily="18" charset="0"/>
                          </a:rPr>
                          <m:t> </m:t>
                        </m:r>
                        <m:r>
                          <a:rPr lang="es-CR" sz="1200" b="0" i="1">
                            <a:latin typeface="Cambria Math" panose="02040503050406030204" pitchFamily="18" charset="0"/>
                          </a:rPr>
                          <m:t>𝑎𝑐𝑐𝑖𝑑𝑒𝑛𝑡𝑎𝑙</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latin typeface="Cambria Math" panose="02040503050406030204" pitchFamily="18" charset="0"/>
                        <a:ea typeface="Cambria Math" panose="02040503050406030204" pitchFamily="18" charset="0"/>
                      </a:rPr>
                      <m:t>×</m:t>
                    </m:r>
                    <m:r>
                      <a:rPr lang="es-CR" sz="12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6600-000002000000}"/>
                </a:ext>
              </a:extLst>
            </xdr:cNvPr>
            <xdr:cNvSpPr txBox="1"/>
          </xdr:nvSpPr>
          <xdr:spPr>
            <a:xfrm>
              <a:off x="4207667" y="3907630"/>
              <a:ext cx="4194866"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𝑎𝑡𝑟𝑖𝑏𝑢𝑖𝑑𝑎𝑠 𝑎 𝑖𝑛𝑡𝑜𝑥𝑖𝑐𝑎𝑐𝑖ó𝑛 𝑎𝑐𝑐𝑖𝑑𝑒𝑛𝑡𝑎𝑙)/(𝑇𝑜𝑡𝑎𝑙 𝑑𝑒 𝑝𝑜𝑏𝑙𝑎𝑐𝑖ó𝑛)</a:t>
              </a:r>
              <a:r>
                <a:rPr lang="es-CR" sz="1200" b="0" i="0">
                  <a:latin typeface="Cambria Math" panose="02040503050406030204" pitchFamily="18" charset="0"/>
                  <a:ea typeface="Cambria Math" panose="02040503050406030204" pitchFamily="18" charset="0"/>
                </a:rPr>
                <a:t>×</a:t>
              </a:r>
              <a:r>
                <a:rPr lang="es-CR" sz="12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oneCellAnchor>
    <xdr:from>
      <xdr:col>3</xdr:col>
      <xdr:colOff>273842</xdr:colOff>
      <xdr:row>15</xdr:row>
      <xdr:rowOff>88105</xdr:rowOff>
    </xdr:from>
    <xdr:ext cx="4194866" cy="382605"/>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6600-000002000000}"/>
                </a:ext>
              </a:extLst>
            </xdr:cNvPr>
            <xdr:cNvSpPr txBox="1"/>
          </xdr:nvSpPr>
          <xdr:spPr>
            <a:xfrm>
              <a:off x="4207667" y="3907630"/>
              <a:ext cx="4194866"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𝑎𝑡𝑟𝑖𝑏𝑢𝑖𝑑𝑎𝑠</m:t>
                        </m:r>
                        <m:r>
                          <a:rPr lang="es-CR" sz="1200" b="0" i="1">
                            <a:latin typeface="Cambria Math" panose="02040503050406030204" pitchFamily="18" charset="0"/>
                          </a:rPr>
                          <m:t> </m:t>
                        </m:r>
                        <m:r>
                          <a:rPr lang="es-CR" sz="1200" b="0" i="1">
                            <a:latin typeface="Cambria Math" panose="02040503050406030204" pitchFamily="18" charset="0"/>
                          </a:rPr>
                          <m:t>𝑎</m:t>
                        </m:r>
                        <m:r>
                          <a:rPr lang="es-CR" sz="1200" b="0" i="1">
                            <a:latin typeface="Cambria Math" panose="02040503050406030204" pitchFamily="18" charset="0"/>
                          </a:rPr>
                          <m:t> </m:t>
                        </m:r>
                        <m:r>
                          <a:rPr lang="es-CR" sz="1200" b="0" i="1">
                            <a:latin typeface="Cambria Math" panose="02040503050406030204" pitchFamily="18" charset="0"/>
                          </a:rPr>
                          <m:t>𝑖𝑛𝑡𝑜𝑥𝑖𝑐𝑎𝑐𝑖</m:t>
                        </m:r>
                        <m:r>
                          <a:rPr lang="es-CR" sz="1200" b="0" i="1">
                            <a:latin typeface="Cambria Math" panose="02040503050406030204" pitchFamily="18" charset="0"/>
                          </a:rPr>
                          <m:t>ó</m:t>
                        </m:r>
                        <m:r>
                          <a:rPr lang="es-CR" sz="1200" b="0" i="1">
                            <a:latin typeface="Cambria Math" panose="02040503050406030204" pitchFamily="18" charset="0"/>
                          </a:rPr>
                          <m:t>𝑛</m:t>
                        </m:r>
                        <m:r>
                          <a:rPr lang="es-CR" sz="1200" b="0" i="1">
                            <a:latin typeface="Cambria Math" panose="02040503050406030204" pitchFamily="18" charset="0"/>
                          </a:rPr>
                          <m:t> </m:t>
                        </m:r>
                        <m:r>
                          <a:rPr lang="es-CR" sz="1200" b="0" i="1">
                            <a:latin typeface="Cambria Math" panose="02040503050406030204" pitchFamily="18" charset="0"/>
                          </a:rPr>
                          <m:t>𝑎𝑐𝑐𝑖𝑑𝑒𝑛𝑡𝑎𝑙</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latin typeface="Cambria Math" panose="02040503050406030204" pitchFamily="18" charset="0"/>
                        <a:ea typeface="Cambria Math" panose="02040503050406030204" pitchFamily="18" charset="0"/>
                      </a:rPr>
                      <m:t>×</m:t>
                    </m:r>
                    <m:r>
                      <a:rPr lang="es-CR" sz="12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3" name="CuadroTexto 2">
              <a:extLst>
                <a:ext uri="{FF2B5EF4-FFF2-40B4-BE49-F238E27FC236}">
                  <a16:creationId xmlns:a16="http://schemas.microsoft.com/office/drawing/2014/main" id="{00000000-0008-0000-6600-000002000000}"/>
                </a:ext>
              </a:extLst>
            </xdr:cNvPr>
            <xdr:cNvSpPr txBox="1"/>
          </xdr:nvSpPr>
          <xdr:spPr>
            <a:xfrm>
              <a:off x="4207667" y="3907630"/>
              <a:ext cx="4194866"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𝑎𝑡𝑟𝑖𝑏𝑢𝑖𝑑𝑎𝑠 𝑎 𝑖𝑛𝑡𝑜𝑥𝑖𝑐𝑎𝑐𝑖ó𝑛 𝑎𝑐𝑐𝑖𝑑𝑒𝑛𝑡𝑎𝑙)/(𝑇𝑜𝑡𝑎𝑙 𝑑𝑒 𝑝𝑜𝑏𝑙𝑎𝑐𝑖ó𝑛)</a:t>
              </a:r>
              <a:r>
                <a:rPr lang="es-CR" sz="1200" b="0" i="0">
                  <a:latin typeface="Cambria Math" panose="02040503050406030204" pitchFamily="18" charset="0"/>
                  <a:ea typeface="Cambria Math" panose="02040503050406030204" pitchFamily="18" charset="0"/>
                </a:rPr>
                <a:t>×</a:t>
              </a:r>
              <a:r>
                <a:rPr lang="es-CR" sz="12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oneCellAnchor>
    <xdr:from>
      <xdr:col>3</xdr:col>
      <xdr:colOff>273842</xdr:colOff>
      <xdr:row>15</xdr:row>
      <xdr:rowOff>88105</xdr:rowOff>
    </xdr:from>
    <xdr:ext cx="4194866" cy="382605"/>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6600-000002000000}"/>
                </a:ext>
              </a:extLst>
            </xdr:cNvPr>
            <xdr:cNvSpPr txBox="1"/>
          </xdr:nvSpPr>
          <xdr:spPr>
            <a:xfrm>
              <a:off x="4207667" y="4088605"/>
              <a:ext cx="4194866"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𝑎𝑡𝑟𝑖𝑏𝑢𝑖𝑑𝑎𝑠</m:t>
                        </m:r>
                        <m:r>
                          <a:rPr lang="es-CR" sz="1200" b="0" i="1">
                            <a:latin typeface="Cambria Math" panose="02040503050406030204" pitchFamily="18" charset="0"/>
                          </a:rPr>
                          <m:t> </m:t>
                        </m:r>
                        <m:r>
                          <a:rPr lang="es-CR" sz="1200" b="0" i="1">
                            <a:latin typeface="Cambria Math" panose="02040503050406030204" pitchFamily="18" charset="0"/>
                          </a:rPr>
                          <m:t>𝑎</m:t>
                        </m:r>
                        <m:r>
                          <a:rPr lang="es-CR" sz="1200" b="0" i="1">
                            <a:latin typeface="Cambria Math" panose="02040503050406030204" pitchFamily="18" charset="0"/>
                          </a:rPr>
                          <m:t> </m:t>
                        </m:r>
                        <m:r>
                          <a:rPr lang="es-CR" sz="1200" b="0" i="1">
                            <a:latin typeface="Cambria Math" panose="02040503050406030204" pitchFamily="18" charset="0"/>
                          </a:rPr>
                          <m:t>𝑖𝑛𝑡𝑜𝑥𝑖𝑐𝑎𝑐𝑖</m:t>
                        </m:r>
                        <m:r>
                          <a:rPr lang="es-CR" sz="1200" b="0" i="1">
                            <a:latin typeface="Cambria Math" panose="02040503050406030204" pitchFamily="18" charset="0"/>
                          </a:rPr>
                          <m:t>ó</m:t>
                        </m:r>
                        <m:r>
                          <a:rPr lang="es-CR" sz="1200" b="0" i="1">
                            <a:latin typeface="Cambria Math" panose="02040503050406030204" pitchFamily="18" charset="0"/>
                          </a:rPr>
                          <m:t>𝑛</m:t>
                        </m:r>
                        <m:r>
                          <a:rPr lang="es-CR" sz="1200" b="0" i="1">
                            <a:latin typeface="Cambria Math" panose="02040503050406030204" pitchFamily="18" charset="0"/>
                          </a:rPr>
                          <m:t> </m:t>
                        </m:r>
                        <m:r>
                          <a:rPr lang="es-CR" sz="1200" b="0" i="1">
                            <a:latin typeface="Cambria Math" panose="02040503050406030204" pitchFamily="18" charset="0"/>
                          </a:rPr>
                          <m:t>𝑎𝑐𝑐𝑖𝑑𝑒𝑛𝑡𝑎𝑙</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latin typeface="Cambria Math" panose="02040503050406030204" pitchFamily="18" charset="0"/>
                        <a:ea typeface="Cambria Math" panose="02040503050406030204" pitchFamily="18" charset="0"/>
                      </a:rPr>
                      <m:t>×</m:t>
                    </m:r>
                    <m:r>
                      <a:rPr lang="es-CR" sz="12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4" name="CuadroTexto 3">
              <a:extLst>
                <a:ext uri="{FF2B5EF4-FFF2-40B4-BE49-F238E27FC236}">
                  <a16:creationId xmlns:a16="http://schemas.microsoft.com/office/drawing/2014/main" id="{00000000-0008-0000-6600-000002000000}"/>
                </a:ext>
              </a:extLst>
            </xdr:cNvPr>
            <xdr:cNvSpPr txBox="1"/>
          </xdr:nvSpPr>
          <xdr:spPr>
            <a:xfrm>
              <a:off x="4207667" y="4088605"/>
              <a:ext cx="4194866"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𝑎𝑡𝑟𝑖𝑏𝑢𝑖𝑑𝑎𝑠 𝑎 𝑖𝑛𝑡𝑜𝑥𝑖𝑐𝑎𝑐𝑖ó𝑛 𝑎𝑐𝑐𝑖𝑑𝑒𝑛𝑡𝑎𝑙)/(𝑇𝑜𝑡𝑎𝑙 𝑑𝑒 𝑝𝑜𝑏𝑙𝑎𝑐𝑖ó𝑛)</a:t>
              </a:r>
              <a:r>
                <a:rPr lang="es-CR" sz="1200" b="0" i="0">
                  <a:latin typeface="Cambria Math" panose="02040503050406030204" pitchFamily="18" charset="0"/>
                  <a:ea typeface="Cambria Math" panose="02040503050406030204" pitchFamily="18" charset="0"/>
                </a:rPr>
                <a:t>×</a:t>
              </a:r>
              <a:r>
                <a:rPr lang="es-CR" sz="12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oneCellAnchor>
    <xdr:from>
      <xdr:col>3</xdr:col>
      <xdr:colOff>273842</xdr:colOff>
      <xdr:row>15</xdr:row>
      <xdr:rowOff>88105</xdr:rowOff>
    </xdr:from>
    <xdr:ext cx="4194866" cy="382605"/>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6600-000002000000}"/>
                </a:ext>
              </a:extLst>
            </xdr:cNvPr>
            <xdr:cNvSpPr txBox="1"/>
          </xdr:nvSpPr>
          <xdr:spPr>
            <a:xfrm>
              <a:off x="4207667" y="4088605"/>
              <a:ext cx="4194866"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𝐷𝑒𝑓𝑢𝑛𝑐𝑖𝑜𝑛𝑒𝑠</m:t>
                        </m:r>
                        <m:r>
                          <a:rPr lang="es-CR" sz="1200" b="0" i="1">
                            <a:latin typeface="Cambria Math" panose="02040503050406030204" pitchFamily="18" charset="0"/>
                          </a:rPr>
                          <m:t> </m:t>
                        </m:r>
                        <m:r>
                          <a:rPr lang="es-CR" sz="1200" b="0" i="1">
                            <a:latin typeface="Cambria Math" panose="02040503050406030204" pitchFamily="18" charset="0"/>
                          </a:rPr>
                          <m:t>𝑎𝑡𝑟𝑖𝑏𝑢𝑖𝑑𝑎𝑠</m:t>
                        </m:r>
                        <m:r>
                          <a:rPr lang="es-CR" sz="1200" b="0" i="1">
                            <a:latin typeface="Cambria Math" panose="02040503050406030204" pitchFamily="18" charset="0"/>
                          </a:rPr>
                          <m:t> </m:t>
                        </m:r>
                        <m:r>
                          <a:rPr lang="es-CR" sz="1200" b="0" i="1">
                            <a:latin typeface="Cambria Math" panose="02040503050406030204" pitchFamily="18" charset="0"/>
                          </a:rPr>
                          <m:t>𝑎</m:t>
                        </m:r>
                        <m:r>
                          <a:rPr lang="es-CR" sz="1200" b="0" i="1">
                            <a:latin typeface="Cambria Math" panose="02040503050406030204" pitchFamily="18" charset="0"/>
                          </a:rPr>
                          <m:t> </m:t>
                        </m:r>
                        <m:r>
                          <a:rPr lang="es-CR" sz="1200" b="0" i="1">
                            <a:latin typeface="Cambria Math" panose="02040503050406030204" pitchFamily="18" charset="0"/>
                          </a:rPr>
                          <m:t>𝑖𝑛𝑡𝑜𝑥𝑖𝑐𝑎𝑐𝑖</m:t>
                        </m:r>
                        <m:r>
                          <a:rPr lang="es-CR" sz="1200" b="0" i="1">
                            <a:latin typeface="Cambria Math" panose="02040503050406030204" pitchFamily="18" charset="0"/>
                          </a:rPr>
                          <m:t>ó</m:t>
                        </m:r>
                        <m:r>
                          <a:rPr lang="es-CR" sz="1200" b="0" i="1">
                            <a:latin typeface="Cambria Math" panose="02040503050406030204" pitchFamily="18" charset="0"/>
                          </a:rPr>
                          <m:t>𝑛</m:t>
                        </m:r>
                        <m:r>
                          <a:rPr lang="es-CR" sz="1200" b="0" i="1">
                            <a:latin typeface="Cambria Math" panose="02040503050406030204" pitchFamily="18" charset="0"/>
                          </a:rPr>
                          <m:t> </m:t>
                        </m:r>
                        <m:r>
                          <a:rPr lang="es-CR" sz="1200" b="0" i="1">
                            <a:latin typeface="Cambria Math" panose="02040503050406030204" pitchFamily="18" charset="0"/>
                          </a:rPr>
                          <m:t>𝑎𝑐𝑐𝑖𝑑𝑒𝑛𝑡𝑎𝑙</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latin typeface="Cambria Math" panose="02040503050406030204" pitchFamily="18" charset="0"/>
                        <a:ea typeface="Cambria Math" panose="02040503050406030204" pitchFamily="18" charset="0"/>
                      </a:rPr>
                      <m:t>×</m:t>
                    </m:r>
                    <m:r>
                      <a:rPr lang="es-CR" sz="1200" b="0" i="1">
                        <a:solidFill>
                          <a:schemeClr val="tx1"/>
                        </a:solidFill>
                        <a:effectLst/>
                        <a:latin typeface="Cambria Math" panose="02040503050406030204" pitchFamily="18" charset="0"/>
                        <a:ea typeface="+mn-ea"/>
                        <a:cs typeface="+mn-cs"/>
                      </a:rPr>
                      <m:t>100 000</m:t>
                    </m:r>
                  </m:oMath>
                </m:oMathPara>
              </a14:m>
              <a:endParaRPr lang="es-CR" sz="1200"/>
            </a:p>
          </xdr:txBody>
        </xdr:sp>
      </mc:Choice>
      <mc:Fallback xmlns="">
        <xdr:sp macro="" textlink="">
          <xdr:nvSpPr>
            <xdr:cNvPr id="5" name="CuadroTexto 4">
              <a:extLst>
                <a:ext uri="{FF2B5EF4-FFF2-40B4-BE49-F238E27FC236}">
                  <a16:creationId xmlns:a16="http://schemas.microsoft.com/office/drawing/2014/main" id="{00000000-0008-0000-6600-000002000000}"/>
                </a:ext>
              </a:extLst>
            </xdr:cNvPr>
            <xdr:cNvSpPr txBox="1"/>
          </xdr:nvSpPr>
          <xdr:spPr>
            <a:xfrm>
              <a:off x="4207667" y="4088605"/>
              <a:ext cx="4194866"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𝐷𝑒𝑓𝑢𝑛𝑐𝑖𝑜𝑛𝑒𝑠 𝑎𝑡𝑟𝑖𝑏𝑢𝑖𝑑𝑎𝑠 𝑎 𝑖𝑛𝑡𝑜𝑥𝑖𝑐𝑎𝑐𝑖ó𝑛 𝑎𝑐𝑐𝑖𝑑𝑒𝑛𝑡𝑎𝑙)/(𝑇𝑜𝑡𝑎𝑙 𝑑𝑒 𝑝𝑜𝑏𝑙𝑎𝑐𝑖ó𝑛)</a:t>
              </a:r>
              <a:r>
                <a:rPr lang="es-CR" sz="1200" b="0" i="0">
                  <a:latin typeface="Cambria Math" panose="02040503050406030204" pitchFamily="18" charset="0"/>
                  <a:ea typeface="Cambria Math" panose="02040503050406030204" pitchFamily="18" charset="0"/>
                </a:rPr>
                <a:t>×</a:t>
              </a:r>
              <a:r>
                <a:rPr lang="es-CR" sz="1200" b="0" i="0">
                  <a:solidFill>
                    <a:schemeClr val="tx1"/>
                  </a:solidFill>
                  <a:effectLst/>
                  <a:latin typeface="Cambria Math" panose="02040503050406030204" pitchFamily="18" charset="0"/>
                  <a:ea typeface="+mn-ea"/>
                  <a:cs typeface="+mn-cs"/>
                </a:rPr>
                <a:t>100 000</a:t>
              </a:r>
              <a:endParaRPr lang="es-CR" sz="1200"/>
            </a:p>
          </xdr:txBody>
        </xdr:sp>
      </mc:Fallback>
    </mc:AlternateContent>
    <xdr:clientData/>
  </xdr:oneCellAnchor>
</xdr:wsDr>
</file>

<file path=xl/drawings/drawing82.xml><?xml version="1.0" encoding="utf-8"?>
<xdr:wsDr xmlns:xdr="http://schemas.openxmlformats.org/drawingml/2006/spreadsheetDrawing" xmlns:a="http://schemas.openxmlformats.org/drawingml/2006/main">
  <xdr:twoCellAnchor>
    <xdr:from>
      <xdr:col>6</xdr:col>
      <xdr:colOff>9525</xdr:colOff>
      <xdr:row>8</xdr:row>
      <xdr:rowOff>509587</xdr:rowOff>
    </xdr:from>
    <xdr:to>
      <xdr:col>12</xdr:col>
      <xdr:colOff>9525</xdr:colOff>
      <xdr:row>26</xdr:row>
      <xdr:rowOff>52387</xdr:rowOff>
    </xdr:to>
    <xdr:graphicFrame macro="">
      <xdr:nvGraphicFramePr>
        <xdr:cNvPr id="2" name="Gráfico 1">
          <a:extLst>
            <a:ext uri="{FF2B5EF4-FFF2-40B4-BE49-F238E27FC236}">
              <a16:creationId xmlns:a16="http://schemas.microsoft.com/office/drawing/2014/main" id="{00000000-0008-0000-6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3.xml><?xml version="1.0" encoding="utf-8"?>
<xdr:wsDr xmlns:xdr="http://schemas.openxmlformats.org/drawingml/2006/spreadsheetDrawing" xmlns:a="http://schemas.openxmlformats.org/drawingml/2006/main">
  <xdr:oneCellAnchor>
    <xdr:from>
      <xdr:col>4</xdr:col>
      <xdr:colOff>750094</xdr:colOff>
      <xdr:row>15</xdr:row>
      <xdr:rowOff>97631</xdr:rowOff>
    </xdr:from>
    <xdr:ext cx="3640227" cy="351186"/>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6800-000002000000}"/>
                </a:ext>
              </a:extLst>
            </xdr:cNvPr>
            <xdr:cNvSpPr txBox="1"/>
          </xdr:nvSpPr>
          <xdr:spPr>
            <a:xfrm>
              <a:off x="5122069" y="5584031"/>
              <a:ext cx="3640227" cy="351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𝐶𝑜𝑛𝑠𝑢𝑚𝑖𝑑𝑜𝑟𝑒𝑠</m:t>
                        </m:r>
                        <m:r>
                          <a:rPr lang="es-CR" sz="1100" b="0" i="1">
                            <a:latin typeface="Cambria Math" panose="02040503050406030204" pitchFamily="18" charset="0"/>
                          </a:rPr>
                          <m:t> </m:t>
                        </m:r>
                        <m:r>
                          <a:rPr lang="es-CR" sz="1100" b="0" i="1">
                            <a:latin typeface="Cambria Math" panose="02040503050406030204" pitchFamily="18" charset="0"/>
                          </a:rPr>
                          <m:t>𝑎𝑐𝑡𝑖𝑣𝑜𝑠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𝑡𝑎𝑏𝑎𝑐𝑜</m:t>
                        </m:r>
                        <m:r>
                          <a:rPr lang="es-CR" sz="1100" b="0" i="1">
                            <a:latin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18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𝑚</m:t>
                        </m:r>
                        <m:r>
                          <a:rPr lang="es-CR" sz="1100" b="0" i="1">
                            <a:solidFill>
                              <a:schemeClr val="tx1"/>
                            </a:solidFill>
                            <a:effectLst/>
                            <a:latin typeface="Cambria Math" panose="02040503050406030204" pitchFamily="18" charset="0"/>
                            <a:ea typeface="+mn-ea"/>
                            <a:cs typeface="+mn-cs"/>
                          </a:rPr>
                          <m:t>á</m:t>
                        </m:r>
                        <m:r>
                          <a:rPr lang="es-CR" sz="1100" b="0" i="1">
                            <a:solidFill>
                              <a:schemeClr val="tx1"/>
                            </a:solidFill>
                            <a:effectLst/>
                            <a:latin typeface="Cambria Math" panose="02040503050406030204" pitchFamily="18" charset="0"/>
                            <a:ea typeface="+mn-ea"/>
                            <a:cs typeface="+mn-cs"/>
                          </a:rPr>
                          <m:t>𝑠</m:t>
                        </m:r>
                        <m:r>
                          <a:rPr lang="es-CR" sz="1100" b="0" i="1">
                            <a:solidFill>
                              <a:schemeClr val="tx1"/>
                            </a:solidFill>
                            <a:effectLst/>
                            <a:latin typeface="Cambria Math" panose="02040503050406030204" pitchFamily="18" charset="0"/>
                            <a:ea typeface="+mn-ea"/>
                            <a:cs typeface="+mn-cs"/>
                          </a:rPr>
                          <m:t> </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𝑚𝑎𝑦𝑜𝑟</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18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6800-000002000000}"/>
                </a:ext>
              </a:extLst>
            </xdr:cNvPr>
            <xdr:cNvSpPr txBox="1"/>
          </xdr:nvSpPr>
          <xdr:spPr>
            <a:xfrm>
              <a:off x="5122069" y="5584031"/>
              <a:ext cx="3640227" cy="351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𝐶𝑜𝑛𝑠𝑢𝑚𝑖𝑑𝑜𝑟𝑒𝑠 𝑎𝑐𝑡𝑖𝑣𝑜𝑠 𝑑𝑒 𝑡𝑎𝑏𝑎𝑐𝑜, </a:t>
              </a:r>
              <a:r>
                <a:rPr lang="es-CR" sz="1100" b="0" i="0">
                  <a:solidFill>
                    <a:schemeClr val="tx1"/>
                  </a:solidFill>
                  <a:effectLst/>
                  <a:latin typeface="Cambria Math" panose="02040503050406030204" pitchFamily="18" charset="0"/>
                  <a:ea typeface="+mn-ea"/>
                  <a:cs typeface="+mn-cs"/>
                </a:rPr>
                <a:t>𝑑𝑒 18 𝑎ñ𝑜𝑠 𝑦 𝑚á𝑠 )/(</a:t>
              </a:r>
              <a:r>
                <a:rPr lang="es-CR" sz="1100" b="0" i="0">
                  <a:latin typeface="Cambria Math" panose="02040503050406030204" pitchFamily="18" charset="0"/>
                </a:rPr>
                <a:t>𝑇𝑜𝑡𝑎𝑙 𝑑𝑒 𝑝𝑜𝑏𝑙𝑎𝑐𝑖ó𝑛 𝑚𝑎𝑦𝑜𝑟 𝑑𝑒 18 𝑎ñ𝑜𝑠)</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100"/>
            </a:p>
          </xdr:txBody>
        </xdr:sp>
      </mc:Fallback>
    </mc:AlternateContent>
    <xdr:clientData/>
  </xdr:oneCellAnchor>
  <xdr:twoCellAnchor>
    <xdr:from>
      <xdr:col>4</xdr:col>
      <xdr:colOff>2057400</xdr:colOff>
      <xdr:row>15</xdr:row>
      <xdr:rowOff>219075</xdr:rowOff>
    </xdr:from>
    <xdr:to>
      <xdr:col>4</xdr:col>
      <xdr:colOff>3276600</xdr:colOff>
      <xdr:row>15</xdr:row>
      <xdr:rowOff>1122965</xdr:rowOff>
    </xdr:to>
    <xdr:pic>
      <xdr:nvPicPr>
        <xdr:cNvPr id="3" name="Imagen 2"/>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429375" y="4686300"/>
          <a:ext cx="1219200" cy="903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4.xml><?xml version="1.0" encoding="utf-8"?>
<xdr:wsDr xmlns:xdr="http://schemas.openxmlformats.org/drawingml/2006/spreadsheetDrawing" xmlns:a="http://schemas.openxmlformats.org/drawingml/2006/main">
  <xdr:twoCellAnchor>
    <xdr:from>
      <xdr:col>1</xdr:col>
      <xdr:colOff>971550</xdr:colOff>
      <xdr:row>23</xdr:row>
      <xdr:rowOff>4761</xdr:rowOff>
    </xdr:from>
    <xdr:to>
      <xdr:col>12</xdr:col>
      <xdr:colOff>95250</xdr:colOff>
      <xdr:row>48</xdr:row>
      <xdr:rowOff>57149</xdr:rowOff>
    </xdr:to>
    <xdr:graphicFrame macro="">
      <xdr:nvGraphicFramePr>
        <xdr:cNvPr id="2" name="Gráfico 1">
          <a:extLst>
            <a:ext uri="{FF2B5EF4-FFF2-40B4-BE49-F238E27FC236}">
              <a16:creationId xmlns:a16="http://schemas.microsoft.com/office/drawing/2014/main" id="{00000000-0008-0000-6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5.xml><?xml version="1.0" encoding="utf-8"?>
<c:userShapes xmlns:c="http://schemas.openxmlformats.org/drawingml/2006/chart">
  <cdr:relSizeAnchor xmlns:cdr="http://schemas.openxmlformats.org/drawingml/2006/chartDrawing">
    <cdr:from>
      <cdr:x>0.00965</cdr:x>
      <cdr:y>0.8975</cdr:y>
    </cdr:from>
    <cdr:to>
      <cdr:x>0.18114</cdr:x>
      <cdr:y>0.97635</cdr:y>
    </cdr:to>
    <cdr:sp macro="" textlink="">
      <cdr:nvSpPr>
        <cdr:cNvPr id="2" name="CuadroTexto 1"/>
        <cdr:cNvSpPr txBox="1"/>
      </cdr:nvSpPr>
      <cdr:spPr>
        <a:xfrm xmlns:a="http://schemas.openxmlformats.org/drawingml/2006/main">
          <a:off x="85726" y="3252790"/>
          <a:ext cx="152400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CR" sz="900"/>
            <a:t>Fuente: Ministerio de Salud</a:t>
          </a:r>
        </a:p>
      </cdr:txBody>
    </cdr:sp>
  </cdr:relSizeAnchor>
</c:userShapes>
</file>

<file path=xl/drawings/drawing86.xml><?xml version="1.0" encoding="utf-8"?>
<xdr:wsDr xmlns:xdr="http://schemas.openxmlformats.org/drawingml/2006/spreadsheetDrawing" xmlns:a="http://schemas.openxmlformats.org/drawingml/2006/main">
  <xdr:oneCellAnchor>
    <xdr:from>
      <xdr:col>4</xdr:col>
      <xdr:colOff>1009120</xdr:colOff>
      <xdr:row>15</xdr:row>
      <xdr:rowOff>51328</xdr:rowOff>
    </xdr:from>
    <xdr:ext cx="2856808" cy="350737"/>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6A00-000002000000}"/>
                </a:ext>
              </a:extLst>
            </xdr:cNvPr>
            <xdr:cNvSpPr txBox="1"/>
          </xdr:nvSpPr>
          <xdr:spPr>
            <a:xfrm>
              <a:off x="5076295" y="6575953"/>
              <a:ext cx="2856808"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𝑃𝑜𝑏𝑙𝑎𝑐𝑖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𝑣𝑎𝑐𝑢𝑛𝑎𝑑𝑎</m:t>
                        </m:r>
                        <m:r>
                          <a:rPr lang="es-CR" sz="1100" b="0" i="1">
                            <a:latin typeface="Cambria Math" panose="02040503050406030204" pitchFamily="18" charset="0"/>
                          </a:rPr>
                          <m:t> </m:t>
                        </m:r>
                        <m:r>
                          <a:rPr lang="es-CR" sz="1100" b="0" i="1">
                            <a:latin typeface="Cambria Math" panose="02040503050406030204" pitchFamily="18" charset="0"/>
                          </a:rPr>
                          <m:t>𝑚𝑒𝑛𝑜𝑟𝑒𝑠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1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𝑚𝑒𝑛𝑜𝑟𝑒𝑠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𝑢𝑛</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6A00-000002000000}"/>
                </a:ext>
              </a:extLst>
            </xdr:cNvPr>
            <xdr:cNvSpPr txBox="1"/>
          </xdr:nvSpPr>
          <xdr:spPr>
            <a:xfrm>
              <a:off x="5076295" y="6575953"/>
              <a:ext cx="2856808"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𝑃𝑜𝑏𝑙𝑎𝑐𝑖ó𝑛 𝑣𝑎𝑐𝑢𝑛𝑎𝑑𝑎 𝑚𝑒𝑛𝑜𝑟𝑒𝑠 𝑑𝑒 1 𝑎ñ𝑜)/(𝑇𝑜𝑡𝑎𝑙 𝑑𝑒 𝑝𝑜𝑏𝑙𝑎𝑐𝑖ó𝑛 𝑚𝑒𝑛𝑜𝑟𝑒𝑠 𝑑𝑒 𝑢𝑛 𝑎ñ𝑜)</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100"/>
            </a:p>
          </xdr:txBody>
        </xdr:sp>
      </mc:Fallback>
    </mc:AlternateContent>
    <xdr:clientData/>
  </xdr:oneCellAnchor>
  <xdr:oneCellAnchor>
    <xdr:from>
      <xdr:col>4</xdr:col>
      <xdr:colOff>1009120</xdr:colOff>
      <xdr:row>15</xdr:row>
      <xdr:rowOff>51328</xdr:rowOff>
    </xdr:from>
    <xdr:ext cx="2856808" cy="350737"/>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6A00-000002000000}"/>
                </a:ext>
              </a:extLst>
            </xdr:cNvPr>
            <xdr:cNvSpPr txBox="1"/>
          </xdr:nvSpPr>
          <xdr:spPr>
            <a:xfrm>
              <a:off x="5076295" y="6575953"/>
              <a:ext cx="2856808"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𝑃𝑜𝑏𝑙𝑎𝑐𝑖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𝑣𝑎𝑐𝑢𝑛𝑎𝑑𝑎</m:t>
                        </m:r>
                        <m:r>
                          <a:rPr lang="es-CR" sz="1100" b="0" i="1">
                            <a:latin typeface="Cambria Math" panose="02040503050406030204" pitchFamily="18" charset="0"/>
                          </a:rPr>
                          <m:t> </m:t>
                        </m:r>
                        <m:r>
                          <a:rPr lang="es-CR" sz="1100" b="0" i="1">
                            <a:latin typeface="Cambria Math" panose="02040503050406030204" pitchFamily="18" charset="0"/>
                          </a:rPr>
                          <m:t>𝑚𝑒𝑛𝑜𝑟𝑒𝑠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1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𝑚𝑒𝑛𝑜𝑟𝑒𝑠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𝑢𝑛</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6A00-000002000000}"/>
                </a:ext>
              </a:extLst>
            </xdr:cNvPr>
            <xdr:cNvSpPr txBox="1"/>
          </xdr:nvSpPr>
          <xdr:spPr>
            <a:xfrm>
              <a:off x="5076295" y="6575953"/>
              <a:ext cx="2856808"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𝑃𝑜𝑏𝑙𝑎𝑐𝑖ó𝑛 𝑣𝑎𝑐𝑢𝑛𝑎𝑑𝑎 𝑚𝑒𝑛𝑜𝑟𝑒𝑠 𝑑𝑒 1 𝑎ñ𝑜)/(𝑇𝑜𝑡𝑎𝑙 𝑑𝑒 𝑝𝑜𝑏𝑙𝑎𝑐𝑖ó𝑛 𝑚𝑒𝑛𝑜𝑟𝑒𝑠 𝑑𝑒 𝑢𝑛 𝑎ñ𝑜)</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100"/>
            </a:p>
          </xdr:txBody>
        </xdr:sp>
      </mc:Fallback>
    </mc:AlternateContent>
    <xdr:clientData/>
  </xdr:oneCellAnchor>
  <xdr:oneCellAnchor>
    <xdr:from>
      <xdr:col>4</xdr:col>
      <xdr:colOff>1009120</xdr:colOff>
      <xdr:row>15</xdr:row>
      <xdr:rowOff>51328</xdr:rowOff>
    </xdr:from>
    <xdr:ext cx="2856808" cy="350737"/>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6A00-000002000000}"/>
                </a:ext>
              </a:extLst>
            </xdr:cNvPr>
            <xdr:cNvSpPr txBox="1"/>
          </xdr:nvSpPr>
          <xdr:spPr>
            <a:xfrm>
              <a:off x="5076295" y="6785503"/>
              <a:ext cx="2856808"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𝑃𝑜𝑏𝑙𝑎𝑐𝑖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𝑣𝑎𝑐𝑢𝑛𝑎𝑑𝑎</m:t>
                        </m:r>
                        <m:r>
                          <a:rPr lang="es-CR" sz="1100" b="0" i="1">
                            <a:latin typeface="Cambria Math" panose="02040503050406030204" pitchFamily="18" charset="0"/>
                          </a:rPr>
                          <m:t> </m:t>
                        </m:r>
                        <m:r>
                          <a:rPr lang="es-CR" sz="1100" b="0" i="1">
                            <a:latin typeface="Cambria Math" panose="02040503050406030204" pitchFamily="18" charset="0"/>
                          </a:rPr>
                          <m:t>𝑚𝑒𝑛𝑜𝑟𝑒𝑠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1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𝑚𝑒𝑛𝑜𝑟𝑒𝑠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𝑢𝑛</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6A00-000002000000}"/>
                </a:ext>
              </a:extLst>
            </xdr:cNvPr>
            <xdr:cNvSpPr txBox="1"/>
          </xdr:nvSpPr>
          <xdr:spPr>
            <a:xfrm>
              <a:off x="5076295" y="6785503"/>
              <a:ext cx="2856808"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𝑃𝑜𝑏𝑙𝑎𝑐𝑖ó𝑛 𝑣𝑎𝑐𝑢𝑛𝑎𝑑𝑎 𝑚𝑒𝑛𝑜𝑟𝑒𝑠 𝑑𝑒 1 𝑎ñ𝑜)/(𝑇𝑜𝑡𝑎𝑙 𝑑𝑒 𝑝𝑜𝑏𝑙𝑎𝑐𝑖ó𝑛 𝑚𝑒𝑛𝑜𝑟𝑒𝑠 𝑑𝑒 𝑢𝑛 𝑎ñ𝑜)</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100"/>
            </a:p>
          </xdr:txBody>
        </xdr:sp>
      </mc:Fallback>
    </mc:AlternateContent>
    <xdr:clientData/>
  </xdr:oneCellAnchor>
  <xdr:oneCellAnchor>
    <xdr:from>
      <xdr:col>4</xdr:col>
      <xdr:colOff>1009120</xdr:colOff>
      <xdr:row>15</xdr:row>
      <xdr:rowOff>51328</xdr:rowOff>
    </xdr:from>
    <xdr:ext cx="2856808" cy="350737"/>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6A00-000002000000}"/>
                </a:ext>
              </a:extLst>
            </xdr:cNvPr>
            <xdr:cNvSpPr txBox="1"/>
          </xdr:nvSpPr>
          <xdr:spPr>
            <a:xfrm>
              <a:off x="5076295" y="6785503"/>
              <a:ext cx="2856808"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𝑃𝑜𝑏𝑙𝑎𝑐𝑖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𝑣𝑎𝑐𝑢𝑛𝑎𝑑𝑎</m:t>
                        </m:r>
                        <m:r>
                          <a:rPr lang="es-CR" sz="1100" b="0" i="1">
                            <a:latin typeface="Cambria Math" panose="02040503050406030204" pitchFamily="18" charset="0"/>
                          </a:rPr>
                          <m:t> </m:t>
                        </m:r>
                        <m:r>
                          <a:rPr lang="es-CR" sz="1100" b="0" i="1">
                            <a:latin typeface="Cambria Math" panose="02040503050406030204" pitchFamily="18" charset="0"/>
                          </a:rPr>
                          <m:t>𝑚𝑒𝑛𝑜𝑟𝑒𝑠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1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𝑚𝑒𝑛𝑜𝑟𝑒𝑠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𝑢𝑛</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100"/>
            </a:p>
          </xdr:txBody>
        </xdr:sp>
      </mc:Choice>
      <mc:Fallback xmlns="">
        <xdr:sp macro="" textlink="">
          <xdr:nvSpPr>
            <xdr:cNvPr id="5" name="CuadroTexto 4">
              <a:extLst>
                <a:ext uri="{FF2B5EF4-FFF2-40B4-BE49-F238E27FC236}">
                  <a16:creationId xmlns:a16="http://schemas.microsoft.com/office/drawing/2014/main" id="{00000000-0008-0000-6A00-000002000000}"/>
                </a:ext>
              </a:extLst>
            </xdr:cNvPr>
            <xdr:cNvSpPr txBox="1"/>
          </xdr:nvSpPr>
          <xdr:spPr>
            <a:xfrm>
              <a:off x="5076295" y="6785503"/>
              <a:ext cx="2856808"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𝑃𝑜𝑏𝑙𝑎𝑐𝑖ó𝑛 𝑣𝑎𝑐𝑢𝑛𝑎𝑑𝑎 𝑚𝑒𝑛𝑜𝑟𝑒𝑠 𝑑𝑒 1 𝑎ñ𝑜)/(𝑇𝑜𝑡𝑎𝑙 𝑑𝑒 𝑝𝑜𝑏𝑙𝑎𝑐𝑖ó𝑛 𝑚𝑒𝑛𝑜𝑟𝑒𝑠 𝑑𝑒 𝑢𝑛 𝑎ñ𝑜)</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100"/>
            </a:p>
          </xdr:txBody>
        </xdr:sp>
      </mc:Fallback>
    </mc:AlternateContent>
    <xdr:clientData/>
  </xdr:oneCellAnchor>
</xdr:wsDr>
</file>

<file path=xl/drawings/drawing87.xml><?xml version="1.0" encoding="utf-8"?>
<xdr:wsDr xmlns:xdr="http://schemas.openxmlformats.org/drawingml/2006/spreadsheetDrawing" xmlns:a="http://schemas.openxmlformats.org/drawingml/2006/main">
  <xdr:twoCellAnchor>
    <xdr:from>
      <xdr:col>2</xdr:col>
      <xdr:colOff>9524</xdr:colOff>
      <xdr:row>24</xdr:row>
      <xdr:rowOff>119062</xdr:rowOff>
    </xdr:from>
    <xdr:to>
      <xdr:col>12</xdr:col>
      <xdr:colOff>495299</xdr:colOff>
      <xdr:row>41</xdr:row>
      <xdr:rowOff>114300</xdr:rowOff>
    </xdr:to>
    <xdr:graphicFrame macro="">
      <xdr:nvGraphicFramePr>
        <xdr:cNvPr id="2" name="Gráfico 1">
          <a:extLst>
            <a:ext uri="{FF2B5EF4-FFF2-40B4-BE49-F238E27FC236}">
              <a16:creationId xmlns:a16="http://schemas.microsoft.com/office/drawing/2014/main" id="{00000000-0008-0000-6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8.xml><?xml version="1.0" encoding="utf-8"?>
<xdr:wsDr xmlns:xdr="http://schemas.openxmlformats.org/drawingml/2006/spreadsheetDrawing" xmlns:a="http://schemas.openxmlformats.org/drawingml/2006/main">
  <xdr:oneCellAnchor>
    <xdr:from>
      <xdr:col>3</xdr:col>
      <xdr:colOff>816503</xdr:colOff>
      <xdr:row>15</xdr:row>
      <xdr:rowOff>83079</xdr:rowOff>
    </xdr:from>
    <xdr:ext cx="2464393" cy="381708"/>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7000-000002000000}"/>
                </a:ext>
              </a:extLst>
            </xdr:cNvPr>
            <xdr:cNvSpPr txBox="1"/>
          </xdr:nvSpPr>
          <xdr:spPr>
            <a:xfrm>
              <a:off x="4778903" y="5588529"/>
              <a:ext cx="2464393"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sSub>
                          <m:sSubPr>
                            <m:ctrlPr>
                              <a:rPr lang="es-CR" sz="1200" i="1">
                                <a:latin typeface="Cambria Math" panose="02040503050406030204" pitchFamily="18" charset="0"/>
                              </a:rPr>
                            </m:ctrlPr>
                          </m:sSubPr>
                          <m:e>
                            <m:r>
                              <a:rPr lang="es-CR" sz="1200" b="0" i="1">
                                <a:latin typeface="Cambria Math" panose="02040503050406030204" pitchFamily="18" charset="0"/>
                              </a:rPr>
                              <m:t>𝑇𝑟𝑎𝑏𝑎𝑗𝑎𝑑𝑜𝑟𝑒𝑠</m:t>
                            </m:r>
                            <m:r>
                              <a:rPr lang="es-CR" sz="1200" b="0" i="1">
                                <a:latin typeface="Cambria Math" panose="02040503050406030204" pitchFamily="18" charset="0"/>
                              </a:rPr>
                              <m:t> </m:t>
                            </m:r>
                            <m:r>
                              <a:rPr lang="es-CR" sz="1200" b="0" i="1">
                                <a:latin typeface="Cambria Math" panose="02040503050406030204" pitchFamily="18" charset="0"/>
                              </a:rPr>
                              <m:t>𝑠𝑎𝑛𝑖𝑡𝑎𝑟𝑖𝑜𝑠</m:t>
                            </m:r>
                            <m:r>
                              <a:rPr lang="es-CR" sz="1200" b="0" i="1">
                                <a:latin typeface="Cambria Math" panose="02040503050406030204" pitchFamily="18" charset="0"/>
                              </a:rPr>
                              <m:t> </m:t>
                            </m:r>
                          </m:e>
                          <m:sub>
                            <m:r>
                              <a:rPr lang="es-CR" sz="1200" b="0" i="1">
                                <a:latin typeface="Cambria Math" panose="02040503050406030204" pitchFamily="18" charset="0"/>
                              </a:rPr>
                              <m:t>𝑖</m:t>
                            </m:r>
                          </m:sub>
                        </m:sSub>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r>
                          <a:rPr lang="es-CR" sz="1200" b="0" i="1">
                            <a:latin typeface="Cambria Math" panose="02040503050406030204" pitchFamily="18" charset="0"/>
                          </a:rPr>
                          <m:t> </m:t>
                        </m:r>
                      </m:den>
                    </m:f>
                    <m:r>
                      <a:rPr lang="es-CR" sz="12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10 000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7000-000002000000}"/>
                </a:ext>
              </a:extLst>
            </xdr:cNvPr>
            <xdr:cNvSpPr txBox="1"/>
          </xdr:nvSpPr>
          <xdr:spPr>
            <a:xfrm>
              <a:off x="4778903" y="5588529"/>
              <a:ext cx="2464393"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𝑇𝑟𝑎𝑏𝑎𝑗𝑎𝑑𝑜𝑟𝑒𝑠 𝑠𝑎𝑛𝑖𝑡𝑎𝑟𝑖𝑜𝑠 〗_𝑖/(𝑇𝑜𝑡𝑎𝑙 𝑑𝑒 𝑝𝑜𝑏𝑙𝑎𝑐𝑖ó𝑛 )</a:t>
              </a:r>
              <a:r>
                <a:rPr lang="es-CR" sz="12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10 000</a:t>
              </a:r>
              <a:endParaRPr lang="es-CR" sz="1200"/>
            </a:p>
          </xdr:txBody>
        </xdr:sp>
      </mc:Fallback>
    </mc:AlternateContent>
    <xdr:clientData/>
  </xdr:oneCellAnchor>
  <xdr:oneCellAnchor>
    <xdr:from>
      <xdr:col>3</xdr:col>
      <xdr:colOff>816503</xdr:colOff>
      <xdr:row>15</xdr:row>
      <xdr:rowOff>83079</xdr:rowOff>
    </xdr:from>
    <xdr:ext cx="2464393" cy="381708"/>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7000-000002000000}"/>
                </a:ext>
              </a:extLst>
            </xdr:cNvPr>
            <xdr:cNvSpPr txBox="1"/>
          </xdr:nvSpPr>
          <xdr:spPr>
            <a:xfrm>
              <a:off x="4778903" y="5779029"/>
              <a:ext cx="2464393"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sSub>
                          <m:sSubPr>
                            <m:ctrlPr>
                              <a:rPr lang="es-CR" sz="1200" i="1">
                                <a:latin typeface="Cambria Math" panose="02040503050406030204" pitchFamily="18" charset="0"/>
                              </a:rPr>
                            </m:ctrlPr>
                          </m:sSubPr>
                          <m:e>
                            <m:r>
                              <a:rPr lang="es-CR" sz="1200" b="0" i="1">
                                <a:latin typeface="Cambria Math" panose="02040503050406030204" pitchFamily="18" charset="0"/>
                              </a:rPr>
                              <m:t>𝑇𝑟𝑎𝑏𝑎𝑗𝑎𝑑𝑜𝑟𝑒𝑠</m:t>
                            </m:r>
                            <m:r>
                              <a:rPr lang="es-CR" sz="1200" b="0" i="1">
                                <a:latin typeface="Cambria Math" panose="02040503050406030204" pitchFamily="18" charset="0"/>
                              </a:rPr>
                              <m:t> </m:t>
                            </m:r>
                            <m:r>
                              <a:rPr lang="es-CR" sz="1200" b="0" i="1">
                                <a:latin typeface="Cambria Math" panose="02040503050406030204" pitchFamily="18" charset="0"/>
                              </a:rPr>
                              <m:t>𝑠𝑎𝑛𝑖𝑡𝑎𝑟𝑖𝑜𝑠</m:t>
                            </m:r>
                            <m:r>
                              <a:rPr lang="es-CR" sz="1200" b="0" i="1">
                                <a:latin typeface="Cambria Math" panose="02040503050406030204" pitchFamily="18" charset="0"/>
                              </a:rPr>
                              <m:t> </m:t>
                            </m:r>
                          </m:e>
                          <m:sub>
                            <m:r>
                              <a:rPr lang="es-CR" sz="1200" b="0" i="1">
                                <a:latin typeface="Cambria Math" panose="02040503050406030204" pitchFamily="18" charset="0"/>
                              </a:rPr>
                              <m:t>𝑖</m:t>
                            </m:r>
                          </m:sub>
                        </m:sSub>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r>
                          <a:rPr lang="es-CR" sz="1200" b="0" i="1">
                            <a:latin typeface="Cambria Math" panose="02040503050406030204" pitchFamily="18" charset="0"/>
                          </a:rPr>
                          <m:t> </m:t>
                        </m:r>
                      </m:den>
                    </m:f>
                    <m:r>
                      <a:rPr lang="es-CR" sz="12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10 000</m:t>
                    </m:r>
                  </m:oMath>
                </m:oMathPara>
              </a14:m>
              <a:endParaRPr lang="es-CR" sz="1200"/>
            </a:p>
          </xdr:txBody>
        </xdr:sp>
      </mc:Choice>
      <mc:Fallback xmlns="">
        <xdr:sp macro="" textlink="">
          <xdr:nvSpPr>
            <xdr:cNvPr id="3" name="CuadroTexto 2">
              <a:extLst>
                <a:ext uri="{FF2B5EF4-FFF2-40B4-BE49-F238E27FC236}">
                  <a16:creationId xmlns:a16="http://schemas.microsoft.com/office/drawing/2014/main" id="{00000000-0008-0000-7000-000002000000}"/>
                </a:ext>
              </a:extLst>
            </xdr:cNvPr>
            <xdr:cNvSpPr txBox="1"/>
          </xdr:nvSpPr>
          <xdr:spPr>
            <a:xfrm>
              <a:off x="4778903" y="5779029"/>
              <a:ext cx="2464393"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𝑇𝑟𝑎𝑏𝑎𝑗𝑎𝑑𝑜𝑟𝑒𝑠 𝑠𝑎𝑛𝑖𝑡𝑎𝑟𝑖𝑜𝑠 〗_𝑖/(𝑇𝑜𝑡𝑎𝑙 𝑑𝑒 𝑝𝑜𝑏𝑙𝑎𝑐𝑖ó𝑛 )</a:t>
              </a:r>
              <a:r>
                <a:rPr lang="es-CR" sz="12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10 000</a:t>
              </a:r>
              <a:endParaRPr lang="es-CR" sz="1200"/>
            </a:p>
          </xdr:txBody>
        </xdr:sp>
      </mc:Fallback>
    </mc:AlternateContent>
    <xdr:clientData/>
  </xdr:oneCellAnchor>
</xdr:wsDr>
</file>

<file path=xl/drawings/drawing89.xml><?xml version="1.0" encoding="utf-8"?>
<xdr:wsDr xmlns:xdr="http://schemas.openxmlformats.org/drawingml/2006/spreadsheetDrawing" xmlns:a="http://schemas.openxmlformats.org/drawingml/2006/main">
  <xdr:twoCellAnchor editAs="oneCell">
    <xdr:from>
      <xdr:col>0</xdr:col>
      <xdr:colOff>380999</xdr:colOff>
      <xdr:row>2</xdr:row>
      <xdr:rowOff>47625</xdr:rowOff>
    </xdr:from>
    <xdr:to>
      <xdr:col>1</xdr:col>
      <xdr:colOff>466724</xdr:colOff>
      <xdr:row>3</xdr:row>
      <xdr:rowOff>156042</xdr:rowOff>
    </xdr:to>
    <xdr:pic>
      <xdr:nvPicPr>
        <xdr:cNvPr id="2" name="Imagen 1">
          <a:extLst>
            <a:ext uri="{FF2B5EF4-FFF2-40B4-BE49-F238E27FC236}">
              <a16:creationId xmlns:a16="http://schemas.microsoft.com/office/drawing/2014/main" id="{00000000-0008-0000-7300-000002000000}"/>
            </a:ext>
          </a:extLst>
        </xdr:cNvPr>
        <xdr:cNvPicPr>
          <a:picLocks noChangeAspect="1"/>
        </xdr:cNvPicPr>
      </xdr:nvPicPr>
      <xdr:blipFill>
        <a:blip xmlns:r="http://schemas.openxmlformats.org/officeDocument/2006/relationships" r:embed="rId1"/>
        <a:stretch>
          <a:fillRect/>
        </a:stretch>
      </xdr:blipFill>
      <xdr:spPr>
        <a:xfrm>
          <a:off x="380999" y="428625"/>
          <a:ext cx="847725" cy="822792"/>
        </a:xfrm>
        <a:prstGeom prst="rect">
          <a:avLst/>
        </a:prstGeom>
        <a:ln w="28575">
          <a:solidFill>
            <a:schemeClr val="bg1"/>
          </a:solidFill>
        </a:ln>
      </xdr:spPr>
    </xdr:pic>
    <xdr:clientData/>
  </xdr:twoCellAnchor>
</xdr:wsDr>
</file>

<file path=xl/drawings/drawing90.xml><?xml version="1.0" encoding="utf-8"?>
<xdr:wsDr xmlns:xdr="http://schemas.openxmlformats.org/drawingml/2006/spreadsheetDrawing" xmlns:a="http://schemas.openxmlformats.org/drawingml/2006/main">
  <xdr:twoCellAnchor>
    <xdr:from>
      <xdr:col>1</xdr:col>
      <xdr:colOff>752474</xdr:colOff>
      <xdr:row>20</xdr:row>
      <xdr:rowOff>85725</xdr:rowOff>
    </xdr:from>
    <xdr:to>
      <xdr:col>9</xdr:col>
      <xdr:colOff>19049</xdr:colOff>
      <xdr:row>40</xdr:row>
      <xdr:rowOff>9524</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1.xml><?xml version="1.0" encoding="utf-8"?>
<xdr:wsDr xmlns:xdr="http://schemas.openxmlformats.org/drawingml/2006/spreadsheetDrawing" xmlns:a="http://schemas.openxmlformats.org/drawingml/2006/main">
  <xdr:oneCellAnchor>
    <xdr:from>
      <xdr:col>3</xdr:col>
      <xdr:colOff>790575</xdr:colOff>
      <xdr:row>16</xdr:row>
      <xdr:rowOff>190500</xdr:rowOff>
    </xdr:from>
    <xdr:ext cx="3882409" cy="869662"/>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7500-000002000000}"/>
                </a:ext>
              </a:extLst>
            </xdr:cNvPr>
            <xdr:cNvSpPr txBox="1"/>
          </xdr:nvSpPr>
          <xdr:spPr>
            <a:xfrm>
              <a:off x="3724275" y="7077075"/>
              <a:ext cx="3882409" cy="8696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solidFill>
                              <a:sysClr val="windowText" lastClr="000000"/>
                            </a:solidFill>
                            <a:latin typeface="Cambria Math" panose="02040503050406030204" pitchFamily="18" charset="0"/>
                          </a:rPr>
                        </m:ctrlPr>
                      </m:fPr>
                      <m:num>
                        <m:eqArr>
                          <m:eqArrPr>
                            <m:ctrlPr>
                              <a:rPr lang="es-CR" sz="1100" b="0" i="1">
                                <a:solidFill>
                                  <a:sysClr val="windowText" lastClr="000000"/>
                                </a:solidFill>
                                <a:latin typeface="Cambria Math" panose="02040503050406030204" pitchFamily="18" charset="0"/>
                              </a:rPr>
                            </m:ctrlPr>
                          </m:eqArrPr>
                          <m:e>
                            <m:r>
                              <a:rPr lang="es-CR" sz="1100" b="0" i="1">
                                <a:solidFill>
                                  <a:sysClr val="windowText" lastClr="000000"/>
                                </a:solidFill>
                                <a:latin typeface="Cambria Math" panose="02040503050406030204" pitchFamily="18" charset="0"/>
                              </a:rPr>
                              <m:t>𝑁</m:t>
                            </m:r>
                            <m:r>
                              <a:rPr lang="es-CR" sz="1100" b="0" i="1">
                                <a:solidFill>
                                  <a:sysClr val="windowText" lastClr="000000"/>
                                </a:solidFill>
                                <a:latin typeface="Cambria Math" panose="02040503050406030204" pitchFamily="18" charset="0"/>
                              </a:rPr>
                              <m:t>ú</m:t>
                            </m:r>
                            <m:r>
                              <a:rPr lang="es-CR" sz="1100" b="0" i="1">
                                <a:solidFill>
                                  <a:sysClr val="windowText" lastClr="000000"/>
                                </a:solidFill>
                                <a:latin typeface="Cambria Math" panose="02040503050406030204" pitchFamily="18" charset="0"/>
                              </a:rPr>
                              <m:t>𝑚𝑒𝑟𝑜</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𝑑𝑒</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𝑛𝑖</m:t>
                            </m:r>
                            <m:r>
                              <a:rPr lang="es-CR" sz="1100" b="0" i="1">
                                <a:solidFill>
                                  <a:sysClr val="windowText" lastClr="000000"/>
                                </a:solidFill>
                                <a:latin typeface="Cambria Math" panose="02040503050406030204" pitchFamily="18" charset="0"/>
                              </a:rPr>
                              <m:t>ñ</m:t>
                            </m:r>
                            <m:r>
                              <a:rPr lang="es-CR" sz="1100" b="0" i="1">
                                <a:solidFill>
                                  <a:sysClr val="windowText" lastClr="000000"/>
                                </a:solidFill>
                                <a:latin typeface="Cambria Math" panose="02040503050406030204" pitchFamily="18" charset="0"/>
                              </a:rPr>
                              <m:t>𝑜𝑠</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𝑛𝑖</m:t>
                            </m:r>
                            <m:r>
                              <a:rPr lang="es-CR" sz="1100" b="0" i="1">
                                <a:solidFill>
                                  <a:sysClr val="windowText" lastClr="000000"/>
                                </a:solidFill>
                                <a:latin typeface="Cambria Math" panose="02040503050406030204" pitchFamily="18" charset="0"/>
                              </a:rPr>
                              <m:t>ñ</m:t>
                            </m:r>
                            <m:r>
                              <a:rPr lang="es-CR" sz="1100" b="0" i="1">
                                <a:solidFill>
                                  <a:sysClr val="windowText" lastClr="000000"/>
                                </a:solidFill>
                                <a:latin typeface="Cambria Math" panose="02040503050406030204" pitchFamily="18" charset="0"/>
                              </a:rPr>
                              <m:t>𝑎𝑠</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𝑦</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𝑎𝑑𝑜𝑙𝑒𝑠𝑐𝑒𝑛𝑡𝑒𝑠</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𝑒𝑛</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a:rPr>
                              <m:t>𝑡𝑒𝑟𝑐𝑒𝑟</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𝑔𝑟𝑎𝑑𝑜</m:t>
                            </m:r>
                            <m:r>
                              <a:rPr lang="es-CR" sz="1100" b="0" i="1">
                                <a:solidFill>
                                  <a:sysClr val="windowText" lastClr="000000"/>
                                </a:solidFill>
                                <a:latin typeface="Cambria Math" panose="02040503050406030204" pitchFamily="18" charset="0"/>
                              </a:rPr>
                              <m:t> </m:t>
                            </m:r>
                          </m:e>
                          <m:e>
                            <m:r>
                              <a:rPr lang="es-CR" sz="1100" b="0" i="1">
                                <a:solidFill>
                                  <a:sysClr val="windowText" lastClr="000000"/>
                                </a:solidFill>
                                <a:latin typeface="Cambria Math" panose="02040503050406030204" pitchFamily="18" charset="0"/>
                              </a:rPr>
                              <m:t>𝑞𝑢𝑒</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𝑎𝑙𝑐𝑎𝑛𝑧𝑎𝑛</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𝑛𝑖𝑣𝑒𝑙𝑒𝑠</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𝑚</m:t>
                            </m:r>
                            <m:r>
                              <a:rPr lang="es-CR" sz="1100" b="0" i="1">
                                <a:solidFill>
                                  <a:sysClr val="windowText" lastClr="000000"/>
                                </a:solidFill>
                                <a:latin typeface="Cambria Math" panose="02040503050406030204" pitchFamily="18" charset="0"/>
                              </a:rPr>
                              <m:t>í</m:t>
                            </m:r>
                            <m:r>
                              <a:rPr lang="es-CR" sz="1100" b="0" i="1">
                                <a:solidFill>
                                  <a:sysClr val="windowText" lastClr="000000"/>
                                </a:solidFill>
                                <a:latin typeface="Cambria Math" panose="02040503050406030204" pitchFamily="18" charset="0"/>
                              </a:rPr>
                              <m:t>𝑛𝑖𝑚𝑜𝑠</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𝑑𝑒</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𝑐𝑜𝑚𝑝𝑒𝑡𝑒𝑛𝑐𝑖𝑎</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𝑝𝑜𝑟</m:t>
                            </m:r>
                          </m:e>
                          <m:e>
                            <m:sSub>
                              <m:sSubPr>
                                <m:ctrlPr>
                                  <a:rPr lang="es-CR" sz="1100" b="0" i="1">
                                    <a:solidFill>
                                      <a:sysClr val="windowText" lastClr="000000"/>
                                    </a:solidFill>
                                    <a:effectLst/>
                                    <a:latin typeface="Cambria Math" panose="02040503050406030204" pitchFamily="18" charset="0"/>
                                    <a:ea typeface="+mn-ea"/>
                                    <a:cs typeface="+mn-cs"/>
                                  </a:rPr>
                                </m:ctrlPr>
                              </m:sSubPr>
                              <m:e>
                                <m:r>
                                  <a:rPr lang="es-CR" sz="1100" b="0" i="1">
                                    <a:solidFill>
                                      <a:sysClr val="windowText" lastClr="000000"/>
                                    </a:solidFill>
                                    <a:effectLst/>
                                    <a:latin typeface="Cambria Math" panose="02040503050406030204" pitchFamily="18" charset="0"/>
                                    <a:ea typeface="+mn-ea"/>
                                    <a:cs typeface="+mn-cs"/>
                                  </a:rPr>
                                  <m:t>á</m:t>
                                </m:r>
                                <m:r>
                                  <a:rPr lang="es-CR" sz="1100" b="0" i="1">
                                    <a:solidFill>
                                      <a:sysClr val="windowText" lastClr="000000"/>
                                    </a:solidFill>
                                    <a:effectLst/>
                                    <a:latin typeface="Cambria Math" panose="02040503050406030204" pitchFamily="18" charset="0"/>
                                    <a:ea typeface="+mn-ea"/>
                                    <a:cs typeface="+mn-cs"/>
                                  </a:rPr>
                                  <m:t>𝑟𝑒𝑎</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𝑡𝑒𝑚</m:t>
                                </m:r>
                                <m:r>
                                  <a:rPr lang="es-CR" sz="1100" b="0" i="1">
                                    <a:solidFill>
                                      <a:sysClr val="windowText" lastClr="000000"/>
                                    </a:solidFill>
                                    <a:effectLst/>
                                    <a:latin typeface="Cambria Math" panose="02040503050406030204" pitchFamily="18" charset="0"/>
                                    <a:ea typeface="+mn-ea"/>
                                    <a:cs typeface="+mn-cs"/>
                                  </a:rPr>
                                  <m:t>á</m:t>
                                </m:r>
                                <m:r>
                                  <a:rPr lang="es-CR" sz="1100" b="0" i="1">
                                    <a:solidFill>
                                      <a:sysClr val="windowText" lastClr="000000"/>
                                    </a:solidFill>
                                    <a:effectLst/>
                                    <a:latin typeface="Cambria Math" panose="02040503050406030204" pitchFamily="18" charset="0"/>
                                    <a:ea typeface="+mn-ea"/>
                                    <a:cs typeface="+mn-cs"/>
                                  </a:rPr>
                                  <m:t>𝑡𝑖𝑐𝑎</m:t>
                                </m:r>
                              </m:e>
                              <m:sub>
                                <m:r>
                                  <a:rPr lang="es-CR" sz="1100" b="0" i="1">
                                    <a:solidFill>
                                      <a:sysClr val="windowText" lastClr="000000"/>
                                    </a:solidFill>
                                    <a:effectLst/>
                                    <a:latin typeface="Cambria Math" panose="02040503050406030204" pitchFamily="18" charset="0"/>
                                    <a:ea typeface="+mn-ea"/>
                                    <a:cs typeface="+mn-cs"/>
                                  </a:rPr>
                                  <m:t>𝑖</m:t>
                                </m:r>
                              </m:sub>
                            </m:sSub>
                          </m:e>
                        </m:eqArr>
                      </m:num>
                      <m:den>
                        <m:eqArr>
                          <m:eqArrPr>
                            <m:ctrlPr>
                              <a:rPr lang="es-CR" sz="1100" b="0" i="1">
                                <a:solidFill>
                                  <a:sysClr val="windowText" lastClr="000000"/>
                                </a:solidFill>
                                <a:effectLst/>
                                <a:latin typeface="Cambria Math" panose="02040503050406030204" pitchFamily="18" charset="0"/>
                                <a:ea typeface="+mn-ea"/>
                                <a:cs typeface="+mn-cs"/>
                              </a:rPr>
                            </m:ctrlPr>
                          </m:eqArrPr>
                          <m:e>
                            <m:r>
                              <a:rPr lang="es-CR" sz="1100" b="0" i="1">
                                <a:solidFill>
                                  <a:sysClr val="windowText" lastClr="000000"/>
                                </a:solidFill>
                                <a:effectLst/>
                                <a:latin typeface="Cambria Math" panose="02040503050406030204" pitchFamily="18" charset="0"/>
                                <a:ea typeface="+mn-ea"/>
                                <a:cs typeface="+mn-cs"/>
                              </a:rPr>
                              <m:t>𝑇𝑜𝑡𝑎𝑙</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𝑑𝑒</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𝑛𝑖</m:t>
                            </m:r>
                            <m:r>
                              <a:rPr lang="es-CR" sz="1100" b="0" i="1">
                                <a:solidFill>
                                  <a:sysClr val="windowText" lastClr="000000"/>
                                </a:solidFill>
                                <a:effectLst/>
                                <a:latin typeface="Cambria Math" panose="02040503050406030204" pitchFamily="18" charset="0"/>
                                <a:ea typeface="+mn-ea"/>
                                <a:cs typeface="+mn-cs"/>
                              </a:rPr>
                              <m:t>ñ</m:t>
                            </m:r>
                            <m:r>
                              <a:rPr lang="es-CR" sz="1100" b="0" i="1">
                                <a:solidFill>
                                  <a:sysClr val="windowText" lastClr="000000"/>
                                </a:solidFill>
                                <a:effectLst/>
                                <a:latin typeface="Cambria Math" panose="02040503050406030204" pitchFamily="18" charset="0"/>
                                <a:ea typeface="+mn-ea"/>
                                <a:cs typeface="+mn-cs"/>
                              </a:rPr>
                              <m:t>𝑜𝑠</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𝑛𝑖</m:t>
                            </m:r>
                            <m:r>
                              <a:rPr lang="es-CR" sz="1100" b="0" i="1">
                                <a:solidFill>
                                  <a:sysClr val="windowText" lastClr="000000"/>
                                </a:solidFill>
                                <a:effectLst/>
                                <a:latin typeface="Cambria Math" panose="02040503050406030204" pitchFamily="18" charset="0"/>
                                <a:ea typeface="+mn-ea"/>
                                <a:cs typeface="+mn-cs"/>
                              </a:rPr>
                              <m:t>ñ</m:t>
                            </m:r>
                            <m:r>
                              <a:rPr lang="es-CR" sz="1100" b="0" i="1">
                                <a:solidFill>
                                  <a:sysClr val="windowText" lastClr="000000"/>
                                </a:solidFill>
                                <a:effectLst/>
                                <a:latin typeface="Cambria Math" panose="02040503050406030204" pitchFamily="18" charset="0"/>
                                <a:ea typeface="+mn-ea"/>
                                <a:cs typeface="+mn-cs"/>
                              </a:rPr>
                              <m:t>𝑎𝑠</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𝑦</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𝑎𝑑𝑜𝑙𝑒𝑠𝑐𝑒𝑛𝑡𝑒𝑠</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𝑒𝑛</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𝑡𝑒𝑟𝑐𝑒𝑟</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𝑔𝑟𝑎𝑑𝑜</m:t>
                            </m:r>
                          </m:e>
                          <m:e>
                            <m:sSub>
                              <m:sSubPr>
                                <m:ctrlPr>
                                  <a:rPr lang="es-CR" sz="1100" b="0" i="1">
                                    <a:solidFill>
                                      <a:sysClr val="windowText" lastClr="000000"/>
                                    </a:solidFill>
                                    <a:effectLst/>
                                    <a:latin typeface="Cambria Math" panose="02040503050406030204" pitchFamily="18" charset="0"/>
                                    <a:ea typeface="+mn-ea"/>
                                    <a:cs typeface="+mn-cs"/>
                                  </a:rPr>
                                </m:ctrlPr>
                              </m:sSubPr>
                              <m:e>
                                <m:r>
                                  <a:rPr lang="es-CR" sz="1100" b="0" i="1">
                                    <a:solidFill>
                                      <a:sysClr val="windowText" lastClr="000000"/>
                                    </a:solidFill>
                                    <a:effectLst/>
                                    <a:latin typeface="Cambria Math" panose="02040503050406030204" pitchFamily="18" charset="0"/>
                                    <a:ea typeface="+mn-ea"/>
                                    <a:cs typeface="+mn-cs"/>
                                  </a:rPr>
                                  <m:t>𝑝𝑜𝑟</m:t>
                                </m:r>
                                <m:r>
                                  <a:rPr lang="es-CR" sz="1100" b="0" i="1">
                                    <a:solidFill>
                                      <a:sysClr val="windowText" lastClr="000000"/>
                                    </a:solidFill>
                                    <a:effectLst/>
                                    <a:latin typeface="Cambria Math" panose="02040503050406030204" pitchFamily="18" charset="0"/>
                                    <a:ea typeface="+mn-ea"/>
                                    <a:cs typeface="+mn-cs"/>
                                  </a:rPr>
                                  <m:t> á</m:t>
                                </m:r>
                                <m:r>
                                  <a:rPr lang="es-CR" sz="1100" b="0" i="1">
                                    <a:solidFill>
                                      <a:sysClr val="windowText" lastClr="000000"/>
                                    </a:solidFill>
                                    <a:effectLst/>
                                    <a:latin typeface="Cambria Math" panose="02040503050406030204" pitchFamily="18" charset="0"/>
                                    <a:ea typeface="+mn-ea"/>
                                    <a:cs typeface="+mn-cs"/>
                                  </a:rPr>
                                  <m:t>𝑟𝑒𝑎</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𝑡𝑒𝑚</m:t>
                                </m:r>
                                <m:r>
                                  <a:rPr lang="es-CR" sz="1100" b="0" i="1">
                                    <a:solidFill>
                                      <a:sysClr val="windowText" lastClr="000000"/>
                                    </a:solidFill>
                                    <a:effectLst/>
                                    <a:latin typeface="Cambria Math" panose="02040503050406030204" pitchFamily="18" charset="0"/>
                                    <a:ea typeface="+mn-ea"/>
                                    <a:cs typeface="+mn-cs"/>
                                  </a:rPr>
                                  <m:t>á</m:t>
                                </m:r>
                                <m:r>
                                  <a:rPr lang="es-CR" sz="1100" b="0" i="1">
                                    <a:solidFill>
                                      <a:sysClr val="windowText" lastClr="000000"/>
                                    </a:solidFill>
                                    <a:effectLst/>
                                    <a:latin typeface="Cambria Math" panose="02040503050406030204" pitchFamily="18" charset="0"/>
                                    <a:ea typeface="+mn-ea"/>
                                    <a:cs typeface="+mn-cs"/>
                                  </a:rPr>
                                  <m:t>𝑡𝑖𝑐𝑎</m:t>
                                </m:r>
                              </m:e>
                              <m:sub>
                                <m:r>
                                  <a:rPr lang="es-CR" sz="1100" b="0" i="1">
                                    <a:solidFill>
                                      <a:sysClr val="windowText" lastClr="000000"/>
                                    </a:solidFill>
                                    <a:effectLst/>
                                    <a:latin typeface="Cambria Math" panose="02040503050406030204" pitchFamily="18" charset="0"/>
                                    <a:ea typeface="+mn-ea"/>
                                    <a:cs typeface="+mn-cs"/>
                                  </a:rPr>
                                  <m:t>𝑖</m:t>
                                </m:r>
                              </m:sub>
                            </m:sSub>
                          </m:e>
                        </m:eqArr>
                      </m:den>
                    </m:f>
                    <m:r>
                      <a:rPr lang="es-CR" sz="1100" b="0" i="1">
                        <a:solidFill>
                          <a:sysClr val="windowText" lastClr="000000"/>
                        </a:solidFill>
                        <a:latin typeface="Cambria Math" panose="02040503050406030204" pitchFamily="18" charset="0"/>
                      </a:rPr>
                      <m:t>𝑥</m:t>
                    </m:r>
                    <m:r>
                      <a:rPr lang="es-CR" sz="1100" b="0" i="1">
                        <a:solidFill>
                          <a:sysClr val="windowText" lastClr="000000"/>
                        </a:solidFill>
                        <a:latin typeface="Cambria Math" panose="02040503050406030204" pitchFamily="18" charset="0"/>
                      </a:rPr>
                      <m:t>100</m:t>
                    </m:r>
                  </m:oMath>
                </m:oMathPara>
              </a14:m>
              <a:endParaRPr lang="es-CR" sz="1200" i="1">
                <a:solidFill>
                  <a:sysClr val="windowText" lastClr="000000"/>
                </a:solidFill>
              </a:endParaRPr>
            </a:p>
          </xdr:txBody>
        </xdr:sp>
      </mc:Choice>
      <mc:Fallback xmlns="">
        <xdr:sp macro="" textlink="">
          <xdr:nvSpPr>
            <xdr:cNvPr id="3" name="CuadroTexto 2">
              <a:extLst>
                <a:ext uri="{FF2B5EF4-FFF2-40B4-BE49-F238E27FC236}">
                  <a16:creationId xmlns:a16="http://schemas.microsoft.com/office/drawing/2014/main" id="{00000000-0008-0000-7500-000002000000}"/>
                </a:ext>
              </a:extLst>
            </xdr:cNvPr>
            <xdr:cNvSpPr txBox="1"/>
          </xdr:nvSpPr>
          <xdr:spPr>
            <a:xfrm>
              <a:off x="3724275" y="7077075"/>
              <a:ext cx="3882409" cy="8696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solidFill>
                    <a:sysClr val="windowText" lastClr="000000"/>
                  </a:solidFill>
                  <a:latin typeface="Cambria Math" panose="02040503050406030204" pitchFamily="18" charset="0"/>
                </a:rPr>
                <a:t>█(𝑁ú𝑚𝑒𝑟𝑜 𝑑𝑒 𝑛𝑖ñ𝑜𝑠, 𝑛𝑖ñ𝑎𝑠 𝑦 𝑎𝑑𝑜𝑙𝑒𝑠𝑐𝑒𝑛𝑡𝑒𝑠 𝑒𝑛 </a:t>
              </a:r>
              <a:r>
                <a:rPr lang="es-CR" sz="1100" b="0" i="0">
                  <a:solidFill>
                    <a:sysClr val="windowText" lastClr="000000"/>
                  </a:solidFill>
                  <a:latin typeface="Cambria Math"/>
                </a:rPr>
                <a:t>𝑡𝑒𝑟𝑐𝑒𝑟</a:t>
              </a:r>
              <a:r>
                <a:rPr lang="es-CR" sz="1100" b="0" i="0">
                  <a:solidFill>
                    <a:sysClr val="windowText" lastClr="000000"/>
                  </a:solidFill>
                  <a:latin typeface="Cambria Math" panose="02040503050406030204" pitchFamily="18" charset="0"/>
                </a:rPr>
                <a:t> 𝑔𝑟𝑎𝑑𝑜 @𝑞𝑢𝑒 𝑎𝑙𝑐𝑎𝑛𝑧𝑎𝑛 𝑛𝑖𝑣𝑒𝑙𝑒𝑠 𝑚í𝑛𝑖𝑚𝑜𝑠 𝑑𝑒 𝑐𝑜𝑚𝑝𝑒𝑡𝑒𝑛𝑐𝑖𝑎 𝑝𝑜𝑟@</a:t>
              </a:r>
              <a:r>
                <a:rPr lang="es-CR" sz="1100" b="0" i="0">
                  <a:solidFill>
                    <a:sysClr val="windowText" lastClr="000000"/>
                  </a:solidFill>
                  <a:effectLst/>
                  <a:latin typeface="Cambria Math" panose="02040503050406030204" pitchFamily="18" charset="0"/>
                  <a:ea typeface="+mn-ea"/>
                  <a:cs typeface="+mn-cs"/>
                </a:rPr>
                <a:t>〖á𝑟𝑒𝑎 𝑡𝑒𝑚á𝑡𝑖𝑐𝑎〗_𝑖 )/█(𝑇𝑜𝑡𝑎𝑙 𝑑𝑒 𝑛𝑖ñ𝑜𝑠, 𝑛𝑖ñ𝑎𝑠 𝑦 𝑎𝑑𝑜𝑙𝑒𝑠𝑐𝑒𝑛𝑡𝑒𝑠 𝑒𝑛 𝑡𝑒𝑟𝑐𝑒𝑟 𝑔𝑟𝑎𝑑𝑜@〖𝑝𝑜𝑟 á𝑟𝑒𝑎 𝑡𝑒𝑚á𝑡𝑖𝑐𝑎〗_𝑖 ) </a:t>
              </a:r>
              <a:r>
                <a:rPr lang="es-CR" sz="1100" b="0" i="0">
                  <a:solidFill>
                    <a:sysClr val="windowText" lastClr="000000"/>
                  </a:solidFill>
                  <a:latin typeface="Cambria Math" panose="02040503050406030204" pitchFamily="18" charset="0"/>
                </a:rPr>
                <a:t>𝑥100</a:t>
              </a:r>
              <a:endParaRPr lang="es-CR" sz="1200" i="1">
                <a:solidFill>
                  <a:sysClr val="windowText" lastClr="000000"/>
                </a:solidFill>
              </a:endParaRPr>
            </a:p>
          </xdr:txBody>
        </xdr:sp>
      </mc:Fallback>
    </mc:AlternateContent>
    <xdr:clientData/>
  </xdr:oneCellAnchor>
</xdr:wsDr>
</file>

<file path=xl/drawings/drawing92.xml><?xml version="1.0" encoding="utf-8"?>
<xdr:wsDr xmlns:xdr="http://schemas.openxmlformats.org/drawingml/2006/spreadsheetDrawing" xmlns:a="http://schemas.openxmlformats.org/drawingml/2006/main">
  <xdr:twoCellAnchor>
    <xdr:from>
      <xdr:col>1</xdr:col>
      <xdr:colOff>704849</xdr:colOff>
      <xdr:row>19</xdr:row>
      <xdr:rowOff>57150</xdr:rowOff>
    </xdr:from>
    <xdr:to>
      <xdr:col>8</xdr:col>
      <xdr:colOff>247649</xdr:colOff>
      <xdr:row>38</xdr:row>
      <xdr:rowOff>76199</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3.xml><?xml version="1.0" encoding="utf-8"?>
<xdr:wsDr xmlns:xdr="http://schemas.openxmlformats.org/drawingml/2006/spreadsheetDrawing" xmlns:a="http://schemas.openxmlformats.org/drawingml/2006/main">
  <xdr:oneCellAnchor>
    <xdr:from>
      <xdr:col>3</xdr:col>
      <xdr:colOff>645583</xdr:colOff>
      <xdr:row>16</xdr:row>
      <xdr:rowOff>169334</xdr:rowOff>
    </xdr:from>
    <xdr:ext cx="3828805" cy="869662"/>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7500-000002000000}"/>
                </a:ext>
              </a:extLst>
            </xdr:cNvPr>
            <xdr:cNvSpPr txBox="1"/>
          </xdr:nvSpPr>
          <xdr:spPr>
            <a:xfrm>
              <a:off x="3693583" y="6874934"/>
              <a:ext cx="3828805" cy="8696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solidFill>
                              <a:sysClr val="windowText" lastClr="000000"/>
                            </a:solidFill>
                            <a:latin typeface="Cambria Math" panose="02040503050406030204" pitchFamily="18" charset="0"/>
                          </a:rPr>
                        </m:ctrlPr>
                      </m:fPr>
                      <m:num>
                        <m:eqArr>
                          <m:eqArrPr>
                            <m:ctrlPr>
                              <a:rPr lang="es-CR" sz="1100" b="0" i="1">
                                <a:solidFill>
                                  <a:sysClr val="windowText" lastClr="000000"/>
                                </a:solidFill>
                                <a:latin typeface="Cambria Math" panose="02040503050406030204" pitchFamily="18" charset="0"/>
                              </a:rPr>
                            </m:ctrlPr>
                          </m:eqArrPr>
                          <m:e>
                            <m:r>
                              <a:rPr lang="es-CR" sz="1100" b="0" i="1">
                                <a:solidFill>
                                  <a:sysClr val="windowText" lastClr="000000"/>
                                </a:solidFill>
                                <a:latin typeface="Cambria Math" panose="02040503050406030204" pitchFamily="18" charset="0"/>
                              </a:rPr>
                              <m:t>𝑁</m:t>
                            </m:r>
                            <m:r>
                              <a:rPr lang="es-CR" sz="1100" b="0" i="1">
                                <a:solidFill>
                                  <a:sysClr val="windowText" lastClr="000000"/>
                                </a:solidFill>
                                <a:latin typeface="Cambria Math" panose="02040503050406030204" pitchFamily="18" charset="0"/>
                              </a:rPr>
                              <m:t>ú</m:t>
                            </m:r>
                            <m:r>
                              <a:rPr lang="es-CR" sz="1100" b="0" i="1">
                                <a:solidFill>
                                  <a:sysClr val="windowText" lastClr="000000"/>
                                </a:solidFill>
                                <a:latin typeface="Cambria Math" panose="02040503050406030204" pitchFamily="18" charset="0"/>
                              </a:rPr>
                              <m:t>𝑚𝑒𝑟𝑜</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𝑑𝑒</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𝑛𝑖</m:t>
                            </m:r>
                            <m:r>
                              <a:rPr lang="es-CR" sz="1100" b="0" i="1">
                                <a:solidFill>
                                  <a:sysClr val="windowText" lastClr="000000"/>
                                </a:solidFill>
                                <a:latin typeface="Cambria Math" panose="02040503050406030204" pitchFamily="18" charset="0"/>
                              </a:rPr>
                              <m:t>ñ</m:t>
                            </m:r>
                            <m:r>
                              <a:rPr lang="es-CR" sz="1100" b="0" i="1">
                                <a:solidFill>
                                  <a:sysClr val="windowText" lastClr="000000"/>
                                </a:solidFill>
                                <a:latin typeface="Cambria Math" panose="02040503050406030204" pitchFamily="18" charset="0"/>
                              </a:rPr>
                              <m:t>𝑜𝑠</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𝑛𝑖</m:t>
                            </m:r>
                            <m:r>
                              <a:rPr lang="es-CR" sz="1100" b="0" i="1">
                                <a:solidFill>
                                  <a:sysClr val="windowText" lastClr="000000"/>
                                </a:solidFill>
                                <a:latin typeface="Cambria Math" panose="02040503050406030204" pitchFamily="18" charset="0"/>
                              </a:rPr>
                              <m:t>ñ</m:t>
                            </m:r>
                            <m:r>
                              <a:rPr lang="es-CR" sz="1100" b="0" i="1">
                                <a:solidFill>
                                  <a:sysClr val="windowText" lastClr="000000"/>
                                </a:solidFill>
                                <a:latin typeface="Cambria Math" panose="02040503050406030204" pitchFamily="18" charset="0"/>
                              </a:rPr>
                              <m:t>𝑎𝑠</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𝑦</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𝑎𝑑𝑜𝑙𝑒𝑠𝑐𝑒𝑛𝑡𝑒𝑠</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𝑒𝑛</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𝑠𝑒𝑥𝑡𝑜</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𝑔𝑟𝑎𝑑𝑜</m:t>
                            </m:r>
                            <m:r>
                              <a:rPr lang="es-CR" sz="1100" b="0" i="1">
                                <a:solidFill>
                                  <a:sysClr val="windowText" lastClr="000000"/>
                                </a:solidFill>
                                <a:latin typeface="Cambria Math" panose="02040503050406030204" pitchFamily="18" charset="0"/>
                              </a:rPr>
                              <m:t> </m:t>
                            </m:r>
                          </m:e>
                          <m:e>
                            <m:r>
                              <a:rPr lang="es-CR" sz="1100" b="0" i="1">
                                <a:solidFill>
                                  <a:sysClr val="windowText" lastClr="000000"/>
                                </a:solidFill>
                                <a:latin typeface="Cambria Math" panose="02040503050406030204" pitchFamily="18" charset="0"/>
                              </a:rPr>
                              <m:t>𝑞𝑢𝑒</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𝑎𝑙𝑐𝑎𝑛𝑧𝑎𝑛</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𝑛𝑖𝑣𝑒𝑙𝑒𝑠</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𝑚</m:t>
                            </m:r>
                            <m:r>
                              <a:rPr lang="es-CR" sz="1100" b="0" i="1">
                                <a:solidFill>
                                  <a:sysClr val="windowText" lastClr="000000"/>
                                </a:solidFill>
                                <a:latin typeface="Cambria Math" panose="02040503050406030204" pitchFamily="18" charset="0"/>
                              </a:rPr>
                              <m:t>í</m:t>
                            </m:r>
                            <m:r>
                              <a:rPr lang="es-CR" sz="1100" b="0" i="1">
                                <a:solidFill>
                                  <a:sysClr val="windowText" lastClr="000000"/>
                                </a:solidFill>
                                <a:latin typeface="Cambria Math" panose="02040503050406030204" pitchFamily="18" charset="0"/>
                              </a:rPr>
                              <m:t>𝑛𝑖𝑚𝑜𝑠</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𝑑𝑒</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𝑐𝑜𝑚𝑝𝑒𝑡𝑒𝑛𝑐𝑖𝑎</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𝑝𝑜𝑟</m:t>
                            </m:r>
                          </m:e>
                          <m:e>
                            <m:sSub>
                              <m:sSubPr>
                                <m:ctrlPr>
                                  <a:rPr lang="es-CR" sz="1100" b="0" i="1">
                                    <a:solidFill>
                                      <a:sysClr val="windowText" lastClr="000000"/>
                                    </a:solidFill>
                                    <a:effectLst/>
                                    <a:latin typeface="Cambria Math" panose="02040503050406030204" pitchFamily="18" charset="0"/>
                                    <a:ea typeface="+mn-ea"/>
                                    <a:cs typeface="+mn-cs"/>
                                  </a:rPr>
                                </m:ctrlPr>
                              </m:sSubPr>
                              <m:e>
                                <m:r>
                                  <a:rPr lang="es-CR" sz="1100" b="0" i="1">
                                    <a:solidFill>
                                      <a:sysClr val="windowText" lastClr="000000"/>
                                    </a:solidFill>
                                    <a:effectLst/>
                                    <a:latin typeface="Cambria Math" panose="02040503050406030204" pitchFamily="18" charset="0"/>
                                    <a:ea typeface="+mn-ea"/>
                                    <a:cs typeface="+mn-cs"/>
                                  </a:rPr>
                                  <m:t>á</m:t>
                                </m:r>
                                <m:r>
                                  <a:rPr lang="es-CR" sz="1100" b="0" i="1">
                                    <a:solidFill>
                                      <a:sysClr val="windowText" lastClr="000000"/>
                                    </a:solidFill>
                                    <a:effectLst/>
                                    <a:latin typeface="Cambria Math" panose="02040503050406030204" pitchFamily="18" charset="0"/>
                                    <a:ea typeface="+mn-ea"/>
                                    <a:cs typeface="+mn-cs"/>
                                  </a:rPr>
                                  <m:t>𝑟𝑒𝑎</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𝑡𝑒𝑚</m:t>
                                </m:r>
                                <m:r>
                                  <a:rPr lang="es-CR" sz="1100" b="0" i="1">
                                    <a:solidFill>
                                      <a:sysClr val="windowText" lastClr="000000"/>
                                    </a:solidFill>
                                    <a:effectLst/>
                                    <a:latin typeface="Cambria Math" panose="02040503050406030204" pitchFamily="18" charset="0"/>
                                    <a:ea typeface="+mn-ea"/>
                                    <a:cs typeface="+mn-cs"/>
                                  </a:rPr>
                                  <m:t>á</m:t>
                                </m:r>
                                <m:r>
                                  <a:rPr lang="es-CR" sz="1100" b="0" i="1">
                                    <a:solidFill>
                                      <a:sysClr val="windowText" lastClr="000000"/>
                                    </a:solidFill>
                                    <a:effectLst/>
                                    <a:latin typeface="Cambria Math" panose="02040503050406030204" pitchFamily="18" charset="0"/>
                                    <a:ea typeface="+mn-ea"/>
                                    <a:cs typeface="+mn-cs"/>
                                  </a:rPr>
                                  <m:t>𝑡𝑖𝑐𝑎</m:t>
                                </m:r>
                              </m:e>
                              <m:sub>
                                <m:r>
                                  <a:rPr lang="es-CR" sz="1100" b="0" i="1">
                                    <a:solidFill>
                                      <a:sysClr val="windowText" lastClr="000000"/>
                                    </a:solidFill>
                                    <a:effectLst/>
                                    <a:latin typeface="Cambria Math" panose="02040503050406030204" pitchFamily="18" charset="0"/>
                                    <a:ea typeface="+mn-ea"/>
                                    <a:cs typeface="+mn-cs"/>
                                  </a:rPr>
                                  <m:t>𝑖</m:t>
                                </m:r>
                              </m:sub>
                            </m:sSub>
                          </m:e>
                        </m:eqArr>
                      </m:num>
                      <m:den>
                        <m:eqArr>
                          <m:eqArrPr>
                            <m:ctrlPr>
                              <a:rPr lang="es-CR" sz="1100" b="0" i="1">
                                <a:solidFill>
                                  <a:sysClr val="windowText" lastClr="000000"/>
                                </a:solidFill>
                                <a:effectLst/>
                                <a:latin typeface="Cambria Math" panose="02040503050406030204" pitchFamily="18" charset="0"/>
                                <a:ea typeface="+mn-ea"/>
                                <a:cs typeface="+mn-cs"/>
                              </a:rPr>
                            </m:ctrlPr>
                          </m:eqArrPr>
                          <m:e>
                            <m:r>
                              <a:rPr lang="es-CR" sz="1100" b="0" i="1">
                                <a:solidFill>
                                  <a:sysClr val="windowText" lastClr="000000"/>
                                </a:solidFill>
                                <a:effectLst/>
                                <a:latin typeface="Cambria Math" panose="02040503050406030204" pitchFamily="18" charset="0"/>
                                <a:ea typeface="+mn-ea"/>
                                <a:cs typeface="+mn-cs"/>
                              </a:rPr>
                              <m:t>𝑇𝑜𝑡𝑎𝑙</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𝑑𝑒</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𝑛𝑖</m:t>
                            </m:r>
                            <m:r>
                              <a:rPr lang="es-CR" sz="1100" b="0" i="1">
                                <a:solidFill>
                                  <a:sysClr val="windowText" lastClr="000000"/>
                                </a:solidFill>
                                <a:effectLst/>
                                <a:latin typeface="Cambria Math" panose="02040503050406030204" pitchFamily="18" charset="0"/>
                                <a:ea typeface="+mn-ea"/>
                                <a:cs typeface="+mn-cs"/>
                              </a:rPr>
                              <m:t>ñ</m:t>
                            </m:r>
                            <m:r>
                              <a:rPr lang="es-CR" sz="1100" b="0" i="1">
                                <a:solidFill>
                                  <a:sysClr val="windowText" lastClr="000000"/>
                                </a:solidFill>
                                <a:effectLst/>
                                <a:latin typeface="Cambria Math" panose="02040503050406030204" pitchFamily="18" charset="0"/>
                                <a:ea typeface="+mn-ea"/>
                                <a:cs typeface="+mn-cs"/>
                              </a:rPr>
                              <m:t>𝑜𝑠</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𝑛𝑖</m:t>
                            </m:r>
                            <m:r>
                              <a:rPr lang="es-CR" sz="1100" b="0" i="1">
                                <a:solidFill>
                                  <a:sysClr val="windowText" lastClr="000000"/>
                                </a:solidFill>
                                <a:effectLst/>
                                <a:latin typeface="Cambria Math" panose="02040503050406030204" pitchFamily="18" charset="0"/>
                                <a:ea typeface="+mn-ea"/>
                                <a:cs typeface="+mn-cs"/>
                              </a:rPr>
                              <m:t>ñ</m:t>
                            </m:r>
                            <m:r>
                              <a:rPr lang="es-CR" sz="1100" b="0" i="1">
                                <a:solidFill>
                                  <a:sysClr val="windowText" lastClr="000000"/>
                                </a:solidFill>
                                <a:effectLst/>
                                <a:latin typeface="Cambria Math" panose="02040503050406030204" pitchFamily="18" charset="0"/>
                                <a:ea typeface="+mn-ea"/>
                                <a:cs typeface="+mn-cs"/>
                              </a:rPr>
                              <m:t>𝑎𝑠</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𝑦</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𝑎𝑑𝑜𝑙𝑒𝑠𝑐𝑒𝑛𝑡𝑒𝑠</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𝑒𝑛</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𝑠𝑒𝑥𝑡𝑜</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𝑔𝑟𝑎𝑑𝑜</m:t>
                            </m:r>
                          </m:e>
                          <m:e>
                            <m:sSub>
                              <m:sSubPr>
                                <m:ctrlPr>
                                  <a:rPr lang="es-CR" sz="1100" b="0" i="1">
                                    <a:solidFill>
                                      <a:sysClr val="windowText" lastClr="000000"/>
                                    </a:solidFill>
                                    <a:effectLst/>
                                    <a:latin typeface="Cambria Math" panose="02040503050406030204" pitchFamily="18" charset="0"/>
                                    <a:ea typeface="+mn-ea"/>
                                    <a:cs typeface="+mn-cs"/>
                                  </a:rPr>
                                </m:ctrlPr>
                              </m:sSubPr>
                              <m:e>
                                <m:r>
                                  <a:rPr lang="es-CR" sz="1100" b="0" i="1">
                                    <a:solidFill>
                                      <a:sysClr val="windowText" lastClr="000000"/>
                                    </a:solidFill>
                                    <a:effectLst/>
                                    <a:latin typeface="Cambria Math" panose="02040503050406030204" pitchFamily="18" charset="0"/>
                                    <a:ea typeface="+mn-ea"/>
                                    <a:cs typeface="+mn-cs"/>
                                  </a:rPr>
                                  <m:t>𝑝𝑜𝑟</m:t>
                                </m:r>
                                <m:r>
                                  <a:rPr lang="es-CR" sz="1100" b="0" i="1">
                                    <a:solidFill>
                                      <a:sysClr val="windowText" lastClr="000000"/>
                                    </a:solidFill>
                                    <a:effectLst/>
                                    <a:latin typeface="Cambria Math" panose="02040503050406030204" pitchFamily="18" charset="0"/>
                                    <a:ea typeface="+mn-ea"/>
                                    <a:cs typeface="+mn-cs"/>
                                  </a:rPr>
                                  <m:t> á</m:t>
                                </m:r>
                                <m:r>
                                  <a:rPr lang="es-CR" sz="1100" b="0" i="1">
                                    <a:solidFill>
                                      <a:sysClr val="windowText" lastClr="000000"/>
                                    </a:solidFill>
                                    <a:effectLst/>
                                    <a:latin typeface="Cambria Math" panose="02040503050406030204" pitchFamily="18" charset="0"/>
                                    <a:ea typeface="+mn-ea"/>
                                    <a:cs typeface="+mn-cs"/>
                                  </a:rPr>
                                  <m:t>𝑟𝑒𝑎</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𝑡𝑒𝑚</m:t>
                                </m:r>
                                <m:r>
                                  <a:rPr lang="es-CR" sz="1100" b="0" i="1">
                                    <a:solidFill>
                                      <a:sysClr val="windowText" lastClr="000000"/>
                                    </a:solidFill>
                                    <a:effectLst/>
                                    <a:latin typeface="Cambria Math" panose="02040503050406030204" pitchFamily="18" charset="0"/>
                                    <a:ea typeface="+mn-ea"/>
                                    <a:cs typeface="+mn-cs"/>
                                  </a:rPr>
                                  <m:t>á</m:t>
                                </m:r>
                                <m:r>
                                  <a:rPr lang="es-CR" sz="1100" b="0" i="1">
                                    <a:solidFill>
                                      <a:sysClr val="windowText" lastClr="000000"/>
                                    </a:solidFill>
                                    <a:effectLst/>
                                    <a:latin typeface="Cambria Math" panose="02040503050406030204" pitchFamily="18" charset="0"/>
                                    <a:ea typeface="+mn-ea"/>
                                    <a:cs typeface="+mn-cs"/>
                                  </a:rPr>
                                  <m:t>𝑡𝑖𝑐𝑎</m:t>
                                </m:r>
                              </m:e>
                              <m:sub>
                                <m:r>
                                  <a:rPr lang="es-CR" sz="1100" b="0" i="1">
                                    <a:solidFill>
                                      <a:sysClr val="windowText" lastClr="000000"/>
                                    </a:solidFill>
                                    <a:effectLst/>
                                    <a:latin typeface="Cambria Math" panose="02040503050406030204" pitchFamily="18" charset="0"/>
                                    <a:ea typeface="+mn-ea"/>
                                    <a:cs typeface="+mn-cs"/>
                                  </a:rPr>
                                  <m:t>𝑖</m:t>
                                </m:r>
                              </m:sub>
                            </m:sSub>
                          </m:e>
                        </m:eqArr>
                      </m:den>
                    </m:f>
                    <m:r>
                      <a:rPr lang="es-CR" sz="1100" b="0" i="1">
                        <a:solidFill>
                          <a:sysClr val="windowText" lastClr="000000"/>
                        </a:solidFill>
                        <a:latin typeface="Cambria Math" panose="02040503050406030204" pitchFamily="18" charset="0"/>
                      </a:rPr>
                      <m:t>𝑥</m:t>
                    </m:r>
                    <m:r>
                      <a:rPr lang="es-CR" sz="1100" b="0" i="1">
                        <a:solidFill>
                          <a:sysClr val="windowText" lastClr="000000"/>
                        </a:solidFill>
                        <a:latin typeface="Cambria Math" panose="02040503050406030204" pitchFamily="18" charset="0"/>
                      </a:rPr>
                      <m:t>100</m:t>
                    </m:r>
                  </m:oMath>
                </m:oMathPara>
              </a14:m>
              <a:endParaRPr lang="es-CR" sz="1200" i="1">
                <a:solidFill>
                  <a:sysClr val="windowText" lastClr="000000"/>
                </a:solidFill>
              </a:endParaRPr>
            </a:p>
          </xdr:txBody>
        </xdr:sp>
      </mc:Choice>
      <mc:Fallback xmlns="">
        <xdr:sp macro="" textlink="">
          <xdr:nvSpPr>
            <xdr:cNvPr id="3" name="CuadroTexto 2">
              <a:extLst>
                <a:ext uri="{FF2B5EF4-FFF2-40B4-BE49-F238E27FC236}">
                  <a16:creationId xmlns:a16="http://schemas.microsoft.com/office/drawing/2014/main" id="{00000000-0008-0000-7500-000002000000}"/>
                </a:ext>
              </a:extLst>
            </xdr:cNvPr>
            <xdr:cNvSpPr txBox="1"/>
          </xdr:nvSpPr>
          <xdr:spPr>
            <a:xfrm>
              <a:off x="3693583" y="6874934"/>
              <a:ext cx="3828805" cy="8696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solidFill>
                    <a:sysClr val="windowText" lastClr="000000"/>
                  </a:solidFill>
                  <a:latin typeface="Cambria Math" panose="02040503050406030204" pitchFamily="18" charset="0"/>
                </a:rPr>
                <a:t>█(𝑁ú𝑚𝑒𝑟𝑜 𝑑𝑒 𝑛𝑖ñ𝑜𝑠, 𝑛𝑖ñ𝑎𝑠 𝑦 𝑎𝑑𝑜𝑙𝑒𝑠𝑐𝑒𝑛𝑡𝑒𝑠 𝑒𝑛 𝑠𝑒𝑥𝑡𝑜 𝑔𝑟𝑎𝑑𝑜 @𝑞𝑢𝑒 𝑎𝑙𝑐𝑎𝑛𝑧𝑎𝑛 𝑛𝑖𝑣𝑒𝑙𝑒𝑠 𝑚í𝑛𝑖𝑚𝑜𝑠 𝑑𝑒 𝑐𝑜𝑚𝑝𝑒𝑡𝑒𝑛𝑐𝑖𝑎 𝑝𝑜𝑟@</a:t>
              </a:r>
              <a:r>
                <a:rPr lang="es-CR" sz="1100" b="0" i="0">
                  <a:solidFill>
                    <a:sysClr val="windowText" lastClr="000000"/>
                  </a:solidFill>
                  <a:effectLst/>
                  <a:latin typeface="Cambria Math" panose="02040503050406030204" pitchFamily="18" charset="0"/>
                  <a:ea typeface="+mn-ea"/>
                  <a:cs typeface="+mn-cs"/>
                </a:rPr>
                <a:t>〖á𝑟𝑒𝑎 𝑡𝑒𝑚á𝑡𝑖𝑐𝑎〗_𝑖 )/█(𝑇𝑜𝑡𝑎𝑙 𝑑𝑒 𝑛𝑖ñ𝑜𝑠, 𝑛𝑖ñ𝑎𝑠 𝑦 𝑎𝑑𝑜𝑙𝑒𝑠𝑐𝑒𝑛𝑡𝑒𝑠 𝑒𝑛 𝑠𝑒𝑥𝑡𝑜 𝑔𝑟𝑎𝑑𝑜@〖𝑝𝑜𝑟 á𝑟𝑒𝑎 𝑡𝑒𝑚á𝑡𝑖𝑐𝑎〗_𝑖 ) </a:t>
              </a:r>
              <a:r>
                <a:rPr lang="es-CR" sz="1100" b="0" i="0">
                  <a:solidFill>
                    <a:sysClr val="windowText" lastClr="000000"/>
                  </a:solidFill>
                  <a:latin typeface="Cambria Math" panose="02040503050406030204" pitchFamily="18" charset="0"/>
                </a:rPr>
                <a:t>𝑥100</a:t>
              </a:r>
              <a:endParaRPr lang="es-CR" sz="1200" i="1">
                <a:solidFill>
                  <a:sysClr val="windowText" lastClr="000000"/>
                </a:solidFill>
              </a:endParaRPr>
            </a:p>
          </xdr:txBody>
        </xdr:sp>
      </mc:Fallback>
    </mc:AlternateContent>
    <xdr:clientData/>
  </xdr:oneCellAnchor>
</xdr:wsDr>
</file>

<file path=xl/drawings/drawing94.xml><?xml version="1.0" encoding="utf-8"?>
<xdr:wsDr xmlns:xdr="http://schemas.openxmlformats.org/drawingml/2006/spreadsheetDrawing" xmlns:a="http://schemas.openxmlformats.org/drawingml/2006/main">
  <xdr:twoCellAnchor>
    <xdr:from>
      <xdr:col>2</xdr:col>
      <xdr:colOff>57150</xdr:colOff>
      <xdr:row>21</xdr:row>
      <xdr:rowOff>0</xdr:rowOff>
    </xdr:from>
    <xdr:to>
      <xdr:col>8</xdr:col>
      <xdr:colOff>57150</xdr:colOff>
      <xdr:row>40</xdr:row>
      <xdr:rowOff>28575</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5.xml><?xml version="1.0" encoding="utf-8"?>
<xdr:wsDr xmlns:xdr="http://schemas.openxmlformats.org/drawingml/2006/spreadsheetDrawing" xmlns:a="http://schemas.openxmlformats.org/drawingml/2006/main">
  <xdr:oneCellAnchor>
    <xdr:from>
      <xdr:col>3</xdr:col>
      <xdr:colOff>409575</xdr:colOff>
      <xdr:row>16</xdr:row>
      <xdr:rowOff>50006</xdr:rowOff>
    </xdr:from>
    <xdr:ext cx="4397742" cy="759632"/>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7900-000002000000}"/>
                </a:ext>
              </a:extLst>
            </xdr:cNvPr>
            <xdr:cNvSpPr txBox="1"/>
          </xdr:nvSpPr>
          <xdr:spPr>
            <a:xfrm>
              <a:off x="4533900" y="6431756"/>
              <a:ext cx="4397742" cy="7596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solidFill>
                              <a:sysClr val="windowText" lastClr="000000"/>
                            </a:solidFill>
                            <a:latin typeface="Cambria Math" panose="02040503050406030204" pitchFamily="18" charset="0"/>
                          </a:rPr>
                        </m:ctrlPr>
                      </m:fPr>
                      <m:num>
                        <m:eqArr>
                          <m:eqArrPr>
                            <m:ctrlPr>
                              <a:rPr lang="es-CR" sz="1200" b="0" i="1">
                                <a:solidFill>
                                  <a:sysClr val="windowText" lastClr="000000"/>
                                </a:solidFill>
                                <a:latin typeface="Cambria Math" panose="02040503050406030204" pitchFamily="18" charset="0"/>
                              </a:rPr>
                            </m:ctrlPr>
                          </m:eqArrPr>
                          <m:e>
                            <m:r>
                              <a:rPr lang="es-CR" sz="1200" b="0" i="1">
                                <a:solidFill>
                                  <a:sysClr val="windowText" lastClr="000000"/>
                                </a:solidFill>
                                <a:latin typeface="Cambria Math" panose="02040503050406030204" pitchFamily="18" charset="0"/>
                              </a:rPr>
                              <m:t>𝑁</m:t>
                            </m:r>
                            <m:r>
                              <a:rPr lang="es-CR" sz="1200" b="0" i="1">
                                <a:solidFill>
                                  <a:sysClr val="windowText" lastClr="000000"/>
                                </a:solidFill>
                                <a:latin typeface="Cambria Math" panose="02040503050406030204" pitchFamily="18" charset="0"/>
                              </a:rPr>
                              <m:t>ú</m:t>
                            </m:r>
                            <m:r>
                              <a:rPr lang="es-CR" sz="1200" b="0" i="1">
                                <a:solidFill>
                                  <a:sysClr val="windowText" lastClr="000000"/>
                                </a:solidFill>
                                <a:latin typeface="Cambria Math" panose="02040503050406030204" pitchFamily="18" charset="0"/>
                              </a:rPr>
                              <m:t>𝑚𝑒𝑟𝑜</m:t>
                            </m:r>
                            <m:r>
                              <a:rPr lang="es-MX" sz="1200" b="0" i="1">
                                <a:solidFill>
                                  <a:sysClr val="windowText" lastClr="000000"/>
                                </a:solidFill>
                                <a:latin typeface="Cambria Math" panose="02040503050406030204" pitchFamily="18" charset="0"/>
                              </a:rPr>
                              <m:t> </m:t>
                            </m:r>
                            <m:r>
                              <a:rPr lang="es-MX" sz="1200" b="0" i="1">
                                <a:solidFill>
                                  <a:sysClr val="windowText" lastClr="000000"/>
                                </a:solidFill>
                                <a:latin typeface="Cambria Math" panose="02040503050406030204" pitchFamily="18" charset="0"/>
                              </a:rPr>
                              <m:t>𝑑𝑒</m:t>
                            </m:r>
                            <m:r>
                              <a:rPr lang="es-CR" sz="1200" b="0" i="1">
                                <a:solidFill>
                                  <a:sysClr val="windowText" lastClr="000000"/>
                                </a:solidFill>
                                <a:latin typeface="Cambria Math" panose="02040503050406030204" pitchFamily="18" charset="0"/>
                              </a:rPr>
                              <m:t> </m:t>
                            </m:r>
                            <m:r>
                              <a:rPr lang="es-MX" sz="1200" b="0" i="1">
                                <a:solidFill>
                                  <a:sysClr val="windowText" lastClr="000000"/>
                                </a:solidFill>
                                <a:latin typeface="Cambria Math" panose="02040503050406030204" pitchFamily="18" charset="0"/>
                              </a:rPr>
                              <m:t>𝑒𝑠𝑡𝑢𝑑𝑖𝑎𝑛𝑡𝑒𝑠</m:t>
                            </m:r>
                            <m:r>
                              <a:rPr lang="es-MX" sz="1200" b="0" i="1">
                                <a:solidFill>
                                  <a:sysClr val="windowText" lastClr="000000"/>
                                </a:solidFill>
                                <a:latin typeface="Cambria Math" panose="02040503050406030204" pitchFamily="18" charset="0"/>
                              </a:rPr>
                              <m:t> </m:t>
                            </m:r>
                            <m:r>
                              <a:rPr lang="es-MX" sz="1200" b="0" i="1">
                                <a:solidFill>
                                  <a:sysClr val="windowText" lastClr="000000"/>
                                </a:solidFill>
                                <a:latin typeface="Cambria Math" panose="02040503050406030204" pitchFamily="18" charset="0"/>
                              </a:rPr>
                              <m:t>𝑐𝑜𝑛</m:t>
                            </m:r>
                            <m:r>
                              <a:rPr lang="es-MX" sz="1200" b="0" i="1">
                                <a:solidFill>
                                  <a:sysClr val="windowText" lastClr="000000"/>
                                </a:solidFill>
                                <a:latin typeface="Cambria Math" panose="02040503050406030204" pitchFamily="18" charset="0"/>
                              </a:rPr>
                              <m:t> 15 </m:t>
                            </m:r>
                            <m:r>
                              <a:rPr lang="es-MX" sz="1200" b="0" i="1">
                                <a:solidFill>
                                  <a:sysClr val="windowText" lastClr="000000"/>
                                </a:solidFill>
                                <a:latin typeface="Cambria Math" panose="02040503050406030204" pitchFamily="18" charset="0"/>
                              </a:rPr>
                              <m:t>𝑎</m:t>
                            </m:r>
                            <m:r>
                              <a:rPr lang="es-MX" sz="1200" b="0" i="1">
                                <a:solidFill>
                                  <a:sysClr val="windowText" lastClr="000000"/>
                                </a:solidFill>
                                <a:latin typeface="Cambria Math" panose="02040503050406030204" pitchFamily="18" charset="0"/>
                              </a:rPr>
                              <m:t>ñ</m:t>
                            </m:r>
                            <m:r>
                              <a:rPr lang="es-MX" sz="1200" b="0" i="1">
                                <a:solidFill>
                                  <a:sysClr val="windowText" lastClr="000000"/>
                                </a:solidFill>
                                <a:latin typeface="Cambria Math" panose="02040503050406030204" pitchFamily="18" charset="0"/>
                              </a:rPr>
                              <m:t>𝑜𝑠</m:t>
                            </m:r>
                            <m:r>
                              <a:rPr lang="es-CR" sz="1200" b="0" i="1">
                                <a:solidFill>
                                  <a:sysClr val="windowText" lastClr="000000"/>
                                </a:solidFill>
                                <a:latin typeface="Cambria Math" panose="02040503050406030204" pitchFamily="18" charset="0"/>
                              </a:rPr>
                              <m:t> </m:t>
                            </m:r>
                          </m:e>
                          <m:e>
                            <m:r>
                              <a:rPr lang="es-CR" sz="1200" b="0" i="1">
                                <a:solidFill>
                                  <a:sysClr val="windowText" lastClr="000000"/>
                                </a:solidFill>
                                <a:latin typeface="Cambria Math" panose="02040503050406030204" pitchFamily="18" charset="0"/>
                              </a:rPr>
                              <m:t>𝑞𝑢𝑒</m:t>
                            </m:r>
                            <m:r>
                              <a:rPr lang="es-CR" sz="1200" b="0" i="1">
                                <a:solidFill>
                                  <a:sysClr val="windowText" lastClr="000000"/>
                                </a:solidFill>
                                <a:latin typeface="Cambria Math" panose="02040503050406030204" pitchFamily="18" charset="0"/>
                              </a:rPr>
                              <m:t> </m:t>
                            </m:r>
                            <m:r>
                              <a:rPr lang="es-CR" sz="1200" b="0" i="1">
                                <a:solidFill>
                                  <a:sysClr val="windowText" lastClr="000000"/>
                                </a:solidFill>
                                <a:latin typeface="Cambria Math" panose="02040503050406030204" pitchFamily="18" charset="0"/>
                              </a:rPr>
                              <m:t>h𝑎𝑛</m:t>
                            </m:r>
                            <m:r>
                              <a:rPr lang="es-CR" sz="1200" b="0" i="1">
                                <a:solidFill>
                                  <a:sysClr val="windowText" lastClr="000000"/>
                                </a:solidFill>
                                <a:latin typeface="Cambria Math" panose="02040503050406030204" pitchFamily="18" charset="0"/>
                              </a:rPr>
                              <m:t> </m:t>
                            </m:r>
                            <m:r>
                              <a:rPr lang="es-CR" sz="1200" b="0" i="1">
                                <a:solidFill>
                                  <a:sysClr val="windowText" lastClr="000000"/>
                                </a:solidFill>
                                <a:latin typeface="Cambria Math" panose="02040503050406030204" pitchFamily="18" charset="0"/>
                              </a:rPr>
                              <m:t>𝑎𝑙𝑐𝑎𝑛𝑧𝑎𝑑𝑜</m:t>
                            </m:r>
                            <m:r>
                              <a:rPr lang="es-CR" sz="1200" b="0" i="1">
                                <a:solidFill>
                                  <a:sysClr val="windowText" lastClr="000000"/>
                                </a:solidFill>
                                <a:latin typeface="Cambria Math" panose="02040503050406030204" pitchFamily="18" charset="0"/>
                              </a:rPr>
                              <m:t> </m:t>
                            </m:r>
                            <m:r>
                              <a:rPr lang="es-CR" sz="1200" b="0" i="1">
                                <a:solidFill>
                                  <a:sysClr val="windowText" lastClr="000000"/>
                                </a:solidFill>
                                <a:latin typeface="Cambria Math" panose="02040503050406030204" pitchFamily="18" charset="0"/>
                              </a:rPr>
                              <m:t>𝑛𝑖𝑣𝑒𝑙𝑒𝑠</m:t>
                            </m:r>
                            <m:r>
                              <a:rPr lang="es-CR" sz="1200" b="0" i="1">
                                <a:solidFill>
                                  <a:sysClr val="windowText" lastClr="000000"/>
                                </a:solidFill>
                                <a:latin typeface="Cambria Math" panose="02040503050406030204" pitchFamily="18" charset="0"/>
                              </a:rPr>
                              <m:t> </m:t>
                            </m:r>
                            <m:r>
                              <a:rPr lang="es-CR" sz="1200" b="0" i="1">
                                <a:solidFill>
                                  <a:sysClr val="windowText" lastClr="000000"/>
                                </a:solidFill>
                                <a:latin typeface="Cambria Math" panose="02040503050406030204" pitchFamily="18" charset="0"/>
                              </a:rPr>
                              <m:t>𝑚</m:t>
                            </m:r>
                            <m:r>
                              <a:rPr lang="es-CR" sz="1200" b="0" i="1">
                                <a:solidFill>
                                  <a:sysClr val="windowText" lastClr="000000"/>
                                </a:solidFill>
                                <a:latin typeface="Cambria Math" panose="02040503050406030204" pitchFamily="18" charset="0"/>
                              </a:rPr>
                              <m:t>í</m:t>
                            </m:r>
                            <m:r>
                              <a:rPr lang="es-CR" sz="1200" b="0" i="1">
                                <a:solidFill>
                                  <a:sysClr val="windowText" lastClr="000000"/>
                                </a:solidFill>
                                <a:latin typeface="Cambria Math" panose="02040503050406030204" pitchFamily="18" charset="0"/>
                              </a:rPr>
                              <m:t>𝑛𝑖𝑚𝑜𝑠</m:t>
                            </m:r>
                            <m:r>
                              <a:rPr lang="es-CR" sz="1200" b="0" i="1">
                                <a:solidFill>
                                  <a:sysClr val="windowText" lastClr="000000"/>
                                </a:solidFill>
                                <a:latin typeface="Cambria Math" panose="02040503050406030204" pitchFamily="18" charset="0"/>
                              </a:rPr>
                              <m:t> </m:t>
                            </m:r>
                            <m:r>
                              <a:rPr lang="es-CR" sz="1200" b="0" i="1">
                                <a:solidFill>
                                  <a:sysClr val="windowText" lastClr="000000"/>
                                </a:solidFill>
                                <a:latin typeface="Cambria Math" panose="02040503050406030204" pitchFamily="18" charset="0"/>
                              </a:rPr>
                              <m:t>𝑑𝑒</m:t>
                            </m:r>
                            <m:r>
                              <a:rPr lang="es-CR" sz="1200" b="0" i="1">
                                <a:solidFill>
                                  <a:sysClr val="windowText" lastClr="000000"/>
                                </a:solidFill>
                                <a:latin typeface="Cambria Math" panose="02040503050406030204" pitchFamily="18" charset="0"/>
                              </a:rPr>
                              <m:t> </m:t>
                            </m:r>
                            <m:r>
                              <a:rPr lang="es-CR" sz="1200" b="0" i="1">
                                <a:solidFill>
                                  <a:sysClr val="windowText" lastClr="000000"/>
                                </a:solidFill>
                                <a:latin typeface="Cambria Math" panose="02040503050406030204" pitchFamily="18" charset="0"/>
                              </a:rPr>
                              <m:t>𝑐𝑜𝑚𝑝𝑒𝑡𝑒𝑛𝑐𝑖𝑎</m:t>
                            </m:r>
                            <m:r>
                              <a:rPr lang="es-CR" sz="1200" b="0" i="1">
                                <a:solidFill>
                                  <a:sysClr val="windowText" lastClr="000000"/>
                                </a:solidFill>
                                <a:latin typeface="Cambria Math" panose="02040503050406030204" pitchFamily="18" charset="0"/>
                              </a:rPr>
                              <m:t> </m:t>
                            </m:r>
                            <m:r>
                              <a:rPr lang="es-CR" sz="1200" b="0" i="1">
                                <a:solidFill>
                                  <a:sysClr val="windowText" lastClr="000000"/>
                                </a:solidFill>
                                <a:latin typeface="Cambria Math" panose="02040503050406030204" pitchFamily="18" charset="0"/>
                              </a:rPr>
                              <m:t>𝑝𝑜𝑟</m:t>
                            </m:r>
                          </m:e>
                          <m:e>
                            <m:sSub>
                              <m:sSubPr>
                                <m:ctrlPr>
                                  <a:rPr lang="es-CR" sz="1200" b="0" i="1">
                                    <a:solidFill>
                                      <a:sysClr val="windowText" lastClr="000000"/>
                                    </a:solidFill>
                                    <a:effectLst/>
                                    <a:latin typeface="Cambria Math" panose="02040503050406030204" pitchFamily="18" charset="0"/>
                                    <a:ea typeface="+mn-ea"/>
                                    <a:cs typeface="+mn-cs"/>
                                  </a:rPr>
                                </m:ctrlPr>
                              </m:sSubPr>
                              <m:e>
                                <m:r>
                                  <a:rPr lang="es-CR" sz="1200" b="0" i="1">
                                    <a:solidFill>
                                      <a:sysClr val="windowText" lastClr="000000"/>
                                    </a:solidFill>
                                    <a:effectLst/>
                                    <a:latin typeface="Cambria Math" panose="02040503050406030204" pitchFamily="18" charset="0"/>
                                    <a:ea typeface="+mn-ea"/>
                                    <a:cs typeface="+mn-cs"/>
                                  </a:rPr>
                                  <m:t>á</m:t>
                                </m:r>
                                <m:r>
                                  <a:rPr lang="es-CR" sz="1200" b="0" i="1">
                                    <a:solidFill>
                                      <a:sysClr val="windowText" lastClr="000000"/>
                                    </a:solidFill>
                                    <a:effectLst/>
                                    <a:latin typeface="Cambria Math" panose="02040503050406030204" pitchFamily="18" charset="0"/>
                                    <a:ea typeface="+mn-ea"/>
                                    <a:cs typeface="+mn-cs"/>
                                  </a:rPr>
                                  <m:t>𝑟𝑒𝑎</m:t>
                                </m:r>
                                <m:r>
                                  <a:rPr lang="es-CR" sz="1200" b="0" i="1">
                                    <a:solidFill>
                                      <a:sysClr val="windowText" lastClr="000000"/>
                                    </a:solidFill>
                                    <a:effectLst/>
                                    <a:latin typeface="Cambria Math" panose="02040503050406030204" pitchFamily="18" charset="0"/>
                                    <a:ea typeface="+mn-ea"/>
                                    <a:cs typeface="+mn-cs"/>
                                  </a:rPr>
                                  <m:t> </m:t>
                                </m:r>
                                <m:r>
                                  <a:rPr lang="es-CR" sz="1200" b="0" i="1">
                                    <a:solidFill>
                                      <a:sysClr val="windowText" lastClr="000000"/>
                                    </a:solidFill>
                                    <a:effectLst/>
                                    <a:latin typeface="Cambria Math" panose="02040503050406030204" pitchFamily="18" charset="0"/>
                                    <a:ea typeface="+mn-ea"/>
                                    <a:cs typeface="+mn-cs"/>
                                  </a:rPr>
                                  <m:t>𝑡𝑒𝑚</m:t>
                                </m:r>
                                <m:r>
                                  <a:rPr lang="es-CR" sz="1200" b="0" i="1">
                                    <a:solidFill>
                                      <a:sysClr val="windowText" lastClr="000000"/>
                                    </a:solidFill>
                                    <a:effectLst/>
                                    <a:latin typeface="Cambria Math" panose="02040503050406030204" pitchFamily="18" charset="0"/>
                                    <a:ea typeface="+mn-ea"/>
                                    <a:cs typeface="+mn-cs"/>
                                  </a:rPr>
                                  <m:t>á</m:t>
                                </m:r>
                                <m:r>
                                  <a:rPr lang="es-CR" sz="1200" b="0" i="1">
                                    <a:solidFill>
                                      <a:sysClr val="windowText" lastClr="000000"/>
                                    </a:solidFill>
                                    <a:effectLst/>
                                    <a:latin typeface="Cambria Math" panose="02040503050406030204" pitchFamily="18" charset="0"/>
                                    <a:ea typeface="+mn-ea"/>
                                    <a:cs typeface="+mn-cs"/>
                                  </a:rPr>
                                  <m:t>𝑡𝑖𝑐𝑎</m:t>
                                </m:r>
                              </m:e>
                              <m:sub>
                                <m:r>
                                  <a:rPr lang="es-CR" sz="1200" b="0" i="1">
                                    <a:solidFill>
                                      <a:sysClr val="windowText" lastClr="000000"/>
                                    </a:solidFill>
                                    <a:effectLst/>
                                    <a:latin typeface="Cambria Math" panose="02040503050406030204" pitchFamily="18" charset="0"/>
                                    <a:ea typeface="+mn-ea"/>
                                    <a:cs typeface="+mn-cs"/>
                                  </a:rPr>
                                  <m:t>𝑖</m:t>
                                </m:r>
                              </m:sub>
                            </m:sSub>
                          </m:e>
                        </m:eqArr>
                      </m:num>
                      <m:den>
                        <m:sSub>
                          <m:sSubPr>
                            <m:ctrlPr>
                              <a:rPr lang="es-CR" sz="1200" b="0" i="1">
                                <a:solidFill>
                                  <a:sysClr val="windowText" lastClr="000000"/>
                                </a:solidFill>
                                <a:effectLst/>
                                <a:latin typeface="Cambria Math" panose="02040503050406030204" pitchFamily="18" charset="0"/>
                                <a:ea typeface="+mn-ea"/>
                                <a:cs typeface="+mn-cs"/>
                              </a:rPr>
                            </m:ctrlPr>
                          </m:sSubPr>
                          <m:e>
                            <m:r>
                              <a:rPr lang="es-CR" sz="1100" b="0" i="1">
                                <a:solidFill>
                                  <a:sysClr val="windowText" lastClr="000000"/>
                                </a:solidFill>
                                <a:effectLst/>
                                <a:latin typeface="Cambria Math" panose="02040503050406030204" pitchFamily="18" charset="0"/>
                                <a:ea typeface="+mn-ea"/>
                                <a:cs typeface="+mn-cs"/>
                              </a:rPr>
                              <m:t>𝑇𝑜𝑡𝑎𝑙</m:t>
                            </m:r>
                            <m:r>
                              <a:rPr lang="es-CR" sz="1100" b="0" i="1">
                                <a:solidFill>
                                  <a:sysClr val="windowText" lastClr="000000"/>
                                </a:solidFill>
                                <a:effectLst/>
                                <a:latin typeface="Cambria Math" panose="02040503050406030204" pitchFamily="18" charset="0"/>
                                <a:ea typeface="+mn-ea"/>
                                <a:cs typeface="+mn-cs"/>
                              </a:rPr>
                              <m:t> </m:t>
                            </m:r>
                            <m:r>
                              <a:rPr lang="es-MX" sz="1100" b="0" i="1">
                                <a:solidFill>
                                  <a:sysClr val="windowText" lastClr="000000"/>
                                </a:solidFill>
                                <a:effectLst/>
                                <a:latin typeface="Cambria Math" panose="02040503050406030204" pitchFamily="18" charset="0"/>
                                <a:ea typeface="+mn-ea"/>
                                <a:cs typeface="+mn-cs"/>
                              </a:rPr>
                              <m:t>𝑒𝑠𝑡𝑢𝑑𝑖𝑎𝑛𝑡𝑒𝑠</m:t>
                            </m:r>
                            <m:r>
                              <a:rPr lang="es-MX" sz="1100" b="0" i="1">
                                <a:solidFill>
                                  <a:sysClr val="windowText" lastClr="000000"/>
                                </a:solidFill>
                                <a:effectLst/>
                                <a:latin typeface="Cambria Math" panose="02040503050406030204" pitchFamily="18" charset="0"/>
                                <a:ea typeface="+mn-ea"/>
                                <a:cs typeface="+mn-cs"/>
                              </a:rPr>
                              <m:t> </m:t>
                            </m:r>
                            <m:r>
                              <a:rPr lang="es-MX" sz="1100" b="0" i="1">
                                <a:solidFill>
                                  <a:sysClr val="windowText" lastClr="000000"/>
                                </a:solidFill>
                                <a:effectLst/>
                                <a:latin typeface="Cambria Math" panose="02040503050406030204" pitchFamily="18" charset="0"/>
                                <a:ea typeface="+mn-ea"/>
                                <a:cs typeface="+mn-cs"/>
                              </a:rPr>
                              <m:t>𝑐𝑜𝑛</m:t>
                            </m:r>
                            <m:r>
                              <a:rPr lang="es-MX" sz="1100" b="0" i="1">
                                <a:solidFill>
                                  <a:sysClr val="windowText" lastClr="000000"/>
                                </a:solidFill>
                                <a:effectLst/>
                                <a:latin typeface="Cambria Math" panose="02040503050406030204" pitchFamily="18" charset="0"/>
                                <a:ea typeface="+mn-ea"/>
                                <a:cs typeface="+mn-cs"/>
                              </a:rPr>
                              <m:t> 15 </m:t>
                            </m:r>
                            <m:r>
                              <a:rPr lang="es-MX" sz="1100" b="0" i="1">
                                <a:solidFill>
                                  <a:sysClr val="windowText" lastClr="000000"/>
                                </a:solidFill>
                                <a:effectLst/>
                                <a:latin typeface="Cambria Math" panose="02040503050406030204" pitchFamily="18" charset="0"/>
                                <a:ea typeface="+mn-ea"/>
                                <a:cs typeface="+mn-cs"/>
                              </a:rPr>
                              <m:t>𝑎</m:t>
                            </m:r>
                            <m:r>
                              <a:rPr lang="es-MX" sz="1100" b="0" i="1">
                                <a:solidFill>
                                  <a:sysClr val="windowText" lastClr="000000"/>
                                </a:solidFill>
                                <a:effectLst/>
                                <a:latin typeface="Cambria Math" panose="02040503050406030204" pitchFamily="18" charset="0"/>
                                <a:ea typeface="+mn-ea"/>
                                <a:cs typeface="+mn-cs"/>
                              </a:rPr>
                              <m:t>ñ</m:t>
                            </m:r>
                            <m:r>
                              <a:rPr lang="es-MX" sz="1100" b="0" i="1">
                                <a:solidFill>
                                  <a:sysClr val="windowText" lastClr="000000"/>
                                </a:solidFill>
                                <a:effectLst/>
                                <a:latin typeface="Cambria Math" panose="02040503050406030204" pitchFamily="18" charset="0"/>
                                <a:ea typeface="+mn-ea"/>
                                <a:cs typeface="+mn-cs"/>
                              </a:rPr>
                              <m:t>𝑜𝑠</m:t>
                            </m:r>
                            <m:r>
                              <a:rPr lang="es-MX" sz="1100" b="0" i="1">
                                <a:solidFill>
                                  <a:sysClr val="windowText" lastClr="000000"/>
                                </a:solidFill>
                                <a:effectLst/>
                                <a:latin typeface="Cambria Math" panose="02040503050406030204" pitchFamily="18" charset="0"/>
                                <a:ea typeface="+mn-ea"/>
                                <a:cs typeface="+mn-cs"/>
                              </a:rPr>
                              <m:t> </m:t>
                            </m:r>
                            <m:r>
                              <a:rPr lang="es-MX" sz="1100" b="0" i="1">
                                <a:solidFill>
                                  <a:sysClr val="windowText" lastClr="000000"/>
                                </a:solidFill>
                                <a:effectLst/>
                                <a:latin typeface="Cambria Math" panose="02040503050406030204" pitchFamily="18" charset="0"/>
                                <a:ea typeface="+mn-ea"/>
                                <a:cs typeface="+mn-cs"/>
                              </a:rPr>
                              <m:t>𝑝𝑜𝑟</m:t>
                            </m:r>
                            <m:r>
                              <a:rPr lang="es-MX" sz="1100" b="0" i="1">
                                <a:solidFill>
                                  <a:sysClr val="windowText" lastClr="000000"/>
                                </a:solidFill>
                                <a:effectLst/>
                                <a:latin typeface="Cambria Math" panose="02040503050406030204" pitchFamily="18" charset="0"/>
                                <a:ea typeface="+mn-ea"/>
                                <a:cs typeface="+mn-cs"/>
                              </a:rPr>
                              <m:t> á</m:t>
                            </m:r>
                            <m:r>
                              <a:rPr lang="es-MX" sz="1100" b="0" i="1">
                                <a:solidFill>
                                  <a:sysClr val="windowText" lastClr="000000"/>
                                </a:solidFill>
                                <a:effectLst/>
                                <a:latin typeface="Cambria Math" panose="02040503050406030204" pitchFamily="18" charset="0"/>
                                <a:ea typeface="+mn-ea"/>
                                <a:cs typeface="+mn-cs"/>
                              </a:rPr>
                              <m:t>𝑟𝑒𝑎</m:t>
                            </m:r>
                            <m:r>
                              <a:rPr lang="es-MX" sz="1100" b="0" i="1">
                                <a:solidFill>
                                  <a:sysClr val="windowText" lastClr="000000"/>
                                </a:solidFill>
                                <a:effectLst/>
                                <a:latin typeface="Cambria Math" panose="02040503050406030204" pitchFamily="18" charset="0"/>
                                <a:ea typeface="+mn-ea"/>
                                <a:cs typeface="+mn-cs"/>
                              </a:rPr>
                              <m:t> </m:t>
                            </m:r>
                            <m:r>
                              <a:rPr lang="es-MX" sz="1100" b="0" i="1">
                                <a:solidFill>
                                  <a:sysClr val="windowText" lastClr="000000"/>
                                </a:solidFill>
                                <a:effectLst/>
                                <a:latin typeface="Cambria Math" panose="02040503050406030204" pitchFamily="18" charset="0"/>
                                <a:ea typeface="+mn-ea"/>
                                <a:cs typeface="+mn-cs"/>
                              </a:rPr>
                              <m:t>𝑡𝑒𝑚</m:t>
                            </m:r>
                            <m:r>
                              <a:rPr lang="es-MX" sz="1100" b="0" i="1">
                                <a:solidFill>
                                  <a:sysClr val="windowText" lastClr="000000"/>
                                </a:solidFill>
                                <a:effectLst/>
                                <a:latin typeface="Cambria Math" panose="02040503050406030204" pitchFamily="18" charset="0"/>
                                <a:ea typeface="+mn-ea"/>
                                <a:cs typeface="+mn-cs"/>
                              </a:rPr>
                              <m:t>á</m:t>
                            </m:r>
                            <m:r>
                              <a:rPr lang="es-MX" sz="1100" b="0" i="1">
                                <a:solidFill>
                                  <a:sysClr val="windowText" lastClr="000000"/>
                                </a:solidFill>
                                <a:effectLst/>
                                <a:latin typeface="Cambria Math" panose="02040503050406030204" pitchFamily="18" charset="0"/>
                                <a:ea typeface="+mn-ea"/>
                                <a:cs typeface="+mn-cs"/>
                              </a:rPr>
                              <m:t>𝑡𝑖𝑐𝑎</m:t>
                            </m:r>
                          </m:e>
                          <m:sub>
                            <m:r>
                              <a:rPr lang="es-MX" sz="1200" b="0" i="1">
                                <a:solidFill>
                                  <a:sysClr val="windowText" lastClr="000000"/>
                                </a:solidFill>
                                <a:effectLst/>
                                <a:latin typeface="Cambria Math" panose="02040503050406030204" pitchFamily="18" charset="0"/>
                                <a:ea typeface="+mn-ea"/>
                                <a:cs typeface="+mn-cs"/>
                              </a:rPr>
                              <m:t>𝑖</m:t>
                            </m:r>
                          </m:sub>
                        </m:sSub>
                      </m:den>
                    </m:f>
                    <m:r>
                      <a:rPr lang="es-MX" sz="1200" b="0" i="1">
                        <a:solidFill>
                          <a:sysClr val="windowText" lastClr="000000"/>
                        </a:solidFill>
                        <a:latin typeface="Cambria Math" panose="02040503050406030204" pitchFamily="18" charset="0"/>
                      </a:rPr>
                      <m:t>𝑥</m:t>
                    </m:r>
                    <m:r>
                      <a:rPr lang="es-MX" sz="1200" b="0" i="1">
                        <a:solidFill>
                          <a:sysClr val="windowText" lastClr="000000"/>
                        </a:solidFill>
                        <a:latin typeface="Cambria Math" panose="02040503050406030204" pitchFamily="18" charset="0"/>
                      </a:rPr>
                      <m:t>100</m:t>
                    </m:r>
                  </m:oMath>
                </m:oMathPara>
              </a14:m>
              <a:endParaRPr lang="es-CR" sz="1200">
                <a:solidFill>
                  <a:sysClr val="windowText" lastClr="000000"/>
                </a:solidFill>
              </a:endParaRPr>
            </a:p>
          </xdr:txBody>
        </xdr:sp>
      </mc:Choice>
      <mc:Fallback xmlns="">
        <xdr:sp macro="" textlink="">
          <xdr:nvSpPr>
            <xdr:cNvPr id="3" name="CuadroTexto 2">
              <a:extLst>
                <a:ext uri="{FF2B5EF4-FFF2-40B4-BE49-F238E27FC236}">
                  <a16:creationId xmlns:a16="http://schemas.microsoft.com/office/drawing/2014/main" id="{00000000-0008-0000-7900-000002000000}"/>
                </a:ext>
              </a:extLst>
            </xdr:cNvPr>
            <xdr:cNvSpPr txBox="1"/>
          </xdr:nvSpPr>
          <xdr:spPr>
            <a:xfrm>
              <a:off x="4533900" y="6431756"/>
              <a:ext cx="4397742" cy="7596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solidFill>
                    <a:sysClr val="windowText" lastClr="000000"/>
                  </a:solidFill>
                  <a:latin typeface="Cambria Math" panose="02040503050406030204" pitchFamily="18" charset="0"/>
                </a:rPr>
                <a:t>█(𝑁ú𝑚𝑒𝑟𝑜</a:t>
              </a:r>
              <a:r>
                <a:rPr lang="es-MX" sz="1200" b="0" i="0">
                  <a:solidFill>
                    <a:sysClr val="windowText" lastClr="000000"/>
                  </a:solidFill>
                  <a:latin typeface="Cambria Math" panose="02040503050406030204" pitchFamily="18" charset="0"/>
                </a:rPr>
                <a:t> 𝑑𝑒</a:t>
              </a:r>
              <a:r>
                <a:rPr lang="es-CR" sz="1200" b="0" i="0">
                  <a:solidFill>
                    <a:sysClr val="windowText" lastClr="000000"/>
                  </a:solidFill>
                  <a:latin typeface="Cambria Math" panose="02040503050406030204" pitchFamily="18" charset="0"/>
                </a:rPr>
                <a:t> </a:t>
              </a:r>
              <a:r>
                <a:rPr lang="es-MX" sz="1200" b="0" i="0">
                  <a:solidFill>
                    <a:sysClr val="windowText" lastClr="000000"/>
                  </a:solidFill>
                  <a:latin typeface="Cambria Math" panose="02040503050406030204" pitchFamily="18" charset="0"/>
                </a:rPr>
                <a:t>𝑒𝑠𝑡𝑢𝑑𝑖𝑎𝑛𝑡𝑒𝑠 𝑐𝑜𝑛 15 𝑎ñ𝑜𝑠</a:t>
              </a:r>
              <a:r>
                <a:rPr lang="es-CR" sz="1200" b="0" i="0">
                  <a:solidFill>
                    <a:sysClr val="windowText" lastClr="000000"/>
                  </a:solidFill>
                  <a:latin typeface="Cambria Math" panose="02040503050406030204" pitchFamily="18" charset="0"/>
                </a:rPr>
                <a:t> @𝑞𝑢𝑒 ℎ𝑎𝑛 𝑎𝑙𝑐𝑎𝑛𝑧𝑎𝑑𝑜 𝑛𝑖𝑣𝑒𝑙𝑒𝑠 𝑚í𝑛𝑖𝑚𝑜𝑠 𝑑𝑒 𝑐𝑜𝑚𝑝𝑒𝑡𝑒𝑛𝑐𝑖𝑎 𝑝𝑜𝑟@</a:t>
              </a:r>
              <a:r>
                <a:rPr lang="es-CR" sz="1200" b="0" i="0">
                  <a:solidFill>
                    <a:sysClr val="windowText" lastClr="000000"/>
                  </a:solidFill>
                  <a:effectLst/>
                  <a:latin typeface="Cambria Math" panose="02040503050406030204" pitchFamily="18" charset="0"/>
                  <a:ea typeface="+mn-ea"/>
                  <a:cs typeface="+mn-cs"/>
                </a:rPr>
                <a:t>〖á𝑟𝑒𝑎 𝑡𝑒𝑚á𝑡𝑖𝑐𝑎〗_𝑖 )/〖</a:t>
              </a:r>
              <a:r>
                <a:rPr lang="es-CR" sz="1100" b="0" i="0">
                  <a:solidFill>
                    <a:sysClr val="windowText" lastClr="000000"/>
                  </a:solidFill>
                  <a:effectLst/>
                  <a:latin typeface="Cambria Math" panose="02040503050406030204" pitchFamily="18" charset="0"/>
                  <a:ea typeface="+mn-ea"/>
                  <a:cs typeface="+mn-cs"/>
                </a:rPr>
                <a:t>𝑇𝑜𝑡𝑎𝑙 </a:t>
              </a:r>
              <a:r>
                <a:rPr lang="es-MX" sz="1100" b="0" i="0">
                  <a:solidFill>
                    <a:sysClr val="windowText" lastClr="000000"/>
                  </a:solidFill>
                  <a:effectLst/>
                  <a:latin typeface="Cambria Math" panose="02040503050406030204" pitchFamily="18" charset="0"/>
                  <a:ea typeface="+mn-ea"/>
                  <a:cs typeface="+mn-cs"/>
                </a:rPr>
                <a:t>𝑒𝑠𝑡𝑢𝑑𝑖𝑎𝑛𝑡𝑒𝑠 𝑐𝑜𝑛 15 𝑎ñ𝑜𝑠 𝑝𝑜𝑟 á𝑟𝑒𝑎 𝑡𝑒𝑚á𝑡𝑖𝑐𝑎</a:t>
              </a:r>
              <a:r>
                <a:rPr lang="es-CR" sz="1200" b="0" i="0">
                  <a:solidFill>
                    <a:sysClr val="windowText" lastClr="000000"/>
                  </a:solidFill>
                  <a:effectLst/>
                  <a:latin typeface="Cambria Math" panose="02040503050406030204" pitchFamily="18" charset="0"/>
                  <a:ea typeface="+mn-ea"/>
                  <a:cs typeface="+mn-cs"/>
                </a:rPr>
                <a:t>〗_</a:t>
              </a:r>
              <a:r>
                <a:rPr lang="es-MX" sz="1200" b="0" i="0">
                  <a:solidFill>
                    <a:sysClr val="windowText" lastClr="000000"/>
                  </a:solidFill>
                  <a:effectLst/>
                  <a:latin typeface="Cambria Math" panose="02040503050406030204" pitchFamily="18" charset="0"/>
                  <a:ea typeface="+mn-ea"/>
                  <a:cs typeface="+mn-cs"/>
                </a:rPr>
                <a:t>𝑖  </a:t>
              </a:r>
              <a:r>
                <a:rPr lang="es-MX" sz="1200" b="0" i="0">
                  <a:solidFill>
                    <a:sysClr val="windowText" lastClr="000000"/>
                  </a:solidFill>
                  <a:latin typeface="Cambria Math" panose="02040503050406030204" pitchFamily="18" charset="0"/>
                </a:rPr>
                <a:t>𝑥100</a:t>
              </a:r>
              <a:endParaRPr lang="es-CR" sz="1200">
                <a:solidFill>
                  <a:sysClr val="windowText" lastClr="000000"/>
                </a:solidFill>
              </a:endParaRPr>
            </a:p>
          </xdr:txBody>
        </xdr:sp>
      </mc:Fallback>
    </mc:AlternateContent>
    <xdr:clientData/>
  </xdr:oneCellAnchor>
</xdr:wsDr>
</file>

<file path=xl/drawings/drawing96.xml><?xml version="1.0" encoding="utf-8"?>
<xdr:wsDr xmlns:xdr="http://schemas.openxmlformats.org/drawingml/2006/spreadsheetDrawing" xmlns:a="http://schemas.openxmlformats.org/drawingml/2006/main">
  <xdr:oneCellAnchor>
    <xdr:from>
      <xdr:col>3</xdr:col>
      <xdr:colOff>276225</xdr:colOff>
      <xdr:row>15</xdr:row>
      <xdr:rowOff>157162</xdr:rowOff>
    </xdr:from>
    <xdr:ext cx="1529650" cy="289118"/>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7B00-000002000000}"/>
                </a:ext>
              </a:extLst>
            </xdr:cNvPr>
            <xdr:cNvSpPr txBox="1"/>
          </xdr:nvSpPr>
          <xdr:spPr>
            <a:xfrm>
              <a:off x="4400550" y="8377237"/>
              <a:ext cx="1529650" cy="289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000" b="0" i="1">
                        <a:latin typeface="Cambria Math" panose="02040503050406030204" pitchFamily="18" charset="0"/>
                      </a:rPr>
                      <m:t>𝑃𝐶𝐷𝑇</m:t>
                    </m:r>
                    <m:r>
                      <a:rPr lang="es-CR" sz="1000" b="0" i="1">
                        <a:latin typeface="Cambria Math" panose="02040503050406030204" pitchFamily="18" charset="0"/>
                      </a:rPr>
                      <m:t>3</m:t>
                    </m:r>
                    <m:r>
                      <a:rPr lang="es-CR" sz="1000" b="0" i="1">
                        <a:latin typeface="Cambria Math" panose="02040503050406030204" pitchFamily="18" charset="0"/>
                      </a:rPr>
                      <m:t>𝑡</m:t>
                    </m:r>
                    <m:r>
                      <a:rPr lang="es-CR" sz="1000" b="0" i="1">
                        <a:latin typeface="Cambria Math" panose="02040503050406030204" pitchFamily="18" charset="0"/>
                      </a:rPr>
                      <m:t>4=</m:t>
                    </m:r>
                    <m:f>
                      <m:fPr>
                        <m:ctrlPr>
                          <a:rPr lang="es-CR" sz="1000" i="1">
                            <a:latin typeface="Cambria Math" panose="02040503050406030204" pitchFamily="18" charset="0"/>
                          </a:rPr>
                        </m:ctrlPr>
                      </m:fPr>
                      <m:num>
                        <m:r>
                          <a:rPr lang="es-CR" sz="1000" b="0" i="1">
                            <a:latin typeface="Cambria Math" panose="02040503050406030204" pitchFamily="18" charset="0"/>
                          </a:rPr>
                          <m:t>𝐶𝐷𝑇</m:t>
                        </m:r>
                        <m:r>
                          <a:rPr lang="es-CR" sz="1000" b="0" i="1">
                            <a:latin typeface="Cambria Math" panose="02040503050406030204" pitchFamily="18" charset="0"/>
                          </a:rPr>
                          <m:t>3</m:t>
                        </m:r>
                        <m:r>
                          <a:rPr lang="es-CR" sz="1000" b="0" i="1">
                            <a:latin typeface="Cambria Math" panose="02040503050406030204" pitchFamily="18" charset="0"/>
                          </a:rPr>
                          <m:t>𝑡</m:t>
                        </m:r>
                        <m:r>
                          <a:rPr lang="es-CR" sz="1000" b="0" i="1">
                            <a:latin typeface="Cambria Math" panose="02040503050406030204" pitchFamily="18" charset="0"/>
                          </a:rPr>
                          <m:t>4</m:t>
                        </m:r>
                      </m:num>
                      <m:den>
                        <m:r>
                          <a:rPr lang="es-CR" sz="1000" b="0" i="1">
                            <a:latin typeface="Cambria Math" panose="02040503050406030204" pitchFamily="18" charset="0"/>
                          </a:rPr>
                          <m:t>𝑃</m:t>
                        </m:r>
                        <m:r>
                          <a:rPr lang="es-CR" sz="1000" b="0" i="1">
                            <a:latin typeface="Cambria Math" panose="02040503050406030204" pitchFamily="18" charset="0"/>
                          </a:rPr>
                          <m:t>3</m:t>
                        </m:r>
                        <m:r>
                          <a:rPr lang="es-CR" sz="1000" b="0" i="1">
                            <a:latin typeface="Cambria Math" panose="02040503050406030204" pitchFamily="18" charset="0"/>
                          </a:rPr>
                          <m:t>𝑡</m:t>
                        </m:r>
                        <m:r>
                          <a:rPr lang="es-CR" sz="1000" b="0" i="1">
                            <a:latin typeface="Cambria Math" panose="02040503050406030204" pitchFamily="18" charset="0"/>
                          </a:rPr>
                          <m:t>4</m:t>
                        </m:r>
                      </m:den>
                    </m:f>
                    <m:r>
                      <a:rPr lang="es-CR" sz="10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000"/>
            </a:p>
          </xdr:txBody>
        </xdr:sp>
      </mc:Choice>
      <mc:Fallback xmlns="">
        <xdr:sp macro="" textlink="">
          <xdr:nvSpPr>
            <xdr:cNvPr id="2" name="CuadroTexto 1">
              <a:extLst>
                <a:ext uri="{FF2B5EF4-FFF2-40B4-BE49-F238E27FC236}">
                  <a16:creationId xmlns:a16="http://schemas.microsoft.com/office/drawing/2014/main" id="{00000000-0008-0000-7B00-000002000000}"/>
                </a:ext>
              </a:extLst>
            </xdr:cNvPr>
            <xdr:cNvSpPr txBox="1"/>
          </xdr:nvSpPr>
          <xdr:spPr>
            <a:xfrm>
              <a:off x="4400550" y="8377237"/>
              <a:ext cx="1529650" cy="289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00" b="0" i="0">
                  <a:latin typeface="Cambria Math" panose="02040503050406030204" pitchFamily="18" charset="0"/>
                </a:rPr>
                <a:t>𝑃𝐶𝐷𝑇3𝑡4=𝐶𝐷𝑇3𝑡4/𝑃3𝑡4</a:t>
              </a:r>
              <a:r>
                <a:rPr lang="es-CR" sz="10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000"/>
            </a:p>
          </xdr:txBody>
        </xdr:sp>
      </mc:Fallback>
    </mc:AlternateContent>
    <xdr:clientData/>
  </xdr:oneCellAnchor>
</xdr:wsDr>
</file>

<file path=xl/drawings/drawing97.xml><?xml version="1.0" encoding="utf-8"?>
<xdr:wsDr xmlns:xdr="http://schemas.openxmlformats.org/drawingml/2006/spreadsheetDrawing" xmlns:a="http://schemas.openxmlformats.org/drawingml/2006/main">
  <xdr:twoCellAnchor>
    <xdr:from>
      <xdr:col>2</xdr:col>
      <xdr:colOff>19050</xdr:colOff>
      <xdr:row>28</xdr:row>
      <xdr:rowOff>42862</xdr:rowOff>
    </xdr:from>
    <xdr:to>
      <xdr:col>10</xdr:col>
      <xdr:colOff>342900</xdr:colOff>
      <xdr:row>51</xdr:row>
      <xdr:rowOff>47625</xdr:rowOff>
    </xdr:to>
    <xdr:graphicFrame macro="">
      <xdr:nvGraphicFramePr>
        <xdr:cNvPr id="2" name="Gráfico 1">
          <a:extLst>
            <a:ext uri="{FF2B5EF4-FFF2-40B4-BE49-F238E27FC236}">
              <a16:creationId xmlns:a16="http://schemas.microsoft.com/office/drawing/2014/main" id="{00000000-0008-0000-7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0.04375</cdr:x>
      <cdr:y>0.74826</cdr:y>
    </cdr:from>
    <cdr:to>
      <cdr:x>0.08542</cdr:x>
      <cdr:y>0.82465</cdr:y>
    </cdr:to>
    <cdr:sp macro="" textlink="">
      <cdr:nvSpPr>
        <cdr:cNvPr id="2" name="CuadroTexto 1"/>
        <cdr:cNvSpPr txBox="1"/>
      </cdr:nvSpPr>
      <cdr:spPr>
        <a:xfrm xmlns:a="http://schemas.openxmlformats.org/drawingml/2006/main">
          <a:off x="200025" y="2052638"/>
          <a:ext cx="190500" cy="20955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s-CR" sz="1100">
              <a:solidFill>
                <a:schemeClr val="bg2">
                  <a:lumMod val="50000"/>
                </a:schemeClr>
              </a:solidFill>
            </a:rPr>
            <a:t>0</a:t>
          </a:r>
        </a:p>
      </cdr:txBody>
    </cdr:sp>
  </cdr:relSizeAnchor>
  <cdr:relSizeAnchor xmlns:cdr="http://schemas.openxmlformats.org/drawingml/2006/chartDrawing">
    <cdr:from>
      <cdr:x>0.08958</cdr:x>
      <cdr:y>0.75174</cdr:y>
    </cdr:from>
    <cdr:to>
      <cdr:x>0.12292</cdr:x>
      <cdr:y>0.77604</cdr:y>
    </cdr:to>
    <cdr:cxnSp macro="">
      <cdr:nvCxnSpPr>
        <cdr:cNvPr id="4" name="Conector recto 3">
          <a:extLst xmlns:a="http://schemas.openxmlformats.org/drawingml/2006/main">
            <a:ext uri="{FF2B5EF4-FFF2-40B4-BE49-F238E27FC236}">
              <a16:creationId xmlns:a16="http://schemas.microsoft.com/office/drawing/2014/main" id="{12241882-FACB-48C9-B659-2A9BAE24098E}"/>
            </a:ext>
          </a:extLst>
        </cdr:cNvPr>
        <cdr:cNvCxnSpPr/>
      </cdr:nvCxnSpPr>
      <cdr:spPr>
        <a:xfrm xmlns:a="http://schemas.openxmlformats.org/drawingml/2006/main">
          <a:off x="409575" y="2062163"/>
          <a:ext cx="152400" cy="6667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0.09236</cdr:x>
      <cdr:y>0.73727</cdr:y>
    </cdr:from>
    <cdr:to>
      <cdr:x>0.12569</cdr:x>
      <cdr:y>0.76157</cdr:y>
    </cdr:to>
    <cdr:cxnSp macro="">
      <cdr:nvCxnSpPr>
        <cdr:cNvPr id="5" name="Conector recto 4">
          <a:extLst xmlns:a="http://schemas.openxmlformats.org/drawingml/2006/main">
            <a:ext uri="{FF2B5EF4-FFF2-40B4-BE49-F238E27FC236}">
              <a16:creationId xmlns:a16="http://schemas.microsoft.com/office/drawing/2014/main" id="{FAEF257A-729C-4AB3-BA16-EA0200071FB4}"/>
            </a:ext>
          </a:extLst>
        </cdr:cNvPr>
        <cdr:cNvCxnSpPr/>
      </cdr:nvCxnSpPr>
      <cdr:spPr>
        <a:xfrm xmlns:a="http://schemas.openxmlformats.org/drawingml/2006/main">
          <a:off x="422275" y="2022475"/>
          <a:ext cx="152400" cy="6667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99.xml><?xml version="1.0" encoding="utf-8"?>
<xdr:wsDr xmlns:xdr="http://schemas.openxmlformats.org/drawingml/2006/spreadsheetDrawing" xmlns:a="http://schemas.openxmlformats.org/drawingml/2006/main">
  <xdr:oneCellAnchor>
    <xdr:from>
      <xdr:col>3</xdr:col>
      <xdr:colOff>252413</xdr:colOff>
      <xdr:row>15</xdr:row>
      <xdr:rowOff>202407</xdr:rowOff>
    </xdr:from>
    <xdr:ext cx="4481514" cy="454818"/>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7D00-000002000000}"/>
                </a:ext>
              </a:extLst>
            </xdr:cNvPr>
            <xdr:cNvSpPr txBox="1"/>
          </xdr:nvSpPr>
          <xdr:spPr>
            <a:xfrm>
              <a:off x="4167188" y="6641307"/>
              <a:ext cx="4481514" cy="454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r>
                    <a:rPr lang="es-CR" sz="1100" b="0" i="1">
                      <a:solidFill>
                        <a:sysClr val="windowText" lastClr="000000"/>
                      </a:solidFill>
                      <a:latin typeface="Cambria Math" panose="02040503050406030204" pitchFamily="18" charset="0"/>
                    </a:rPr>
                    <m:t>𝑇𝑎𝑠𝑎</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𝑏𝑟𝑢𝑡𝑎</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𝑑𝑒</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𝑒𝑠𝑐𝑜𝑙𝑎𝑟𝑖𝑑𝑎𝑑</m:t>
                  </m:r>
                  <m:r>
                    <a:rPr lang="es-CR" sz="1100" b="0" i="1">
                      <a:solidFill>
                        <a:sysClr val="windowText" lastClr="000000"/>
                      </a:solidFill>
                      <a:latin typeface="Cambria Math" panose="02040503050406030204" pitchFamily="18" charset="0"/>
                    </a:rPr>
                    <m:t>: </m:t>
                  </m:r>
                  <m:f>
                    <m:fPr>
                      <m:ctrlPr>
                        <a:rPr lang="es-CR" sz="1100" i="1">
                          <a:solidFill>
                            <a:sysClr val="windowText" lastClr="000000"/>
                          </a:solidFill>
                          <a:latin typeface="Cambria Math" panose="02040503050406030204" pitchFamily="18" charset="0"/>
                        </a:rPr>
                      </m:ctrlPr>
                    </m:fPr>
                    <m:num>
                      <m:r>
                        <a:rPr lang="es-CR" sz="1100" b="0" i="1">
                          <a:solidFill>
                            <a:sysClr val="windowText" lastClr="000000"/>
                          </a:solidFill>
                          <a:latin typeface="Cambria Math" panose="02040503050406030204" pitchFamily="18" charset="0"/>
                        </a:rPr>
                        <m:t>𝑀𝑎𝑡𝑟</m:t>
                      </m:r>
                      <m:r>
                        <a:rPr lang="es-CR" sz="1100" b="0" i="1">
                          <a:solidFill>
                            <a:sysClr val="windowText" lastClr="000000"/>
                          </a:solidFill>
                          <a:latin typeface="Cambria Math" panose="02040503050406030204" pitchFamily="18" charset="0"/>
                        </a:rPr>
                        <m:t>í</m:t>
                      </m:r>
                      <m:r>
                        <a:rPr lang="es-CR" sz="1100" b="0" i="1">
                          <a:solidFill>
                            <a:sysClr val="windowText" lastClr="000000"/>
                          </a:solidFill>
                          <a:latin typeface="Cambria Math" panose="02040503050406030204" pitchFamily="18" charset="0"/>
                        </a:rPr>
                        <m:t>𝑐𝑢𝑙𝑎</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𝑖𝑛𝑖𝑐𝑖𝑎𝑙</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𝑒𝑛</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𝑇𝑟𝑎𝑛𝑠𝑖𝑐𝑖</m:t>
                      </m:r>
                      <m:r>
                        <a:rPr lang="es-CR" sz="1100" b="0" i="1">
                          <a:solidFill>
                            <a:sysClr val="windowText" lastClr="000000"/>
                          </a:solidFill>
                          <a:latin typeface="Cambria Math" panose="02040503050406030204" pitchFamily="18" charset="0"/>
                        </a:rPr>
                        <m:t>ó</m:t>
                      </m:r>
                      <m:r>
                        <a:rPr lang="es-CR" sz="1100" b="0" i="1">
                          <a:solidFill>
                            <a:sysClr val="windowText" lastClr="000000"/>
                          </a:solidFill>
                          <a:latin typeface="Cambria Math" panose="02040503050406030204" pitchFamily="18" charset="0"/>
                        </a:rPr>
                        <m:t>𝑛</m:t>
                      </m:r>
                    </m:num>
                    <m:den>
                      <m:r>
                        <a:rPr lang="es-CR" sz="1100" b="0" i="1">
                          <a:solidFill>
                            <a:sysClr val="windowText" lastClr="000000"/>
                          </a:solidFill>
                          <a:latin typeface="Cambria Math" panose="02040503050406030204" pitchFamily="18" charset="0"/>
                        </a:rPr>
                        <m:t>𝑃𝑜𝑏𝑙𝑎𝑐𝑖</m:t>
                      </m:r>
                      <m:r>
                        <a:rPr lang="es-CR" sz="1100" b="0" i="1">
                          <a:solidFill>
                            <a:sysClr val="windowText" lastClr="000000"/>
                          </a:solidFill>
                          <a:latin typeface="Cambria Math" panose="02040503050406030204" pitchFamily="18" charset="0"/>
                        </a:rPr>
                        <m:t>ó</m:t>
                      </m:r>
                      <m:r>
                        <a:rPr lang="es-CR" sz="1100" b="0" i="1">
                          <a:solidFill>
                            <a:sysClr val="windowText" lastClr="000000"/>
                          </a:solidFill>
                          <a:latin typeface="Cambria Math" panose="02040503050406030204" pitchFamily="18" charset="0"/>
                        </a:rPr>
                        <m:t>𝑛</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𝑑𝑒</m:t>
                      </m:r>
                      <m:r>
                        <a:rPr lang="es-CR" sz="1100" b="0" i="1">
                          <a:solidFill>
                            <a:sysClr val="windowText" lastClr="000000"/>
                          </a:solidFill>
                          <a:latin typeface="Cambria Math" panose="02040503050406030204" pitchFamily="18" charset="0"/>
                        </a:rPr>
                        <m:t> 5 </m:t>
                      </m:r>
                      <m:r>
                        <a:rPr lang="es-CR" sz="1100" b="0" i="1">
                          <a:solidFill>
                            <a:sysClr val="windowText" lastClr="000000"/>
                          </a:solidFill>
                          <a:latin typeface="Cambria Math" panose="02040503050406030204" pitchFamily="18" charset="0"/>
                        </a:rPr>
                        <m:t>𝑎</m:t>
                      </m:r>
                      <m:r>
                        <a:rPr lang="es-CR" sz="1100" b="0" i="1">
                          <a:solidFill>
                            <a:sysClr val="windowText" lastClr="000000"/>
                          </a:solidFill>
                          <a:latin typeface="Cambria Math" panose="02040503050406030204" pitchFamily="18" charset="0"/>
                        </a:rPr>
                        <m:t>ñ</m:t>
                      </m:r>
                      <m:r>
                        <a:rPr lang="es-CR" sz="1100" b="0" i="1">
                          <a:solidFill>
                            <a:sysClr val="windowText" lastClr="000000"/>
                          </a:solidFill>
                          <a:latin typeface="Cambria Math" panose="02040503050406030204" pitchFamily="18" charset="0"/>
                        </a:rPr>
                        <m:t>𝑜𝑠</m:t>
                      </m:r>
                    </m:den>
                  </m:f>
                </m:oMath>
              </a14:m>
              <a:r>
                <a:rPr lang="es-CR" sz="1050" i="1">
                  <a:solidFill>
                    <a:sysClr val="windowText" lastClr="000000"/>
                  </a:solidFill>
                  <a:latin typeface="+mn-lt"/>
                </a:rPr>
                <a:t>  X 100</a:t>
              </a:r>
            </a:p>
          </xdr:txBody>
        </xdr:sp>
      </mc:Choice>
      <mc:Fallback xmlns="">
        <xdr:sp macro="" textlink="">
          <xdr:nvSpPr>
            <xdr:cNvPr id="4" name="CuadroTexto 3">
              <a:extLst>
                <a:ext uri="{FF2B5EF4-FFF2-40B4-BE49-F238E27FC236}">
                  <a16:creationId xmlns:a16="http://schemas.microsoft.com/office/drawing/2014/main" id="{00000000-0008-0000-7D00-000002000000}"/>
                </a:ext>
              </a:extLst>
            </xdr:cNvPr>
            <xdr:cNvSpPr txBox="1"/>
          </xdr:nvSpPr>
          <xdr:spPr>
            <a:xfrm>
              <a:off x="4167188" y="6641307"/>
              <a:ext cx="4481514" cy="454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CR" sz="1100" b="0" i="0">
                  <a:solidFill>
                    <a:sysClr val="windowText" lastClr="000000"/>
                  </a:solidFill>
                  <a:latin typeface="Cambria Math" panose="02040503050406030204" pitchFamily="18" charset="0"/>
                </a:rPr>
                <a:t>𝑇𝑎𝑠𝑎 𝑏𝑟𝑢𝑡𝑎 𝑑𝑒 𝑒𝑠𝑐𝑜𝑙𝑎𝑟𝑖𝑑𝑎𝑑:  (𝑀𝑎𝑡𝑟í𝑐𝑢𝑙𝑎 𝑖𝑛𝑖𝑐𝑖𝑎𝑙 𝑒𝑛 𝑇𝑟𝑎𝑛𝑠𝑖𝑐𝑖ó𝑛)/(𝑃𝑜𝑏𝑙𝑎𝑐𝑖ó𝑛 𝑑𝑒 5 𝑎ñ𝑜𝑠)</a:t>
              </a:r>
              <a:r>
                <a:rPr lang="es-CR" sz="1050" i="1">
                  <a:solidFill>
                    <a:sysClr val="windowText" lastClr="000000"/>
                  </a:solidFill>
                  <a:latin typeface="+mn-lt"/>
                </a:rPr>
                <a:t>  X 100</a:t>
              </a:r>
            </a:p>
          </xdr:txBody>
        </xdr:sp>
      </mc:Fallback>
    </mc:AlternateContent>
    <xdr:clientData/>
  </xdr:oneCellAnchor>
  <xdr:oneCellAnchor>
    <xdr:from>
      <xdr:col>3</xdr:col>
      <xdr:colOff>223839</xdr:colOff>
      <xdr:row>15</xdr:row>
      <xdr:rowOff>788194</xdr:rowOff>
    </xdr:from>
    <xdr:ext cx="4533900" cy="450056"/>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7D00-000003000000}"/>
                </a:ext>
              </a:extLst>
            </xdr:cNvPr>
            <xdr:cNvSpPr txBox="1"/>
          </xdr:nvSpPr>
          <xdr:spPr>
            <a:xfrm>
              <a:off x="4138614" y="7227094"/>
              <a:ext cx="4533900" cy="450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r>
                    <a:rPr lang="es-CR" sz="1100" b="0" i="1">
                      <a:solidFill>
                        <a:sysClr val="windowText" lastClr="000000"/>
                      </a:solidFill>
                      <a:latin typeface="Cambria Math" panose="02040503050406030204" pitchFamily="18" charset="0"/>
                    </a:rPr>
                    <m:t>𝑇𝑎𝑠𝑎</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𝑛𝑒𝑡𝑎</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𝑑𝑒</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𝑒𝑠𝑐𝑜𝑙𝑎𝑟𝑖𝑑𝑎𝑑</m:t>
                  </m:r>
                  <m:r>
                    <a:rPr lang="es-CR" sz="1100" b="0" i="1">
                      <a:solidFill>
                        <a:sysClr val="windowText" lastClr="000000"/>
                      </a:solidFill>
                      <a:latin typeface="Cambria Math" panose="02040503050406030204" pitchFamily="18" charset="0"/>
                    </a:rPr>
                    <m:t>: : </m:t>
                  </m:r>
                  <m:f>
                    <m:fPr>
                      <m:ctrlPr>
                        <a:rPr lang="es-CR" sz="1100" i="1">
                          <a:solidFill>
                            <a:sysClr val="windowText" lastClr="000000"/>
                          </a:solidFill>
                          <a:effectLst/>
                          <a:latin typeface="Cambria Math" panose="02040503050406030204" pitchFamily="18" charset="0"/>
                          <a:ea typeface="+mn-ea"/>
                          <a:cs typeface="+mn-cs"/>
                        </a:rPr>
                      </m:ctrlPr>
                    </m:fPr>
                    <m:num>
                      <m:r>
                        <a:rPr lang="es-CR" sz="1100" b="0" i="1">
                          <a:solidFill>
                            <a:sysClr val="windowText" lastClr="000000"/>
                          </a:solidFill>
                          <a:effectLst/>
                          <a:latin typeface="Cambria Math" panose="02040503050406030204" pitchFamily="18" charset="0"/>
                          <a:ea typeface="+mn-ea"/>
                          <a:cs typeface="+mn-cs"/>
                        </a:rPr>
                        <m:t>𝑀𝑎𝑡𝑟</m:t>
                      </m:r>
                      <m:r>
                        <a:rPr lang="es-CR" sz="1100" b="0" i="1">
                          <a:solidFill>
                            <a:sysClr val="windowText" lastClr="000000"/>
                          </a:solidFill>
                          <a:effectLst/>
                          <a:latin typeface="Cambria Math" panose="02040503050406030204" pitchFamily="18" charset="0"/>
                          <a:ea typeface="+mn-ea"/>
                          <a:cs typeface="+mn-cs"/>
                        </a:rPr>
                        <m:t>í</m:t>
                      </m:r>
                      <m:r>
                        <a:rPr lang="es-CR" sz="1100" b="0" i="1">
                          <a:solidFill>
                            <a:sysClr val="windowText" lastClr="000000"/>
                          </a:solidFill>
                          <a:effectLst/>
                          <a:latin typeface="Cambria Math" panose="02040503050406030204" pitchFamily="18" charset="0"/>
                          <a:ea typeface="+mn-ea"/>
                          <a:cs typeface="+mn-cs"/>
                        </a:rPr>
                        <m:t>𝑐𝑢𝑙𝑎</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𝑖𝑛𝑖𝑐𝑖𝑎𝑙</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𝑑𝑒</m:t>
                      </m:r>
                      <m:r>
                        <a:rPr lang="es-CR" sz="1100" b="0" i="1">
                          <a:solidFill>
                            <a:sysClr val="windowText" lastClr="000000"/>
                          </a:solidFill>
                          <a:effectLst/>
                          <a:latin typeface="Cambria Math" panose="02040503050406030204" pitchFamily="18" charset="0"/>
                          <a:ea typeface="+mn-ea"/>
                          <a:cs typeface="+mn-cs"/>
                        </a:rPr>
                        <m:t> 5 </m:t>
                      </m:r>
                      <m:r>
                        <a:rPr lang="es-CR" sz="1100" b="0" i="1">
                          <a:solidFill>
                            <a:sysClr val="windowText" lastClr="000000"/>
                          </a:solidFill>
                          <a:effectLst/>
                          <a:latin typeface="Cambria Math" panose="02040503050406030204" pitchFamily="18" charset="0"/>
                          <a:ea typeface="+mn-ea"/>
                          <a:cs typeface="+mn-cs"/>
                        </a:rPr>
                        <m:t>𝑎</m:t>
                      </m:r>
                      <m:r>
                        <a:rPr lang="es-CR" sz="1100" b="0" i="1">
                          <a:solidFill>
                            <a:sysClr val="windowText" lastClr="000000"/>
                          </a:solidFill>
                          <a:effectLst/>
                          <a:latin typeface="Cambria Math" panose="02040503050406030204" pitchFamily="18" charset="0"/>
                          <a:ea typeface="+mn-ea"/>
                          <a:cs typeface="+mn-cs"/>
                        </a:rPr>
                        <m:t>ñ</m:t>
                      </m:r>
                      <m:r>
                        <a:rPr lang="es-CR" sz="1100" b="0" i="1">
                          <a:solidFill>
                            <a:sysClr val="windowText" lastClr="000000"/>
                          </a:solidFill>
                          <a:effectLst/>
                          <a:latin typeface="Cambria Math" panose="02040503050406030204" pitchFamily="18" charset="0"/>
                          <a:ea typeface="+mn-ea"/>
                          <a:cs typeface="+mn-cs"/>
                        </a:rPr>
                        <m:t>𝑜𝑠</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𝑒𝑛</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𝑇𝑟𝑎𝑛𝑠𝑖𝑐𝑖</m:t>
                      </m:r>
                      <m:r>
                        <a:rPr lang="es-CR" sz="1100" b="0" i="1">
                          <a:solidFill>
                            <a:sysClr val="windowText" lastClr="000000"/>
                          </a:solidFill>
                          <a:effectLst/>
                          <a:latin typeface="Cambria Math" panose="02040503050406030204" pitchFamily="18" charset="0"/>
                          <a:ea typeface="+mn-ea"/>
                          <a:cs typeface="+mn-cs"/>
                        </a:rPr>
                        <m:t>ó</m:t>
                      </m:r>
                      <m:r>
                        <a:rPr lang="es-CR" sz="1100" b="0" i="1">
                          <a:solidFill>
                            <a:sysClr val="windowText" lastClr="000000"/>
                          </a:solidFill>
                          <a:effectLst/>
                          <a:latin typeface="Cambria Math" panose="02040503050406030204" pitchFamily="18" charset="0"/>
                          <a:ea typeface="+mn-ea"/>
                          <a:cs typeface="+mn-cs"/>
                        </a:rPr>
                        <m:t>𝑛</m:t>
                      </m:r>
                    </m:num>
                    <m:den>
                      <m:r>
                        <a:rPr lang="es-CR" sz="1100" b="0" i="1">
                          <a:solidFill>
                            <a:sysClr val="windowText" lastClr="000000"/>
                          </a:solidFill>
                          <a:effectLst/>
                          <a:latin typeface="Cambria Math" panose="02040503050406030204" pitchFamily="18" charset="0"/>
                          <a:ea typeface="+mn-ea"/>
                          <a:cs typeface="+mn-cs"/>
                        </a:rPr>
                        <m:t>𝑃𝑜𝑏𝑙𝑎𝑐𝑖</m:t>
                      </m:r>
                      <m:r>
                        <a:rPr lang="es-CR" sz="1100" b="0" i="1">
                          <a:solidFill>
                            <a:sysClr val="windowText" lastClr="000000"/>
                          </a:solidFill>
                          <a:effectLst/>
                          <a:latin typeface="Cambria Math" panose="02040503050406030204" pitchFamily="18" charset="0"/>
                          <a:ea typeface="+mn-ea"/>
                          <a:cs typeface="+mn-cs"/>
                        </a:rPr>
                        <m:t>ó</m:t>
                      </m:r>
                      <m:r>
                        <a:rPr lang="es-CR" sz="1100" b="0" i="1">
                          <a:solidFill>
                            <a:sysClr val="windowText" lastClr="000000"/>
                          </a:solidFill>
                          <a:effectLst/>
                          <a:latin typeface="Cambria Math" panose="02040503050406030204" pitchFamily="18" charset="0"/>
                          <a:ea typeface="+mn-ea"/>
                          <a:cs typeface="+mn-cs"/>
                        </a:rPr>
                        <m:t>𝑛</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𝑑𝑒</m:t>
                      </m:r>
                      <m:r>
                        <a:rPr lang="es-CR" sz="1100" b="0" i="1">
                          <a:solidFill>
                            <a:sysClr val="windowText" lastClr="000000"/>
                          </a:solidFill>
                          <a:effectLst/>
                          <a:latin typeface="Cambria Math" panose="02040503050406030204" pitchFamily="18" charset="0"/>
                          <a:ea typeface="+mn-ea"/>
                          <a:cs typeface="+mn-cs"/>
                        </a:rPr>
                        <m:t> 5 </m:t>
                      </m:r>
                      <m:r>
                        <a:rPr lang="es-CR" sz="1100" b="0" i="1">
                          <a:solidFill>
                            <a:sysClr val="windowText" lastClr="000000"/>
                          </a:solidFill>
                          <a:effectLst/>
                          <a:latin typeface="Cambria Math" panose="02040503050406030204" pitchFamily="18" charset="0"/>
                          <a:ea typeface="+mn-ea"/>
                          <a:cs typeface="+mn-cs"/>
                        </a:rPr>
                        <m:t>𝑎</m:t>
                      </m:r>
                      <m:r>
                        <a:rPr lang="es-CR" sz="1100" b="0" i="1">
                          <a:solidFill>
                            <a:sysClr val="windowText" lastClr="000000"/>
                          </a:solidFill>
                          <a:effectLst/>
                          <a:latin typeface="Cambria Math" panose="02040503050406030204" pitchFamily="18" charset="0"/>
                          <a:ea typeface="+mn-ea"/>
                          <a:cs typeface="+mn-cs"/>
                        </a:rPr>
                        <m:t>ñ</m:t>
                      </m:r>
                      <m:r>
                        <a:rPr lang="es-CR" sz="1100" b="0" i="1">
                          <a:solidFill>
                            <a:sysClr val="windowText" lastClr="000000"/>
                          </a:solidFill>
                          <a:effectLst/>
                          <a:latin typeface="Cambria Math" panose="02040503050406030204" pitchFamily="18" charset="0"/>
                          <a:ea typeface="+mn-ea"/>
                          <a:cs typeface="+mn-cs"/>
                        </a:rPr>
                        <m:t>𝑜𝑠</m:t>
                      </m:r>
                    </m:den>
                  </m:f>
                </m:oMath>
              </a14:m>
              <a:r>
                <a:rPr lang="es-CR" sz="1050" i="1">
                  <a:solidFill>
                    <a:sysClr val="windowText" lastClr="000000"/>
                  </a:solidFill>
                  <a:latin typeface="+mn-lt"/>
                </a:rPr>
                <a:t>  X 100</a:t>
              </a:r>
            </a:p>
          </xdr:txBody>
        </xdr:sp>
      </mc:Choice>
      <mc:Fallback xmlns="">
        <xdr:sp macro="" textlink="">
          <xdr:nvSpPr>
            <xdr:cNvPr id="5" name="CuadroTexto 4">
              <a:extLst>
                <a:ext uri="{FF2B5EF4-FFF2-40B4-BE49-F238E27FC236}">
                  <a16:creationId xmlns:a16="http://schemas.microsoft.com/office/drawing/2014/main" id="{00000000-0008-0000-7D00-000003000000}"/>
                </a:ext>
              </a:extLst>
            </xdr:cNvPr>
            <xdr:cNvSpPr txBox="1"/>
          </xdr:nvSpPr>
          <xdr:spPr>
            <a:xfrm>
              <a:off x="4138614" y="7227094"/>
              <a:ext cx="4533900" cy="450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CR" sz="1100" b="0" i="0">
                  <a:solidFill>
                    <a:sysClr val="windowText" lastClr="000000"/>
                  </a:solidFill>
                  <a:latin typeface="Cambria Math" panose="02040503050406030204" pitchFamily="18" charset="0"/>
                </a:rPr>
                <a:t>𝑇𝑎𝑠𝑎 𝑛𝑒𝑡𝑎 𝑑𝑒 𝑒𝑠𝑐𝑜𝑙𝑎𝑟𝑖𝑑𝑎𝑑: : </a:t>
              </a:r>
              <a:r>
                <a:rPr lang="es-CR" sz="1100" b="0" i="0">
                  <a:solidFill>
                    <a:sysClr val="windowText" lastClr="000000"/>
                  </a:solidFill>
                  <a:effectLst/>
                  <a:latin typeface="Cambria Math" panose="02040503050406030204" pitchFamily="18" charset="0"/>
                  <a:ea typeface="+mn-ea"/>
                  <a:cs typeface="+mn-cs"/>
                </a:rPr>
                <a:t> (𝑀𝑎𝑡𝑟í𝑐𝑢𝑙𝑎 𝑖𝑛𝑖𝑐𝑖𝑎𝑙 𝑑𝑒 5 𝑎ñ𝑜𝑠 𝑒𝑛 𝑇𝑟𝑎𝑛𝑠𝑖𝑐𝑖ó𝑛)/(𝑃𝑜𝑏𝑙𝑎𝑐𝑖ó𝑛 𝑑𝑒 5 𝑎ñ𝑜𝑠)</a:t>
              </a:r>
              <a:r>
                <a:rPr lang="es-CR" sz="1050" i="1">
                  <a:solidFill>
                    <a:sysClr val="windowText" lastClr="000000"/>
                  </a:solidFill>
                  <a:latin typeface="+mn-lt"/>
                </a:rPr>
                <a:t>  X 100</a:t>
              </a:r>
            </a:p>
          </xdr:txBody>
        </xdr:sp>
      </mc:Fallback>
    </mc:AlternateContent>
    <xdr:clientData/>
  </xdr:oneCellAnchor>
  <xdr:oneCellAnchor>
    <xdr:from>
      <xdr:col>3</xdr:col>
      <xdr:colOff>157163</xdr:colOff>
      <xdr:row>15</xdr:row>
      <xdr:rowOff>154782</xdr:rowOff>
    </xdr:from>
    <xdr:ext cx="4481514" cy="454818"/>
    <mc:AlternateContent xmlns:mc="http://schemas.openxmlformats.org/markup-compatibility/2006" xmlns:a14="http://schemas.microsoft.com/office/drawing/2010/main">
      <mc:Choice Requires="a14">
        <xdr:sp macro="" textlink="">
          <xdr:nvSpPr>
            <xdr:cNvPr id="6" name="CuadroTexto 5">
              <a:extLst>
                <a:ext uri="{FF2B5EF4-FFF2-40B4-BE49-F238E27FC236}">
                  <a16:creationId xmlns:a16="http://schemas.microsoft.com/office/drawing/2014/main" id="{00000000-0008-0000-7D00-000002000000}"/>
                </a:ext>
              </a:extLst>
            </xdr:cNvPr>
            <xdr:cNvSpPr txBox="1"/>
          </xdr:nvSpPr>
          <xdr:spPr>
            <a:xfrm>
              <a:off x="2614613" y="6974682"/>
              <a:ext cx="4481514" cy="454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r>
                    <a:rPr lang="es-CR" sz="1100" b="0" i="1">
                      <a:latin typeface="Cambria Math" panose="02040503050406030204" pitchFamily="18" charset="0"/>
                    </a:rPr>
                    <m:t>𝑇𝑎𝑠𝑎</m:t>
                  </m:r>
                  <m:r>
                    <a:rPr lang="es-CR" sz="1100" b="0" i="1">
                      <a:latin typeface="Cambria Math" panose="02040503050406030204" pitchFamily="18" charset="0"/>
                    </a:rPr>
                    <m:t> </m:t>
                  </m:r>
                  <m:r>
                    <a:rPr lang="es-CR" sz="1100" b="0" i="1">
                      <a:latin typeface="Cambria Math" panose="02040503050406030204" pitchFamily="18" charset="0"/>
                    </a:rPr>
                    <m:t>𝑏𝑟𝑢𝑡𝑎</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𝑒𝑠𝑐𝑜𝑙𝑎𝑟𝑖𝑑𝑎𝑑</m:t>
                  </m:r>
                  <m:r>
                    <a:rPr lang="es-CR" sz="1100" b="0" i="1">
                      <a:latin typeface="Cambria Math" panose="02040503050406030204" pitchFamily="18" charset="0"/>
                    </a:rPr>
                    <m:t>: </m:t>
                  </m:r>
                  <m:f>
                    <m:fPr>
                      <m:ctrlPr>
                        <a:rPr lang="es-CR" sz="1100" i="1">
                          <a:solidFill>
                            <a:sysClr val="windowText" lastClr="000000"/>
                          </a:solidFill>
                          <a:latin typeface="Cambria Math" panose="02040503050406030204" pitchFamily="18" charset="0"/>
                        </a:rPr>
                      </m:ctrlPr>
                    </m:fPr>
                    <m:num>
                      <m:r>
                        <a:rPr lang="es-CR" sz="1100" b="0" i="1">
                          <a:solidFill>
                            <a:sysClr val="windowText" lastClr="000000"/>
                          </a:solidFill>
                          <a:latin typeface="Cambria Math" panose="02040503050406030204" pitchFamily="18" charset="0"/>
                        </a:rPr>
                        <m:t>𝑀𝑎𝑡𝑟</m:t>
                      </m:r>
                      <m:r>
                        <a:rPr lang="es-CR" sz="1100" b="0" i="1">
                          <a:solidFill>
                            <a:sysClr val="windowText" lastClr="000000"/>
                          </a:solidFill>
                          <a:latin typeface="Cambria Math" panose="02040503050406030204" pitchFamily="18" charset="0"/>
                        </a:rPr>
                        <m:t>í</m:t>
                      </m:r>
                      <m:r>
                        <a:rPr lang="es-CR" sz="1100" b="0" i="1">
                          <a:solidFill>
                            <a:sysClr val="windowText" lastClr="000000"/>
                          </a:solidFill>
                          <a:latin typeface="Cambria Math" panose="02040503050406030204" pitchFamily="18" charset="0"/>
                        </a:rPr>
                        <m:t>𝑐𝑢𝑙𝑎</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𝑖𝑛𝑖𝑐𝑖𝑎𝑙</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𝑒𝑛</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𝑇𝑟𝑎𝑛𝑠𝑖𝑐𝑖</m:t>
                      </m:r>
                      <m:r>
                        <a:rPr lang="es-CR" sz="1100" b="0" i="1">
                          <a:solidFill>
                            <a:sysClr val="windowText" lastClr="000000"/>
                          </a:solidFill>
                          <a:latin typeface="Cambria Math" panose="02040503050406030204" pitchFamily="18" charset="0"/>
                        </a:rPr>
                        <m:t>ó</m:t>
                      </m:r>
                      <m:r>
                        <a:rPr lang="es-CR" sz="1100" b="0" i="1">
                          <a:solidFill>
                            <a:sysClr val="windowText" lastClr="000000"/>
                          </a:solidFill>
                          <a:latin typeface="Cambria Math" panose="02040503050406030204" pitchFamily="18" charset="0"/>
                        </a:rPr>
                        <m:t>𝑛</m:t>
                      </m:r>
                    </m:num>
                    <m:den>
                      <m:r>
                        <a:rPr lang="es-CR" sz="1100" b="0" i="1">
                          <a:solidFill>
                            <a:sysClr val="windowText" lastClr="000000"/>
                          </a:solidFill>
                          <a:latin typeface="Cambria Math" panose="02040503050406030204" pitchFamily="18" charset="0"/>
                        </a:rPr>
                        <m:t>𝑃𝑜𝑏𝑙𝑎𝑐𝑖</m:t>
                      </m:r>
                      <m:r>
                        <a:rPr lang="es-CR" sz="1100" b="0" i="1">
                          <a:solidFill>
                            <a:sysClr val="windowText" lastClr="000000"/>
                          </a:solidFill>
                          <a:latin typeface="Cambria Math" panose="02040503050406030204" pitchFamily="18" charset="0"/>
                        </a:rPr>
                        <m:t>ó</m:t>
                      </m:r>
                      <m:r>
                        <a:rPr lang="es-CR" sz="1100" b="0" i="1">
                          <a:solidFill>
                            <a:sysClr val="windowText" lastClr="000000"/>
                          </a:solidFill>
                          <a:latin typeface="Cambria Math" panose="02040503050406030204" pitchFamily="18" charset="0"/>
                        </a:rPr>
                        <m:t>𝑛</m:t>
                      </m:r>
                      <m:r>
                        <a:rPr lang="es-CR" sz="1100" b="0" i="1">
                          <a:solidFill>
                            <a:sysClr val="windowText" lastClr="000000"/>
                          </a:solidFill>
                          <a:latin typeface="Cambria Math" panose="02040503050406030204" pitchFamily="18" charset="0"/>
                        </a:rPr>
                        <m:t> </m:t>
                      </m:r>
                      <m:r>
                        <a:rPr lang="es-CR" sz="1100" b="0" i="1">
                          <a:solidFill>
                            <a:sysClr val="windowText" lastClr="000000"/>
                          </a:solidFill>
                          <a:latin typeface="Cambria Math" panose="02040503050406030204" pitchFamily="18" charset="0"/>
                        </a:rPr>
                        <m:t>𝑑𝑒</m:t>
                      </m:r>
                      <m:r>
                        <a:rPr lang="es-CR" sz="1100" b="0" i="1">
                          <a:solidFill>
                            <a:sysClr val="windowText" lastClr="000000"/>
                          </a:solidFill>
                          <a:latin typeface="Cambria Math" panose="02040503050406030204" pitchFamily="18" charset="0"/>
                        </a:rPr>
                        <m:t> 5 </m:t>
                      </m:r>
                      <m:r>
                        <a:rPr lang="es-CR" sz="1100" b="0" i="1">
                          <a:solidFill>
                            <a:sysClr val="windowText" lastClr="000000"/>
                          </a:solidFill>
                          <a:latin typeface="Cambria Math" panose="02040503050406030204" pitchFamily="18" charset="0"/>
                        </a:rPr>
                        <m:t>𝑎</m:t>
                      </m:r>
                      <m:r>
                        <a:rPr lang="es-CR" sz="1100" b="0" i="1">
                          <a:solidFill>
                            <a:sysClr val="windowText" lastClr="000000"/>
                          </a:solidFill>
                          <a:latin typeface="Cambria Math" panose="02040503050406030204" pitchFamily="18" charset="0"/>
                        </a:rPr>
                        <m:t>ñ</m:t>
                      </m:r>
                      <m:r>
                        <a:rPr lang="es-CR" sz="1100" b="0" i="1">
                          <a:solidFill>
                            <a:sysClr val="windowText" lastClr="000000"/>
                          </a:solidFill>
                          <a:latin typeface="Cambria Math" panose="02040503050406030204" pitchFamily="18" charset="0"/>
                        </a:rPr>
                        <m:t>𝑜𝑠</m:t>
                      </m:r>
                    </m:den>
                  </m:f>
                </m:oMath>
              </a14:m>
              <a:r>
                <a:rPr lang="es-CR" sz="1050" i="1">
                  <a:latin typeface="+mn-lt"/>
                </a:rPr>
                <a:t>  X 100</a:t>
              </a:r>
            </a:p>
          </xdr:txBody>
        </xdr:sp>
      </mc:Choice>
      <mc:Fallback xmlns="">
        <xdr:sp macro="" textlink="">
          <xdr:nvSpPr>
            <xdr:cNvPr id="6" name="CuadroTexto 5">
              <a:extLst>
                <a:ext uri="{FF2B5EF4-FFF2-40B4-BE49-F238E27FC236}">
                  <a16:creationId xmlns:a16="http://schemas.microsoft.com/office/drawing/2014/main" id="{00000000-0008-0000-7D00-000002000000}"/>
                </a:ext>
              </a:extLst>
            </xdr:cNvPr>
            <xdr:cNvSpPr txBox="1"/>
          </xdr:nvSpPr>
          <xdr:spPr>
            <a:xfrm>
              <a:off x="2614613" y="6974682"/>
              <a:ext cx="4481514" cy="454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CR" sz="1100" b="0" i="0">
                  <a:latin typeface="Cambria Math" panose="02040503050406030204" pitchFamily="18" charset="0"/>
                </a:rPr>
                <a:t>𝑇𝑎𝑠𝑎 𝑏𝑟𝑢𝑡𝑎 𝑑𝑒 𝑒𝑠𝑐𝑜𝑙𝑎𝑟𝑖𝑑𝑎𝑑: </a:t>
              </a:r>
              <a:r>
                <a:rPr lang="es-CR" sz="1100" b="0" i="0">
                  <a:solidFill>
                    <a:sysClr val="windowText" lastClr="000000"/>
                  </a:solidFill>
                  <a:latin typeface="Cambria Math" panose="02040503050406030204" pitchFamily="18" charset="0"/>
                </a:rPr>
                <a:t> (𝑀𝑎𝑡𝑟í𝑐𝑢𝑙𝑎 𝑖𝑛𝑖𝑐𝑖𝑎𝑙 𝑒𝑛 𝑇𝑟𝑎𝑛𝑠𝑖𝑐𝑖ó𝑛)/(𝑃𝑜𝑏𝑙𝑎𝑐𝑖ó𝑛 𝑑𝑒 5 𝑎ñ𝑜𝑠)</a:t>
              </a:r>
              <a:r>
                <a:rPr lang="es-CR" sz="1050" i="1">
                  <a:latin typeface="+mn-lt"/>
                </a:rPr>
                <a:t>  X 100</a:t>
              </a:r>
            </a:p>
          </xdr:txBody>
        </xdr:sp>
      </mc:Fallback>
    </mc:AlternateContent>
    <xdr:clientData/>
  </xdr:oneCellAnchor>
  <xdr:oneCellAnchor>
    <xdr:from>
      <xdr:col>3</xdr:col>
      <xdr:colOff>128589</xdr:colOff>
      <xdr:row>15</xdr:row>
      <xdr:rowOff>845344</xdr:rowOff>
    </xdr:from>
    <xdr:ext cx="4533900" cy="450056"/>
    <mc:AlternateContent xmlns:mc="http://schemas.openxmlformats.org/markup-compatibility/2006" xmlns:a14="http://schemas.microsoft.com/office/drawing/2010/main">
      <mc:Choice Requires="a14">
        <xdr:sp macro="" textlink="">
          <xdr:nvSpPr>
            <xdr:cNvPr id="7" name="CuadroTexto 6">
              <a:extLst>
                <a:ext uri="{FF2B5EF4-FFF2-40B4-BE49-F238E27FC236}">
                  <a16:creationId xmlns:a16="http://schemas.microsoft.com/office/drawing/2014/main" id="{00000000-0008-0000-7D00-000003000000}"/>
                </a:ext>
              </a:extLst>
            </xdr:cNvPr>
            <xdr:cNvSpPr txBox="1"/>
          </xdr:nvSpPr>
          <xdr:spPr>
            <a:xfrm>
              <a:off x="2586039" y="7665244"/>
              <a:ext cx="4533900" cy="450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r>
                    <a:rPr lang="es-CR" sz="1100" b="0" i="1">
                      <a:latin typeface="Cambria Math" panose="02040503050406030204" pitchFamily="18" charset="0"/>
                    </a:rPr>
                    <m:t>𝑇𝑎𝑠𝑎</m:t>
                  </m:r>
                  <m:r>
                    <a:rPr lang="es-CR" sz="1100" b="0" i="1">
                      <a:latin typeface="Cambria Math" panose="02040503050406030204" pitchFamily="18" charset="0"/>
                    </a:rPr>
                    <m:t> </m:t>
                  </m:r>
                  <m:r>
                    <a:rPr lang="es-CR" sz="1100" b="0" i="1">
                      <a:latin typeface="Cambria Math" panose="02040503050406030204" pitchFamily="18" charset="0"/>
                    </a:rPr>
                    <m:t>𝑛𝑒𝑡𝑎</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𝑒𝑠𝑐𝑜𝑙𝑎𝑟𝑖𝑑𝑎𝑑</m:t>
                  </m:r>
                  <m:r>
                    <a:rPr lang="es-CR" sz="1100" b="0" i="1">
                      <a:latin typeface="Cambria Math" panose="02040503050406030204" pitchFamily="18" charset="0"/>
                    </a:rPr>
                    <m:t>: : </m:t>
                  </m:r>
                  <m:f>
                    <m:fPr>
                      <m:ctrlPr>
                        <a:rPr lang="es-CR" sz="1100" i="1">
                          <a:solidFill>
                            <a:sysClr val="windowText" lastClr="000000"/>
                          </a:solidFill>
                          <a:effectLst/>
                          <a:latin typeface="Cambria Math" panose="02040503050406030204" pitchFamily="18" charset="0"/>
                          <a:ea typeface="+mn-ea"/>
                          <a:cs typeface="+mn-cs"/>
                        </a:rPr>
                      </m:ctrlPr>
                    </m:fPr>
                    <m:num>
                      <m:r>
                        <a:rPr lang="es-CR" sz="1100" b="0" i="1">
                          <a:solidFill>
                            <a:sysClr val="windowText" lastClr="000000"/>
                          </a:solidFill>
                          <a:effectLst/>
                          <a:latin typeface="Cambria Math" panose="02040503050406030204" pitchFamily="18" charset="0"/>
                          <a:ea typeface="+mn-ea"/>
                          <a:cs typeface="+mn-cs"/>
                        </a:rPr>
                        <m:t>𝑀𝑎𝑡𝑟</m:t>
                      </m:r>
                      <m:r>
                        <a:rPr lang="es-CR" sz="1100" b="0" i="1">
                          <a:solidFill>
                            <a:sysClr val="windowText" lastClr="000000"/>
                          </a:solidFill>
                          <a:effectLst/>
                          <a:latin typeface="Cambria Math" panose="02040503050406030204" pitchFamily="18" charset="0"/>
                          <a:ea typeface="+mn-ea"/>
                          <a:cs typeface="+mn-cs"/>
                        </a:rPr>
                        <m:t>í</m:t>
                      </m:r>
                      <m:r>
                        <a:rPr lang="es-CR" sz="1100" b="0" i="1">
                          <a:solidFill>
                            <a:sysClr val="windowText" lastClr="000000"/>
                          </a:solidFill>
                          <a:effectLst/>
                          <a:latin typeface="Cambria Math" panose="02040503050406030204" pitchFamily="18" charset="0"/>
                          <a:ea typeface="+mn-ea"/>
                          <a:cs typeface="+mn-cs"/>
                        </a:rPr>
                        <m:t>𝑐𝑢𝑙𝑎</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𝑖𝑛𝑖𝑐𝑖𝑎𝑙</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𝑑𝑒</m:t>
                      </m:r>
                      <m:r>
                        <a:rPr lang="es-CR" sz="1100" b="0" i="1">
                          <a:solidFill>
                            <a:sysClr val="windowText" lastClr="000000"/>
                          </a:solidFill>
                          <a:effectLst/>
                          <a:latin typeface="Cambria Math" panose="02040503050406030204" pitchFamily="18" charset="0"/>
                          <a:ea typeface="+mn-ea"/>
                          <a:cs typeface="+mn-cs"/>
                        </a:rPr>
                        <m:t> 5 </m:t>
                      </m:r>
                      <m:r>
                        <a:rPr lang="es-CR" sz="1100" b="0" i="1">
                          <a:solidFill>
                            <a:sysClr val="windowText" lastClr="000000"/>
                          </a:solidFill>
                          <a:effectLst/>
                          <a:latin typeface="Cambria Math" panose="02040503050406030204" pitchFamily="18" charset="0"/>
                          <a:ea typeface="+mn-ea"/>
                          <a:cs typeface="+mn-cs"/>
                        </a:rPr>
                        <m:t>𝑎</m:t>
                      </m:r>
                      <m:r>
                        <a:rPr lang="es-CR" sz="1100" b="0" i="1">
                          <a:solidFill>
                            <a:sysClr val="windowText" lastClr="000000"/>
                          </a:solidFill>
                          <a:effectLst/>
                          <a:latin typeface="Cambria Math" panose="02040503050406030204" pitchFamily="18" charset="0"/>
                          <a:ea typeface="+mn-ea"/>
                          <a:cs typeface="+mn-cs"/>
                        </a:rPr>
                        <m:t>ñ</m:t>
                      </m:r>
                      <m:r>
                        <a:rPr lang="es-CR" sz="1100" b="0" i="1">
                          <a:solidFill>
                            <a:sysClr val="windowText" lastClr="000000"/>
                          </a:solidFill>
                          <a:effectLst/>
                          <a:latin typeface="Cambria Math" panose="02040503050406030204" pitchFamily="18" charset="0"/>
                          <a:ea typeface="+mn-ea"/>
                          <a:cs typeface="+mn-cs"/>
                        </a:rPr>
                        <m:t>𝑜𝑠</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𝑒𝑛</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𝑇𝑟𝑎𝑛𝑠𝑖𝑐𝑖</m:t>
                      </m:r>
                      <m:r>
                        <a:rPr lang="es-CR" sz="1100" b="0" i="1">
                          <a:solidFill>
                            <a:sysClr val="windowText" lastClr="000000"/>
                          </a:solidFill>
                          <a:effectLst/>
                          <a:latin typeface="Cambria Math" panose="02040503050406030204" pitchFamily="18" charset="0"/>
                          <a:ea typeface="+mn-ea"/>
                          <a:cs typeface="+mn-cs"/>
                        </a:rPr>
                        <m:t>ó</m:t>
                      </m:r>
                      <m:r>
                        <a:rPr lang="es-CR" sz="1100" b="0" i="1">
                          <a:solidFill>
                            <a:sysClr val="windowText" lastClr="000000"/>
                          </a:solidFill>
                          <a:effectLst/>
                          <a:latin typeface="Cambria Math" panose="02040503050406030204" pitchFamily="18" charset="0"/>
                          <a:ea typeface="+mn-ea"/>
                          <a:cs typeface="+mn-cs"/>
                        </a:rPr>
                        <m:t>𝑛</m:t>
                      </m:r>
                    </m:num>
                    <m:den>
                      <m:r>
                        <a:rPr lang="es-CR" sz="1100" b="0" i="1">
                          <a:solidFill>
                            <a:sysClr val="windowText" lastClr="000000"/>
                          </a:solidFill>
                          <a:effectLst/>
                          <a:latin typeface="Cambria Math" panose="02040503050406030204" pitchFamily="18" charset="0"/>
                          <a:ea typeface="+mn-ea"/>
                          <a:cs typeface="+mn-cs"/>
                        </a:rPr>
                        <m:t>𝑃𝑜𝑏𝑙𝑎𝑐𝑖</m:t>
                      </m:r>
                      <m:r>
                        <a:rPr lang="es-CR" sz="1100" b="0" i="1">
                          <a:solidFill>
                            <a:sysClr val="windowText" lastClr="000000"/>
                          </a:solidFill>
                          <a:effectLst/>
                          <a:latin typeface="Cambria Math" panose="02040503050406030204" pitchFamily="18" charset="0"/>
                          <a:ea typeface="+mn-ea"/>
                          <a:cs typeface="+mn-cs"/>
                        </a:rPr>
                        <m:t>ó</m:t>
                      </m:r>
                      <m:r>
                        <a:rPr lang="es-CR" sz="1100" b="0" i="1">
                          <a:solidFill>
                            <a:sysClr val="windowText" lastClr="000000"/>
                          </a:solidFill>
                          <a:effectLst/>
                          <a:latin typeface="Cambria Math" panose="02040503050406030204" pitchFamily="18" charset="0"/>
                          <a:ea typeface="+mn-ea"/>
                          <a:cs typeface="+mn-cs"/>
                        </a:rPr>
                        <m:t>𝑛</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𝑑𝑒</m:t>
                      </m:r>
                      <m:r>
                        <a:rPr lang="es-CR" sz="1100" b="0" i="1">
                          <a:solidFill>
                            <a:sysClr val="windowText" lastClr="000000"/>
                          </a:solidFill>
                          <a:effectLst/>
                          <a:latin typeface="Cambria Math" panose="02040503050406030204" pitchFamily="18" charset="0"/>
                          <a:ea typeface="+mn-ea"/>
                          <a:cs typeface="+mn-cs"/>
                        </a:rPr>
                        <m:t> 5 </m:t>
                      </m:r>
                      <m:r>
                        <a:rPr lang="es-CR" sz="1100" b="0" i="1">
                          <a:solidFill>
                            <a:sysClr val="windowText" lastClr="000000"/>
                          </a:solidFill>
                          <a:effectLst/>
                          <a:latin typeface="Cambria Math" panose="02040503050406030204" pitchFamily="18" charset="0"/>
                          <a:ea typeface="+mn-ea"/>
                          <a:cs typeface="+mn-cs"/>
                        </a:rPr>
                        <m:t>𝑎</m:t>
                      </m:r>
                      <m:r>
                        <a:rPr lang="es-CR" sz="1100" b="0" i="1">
                          <a:solidFill>
                            <a:sysClr val="windowText" lastClr="000000"/>
                          </a:solidFill>
                          <a:effectLst/>
                          <a:latin typeface="Cambria Math" panose="02040503050406030204" pitchFamily="18" charset="0"/>
                          <a:ea typeface="+mn-ea"/>
                          <a:cs typeface="+mn-cs"/>
                        </a:rPr>
                        <m:t>ñ</m:t>
                      </m:r>
                      <m:r>
                        <a:rPr lang="es-CR" sz="1100" b="0" i="1">
                          <a:solidFill>
                            <a:sysClr val="windowText" lastClr="000000"/>
                          </a:solidFill>
                          <a:effectLst/>
                          <a:latin typeface="Cambria Math" panose="02040503050406030204" pitchFamily="18" charset="0"/>
                          <a:ea typeface="+mn-ea"/>
                          <a:cs typeface="+mn-cs"/>
                        </a:rPr>
                        <m:t>𝑜𝑠</m:t>
                      </m:r>
                    </m:den>
                  </m:f>
                </m:oMath>
              </a14:m>
              <a:r>
                <a:rPr lang="es-CR" sz="1050" i="1">
                  <a:latin typeface="+mn-lt"/>
                </a:rPr>
                <a:t>  X 100</a:t>
              </a:r>
            </a:p>
          </xdr:txBody>
        </xdr:sp>
      </mc:Choice>
      <mc:Fallback xmlns="">
        <xdr:sp macro="" textlink="">
          <xdr:nvSpPr>
            <xdr:cNvPr id="7" name="CuadroTexto 6">
              <a:extLst>
                <a:ext uri="{FF2B5EF4-FFF2-40B4-BE49-F238E27FC236}">
                  <a16:creationId xmlns:a16="http://schemas.microsoft.com/office/drawing/2014/main" id="{00000000-0008-0000-7D00-000003000000}"/>
                </a:ext>
              </a:extLst>
            </xdr:cNvPr>
            <xdr:cNvSpPr txBox="1"/>
          </xdr:nvSpPr>
          <xdr:spPr>
            <a:xfrm>
              <a:off x="2586039" y="7665244"/>
              <a:ext cx="4533900" cy="450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CR" sz="1100" b="0" i="0">
                  <a:latin typeface="Cambria Math" panose="02040503050406030204" pitchFamily="18" charset="0"/>
                </a:rPr>
                <a:t>𝑇𝑎𝑠𝑎 𝑛𝑒𝑡𝑎 𝑑𝑒 𝑒𝑠𝑐𝑜𝑙𝑎𝑟𝑖𝑑𝑎𝑑: : </a:t>
              </a:r>
              <a:r>
                <a:rPr lang="es-CR" sz="1100" b="0" i="0">
                  <a:solidFill>
                    <a:sysClr val="windowText" lastClr="000000"/>
                  </a:solidFill>
                  <a:effectLst/>
                  <a:latin typeface="Cambria Math" panose="02040503050406030204" pitchFamily="18" charset="0"/>
                  <a:ea typeface="+mn-ea"/>
                  <a:cs typeface="+mn-cs"/>
                </a:rPr>
                <a:t> (𝑀𝑎𝑡𝑟í𝑐𝑢𝑙𝑎 𝑖𝑛𝑖𝑐𝑖𝑎𝑙 𝑑𝑒 5 𝑎ñ𝑜𝑠 𝑒𝑛 𝑇𝑟𝑎𝑛𝑠𝑖𝑐𝑖ó𝑛)/(𝑃𝑜𝑏𝑙𝑎𝑐𝑖ó𝑛 𝑑𝑒 5 𝑎ñ𝑜𝑠)</a:t>
              </a:r>
              <a:r>
                <a:rPr lang="es-CR" sz="1050" i="1">
                  <a:latin typeface="+mn-lt"/>
                </a:rPr>
                <a:t>  X 100</a:t>
              </a:r>
            </a:p>
          </xdr:txBody>
        </xdr:sp>
      </mc:Fallback>
    </mc:AlternateContent>
    <xdr:clientData/>
  </xdr:oneCellAnchor>
</xdr:wsDr>
</file>

<file path=xl/drawings/drawing100.xml><?xml version="1.0" encoding="utf-8"?>
<xdr:wsDr xmlns:xdr="http://schemas.openxmlformats.org/drawingml/2006/spreadsheetDrawing" xmlns:a="http://schemas.openxmlformats.org/drawingml/2006/main">
  <xdr:twoCellAnchor>
    <xdr:from>
      <xdr:col>1</xdr:col>
      <xdr:colOff>962025</xdr:colOff>
      <xdr:row>24</xdr:row>
      <xdr:rowOff>42862</xdr:rowOff>
    </xdr:from>
    <xdr:to>
      <xdr:col>11</xdr:col>
      <xdr:colOff>190500</xdr:colOff>
      <xdr:row>42</xdr:row>
      <xdr:rowOff>42862</xdr:rowOff>
    </xdr:to>
    <xdr:graphicFrame macro="">
      <xdr:nvGraphicFramePr>
        <xdr:cNvPr id="2" name="Gráfico 1">
          <a:extLst>
            <a:ext uri="{FF2B5EF4-FFF2-40B4-BE49-F238E27FC236}">
              <a16:creationId xmlns:a16="http://schemas.microsoft.com/office/drawing/2014/main" id="{00000000-0008-0000-7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14287</xdr:colOff>
      <xdr:row>23</xdr:row>
      <xdr:rowOff>576262</xdr:rowOff>
    </xdr:from>
    <xdr:to>
      <xdr:col>21</xdr:col>
      <xdr:colOff>195262</xdr:colOff>
      <xdr:row>41</xdr:row>
      <xdr:rowOff>128587</xdr:rowOff>
    </xdr:to>
    <xdr:graphicFrame macro="">
      <xdr:nvGraphicFramePr>
        <xdr:cNvPr id="3" name="Gráfico 2">
          <a:extLst>
            <a:ext uri="{FF2B5EF4-FFF2-40B4-BE49-F238E27FC236}">
              <a16:creationId xmlns:a16="http://schemas.microsoft.com/office/drawing/2014/main" id="{00000000-0008-0000-7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xdr:wsDr xmlns:xdr="http://schemas.openxmlformats.org/drawingml/2006/spreadsheetDrawing" xmlns:a="http://schemas.openxmlformats.org/drawingml/2006/main">
  <xdr:oneCellAnchor>
    <xdr:from>
      <xdr:col>3</xdr:col>
      <xdr:colOff>1581150</xdr:colOff>
      <xdr:row>15</xdr:row>
      <xdr:rowOff>152400</xdr:rowOff>
    </xdr:from>
    <xdr:ext cx="5569821" cy="457200"/>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A800-000002000000}"/>
                </a:ext>
              </a:extLst>
            </xdr:cNvPr>
            <xdr:cNvSpPr txBox="1"/>
          </xdr:nvSpPr>
          <xdr:spPr>
            <a:xfrm>
              <a:off x="4162425" y="5772150"/>
              <a:ext cx="5569821"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eqArr>
                          <m:eqArrPr>
                            <m:ctrlPr>
                              <a:rPr lang="es-CR" sz="1050" b="0" i="1">
                                <a:latin typeface="Cambria Math" panose="02040503050406030204" pitchFamily="18" charset="0"/>
                              </a:rPr>
                            </m:ctrlPr>
                          </m:eqArrPr>
                          <m:e>
                            <m:r>
                              <a:rPr lang="es-CR" sz="1050" b="0" i="1">
                                <a:latin typeface="Cambria Math" panose="02040503050406030204" pitchFamily="18" charset="0"/>
                              </a:rPr>
                              <m:t> </m:t>
                            </m:r>
                          </m:e>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15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35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𝑞𝑢𝑒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𝑎𝑠𝑖𝑠𝑡𝑒𝑛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𝑒𝑑𝑢𝑐𝑎𝑐𝑖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𝑓𝑜𝑟𝑚𝑎𝑙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𝑛𝑜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𝑓𝑜𝑟𝑚𝑎𝑙</m:t>
                            </m:r>
                          </m:e>
                        </m:eqAr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𝑝𝑒𝑟𝑠𝑜𝑛𝑎𝑠</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15 </m:t>
                        </m:r>
                        <m:r>
                          <a:rPr lang="es-CR" sz="1050" b="0" i="1">
                            <a:latin typeface="Cambria Math" panose="02040503050406030204" pitchFamily="18" charset="0"/>
                          </a:rPr>
                          <m:t>𝑎</m:t>
                        </m:r>
                        <m:r>
                          <a:rPr lang="es-CR" sz="1050" b="0" i="1">
                            <a:latin typeface="Cambria Math" panose="02040503050406030204" pitchFamily="18" charset="0"/>
                          </a:rPr>
                          <m:t> 35 </m:t>
                        </m:r>
                        <m:r>
                          <a:rPr lang="es-CR" sz="1050" b="0" i="1">
                            <a:latin typeface="Cambria Math" panose="02040503050406030204" pitchFamily="18" charset="0"/>
                          </a:rPr>
                          <m:t>𝑎</m:t>
                        </m:r>
                        <m:r>
                          <a:rPr lang="es-CR" sz="1050" b="0" i="1">
                            <a:latin typeface="Cambria Math" panose="02040503050406030204" pitchFamily="18" charset="0"/>
                          </a:rPr>
                          <m:t>ñ</m:t>
                        </m:r>
                        <m:r>
                          <a:rPr lang="es-CR" sz="1050" b="0" i="1">
                            <a:latin typeface="Cambria Math" panose="02040503050406030204" pitchFamily="18" charset="0"/>
                          </a:rPr>
                          <m:t>𝑜𝑠</m:t>
                        </m:r>
                      </m:den>
                    </m:f>
                    <m:r>
                      <a:rPr lang="es-CR" sz="105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050"/>
            </a:p>
          </xdr:txBody>
        </xdr:sp>
      </mc:Choice>
      <mc:Fallback xmlns="">
        <xdr:sp macro="" textlink="">
          <xdr:nvSpPr>
            <xdr:cNvPr id="3" name="CuadroTexto 2">
              <a:extLst>
                <a:ext uri="{FF2B5EF4-FFF2-40B4-BE49-F238E27FC236}">
                  <a16:creationId xmlns:a16="http://schemas.microsoft.com/office/drawing/2014/main" id="{00000000-0008-0000-A800-000002000000}"/>
                </a:ext>
              </a:extLst>
            </xdr:cNvPr>
            <xdr:cNvSpPr txBox="1"/>
          </xdr:nvSpPr>
          <xdr:spPr>
            <a:xfrm>
              <a:off x="4162425" y="5772150"/>
              <a:ext cx="5569821"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050" b="0" i="0">
                  <a:latin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𝑇𝑜𝑡𝑎𝑙 𝑑𝑒 𝑝𝑒𝑟𝑠𝑜𝑛𝑎𝑠 𝑑𝑒 15 𝑎 35 𝑎ñ𝑜𝑠 𝑞𝑢𝑒  𝑎𝑠𝑖𝑠𝑡𝑒𝑛 𝑎 𝑒𝑑𝑢𝑐𝑎𝑐𝑖ó𝑛 𝑓𝑜𝑟𝑚𝑎𝑙 𝑦 𝑛𝑜 𝑓𝑜𝑟𝑚𝑎𝑙)</a:t>
              </a:r>
              <a:r>
                <a:rPr lang="es-CR" sz="1050" b="0" i="0">
                  <a:solidFill>
                    <a:schemeClr val="tx1"/>
                  </a:solidFill>
                  <a:effectLst/>
                  <a:latin typeface="Cambria Math" panose="02040503050406030204" pitchFamily="18" charset="0"/>
                  <a:ea typeface="+mn-ea"/>
                  <a:cs typeface="+mn-cs"/>
                </a:rPr>
                <a:t>/(</a:t>
              </a:r>
              <a:r>
                <a:rPr lang="es-CR" sz="1050" b="0" i="0">
                  <a:latin typeface="Cambria Math" panose="02040503050406030204" pitchFamily="18" charset="0"/>
                </a:rPr>
                <a:t>𝑇𝑜𝑡𝑎𝑙 𝑑𝑒 𝑝𝑒𝑟𝑠𝑜𝑛𝑎𝑠 𝑑𝑒 15 𝑎 35 𝑎ñ𝑜𝑠)</a:t>
              </a:r>
              <a:r>
                <a:rPr lang="es-CR" sz="105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050"/>
            </a:p>
          </xdr:txBody>
        </xdr:sp>
      </mc:Fallback>
    </mc:AlternateContent>
    <xdr:clientData/>
  </xdr:oneCellAnchor>
  <xdr:oneCellAnchor>
    <xdr:from>
      <xdr:col>3</xdr:col>
      <xdr:colOff>1581150</xdr:colOff>
      <xdr:row>15</xdr:row>
      <xdr:rowOff>152400</xdr:rowOff>
    </xdr:from>
    <xdr:ext cx="5569821" cy="457200"/>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A800-000002000000}"/>
                </a:ext>
              </a:extLst>
            </xdr:cNvPr>
            <xdr:cNvSpPr txBox="1"/>
          </xdr:nvSpPr>
          <xdr:spPr>
            <a:xfrm>
              <a:off x="4162425" y="5772150"/>
              <a:ext cx="5569821"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eqArr>
                          <m:eqArrPr>
                            <m:ctrlPr>
                              <a:rPr lang="es-CR" sz="1050" b="0" i="1">
                                <a:latin typeface="Cambria Math" panose="02040503050406030204" pitchFamily="18" charset="0"/>
                              </a:rPr>
                            </m:ctrlPr>
                          </m:eqArrPr>
                          <m:e>
                            <m:r>
                              <a:rPr lang="es-CR" sz="1050" b="0" i="1">
                                <a:latin typeface="Cambria Math" panose="02040503050406030204" pitchFamily="18" charset="0"/>
                              </a:rPr>
                              <m:t> </m:t>
                            </m:r>
                          </m:e>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15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35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𝑞𝑢𝑒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𝑎𝑠𝑖𝑠𝑡𝑒𝑛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𝑒𝑑𝑢𝑐𝑎𝑐𝑖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𝑓𝑜𝑟𝑚𝑎𝑙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𝑛𝑜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𝑓𝑜𝑟𝑚𝑎𝑙</m:t>
                            </m:r>
                          </m:e>
                        </m:eqAr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𝑝𝑒𝑟𝑠𝑜𝑛𝑎𝑠</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15 </m:t>
                        </m:r>
                        <m:r>
                          <a:rPr lang="es-CR" sz="1050" b="0" i="1">
                            <a:latin typeface="Cambria Math" panose="02040503050406030204" pitchFamily="18" charset="0"/>
                          </a:rPr>
                          <m:t>𝑎</m:t>
                        </m:r>
                        <m:r>
                          <a:rPr lang="es-CR" sz="1050" b="0" i="1">
                            <a:latin typeface="Cambria Math" panose="02040503050406030204" pitchFamily="18" charset="0"/>
                          </a:rPr>
                          <m:t> 35 </m:t>
                        </m:r>
                        <m:r>
                          <a:rPr lang="es-CR" sz="1050" b="0" i="1">
                            <a:latin typeface="Cambria Math" panose="02040503050406030204" pitchFamily="18" charset="0"/>
                          </a:rPr>
                          <m:t>𝑎</m:t>
                        </m:r>
                        <m:r>
                          <a:rPr lang="es-CR" sz="1050" b="0" i="1">
                            <a:latin typeface="Cambria Math" panose="02040503050406030204" pitchFamily="18" charset="0"/>
                          </a:rPr>
                          <m:t>ñ</m:t>
                        </m:r>
                        <m:r>
                          <a:rPr lang="es-CR" sz="1050" b="0" i="1">
                            <a:latin typeface="Cambria Math" panose="02040503050406030204" pitchFamily="18" charset="0"/>
                          </a:rPr>
                          <m:t>𝑜𝑠</m:t>
                        </m:r>
                      </m:den>
                    </m:f>
                    <m:r>
                      <a:rPr lang="es-CR" sz="105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050"/>
            </a:p>
          </xdr:txBody>
        </xdr:sp>
      </mc:Choice>
      <mc:Fallback xmlns="">
        <xdr:sp macro="" textlink="">
          <xdr:nvSpPr>
            <xdr:cNvPr id="4" name="CuadroTexto 3">
              <a:extLst>
                <a:ext uri="{FF2B5EF4-FFF2-40B4-BE49-F238E27FC236}">
                  <a16:creationId xmlns:a16="http://schemas.microsoft.com/office/drawing/2014/main" id="{00000000-0008-0000-A800-000002000000}"/>
                </a:ext>
              </a:extLst>
            </xdr:cNvPr>
            <xdr:cNvSpPr txBox="1"/>
          </xdr:nvSpPr>
          <xdr:spPr>
            <a:xfrm>
              <a:off x="4162425" y="5772150"/>
              <a:ext cx="5569821"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050" b="0" i="0">
                  <a:latin typeface="Cambria Math" panose="02040503050406030204" pitchFamily="18" charset="0"/>
                </a:rPr>
                <a:t>█( @</a:t>
              </a:r>
              <a:r>
                <a:rPr lang="es-CR" sz="1100" b="0" i="0">
                  <a:solidFill>
                    <a:schemeClr val="tx1"/>
                  </a:solidFill>
                  <a:effectLst/>
                  <a:latin typeface="Cambria Math" panose="02040503050406030204" pitchFamily="18" charset="0"/>
                  <a:ea typeface="+mn-ea"/>
                  <a:cs typeface="+mn-cs"/>
                </a:rPr>
                <a:t>𝑇𝑜𝑡𝑎𝑙 𝑑𝑒 𝑝𝑒𝑟𝑠𝑜𝑛𝑎𝑠 𝑑𝑒 15 𝑎 35 𝑎ñ𝑜𝑠 𝑞𝑢𝑒  𝑎𝑠𝑖𝑠𝑡𝑒𝑛 𝑎 𝑒𝑑𝑢𝑐𝑎𝑐𝑖ó𝑛 𝑓𝑜𝑟𝑚𝑎𝑙 𝑦 𝑛𝑜 𝑓𝑜𝑟𝑚𝑎𝑙)</a:t>
              </a:r>
              <a:r>
                <a:rPr lang="es-CR" sz="1050" b="0" i="0">
                  <a:solidFill>
                    <a:schemeClr val="tx1"/>
                  </a:solidFill>
                  <a:effectLst/>
                  <a:latin typeface="Cambria Math" panose="02040503050406030204" pitchFamily="18" charset="0"/>
                  <a:ea typeface="+mn-ea"/>
                  <a:cs typeface="+mn-cs"/>
                </a:rPr>
                <a:t>/(</a:t>
              </a:r>
              <a:r>
                <a:rPr lang="es-CR" sz="1050" b="0" i="0">
                  <a:latin typeface="Cambria Math" panose="02040503050406030204" pitchFamily="18" charset="0"/>
                </a:rPr>
                <a:t>𝑇𝑜𝑡𝑎𝑙 𝑑𝑒 𝑝𝑒𝑟𝑠𝑜𝑛𝑎𝑠 𝑑𝑒 15 𝑎 35 𝑎ñ𝑜𝑠)</a:t>
              </a:r>
              <a:r>
                <a:rPr lang="es-CR" sz="105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050"/>
            </a:p>
          </xdr:txBody>
        </xdr:sp>
      </mc:Fallback>
    </mc:AlternateContent>
    <xdr:clientData/>
  </xdr:oneCellAnchor>
</xdr:wsDr>
</file>

<file path=xl/drawings/drawing102.xml><?xml version="1.0" encoding="utf-8"?>
<xdr:wsDr xmlns:xdr="http://schemas.openxmlformats.org/drawingml/2006/spreadsheetDrawing" xmlns:a="http://schemas.openxmlformats.org/drawingml/2006/main">
  <xdr:twoCellAnchor>
    <xdr:from>
      <xdr:col>1</xdr:col>
      <xdr:colOff>542925</xdr:colOff>
      <xdr:row>18</xdr:row>
      <xdr:rowOff>590550</xdr:rowOff>
    </xdr:from>
    <xdr:to>
      <xdr:col>9</xdr:col>
      <xdr:colOff>457200</xdr:colOff>
      <xdr:row>41</xdr:row>
      <xdr:rowOff>57149</xdr:rowOff>
    </xdr:to>
    <xdr:graphicFrame macro="">
      <xdr:nvGraphicFramePr>
        <xdr:cNvPr id="2" name="Gráfico 1">
          <a:extLst>
            <a:ext uri="{FF2B5EF4-FFF2-40B4-BE49-F238E27FC236}">
              <a16:creationId xmlns:a16="http://schemas.microsoft.com/office/drawing/2014/main" id="{00000000-0008-0000-8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285750</xdr:colOff>
      <xdr:row>53</xdr:row>
      <xdr:rowOff>42862</xdr:rowOff>
    </xdr:from>
    <xdr:to>
      <xdr:col>15</xdr:col>
      <xdr:colOff>161925</xdr:colOff>
      <xdr:row>80</xdr:row>
      <xdr:rowOff>38100</xdr:rowOff>
    </xdr:to>
    <xdr:graphicFrame macro="">
      <xdr:nvGraphicFramePr>
        <xdr:cNvPr id="3" name="Gráfico 2">
          <a:extLst>
            <a:ext uri="{FF2B5EF4-FFF2-40B4-BE49-F238E27FC236}">
              <a16:creationId xmlns:a16="http://schemas.microsoft.com/office/drawing/2014/main" id="{00000000-0008-0000-8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3.xml><?xml version="1.0" encoding="utf-8"?>
<xdr:wsDr xmlns:xdr="http://schemas.openxmlformats.org/drawingml/2006/spreadsheetDrawing" xmlns:a="http://schemas.openxmlformats.org/drawingml/2006/main">
  <xdr:oneCellAnchor>
    <xdr:from>
      <xdr:col>3</xdr:col>
      <xdr:colOff>954881</xdr:colOff>
      <xdr:row>15</xdr:row>
      <xdr:rowOff>116681</xdr:rowOff>
    </xdr:from>
    <xdr:ext cx="979435" cy="389979"/>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8300-000002000000}"/>
                </a:ext>
              </a:extLst>
            </xdr:cNvPr>
            <xdr:cNvSpPr txBox="1"/>
          </xdr:nvSpPr>
          <xdr:spPr>
            <a:xfrm>
              <a:off x="5079206" y="4479131"/>
              <a:ext cx="979435" cy="389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rPr>
                      <m:t>𝐷𝑃𝐼</m:t>
                    </m:r>
                    <m:r>
                      <a:rPr lang="es-CR" sz="1200" b="0" i="1">
                        <a:latin typeface="Cambria Math" panose="02040503050406030204" pitchFamily="18" charset="0"/>
                      </a:rPr>
                      <m:t>=</m:t>
                    </m:r>
                    <m:f>
                      <m:fPr>
                        <m:ctrlPr>
                          <a:rPr lang="es-CR" sz="1200" i="1">
                            <a:latin typeface="Cambria Math" panose="02040503050406030204" pitchFamily="18" charset="0"/>
                          </a:rPr>
                        </m:ctrlPr>
                      </m:fPr>
                      <m:num>
                        <m:sSub>
                          <m:sSubPr>
                            <m:ctrlPr>
                              <a:rPr lang="es-CR" sz="1200" i="1">
                                <a:latin typeface="Cambria Math" panose="02040503050406030204" pitchFamily="18" charset="0"/>
                              </a:rPr>
                            </m:ctrlPr>
                          </m:sSubPr>
                          <m:e>
                            <m:d>
                              <m:dPr>
                                <m:begChr m:val="["/>
                                <m:endChr m:val="]"/>
                                <m:ctrlPr>
                                  <a:rPr lang="es-CR" sz="1200" i="1">
                                    <a:latin typeface="Cambria Math" panose="02040503050406030204" pitchFamily="18" charset="0"/>
                                  </a:rPr>
                                </m:ctrlPr>
                              </m:dPr>
                              <m:e>
                                <m:r>
                                  <a:rPr lang="es-CR" sz="1200" b="0" i="1">
                                    <a:latin typeface="Cambria Math" panose="02040503050406030204" pitchFamily="18" charset="0"/>
                                  </a:rPr>
                                  <m:t>𝐼𝑛𝑑𝑖</m:t>
                                </m:r>
                              </m:e>
                            </m:d>
                          </m:e>
                          <m:sub>
                            <m:r>
                              <a:rPr lang="es-CR" sz="1200" b="0" i="1">
                                <a:latin typeface="Cambria Math" panose="02040503050406030204" pitchFamily="18" charset="0"/>
                              </a:rPr>
                              <m:t>𝑑</m:t>
                            </m:r>
                          </m:sub>
                        </m:sSub>
                      </m:num>
                      <m:den>
                        <m:sSub>
                          <m:sSubPr>
                            <m:ctrlPr>
                              <a:rPr lang="es-CR" sz="1200" i="1">
                                <a:latin typeface="Cambria Math" panose="02040503050406030204" pitchFamily="18" charset="0"/>
                              </a:rPr>
                            </m:ctrlPr>
                          </m:sSubPr>
                          <m:e>
                            <m:d>
                              <m:dPr>
                                <m:begChr m:val="["/>
                                <m:endChr m:val="]"/>
                                <m:ctrlPr>
                                  <a:rPr lang="es-CR" sz="1200" i="1">
                                    <a:latin typeface="Cambria Math" panose="02040503050406030204" pitchFamily="18" charset="0"/>
                                  </a:rPr>
                                </m:ctrlPr>
                              </m:dPr>
                              <m:e>
                                <m:r>
                                  <a:rPr lang="es-CR" sz="1200" b="0" i="1">
                                    <a:latin typeface="Cambria Math" panose="02040503050406030204" pitchFamily="18" charset="0"/>
                                  </a:rPr>
                                  <m:t>𝐼𝑛𝑑𝑖</m:t>
                                </m:r>
                              </m:e>
                            </m:d>
                          </m:e>
                          <m:sub>
                            <m:r>
                              <a:rPr lang="es-CR" sz="1200" b="0" i="1">
                                <a:latin typeface="Cambria Math" panose="02040503050406030204" pitchFamily="18" charset="0"/>
                              </a:rPr>
                              <m:t>𝑎</m:t>
                            </m:r>
                          </m:sub>
                        </m:sSub>
                      </m:den>
                    </m:f>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8300-000002000000}"/>
                </a:ext>
              </a:extLst>
            </xdr:cNvPr>
            <xdr:cNvSpPr txBox="1"/>
          </xdr:nvSpPr>
          <xdr:spPr>
            <a:xfrm>
              <a:off x="5079206" y="4479131"/>
              <a:ext cx="979435" cy="389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rPr>
                <a:t>𝐷𝑃𝐼=</a:t>
              </a:r>
              <a:r>
                <a:rPr lang="es-CR" sz="1200" i="0">
                  <a:latin typeface="Cambria Math" panose="02040503050406030204" pitchFamily="18" charset="0"/>
                </a:rPr>
                <a:t>[</a:t>
              </a:r>
              <a:r>
                <a:rPr lang="es-CR" sz="1200" b="0" i="0">
                  <a:latin typeface="Cambria Math" panose="02040503050406030204" pitchFamily="18" charset="0"/>
                </a:rPr>
                <a:t>𝐼𝑛𝑑𝑖]_𝑑/[𝐼𝑛𝑑𝑖]_𝑎 </a:t>
              </a:r>
              <a:endParaRPr lang="es-CR" sz="1200"/>
            </a:p>
          </xdr:txBody>
        </xdr:sp>
      </mc:Fallback>
    </mc:AlternateContent>
    <xdr:clientData/>
  </xdr:oneCellAnchor>
</xdr:wsDr>
</file>

<file path=xl/drawings/drawing104.xml><?xml version="1.0" encoding="utf-8"?>
<xdr:wsDr xmlns:xdr="http://schemas.openxmlformats.org/drawingml/2006/spreadsheetDrawing" xmlns:a="http://schemas.openxmlformats.org/drawingml/2006/main">
  <xdr:oneCellAnchor>
    <xdr:from>
      <xdr:col>2</xdr:col>
      <xdr:colOff>147637</xdr:colOff>
      <xdr:row>4</xdr:row>
      <xdr:rowOff>0</xdr:rowOff>
    </xdr:from>
    <xdr:ext cx="65" cy="156518"/>
    <xdr:sp macro="" textlink="">
      <xdr:nvSpPr>
        <xdr:cNvPr id="2" name="CuadroTexto 1">
          <a:extLst>
            <a:ext uri="{FF2B5EF4-FFF2-40B4-BE49-F238E27FC236}">
              <a16:creationId xmlns:a16="http://schemas.microsoft.com/office/drawing/2014/main" id="{00000000-0008-0000-8400-000002000000}"/>
            </a:ext>
          </a:extLst>
        </xdr:cNvPr>
        <xdr:cNvSpPr txBox="1"/>
      </xdr:nvSpPr>
      <xdr:spPr>
        <a:xfrm>
          <a:off x="2128837" y="762000"/>
          <a:ext cx="65" cy="156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CR" sz="1000" u="sng"/>
        </a:p>
      </xdr:txBody>
    </xdr:sp>
    <xdr:clientData/>
  </xdr:oneCellAnchor>
  <xdr:twoCellAnchor>
    <xdr:from>
      <xdr:col>1</xdr:col>
      <xdr:colOff>981075</xdr:colOff>
      <xdr:row>20</xdr:row>
      <xdr:rowOff>109537</xdr:rowOff>
    </xdr:from>
    <xdr:to>
      <xdr:col>12</xdr:col>
      <xdr:colOff>200025</xdr:colOff>
      <xdr:row>39</xdr:row>
      <xdr:rowOff>138112</xdr:rowOff>
    </xdr:to>
    <xdr:graphicFrame macro="">
      <xdr:nvGraphicFramePr>
        <xdr:cNvPr id="3" name="Gráfico 2">
          <a:extLst>
            <a:ext uri="{FF2B5EF4-FFF2-40B4-BE49-F238E27FC236}">
              <a16:creationId xmlns:a16="http://schemas.microsoft.com/office/drawing/2014/main" id="{00000000-0008-0000-8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5.xml><?xml version="1.0" encoding="utf-8"?>
<xdr:wsDr xmlns:xdr="http://schemas.openxmlformats.org/drawingml/2006/spreadsheetDrawing" xmlns:a="http://schemas.openxmlformats.org/drawingml/2006/main">
  <xdr:oneCellAnchor>
    <xdr:from>
      <xdr:col>0</xdr:col>
      <xdr:colOff>0</xdr:colOff>
      <xdr:row>11</xdr:row>
      <xdr:rowOff>138112</xdr:rowOff>
    </xdr:from>
    <xdr:ext cx="65" cy="156518"/>
    <xdr:sp macro="" textlink="">
      <xdr:nvSpPr>
        <xdr:cNvPr id="2" name="CuadroTexto 1">
          <a:extLst>
            <a:ext uri="{FF2B5EF4-FFF2-40B4-BE49-F238E27FC236}">
              <a16:creationId xmlns:a16="http://schemas.microsoft.com/office/drawing/2014/main" id="{00000000-0008-0000-8500-000002000000}"/>
            </a:ext>
          </a:extLst>
        </xdr:cNvPr>
        <xdr:cNvSpPr txBox="1"/>
      </xdr:nvSpPr>
      <xdr:spPr>
        <a:xfrm>
          <a:off x="0" y="3290887"/>
          <a:ext cx="65" cy="156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CR" sz="1000" u="sng"/>
        </a:p>
      </xdr:txBody>
    </xdr:sp>
    <xdr:clientData/>
  </xdr:oneCellAnchor>
  <xdr:oneCellAnchor>
    <xdr:from>
      <xdr:col>3</xdr:col>
      <xdr:colOff>147637</xdr:colOff>
      <xdr:row>15</xdr:row>
      <xdr:rowOff>138112</xdr:rowOff>
    </xdr:from>
    <xdr:ext cx="65" cy="156518"/>
    <xdr:sp macro="" textlink="">
      <xdr:nvSpPr>
        <xdr:cNvPr id="3" name="CuadroTexto 2">
          <a:extLst>
            <a:ext uri="{FF2B5EF4-FFF2-40B4-BE49-F238E27FC236}">
              <a16:creationId xmlns:a16="http://schemas.microsoft.com/office/drawing/2014/main" id="{00000000-0008-0000-8500-000002000000}"/>
            </a:ext>
          </a:extLst>
        </xdr:cNvPr>
        <xdr:cNvSpPr txBox="1"/>
      </xdr:nvSpPr>
      <xdr:spPr>
        <a:xfrm>
          <a:off x="4271962" y="4672012"/>
          <a:ext cx="65" cy="156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CR" sz="1000" u="sng"/>
        </a:p>
      </xdr:txBody>
    </xdr:sp>
    <xdr:clientData/>
  </xdr:oneCellAnchor>
  <xdr:oneCellAnchor>
    <xdr:from>
      <xdr:col>3</xdr:col>
      <xdr:colOff>325967</xdr:colOff>
      <xdr:row>15</xdr:row>
      <xdr:rowOff>71967</xdr:rowOff>
    </xdr:from>
    <xdr:ext cx="3801533" cy="510117"/>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8500-000003000000}"/>
                </a:ext>
              </a:extLst>
            </xdr:cNvPr>
            <xdr:cNvSpPr txBox="1"/>
          </xdr:nvSpPr>
          <xdr:spPr>
            <a:xfrm>
              <a:off x="4450292" y="4605867"/>
              <a:ext cx="3801533" cy="510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𝑁</m:t>
                        </m:r>
                        <m:r>
                          <a:rPr lang="es-CR" sz="1200" b="0" i="1">
                            <a:latin typeface="Cambria Math" panose="02040503050406030204" pitchFamily="18" charset="0"/>
                          </a:rPr>
                          <m:t>ú</m:t>
                        </m:r>
                        <m:r>
                          <a:rPr lang="es-CR" sz="1200" b="0" i="1">
                            <a:latin typeface="Cambria Math" panose="02040503050406030204" pitchFamily="18" charset="0"/>
                          </a:rPr>
                          <m:t>𝑚𝑒𝑟𝑜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𝑗</m:t>
                        </m:r>
                        <m:r>
                          <a:rPr lang="es-CR" sz="1200" b="0" i="1">
                            <a:latin typeface="Cambria Math" panose="02040503050406030204" pitchFamily="18" charset="0"/>
                          </a:rPr>
                          <m:t>ó</m:t>
                        </m:r>
                        <m:r>
                          <a:rPr lang="es-CR" sz="1200" b="0" i="1">
                            <a:latin typeface="Cambria Math" panose="02040503050406030204" pitchFamily="18" charset="0"/>
                          </a:rPr>
                          <m:t>𝑣𝑒𝑛𝑒𝑠</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15 </m:t>
                        </m:r>
                        <m:r>
                          <a:rPr lang="es-CR" sz="1200" b="0" i="1">
                            <a:latin typeface="Cambria Math" panose="02040503050406030204" pitchFamily="18" charset="0"/>
                          </a:rPr>
                          <m:t>𝑎</m:t>
                        </m:r>
                        <m:r>
                          <a:rPr lang="es-CR" sz="1200" b="0" i="1">
                            <a:latin typeface="Cambria Math" panose="02040503050406030204" pitchFamily="18" charset="0"/>
                          </a:rPr>
                          <m:t> 24 </m:t>
                        </m:r>
                        <m:r>
                          <a:rPr lang="es-CR" sz="1200" b="0" i="1">
                            <a:latin typeface="Cambria Math" panose="02040503050406030204" pitchFamily="18" charset="0"/>
                          </a:rPr>
                          <m:t>𝑎</m:t>
                        </m:r>
                        <m:r>
                          <a:rPr lang="es-CR" sz="1200" b="0" i="1">
                            <a:latin typeface="Cambria Math" panose="02040503050406030204" pitchFamily="18" charset="0"/>
                          </a:rPr>
                          <m:t>ñ</m:t>
                        </m:r>
                        <m:r>
                          <a:rPr lang="es-CR" sz="1200" b="0" i="1">
                            <a:latin typeface="Cambria Math" panose="02040503050406030204" pitchFamily="18" charset="0"/>
                          </a:rPr>
                          <m:t>𝑜𝑠</m:t>
                        </m:r>
                        <m:r>
                          <a:rPr lang="es-CR" sz="1200" b="0" i="1">
                            <a:latin typeface="Cambria Math" panose="02040503050406030204" pitchFamily="18" charset="0"/>
                          </a:rPr>
                          <m:t> </m:t>
                        </m:r>
                        <m:r>
                          <a:rPr lang="es-CR" sz="1200" b="0" i="1">
                            <a:latin typeface="Cambria Math" panose="02040503050406030204" pitchFamily="18" charset="0"/>
                          </a:rPr>
                          <m:t>𝑎𝑙𝑓𝑎𝑏𝑒𝑡𝑎𝑠</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15  </m:t>
                        </m:r>
                        <m:r>
                          <a:rPr lang="es-CR" sz="1200" b="0" i="1">
                            <a:latin typeface="Cambria Math" panose="02040503050406030204" pitchFamily="18" charset="0"/>
                          </a:rPr>
                          <m:t>𝑎</m:t>
                        </m:r>
                        <m:r>
                          <a:rPr lang="es-CR" sz="1200" b="0" i="1">
                            <a:latin typeface="Cambria Math" panose="02040503050406030204" pitchFamily="18" charset="0"/>
                          </a:rPr>
                          <m:t> 24 </m:t>
                        </m:r>
                        <m:r>
                          <a:rPr lang="es-CR" sz="1200" b="0" i="1">
                            <a:latin typeface="Cambria Math" panose="02040503050406030204" pitchFamily="18" charset="0"/>
                          </a:rPr>
                          <m:t>𝑎</m:t>
                        </m:r>
                        <m:r>
                          <a:rPr lang="es-CR" sz="1200" b="0" i="1">
                            <a:latin typeface="Cambria Math" panose="02040503050406030204" pitchFamily="18" charset="0"/>
                          </a:rPr>
                          <m:t>ñ</m:t>
                        </m:r>
                        <m:r>
                          <a:rPr lang="es-CR" sz="1200" b="0" i="1">
                            <a:latin typeface="Cambria Math" panose="02040503050406030204" pitchFamily="18" charset="0"/>
                          </a:rPr>
                          <m:t>𝑜𝑠</m:t>
                        </m:r>
                        <m:r>
                          <a:rPr lang="es-CR" sz="1200" b="0" i="1">
                            <a:latin typeface="Cambria Math" panose="02040503050406030204" pitchFamily="18" charset="0"/>
                          </a:rPr>
                          <m:t> </m:t>
                        </m:r>
                        <m:r>
                          <a:rPr lang="es-CR" sz="1200" b="0" i="1">
                            <a:latin typeface="Cambria Math" panose="02040503050406030204" pitchFamily="18" charset="0"/>
                          </a:rPr>
                          <m:t>𝑎</m:t>
                        </m:r>
                        <m:r>
                          <a:rPr lang="es-CR" sz="1200" b="0" i="1">
                            <a:latin typeface="Cambria Math" panose="02040503050406030204" pitchFamily="18" charset="0"/>
                          </a:rPr>
                          <m:t>ñ</m:t>
                        </m:r>
                        <m:r>
                          <a:rPr lang="es-CR" sz="1200" b="0" i="1">
                            <a:latin typeface="Cambria Math" panose="02040503050406030204" pitchFamily="18" charset="0"/>
                          </a:rPr>
                          <m:t>𝑜𝑠</m:t>
                        </m:r>
                      </m:den>
                    </m:f>
                    <m:r>
                      <a:rPr lang="es-CR" sz="1200" b="0" i="1">
                        <a:latin typeface="Cambria Math" panose="02040503050406030204" pitchFamily="18" charset="0"/>
                        <a:ea typeface="Cambria Math" panose="02040503050406030204" pitchFamily="18" charset="0"/>
                      </a:rPr>
                      <m:t>×</m:t>
                    </m:r>
                    <m:r>
                      <a:rPr lang="es-CR" sz="1200" b="0" i="1">
                        <a:solidFill>
                          <a:schemeClr val="tx1"/>
                        </a:solidFill>
                        <a:effectLst/>
                        <a:latin typeface="Cambria Math" panose="02040503050406030204" pitchFamily="18" charset="0"/>
                        <a:ea typeface="+mn-ea"/>
                        <a:cs typeface="+mn-cs"/>
                      </a:rPr>
                      <m:t>100</m:t>
                    </m:r>
                  </m:oMath>
                </m:oMathPara>
              </a14:m>
              <a:endParaRPr lang="es-CR" sz="1200"/>
            </a:p>
            <a:p>
              <a:endParaRPr lang="es-CR" sz="1200"/>
            </a:p>
          </xdr:txBody>
        </xdr:sp>
      </mc:Choice>
      <mc:Fallback xmlns="">
        <xdr:sp macro="" textlink="">
          <xdr:nvSpPr>
            <xdr:cNvPr id="4" name="CuadroTexto 3">
              <a:extLst>
                <a:ext uri="{FF2B5EF4-FFF2-40B4-BE49-F238E27FC236}">
                  <a16:creationId xmlns:a16="http://schemas.microsoft.com/office/drawing/2014/main" id="{00000000-0008-0000-8500-000003000000}"/>
                </a:ext>
              </a:extLst>
            </xdr:cNvPr>
            <xdr:cNvSpPr txBox="1"/>
          </xdr:nvSpPr>
          <xdr:spPr>
            <a:xfrm>
              <a:off x="4450292" y="4605867"/>
              <a:ext cx="3801533" cy="510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CR" sz="1200" i="0">
                  <a:latin typeface="Cambria Math" panose="02040503050406030204" pitchFamily="18" charset="0"/>
                </a:rPr>
                <a:t>(</a:t>
              </a:r>
              <a:r>
                <a:rPr lang="es-CR" sz="1200" b="0" i="0">
                  <a:latin typeface="Cambria Math" panose="02040503050406030204" pitchFamily="18" charset="0"/>
                </a:rPr>
                <a:t>𝑁ú𝑚𝑒𝑟𝑜 𝑑𝑒 𝑗ó𝑣𝑒𝑛𝑒𝑠 𝑑𝑒 15 𝑎 24 𝑎ñ𝑜𝑠 𝑎𝑙𝑓𝑎𝑏𝑒𝑡𝑎𝑠)/(𝑇𝑜𝑡𝑎𝑙 𝑑𝑒 𝑝𝑜𝑏𝑙𝑎𝑐𝑖ó𝑛  𝑑𝑒 15  𝑎 24 𝑎ñ𝑜𝑠 𝑎ñ𝑜𝑠)</a:t>
              </a:r>
              <a:r>
                <a:rPr lang="es-CR" sz="1200" b="0" i="0">
                  <a:latin typeface="Cambria Math" panose="02040503050406030204" pitchFamily="18" charset="0"/>
                  <a:ea typeface="Cambria Math" panose="02040503050406030204" pitchFamily="18" charset="0"/>
                </a:rPr>
                <a:t>×</a:t>
              </a:r>
              <a:r>
                <a:rPr lang="es-CR" sz="1200" b="0" i="0">
                  <a:solidFill>
                    <a:schemeClr val="tx1"/>
                  </a:solidFill>
                  <a:effectLst/>
                  <a:latin typeface="Cambria Math" panose="02040503050406030204" pitchFamily="18" charset="0"/>
                  <a:ea typeface="+mn-ea"/>
                  <a:cs typeface="+mn-cs"/>
                </a:rPr>
                <a:t>100</a:t>
              </a:r>
              <a:endParaRPr lang="es-CR" sz="1200"/>
            </a:p>
            <a:p>
              <a:endParaRPr lang="es-CR" sz="1200"/>
            </a:p>
          </xdr:txBody>
        </xdr:sp>
      </mc:Fallback>
    </mc:AlternateContent>
    <xdr:clientData/>
  </xdr:oneCellAnchor>
  <xdr:oneCellAnchor>
    <xdr:from>
      <xdr:col>3</xdr:col>
      <xdr:colOff>518583</xdr:colOff>
      <xdr:row>15</xdr:row>
      <xdr:rowOff>624416</xdr:rowOff>
    </xdr:from>
    <xdr:ext cx="3714750" cy="465668"/>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8500-000004000000}"/>
                </a:ext>
              </a:extLst>
            </xdr:cNvPr>
            <xdr:cNvSpPr txBox="1"/>
          </xdr:nvSpPr>
          <xdr:spPr>
            <a:xfrm>
              <a:off x="4642908" y="5158316"/>
              <a:ext cx="3714750" cy="4656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14:m>
                <m:oMath xmlns:m="http://schemas.openxmlformats.org/officeDocument/2006/math">
                  <m:f>
                    <m:fPr>
                      <m:ctrlPr>
                        <a:rPr lang="es-CR" sz="1400" i="1">
                          <a:latin typeface="Cambria Math" panose="02040503050406030204" pitchFamily="18" charset="0"/>
                          <a:ea typeface="Cambria Math" panose="02040503050406030204" pitchFamily="18" charset="0"/>
                        </a:rPr>
                      </m:ctrlPr>
                    </m:fPr>
                    <m:num>
                      <m:r>
                        <a:rPr lang="es-CR" sz="1400" b="0" i="1">
                          <a:latin typeface="Cambria Math" panose="02040503050406030204" pitchFamily="18" charset="0"/>
                          <a:ea typeface="Cambria Math" panose="02040503050406030204" pitchFamily="18" charset="0"/>
                        </a:rPr>
                        <m:t>𝑁</m:t>
                      </m:r>
                      <m:r>
                        <a:rPr lang="es-CR" sz="1400" b="0" i="1">
                          <a:latin typeface="Cambria Math" panose="02040503050406030204" pitchFamily="18" charset="0"/>
                          <a:ea typeface="Cambria Math" panose="02040503050406030204" pitchFamily="18" charset="0"/>
                        </a:rPr>
                        <m:t>ú</m:t>
                      </m:r>
                      <m:r>
                        <a:rPr lang="es-CR" sz="1400" b="0" i="1">
                          <a:latin typeface="Cambria Math" panose="02040503050406030204" pitchFamily="18" charset="0"/>
                          <a:ea typeface="Cambria Math" panose="02040503050406030204" pitchFamily="18" charset="0"/>
                        </a:rPr>
                        <m:t>𝑚𝑒𝑟𝑜</m:t>
                      </m:r>
                      <m:r>
                        <a:rPr lang="es-CR" sz="1400" b="0" i="1">
                          <a:latin typeface="Cambria Math" panose="02040503050406030204" pitchFamily="18" charset="0"/>
                          <a:ea typeface="Cambria Math" panose="02040503050406030204" pitchFamily="18" charset="0"/>
                        </a:rPr>
                        <m:t> </m:t>
                      </m:r>
                      <m:r>
                        <a:rPr lang="es-CR" sz="1400" b="0" i="1">
                          <a:latin typeface="Cambria Math" panose="02040503050406030204" pitchFamily="18" charset="0"/>
                          <a:ea typeface="Cambria Math" panose="02040503050406030204" pitchFamily="18" charset="0"/>
                        </a:rPr>
                        <m:t>𝑑𝑒</m:t>
                      </m:r>
                      <m:r>
                        <a:rPr lang="es-CR" sz="1400" b="0" i="1">
                          <a:latin typeface="Cambria Math" panose="02040503050406030204" pitchFamily="18" charset="0"/>
                          <a:ea typeface="Cambria Math" panose="02040503050406030204" pitchFamily="18" charset="0"/>
                        </a:rPr>
                        <m:t> </m:t>
                      </m:r>
                      <m:r>
                        <a:rPr lang="es-CR" sz="1400" b="0" i="1">
                          <a:latin typeface="Cambria Math" panose="02040503050406030204" pitchFamily="18" charset="0"/>
                          <a:ea typeface="Cambria Math" panose="02040503050406030204" pitchFamily="18" charset="0"/>
                        </a:rPr>
                        <m:t>𝑝𝑒𝑟𝑠𝑜𝑛𝑎𝑠</m:t>
                      </m:r>
                      <m:r>
                        <a:rPr lang="es-CR" sz="1400" b="0" i="1">
                          <a:latin typeface="Cambria Math" panose="02040503050406030204" pitchFamily="18" charset="0"/>
                          <a:ea typeface="Cambria Math" panose="02040503050406030204" pitchFamily="18" charset="0"/>
                        </a:rPr>
                        <m:t> </m:t>
                      </m:r>
                      <m:r>
                        <a:rPr lang="es-CR" sz="1400" b="0" i="1">
                          <a:latin typeface="Cambria Math" panose="02040503050406030204" pitchFamily="18" charset="0"/>
                          <a:ea typeface="Cambria Math" panose="02040503050406030204" pitchFamily="18" charset="0"/>
                        </a:rPr>
                        <m:t>𝑑𝑒</m:t>
                      </m:r>
                      <m:r>
                        <a:rPr lang="es-CR" sz="1400" b="0" i="1">
                          <a:latin typeface="Cambria Math" panose="02040503050406030204" pitchFamily="18" charset="0"/>
                          <a:ea typeface="Cambria Math" panose="02040503050406030204" pitchFamily="18" charset="0"/>
                        </a:rPr>
                        <m:t> 15 </m:t>
                      </m:r>
                      <m:r>
                        <a:rPr lang="es-CR" sz="1400" b="0" i="1">
                          <a:latin typeface="Cambria Math" panose="02040503050406030204" pitchFamily="18" charset="0"/>
                          <a:ea typeface="Cambria Math" panose="02040503050406030204" pitchFamily="18" charset="0"/>
                        </a:rPr>
                        <m:t>𝑎</m:t>
                      </m:r>
                      <m:r>
                        <a:rPr lang="es-CR" sz="1400" b="0" i="1">
                          <a:latin typeface="Cambria Math" panose="02040503050406030204" pitchFamily="18" charset="0"/>
                          <a:ea typeface="Cambria Math" panose="02040503050406030204" pitchFamily="18" charset="0"/>
                        </a:rPr>
                        <m:t>ñ</m:t>
                      </m:r>
                      <m:r>
                        <a:rPr lang="es-CR" sz="1400" b="0" i="1">
                          <a:latin typeface="Cambria Math" panose="02040503050406030204" pitchFamily="18" charset="0"/>
                          <a:ea typeface="Cambria Math" panose="02040503050406030204" pitchFamily="18" charset="0"/>
                        </a:rPr>
                        <m:t>𝑜𝑠</m:t>
                      </m:r>
                      <m:r>
                        <a:rPr lang="es-CR" sz="1400" b="0" i="1">
                          <a:latin typeface="Cambria Math" panose="02040503050406030204" pitchFamily="18" charset="0"/>
                          <a:ea typeface="Cambria Math" panose="02040503050406030204" pitchFamily="18" charset="0"/>
                        </a:rPr>
                        <m:t> </m:t>
                      </m:r>
                      <m:r>
                        <a:rPr lang="es-CR" sz="1400" b="0" i="1">
                          <a:latin typeface="Cambria Math" panose="02040503050406030204" pitchFamily="18" charset="0"/>
                          <a:ea typeface="Cambria Math" panose="02040503050406030204" pitchFamily="18" charset="0"/>
                        </a:rPr>
                        <m:t>𝑦</m:t>
                      </m:r>
                      <m:r>
                        <a:rPr lang="es-CR" sz="1400" b="0" i="1">
                          <a:latin typeface="Cambria Math" panose="02040503050406030204" pitchFamily="18" charset="0"/>
                          <a:ea typeface="Cambria Math" panose="02040503050406030204" pitchFamily="18" charset="0"/>
                        </a:rPr>
                        <m:t> </m:t>
                      </m:r>
                      <m:r>
                        <a:rPr lang="es-CR" sz="1400" b="0" i="1">
                          <a:latin typeface="Cambria Math" panose="02040503050406030204" pitchFamily="18" charset="0"/>
                          <a:ea typeface="Cambria Math" panose="02040503050406030204" pitchFamily="18" charset="0"/>
                        </a:rPr>
                        <m:t>𝑚</m:t>
                      </m:r>
                      <m:r>
                        <a:rPr lang="es-CR" sz="1400" b="0" i="1">
                          <a:latin typeface="Cambria Math" panose="02040503050406030204" pitchFamily="18" charset="0"/>
                          <a:ea typeface="Cambria Math" panose="02040503050406030204" pitchFamily="18" charset="0"/>
                        </a:rPr>
                        <m:t>á</m:t>
                      </m:r>
                      <m:r>
                        <a:rPr lang="es-CR" sz="1400" b="0" i="1">
                          <a:latin typeface="Cambria Math" panose="02040503050406030204" pitchFamily="18" charset="0"/>
                          <a:ea typeface="Cambria Math" panose="02040503050406030204" pitchFamily="18" charset="0"/>
                        </a:rPr>
                        <m:t>𝑠</m:t>
                      </m:r>
                      <m:r>
                        <a:rPr lang="es-CR" sz="1400" b="0" i="1">
                          <a:latin typeface="Cambria Math" panose="02040503050406030204" pitchFamily="18" charset="0"/>
                          <a:ea typeface="Cambria Math" panose="02040503050406030204" pitchFamily="18" charset="0"/>
                        </a:rPr>
                        <m:t> </m:t>
                      </m:r>
                      <m:r>
                        <a:rPr lang="es-CR" sz="1400" b="0" i="1">
                          <a:latin typeface="Cambria Math" panose="02040503050406030204" pitchFamily="18" charset="0"/>
                          <a:ea typeface="Cambria Math" panose="02040503050406030204" pitchFamily="18" charset="0"/>
                        </a:rPr>
                        <m:t>𝑎𝑙𝑓𝑎𝑏𝑒𝑡𝑎𝑠</m:t>
                      </m:r>
                    </m:num>
                    <m:den>
                      <m:r>
                        <a:rPr lang="es-CR" sz="1400" b="0" i="1">
                          <a:latin typeface="Cambria Math" panose="02040503050406030204" pitchFamily="18" charset="0"/>
                          <a:ea typeface="Cambria Math" panose="02040503050406030204" pitchFamily="18" charset="0"/>
                        </a:rPr>
                        <m:t>𝑇𝑜𝑡𝑎𝑙</m:t>
                      </m:r>
                      <m:r>
                        <a:rPr lang="es-CR" sz="1400" b="0" i="1">
                          <a:latin typeface="Cambria Math" panose="02040503050406030204" pitchFamily="18" charset="0"/>
                          <a:ea typeface="Cambria Math" panose="02040503050406030204" pitchFamily="18" charset="0"/>
                        </a:rPr>
                        <m:t> </m:t>
                      </m:r>
                      <m:r>
                        <a:rPr lang="es-CR" sz="1400" b="0" i="1">
                          <a:latin typeface="Cambria Math" panose="02040503050406030204" pitchFamily="18" charset="0"/>
                          <a:ea typeface="Cambria Math" panose="02040503050406030204" pitchFamily="18" charset="0"/>
                        </a:rPr>
                        <m:t>𝑑𝑒</m:t>
                      </m:r>
                      <m:r>
                        <a:rPr lang="es-CR" sz="1400" b="0" i="1">
                          <a:latin typeface="Cambria Math" panose="02040503050406030204" pitchFamily="18" charset="0"/>
                          <a:ea typeface="Cambria Math" panose="02040503050406030204" pitchFamily="18" charset="0"/>
                        </a:rPr>
                        <m:t> </m:t>
                      </m:r>
                      <m:r>
                        <a:rPr lang="es-CR" sz="1400" b="0" i="1">
                          <a:latin typeface="Cambria Math" panose="02040503050406030204" pitchFamily="18" charset="0"/>
                          <a:ea typeface="Cambria Math" panose="02040503050406030204" pitchFamily="18" charset="0"/>
                        </a:rPr>
                        <m:t>𝑝𝑜𝑏𝑙𝑎𝑐𝑖</m:t>
                      </m:r>
                      <m:r>
                        <a:rPr lang="es-CR" sz="1400" b="0" i="1">
                          <a:latin typeface="Cambria Math" panose="02040503050406030204" pitchFamily="18" charset="0"/>
                          <a:ea typeface="Cambria Math" panose="02040503050406030204" pitchFamily="18" charset="0"/>
                        </a:rPr>
                        <m:t>ó</m:t>
                      </m:r>
                      <m:r>
                        <a:rPr lang="es-CR" sz="1400" b="0" i="1">
                          <a:latin typeface="Cambria Math" panose="02040503050406030204" pitchFamily="18" charset="0"/>
                          <a:ea typeface="Cambria Math" panose="02040503050406030204" pitchFamily="18" charset="0"/>
                        </a:rPr>
                        <m:t>𝑛</m:t>
                      </m:r>
                      <m:r>
                        <a:rPr lang="es-CR" sz="1400" b="0" i="1">
                          <a:latin typeface="Cambria Math" panose="02040503050406030204" pitchFamily="18" charset="0"/>
                          <a:ea typeface="Cambria Math" panose="02040503050406030204" pitchFamily="18" charset="0"/>
                        </a:rPr>
                        <m:t> </m:t>
                      </m:r>
                      <m:r>
                        <a:rPr lang="es-CR" sz="1400" b="0" i="1">
                          <a:latin typeface="Cambria Math" panose="02040503050406030204" pitchFamily="18" charset="0"/>
                          <a:ea typeface="Cambria Math" panose="02040503050406030204" pitchFamily="18" charset="0"/>
                        </a:rPr>
                        <m:t>𝑑𝑒</m:t>
                      </m:r>
                      <m:r>
                        <a:rPr lang="es-CR" sz="1400" b="0" i="1">
                          <a:latin typeface="Cambria Math" panose="02040503050406030204" pitchFamily="18" charset="0"/>
                          <a:ea typeface="Cambria Math" panose="02040503050406030204" pitchFamily="18" charset="0"/>
                        </a:rPr>
                        <m:t> 15 </m:t>
                      </m:r>
                      <m:r>
                        <a:rPr lang="es-CR" sz="1400" b="0" i="1">
                          <a:latin typeface="Cambria Math" panose="02040503050406030204" pitchFamily="18" charset="0"/>
                          <a:ea typeface="Cambria Math" panose="02040503050406030204" pitchFamily="18" charset="0"/>
                        </a:rPr>
                        <m:t>𝑎</m:t>
                      </m:r>
                      <m:r>
                        <a:rPr lang="es-CR" sz="1400" b="0" i="1">
                          <a:latin typeface="Cambria Math" panose="02040503050406030204" pitchFamily="18" charset="0"/>
                          <a:ea typeface="Cambria Math" panose="02040503050406030204" pitchFamily="18" charset="0"/>
                        </a:rPr>
                        <m:t>ñ</m:t>
                      </m:r>
                      <m:r>
                        <a:rPr lang="es-CR" sz="1400" b="0" i="1">
                          <a:latin typeface="Cambria Math" panose="02040503050406030204" pitchFamily="18" charset="0"/>
                          <a:ea typeface="Cambria Math" panose="02040503050406030204" pitchFamily="18" charset="0"/>
                        </a:rPr>
                        <m:t>𝑜𝑠</m:t>
                      </m:r>
                      <m:r>
                        <a:rPr lang="es-CR" sz="1400" b="0" i="1">
                          <a:latin typeface="Cambria Math" panose="02040503050406030204" pitchFamily="18" charset="0"/>
                          <a:ea typeface="Cambria Math" panose="02040503050406030204" pitchFamily="18" charset="0"/>
                        </a:rPr>
                        <m:t> </m:t>
                      </m:r>
                      <m:r>
                        <a:rPr lang="es-CR" sz="1400" b="0" i="1">
                          <a:latin typeface="Cambria Math" panose="02040503050406030204" pitchFamily="18" charset="0"/>
                          <a:ea typeface="Cambria Math" panose="02040503050406030204" pitchFamily="18" charset="0"/>
                        </a:rPr>
                        <m:t>𝑦</m:t>
                      </m:r>
                      <m:r>
                        <a:rPr lang="es-CR" sz="1400" b="0" i="1">
                          <a:latin typeface="Cambria Math" panose="02040503050406030204" pitchFamily="18" charset="0"/>
                          <a:ea typeface="Cambria Math" panose="02040503050406030204" pitchFamily="18" charset="0"/>
                        </a:rPr>
                        <m:t> </m:t>
                      </m:r>
                      <m:r>
                        <a:rPr lang="es-CR" sz="1400" b="0" i="1">
                          <a:latin typeface="Cambria Math" panose="02040503050406030204" pitchFamily="18" charset="0"/>
                          <a:ea typeface="Cambria Math" panose="02040503050406030204" pitchFamily="18" charset="0"/>
                        </a:rPr>
                        <m:t>𝑚</m:t>
                      </m:r>
                      <m:r>
                        <a:rPr lang="es-CR" sz="1400" b="0" i="1">
                          <a:latin typeface="Cambria Math" panose="02040503050406030204" pitchFamily="18" charset="0"/>
                          <a:ea typeface="Cambria Math" panose="02040503050406030204" pitchFamily="18" charset="0"/>
                        </a:rPr>
                        <m:t>á</m:t>
                      </m:r>
                      <m:r>
                        <a:rPr lang="es-CR" sz="1400" b="0" i="1">
                          <a:latin typeface="Cambria Math" panose="02040503050406030204" pitchFamily="18" charset="0"/>
                          <a:ea typeface="Cambria Math" panose="02040503050406030204" pitchFamily="18" charset="0"/>
                        </a:rPr>
                        <m:t>𝑠</m:t>
                      </m:r>
                    </m:den>
                  </m:f>
                </m:oMath>
              </a14:m>
              <a:r>
                <a:rPr lang="es-CR" sz="1400">
                  <a:latin typeface="Cambria Math" panose="02040503050406030204" pitchFamily="18" charset="0"/>
                  <a:ea typeface="Cambria Math" panose="02040503050406030204" pitchFamily="18" charset="0"/>
                </a:rPr>
                <a:t> </a:t>
              </a:r>
              <a14:m>
                <m:oMath xmlns:m="http://schemas.openxmlformats.org/officeDocument/2006/math">
                  <m:r>
                    <a:rPr lang="es-CR" sz="1200" b="0" i="1">
                      <a:solidFill>
                        <a:schemeClr val="tx1"/>
                      </a:solidFill>
                      <a:effectLst/>
                      <a:latin typeface="Cambria Math" panose="02040503050406030204" pitchFamily="18" charset="0"/>
                      <a:ea typeface="+mn-ea"/>
                      <a:cs typeface="+mn-cs"/>
                    </a:rPr>
                    <m:t>×</m:t>
                  </m:r>
                </m:oMath>
              </a14:m>
              <a:r>
                <a:rPr lang="es-CR" sz="1400">
                  <a:latin typeface="Cambria Math" panose="02040503050406030204" pitchFamily="18" charset="0"/>
                  <a:ea typeface="Cambria Math" panose="02040503050406030204" pitchFamily="18" charset="0"/>
                </a:rPr>
                <a:t> </a:t>
              </a:r>
              <a:r>
                <a:rPr lang="es-CR" sz="1200">
                  <a:latin typeface="Cambria Math" panose="02040503050406030204" pitchFamily="18" charset="0"/>
                  <a:ea typeface="Cambria Math" panose="02040503050406030204" pitchFamily="18" charset="0"/>
                </a:rPr>
                <a:t>100</a:t>
              </a:r>
              <a:endParaRPr lang="es-CR" sz="1400">
                <a:latin typeface="Cambria Math" panose="02040503050406030204" pitchFamily="18" charset="0"/>
                <a:ea typeface="Cambria Math" panose="02040503050406030204" pitchFamily="18" charset="0"/>
              </a:endParaRPr>
            </a:p>
          </xdr:txBody>
        </xdr:sp>
      </mc:Choice>
      <mc:Fallback xmlns="">
        <xdr:sp macro="" textlink="">
          <xdr:nvSpPr>
            <xdr:cNvPr id="5" name="CuadroTexto 4">
              <a:extLst>
                <a:ext uri="{FF2B5EF4-FFF2-40B4-BE49-F238E27FC236}">
                  <a16:creationId xmlns:a16="http://schemas.microsoft.com/office/drawing/2014/main" id="{00000000-0008-0000-8500-000004000000}"/>
                </a:ext>
              </a:extLst>
            </xdr:cNvPr>
            <xdr:cNvSpPr txBox="1"/>
          </xdr:nvSpPr>
          <xdr:spPr>
            <a:xfrm>
              <a:off x="4642908" y="5158316"/>
              <a:ext cx="3714750" cy="4656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s-CR" sz="1400" i="0">
                  <a:latin typeface="Cambria Math" panose="02040503050406030204" pitchFamily="18" charset="0"/>
                  <a:ea typeface="Cambria Math" panose="02040503050406030204" pitchFamily="18" charset="0"/>
                </a:rPr>
                <a:t>(</a:t>
              </a:r>
              <a:r>
                <a:rPr lang="es-CR" sz="1400" b="0" i="0">
                  <a:latin typeface="Cambria Math" panose="02040503050406030204" pitchFamily="18" charset="0"/>
                  <a:ea typeface="Cambria Math" panose="02040503050406030204" pitchFamily="18" charset="0"/>
                </a:rPr>
                <a:t>𝑁ú𝑚𝑒𝑟𝑜 𝑑𝑒 𝑝𝑒𝑟𝑠𝑜𝑛𝑎𝑠 𝑑𝑒 15 𝑎ñ𝑜𝑠 𝑦 𝑚á𝑠 𝑎𝑙𝑓𝑎𝑏𝑒𝑡𝑎𝑠)/(𝑇𝑜𝑡𝑎𝑙 𝑑𝑒 𝑝𝑜𝑏𝑙𝑎𝑐𝑖ó𝑛 𝑑𝑒 15 𝑎ñ𝑜𝑠 𝑦 𝑚á𝑠)</a:t>
              </a:r>
              <a:r>
                <a:rPr lang="es-CR" sz="1400">
                  <a:latin typeface="Cambria Math" panose="02040503050406030204" pitchFamily="18" charset="0"/>
                  <a:ea typeface="Cambria Math" panose="02040503050406030204" pitchFamily="18" charset="0"/>
                </a:rPr>
                <a:t> </a:t>
              </a:r>
              <a:r>
                <a:rPr lang="es-CR" sz="1200" b="0" i="0">
                  <a:solidFill>
                    <a:schemeClr val="tx1"/>
                  </a:solidFill>
                  <a:effectLst/>
                  <a:latin typeface="Cambria Math" panose="02040503050406030204" pitchFamily="18" charset="0"/>
                  <a:ea typeface="+mn-ea"/>
                  <a:cs typeface="+mn-cs"/>
                </a:rPr>
                <a:t>×</a:t>
              </a:r>
              <a:r>
                <a:rPr lang="es-CR" sz="1400">
                  <a:latin typeface="Cambria Math" panose="02040503050406030204" pitchFamily="18" charset="0"/>
                  <a:ea typeface="Cambria Math" panose="02040503050406030204" pitchFamily="18" charset="0"/>
                </a:rPr>
                <a:t> </a:t>
              </a:r>
              <a:r>
                <a:rPr lang="es-CR" sz="1200">
                  <a:latin typeface="Cambria Math" panose="02040503050406030204" pitchFamily="18" charset="0"/>
                  <a:ea typeface="Cambria Math" panose="02040503050406030204" pitchFamily="18" charset="0"/>
                </a:rPr>
                <a:t>100</a:t>
              </a:r>
              <a:endParaRPr lang="es-CR" sz="1400">
                <a:latin typeface="Cambria Math" panose="02040503050406030204" pitchFamily="18" charset="0"/>
                <a:ea typeface="Cambria Math" panose="02040503050406030204" pitchFamily="18" charset="0"/>
              </a:endParaRPr>
            </a:p>
          </xdr:txBody>
        </xdr:sp>
      </mc:Fallback>
    </mc:AlternateContent>
    <xdr:clientData/>
  </xdr:oneCellAnchor>
</xdr:wsDr>
</file>

<file path=xl/drawings/drawing106.xml><?xml version="1.0" encoding="utf-8"?>
<xdr:wsDr xmlns:xdr="http://schemas.openxmlformats.org/drawingml/2006/spreadsheetDrawing" xmlns:a="http://schemas.openxmlformats.org/drawingml/2006/main">
  <xdr:oneCellAnchor>
    <xdr:from>
      <xdr:col>4</xdr:col>
      <xdr:colOff>1719262</xdr:colOff>
      <xdr:row>15</xdr:row>
      <xdr:rowOff>288132</xdr:rowOff>
    </xdr:from>
    <xdr:ext cx="2261966" cy="172227"/>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8700-000002000000}"/>
                </a:ext>
              </a:extLst>
            </xdr:cNvPr>
            <xdr:cNvSpPr txBox="1"/>
          </xdr:nvSpPr>
          <xdr:spPr>
            <a:xfrm>
              <a:off x="5862637" y="7031832"/>
              <a:ext cx="226196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1=</m:t>
                    </m:r>
                    <m:r>
                      <a:rPr lang="es-CR" sz="1100" b="0" i="1">
                        <a:latin typeface="Cambria Math" panose="02040503050406030204" pitchFamily="18" charset="0"/>
                      </a:rPr>
                      <m:t>𝑠𝑖</m:t>
                    </m:r>
                    <m:r>
                      <a:rPr lang="es-CR" sz="1100" b="0" i="1">
                        <a:latin typeface="Cambria Math" panose="02040503050406030204" pitchFamily="18" charset="0"/>
                      </a:rPr>
                      <m:t> </m:t>
                    </m:r>
                    <m:r>
                      <a:rPr lang="es-CR" sz="1100" b="0" i="1">
                        <a:latin typeface="Cambria Math" panose="02040503050406030204" pitchFamily="18" charset="0"/>
                      </a:rPr>
                      <m:t>𝑠𝑒</m:t>
                    </m:r>
                    <m:r>
                      <a:rPr lang="es-CR" sz="1100" b="0" i="1">
                        <a:latin typeface="Cambria Math" panose="02040503050406030204" pitchFamily="18" charset="0"/>
                      </a:rPr>
                      <m:t> </m:t>
                    </m:r>
                    <m:r>
                      <a:rPr lang="es-CR" sz="1100" b="0" i="1">
                        <a:latin typeface="Cambria Math" panose="02040503050406030204" pitchFamily="18" charset="0"/>
                      </a:rPr>
                      <m:t>𝑖𝑛𝑐𝑙𝑢𝑦𝑒</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𝑡𝑒𝑚</m:t>
                        </m:r>
                        <m:r>
                          <a:rPr lang="es-CR" sz="1100" b="0" i="1">
                            <a:latin typeface="Cambria Math" panose="02040503050406030204" pitchFamily="18" charset="0"/>
                          </a:rPr>
                          <m:t>á</m:t>
                        </m:r>
                        <m:r>
                          <a:rPr lang="es-CR" sz="1100" b="0" i="1">
                            <a:latin typeface="Cambria Math" panose="02040503050406030204" pitchFamily="18" charset="0"/>
                          </a:rPr>
                          <m:t>𝑡𝑖𝑐𝑎</m:t>
                        </m:r>
                        <m:r>
                          <a:rPr lang="es-CR" sz="1100" b="0" i="1">
                            <a:latin typeface="Cambria Math" panose="02040503050406030204" pitchFamily="18" charset="0"/>
                          </a:rPr>
                          <m:t> </m:t>
                        </m:r>
                      </m:e>
                      <m:sub>
                        <m:r>
                          <a:rPr lang="es-CR" sz="1100" b="0" i="1">
                            <a:latin typeface="Cambria Math" panose="02040503050406030204" pitchFamily="18" charset="0"/>
                          </a:rPr>
                          <m:t>𝑖</m:t>
                        </m:r>
                        <m:r>
                          <a:rPr lang="es-CR" sz="1100" b="0" i="1">
                            <a:latin typeface="Cambria Math" panose="02040503050406030204" pitchFamily="18" charset="0"/>
                          </a:rPr>
                          <m:t> </m:t>
                        </m:r>
                      </m:sub>
                    </m:sSub>
                    <m:r>
                      <a:rPr lang="es-CR" sz="1100" b="0" i="1">
                        <a:latin typeface="Cambria Math" panose="02040503050406030204" pitchFamily="18" charset="0"/>
                      </a:rPr>
                      <m:t>𝑒𝑛</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𝑓𝑖𝑛</m:t>
                        </m:r>
                        <m:r>
                          <a:rPr lang="es-CR" sz="1100" b="0" i="1">
                            <a:latin typeface="Cambria Math" panose="02040503050406030204" pitchFamily="18" charset="0"/>
                          </a:rPr>
                          <m:t> </m:t>
                        </m:r>
                      </m:e>
                      <m:sub>
                        <m:r>
                          <a:rPr lang="es-CR" sz="1100" b="0" i="1">
                            <a:latin typeface="Cambria Math" panose="02040503050406030204" pitchFamily="18" charset="0"/>
                          </a:rPr>
                          <m:t>𝑛</m:t>
                        </m:r>
                      </m:sub>
                    </m:sSub>
                  </m:oMath>
                </m:oMathPara>
              </a14:m>
              <a:endParaRPr lang="es-CR" sz="1100" b="0"/>
            </a:p>
          </xdr:txBody>
        </xdr:sp>
      </mc:Choice>
      <mc:Fallback xmlns="">
        <xdr:sp macro="" textlink="">
          <xdr:nvSpPr>
            <xdr:cNvPr id="2" name="CuadroTexto 1">
              <a:extLst>
                <a:ext uri="{FF2B5EF4-FFF2-40B4-BE49-F238E27FC236}">
                  <a16:creationId xmlns:a16="http://schemas.microsoft.com/office/drawing/2014/main" id="{00000000-0008-0000-8700-000002000000}"/>
                </a:ext>
              </a:extLst>
            </xdr:cNvPr>
            <xdr:cNvSpPr txBox="1"/>
          </xdr:nvSpPr>
          <xdr:spPr>
            <a:xfrm>
              <a:off x="5862637" y="7031832"/>
              <a:ext cx="226196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1=𝑠𝑖 𝑠𝑒 𝑖𝑛𝑐𝑙𝑢𝑦𝑒 〖𝑡𝑒𝑚á𝑡𝑖𝑐𝑎 〗_(𝑖 ) 𝑒𝑛 〖𝑓𝑖𝑛 〗_𝑛</a:t>
              </a:r>
              <a:endParaRPr lang="es-CR" sz="1100" b="0"/>
            </a:p>
          </xdr:txBody>
        </xdr:sp>
      </mc:Fallback>
    </mc:AlternateContent>
    <xdr:clientData/>
  </xdr:oneCellAnchor>
  <xdr:oneCellAnchor>
    <xdr:from>
      <xdr:col>4</xdr:col>
      <xdr:colOff>1726406</xdr:colOff>
      <xdr:row>15</xdr:row>
      <xdr:rowOff>521494</xdr:rowOff>
    </xdr:from>
    <xdr:ext cx="2452146" cy="172227"/>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8700-000003000000}"/>
                </a:ext>
              </a:extLst>
            </xdr:cNvPr>
            <xdr:cNvSpPr txBox="1"/>
          </xdr:nvSpPr>
          <xdr:spPr>
            <a:xfrm>
              <a:off x="5869781" y="7265194"/>
              <a:ext cx="2452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0=</m:t>
                    </m:r>
                    <m:r>
                      <a:rPr lang="es-CR" sz="1100" b="0" i="1">
                        <a:latin typeface="Cambria Math" panose="02040503050406030204" pitchFamily="18" charset="0"/>
                      </a:rPr>
                      <m:t>𝑠𝑖</m:t>
                    </m:r>
                    <m:r>
                      <a:rPr lang="es-CR" sz="1100" b="0" i="1">
                        <a:latin typeface="Cambria Math" panose="02040503050406030204" pitchFamily="18" charset="0"/>
                      </a:rPr>
                      <m:t> </m:t>
                    </m:r>
                    <m:r>
                      <a:rPr lang="es-CR" sz="1100" b="0" i="1">
                        <a:latin typeface="Cambria Math" panose="02040503050406030204" pitchFamily="18" charset="0"/>
                      </a:rPr>
                      <m:t>𝑛𝑜</m:t>
                    </m:r>
                    <m:r>
                      <a:rPr lang="es-CR" sz="1100" b="0" i="1">
                        <a:latin typeface="Cambria Math" panose="02040503050406030204" pitchFamily="18" charset="0"/>
                      </a:rPr>
                      <m:t> </m:t>
                    </m:r>
                    <m:r>
                      <a:rPr lang="es-CR" sz="1100" b="0" i="1">
                        <a:latin typeface="Cambria Math" panose="02040503050406030204" pitchFamily="18" charset="0"/>
                      </a:rPr>
                      <m:t>𝑠𝑒</m:t>
                    </m:r>
                    <m:r>
                      <a:rPr lang="es-CR" sz="1100" b="0" i="1">
                        <a:latin typeface="Cambria Math" panose="02040503050406030204" pitchFamily="18" charset="0"/>
                      </a:rPr>
                      <m:t> </m:t>
                    </m:r>
                    <m:r>
                      <a:rPr lang="es-CR" sz="1100" b="0" i="1">
                        <a:latin typeface="Cambria Math" panose="02040503050406030204" pitchFamily="18" charset="0"/>
                      </a:rPr>
                      <m:t>𝑖𝑛𝑐𝑙𝑢𝑦𝑒</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𝑡𝑒𝑚</m:t>
                        </m:r>
                        <m:r>
                          <a:rPr lang="es-CR" sz="1100" b="0" i="1">
                            <a:latin typeface="Cambria Math" panose="02040503050406030204" pitchFamily="18" charset="0"/>
                          </a:rPr>
                          <m:t>á</m:t>
                        </m:r>
                        <m:r>
                          <a:rPr lang="es-CR" sz="1100" b="0" i="1">
                            <a:latin typeface="Cambria Math" panose="02040503050406030204" pitchFamily="18" charset="0"/>
                          </a:rPr>
                          <m:t>𝑡𝑖𝑐𝑎</m:t>
                        </m:r>
                        <m:r>
                          <a:rPr lang="es-CR" sz="1100" b="0" i="1">
                            <a:latin typeface="Cambria Math" panose="02040503050406030204" pitchFamily="18" charset="0"/>
                          </a:rPr>
                          <m:t> </m:t>
                        </m:r>
                      </m:e>
                      <m:sub>
                        <m:r>
                          <a:rPr lang="es-CR" sz="1100" b="0" i="1">
                            <a:latin typeface="Cambria Math" panose="02040503050406030204" pitchFamily="18" charset="0"/>
                          </a:rPr>
                          <m:t>𝑖</m:t>
                        </m:r>
                        <m:r>
                          <a:rPr lang="es-CR" sz="1100" b="0" i="1">
                            <a:latin typeface="Cambria Math" panose="02040503050406030204" pitchFamily="18" charset="0"/>
                          </a:rPr>
                          <m:t> </m:t>
                        </m:r>
                      </m:sub>
                    </m:sSub>
                    <m:r>
                      <a:rPr lang="es-CR" sz="1100" b="0" i="1">
                        <a:latin typeface="Cambria Math" panose="02040503050406030204" pitchFamily="18" charset="0"/>
                      </a:rPr>
                      <m:t>𝑒𝑛</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𝑓𝑖𝑛</m:t>
                        </m:r>
                        <m:r>
                          <a:rPr lang="es-CR" sz="1100" b="0" i="1">
                            <a:latin typeface="Cambria Math" panose="02040503050406030204" pitchFamily="18" charset="0"/>
                          </a:rPr>
                          <m:t> </m:t>
                        </m:r>
                      </m:e>
                      <m:sub>
                        <m:r>
                          <a:rPr lang="es-CR" sz="1100" b="0" i="1">
                            <a:latin typeface="Cambria Math" panose="02040503050406030204" pitchFamily="18" charset="0"/>
                          </a:rPr>
                          <m:t>𝑛</m:t>
                        </m:r>
                      </m:sub>
                    </m:sSub>
                  </m:oMath>
                </m:oMathPara>
              </a14:m>
              <a:endParaRPr lang="es-CR" sz="1100" b="0"/>
            </a:p>
          </xdr:txBody>
        </xdr:sp>
      </mc:Choice>
      <mc:Fallback xmlns="">
        <xdr:sp macro="" textlink="">
          <xdr:nvSpPr>
            <xdr:cNvPr id="3" name="CuadroTexto 2">
              <a:extLst>
                <a:ext uri="{FF2B5EF4-FFF2-40B4-BE49-F238E27FC236}">
                  <a16:creationId xmlns:a16="http://schemas.microsoft.com/office/drawing/2014/main" id="{00000000-0008-0000-8700-000003000000}"/>
                </a:ext>
              </a:extLst>
            </xdr:cNvPr>
            <xdr:cNvSpPr txBox="1"/>
          </xdr:nvSpPr>
          <xdr:spPr>
            <a:xfrm>
              <a:off x="5869781" y="7265194"/>
              <a:ext cx="2452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0=𝑠𝑖 𝑛𝑜 𝑠𝑒 𝑖𝑛𝑐𝑙𝑢𝑦𝑒 〖𝑡𝑒𝑚á𝑡𝑖𝑐𝑎 〗_(𝑖 ) 𝑒𝑛 〖𝑓𝑖𝑛 〗_𝑛</a:t>
              </a:r>
              <a:endParaRPr lang="es-CR" sz="1100" b="0"/>
            </a:p>
          </xdr:txBody>
        </xdr:sp>
      </mc:Fallback>
    </mc:AlternateContent>
    <xdr:clientData/>
  </xdr:oneCellAnchor>
  <xdr:oneCellAnchor>
    <xdr:from>
      <xdr:col>4</xdr:col>
      <xdr:colOff>1719262</xdr:colOff>
      <xdr:row>15</xdr:row>
      <xdr:rowOff>288132</xdr:rowOff>
    </xdr:from>
    <xdr:ext cx="2261966" cy="172227"/>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8700-000002000000}"/>
                </a:ext>
              </a:extLst>
            </xdr:cNvPr>
            <xdr:cNvSpPr txBox="1"/>
          </xdr:nvSpPr>
          <xdr:spPr>
            <a:xfrm>
              <a:off x="4805362" y="7031832"/>
              <a:ext cx="226196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1=</m:t>
                    </m:r>
                    <m:r>
                      <a:rPr lang="es-CR" sz="1100" b="0" i="1">
                        <a:latin typeface="Cambria Math" panose="02040503050406030204" pitchFamily="18" charset="0"/>
                      </a:rPr>
                      <m:t>𝑠𝑖</m:t>
                    </m:r>
                    <m:r>
                      <a:rPr lang="es-CR" sz="1100" b="0" i="1">
                        <a:latin typeface="Cambria Math" panose="02040503050406030204" pitchFamily="18" charset="0"/>
                      </a:rPr>
                      <m:t> </m:t>
                    </m:r>
                    <m:r>
                      <a:rPr lang="es-CR" sz="1100" b="0" i="1">
                        <a:latin typeface="Cambria Math" panose="02040503050406030204" pitchFamily="18" charset="0"/>
                      </a:rPr>
                      <m:t>𝑠𝑒</m:t>
                    </m:r>
                    <m:r>
                      <a:rPr lang="es-CR" sz="1100" b="0" i="1">
                        <a:latin typeface="Cambria Math" panose="02040503050406030204" pitchFamily="18" charset="0"/>
                      </a:rPr>
                      <m:t> </m:t>
                    </m:r>
                    <m:r>
                      <a:rPr lang="es-CR" sz="1100" b="0" i="1">
                        <a:latin typeface="Cambria Math" panose="02040503050406030204" pitchFamily="18" charset="0"/>
                      </a:rPr>
                      <m:t>𝑖𝑛𝑐𝑙𝑢𝑦𝑒</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𝑡𝑒𝑚</m:t>
                        </m:r>
                        <m:r>
                          <a:rPr lang="es-CR" sz="1100" b="0" i="1">
                            <a:latin typeface="Cambria Math" panose="02040503050406030204" pitchFamily="18" charset="0"/>
                          </a:rPr>
                          <m:t>á</m:t>
                        </m:r>
                        <m:r>
                          <a:rPr lang="es-CR" sz="1100" b="0" i="1">
                            <a:latin typeface="Cambria Math" panose="02040503050406030204" pitchFamily="18" charset="0"/>
                          </a:rPr>
                          <m:t>𝑡𝑖𝑐𝑎</m:t>
                        </m:r>
                        <m:r>
                          <a:rPr lang="es-CR" sz="1100" b="0" i="1">
                            <a:latin typeface="Cambria Math" panose="02040503050406030204" pitchFamily="18" charset="0"/>
                          </a:rPr>
                          <m:t> </m:t>
                        </m:r>
                      </m:e>
                      <m:sub>
                        <m:r>
                          <a:rPr lang="es-CR" sz="1100" b="0" i="1">
                            <a:latin typeface="Cambria Math" panose="02040503050406030204" pitchFamily="18" charset="0"/>
                          </a:rPr>
                          <m:t>𝑖</m:t>
                        </m:r>
                        <m:r>
                          <a:rPr lang="es-CR" sz="1100" b="0" i="1">
                            <a:latin typeface="Cambria Math" panose="02040503050406030204" pitchFamily="18" charset="0"/>
                          </a:rPr>
                          <m:t> </m:t>
                        </m:r>
                      </m:sub>
                    </m:sSub>
                    <m:r>
                      <a:rPr lang="es-CR" sz="1100" b="0" i="1">
                        <a:latin typeface="Cambria Math" panose="02040503050406030204" pitchFamily="18" charset="0"/>
                      </a:rPr>
                      <m:t>𝑒𝑛</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𝑓𝑖𝑛</m:t>
                        </m:r>
                        <m:r>
                          <a:rPr lang="es-CR" sz="1100" b="0" i="1">
                            <a:latin typeface="Cambria Math" panose="02040503050406030204" pitchFamily="18" charset="0"/>
                          </a:rPr>
                          <m:t> </m:t>
                        </m:r>
                      </m:e>
                      <m:sub>
                        <m:r>
                          <a:rPr lang="es-CR" sz="1100" b="0" i="1">
                            <a:latin typeface="Cambria Math" panose="02040503050406030204" pitchFamily="18" charset="0"/>
                          </a:rPr>
                          <m:t>𝑛</m:t>
                        </m:r>
                      </m:sub>
                    </m:sSub>
                  </m:oMath>
                </m:oMathPara>
              </a14:m>
              <a:endParaRPr lang="es-CR" sz="1100" b="0"/>
            </a:p>
          </xdr:txBody>
        </xdr:sp>
      </mc:Choice>
      <mc:Fallback xmlns="">
        <xdr:sp macro="" textlink="">
          <xdr:nvSpPr>
            <xdr:cNvPr id="4" name="CuadroTexto 3">
              <a:extLst>
                <a:ext uri="{FF2B5EF4-FFF2-40B4-BE49-F238E27FC236}">
                  <a16:creationId xmlns:a16="http://schemas.microsoft.com/office/drawing/2014/main" id="{00000000-0008-0000-8700-000002000000}"/>
                </a:ext>
              </a:extLst>
            </xdr:cNvPr>
            <xdr:cNvSpPr txBox="1"/>
          </xdr:nvSpPr>
          <xdr:spPr>
            <a:xfrm>
              <a:off x="4805362" y="7031832"/>
              <a:ext cx="226196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1=𝑠𝑖 𝑠𝑒 𝑖𝑛𝑐𝑙𝑢𝑦𝑒 〖𝑡𝑒𝑚á𝑡𝑖𝑐𝑎 〗_(𝑖 ) 𝑒𝑛 〖𝑓𝑖𝑛 〗_𝑛</a:t>
              </a:r>
              <a:endParaRPr lang="es-CR" sz="1100" b="0"/>
            </a:p>
          </xdr:txBody>
        </xdr:sp>
      </mc:Fallback>
    </mc:AlternateContent>
    <xdr:clientData/>
  </xdr:oneCellAnchor>
  <xdr:oneCellAnchor>
    <xdr:from>
      <xdr:col>4</xdr:col>
      <xdr:colOff>1726406</xdr:colOff>
      <xdr:row>15</xdr:row>
      <xdr:rowOff>521494</xdr:rowOff>
    </xdr:from>
    <xdr:ext cx="2452146" cy="172227"/>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8700-000003000000}"/>
                </a:ext>
              </a:extLst>
            </xdr:cNvPr>
            <xdr:cNvSpPr txBox="1"/>
          </xdr:nvSpPr>
          <xdr:spPr>
            <a:xfrm>
              <a:off x="4812506" y="7265194"/>
              <a:ext cx="2452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0=</m:t>
                    </m:r>
                    <m:r>
                      <a:rPr lang="es-CR" sz="1100" b="0" i="1">
                        <a:latin typeface="Cambria Math" panose="02040503050406030204" pitchFamily="18" charset="0"/>
                      </a:rPr>
                      <m:t>𝑠𝑖</m:t>
                    </m:r>
                    <m:r>
                      <a:rPr lang="es-CR" sz="1100" b="0" i="1">
                        <a:latin typeface="Cambria Math" panose="02040503050406030204" pitchFamily="18" charset="0"/>
                      </a:rPr>
                      <m:t> </m:t>
                    </m:r>
                    <m:r>
                      <a:rPr lang="es-CR" sz="1100" b="0" i="1">
                        <a:latin typeface="Cambria Math" panose="02040503050406030204" pitchFamily="18" charset="0"/>
                      </a:rPr>
                      <m:t>𝑛𝑜</m:t>
                    </m:r>
                    <m:r>
                      <a:rPr lang="es-CR" sz="1100" b="0" i="1">
                        <a:latin typeface="Cambria Math" panose="02040503050406030204" pitchFamily="18" charset="0"/>
                      </a:rPr>
                      <m:t> </m:t>
                    </m:r>
                    <m:r>
                      <a:rPr lang="es-CR" sz="1100" b="0" i="1">
                        <a:latin typeface="Cambria Math" panose="02040503050406030204" pitchFamily="18" charset="0"/>
                      </a:rPr>
                      <m:t>𝑠𝑒</m:t>
                    </m:r>
                    <m:r>
                      <a:rPr lang="es-CR" sz="1100" b="0" i="1">
                        <a:latin typeface="Cambria Math" panose="02040503050406030204" pitchFamily="18" charset="0"/>
                      </a:rPr>
                      <m:t> </m:t>
                    </m:r>
                    <m:r>
                      <a:rPr lang="es-CR" sz="1100" b="0" i="1">
                        <a:latin typeface="Cambria Math" panose="02040503050406030204" pitchFamily="18" charset="0"/>
                      </a:rPr>
                      <m:t>𝑖𝑛𝑐𝑙𝑢𝑦𝑒</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𝑡𝑒𝑚</m:t>
                        </m:r>
                        <m:r>
                          <a:rPr lang="es-CR" sz="1100" b="0" i="1">
                            <a:latin typeface="Cambria Math" panose="02040503050406030204" pitchFamily="18" charset="0"/>
                          </a:rPr>
                          <m:t>á</m:t>
                        </m:r>
                        <m:r>
                          <a:rPr lang="es-CR" sz="1100" b="0" i="1">
                            <a:latin typeface="Cambria Math" panose="02040503050406030204" pitchFamily="18" charset="0"/>
                          </a:rPr>
                          <m:t>𝑡𝑖𝑐𝑎</m:t>
                        </m:r>
                        <m:r>
                          <a:rPr lang="es-CR" sz="1100" b="0" i="1">
                            <a:latin typeface="Cambria Math" panose="02040503050406030204" pitchFamily="18" charset="0"/>
                          </a:rPr>
                          <m:t> </m:t>
                        </m:r>
                      </m:e>
                      <m:sub>
                        <m:r>
                          <a:rPr lang="es-CR" sz="1100" b="0" i="1">
                            <a:latin typeface="Cambria Math" panose="02040503050406030204" pitchFamily="18" charset="0"/>
                          </a:rPr>
                          <m:t>𝑖</m:t>
                        </m:r>
                        <m:r>
                          <a:rPr lang="es-CR" sz="1100" b="0" i="1">
                            <a:latin typeface="Cambria Math" panose="02040503050406030204" pitchFamily="18" charset="0"/>
                          </a:rPr>
                          <m:t> </m:t>
                        </m:r>
                      </m:sub>
                    </m:sSub>
                    <m:r>
                      <a:rPr lang="es-CR" sz="1100" b="0" i="1">
                        <a:latin typeface="Cambria Math" panose="02040503050406030204" pitchFamily="18" charset="0"/>
                      </a:rPr>
                      <m:t>𝑒𝑛</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𝑓𝑖𝑛</m:t>
                        </m:r>
                        <m:r>
                          <a:rPr lang="es-CR" sz="1100" b="0" i="1">
                            <a:latin typeface="Cambria Math" panose="02040503050406030204" pitchFamily="18" charset="0"/>
                          </a:rPr>
                          <m:t> </m:t>
                        </m:r>
                      </m:e>
                      <m:sub>
                        <m:r>
                          <a:rPr lang="es-CR" sz="1100" b="0" i="1">
                            <a:latin typeface="Cambria Math" panose="02040503050406030204" pitchFamily="18" charset="0"/>
                          </a:rPr>
                          <m:t>𝑛</m:t>
                        </m:r>
                      </m:sub>
                    </m:sSub>
                  </m:oMath>
                </m:oMathPara>
              </a14:m>
              <a:endParaRPr lang="es-CR" sz="1100" b="0"/>
            </a:p>
          </xdr:txBody>
        </xdr:sp>
      </mc:Choice>
      <mc:Fallback xmlns="">
        <xdr:sp macro="" textlink="">
          <xdr:nvSpPr>
            <xdr:cNvPr id="5" name="CuadroTexto 4">
              <a:extLst>
                <a:ext uri="{FF2B5EF4-FFF2-40B4-BE49-F238E27FC236}">
                  <a16:creationId xmlns:a16="http://schemas.microsoft.com/office/drawing/2014/main" id="{00000000-0008-0000-8700-000003000000}"/>
                </a:ext>
              </a:extLst>
            </xdr:cNvPr>
            <xdr:cNvSpPr txBox="1"/>
          </xdr:nvSpPr>
          <xdr:spPr>
            <a:xfrm>
              <a:off x="4812506" y="7265194"/>
              <a:ext cx="2452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0=𝑠𝑖 𝑛𝑜 𝑠𝑒 𝑖𝑛𝑐𝑙𝑢𝑦𝑒 〖𝑡𝑒𝑚á𝑡𝑖𝑐𝑎 〗_(𝑖 ) 𝑒𝑛 〖𝑓𝑖𝑛 〗_𝑛</a:t>
              </a:r>
              <a:endParaRPr lang="es-CR" sz="1100" b="0"/>
            </a:p>
          </xdr:txBody>
        </xdr:sp>
      </mc:Fallback>
    </mc:AlternateContent>
    <xdr:clientData/>
  </xdr:oneCellAnchor>
</xdr:wsDr>
</file>

<file path=xl/drawings/drawing107.xml><?xml version="1.0" encoding="utf-8"?>
<xdr:wsDr xmlns:xdr="http://schemas.openxmlformats.org/drawingml/2006/spreadsheetDrawing" xmlns:a="http://schemas.openxmlformats.org/drawingml/2006/main">
  <xdr:twoCellAnchor>
    <xdr:from>
      <xdr:col>2</xdr:col>
      <xdr:colOff>3175</xdr:colOff>
      <xdr:row>32</xdr:row>
      <xdr:rowOff>412749</xdr:rowOff>
    </xdr:from>
    <xdr:to>
      <xdr:col>15</xdr:col>
      <xdr:colOff>10583</xdr:colOff>
      <xdr:row>55</xdr:row>
      <xdr:rowOff>127000</xdr:rowOff>
    </xdr:to>
    <xdr:graphicFrame macro="">
      <xdr:nvGraphicFramePr>
        <xdr:cNvPr id="2" name="Gráfico 1">
          <a:extLst>
            <a:ext uri="{FF2B5EF4-FFF2-40B4-BE49-F238E27FC236}">
              <a16:creationId xmlns:a16="http://schemas.microsoft.com/office/drawing/2014/main" id="{00000000-0008-0000-8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8.xml><?xml version="1.0" encoding="utf-8"?>
<xdr:wsDr xmlns:xdr="http://schemas.openxmlformats.org/drawingml/2006/spreadsheetDrawing" xmlns:a="http://schemas.openxmlformats.org/drawingml/2006/main">
  <xdr:oneCellAnchor>
    <xdr:from>
      <xdr:col>3</xdr:col>
      <xdr:colOff>909638</xdr:colOff>
      <xdr:row>16</xdr:row>
      <xdr:rowOff>91281</xdr:rowOff>
    </xdr:from>
    <xdr:ext cx="2715487" cy="350802"/>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8900-000002000000}"/>
                </a:ext>
              </a:extLst>
            </xdr:cNvPr>
            <xdr:cNvSpPr txBox="1"/>
          </xdr:nvSpPr>
          <xdr:spPr>
            <a:xfrm>
              <a:off x="3862388" y="11635581"/>
              <a:ext cx="2715487" cy="350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b="0" i="1" u="none">
                            <a:solidFill>
                              <a:sysClr val="windowText" lastClr="000000"/>
                            </a:solidFill>
                            <a:latin typeface="Cambria Math" panose="02040503050406030204" pitchFamily="18" charset="0"/>
                          </a:rPr>
                        </m:ctrlPr>
                      </m:fPr>
                      <m:num>
                        <m:sSub>
                          <m:sSubPr>
                            <m:ctrlPr>
                              <a:rPr lang="es-CR" sz="1100" b="0" i="1" u="none">
                                <a:solidFill>
                                  <a:sysClr val="windowText" lastClr="000000"/>
                                </a:solidFill>
                                <a:latin typeface="Cambria Math" panose="02040503050406030204" pitchFamily="18" charset="0"/>
                              </a:rPr>
                            </m:ctrlPr>
                          </m:sSubPr>
                          <m:e>
                            <m:sSub>
                              <m:sSubPr>
                                <m:ctrlPr>
                                  <a:rPr lang="es-CR" sz="1100" b="0" i="1" u="none">
                                    <a:solidFill>
                                      <a:sysClr val="windowText" lastClr="000000"/>
                                    </a:solidFill>
                                    <a:latin typeface="Cambria Math" panose="02040503050406030204" pitchFamily="18" charset="0"/>
                                  </a:rPr>
                                </m:ctrlPr>
                              </m:sSubPr>
                              <m:e>
                                <m:r>
                                  <a:rPr lang="es-CR" sz="1100" b="0" i="1" u="none">
                                    <a:solidFill>
                                      <a:sysClr val="windowText" lastClr="000000"/>
                                    </a:solidFill>
                                    <a:effectLst/>
                                    <a:latin typeface="Cambria Math" panose="02040503050406030204" pitchFamily="18" charset="0"/>
                                    <a:ea typeface="+mn-ea"/>
                                    <a:cs typeface="+mn-cs"/>
                                  </a:rPr>
                                  <m:t>𝑁</m:t>
                                </m:r>
                                <m:r>
                                  <a:rPr lang="es-CR" sz="1100" b="0" i="1" u="none">
                                    <a:solidFill>
                                      <a:sysClr val="windowText" lastClr="000000"/>
                                    </a:solidFill>
                                    <a:effectLst/>
                                    <a:latin typeface="Cambria Math" panose="02040503050406030204" pitchFamily="18" charset="0"/>
                                    <a:ea typeface="+mn-ea"/>
                                    <a:cs typeface="+mn-cs"/>
                                  </a:rPr>
                                  <m:t>ú</m:t>
                                </m:r>
                                <m:r>
                                  <a:rPr lang="es-CR" sz="1100" b="0" i="1" u="none">
                                    <a:solidFill>
                                      <a:sysClr val="windowText" lastClr="000000"/>
                                    </a:solidFill>
                                    <a:effectLst/>
                                    <a:latin typeface="Cambria Math" panose="02040503050406030204" pitchFamily="18" charset="0"/>
                                    <a:ea typeface="+mn-ea"/>
                                    <a:cs typeface="+mn-cs"/>
                                  </a:rPr>
                                  <m:t>𝑚𝑒𝑟𝑜</m:t>
                                </m:r>
                                <m:r>
                                  <a:rPr lang="es-CR" sz="1100" b="0" i="1" u="none">
                                    <a:solidFill>
                                      <a:sysClr val="windowText" lastClr="000000"/>
                                    </a:solidFill>
                                    <a:effectLst/>
                                    <a:latin typeface="Cambria Math" panose="02040503050406030204" pitchFamily="18" charset="0"/>
                                    <a:ea typeface="+mn-ea"/>
                                    <a:cs typeface="+mn-cs"/>
                                  </a:rPr>
                                  <m:t> </m:t>
                                </m:r>
                                <m:r>
                                  <a:rPr lang="es-CR" sz="1100" b="0" i="1" u="none">
                                    <a:solidFill>
                                      <a:sysClr val="windowText" lastClr="000000"/>
                                    </a:solidFill>
                                    <a:effectLst/>
                                    <a:latin typeface="Cambria Math" panose="02040503050406030204" pitchFamily="18" charset="0"/>
                                    <a:ea typeface="+mn-ea"/>
                                    <a:cs typeface="+mn-cs"/>
                                  </a:rPr>
                                  <m:t>𝑑𝑒</m:t>
                                </m:r>
                                <m:r>
                                  <a:rPr lang="es-CR" sz="1100" b="0" i="1" u="none">
                                    <a:solidFill>
                                      <a:sysClr val="windowText" lastClr="000000"/>
                                    </a:solidFill>
                                    <a:effectLst/>
                                    <a:latin typeface="Cambria Math" panose="02040503050406030204" pitchFamily="18" charset="0"/>
                                    <a:ea typeface="+mn-ea"/>
                                    <a:cs typeface="+mn-cs"/>
                                  </a:rPr>
                                  <m:t> </m:t>
                                </m:r>
                                <m:r>
                                  <a:rPr lang="es-CR" sz="1100" b="0" i="1" u="none">
                                    <a:solidFill>
                                      <a:sysClr val="windowText" lastClr="000000"/>
                                    </a:solidFill>
                                    <a:effectLst/>
                                    <a:latin typeface="Cambria Math" panose="02040503050406030204" pitchFamily="18" charset="0"/>
                                    <a:ea typeface="+mn-ea"/>
                                    <a:cs typeface="+mn-cs"/>
                                  </a:rPr>
                                  <m:t>𝑐𝑒𝑛𝑡𝑟𝑜𝑠</m:t>
                                </m:r>
                              </m:e>
                              <m:sub>
                                <m:r>
                                  <a:rPr lang="es-CR" sz="1100" b="0" i="1" u="none">
                                    <a:solidFill>
                                      <a:sysClr val="windowText" lastClr="000000"/>
                                    </a:solidFill>
                                    <a:latin typeface="Cambria Math" panose="02040503050406030204" pitchFamily="18" charset="0"/>
                                  </a:rPr>
                                  <m:t>𝑖</m:t>
                                </m:r>
                              </m:sub>
                            </m:sSub>
                            <m:r>
                              <a:rPr lang="es-CR" sz="1100" b="0" i="1" u="none">
                                <a:solidFill>
                                  <a:sysClr val="windowText" lastClr="000000"/>
                                </a:solidFill>
                                <a:latin typeface="Cambria Math" panose="02040503050406030204" pitchFamily="18" charset="0"/>
                              </a:rPr>
                              <m:t> </m:t>
                            </m:r>
                            <m:r>
                              <a:rPr lang="es-CR" sz="1100" b="0" i="1" u="none">
                                <a:solidFill>
                                  <a:sysClr val="windowText" lastClr="000000"/>
                                </a:solidFill>
                                <a:latin typeface="Cambria Math" panose="02040503050406030204" pitchFamily="18" charset="0"/>
                              </a:rPr>
                              <m:t>𝑐𝑜𝑛</m:t>
                            </m:r>
                            <m:r>
                              <a:rPr lang="es-CR" sz="1100" b="0" i="1" u="none">
                                <a:solidFill>
                                  <a:sysClr val="windowText" lastClr="000000"/>
                                </a:solidFill>
                                <a:latin typeface="Cambria Math" panose="02040503050406030204" pitchFamily="18" charset="0"/>
                              </a:rPr>
                              <m:t> </m:t>
                            </m:r>
                            <m:r>
                              <a:rPr lang="es-CR" sz="1100" b="0" i="1" u="none">
                                <a:solidFill>
                                  <a:sysClr val="windowText" lastClr="000000"/>
                                </a:solidFill>
                                <a:latin typeface="Cambria Math" panose="02040503050406030204" pitchFamily="18" charset="0"/>
                              </a:rPr>
                              <m:t>𝑒𝑙</m:t>
                            </m:r>
                            <m:r>
                              <a:rPr lang="es-CR" sz="1100" b="0" i="1" u="none">
                                <a:solidFill>
                                  <a:sysClr val="windowText" lastClr="000000"/>
                                </a:solidFill>
                                <a:latin typeface="Cambria Math" panose="02040503050406030204" pitchFamily="18" charset="0"/>
                              </a:rPr>
                              <m:t> </m:t>
                            </m:r>
                            <m:r>
                              <a:rPr lang="es-CR" sz="1100" b="0" i="1" u="none">
                                <a:solidFill>
                                  <a:sysClr val="windowText" lastClr="000000"/>
                                </a:solidFill>
                                <a:latin typeface="Cambria Math" panose="02040503050406030204" pitchFamily="18" charset="0"/>
                              </a:rPr>
                              <m:t>𝑠𝑒𝑟𝑣𝑖𝑐𝑖𝑜</m:t>
                            </m:r>
                          </m:e>
                          <m:sub>
                            <m:r>
                              <a:rPr lang="es-CR" sz="1100" b="0" i="1" u="none">
                                <a:solidFill>
                                  <a:sysClr val="windowText" lastClr="000000"/>
                                </a:solidFill>
                                <a:latin typeface="Cambria Math" panose="02040503050406030204" pitchFamily="18" charset="0"/>
                              </a:rPr>
                              <m:t>𝑥</m:t>
                            </m:r>
                          </m:sub>
                        </m:sSub>
                      </m:num>
                      <m:den>
                        <m:sSub>
                          <m:sSubPr>
                            <m:ctrlPr>
                              <a:rPr lang="es-CR" sz="1100" b="0" i="1" u="none">
                                <a:solidFill>
                                  <a:sysClr val="windowText" lastClr="000000"/>
                                </a:solidFill>
                                <a:effectLst/>
                                <a:latin typeface="Cambria Math" panose="02040503050406030204" pitchFamily="18" charset="0"/>
                                <a:ea typeface="+mn-ea"/>
                                <a:cs typeface="+mn-cs"/>
                              </a:rPr>
                            </m:ctrlPr>
                          </m:sSubPr>
                          <m:e>
                            <m:r>
                              <a:rPr lang="es-CR" sz="1100" b="0" i="1" u="none">
                                <a:solidFill>
                                  <a:sysClr val="windowText" lastClr="000000"/>
                                </a:solidFill>
                                <a:effectLst/>
                                <a:latin typeface="Cambria Math" panose="02040503050406030204" pitchFamily="18" charset="0"/>
                                <a:ea typeface="+mn-ea"/>
                                <a:cs typeface="+mn-cs"/>
                              </a:rPr>
                              <m:t>𝑇𝑜𝑡𝑎𝑙</m:t>
                            </m:r>
                            <m:r>
                              <a:rPr lang="es-CR" sz="1100" b="0" i="1" u="none">
                                <a:solidFill>
                                  <a:sysClr val="windowText" lastClr="000000"/>
                                </a:solidFill>
                                <a:effectLst/>
                                <a:latin typeface="Cambria Math" panose="02040503050406030204" pitchFamily="18" charset="0"/>
                                <a:ea typeface="+mn-ea"/>
                                <a:cs typeface="+mn-cs"/>
                              </a:rPr>
                              <m:t> </m:t>
                            </m:r>
                            <m:r>
                              <a:rPr lang="es-CR" sz="1100" b="0" i="1" u="none">
                                <a:solidFill>
                                  <a:sysClr val="windowText" lastClr="000000"/>
                                </a:solidFill>
                                <a:effectLst/>
                                <a:latin typeface="Cambria Math" panose="02040503050406030204" pitchFamily="18" charset="0"/>
                                <a:ea typeface="+mn-ea"/>
                                <a:cs typeface="+mn-cs"/>
                              </a:rPr>
                              <m:t>𝑑𝑒</m:t>
                            </m:r>
                            <m:r>
                              <a:rPr lang="es-CR" sz="1100" b="0" i="1" u="none">
                                <a:solidFill>
                                  <a:sysClr val="windowText" lastClr="000000"/>
                                </a:solidFill>
                                <a:effectLst/>
                                <a:latin typeface="Cambria Math" panose="02040503050406030204" pitchFamily="18" charset="0"/>
                                <a:ea typeface="+mn-ea"/>
                                <a:cs typeface="+mn-cs"/>
                              </a:rPr>
                              <m:t> </m:t>
                            </m:r>
                            <m:r>
                              <a:rPr lang="es-CR" sz="1100" b="0" i="1" u="none">
                                <a:solidFill>
                                  <a:sysClr val="windowText" lastClr="000000"/>
                                </a:solidFill>
                                <a:effectLst/>
                                <a:latin typeface="Cambria Math" panose="02040503050406030204" pitchFamily="18" charset="0"/>
                                <a:ea typeface="+mn-ea"/>
                                <a:cs typeface="+mn-cs"/>
                              </a:rPr>
                              <m:t>𝑐𝑒𝑛𝑡𝑟𝑜𝑠</m:t>
                            </m:r>
                          </m:e>
                          <m:sub>
                            <m:r>
                              <a:rPr lang="es-CR" sz="1100" b="0" i="1" u="none">
                                <a:solidFill>
                                  <a:sysClr val="windowText" lastClr="000000"/>
                                </a:solidFill>
                                <a:effectLst/>
                                <a:latin typeface="Cambria Math" panose="02040503050406030204" pitchFamily="18" charset="0"/>
                                <a:ea typeface="+mn-ea"/>
                                <a:cs typeface="+mn-cs"/>
                              </a:rPr>
                              <m:t>𝑖</m:t>
                            </m:r>
                          </m:sub>
                        </m:sSub>
                      </m:den>
                    </m:f>
                    <m:r>
                      <a:rPr lang="es-CR" sz="1100" b="0" i="1" u="none">
                        <a:solidFill>
                          <a:sysClr val="windowText" lastClr="000000"/>
                        </a:solidFill>
                        <a:latin typeface="Cambria Math" panose="02040503050406030204" pitchFamily="18" charset="0"/>
                        <a:ea typeface="Cambria Math" panose="02040503050406030204" pitchFamily="18" charset="0"/>
                      </a:rPr>
                      <m:t>𝑥</m:t>
                    </m:r>
                    <m:r>
                      <a:rPr lang="es-CR" sz="1100" b="0" i="1" u="none">
                        <a:solidFill>
                          <a:sysClr val="windowText" lastClr="000000"/>
                        </a:solidFill>
                        <a:latin typeface="Cambria Math" panose="02040503050406030204" pitchFamily="18" charset="0"/>
                        <a:ea typeface="Cambria Math" panose="02040503050406030204" pitchFamily="18" charset="0"/>
                      </a:rPr>
                      <m:t> 100</m:t>
                    </m:r>
                  </m:oMath>
                </m:oMathPara>
              </a14:m>
              <a:endParaRPr lang="es-CR" sz="1100" b="0" i="1" u="none">
                <a:solidFill>
                  <a:sysClr val="windowText" lastClr="000000"/>
                </a:solidFill>
                <a:latin typeface="Calibri" panose="020F0502020204030204" pitchFamily="34" charset="0"/>
              </a:endParaRPr>
            </a:p>
          </xdr:txBody>
        </xdr:sp>
      </mc:Choice>
      <mc:Fallback xmlns="">
        <xdr:sp macro="" textlink="">
          <xdr:nvSpPr>
            <xdr:cNvPr id="3" name="CuadroTexto 2">
              <a:extLst>
                <a:ext uri="{FF2B5EF4-FFF2-40B4-BE49-F238E27FC236}">
                  <a16:creationId xmlns:a16="http://schemas.microsoft.com/office/drawing/2014/main" id="{00000000-0008-0000-8900-000002000000}"/>
                </a:ext>
              </a:extLst>
            </xdr:cNvPr>
            <xdr:cNvSpPr txBox="1"/>
          </xdr:nvSpPr>
          <xdr:spPr>
            <a:xfrm>
              <a:off x="3862388" y="11635581"/>
              <a:ext cx="2715487" cy="350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u="none">
                  <a:solidFill>
                    <a:sysClr val="windowText" lastClr="000000"/>
                  </a:solidFill>
                  <a:latin typeface="Cambria Math" panose="02040503050406030204" pitchFamily="18" charset="0"/>
                </a:rPr>
                <a:t>〖〖</a:t>
              </a:r>
              <a:r>
                <a:rPr lang="es-CR" sz="1100" b="0" i="0" u="none">
                  <a:solidFill>
                    <a:sysClr val="windowText" lastClr="000000"/>
                  </a:solidFill>
                  <a:effectLst/>
                  <a:latin typeface="Cambria Math" panose="02040503050406030204" pitchFamily="18" charset="0"/>
                  <a:ea typeface="+mn-ea"/>
                  <a:cs typeface="+mn-cs"/>
                </a:rPr>
                <a:t>𝑁ú𝑚𝑒𝑟𝑜 𝑑𝑒 𝑐𝑒𝑛𝑡𝑟𝑜𝑠〗_</a:t>
              </a:r>
              <a:r>
                <a:rPr lang="es-CR" sz="1100" b="0" i="0" u="none">
                  <a:solidFill>
                    <a:sysClr val="windowText" lastClr="000000"/>
                  </a:solidFill>
                  <a:latin typeface="Cambria Math" panose="02040503050406030204" pitchFamily="18" charset="0"/>
                </a:rPr>
                <a:t>𝑖  𝑐𝑜𝑛 𝑒𝑙 𝑠𝑒𝑟𝑣𝑖𝑐𝑖𝑜〗_𝑥/</a:t>
              </a:r>
              <a:r>
                <a:rPr lang="es-CR" sz="1100" b="0" i="0" u="none">
                  <a:solidFill>
                    <a:sysClr val="windowText" lastClr="000000"/>
                  </a:solidFill>
                  <a:effectLst/>
                  <a:latin typeface="Cambria Math" panose="02040503050406030204" pitchFamily="18" charset="0"/>
                  <a:ea typeface="+mn-ea"/>
                  <a:cs typeface="+mn-cs"/>
                </a:rPr>
                <a:t>〖𝑇𝑜𝑡𝑎𝑙 𝑑𝑒 𝑐𝑒𝑛𝑡𝑟𝑜𝑠〗_𝑖 </a:t>
              </a:r>
              <a:r>
                <a:rPr lang="es-CR" sz="1100" b="0" i="0" u="none">
                  <a:solidFill>
                    <a:sysClr val="windowText" lastClr="000000"/>
                  </a:solidFill>
                  <a:effectLst/>
                  <a:latin typeface="Cambria Math" panose="02040503050406030204" pitchFamily="18" charset="0"/>
                  <a:ea typeface="Cambria Math" panose="02040503050406030204" pitchFamily="18" charset="0"/>
                  <a:cs typeface="+mn-cs"/>
                </a:rPr>
                <a:t> </a:t>
              </a:r>
              <a:r>
                <a:rPr lang="es-CR" sz="1100" b="0" i="0" u="none">
                  <a:solidFill>
                    <a:sysClr val="windowText" lastClr="000000"/>
                  </a:solidFill>
                  <a:latin typeface="Cambria Math" panose="02040503050406030204" pitchFamily="18" charset="0"/>
                  <a:ea typeface="Cambria Math" panose="02040503050406030204" pitchFamily="18" charset="0"/>
                </a:rPr>
                <a:t>𝑥 100</a:t>
              </a:r>
              <a:endParaRPr lang="es-CR" sz="1100" b="0" i="1" u="none">
                <a:solidFill>
                  <a:sysClr val="windowText" lastClr="000000"/>
                </a:solidFill>
                <a:latin typeface="Calibri" panose="020F0502020204030204" pitchFamily="34" charset="0"/>
              </a:endParaRPr>
            </a:p>
          </xdr:txBody>
        </xdr:sp>
      </mc:Fallback>
    </mc:AlternateContent>
    <xdr:clientData/>
  </xdr:oneCellAnchor>
  <xdr:oneCellAnchor>
    <xdr:from>
      <xdr:col>3</xdr:col>
      <xdr:colOff>909638</xdr:colOff>
      <xdr:row>16</xdr:row>
      <xdr:rowOff>91281</xdr:rowOff>
    </xdr:from>
    <xdr:ext cx="2715487" cy="350802"/>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8900-000002000000}"/>
                </a:ext>
              </a:extLst>
            </xdr:cNvPr>
            <xdr:cNvSpPr txBox="1"/>
          </xdr:nvSpPr>
          <xdr:spPr>
            <a:xfrm>
              <a:off x="3252788" y="11826081"/>
              <a:ext cx="2715487" cy="350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b="0" i="1" u="none">
                            <a:solidFill>
                              <a:sysClr val="windowText" lastClr="000000"/>
                            </a:solidFill>
                            <a:latin typeface="Cambria Math" panose="02040503050406030204" pitchFamily="18" charset="0"/>
                          </a:rPr>
                        </m:ctrlPr>
                      </m:fPr>
                      <m:num>
                        <m:sSub>
                          <m:sSubPr>
                            <m:ctrlPr>
                              <a:rPr lang="es-CR" sz="1100" b="0" i="1" u="none">
                                <a:solidFill>
                                  <a:sysClr val="windowText" lastClr="000000"/>
                                </a:solidFill>
                                <a:latin typeface="Cambria Math" panose="02040503050406030204" pitchFamily="18" charset="0"/>
                              </a:rPr>
                            </m:ctrlPr>
                          </m:sSubPr>
                          <m:e>
                            <m:sSub>
                              <m:sSubPr>
                                <m:ctrlPr>
                                  <a:rPr lang="es-CR" sz="1100" b="0" i="1" u="none">
                                    <a:solidFill>
                                      <a:sysClr val="windowText" lastClr="000000"/>
                                    </a:solidFill>
                                    <a:latin typeface="Cambria Math" panose="02040503050406030204" pitchFamily="18" charset="0"/>
                                  </a:rPr>
                                </m:ctrlPr>
                              </m:sSubPr>
                              <m:e>
                                <m:r>
                                  <a:rPr lang="es-CR" sz="1100" b="0" i="1" u="none">
                                    <a:solidFill>
                                      <a:sysClr val="windowText" lastClr="000000"/>
                                    </a:solidFill>
                                    <a:effectLst/>
                                    <a:latin typeface="Cambria Math" panose="02040503050406030204" pitchFamily="18" charset="0"/>
                                    <a:ea typeface="+mn-ea"/>
                                    <a:cs typeface="+mn-cs"/>
                                  </a:rPr>
                                  <m:t>𝑁</m:t>
                                </m:r>
                                <m:r>
                                  <a:rPr lang="es-CR" sz="1100" b="0" i="1" u="none">
                                    <a:solidFill>
                                      <a:sysClr val="windowText" lastClr="000000"/>
                                    </a:solidFill>
                                    <a:effectLst/>
                                    <a:latin typeface="Cambria Math" panose="02040503050406030204" pitchFamily="18" charset="0"/>
                                    <a:ea typeface="+mn-ea"/>
                                    <a:cs typeface="+mn-cs"/>
                                  </a:rPr>
                                  <m:t>ú</m:t>
                                </m:r>
                                <m:r>
                                  <a:rPr lang="es-CR" sz="1100" b="0" i="1" u="none">
                                    <a:solidFill>
                                      <a:sysClr val="windowText" lastClr="000000"/>
                                    </a:solidFill>
                                    <a:effectLst/>
                                    <a:latin typeface="Cambria Math" panose="02040503050406030204" pitchFamily="18" charset="0"/>
                                    <a:ea typeface="+mn-ea"/>
                                    <a:cs typeface="+mn-cs"/>
                                  </a:rPr>
                                  <m:t>𝑚𝑒𝑟𝑜</m:t>
                                </m:r>
                                <m:r>
                                  <a:rPr lang="es-CR" sz="1100" b="0" i="1" u="none">
                                    <a:solidFill>
                                      <a:sysClr val="windowText" lastClr="000000"/>
                                    </a:solidFill>
                                    <a:effectLst/>
                                    <a:latin typeface="Cambria Math" panose="02040503050406030204" pitchFamily="18" charset="0"/>
                                    <a:ea typeface="+mn-ea"/>
                                    <a:cs typeface="+mn-cs"/>
                                  </a:rPr>
                                  <m:t> </m:t>
                                </m:r>
                                <m:r>
                                  <a:rPr lang="es-CR" sz="1100" b="0" i="1" u="none">
                                    <a:solidFill>
                                      <a:sysClr val="windowText" lastClr="000000"/>
                                    </a:solidFill>
                                    <a:effectLst/>
                                    <a:latin typeface="Cambria Math" panose="02040503050406030204" pitchFamily="18" charset="0"/>
                                    <a:ea typeface="+mn-ea"/>
                                    <a:cs typeface="+mn-cs"/>
                                  </a:rPr>
                                  <m:t>𝑑𝑒</m:t>
                                </m:r>
                                <m:r>
                                  <a:rPr lang="es-CR" sz="1100" b="0" i="1" u="none">
                                    <a:solidFill>
                                      <a:sysClr val="windowText" lastClr="000000"/>
                                    </a:solidFill>
                                    <a:effectLst/>
                                    <a:latin typeface="Cambria Math" panose="02040503050406030204" pitchFamily="18" charset="0"/>
                                    <a:ea typeface="+mn-ea"/>
                                    <a:cs typeface="+mn-cs"/>
                                  </a:rPr>
                                  <m:t> </m:t>
                                </m:r>
                                <m:r>
                                  <a:rPr lang="es-CR" sz="1100" b="0" i="1" u="none">
                                    <a:solidFill>
                                      <a:sysClr val="windowText" lastClr="000000"/>
                                    </a:solidFill>
                                    <a:effectLst/>
                                    <a:latin typeface="Cambria Math" panose="02040503050406030204" pitchFamily="18" charset="0"/>
                                    <a:ea typeface="+mn-ea"/>
                                    <a:cs typeface="+mn-cs"/>
                                  </a:rPr>
                                  <m:t>𝑐𝑒𝑛𝑡𝑟𝑜𝑠</m:t>
                                </m:r>
                              </m:e>
                              <m:sub>
                                <m:r>
                                  <a:rPr lang="es-CR" sz="1100" b="0" i="1" u="none">
                                    <a:solidFill>
                                      <a:sysClr val="windowText" lastClr="000000"/>
                                    </a:solidFill>
                                    <a:latin typeface="Cambria Math" panose="02040503050406030204" pitchFamily="18" charset="0"/>
                                  </a:rPr>
                                  <m:t>𝑖</m:t>
                                </m:r>
                              </m:sub>
                            </m:sSub>
                            <m:r>
                              <a:rPr lang="es-CR" sz="1100" b="0" i="1" u="none">
                                <a:solidFill>
                                  <a:sysClr val="windowText" lastClr="000000"/>
                                </a:solidFill>
                                <a:latin typeface="Cambria Math" panose="02040503050406030204" pitchFamily="18" charset="0"/>
                              </a:rPr>
                              <m:t> </m:t>
                            </m:r>
                            <m:r>
                              <a:rPr lang="es-CR" sz="1100" b="0" i="1" u="none">
                                <a:solidFill>
                                  <a:sysClr val="windowText" lastClr="000000"/>
                                </a:solidFill>
                                <a:latin typeface="Cambria Math" panose="02040503050406030204" pitchFamily="18" charset="0"/>
                              </a:rPr>
                              <m:t>𝑐𝑜𝑛</m:t>
                            </m:r>
                            <m:r>
                              <a:rPr lang="es-CR" sz="1100" b="0" i="1" u="none">
                                <a:solidFill>
                                  <a:sysClr val="windowText" lastClr="000000"/>
                                </a:solidFill>
                                <a:latin typeface="Cambria Math" panose="02040503050406030204" pitchFamily="18" charset="0"/>
                              </a:rPr>
                              <m:t> </m:t>
                            </m:r>
                            <m:r>
                              <a:rPr lang="es-CR" sz="1100" b="0" i="1" u="none">
                                <a:solidFill>
                                  <a:sysClr val="windowText" lastClr="000000"/>
                                </a:solidFill>
                                <a:latin typeface="Cambria Math" panose="02040503050406030204" pitchFamily="18" charset="0"/>
                              </a:rPr>
                              <m:t>𝑒𝑙</m:t>
                            </m:r>
                            <m:r>
                              <a:rPr lang="es-CR" sz="1100" b="0" i="1" u="none">
                                <a:solidFill>
                                  <a:sysClr val="windowText" lastClr="000000"/>
                                </a:solidFill>
                                <a:latin typeface="Cambria Math" panose="02040503050406030204" pitchFamily="18" charset="0"/>
                              </a:rPr>
                              <m:t> </m:t>
                            </m:r>
                            <m:r>
                              <a:rPr lang="es-CR" sz="1100" b="0" i="1" u="none">
                                <a:solidFill>
                                  <a:sysClr val="windowText" lastClr="000000"/>
                                </a:solidFill>
                                <a:latin typeface="Cambria Math" panose="02040503050406030204" pitchFamily="18" charset="0"/>
                              </a:rPr>
                              <m:t>𝑠𝑒𝑟𝑣𝑖𝑐𝑖𝑜</m:t>
                            </m:r>
                          </m:e>
                          <m:sub>
                            <m:r>
                              <a:rPr lang="es-CR" sz="1100" b="0" i="1" u="none">
                                <a:solidFill>
                                  <a:sysClr val="windowText" lastClr="000000"/>
                                </a:solidFill>
                                <a:latin typeface="Cambria Math" panose="02040503050406030204" pitchFamily="18" charset="0"/>
                              </a:rPr>
                              <m:t>𝑥</m:t>
                            </m:r>
                          </m:sub>
                        </m:sSub>
                      </m:num>
                      <m:den>
                        <m:sSub>
                          <m:sSubPr>
                            <m:ctrlPr>
                              <a:rPr lang="es-CR" sz="1100" b="0" i="1" u="none">
                                <a:solidFill>
                                  <a:sysClr val="windowText" lastClr="000000"/>
                                </a:solidFill>
                                <a:effectLst/>
                                <a:latin typeface="Cambria Math" panose="02040503050406030204" pitchFamily="18" charset="0"/>
                                <a:ea typeface="+mn-ea"/>
                                <a:cs typeface="+mn-cs"/>
                              </a:rPr>
                            </m:ctrlPr>
                          </m:sSubPr>
                          <m:e>
                            <m:r>
                              <a:rPr lang="es-CR" sz="1100" b="0" i="1" u="none">
                                <a:solidFill>
                                  <a:sysClr val="windowText" lastClr="000000"/>
                                </a:solidFill>
                                <a:effectLst/>
                                <a:latin typeface="Cambria Math" panose="02040503050406030204" pitchFamily="18" charset="0"/>
                                <a:ea typeface="+mn-ea"/>
                                <a:cs typeface="+mn-cs"/>
                              </a:rPr>
                              <m:t>𝑇𝑜𝑡𝑎𝑙</m:t>
                            </m:r>
                            <m:r>
                              <a:rPr lang="es-CR" sz="1100" b="0" i="1" u="none">
                                <a:solidFill>
                                  <a:sysClr val="windowText" lastClr="000000"/>
                                </a:solidFill>
                                <a:effectLst/>
                                <a:latin typeface="Cambria Math" panose="02040503050406030204" pitchFamily="18" charset="0"/>
                                <a:ea typeface="+mn-ea"/>
                                <a:cs typeface="+mn-cs"/>
                              </a:rPr>
                              <m:t> </m:t>
                            </m:r>
                            <m:r>
                              <a:rPr lang="es-CR" sz="1100" b="0" i="1" u="none">
                                <a:solidFill>
                                  <a:sysClr val="windowText" lastClr="000000"/>
                                </a:solidFill>
                                <a:effectLst/>
                                <a:latin typeface="Cambria Math" panose="02040503050406030204" pitchFamily="18" charset="0"/>
                                <a:ea typeface="+mn-ea"/>
                                <a:cs typeface="+mn-cs"/>
                              </a:rPr>
                              <m:t>𝑑𝑒</m:t>
                            </m:r>
                            <m:r>
                              <a:rPr lang="es-CR" sz="1100" b="0" i="1" u="none">
                                <a:solidFill>
                                  <a:sysClr val="windowText" lastClr="000000"/>
                                </a:solidFill>
                                <a:effectLst/>
                                <a:latin typeface="Cambria Math" panose="02040503050406030204" pitchFamily="18" charset="0"/>
                                <a:ea typeface="+mn-ea"/>
                                <a:cs typeface="+mn-cs"/>
                              </a:rPr>
                              <m:t> </m:t>
                            </m:r>
                            <m:r>
                              <a:rPr lang="es-CR" sz="1100" b="0" i="1" u="none">
                                <a:solidFill>
                                  <a:sysClr val="windowText" lastClr="000000"/>
                                </a:solidFill>
                                <a:effectLst/>
                                <a:latin typeface="Cambria Math" panose="02040503050406030204" pitchFamily="18" charset="0"/>
                                <a:ea typeface="+mn-ea"/>
                                <a:cs typeface="+mn-cs"/>
                              </a:rPr>
                              <m:t>𝑐𝑒𝑛𝑡𝑟𝑜𝑠</m:t>
                            </m:r>
                          </m:e>
                          <m:sub>
                            <m:r>
                              <a:rPr lang="es-CR" sz="1100" b="0" i="1" u="none">
                                <a:solidFill>
                                  <a:sysClr val="windowText" lastClr="000000"/>
                                </a:solidFill>
                                <a:effectLst/>
                                <a:latin typeface="Cambria Math" panose="02040503050406030204" pitchFamily="18" charset="0"/>
                                <a:ea typeface="+mn-ea"/>
                                <a:cs typeface="+mn-cs"/>
                              </a:rPr>
                              <m:t>𝑖</m:t>
                            </m:r>
                          </m:sub>
                        </m:sSub>
                      </m:den>
                    </m:f>
                    <m:r>
                      <a:rPr lang="es-CR" sz="1100" b="0" i="1" u="none">
                        <a:solidFill>
                          <a:sysClr val="windowText" lastClr="000000"/>
                        </a:solidFill>
                        <a:latin typeface="Cambria Math" panose="02040503050406030204" pitchFamily="18" charset="0"/>
                        <a:ea typeface="Cambria Math" panose="02040503050406030204" pitchFamily="18" charset="0"/>
                      </a:rPr>
                      <m:t>𝑥</m:t>
                    </m:r>
                    <m:r>
                      <a:rPr lang="es-CR" sz="1100" b="0" i="1" u="none">
                        <a:solidFill>
                          <a:sysClr val="windowText" lastClr="000000"/>
                        </a:solidFill>
                        <a:latin typeface="Cambria Math" panose="02040503050406030204" pitchFamily="18" charset="0"/>
                        <a:ea typeface="Cambria Math" panose="02040503050406030204" pitchFamily="18" charset="0"/>
                      </a:rPr>
                      <m:t> 100</m:t>
                    </m:r>
                  </m:oMath>
                </m:oMathPara>
              </a14:m>
              <a:endParaRPr lang="es-CR" sz="1100" b="0" i="1" u="none">
                <a:solidFill>
                  <a:sysClr val="windowText" lastClr="000000"/>
                </a:solidFill>
                <a:latin typeface="Calibri" panose="020F0502020204030204" pitchFamily="34" charset="0"/>
              </a:endParaRPr>
            </a:p>
          </xdr:txBody>
        </xdr:sp>
      </mc:Choice>
      <mc:Fallback xmlns="">
        <xdr:sp macro="" textlink="">
          <xdr:nvSpPr>
            <xdr:cNvPr id="4" name="CuadroTexto 3">
              <a:extLst>
                <a:ext uri="{FF2B5EF4-FFF2-40B4-BE49-F238E27FC236}">
                  <a16:creationId xmlns:a16="http://schemas.microsoft.com/office/drawing/2014/main" id="{00000000-0008-0000-8900-000002000000}"/>
                </a:ext>
              </a:extLst>
            </xdr:cNvPr>
            <xdr:cNvSpPr txBox="1"/>
          </xdr:nvSpPr>
          <xdr:spPr>
            <a:xfrm>
              <a:off x="3252788" y="11826081"/>
              <a:ext cx="2715487" cy="350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u="none">
                  <a:solidFill>
                    <a:sysClr val="windowText" lastClr="000000"/>
                  </a:solidFill>
                  <a:latin typeface="Cambria Math" panose="02040503050406030204" pitchFamily="18" charset="0"/>
                </a:rPr>
                <a:t>〖〖</a:t>
              </a:r>
              <a:r>
                <a:rPr lang="es-CR" sz="1100" b="0" i="0" u="none">
                  <a:solidFill>
                    <a:sysClr val="windowText" lastClr="000000"/>
                  </a:solidFill>
                  <a:effectLst/>
                  <a:latin typeface="Cambria Math" panose="02040503050406030204" pitchFamily="18" charset="0"/>
                  <a:ea typeface="+mn-ea"/>
                  <a:cs typeface="+mn-cs"/>
                </a:rPr>
                <a:t>𝑁ú𝑚𝑒𝑟𝑜 𝑑𝑒 𝑐𝑒𝑛𝑡𝑟𝑜𝑠〗_</a:t>
              </a:r>
              <a:r>
                <a:rPr lang="es-CR" sz="1100" b="0" i="0" u="none">
                  <a:solidFill>
                    <a:sysClr val="windowText" lastClr="000000"/>
                  </a:solidFill>
                  <a:latin typeface="Cambria Math" panose="02040503050406030204" pitchFamily="18" charset="0"/>
                </a:rPr>
                <a:t>𝑖  𝑐𝑜𝑛 𝑒𝑙 𝑠𝑒𝑟𝑣𝑖𝑐𝑖𝑜〗_𝑥/</a:t>
              </a:r>
              <a:r>
                <a:rPr lang="es-CR" sz="1100" b="0" i="0" u="none">
                  <a:solidFill>
                    <a:sysClr val="windowText" lastClr="000000"/>
                  </a:solidFill>
                  <a:effectLst/>
                  <a:latin typeface="Cambria Math" panose="02040503050406030204" pitchFamily="18" charset="0"/>
                  <a:ea typeface="+mn-ea"/>
                  <a:cs typeface="+mn-cs"/>
                </a:rPr>
                <a:t>〖𝑇𝑜𝑡𝑎𝑙 𝑑𝑒 𝑐𝑒𝑛𝑡𝑟𝑜𝑠〗_𝑖 </a:t>
              </a:r>
              <a:r>
                <a:rPr lang="es-CR" sz="1100" b="0" i="0" u="none">
                  <a:solidFill>
                    <a:sysClr val="windowText" lastClr="000000"/>
                  </a:solidFill>
                  <a:effectLst/>
                  <a:latin typeface="Cambria Math" panose="02040503050406030204" pitchFamily="18" charset="0"/>
                  <a:ea typeface="Cambria Math" panose="02040503050406030204" pitchFamily="18" charset="0"/>
                  <a:cs typeface="+mn-cs"/>
                </a:rPr>
                <a:t> </a:t>
              </a:r>
              <a:r>
                <a:rPr lang="es-CR" sz="1100" b="0" i="0" u="none">
                  <a:solidFill>
                    <a:sysClr val="windowText" lastClr="000000"/>
                  </a:solidFill>
                  <a:latin typeface="Cambria Math" panose="02040503050406030204" pitchFamily="18" charset="0"/>
                  <a:ea typeface="Cambria Math" panose="02040503050406030204" pitchFamily="18" charset="0"/>
                </a:rPr>
                <a:t>𝑥 100</a:t>
              </a:r>
              <a:endParaRPr lang="es-CR" sz="1100" b="0" i="1" u="none">
                <a:solidFill>
                  <a:sysClr val="windowText" lastClr="000000"/>
                </a:solidFill>
                <a:latin typeface="Calibri" panose="020F0502020204030204" pitchFamily="34" charset="0"/>
              </a:endParaRPr>
            </a:p>
          </xdr:txBody>
        </xdr:sp>
      </mc:Fallback>
    </mc:AlternateContent>
    <xdr:clientData/>
  </xdr:oneCellAnchor>
</xdr:wsDr>
</file>

<file path=xl/drawings/drawing109.xml><?xml version="1.0" encoding="utf-8"?>
<xdr:wsDr xmlns:xdr="http://schemas.openxmlformats.org/drawingml/2006/spreadsheetDrawing" xmlns:a="http://schemas.openxmlformats.org/drawingml/2006/main">
  <xdr:twoCellAnchor>
    <xdr:from>
      <xdr:col>1</xdr:col>
      <xdr:colOff>575732</xdr:colOff>
      <xdr:row>28</xdr:row>
      <xdr:rowOff>56090</xdr:rowOff>
    </xdr:from>
    <xdr:to>
      <xdr:col>21</xdr:col>
      <xdr:colOff>66675</xdr:colOff>
      <xdr:row>52</xdr:row>
      <xdr:rowOff>171450</xdr:rowOff>
    </xdr:to>
    <xdr:graphicFrame macro="">
      <xdr:nvGraphicFramePr>
        <xdr:cNvPr id="2" name="Gráfico 1">
          <a:extLst>
            <a:ext uri="{FF2B5EF4-FFF2-40B4-BE49-F238E27FC236}">
              <a16:creationId xmlns:a16="http://schemas.microsoft.com/office/drawing/2014/main" id="{00000000-0008-0000-8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0.xml><?xml version="1.0" encoding="utf-8"?>
<xdr:wsDr xmlns:xdr="http://schemas.openxmlformats.org/drawingml/2006/spreadsheetDrawing" xmlns:a="http://schemas.openxmlformats.org/drawingml/2006/main">
  <xdr:oneCellAnchor>
    <xdr:from>
      <xdr:col>3</xdr:col>
      <xdr:colOff>1271322</xdr:colOff>
      <xdr:row>15</xdr:row>
      <xdr:rowOff>152665</xdr:rowOff>
    </xdr:from>
    <xdr:ext cx="3522927" cy="372666"/>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8D00-000002000000}"/>
                </a:ext>
              </a:extLst>
            </xdr:cNvPr>
            <xdr:cNvSpPr txBox="1"/>
          </xdr:nvSpPr>
          <xdr:spPr>
            <a:xfrm>
              <a:off x="4157397" y="6086740"/>
              <a:ext cx="3522927" cy="372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solidFill>
                              <a:sysClr val="windowText" lastClr="000000"/>
                            </a:solidFill>
                            <a:latin typeface="Cambria Math" panose="02040503050406030204" pitchFamily="18" charset="0"/>
                          </a:rPr>
                        </m:ctrlPr>
                      </m:fPr>
                      <m:num>
                        <m:sSub>
                          <m:sSubPr>
                            <m:ctrlPr>
                              <a:rPr lang="es-CR" sz="1200" b="0" i="1">
                                <a:solidFill>
                                  <a:sysClr val="windowText" lastClr="000000"/>
                                </a:solidFill>
                                <a:latin typeface="Cambria Math" panose="02040503050406030204" pitchFamily="18" charset="0"/>
                              </a:rPr>
                            </m:ctrlPr>
                          </m:sSubPr>
                          <m:e>
                            <m:r>
                              <a:rPr lang="es-CR" sz="1100" b="0" i="1">
                                <a:solidFill>
                                  <a:sysClr val="windowText" lastClr="000000"/>
                                </a:solidFill>
                                <a:effectLst/>
                                <a:latin typeface="Cambria Math" panose="02040503050406030204" pitchFamily="18" charset="0"/>
                                <a:ea typeface="+mn-ea"/>
                                <a:cs typeface="+mn-cs"/>
                              </a:rPr>
                              <m:t>𝑁</m:t>
                            </m:r>
                            <m:r>
                              <a:rPr lang="es-CR" sz="1100" b="0" i="1">
                                <a:solidFill>
                                  <a:sysClr val="windowText" lastClr="000000"/>
                                </a:solidFill>
                                <a:effectLst/>
                                <a:latin typeface="Cambria Math" panose="02040503050406030204" pitchFamily="18" charset="0"/>
                                <a:ea typeface="+mn-ea"/>
                                <a:cs typeface="+mn-cs"/>
                              </a:rPr>
                              <m:t>ú</m:t>
                            </m:r>
                            <m:r>
                              <a:rPr lang="es-CR" sz="1100" b="0" i="1">
                                <a:solidFill>
                                  <a:sysClr val="windowText" lastClr="000000"/>
                                </a:solidFill>
                                <a:effectLst/>
                                <a:latin typeface="Cambria Math" panose="02040503050406030204" pitchFamily="18" charset="0"/>
                                <a:ea typeface="+mn-ea"/>
                                <a:cs typeface="+mn-cs"/>
                              </a:rPr>
                              <m:t>𝑚𝑒𝑟𝑜</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𝑑𝑒</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𝑑𝑜𝑐𝑒𝑛𝑡𝑒𝑠</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𝑐𝑎𝑙𝑖𝑓𝑖𝑐𝑎𝑑𝑜𝑠</m:t>
                            </m:r>
                          </m:e>
                          <m:sub>
                            <m:r>
                              <a:rPr lang="es-CR" sz="1200" b="0" i="1">
                                <a:solidFill>
                                  <a:sysClr val="windowText" lastClr="000000"/>
                                </a:solidFill>
                                <a:latin typeface="Cambria Math" panose="02040503050406030204" pitchFamily="18" charset="0"/>
                              </a:rPr>
                              <m:t>𝑖</m:t>
                            </m:r>
                          </m:sub>
                        </m:sSub>
                      </m:num>
                      <m:den>
                        <m:sSub>
                          <m:sSubPr>
                            <m:ctrlPr>
                              <a:rPr lang="es-CR" sz="1200" b="0" i="1">
                                <a:solidFill>
                                  <a:sysClr val="windowText" lastClr="000000"/>
                                </a:solidFill>
                                <a:latin typeface="Cambria Math" panose="02040503050406030204" pitchFamily="18" charset="0"/>
                              </a:rPr>
                            </m:ctrlPr>
                          </m:sSubPr>
                          <m:e>
                            <m:r>
                              <a:rPr lang="es-CR" sz="1100" b="0" i="1">
                                <a:solidFill>
                                  <a:sysClr val="windowText" lastClr="000000"/>
                                </a:solidFill>
                                <a:effectLst/>
                                <a:latin typeface="Cambria Math" panose="02040503050406030204" pitchFamily="18" charset="0"/>
                                <a:ea typeface="+mn-ea"/>
                                <a:cs typeface="+mn-cs"/>
                              </a:rPr>
                              <m:t>𝑇𝑜𝑡𝑎𝑙</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𝑑𝑒</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𝑑𝑜𝑐𝑒𝑛𝑡𝑒𝑠</m:t>
                            </m:r>
                          </m:e>
                          <m:sub>
                            <m:r>
                              <a:rPr lang="es-CR" sz="1200" b="0" i="1">
                                <a:solidFill>
                                  <a:sysClr val="windowText" lastClr="000000"/>
                                </a:solidFill>
                                <a:latin typeface="Cambria Math" panose="02040503050406030204" pitchFamily="18" charset="0"/>
                              </a:rPr>
                              <m:t>𝑖</m:t>
                            </m:r>
                          </m:sub>
                        </m:sSub>
                      </m:den>
                    </m:f>
                    <m:r>
                      <a:rPr lang="es-CR" sz="1200" b="0" i="1">
                        <a:solidFill>
                          <a:sysClr val="windowText" lastClr="000000"/>
                        </a:solidFill>
                        <a:latin typeface="Cambria Math" panose="02040503050406030204" pitchFamily="18" charset="0"/>
                        <a:ea typeface="Cambria Math" panose="02040503050406030204" pitchFamily="18" charset="0"/>
                      </a:rPr>
                      <m:t>𝑥</m:t>
                    </m:r>
                    <m:r>
                      <a:rPr lang="es-CR" sz="1200" b="0" i="1">
                        <a:solidFill>
                          <a:sysClr val="windowText" lastClr="000000"/>
                        </a:solidFill>
                        <a:latin typeface="Cambria Math" panose="02040503050406030204" pitchFamily="18" charset="0"/>
                        <a:ea typeface="Cambria Math" panose="02040503050406030204" pitchFamily="18" charset="0"/>
                      </a:rPr>
                      <m:t>100</m:t>
                    </m:r>
                  </m:oMath>
                </m:oMathPara>
              </a14:m>
              <a:endParaRPr lang="es-CR" sz="1200" i="1">
                <a:solidFill>
                  <a:sysClr val="windowText" lastClr="000000"/>
                </a:solidFill>
              </a:endParaRPr>
            </a:p>
          </xdr:txBody>
        </xdr:sp>
      </mc:Choice>
      <mc:Fallback xmlns="">
        <xdr:sp macro="" textlink="">
          <xdr:nvSpPr>
            <xdr:cNvPr id="2" name="CuadroTexto 1">
              <a:extLst>
                <a:ext uri="{FF2B5EF4-FFF2-40B4-BE49-F238E27FC236}">
                  <a16:creationId xmlns:a16="http://schemas.microsoft.com/office/drawing/2014/main" id="{00000000-0008-0000-8D00-000002000000}"/>
                </a:ext>
              </a:extLst>
            </xdr:cNvPr>
            <xdr:cNvSpPr txBox="1"/>
          </xdr:nvSpPr>
          <xdr:spPr>
            <a:xfrm>
              <a:off x="4157397" y="6086740"/>
              <a:ext cx="3522927" cy="372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200" b="0" i="0">
                  <a:solidFill>
                    <a:sysClr val="windowText" lastClr="000000"/>
                  </a:solidFill>
                  <a:latin typeface="Cambria Math" panose="02040503050406030204" pitchFamily="18" charset="0"/>
                </a:rPr>
                <a:t>〖</a:t>
              </a:r>
              <a:r>
                <a:rPr lang="es-CR" sz="1100" b="0" i="0">
                  <a:solidFill>
                    <a:sysClr val="windowText" lastClr="000000"/>
                  </a:solidFill>
                  <a:effectLst/>
                  <a:latin typeface="Cambria Math" panose="02040503050406030204" pitchFamily="18" charset="0"/>
                  <a:ea typeface="+mn-ea"/>
                  <a:cs typeface="+mn-cs"/>
                </a:rPr>
                <a:t>𝑁ú𝑚𝑒𝑟𝑜 𝑑𝑒 𝑑𝑜𝑐𝑒𝑛𝑡𝑒𝑠 𝑐𝑎𝑙𝑖𝑓𝑖𝑐𝑎𝑑𝑜𝑠</a:t>
              </a:r>
              <a:r>
                <a:rPr lang="es-CR" sz="1200" b="0" i="0">
                  <a:solidFill>
                    <a:sysClr val="windowText" lastClr="000000"/>
                  </a:solidFill>
                  <a:effectLst/>
                  <a:latin typeface="Cambria Math" panose="02040503050406030204" pitchFamily="18" charset="0"/>
                  <a:ea typeface="+mn-ea"/>
                  <a:cs typeface="+mn-cs"/>
                </a:rPr>
                <a:t>〗_</a:t>
              </a:r>
              <a:r>
                <a:rPr lang="es-CR" sz="1200" b="0" i="0">
                  <a:solidFill>
                    <a:sysClr val="windowText" lastClr="000000"/>
                  </a:solidFill>
                  <a:latin typeface="Cambria Math" panose="02040503050406030204" pitchFamily="18" charset="0"/>
                </a:rPr>
                <a:t>𝑖/〖</a:t>
              </a:r>
              <a:r>
                <a:rPr lang="es-CR" sz="1100" b="0" i="0">
                  <a:solidFill>
                    <a:sysClr val="windowText" lastClr="000000"/>
                  </a:solidFill>
                  <a:effectLst/>
                  <a:latin typeface="Cambria Math" panose="02040503050406030204" pitchFamily="18" charset="0"/>
                  <a:ea typeface="+mn-ea"/>
                  <a:cs typeface="+mn-cs"/>
                </a:rPr>
                <a:t>𝑇𝑜𝑡𝑎𝑙 𝑑𝑒 𝑑𝑜𝑐𝑒𝑛𝑡𝑒𝑠</a:t>
              </a:r>
              <a:r>
                <a:rPr lang="es-CR" sz="1200" b="0" i="0">
                  <a:solidFill>
                    <a:sysClr val="windowText" lastClr="000000"/>
                  </a:solidFill>
                  <a:effectLst/>
                  <a:latin typeface="Cambria Math" panose="02040503050406030204" pitchFamily="18" charset="0"/>
                  <a:ea typeface="+mn-ea"/>
                  <a:cs typeface="+mn-cs"/>
                </a:rPr>
                <a:t>〗_</a:t>
              </a:r>
              <a:r>
                <a:rPr lang="es-CR" sz="1200" b="0" i="0">
                  <a:solidFill>
                    <a:sysClr val="windowText" lastClr="000000"/>
                  </a:solidFill>
                  <a:latin typeface="Cambria Math" panose="02040503050406030204" pitchFamily="18" charset="0"/>
                </a:rPr>
                <a:t>𝑖 </a:t>
              </a:r>
              <a:r>
                <a:rPr lang="es-CR" sz="1200" b="0" i="0">
                  <a:solidFill>
                    <a:sysClr val="windowText" lastClr="000000"/>
                  </a:solidFill>
                  <a:latin typeface="Cambria Math" panose="02040503050406030204" pitchFamily="18" charset="0"/>
                  <a:ea typeface="Cambria Math" panose="02040503050406030204" pitchFamily="18" charset="0"/>
                </a:rPr>
                <a:t> 𝑥100</a:t>
              </a:r>
              <a:endParaRPr lang="es-CR" sz="1200" i="1">
                <a:solidFill>
                  <a:sysClr val="windowText" lastClr="000000"/>
                </a:solidFill>
              </a:endParaRPr>
            </a:p>
          </xdr:txBody>
        </xdr:sp>
      </mc:Fallback>
    </mc:AlternateContent>
    <xdr:clientData/>
  </xdr:oneCellAnchor>
  <xdr:oneCellAnchor>
    <xdr:from>
      <xdr:col>3</xdr:col>
      <xdr:colOff>1271322</xdr:colOff>
      <xdr:row>15</xdr:row>
      <xdr:rowOff>152665</xdr:rowOff>
    </xdr:from>
    <xdr:ext cx="3522927" cy="372666"/>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8D00-000002000000}"/>
                </a:ext>
              </a:extLst>
            </xdr:cNvPr>
            <xdr:cNvSpPr txBox="1"/>
          </xdr:nvSpPr>
          <xdr:spPr>
            <a:xfrm>
              <a:off x="3728772" y="8401315"/>
              <a:ext cx="3522927" cy="372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solidFill>
                              <a:sysClr val="windowText" lastClr="000000"/>
                            </a:solidFill>
                            <a:latin typeface="Cambria Math" panose="02040503050406030204" pitchFamily="18" charset="0"/>
                          </a:rPr>
                        </m:ctrlPr>
                      </m:fPr>
                      <m:num>
                        <m:sSub>
                          <m:sSubPr>
                            <m:ctrlPr>
                              <a:rPr lang="es-CR" sz="1200" b="0" i="1">
                                <a:solidFill>
                                  <a:sysClr val="windowText" lastClr="000000"/>
                                </a:solidFill>
                                <a:latin typeface="Cambria Math" panose="02040503050406030204" pitchFamily="18" charset="0"/>
                              </a:rPr>
                            </m:ctrlPr>
                          </m:sSubPr>
                          <m:e>
                            <m:r>
                              <a:rPr lang="es-CR" sz="1100" b="0" i="1">
                                <a:solidFill>
                                  <a:sysClr val="windowText" lastClr="000000"/>
                                </a:solidFill>
                                <a:effectLst/>
                                <a:latin typeface="Cambria Math" panose="02040503050406030204" pitchFamily="18" charset="0"/>
                                <a:ea typeface="+mn-ea"/>
                                <a:cs typeface="+mn-cs"/>
                              </a:rPr>
                              <m:t>𝑁</m:t>
                            </m:r>
                            <m:r>
                              <a:rPr lang="es-CR" sz="1100" b="0" i="1">
                                <a:solidFill>
                                  <a:sysClr val="windowText" lastClr="000000"/>
                                </a:solidFill>
                                <a:effectLst/>
                                <a:latin typeface="Cambria Math" panose="02040503050406030204" pitchFamily="18" charset="0"/>
                                <a:ea typeface="+mn-ea"/>
                                <a:cs typeface="+mn-cs"/>
                              </a:rPr>
                              <m:t>ú</m:t>
                            </m:r>
                            <m:r>
                              <a:rPr lang="es-CR" sz="1100" b="0" i="1">
                                <a:solidFill>
                                  <a:sysClr val="windowText" lastClr="000000"/>
                                </a:solidFill>
                                <a:effectLst/>
                                <a:latin typeface="Cambria Math" panose="02040503050406030204" pitchFamily="18" charset="0"/>
                                <a:ea typeface="+mn-ea"/>
                                <a:cs typeface="+mn-cs"/>
                              </a:rPr>
                              <m:t>𝑚𝑒𝑟𝑜</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𝑑𝑒</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𝑑𝑜𝑐𝑒𝑛𝑡𝑒𝑠</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𝑐𝑎𝑙𝑖𝑓𝑖𝑐𝑎𝑑𝑜𝑠</m:t>
                            </m:r>
                          </m:e>
                          <m:sub>
                            <m:r>
                              <a:rPr lang="es-CR" sz="1200" b="0" i="1">
                                <a:solidFill>
                                  <a:sysClr val="windowText" lastClr="000000"/>
                                </a:solidFill>
                                <a:latin typeface="Cambria Math" panose="02040503050406030204" pitchFamily="18" charset="0"/>
                              </a:rPr>
                              <m:t>𝑖</m:t>
                            </m:r>
                          </m:sub>
                        </m:sSub>
                      </m:num>
                      <m:den>
                        <m:sSub>
                          <m:sSubPr>
                            <m:ctrlPr>
                              <a:rPr lang="es-CR" sz="1200" b="0" i="1">
                                <a:solidFill>
                                  <a:sysClr val="windowText" lastClr="000000"/>
                                </a:solidFill>
                                <a:latin typeface="Cambria Math" panose="02040503050406030204" pitchFamily="18" charset="0"/>
                              </a:rPr>
                            </m:ctrlPr>
                          </m:sSubPr>
                          <m:e>
                            <m:r>
                              <a:rPr lang="es-CR" sz="1100" b="0" i="1">
                                <a:solidFill>
                                  <a:sysClr val="windowText" lastClr="000000"/>
                                </a:solidFill>
                                <a:effectLst/>
                                <a:latin typeface="Cambria Math" panose="02040503050406030204" pitchFamily="18" charset="0"/>
                                <a:ea typeface="+mn-ea"/>
                                <a:cs typeface="+mn-cs"/>
                              </a:rPr>
                              <m:t>𝑇𝑜𝑡𝑎𝑙</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𝑑𝑒</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𝑑𝑜𝑐𝑒𝑛𝑡𝑒𝑠</m:t>
                            </m:r>
                          </m:e>
                          <m:sub>
                            <m:r>
                              <a:rPr lang="es-CR" sz="1200" b="0" i="1">
                                <a:solidFill>
                                  <a:sysClr val="windowText" lastClr="000000"/>
                                </a:solidFill>
                                <a:latin typeface="Cambria Math" panose="02040503050406030204" pitchFamily="18" charset="0"/>
                              </a:rPr>
                              <m:t>𝑖</m:t>
                            </m:r>
                          </m:sub>
                        </m:sSub>
                      </m:den>
                    </m:f>
                    <m:r>
                      <a:rPr lang="es-CR" sz="1200" b="0" i="1">
                        <a:solidFill>
                          <a:sysClr val="windowText" lastClr="000000"/>
                        </a:solidFill>
                        <a:latin typeface="Cambria Math" panose="02040503050406030204" pitchFamily="18" charset="0"/>
                        <a:ea typeface="Cambria Math" panose="02040503050406030204" pitchFamily="18" charset="0"/>
                      </a:rPr>
                      <m:t>𝑥</m:t>
                    </m:r>
                    <m:r>
                      <a:rPr lang="es-CR" sz="1200" b="0" i="1">
                        <a:solidFill>
                          <a:sysClr val="windowText" lastClr="000000"/>
                        </a:solidFill>
                        <a:latin typeface="Cambria Math" panose="02040503050406030204" pitchFamily="18" charset="0"/>
                        <a:ea typeface="Cambria Math" panose="02040503050406030204" pitchFamily="18" charset="0"/>
                      </a:rPr>
                      <m:t>100</m:t>
                    </m:r>
                  </m:oMath>
                </m:oMathPara>
              </a14:m>
              <a:endParaRPr lang="es-CR" sz="1200" i="1">
                <a:solidFill>
                  <a:sysClr val="windowText" lastClr="000000"/>
                </a:solidFill>
              </a:endParaRPr>
            </a:p>
          </xdr:txBody>
        </xdr:sp>
      </mc:Choice>
      <mc:Fallback xmlns="">
        <xdr:sp macro="" textlink="">
          <xdr:nvSpPr>
            <xdr:cNvPr id="3" name="CuadroTexto 2">
              <a:extLst>
                <a:ext uri="{FF2B5EF4-FFF2-40B4-BE49-F238E27FC236}">
                  <a16:creationId xmlns:a16="http://schemas.microsoft.com/office/drawing/2014/main" id="{00000000-0008-0000-8D00-000002000000}"/>
                </a:ext>
              </a:extLst>
            </xdr:cNvPr>
            <xdr:cNvSpPr txBox="1"/>
          </xdr:nvSpPr>
          <xdr:spPr>
            <a:xfrm>
              <a:off x="3728772" y="8401315"/>
              <a:ext cx="3522927" cy="372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200" b="0" i="0">
                  <a:solidFill>
                    <a:sysClr val="windowText" lastClr="000000"/>
                  </a:solidFill>
                  <a:latin typeface="Cambria Math" panose="02040503050406030204" pitchFamily="18" charset="0"/>
                </a:rPr>
                <a:t>〖</a:t>
              </a:r>
              <a:r>
                <a:rPr lang="es-CR" sz="1100" b="0" i="0">
                  <a:solidFill>
                    <a:sysClr val="windowText" lastClr="000000"/>
                  </a:solidFill>
                  <a:effectLst/>
                  <a:latin typeface="Cambria Math" panose="02040503050406030204" pitchFamily="18" charset="0"/>
                  <a:ea typeface="+mn-ea"/>
                  <a:cs typeface="+mn-cs"/>
                </a:rPr>
                <a:t>𝑁ú𝑚𝑒𝑟𝑜 𝑑𝑒 𝑑𝑜𝑐𝑒𝑛𝑡𝑒𝑠 𝑐𝑎𝑙𝑖𝑓𝑖𝑐𝑎𝑑𝑜𝑠</a:t>
              </a:r>
              <a:r>
                <a:rPr lang="es-CR" sz="1200" b="0" i="0">
                  <a:solidFill>
                    <a:sysClr val="windowText" lastClr="000000"/>
                  </a:solidFill>
                  <a:effectLst/>
                  <a:latin typeface="Cambria Math" panose="02040503050406030204" pitchFamily="18" charset="0"/>
                  <a:ea typeface="+mn-ea"/>
                  <a:cs typeface="+mn-cs"/>
                </a:rPr>
                <a:t>〗_</a:t>
              </a:r>
              <a:r>
                <a:rPr lang="es-CR" sz="1200" b="0" i="0">
                  <a:solidFill>
                    <a:sysClr val="windowText" lastClr="000000"/>
                  </a:solidFill>
                  <a:latin typeface="Cambria Math" panose="02040503050406030204" pitchFamily="18" charset="0"/>
                </a:rPr>
                <a:t>𝑖/〖</a:t>
              </a:r>
              <a:r>
                <a:rPr lang="es-CR" sz="1100" b="0" i="0">
                  <a:solidFill>
                    <a:sysClr val="windowText" lastClr="000000"/>
                  </a:solidFill>
                  <a:effectLst/>
                  <a:latin typeface="Cambria Math" panose="02040503050406030204" pitchFamily="18" charset="0"/>
                  <a:ea typeface="+mn-ea"/>
                  <a:cs typeface="+mn-cs"/>
                </a:rPr>
                <a:t>𝑇𝑜𝑡𝑎𝑙 𝑑𝑒 𝑑𝑜𝑐𝑒𝑛𝑡𝑒𝑠</a:t>
              </a:r>
              <a:r>
                <a:rPr lang="es-CR" sz="1200" b="0" i="0">
                  <a:solidFill>
                    <a:sysClr val="windowText" lastClr="000000"/>
                  </a:solidFill>
                  <a:effectLst/>
                  <a:latin typeface="Cambria Math" panose="02040503050406030204" pitchFamily="18" charset="0"/>
                  <a:ea typeface="+mn-ea"/>
                  <a:cs typeface="+mn-cs"/>
                </a:rPr>
                <a:t>〗_</a:t>
              </a:r>
              <a:r>
                <a:rPr lang="es-CR" sz="1200" b="0" i="0">
                  <a:solidFill>
                    <a:sysClr val="windowText" lastClr="000000"/>
                  </a:solidFill>
                  <a:latin typeface="Cambria Math" panose="02040503050406030204" pitchFamily="18" charset="0"/>
                </a:rPr>
                <a:t>𝑖 </a:t>
              </a:r>
              <a:r>
                <a:rPr lang="es-CR" sz="1200" b="0" i="0">
                  <a:solidFill>
                    <a:sysClr val="windowText" lastClr="000000"/>
                  </a:solidFill>
                  <a:latin typeface="Cambria Math" panose="02040503050406030204" pitchFamily="18" charset="0"/>
                  <a:ea typeface="Cambria Math" panose="02040503050406030204" pitchFamily="18" charset="0"/>
                </a:rPr>
                <a:t> 𝑥100</a:t>
              </a:r>
              <a:endParaRPr lang="es-CR" sz="1200" i="1">
                <a:solidFill>
                  <a:sysClr val="windowText" lastClr="000000"/>
                </a:solidFill>
              </a:endParaRPr>
            </a:p>
          </xdr:txBody>
        </xdr:sp>
      </mc:Fallback>
    </mc:AlternateContent>
    <xdr:clientData/>
  </xdr:oneCellAnchor>
  <xdr:oneCellAnchor>
    <xdr:from>
      <xdr:col>3</xdr:col>
      <xdr:colOff>1271322</xdr:colOff>
      <xdr:row>15</xdr:row>
      <xdr:rowOff>152665</xdr:rowOff>
    </xdr:from>
    <xdr:ext cx="3522927" cy="372666"/>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8D00-000002000000}"/>
                </a:ext>
              </a:extLst>
            </xdr:cNvPr>
            <xdr:cNvSpPr txBox="1"/>
          </xdr:nvSpPr>
          <xdr:spPr>
            <a:xfrm>
              <a:off x="3728772" y="8401315"/>
              <a:ext cx="3522927" cy="372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solidFill>
                              <a:sysClr val="windowText" lastClr="000000"/>
                            </a:solidFill>
                            <a:latin typeface="Cambria Math" panose="02040503050406030204" pitchFamily="18" charset="0"/>
                          </a:rPr>
                        </m:ctrlPr>
                      </m:fPr>
                      <m:num>
                        <m:sSub>
                          <m:sSubPr>
                            <m:ctrlPr>
                              <a:rPr lang="es-CR" sz="1200" b="0" i="1">
                                <a:solidFill>
                                  <a:sysClr val="windowText" lastClr="000000"/>
                                </a:solidFill>
                                <a:latin typeface="Cambria Math" panose="02040503050406030204" pitchFamily="18" charset="0"/>
                              </a:rPr>
                            </m:ctrlPr>
                          </m:sSubPr>
                          <m:e>
                            <m:r>
                              <a:rPr lang="es-CR" sz="1100" b="0" i="1">
                                <a:solidFill>
                                  <a:sysClr val="windowText" lastClr="000000"/>
                                </a:solidFill>
                                <a:effectLst/>
                                <a:latin typeface="Cambria Math" panose="02040503050406030204" pitchFamily="18" charset="0"/>
                                <a:ea typeface="+mn-ea"/>
                                <a:cs typeface="+mn-cs"/>
                              </a:rPr>
                              <m:t>𝑁</m:t>
                            </m:r>
                            <m:r>
                              <a:rPr lang="es-CR" sz="1100" b="0" i="1">
                                <a:solidFill>
                                  <a:sysClr val="windowText" lastClr="000000"/>
                                </a:solidFill>
                                <a:effectLst/>
                                <a:latin typeface="Cambria Math" panose="02040503050406030204" pitchFamily="18" charset="0"/>
                                <a:ea typeface="+mn-ea"/>
                                <a:cs typeface="+mn-cs"/>
                              </a:rPr>
                              <m:t>ú</m:t>
                            </m:r>
                            <m:r>
                              <a:rPr lang="es-CR" sz="1100" b="0" i="1">
                                <a:solidFill>
                                  <a:sysClr val="windowText" lastClr="000000"/>
                                </a:solidFill>
                                <a:effectLst/>
                                <a:latin typeface="Cambria Math" panose="02040503050406030204" pitchFamily="18" charset="0"/>
                                <a:ea typeface="+mn-ea"/>
                                <a:cs typeface="+mn-cs"/>
                              </a:rPr>
                              <m:t>𝑚𝑒𝑟𝑜</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𝑑𝑒</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𝑑𝑜𝑐𝑒𝑛𝑡𝑒𝑠</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𝑐𝑎𝑙𝑖𝑓𝑖𝑐𝑎𝑑𝑜𝑠</m:t>
                            </m:r>
                          </m:e>
                          <m:sub>
                            <m:r>
                              <a:rPr lang="es-CR" sz="1200" b="0" i="1">
                                <a:solidFill>
                                  <a:sysClr val="windowText" lastClr="000000"/>
                                </a:solidFill>
                                <a:latin typeface="Cambria Math" panose="02040503050406030204" pitchFamily="18" charset="0"/>
                              </a:rPr>
                              <m:t>𝑖</m:t>
                            </m:r>
                          </m:sub>
                        </m:sSub>
                      </m:num>
                      <m:den>
                        <m:sSub>
                          <m:sSubPr>
                            <m:ctrlPr>
                              <a:rPr lang="es-CR" sz="1200" b="0" i="1">
                                <a:solidFill>
                                  <a:sysClr val="windowText" lastClr="000000"/>
                                </a:solidFill>
                                <a:latin typeface="Cambria Math" panose="02040503050406030204" pitchFamily="18" charset="0"/>
                              </a:rPr>
                            </m:ctrlPr>
                          </m:sSubPr>
                          <m:e>
                            <m:r>
                              <a:rPr lang="es-CR" sz="1100" b="0" i="1">
                                <a:solidFill>
                                  <a:sysClr val="windowText" lastClr="000000"/>
                                </a:solidFill>
                                <a:effectLst/>
                                <a:latin typeface="Cambria Math" panose="02040503050406030204" pitchFamily="18" charset="0"/>
                                <a:ea typeface="+mn-ea"/>
                                <a:cs typeface="+mn-cs"/>
                              </a:rPr>
                              <m:t>𝑇𝑜𝑡𝑎𝑙</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𝑑𝑒</m:t>
                            </m:r>
                            <m:r>
                              <a:rPr lang="es-CR" sz="1100" b="0" i="1">
                                <a:solidFill>
                                  <a:sysClr val="windowText" lastClr="000000"/>
                                </a:solidFill>
                                <a:effectLst/>
                                <a:latin typeface="Cambria Math" panose="02040503050406030204" pitchFamily="18" charset="0"/>
                                <a:ea typeface="+mn-ea"/>
                                <a:cs typeface="+mn-cs"/>
                              </a:rPr>
                              <m:t> </m:t>
                            </m:r>
                            <m:r>
                              <a:rPr lang="es-CR" sz="1100" b="0" i="1">
                                <a:solidFill>
                                  <a:sysClr val="windowText" lastClr="000000"/>
                                </a:solidFill>
                                <a:effectLst/>
                                <a:latin typeface="Cambria Math" panose="02040503050406030204" pitchFamily="18" charset="0"/>
                                <a:ea typeface="+mn-ea"/>
                                <a:cs typeface="+mn-cs"/>
                              </a:rPr>
                              <m:t>𝑑𝑜𝑐𝑒𝑛𝑡𝑒𝑠</m:t>
                            </m:r>
                          </m:e>
                          <m:sub>
                            <m:r>
                              <a:rPr lang="es-CR" sz="1200" b="0" i="1">
                                <a:solidFill>
                                  <a:sysClr val="windowText" lastClr="000000"/>
                                </a:solidFill>
                                <a:latin typeface="Cambria Math" panose="02040503050406030204" pitchFamily="18" charset="0"/>
                              </a:rPr>
                              <m:t>𝑖</m:t>
                            </m:r>
                          </m:sub>
                        </m:sSub>
                      </m:den>
                    </m:f>
                    <m:r>
                      <a:rPr lang="es-CR" sz="1200" b="0" i="1">
                        <a:solidFill>
                          <a:sysClr val="windowText" lastClr="000000"/>
                        </a:solidFill>
                        <a:latin typeface="Cambria Math" panose="02040503050406030204" pitchFamily="18" charset="0"/>
                        <a:ea typeface="Cambria Math" panose="02040503050406030204" pitchFamily="18" charset="0"/>
                      </a:rPr>
                      <m:t>𝑥</m:t>
                    </m:r>
                    <m:r>
                      <a:rPr lang="es-CR" sz="1200" b="0" i="1">
                        <a:solidFill>
                          <a:sysClr val="windowText" lastClr="000000"/>
                        </a:solidFill>
                        <a:latin typeface="Cambria Math" panose="02040503050406030204" pitchFamily="18" charset="0"/>
                        <a:ea typeface="Cambria Math" panose="02040503050406030204" pitchFamily="18" charset="0"/>
                      </a:rPr>
                      <m:t>100</m:t>
                    </m:r>
                  </m:oMath>
                </m:oMathPara>
              </a14:m>
              <a:endParaRPr lang="es-CR" sz="1200" i="1">
                <a:solidFill>
                  <a:sysClr val="windowText" lastClr="000000"/>
                </a:solidFill>
              </a:endParaRPr>
            </a:p>
          </xdr:txBody>
        </xdr:sp>
      </mc:Choice>
      <mc:Fallback xmlns="">
        <xdr:sp macro="" textlink="">
          <xdr:nvSpPr>
            <xdr:cNvPr id="4" name="CuadroTexto 3">
              <a:extLst>
                <a:ext uri="{FF2B5EF4-FFF2-40B4-BE49-F238E27FC236}">
                  <a16:creationId xmlns:a16="http://schemas.microsoft.com/office/drawing/2014/main" id="{00000000-0008-0000-8D00-000002000000}"/>
                </a:ext>
              </a:extLst>
            </xdr:cNvPr>
            <xdr:cNvSpPr txBox="1"/>
          </xdr:nvSpPr>
          <xdr:spPr>
            <a:xfrm>
              <a:off x="3728772" y="8401315"/>
              <a:ext cx="3522927" cy="372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200" b="0" i="0">
                  <a:solidFill>
                    <a:sysClr val="windowText" lastClr="000000"/>
                  </a:solidFill>
                  <a:latin typeface="Cambria Math" panose="02040503050406030204" pitchFamily="18" charset="0"/>
                </a:rPr>
                <a:t>〖</a:t>
              </a:r>
              <a:r>
                <a:rPr lang="es-CR" sz="1100" b="0" i="0">
                  <a:solidFill>
                    <a:sysClr val="windowText" lastClr="000000"/>
                  </a:solidFill>
                  <a:effectLst/>
                  <a:latin typeface="Cambria Math" panose="02040503050406030204" pitchFamily="18" charset="0"/>
                  <a:ea typeface="+mn-ea"/>
                  <a:cs typeface="+mn-cs"/>
                </a:rPr>
                <a:t>𝑁ú𝑚𝑒𝑟𝑜 𝑑𝑒 𝑑𝑜𝑐𝑒𝑛𝑡𝑒𝑠 𝑐𝑎𝑙𝑖𝑓𝑖𝑐𝑎𝑑𝑜𝑠</a:t>
              </a:r>
              <a:r>
                <a:rPr lang="es-CR" sz="1200" b="0" i="0">
                  <a:solidFill>
                    <a:sysClr val="windowText" lastClr="000000"/>
                  </a:solidFill>
                  <a:effectLst/>
                  <a:latin typeface="Cambria Math" panose="02040503050406030204" pitchFamily="18" charset="0"/>
                  <a:ea typeface="+mn-ea"/>
                  <a:cs typeface="+mn-cs"/>
                </a:rPr>
                <a:t>〗_</a:t>
              </a:r>
              <a:r>
                <a:rPr lang="es-CR" sz="1200" b="0" i="0">
                  <a:solidFill>
                    <a:sysClr val="windowText" lastClr="000000"/>
                  </a:solidFill>
                  <a:latin typeface="Cambria Math" panose="02040503050406030204" pitchFamily="18" charset="0"/>
                </a:rPr>
                <a:t>𝑖/〖</a:t>
              </a:r>
              <a:r>
                <a:rPr lang="es-CR" sz="1100" b="0" i="0">
                  <a:solidFill>
                    <a:sysClr val="windowText" lastClr="000000"/>
                  </a:solidFill>
                  <a:effectLst/>
                  <a:latin typeface="Cambria Math" panose="02040503050406030204" pitchFamily="18" charset="0"/>
                  <a:ea typeface="+mn-ea"/>
                  <a:cs typeface="+mn-cs"/>
                </a:rPr>
                <a:t>𝑇𝑜𝑡𝑎𝑙 𝑑𝑒 𝑑𝑜𝑐𝑒𝑛𝑡𝑒𝑠</a:t>
              </a:r>
              <a:r>
                <a:rPr lang="es-CR" sz="1200" b="0" i="0">
                  <a:solidFill>
                    <a:sysClr val="windowText" lastClr="000000"/>
                  </a:solidFill>
                  <a:effectLst/>
                  <a:latin typeface="Cambria Math" panose="02040503050406030204" pitchFamily="18" charset="0"/>
                  <a:ea typeface="+mn-ea"/>
                  <a:cs typeface="+mn-cs"/>
                </a:rPr>
                <a:t>〗_</a:t>
              </a:r>
              <a:r>
                <a:rPr lang="es-CR" sz="1200" b="0" i="0">
                  <a:solidFill>
                    <a:sysClr val="windowText" lastClr="000000"/>
                  </a:solidFill>
                  <a:latin typeface="Cambria Math" panose="02040503050406030204" pitchFamily="18" charset="0"/>
                </a:rPr>
                <a:t>𝑖 </a:t>
              </a:r>
              <a:r>
                <a:rPr lang="es-CR" sz="1200" b="0" i="0">
                  <a:solidFill>
                    <a:sysClr val="windowText" lastClr="000000"/>
                  </a:solidFill>
                  <a:latin typeface="Cambria Math" panose="02040503050406030204" pitchFamily="18" charset="0"/>
                  <a:ea typeface="Cambria Math" panose="02040503050406030204" pitchFamily="18" charset="0"/>
                </a:rPr>
                <a:t> 𝑥100</a:t>
              </a:r>
              <a:endParaRPr lang="es-CR" sz="1200" i="1">
                <a:solidFill>
                  <a:sysClr val="windowText" lastClr="000000"/>
                </a:solidFill>
              </a:endParaRPr>
            </a:p>
          </xdr:txBody>
        </xdr:sp>
      </mc:Fallback>
    </mc:AlternateContent>
    <xdr:clientData/>
  </xdr:oneCellAnchor>
</xdr:wsDr>
</file>

<file path=xl/drawings/drawing111.xml><?xml version="1.0" encoding="utf-8"?>
<xdr:wsDr xmlns:xdr="http://schemas.openxmlformats.org/drawingml/2006/spreadsheetDrawing" xmlns:a="http://schemas.openxmlformats.org/drawingml/2006/main">
  <xdr:twoCellAnchor editAs="oneCell">
    <xdr:from>
      <xdr:col>0</xdr:col>
      <xdr:colOff>380932</xdr:colOff>
      <xdr:row>2</xdr:row>
      <xdr:rowOff>38100</xdr:rowOff>
    </xdr:from>
    <xdr:to>
      <xdr:col>1</xdr:col>
      <xdr:colOff>466725</xdr:colOff>
      <xdr:row>3</xdr:row>
      <xdr:rowOff>158466</xdr:rowOff>
    </xdr:to>
    <xdr:pic>
      <xdr:nvPicPr>
        <xdr:cNvPr id="2" name="Imagen 1">
          <a:extLst>
            <a:ext uri="{FF2B5EF4-FFF2-40B4-BE49-F238E27FC236}">
              <a16:creationId xmlns:a16="http://schemas.microsoft.com/office/drawing/2014/main" id="{00000000-0008-0000-8E00-000002000000}"/>
            </a:ext>
          </a:extLst>
        </xdr:cNvPr>
        <xdr:cNvPicPr>
          <a:picLocks noChangeAspect="1"/>
        </xdr:cNvPicPr>
      </xdr:nvPicPr>
      <xdr:blipFill>
        <a:blip xmlns:r="http://schemas.openxmlformats.org/officeDocument/2006/relationships" r:embed="rId1"/>
        <a:stretch>
          <a:fillRect/>
        </a:stretch>
      </xdr:blipFill>
      <xdr:spPr>
        <a:xfrm>
          <a:off x="380932" y="419100"/>
          <a:ext cx="847793" cy="853791"/>
        </a:xfrm>
        <a:prstGeom prst="rect">
          <a:avLst/>
        </a:prstGeom>
        <a:ln w="28575">
          <a:solidFill>
            <a:schemeClr val="bg1"/>
          </a:solidFill>
        </a:ln>
      </xdr:spPr>
    </xdr:pic>
    <xdr:clientData/>
  </xdr:twoCellAnchor>
</xdr:wsDr>
</file>

<file path=xl/drawings/drawing112.xml><?xml version="1.0" encoding="utf-8"?>
<xdr:wsDr xmlns:xdr="http://schemas.openxmlformats.org/drawingml/2006/spreadsheetDrawing" xmlns:a="http://schemas.openxmlformats.org/drawingml/2006/main">
  <xdr:oneCellAnchor>
    <xdr:from>
      <xdr:col>4</xdr:col>
      <xdr:colOff>23813</xdr:colOff>
      <xdr:row>15</xdr:row>
      <xdr:rowOff>297656</xdr:rowOff>
    </xdr:from>
    <xdr:ext cx="5357812" cy="172227"/>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9000-000002000000}"/>
                </a:ext>
              </a:extLst>
            </xdr:cNvPr>
            <xdr:cNvSpPr txBox="1"/>
          </xdr:nvSpPr>
          <xdr:spPr>
            <a:xfrm>
              <a:off x="4395788" y="5003006"/>
              <a:ext cx="53578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𝑆</m:t>
                    </m:r>
                    <m:r>
                      <a:rPr lang="es-CR" sz="1100" b="0" i="1">
                        <a:latin typeface="Cambria Math" panose="02040503050406030204" pitchFamily="18" charset="0"/>
                      </a:rPr>
                      <m:t>í=</m:t>
                    </m:r>
                    <m:r>
                      <a:rPr lang="es-CR" sz="1100" b="0" i="1">
                        <a:latin typeface="Cambria Math" panose="02040503050406030204" pitchFamily="18" charset="0"/>
                      </a:rPr>
                      <m:t>𝑒𝑥𝑖𝑠𝑡𝑒</m:t>
                    </m:r>
                    <m:r>
                      <a:rPr lang="es-CR" sz="1100" b="0" i="1">
                        <a:latin typeface="Cambria Math" panose="02040503050406030204" pitchFamily="18" charset="0"/>
                      </a:rPr>
                      <m:t> </m:t>
                    </m:r>
                    <m:r>
                      <a:rPr lang="es-CR" sz="1100" b="0" i="1">
                        <a:latin typeface="Cambria Math" panose="02040503050406030204" pitchFamily="18" charset="0"/>
                      </a:rPr>
                      <m:t>𝑚𝑎𝑟𝑐𝑜</m:t>
                    </m:r>
                    <m:r>
                      <a:rPr lang="es-CR" sz="1100" b="0" i="1">
                        <a:latin typeface="Cambria Math" panose="02040503050406030204" pitchFamily="18" charset="0"/>
                      </a:rPr>
                      <m:t> </m:t>
                    </m:r>
                    <m:r>
                      <a:rPr lang="es-CR" sz="1100" b="0" i="1">
                        <a:latin typeface="Cambria Math" panose="02040503050406030204" pitchFamily="18" charset="0"/>
                      </a:rPr>
                      <m:t>𝑗𝑢𝑟</m:t>
                    </m:r>
                    <m:r>
                      <a:rPr lang="es-CR" sz="1100" b="0" i="1">
                        <a:latin typeface="Cambria Math" panose="02040503050406030204" pitchFamily="18" charset="0"/>
                      </a:rPr>
                      <m:t>í</m:t>
                    </m:r>
                    <m:r>
                      <a:rPr lang="es-CR" sz="1100" b="0" i="1">
                        <a:latin typeface="Cambria Math" panose="02040503050406030204" pitchFamily="18" charset="0"/>
                      </a:rPr>
                      <m:t>𝑑𝑖𝑐𝑜</m:t>
                    </m:r>
                    <m:r>
                      <a:rPr lang="es-CR" sz="1100" b="0" i="1">
                        <a:latin typeface="Cambria Math" panose="02040503050406030204" pitchFamily="18" charset="0"/>
                      </a:rPr>
                      <m:t> </m:t>
                    </m:r>
                    <m:r>
                      <a:rPr lang="es-CR" sz="1100" b="0" i="1">
                        <a:latin typeface="Cambria Math" panose="02040503050406030204" pitchFamily="18" charset="0"/>
                      </a:rPr>
                      <m:t>𝑝𝑎𝑟𝑎</m:t>
                    </m:r>
                    <m:r>
                      <a:rPr lang="es-CR" sz="1100" b="0" i="1">
                        <a:latin typeface="Cambria Math" panose="02040503050406030204" pitchFamily="18" charset="0"/>
                      </a:rPr>
                      <m:t> </m:t>
                    </m:r>
                    <m:r>
                      <a:rPr lang="es-CR" sz="1100" b="0" i="1">
                        <a:latin typeface="Cambria Math" panose="02040503050406030204" pitchFamily="18" charset="0"/>
                      </a:rPr>
                      <m:t>𝑝𝑟𝑜𝑚𝑜𝑣𝑒𝑟</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h𝑎𝑐𝑒𝑟</m:t>
                    </m:r>
                    <m:r>
                      <a:rPr lang="es-CR" sz="1100" b="0" i="1">
                        <a:latin typeface="Cambria Math" panose="02040503050406030204" pitchFamily="18" charset="0"/>
                      </a:rPr>
                      <m:t> </m:t>
                    </m:r>
                    <m:r>
                      <a:rPr lang="es-CR" sz="1100" b="0" i="1">
                        <a:latin typeface="Cambria Math" panose="02040503050406030204" pitchFamily="18" charset="0"/>
                      </a:rPr>
                      <m:t>𝑐𝑢𝑚𝑝𝑙𝑖𝑟</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𝑖𝑔𝑢𝑎𝑙𝑑𝑎𝑑</m:t>
                    </m:r>
                    <m:r>
                      <a:rPr lang="es-CR" sz="1100" b="0" i="1">
                        <a:latin typeface="Cambria Math" panose="02040503050406030204" pitchFamily="18" charset="0"/>
                      </a:rPr>
                      <m:t> </m:t>
                    </m:r>
                  </m:oMath>
                </m:oMathPara>
              </a14:m>
              <a:endParaRPr lang="es-CR" sz="1000" b="0"/>
            </a:p>
          </xdr:txBody>
        </xdr:sp>
      </mc:Choice>
      <mc:Fallback xmlns="">
        <xdr:sp macro="" textlink="">
          <xdr:nvSpPr>
            <xdr:cNvPr id="2" name="CuadroTexto 1">
              <a:extLst>
                <a:ext uri="{FF2B5EF4-FFF2-40B4-BE49-F238E27FC236}">
                  <a16:creationId xmlns:a16="http://schemas.microsoft.com/office/drawing/2014/main" id="{00000000-0008-0000-9000-000002000000}"/>
                </a:ext>
              </a:extLst>
            </xdr:cNvPr>
            <xdr:cNvSpPr txBox="1"/>
          </xdr:nvSpPr>
          <xdr:spPr>
            <a:xfrm>
              <a:off x="4395788" y="5003006"/>
              <a:ext cx="53578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b="0" i="0">
                  <a:latin typeface="Cambria Math" panose="02040503050406030204" pitchFamily="18" charset="0"/>
                </a:rPr>
                <a:t>𝑆í=𝑒𝑥𝑖𝑠𝑡𝑒 𝑚𝑎𝑟𝑐𝑜 𝑗𝑢𝑟í𝑑𝑖𝑐𝑜 𝑝𝑎𝑟𝑎 𝑝𝑟𝑜𝑚𝑜𝑣𝑒𝑟 𝑦 ℎ𝑎𝑐𝑒𝑟 𝑐𝑢𝑚𝑝𝑙𝑖𝑟 𝑙𝑎 𝑖𝑔𝑢𝑎𝑙𝑑𝑎𝑑 </a:t>
              </a:r>
              <a:endParaRPr lang="es-CR" sz="1000" b="0"/>
            </a:p>
          </xdr:txBody>
        </xdr:sp>
      </mc:Fallback>
    </mc:AlternateContent>
    <xdr:clientData/>
  </xdr:oneCellAnchor>
  <xdr:oneCellAnchor>
    <xdr:from>
      <xdr:col>4</xdr:col>
      <xdr:colOff>416719</xdr:colOff>
      <xdr:row>15</xdr:row>
      <xdr:rowOff>533400</xdr:rowOff>
    </xdr:from>
    <xdr:ext cx="4786951" cy="172227"/>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9000-000003000000}"/>
                </a:ext>
              </a:extLst>
            </xdr:cNvPr>
            <xdr:cNvSpPr txBox="1"/>
          </xdr:nvSpPr>
          <xdr:spPr>
            <a:xfrm>
              <a:off x="4788694" y="5238750"/>
              <a:ext cx="47869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𝑁𝑜</m:t>
                    </m:r>
                    <m:r>
                      <a:rPr lang="es-CR" sz="1100" b="0" i="1">
                        <a:latin typeface="Cambria Math" panose="02040503050406030204" pitchFamily="18" charset="0"/>
                      </a:rPr>
                      <m:t>=</m:t>
                    </m:r>
                    <m:r>
                      <a:rPr lang="es-CR" sz="1100" b="0" i="1">
                        <a:latin typeface="Cambria Math" panose="02040503050406030204" pitchFamily="18" charset="0"/>
                      </a:rPr>
                      <m:t>𝑛𝑜</m:t>
                    </m:r>
                    <m:r>
                      <a:rPr lang="es-CR" sz="1100" b="0" i="1">
                        <a:latin typeface="Cambria Math" panose="02040503050406030204" pitchFamily="18" charset="0"/>
                      </a:rPr>
                      <m:t> </m:t>
                    </m:r>
                    <m:r>
                      <a:rPr lang="es-CR" sz="1100" b="0" i="1">
                        <a:latin typeface="Cambria Math" panose="02040503050406030204" pitchFamily="18" charset="0"/>
                      </a:rPr>
                      <m:t>𝑒𝑥𝑖𝑠𝑡𝑒</m:t>
                    </m:r>
                    <m:r>
                      <a:rPr lang="es-CR" sz="1100" b="0" i="1">
                        <a:latin typeface="Cambria Math" panose="02040503050406030204" pitchFamily="18" charset="0"/>
                      </a:rPr>
                      <m:t> </m:t>
                    </m:r>
                    <m:r>
                      <a:rPr lang="es-CR" sz="1100" b="0" i="1">
                        <a:latin typeface="Cambria Math" panose="02040503050406030204" pitchFamily="18" charset="0"/>
                      </a:rPr>
                      <m:t>𝑚𝑎𝑟𝑐𝑜</m:t>
                    </m:r>
                    <m:r>
                      <a:rPr lang="es-CR" sz="1100" b="0" i="1">
                        <a:latin typeface="Cambria Math" panose="02040503050406030204" pitchFamily="18" charset="0"/>
                      </a:rPr>
                      <m:t> </m:t>
                    </m:r>
                    <m:r>
                      <a:rPr lang="es-CR" sz="1100" b="0" i="1">
                        <a:latin typeface="Cambria Math" panose="02040503050406030204" pitchFamily="18" charset="0"/>
                      </a:rPr>
                      <m:t>𝑗𝑢𝑟</m:t>
                    </m:r>
                    <m:r>
                      <a:rPr lang="es-CR" sz="1100" b="0" i="1">
                        <a:latin typeface="Cambria Math" panose="02040503050406030204" pitchFamily="18" charset="0"/>
                      </a:rPr>
                      <m:t>í</m:t>
                    </m:r>
                    <m:r>
                      <a:rPr lang="es-CR" sz="1100" b="0" i="1">
                        <a:latin typeface="Cambria Math" panose="02040503050406030204" pitchFamily="18" charset="0"/>
                      </a:rPr>
                      <m:t>𝑑𝑖𝑐𝑜</m:t>
                    </m:r>
                    <m:r>
                      <a:rPr lang="es-CR" sz="1100" b="0" i="1">
                        <a:latin typeface="Cambria Math" panose="02040503050406030204" pitchFamily="18" charset="0"/>
                      </a:rPr>
                      <m:t> </m:t>
                    </m:r>
                    <m:r>
                      <a:rPr lang="es-CR" sz="1100" b="0" i="1">
                        <a:latin typeface="Cambria Math" panose="02040503050406030204" pitchFamily="18" charset="0"/>
                      </a:rPr>
                      <m:t>𝑝𝑎𝑟𝑎</m:t>
                    </m:r>
                    <m:r>
                      <a:rPr lang="es-CR" sz="1100" b="0" i="1">
                        <a:latin typeface="Cambria Math" panose="02040503050406030204" pitchFamily="18" charset="0"/>
                      </a:rPr>
                      <m:t> </m:t>
                    </m:r>
                    <m:r>
                      <a:rPr lang="es-CR" sz="1100" b="0" i="1">
                        <a:latin typeface="Cambria Math" panose="02040503050406030204" pitchFamily="18" charset="0"/>
                      </a:rPr>
                      <m:t>𝑝𝑟𝑜𝑚𝑜𝑣𝑒𝑟</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h𝑎𝑐𝑒𝑟</m:t>
                    </m:r>
                    <m:r>
                      <a:rPr lang="es-CR" sz="1100" b="0" i="1">
                        <a:latin typeface="Cambria Math" panose="02040503050406030204" pitchFamily="18" charset="0"/>
                      </a:rPr>
                      <m:t> </m:t>
                    </m:r>
                    <m:r>
                      <a:rPr lang="es-CR" sz="1100" b="0" i="1">
                        <a:latin typeface="Cambria Math" panose="02040503050406030204" pitchFamily="18" charset="0"/>
                      </a:rPr>
                      <m:t>𝑐𝑢𝑚𝑝𝑙𝑖𝑟</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𝑖𝑔𝑢𝑎𝑙𝑑𝑎𝑑</m:t>
                    </m:r>
                    <m:r>
                      <a:rPr lang="es-CR" sz="1100" b="0" i="1">
                        <a:latin typeface="Cambria Math" panose="02040503050406030204" pitchFamily="18" charset="0"/>
                      </a:rPr>
                      <m:t> </m:t>
                    </m:r>
                  </m:oMath>
                </m:oMathPara>
              </a14:m>
              <a:endParaRPr lang="es-CR" sz="1100" b="0"/>
            </a:p>
          </xdr:txBody>
        </xdr:sp>
      </mc:Choice>
      <mc:Fallback xmlns="">
        <xdr:sp macro="" textlink="">
          <xdr:nvSpPr>
            <xdr:cNvPr id="3" name="CuadroTexto 2">
              <a:extLst>
                <a:ext uri="{FF2B5EF4-FFF2-40B4-BE49-F238E27FC236}">
                  <a16:creationId xmlns:a16="http://schemas.microsoft.com/office/drawing/2014/main" id="{00000000-0008-0000-9000-000003000000}"/>
                </a:ext>
              </a:extLst>
            </xdr:cNvPr>
            <xdr:cNvSpPr txBox="1"/>
          </xdr:nvSpPr>
          <xdr:spPr>
            <a:xfrm>
              <a:off x="4788694" y="5238750"/>
              <a:ext cx="47869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𝑁𝑜=𝑛𝑜 𝑒𝑥𝑖𝑠𝑡𝑒 𝑚𝑎𝑟𝑐𝑜 𝑗𝑢𝑟í𝑑𝑖𝑐𝑜 𝑝𝑎𝑟𝑎 𝑝𝑟𝑜𝑚𝑜𝑣𝑒𝑟 𝑦 ℎ𝑎𝑐𝑒𝑟 𝑐𝑢𝑚𝑝𝑙𝑖𝑟 𝑙𝑎 𝑖𝑔𝑢𝑎𝑙𝑑𝑎𝑑 </a:t>
              </a:r>
              <a:endParaRPr lang="es-CR" sz="1100" b="0"/>
            </a:p>
          </xdr:txBody>
        </xdr:sp>
      </mc:Fallback>
    </mc:AlternateContent>
    <xdr:clientData/>
  </xdr:oneCellAnchor>
  <xdr:oneCellAnchor>
    <xdr:from>
      <xdr:col>4</xdr:col>
      <xdr:colOff>23813</xdr:colOff>
      <xdr:row>15</xdr:row>
      <xdr:rowOff>297656</xdr:rowOff>
    </xdr:from>
    <xdr:ext cx="5357812" cy="172227"/>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9000-000002000000}"/>
                </a:ext>
              </a:extLst>
            </xdr:cNvPr>
            <xdr:cNvSpPr txBox="1"/>
          </xdr:nvSpPr>
          <xdr:spPr>
            <a:xfrm>
              <a:off x="4395788" y="5193506"/>
              <a:ext cx="53578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𝑆</m:t>
                    </m:r>
                    <m:r>
                      <a:rPr lang="es-CR" sz="1100" b="0" i="1">
                        <a:latin typeface="Cambria Math" panose="02040503050406030204" pitchFamily="18" charset="0"/>
                      </a:rPr>
                      <m:t>í=</m:t>
                    </m:r>
                    <m:r>
                      <a:rPr lang="es-CR" sz="1100" b="0" i="1">
                        <a:latin typeface="Cambria Math" panose="02040503050406030204" pitchFamily="18" charset="0"/>
                      </a:rPr>
                      <m:t>𝑒𝑥𝑖𝑠𝑡𝑒</m:t>
                    </m:r>
                    <m:r>
                      <a:rPr lang="es-CR" sz="1100" b="0" i="1">
                        <a:latin typeface="Cambria Math" panose="02040503050406030204" pitchFamily="18" charset="0"/>
                      </a:rPr>
                      <m:t> </m:t>
                    </m:r>
                    <m:r>
                      <a:rPr lang="es-CR" sz="1100" b="0" i="1">
                        <a:latin typeface="Cambria Math" panose="02040503050406030204" pitchFamily="18" charset="0"/>
                      </a:rPr>
                      <m:t>𝑚𝑎𝑟𝑐𝑜</m:t>
                    </m:r>
                    <m:r>
                      <a:rPr lang="es-CR" sz="1100" b="0" i="1">
                        <a:latin typeface="Cambria Math" panose="02040503050406030204" pitchFamily="18" charset="0"/>
                      </a:rPr>
                      <m:t> </m:t>
                    </m:r>
                    <m:r>
                      <a:rPr lang="es-CR" sz="1100" b="0" i="1">
                        <a:latin typeface="Cambria Math" panose="02040503050406030204" pitchFamily="18" charset="0"/>
                      </a:rPr>
                      <m:t>𝑗𝑢𝑟</m:t>
                    </m:r>
                    <m:r>
                      <a:rPr lang="es-CR" sz="1100" b="0" i="1">
                        <a:latin typeface="Cambria Math" panose="02040503050406030204" pitchFamily="18" charset="0"/>
                      </a:rPr>
                      <m:t>í</m:t>
                    </m:r>
                    <m:r>
                      <a:rPr lang="es-CR" sz="1100" b="0" i="1">
                        <a:latin typeface="Cambria Math" panose="02040503050406030204" pitchFamily="18" charset="0"/>
                      </a:rPr>
                      <m:t>𝑑𝑖𝑐𝑜</m:t>
                    </m:r>
                    <m:r>
                      <a:rPr lang="es-CR" sz="1100" b="0" i="1">
                        <a:latin typeface="Cambria Math" panose="02040503050406030204" pitchFamily="18" charset="0"/>
                      </a:rPr>
                      <m:t> </m:t>
                    </m:r>
                    <m:r>
                      <a:rPr lang="es-CR" sz="1100" b="0" i="1">
                        <a:latin typeface="Cambria Math" panose="02040503050406030204" pitchFamily="18" charset="0"/>
                      </a:rPr>
                      <m:t>𝑝𝑎𝑟𝑎</m:t>
                    </m:r>
                    <m:r>
                      <a:rPr lang="es-CR" sz="1100" b="0" i="1">
                        <a:latin typeface="Cambria Math" panose="02040503050406030204" pitchFamily="18" charset="0"/>
                      </a:rPr>
                      <m:t> </m:t>
                    </m:r>
                    <m:r>
                      <a:rPr lang="es-CR" sz="1100" b="0" i="1">
                        <a:latin typeface="Cambria Math" panose="02040503050406030204" pitchFamily="18" charset="0"/>
                      </a:rPr>
                      <m:t>𝑝𝑟𝑜𝑚𝑜𝑣𝑒𝑟</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h𝑎𝑐𝑒𝑟</m:t>
                    </m:r>
                    <m:r>
                      <a:rPr lang="es-CR" sz="1100" b="0" i="1">
                        <a:latin typeface="Cambria Math" panose="02040503050406030204" pitchFamily="18" charset="0"/>
                      </a:rPr>
                      <m:t> </m:t>
                    </m:r>
                    <m:r>
                      <a:rPr lang="es-CR" sz="1100" b="0" i="1">
                        <a:latin typeface="Cambria Math" panose="02040503050406030204" pitchFamily="18" charset="0"/>
                      </a:rPr>
                      <m:t>𝑐𝑢𝑚𝑝𝑙𝑖𝑟</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𝑖𝑔𝑢𝑎𝑙𝑑𝑎𝑑</m:t>
                    </m:r>
                    <m:r>
                      <a:rPr lang="es-CR" sz="1100" b="0" i="1">
                        <a:latin typeface="Cambria Math" panose="02040503050406030204" pitchFamily="18" charset="0"/>
                      </a:rPr>
                      <m:t> </m:t>
                    </m:r>
                  </m:oMath>
                </m:oMathPara>
              </a14:m>
              <a:endParaRPr lang="es-CR" sz="1000" b="0"/>
            </a:p>
          </xdr:txBody>
        </xdr:sp>
      </mc:Choice>
      <mc:Fallback xmlns="">
        <xdr:sp macro="" textlink="">
          <xdr:nvSpPr>
            <xdr:cNvPr id="4" name="CuadroTexto 3">
              <a:extLst>
                <a:ext uri="{FF2B5EF4-FFF2-40B4-BE49-F238E27FC236}">
                  <a16:creationId xmlns:a16="http://schemas.microsoft.com/office/drawing/2014/main" id="{00000000-0008-0000-9000-000002000000}"/>
                </a:ext>
              </a:extLst>
            </xdr:cNvPr>
            <xdr:cNvSpPr txBox="1"/>
          </xdr:nvSpPr>
          <xdr:spPr>
            <a:xfrm>
              <a:off x="4395788" y="5193506"/>
              <a:ext cx="53578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b="0" i="0">
                  <a:latin typeface="Cambria Math" panose="02040503050406030204" pitchFamily="18" charset="0"/>
                </a:rPr>
                <a:t>𝑆í=𝑒𝑥𝑖𝑠𝑡𝑒 𝑚𝑎𝑟𝑐𝑜 𝑗𝑢𝑟í𝑑𝑖𝑐𝑜 𝑝𝑎𝑟𝑎 𝑝𝑟𝑜𝑚𝑜𝑣𝑒𝑟 𝑦 ℎ𝑎𝑐𝑒𝑟 𝑐𝑢𝑚𝑝𝑙𝑖𝑟 𝑙𝑎 𝑖𝑔𝑢𝑎𝑙𝑑𝑎𝑑 </a:t>
              </a:r>
              <a:endParaRPr lang="es-CR" sz="1000" b="0"/>
            </a:p>
          </xdr:txBody>
        </xdr:sp>
      </mc:Fallback>
    </mc:AlternateContent>
    <xdr:clientData/>
  </xdr:oneCellAnchor>
  <xdr:oneCellAnchor>
    <xdr:from>
      <xdr:col>4</xdr:col>
      <xdr:colOff>416719</xdr:colOff>
      <xdr:row>15</xdr:row>
      <xdr:rowOff>533400</xdr:rowOff>
    </xdr:from>
    <xdr:ext cx="4786951" cy="172227"/>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9000-000003000000}"/>
                </a:ext>
              </a:extLst>
            </xdr:cNvPr>
            <xdr:cNvSpPr txBox="1"/>
          </xdr:nvSpPr>
          <xdr:spPr>
            <a:xfrm>
              <a:off x="4788694" y="5429250"/>
              <a:ext cx="47869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𝑁𝑜</m:t>
                    </m:r>
                    <m:r>
                      <a:rPr lang="es-CR" sz="1100" b="0" i="1">
                        <a:latin typeface="Cambria Math" panose="02040503050406030204" pitchFamily="18" charset="0"/>
                      </a:rPr>
                      <m:t>=</m:t>
                    </m:r>
                    <m:r>
                      <a:rPr lang="es-CR" sz="1100" b="0" i="1">
                        <a:latin typeface="Cambria Math" panose="02040503050406030204" pitchFamily="18" charset="0"/>
                      </a:rPr>
                      <m:t>𝑛𝑜</m:t>
                    </m:r>
                    <m:r>
                      <a:rPr lang="es-CR" sz="1100" b="0" i="1">
                        <a:latin typeface="Cambria Math" panose="02040503050406030204" pitchFamily="18" charset="0"/>
                      </a:rPr>
                      <m:t> </m:t>
                    </m:r>
                    <m:r>
                      <a:rPr lang="es-CR" sz="1100" b="0" i="1">
                        <a:latin typeface="Cambria Math" panose="02040503050406030204" pitchFamily="18" charset="0"/>
                      </a:rPr>
                      <m:t>𝑒𝑥𝑖𝑠𝑡𝑒</m:t>
                    </m:r>
                    <m:r>
                      <a:rPr lang="es-CR" sz="1100" b="0" i="1">
                        <a:latin typeface="Cambria Math" panose="02040503050406030204" pitchFamily="18" charset="0"/>
                      </a:rPr>
                      <m:t> </m:t>
                    </m:r>
                    <m:r>
                      <a:rPr lang="es-CR" sz="1100" b="0" i="1">
                        <a:latin typeface="Cambria Math" panose="02040503050406030204" pitchFamily="18" charset="0"/>
                      </a:rPr>
                      <m:t>𝑚𝑎𝑟𝑐𝑜</m:t>
                    </m:r>
                    <m:r>
                      <a:rPr lang="es-CR" sz="1100" b="0" i="1">
                        <a:latin typeface="Cambria Math" panose="02040503050406030204" pitchFamily="18" charset="0"/>
                      </a:rPr>
                      <m:t> </m:t>
                    </m:r>
                    <m:r>
                      <a:rPr lang="es-CR" sz="1100" b="0" i="1">
                        <a:latin typeface="Cambria Math" panose="02040503050406030204" pitchFamily="18" charset="0"/>
                      </a:rPr>
                      <m:t>𝑗𝑢𝑟</m:t>
                    </m:r>
                    <m:r>
                      <a:rPr lang="es-CR" sz="1100" b="0" i="1">
                        <a:latin typeface="Cambria Math" panose="02040503050406030204" pitchFamily="18" charset="0"/>
                      </a:rPr>
                      <m:t>í</m:t>
                    </m:r>
                    <m:r>
                      <a:rPr lang="es-CR" sz="1100" b="0" i="1">
                        <a:latin typeface="Cambria Math" panose="02040503050406030204" pitchFamily="18" charset="0"/>
                      </a:rPr>
                      <m:t>𝑑𝑖𝑐𝑜</m:t>
                    </m:r>
                    <m:r>
                      <a:rPr lang="es-CR" sz="1100" b="0" i="1">
                        <a:latin typeface="Cambria Math" panose="02040503050406030204" pitchFamily="18" charset="0"/>
                      </a:rPr>
                      <m:t> </m:t>
                    </m:r>
                    <m:r>
                      <a:rPr lang="es-CR" sz="1100" b="0" i="1">
                        <a:latin typeface="Cambria Math" panose="02040503050406030204" pitchFamily="18" charset="0"/>
                      </a:rPr>
                      <m:t>𝑝𝑎𝑟𝑎</m:t>
                    </m:r>
                    <m:r>
                      <a:rPr lang="es-CR" sz="1100" b="0" i="1">
                        <a:latin typeface="Cambria Math" panose="02040503050406030204" pitchFamily="18" charset="0"/>
                      </a:rPr>
                      <m:t> </m:t>
                    </m:r>
                    <m:r>
                      <a:rPr lang="es-CR" sz="1100" b="0" i="1">
                        <a:latin typeface="Cambria Math" panose="02040503050406030204" pitchFamily="18" charset="0"/>
                      </a:rPr>
                      <m:t>𝑝𝑟𝑜𝑚𝑜𝑣𝑒𝑟</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h𝑎𝑐𝑒𝑟</m:t>
                    </m:r>
                    <m:r>
                      <a:rPr lang="es-CR" sz="1100" b="0" i="1">
                        <a:latin typeface="Cambria Math" panose="02040503050406030204" pitchFamily="18" charset="0"/>
                      </a:rPr>
                      <m:t> </m:t>
                    </m:r>
                    <m:r>
                      <a:rPr lang="es-CR" sz="1100" b="0" i="1">
                        <a:latin typeface="Cambria Math" panose="02040503050406030204" pitchFamily="18" charset="0"/>
                      </a:rPr>
                      <m:t>𝑐𝑢𝑚𝑝𝑙𝑖𝑟</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𝑖𝑔𝑢𝑎𝑙𝑑𝑎𝑑</m:t>
                    </m:r>
                    <m:r>
                      <a:rPr lang="es-CR" sz="1100" b="0" i="1">
                        <a:latin typeface="Cambria Math" panose="02040503050406030204" pitchFamily="18" charset="0"/>
                      </a:rPr>
                      <m:t> </m:t>
                    </m:r>
                  </m:oMath>
                </m:oMathPara>
              </a14:m>
              <a:endParaRPr lang="es-CR" sz="1100" b="0"/>
            </a:p>
          </xdr:txBody>
        </xdr:sp>
      </mc:Choice>
      <mc:Fallback xmlns="">
        <xdr:sp macro="" textlink="">
          <xdr:nvSpPr>
            <xdr:cNvPr id="5" name="CuadroTexto 4">
              <a:extLst>
                <a:ext uri="{FF2B5EF4-FFF2-40B4-BE49-F238E27FC236}">
                  <a16:creationId xmlns:a16="http://schemas.microsoft.com/office/drawing/2014/main" id="{00000000-0008-0000-9000-000003000000}"/>
                </a:ext>
              </a:extLst>
            </xdr:cNvPr>
            <xdr:cNvSpPr txBox="1"/>
          </xdr:nvSpPr>
          <xdr:spPr>
            <a:xfrm>
              <a:off x="4788694" y="5429250"/>
              <a:ext cx="47869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𝑁𝑜=𝑛𝑜 𝑒𝑥𝑖𝑠𝑡𝑒 𝑚𝑎𝑟𝑐𝑜 𝑗𝑢𝑟í𝑑𝑖𝑐𝑜 𝑝𝑎𝑟𝑎 𝑝𝑟𝑜𝑚𝑜𝑣𝑒𝑟 𝑦 ℎ𝑎𝑐𝑒𝑟 𝑐𝑢𝑚𝑝𝑙𝑖𝑟 𝑙𝑎 𝑖𝑔𝑢𝑎𝑙𝑑𝑎𝑑 </a:t>
              </a:r>
              <a:endParaRPr lang="es-CR" sz="1100" b="0"/>
            </a:p>
          </xdr:txBody>
        </xdr:sp>
      </mc:Fallback>
    </mc:AlternateContent>
    <xdr:clientData/>
  </xdr:oneCellAnchor>
</xdr:wsDr>
</file>

<file path=xl/drawings/drawing113.xml><?xml version="1.0" encoding="utf-8"?>
<xdr:wsDr xmlns:xdr="http://schemas.openxmlformats.org/drawingml/2006/spreadsheetDrawing" xmlns:a="http://schemas.openxmlformats.org/drawingml/2006/main">
  <xdr:twoCellAnchor>
    <xdr:from>
      <xdr:col>6</xdr:col>
      <xdr:colOff>28575</xdr:colOff>
      <xdr:row>8</xdr:row>
      <xdr:rowOff>785812</xdr:rowOff>
    </xdr:from>
    <xdr:to>
      <xdr:col>12</xdr:col>
      <xdr:colOff>161925</xdr:colOff>
      <xdr:row>22</xdr:row>
      <xdr:rowOff>109537</xdr:rowOff>
    </xdr:to>
    <xdr:graphicFrame macro="">
      <xdr:nvGraphicFramePr>
        <xdr:cNvPr id="2" name="Gráfico 1">
          <a:extLst>
            <a:ext uri="{FF2B5EF4-FFF2-40B4-BE49-F238E27FC236}">
              <a16:creationId xmlns:a16="http://schemas.microsoft.com/office/drawing/2014/main" id="{00000000-0008-0000-9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4.xml><?xml version="1.0" encoding="utf-8"?>
<xdr:wsDr xmlns:xdr="http://schemas.openxmlformats.org/drawingml/2006/spreadsheetDrawing" xmlns:a="http://schemas.openxmlformats.org/drawingml/2006/main">
  <xdr:oneCellAnchor>
    <xdr:from>
      <xdr:col>3</xdr:col>
      <xdr:colOff>266699</xdr:colOff>
      <xdr:row>15</xdr:row>
      <xdr:rowOff>145256</xdr:rowOff>
    </xdr:from>
    <xdr:ext cx="5379037" cy="687176"/>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9200-000002000000}"/>
                </a:ext>
              </a:extLst>
            </xdr:cNvPr>
            <xdr:cNvSpPr txBox="1"/>
          </xdr:nvSpPr>
          <xdr:spPr>
            <a:xfrm>
              <a:off x="5362574" y="5345906"/>
              <a:ext cx="5379037" cy="68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b="0" i="1">
                                <a:latin typeface="Cambria Math" panose="02040503050406030204" pitchFamily="18" charset="0"/>
                              </a:rPr>
                            </m:ctrlPr>
                          </m:eqArrPr>
                          <m:e>
                            <m:r>
                              <a:rPr lang="es-CR" sz="1100" b="0" i="1">
                                <a:latin typeface="Cambria Math" panose="02040503050406030204" pitchFamily="18" charset="0"/>
                              </a:rPr>
                              <m:t>𝑀𝑢𝑗𝑒𝑟𝑒𝑠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18 </m:t>
                            </m:r>
                            <m:r>
                              <a:rPr lang="es-CR" sz="1100" b="0" i="1">
                                <a:latin typeface="Cambria Math" panose="02040503050406030204" pitchFamily="18" charset="0"/>
                              </a:rPr>
                              <m:t>𝑜</m:t>
                            </m:r>
                            <m:r>
                              <a:rPr lang="es-CR" sz="1100" b="0" i="1">
                                <a:latin typeface="Cambria Math" panose="02040503050406030204" pitchFamily="18" charset="0"/>
                              </a:rPr>
                              <m:t> </m:t>
                            </m:r>
                            <m:r>
                              <a:rPr lang="es-CR" sz="1100" b="0" i="1">
                                <a:latin typeface="Cambria Math" panose="02040503050406030204" pitchFamily="18" charset="0"/>
                              </a:rPr>
                              <m:t>𝑚</m:t>
                            </m:r>
                            <m:r>
                              <a:rPr lang="es-ES" sz="1100" b="0" i="1">
                                <a:latin typeface="Cambria Math" panose="02040503050406030204" pitchFamily="18" charset="0"/>
                              </a:rPr>
                              <m:t>á</m:t>
                            </m:r>
                            <m:r>
                              <a:rPr lang="es-CR" sz="1100" b="0" i="1">
                                <a:latin typeface="Cambria Math" panose="02040503050406030204" pitchFamily="18" charset="0"/>
                              </a:rPr>
                              <m:t>𝑠</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𝑒𝑑𝑎𝑑</m:t>
                            </m:r>
                            <m:r>
                              <a:rPr lang="es-CR" sz="1100" b="0" i="1">
                                <a:latin typeface="Cambria Math" panose="02040503050406030204" pitchFamily="18" charset="0"/>
                              </a:rPr>
                              <m:t> </m:t>
                            </m:r>
                            <m:r>
                              <a:rPr lang="es-CR" sz="1100" b="0" i="1">
                                <a:latin typeface="Cambria Math" panose="02040503050406030204" pitchFamily="18" charset="0"/>
                              </a:rPr>
                              <m:t>𝑞𝑢𝑒</m:t>
                            </m:r>
                            <m:r>
                              <a:rPr lang="es-CR" sz="1100" b="0" i="1">
                                <a:latin typeface="Cambria Math" panose="02040503050406030204" pitchFamily="18" charset="0"/>
                              </a:rPr>
                              <m:t> </m:t>
                            </m:r>
                            <m:r>
                              <a:rPr lang="es-CR" sz="1100" b="0" i="1">
                                <a:latin typeface="Cambria Math" panose="02040503050406030204" pitchFamily="18" charset="0"/>
                              </a:rPr>
                              <m:t>h𝑎𝑛</m:t>
                            </m:r>
                            <m:r>
                              <a:rPr lang="es-CR" sz="1100" b="0" i="1">
                                <a:latin typeface="Cambria Math" panose="02040503050406030204" pitchFamily="18" charset="0"/>
                              </a:rPr>
                              <m:t> </m:t>
                            </m:r>
                            <m:r>
                              <a:rPr lang="es-CR" sz="1100" b="0" i="1">
                                <a:latin typeface="Cambria Math" panose="02040503050406030204" pitchFamily="18" charset="0"/>
                              </a:rPr>
                              <m:t>𝑠𝑢𝑓𝑟𝑖𝑑𝑜</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𝑙𝑜𝑠</m:t>
                            </m:r>
                            <m:r>
                              <a:rPr lang="es-CR" sz="1100" b="0" i="1">
                                <a:latin typeface="Cambria Math" panose="02040503050406030204" pitchFamily="18" charset="0"/>
                              </a:rPr>
                              <m:t> 12 </m:t>
                            </m:r>
                            <m:r>
                              <a:rPr lang="es-CR" sz="1100" b="0" i="1">
                                <a:latin typeface="Cambria Math" panose="02040503050406030204" pitchFamily="18" charset="0"/>
                              </a:rPr>
                              <m:t>𝑚𝑒𝑠𝑒𝑠</m:t>
                            </m:r>
                            <m:r>
                              <a:rPr lang="es-CR" sz="1100" b="0" i="1">
                                <a:latin typeface="Cambria Math" panose="02040503050406030204" pitchFamily="18" charset="0"/>
                              </a:rPr>
                              <m:t> </m:t>
                            </m:r>
                            <m:r>
                              <a:rPr lang="es-CR" sz="1100" b="0" i="1">
                                <a:latin typeface="Cambria Math" panose="02040503050406030204" pitchFamily="18" charset="0"/>
                              </a:rPr>
                              <m:t>𝑎𝑛𝑡𝑒𝑟𝑖𝑜𝑟𝑒𝑠</m:t>
                            </m:r>
                          </m:e>
                          <m:e>
                            <m:r>
                              <a:rPr lang="es-CR" sz="1100" b="0" i="1">
                                <a:latin typeface="Cambria Math" panose="02040503050406030204" pitchFamily="18" charset="0"/>
                              </a:rPr>
                              <m:t>𝑎𝑙𝑔</m:t>
                            </m:r>
                            <m:r>
                              <a:rPr lang="es-CR" sz="1100" b="0" i="1">
                                <a:latin typeface="Cambria Math" panose="02040503050406030204" pitchFamily="18" charset="0"/>
                              </a:rPr>
                              <m:t>ú</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𝑡𝑖𝑝𝑜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𝑣𝑖𝑜𝑙𝑒𝑛𝑐𝑖𝑎</m:t>
                            </m:r>
                            <m:r>
                              <a:rPr lang="es-CR" sz="1100" b="0" i="1">
                                <a:latin typeface="Cambria Math" panose="02040503050406030204" pitchFamily="18" charset="0"/>
                              </a:rPr>
                              <m:t> </m:t>
                            </m:r>
                            <m:r>
                              <a:rPr lang="es-CR" sz="1100" b="0" i="1">
                                <a:latin typeface="Cambria Math" panose="02040503050406030204" pitchFamily="18" charset="0"/>
                              </a:rPr>
                              <m:t>𝑓</m:t>
                            </m:r>
                            <m:r>
                              <a:rPr lang="es-ES" sz="1100" b="0" i="1">
                                <a:latin typeface="Cambria Math" panose="02040503050406030204" pitchFamily="18" charset="0"/>
                              </a:rPr>
                              <m:t>í</m:t>
                            </m:r>
                            <m:r>
                              <a:rPr lang="es-CR" sz="1100" b="0" i="1">
                                <a:latin typeface="Cambria Math" panose="02040503050406030204" pitchFamily="18" charset="0"/>
                              </a:rPr>
                              <m:t>𝑠𝑖𝑐𝑎</m:t>
                            </m:r>
                            <m:r>
                              <a:rPr lang="es-CR" sz="1100" b="0" i="1">
                                <a:latin typeface="Cambria Math" panose="02040503050406030204" pitchFamily="18" charset="0"/>
                              </a:rPr>
                              <m:t> </m:t>
                            </m:r>
                            <m:r>
                              <a:rPr lang="es-CR" sz="1100" b="0" i="1">
                                <a:latin typeface="Cambria Math" panose="02040503050406030204" pitchFamily="18" charset="0"/>
                              </a:rPr>
                              <m:t>𝑜</m:t>
                            </m:r>
                            <m:r>
                              <a:rPr lang="es-CR" sz="1100" b="0" i="1">
                                <a:latin typeface="Cambria Math" panose="02040503050406030204" pitchFamily="18" charset="0"/>
                              </a:rPr>
                              <m:t> </m:t>
                            </m:r>
                            <m:r>
                              <a:rPr lang="es-CR" sz="1100" b="0" i="1">
                                <a:latin typeface="Cambria Math" panose="02040503050406030204" pitchFamily="18" charset="0"/>
                              </a:rPr>
                              <m:t>𝑠𝑒𝑥𝑢𝑎𝑙</m:t>
                            </m:r>
                            <m:r>
                              <a:rPr lang="es-CR" sz="1100" b="0" i="1">
                                <a:latin typeface="Cambria Math" panose="02040503050406030204" pitchFamily="18" charset="0"/>
                              </a:rPr>
                              <m:t> </m:t>
                            </m:r>
                          </m:e>
                          <m:e>
                            <m:r>
                              <a:rPr lang="es-CR" sz="1100" b="0" i="1">
                                <a:latin typeface="Cambria Math" panose="02040503050406030204" pitchFamily="18" charset="0"/>
                              </a:rPr>
                              <m:t>𝑝𝑜𝑟</m:t>
                            </m:r>
                            <m:r>
                              <a:rPr lang="es-CR" sz="1100" b="0" i="1">
                                <a:latin typeface="Cambria Math" panose="02040503050406030204" pitchFamily="18" charset="0"/>
                              </a:rPr>
                              <m:t> </m:t>
                            </m:r>
                            <m:r>
                              <a:rPr lang="es-CR" sz="1100" b="0" i="1">
                                <a:latin typeface="Cambria Math" panose="02040503050406030204" pitchFamily="18" charset="0"/>
                              </a:rPr>
                              <m:t>𝑢𝑛</m:t>
                            </m:r>
                            <m:r>
                              <a:rPr lang="es-CR" sz="1100" b="0" i="1">
                                <a:latin typeface="Cambria Math" panose="02040503050406030204" pitchFamily="18" charset="0"/>
                              </a:rPr>
                              <m:t> </m:t>
                            </m:r>
                            <m:r>
                              <a:rPr lang="es-CR" sz="1100" b="0" i="1">
                                <a:latin typeface="Cambria Math" panose="02040503050406030204" pitchFamily="18" charset="0"/>
                              </a:rPr>
                              <m:t>𝑐𝑜𝑚𝑝𝑎</m:t>
                            </m:r>
                            <m:r>
                              <a:rPr lang="es-CR" sz="1100" b="0" i="1">
                                <a:latin typeface="Cambria Math" panose="02040503050406030204" pitchFamily="18" charset="0"/>
                              </a:rPr>
                              <m:t>ñ</m:t>
                            </m:r>
                            <m:r>
                              <a:rPr lang="es-CR" sz="1100" b="0" i="1">
                                <a:latin typeface="Cambria Math" panose="02040503050406030204" pitchFamily="18" charset="0"/>
                              </a:rPr>
                              <m:t>𝑒𝑟𝑜</m:t>
                            </m:r>
                            <m:r>
                              <a:rPr lang="es-CR" sz="1100" b="0" i="1">
                                <a:latin typeface="Cambria Math" panose="02040503050406030204" pitchFamily="18" charset="0"/>
                              </a:rPr>
                              <m:t> í</m:t>
                            </m:r>
                            <m:r>
                              <a:rPr lang="es-CR" sz="1100" b="0" i="1">
                                <a:latin typeface="Cambria Math" panose="02040503050406030204" pitchFamily="18" charset="0"/>
                              </a:rPr>
                              <m:t>𝑛𝑡𝑖𝑚𝑜</m:t>
                            </m:r>
                            <m:r>
                              <a:rPr lang="es-CR" sz="1100" b="0" i="1">
                                <a:latin typeface="Cambria Math" panose="02040503050406030204" pitchFamily="18" charset="0"/>
                              </a:rPr>
                              <m:t> </m:t>
                            </m:r>
                            <m:r>
                              <a:rPr lang="es-CR" sz="1100" b="0" i="1">
                                <a:latin typeface="Cambria Math" panose="02040503050406030204" pitchFamily="18" charset="0"/>
                              </a:rPr>
                              <m:t>𝑎𝑐𝑡𝑢𝑎𝑙</m:t>
                            </m:r>
                            <m:r>
                              <a:rPr lang="es-CR" sz="1100" b="0" i="1">
                                <a:latin typeface="Cambria Math" panose="02040503050406030204" pitchFamily="18" charset="0"/>
                              </a:rPr>
                              <m:t> </m:t>
                            </m:r>
                            <m:r>
                              <a:rPr lang="es-CR" sz="1100" b="0" i="1">
                                <a:latin typeface="Cambria Math" panose="02040503050406030204" pitchFamily="18" charset="0"/>
                              </a:rPr>
                              <m:t>𝑜</m:t>
                            </m:r>
                            <m:r>
                              <a:rPr lang="es-CR" sz="1100" b="0" i="1">
                                <a:latin typeface="Cambria Math" panose="02040503050406030204" pitchFamily="18" charset="0"/>
                              </a:rPr>
                              <m:t> </m:t>
                            </m:r>
                            <m:r>
                              <a:rPr lang="es-CR" sz="1100" b="0" i="1">
                                <a:latin typeface="Cambria Math" panose="02040503050406030204" pitchFamily="18" charset="0"/>
                              </a:rPr>
                              <m:t>𝑎𝑛𝑡𝑒𝑟𝑖𝑜𝑟</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𝑚𝑢𝑗𝑒𝑟𝑒𝑠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18 </m:t>
                        </m:r>
                        <m:r>
                          <a:rPr lang="es-CR" sz="1100" b="0" i="1">
                            <a:latin typeface="Cambria Math" panose="02040503050406030204" pitchFamily="18" charset="0"/>
                          </a:rPr>
                          <m:t>𝑜</m:t>
                        </m:r>
                        <m:r>
                          <a:rPr lang="es-CR" sz="1100" b="0" i="1">
                            <a:latin typeface="Cambria Math" panose="02040503050406030204" pitchFamily="18" charset="0"/>
                          </a:rPr>
                          <m:t> </m:t>
                        </m:r>
                        <m:r>
                          <a:rPr lang="es-CR" sz="1100" b="0" i="1">
                            <a:latin typeface="Cambria Math" panose="02040503050406030204" pitchFamily="18" charset="0"/>
                          </a:rPr>
                          <m:t>𝑚</m:t>
                        </m:r>
                        <m:r>
                          <a:rPr lang="es-CR" sz="1100" b="0" i="1">
                            <a:latin typeface="Cambria Math" panose="02040503050406030204" pitchFamily="18" charset="0"/>
                          </a:rPr>
                          <m:t>á</m:t>
                        </m:r>
                        <m:r>
                          <a:rPr lang="es-CR" sz="1100" b="0" i="1">
                            <a:latin typeface="Cambria Math" panose="02040503050406030204" pitchFamily="18" charset="0"/>
                          </a:rPr>
                          <m:t>𝑠</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9200-000002000000}"/>
                </a:ext>
              </a:extLst>
            </xdr:cNvPr>
            <xdr:cNvSpPr txBox="1"/>
          </xdr:nvSpPr>
          <xdr:spPr>
            <a:xfrm>
              <a:off x="5362574" y="5345906"/>
              <a:ext cx="5379037" cy="68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█(𝑀𝑢𝑗𝑒𝑟𝑒𝑠 𝑑𝑒 18 𝑜 𝑚</a:t>
              </a:r>
              <a:r>
                <a:rPr lang="es-ES" sz="1100" b="0" i="0">
                  <a:latin typeface="Cambria Math" panose="02040503050406030204" pitchFamily="18" charset="0"/>
                </a:rPr>
                <a:t>á</a:t>
              </a:r>
              <a:r>
                <a:rPr lang="es-CR" sz="1100" b="0" i="0">
                  <a:latin typeface="Cambria Math" panose="02040503050406030204" pitchFamily="18" charset="0"/>
                </a:rPr>
                <a:t>𝑠 𝑎ñ𝑜𝑠 𝑑𝑒 𝑒𝑑𝑎𝑑 𝑞𝑢𝑒 ℎ𝑎𝑛 𝑠𝑢𝑓𝑟𝑖𝑑𝑜 𝑒𝑛 𝑙𝑜𝑠 12 𝑚𝑒𝑠𝑒𝑠 𝑎𝑛𝑡𝑒𝑟𝑖𝑜𝑟𝑒𝑠@𝑎𝑙𝑔ú𝑛 𝑡𝑖𝑝𝑜 𝑑𝑒 𝑣𝑖𝑜𝑙𝑒𝑛𝑐𝑖𝑎 𝑓</a:t>
              </a:r>
              <a:r>
                <a:rPr lang="es-ES" sz="1100" b="0" i="0">
                  <a:latin typeface="Cambria Math" panose="02040503050406030204" pitchFamily="18" charset="0"/>
                </a:rPr>
                <a:t>í</a:t>
              </a:r>
              <a:r>
                <a:rPr lang="es-CR" sz="1100" b="0" i="0">
                  <a:latin typeface="Cambria Math" panose="02040503050406030204" pitchFamily="18" charset="0"/>
                </a:rPr>
                <a:t>𝑠𝑖𝑐𝑎 𝑜 𝑠𝑒𝑥𝑢𝑎𝑙 @𝑝𝑜𝑟 𝑢𝑛 𝑐𝑜𝑚𝑝𝑎ñ𝑒𝑟𝑜 í𝑛𝑡𝑖𝑚𝑜 𝑎𝑐𝑡𝑢𝑎𝑙 𝑜 𝑎𝑛𝑡𝑒𝑟𝑖𝑜𝑟)/(𝑇𝑜𝑡𝑎𝑙 𝑑𝑒 𝑚𝑢𝑗𝑒𝑟𝑒𝑠 𝑑𝑒 18 𝑜 𝑚á𝑠 𝑎ñ𝑜𝑠)</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100"/>
            </a:p>
          </xdr:txBody>
        </xdr:sp>
      </mc:Fallback>
    </mc:AlternateContent>
    <xdr:clientData/>
  </xdr:oneCellAnchor>
</xdr:wsDr>
</file>

<file path=xl/drawings/drawing115.xml><?xml version="1.0" encoding="utf-8"?>
<xdr:wsDr xmlns:xdr="http://schemas.openxmlformats.org/drawingml/2006/spreadsheetDrawing" xmlns:a="http://schemas.openxmlformats.org/drawingml/2006/main">
  <xdr:twoCellAnchor>
    <xdr:from>
      <xdr:col>5</xdr:col>
      <xdr:colOff>9525</xdr:colOff>
      <xdr:row>8</xdr:row>
      <xdr:rowOff>671512</xdr:rowOff>
    </xdr:from>
    <xdr:to>
      <xdr:col>11</xdr:col>
      <xdr:colOff>9525</xdr:colOff>
      <xdr:row>22</xdr:row>
      <xdr:rowOff>33337</xdr:rowOff>
    </xdr:to>
    <xdr:graphicFrame macro="">
      <xdr:nvGraphicFramePr>
        <xdr:cNvPr id="2" name="Gráfico 1">
          <a:extLst>
            <a:ext uri="{FF2B5EF4-FFF2-40B4-BE49-F238E27FC236}">
              <a16:creationId xmlns:a16="http://schemas.microsoft.com/office/drawing/2014/main" id="{00000000-0008-0000-9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6.xml><?xml version="1.0" encoding="utf-8"?>
<xdr:wsDr xmlns:xdr="http://schemas.openxmlformats.org/drawingml/2006/spreadsheetDrawing" xmlns:a="http://schemas.openxmlformats.org/drawingml/2006/main">
  <xdr:oneCellAnchor>
    <xdr:from>
      <xdr:col>3</xdr:col>
      <xdr:colOff>39159</xdr:colOff>
      <xdr:row>15</xdr:row>
      <xdr:rowOff>95251</xdr:rowOff>
    </xdr:from>
    <xdr:ext cx="5464175" cy="687561"/>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9400-000002000000}"/>
                </a:ext>
              </a:extLst>
            </xdr:cNvPr>
            <xdr:cNvSpPr txBox="1"/>
          </xdr:nvSpPr>
          <xdr:spPr>
            <a:xfrm>
              <a:off x="4058709" y="5381626"/>
              <a:ext cx="5464175" cy="6875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b="0" i="1">
                                <a:latin typeface="Cambria Math" panose="02040503050406030204" pitchFamily="18" charset="0"/>
                              </a:rPr>
                            </m:ctrlPr>
                          </m:eqArrPr>
                          <m:e>
                            <m:r>
                              <a:rPr lang="es-CR" sz="1100" b="0" i="1">
                                <a:latin typeface="Cambria Math" panose="02040503050406030204" pitchFamily="18" charset="0"/>
                              </a:rPr>
                              <m:t>𝑀𝑢𝑗𝑒𝑟𝑒𝑠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18 </m:t>
                            </m:r>
                            <m:r>
                              <a:rPr lang="es-CR" sz="1100" b="0" i="1">
                                <a:latin typeface="Cambria Math" panose="02040503050406030204" pitchFamily="18" charset="0"/>
                              </a:rPr>
                              <m:t>𝑜</m:t>
                            </m:r>
                            <m:r>
                              <a:rPr lang="es-CR" sz="1100" b="0" i="1">
                                <a:latin typeface="Cambria Math" panose="02040503050406030204" pitchFamily="18" charset="0"/>
                              </a:rPr>
                              <m:t> </m:t>
                            </m:r>
                            <m:r>
                              <a:rPr lang="es-CR" sz="1100" b="0" i="1">
                                <a:latin typeface="Cambria Math" panose="02040503050406030204" pitchFamily="18" charset="0"/>
                              </a:rPr>
                              <m:t>𝑚</m:t>
                            </m:r>
                            <m:r>
                              <a:rPr lang="es-CR" sz="1100" b="0" i="1">
                                <a:latin typeface="Cambria Math" panose="02040503050406030204" pitchFamily="18" charset="0"/>
                              </a:rPr>
                              <m:t>á</m:t>
                            </m:r>
                            <m:r>
                              <a:rPr lang="es-CR" sz="1100" b="0" i="1">
                                <a:latin typeface="Cambria Math" panose="02040503050406030204" pitchFamily="18" charset="0"/>
                              </a:rPr>
                              <m:t>𝑠</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𝑒𝑑𝑎𝑑</m:t>
                            </m:r>
                            <m:r>
                              <a:rPr lang="es-CR" sz="1100" b="0" i="1">
                                <a:latin typeface="Cambria Math" panose="02040503050406030204" pitchFamily="18" charset="0"/>
                              </a:rPr>
                              <m:t> </m:t>
                            </m:r>
                            <m:r>
                              <a:rPr lang="es-CR" sz="1100" b="0" i="1">
                                <a:latin typeface="Cambria Math" panose="02040503050406030204" pitchFamily="18" charset="0"/>
                              </a:rPr>
                              <m:t>𝑞𝑢𝑒</m:t>
                            </m:r>
                            <m:r>
                              <a:rPr lang="es-CR" sz="1100" b="0" i="1">
                                <a:latin typeface="Cambria Math" panose="02040503050406030204" pitchFamily="18" charset="0"/>
                              </a:rPr>
                              <m:t> </m:t>
                            </m:r>
                            <m:r>
                              <a:rPr lang="es-CR" sz="1100" b="0" i="1">
                                <a:latin typeface="Cambria Math" panose="02040503050406030204" pitchFamily="18" charset="0"/>
                              </a:rPr>
                              <m:t>h𝑎𝑛</m:t>
                            </m:r>
                            <m:r>
                              <a:rPr lang="es-CR" sz="1100" b="0" i="1">
                                <a:latin typeface="Cambria Math" panose="02040503050406030204" pitchFamily="18" charset="0"/>
                              </a:rPr>
                              <m:t> </m:t>
                            </m:r>
                            <m:r>
                              <a:rPr lang="es-CR" sz="1100" b="0" i="1">
                                <a:latin typeface="Cambria Math" panose="02040503050406030204" pitchFamily="18" charset="0"/>
                              </a:rPr>
                              <m:t>𝑠𝑢𝑓𝑟𝑖𝑑𝑜</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𝑙𝑜𝑠</m:t>
                            </m:r>
                            <m:r>
                              <a:rPr lang="es-CR" sz="1100" b="0" i="1">
                                <a:latin typeface="Cambria Math" panose="02040503050406030204" pitchFamily="18" charset="0"/>
                              </a:rPr>
                              <m:t> 12 </m:t>
                            </m:r>
                            <m:r>
                              <a:rPr lang="es-CR" sz="1100" b="0" i="1">
                                <a:latin typeface="Cambria Math" panose="02040503050406030204" pitchFamily="18" charset="0"/>
                              </a:rPr>
                              <m:t>𝑚𝑒𝑠𝑒𝑠</m:t>
                            </m:r>
                            <m:r>
                              <a:rPr lang="es-CR" sz="1100" b="0" i="1">
                                <a:latin typeface="Cambria Math" panose="02040503050406030204" pitchFamily="18" charset="0"/>
                              </a:rPr>
                              <m:t> </m:t>
                            </m:r>
                            <m:r>
                              <a:rPr lang="es-CR" sz="1100" b="0" i="1">
                                <a:latin typeface="Cambria Math" panose="02040503050406030204" pitchFamily="18" charset="0"/>
                              </a:rPr>
                              <m:t>𝑎𝑛𝑡𝑒𝑟𝑖𝑜𝑟𝑒𝑠</m:t>
                            </m:r>
                          </m:e>
                          <m:e>
                            <m:r>
                              <a:rPr lang="es-CR" sz="1100" b="0" i="1">
                                <a:latin typeface="Cambria Math" panose="02040503050406030204" pitchFamily="18" charset="0"/>
                              </a:rPr>
                              <m:t>𝑎𝑙𝑔</m:t>
                            </m:r>
                            <m:r>
                              <a:rPr lang="es-CR" sz="1100" b="0" i="1">
                                <a:latin typeface="Cambria Math" panose="02040503050406030204" pitchFamily="18" charset="0"/>
                              </a:rPr>
                              <m:t>ú</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𝑡𝑖𝑝𝑜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𝑣𝑖𝑜𝑙𝑒𝑛𝑐𝑖𝑎</m:t>
                            </m:r>
                            <m:r>
                              <a:rPr lang="es-CR" sz="1100" b="0" i="1">
                                <a:latin typeface="Cambria Math" panose="02040503050406030204" pitchFamily="18" charset="0"/>
                              </a:rPr>
                              <m:t> </m:t>
                            </m:r>
                            <m:r>
                              <a:rPr lang="es-CR" sz="1100" b="0" i="1">
                                <a:latin typeface="Cambria Math" panose="02040503050406030204" pitchFamily="18" charset="0"/>
                              </a:rPr>
                              <m:t>𝑓𝑖𝑠𝑖𝑐𝑎</m:t>
                            </m:r>
                            <m:r>
                              <a:rPr lang="es-CR" sz="1100" b="0" i="1">
                                <a:latin typeface="Cambria Math" panose="02040503050406030204" pitchFamily="18" charset="0"/>
                              </a:rPr>
                              <m:t> </m:t>
                            </m:r>
                            <m:r>
                              <a:rPr lang="es-CR" sz="1100" b="0" i="1">
                                <a:latin typeface="Cambria Math" panose="02040503050406030204" pitchFamily="18" charset="0"/>
                              </a:rPr>
                              <m:t>𝑜</m:t>
                            </m:r>
                            <m:r>
                              <a:rPr lang="es-CR" sz="1100" b="0" i="1">
                                <a:latin typeface="Cambria Math" panose="02040503050406030204" pitchFamily="18" charset="0"/>
                              </a:rPr>
                              <m:t> </m:t>
                            </m:r>
                            <m:r>
                              <a:rPr lang="es-CR" sz="1100" b="0" i="1">
                                <a:latin typeface="Cambria Math" panose="02040503050406030204" pitchFamily="18" charset="0"/>
                              </a:rPr>
                              <m:t>𝑠𝑒𝑥𝑢𝑎𝑙</m:t>
                            </m:r>
                          </m:e>
                          <m:e>
                            <m:r>
                              <a:rPr lang="es-CR" sz="1100" b="0" i="1">
                                <a:latin typeface="Cambria Math" panose="02040503050406030204" pitchFamily="18" charset="0"/>
                              </a:rPr>
                              <m:t>𝑝𝑜𝑟</m:t>
                            </m:r>
                            <m:r>
                              <a:rPr lang="es-CR" sz="1100" b="0" i="1">
                                <a:latin typeface="Cambria Math" panose="02040503050406030204" pitchFamily="18" charset="0"/>
                              </a:rPr>
                              <m:t> </m:t>
                            </m:r>
                            <m:r>
                              <a:rPr lang="es-CR" sz="1100" b="0" i="1">
                                <a:latin typeface="Cambria Math" panose="02040503050406030204" pitchFamily="18" charset="0"/>
                              </a:rPr>
                              <m:t>𝑢𝑛</m:t>
                            </m:r>
                            <m:r>
                              <a:rPr lang="es-CR" sz="1100" b="0" i="1">
                                <a:latin typeface="Cambria Math" panose="02040503050406030204" pitchFamily="18" charset="0"/>
                              </a:rPr>
                              <m:t> </m:t>
                            </m:r>
                            <m:r>
                              <a:rPr lang="es-CR" sz="1100" b="0" i="1">
                                <a:latin typeface="Cambria Math" panose="02040503050406030204" pitchFamily="18" charset="0"/>
                              </a:rPr>
                              <m:t>𝑐𝑜𝑚𝑝𝑎</m:t>
                            </m:r>
                            <m:r>
                              <a:rPr lang="es-CR" sz="1100" b="0" i="1">
                                <a:latin typeface="Cambria Math" panose="02040503050406030204" pitchFamily="18" charset="0"/>
                              </a:rPr>
                              <m:t>ñ</m:t>
                            </m:r>
                            <m:r>
                              <a:rPr lang="es-CR" sz="1100" b="0" i="1">
                                <a:latin typeface="Cambria Math" panose="02040503050406030204" pitchFamily="18" charset="0"/>
                              </a:rPr>
                              <m:t>𝑒𝑟𝑜</m:t>
                            </m:r>
                            <m:r>
                              <a:rPr lang="es-CR" sz="1100" b="0" i="1">
                                <a:latin typeface="Cambria Math" panose="02040503050406030204" pitchFamily="18" charset="0"/>
                              </a:rPr>
                              <m:t> </m:t>
                            </m:r>
                            <m:r>
                              <a:rPr lang="es-CR" sz="1100" b="1" i="1">
                                <a:latin typeface="Cambria Math" panose="02040503050406030204" pitchFamily="18" charset="0"/>
                              </a:rPr>
                              <m:t>𝒏𝒐</m:t>
                            </m:r>
                            <m:r>
                              <a:rPr lang="es-CR" sz="1100" b="0" i="1">
                                <a:latin typeface="Cambria Math" panose="02040503050406030204" pitchFamily="18" charset="0"/>
                              </a:rPr>
                              <m:t> í</m:t>
                            </m:r>
                            <m:r>
                              <a:rPr lang="es-CR" sz="1100" b="0" i="1">
                                <a:latin typeface="Cambria Math" panose="02040503050406030204" pitchFamily="18" charset="0"/>
                              </a:rPr>
                              <m:t>𝑛𝑡𝑖𝑚𝑜</m:t>
                            </m:r>
                            <m:r>
                              <a:rPr lang="es-CR" sz="1100" b="0" i="1">
                                <a:latin typeface="Cambria Math" panose="02040503050406030204" pitchFamily="18" charset="0"/>
                              </a:rPr>
                              <m:t> </m:t>
                            </m:r>
                            <m:r>
                              <a:rPr lang="es-CR" sz="1100" b="0" i="1">
                                <a:latin typeface="Cambria Math" panose="02040503050406030204" pitchFamily="18" charset="0"/>
                              </a:rPr>
                              <m:t>𝑎𝑐𝑡𝑢𝑎𝑙</m:t>
                            </m:r>
                            <m:r>
                              <a:rPr lang="es-CR" sz="1100" b="0" i="1">
                                <a:latin typeface="Cambria Math" panose="02040503050406030204" pitchFamily="18" charset="0"/>
                              </a:rPr>
                              <m:t> </m:t>
                            </m:r>
                            <m:r>
                              <a:rPr lang="es-CR" sz="1100" b="0" i="1">
                                <a:latin typeface="Cambria Math" panose="02040503050406030204" pitchFamily="18" charset="0"/>
                              </a:rPr>
                              <m:t>𝑜</m:t>
                            </m:r>
                            <m:r>
                              <a:rPr lang="es-CR" sz="1100" b="0" i="1">
                                <a:latin typeface="Cambria Math" panose="02040503050406030204" pitchFamily="18" charset="0"/>
                              </a:rPr>
                              <m:t> </m:t>
                            </m:r>
                            <m:r>
                              <a:rPr lang="es-CR" sz="1100" b="0" i="1">
                                <a:latin typeface="Cambria Math" panose="02040503050406030204" pitchFamily="18" charset="0"/>
                              </a:rPr>
                              <m:t>𝑎𝑛𝑡𝑒𝑟𝑖𝑜𝑟</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𝑚𝑢𝑗𝑒𝑟𝑒𝑠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18 </m:t>
                        </m:r>
                        <m:r>
                          <a:rPr lang="es-CR" sz="1100" b="0" i="1">
                            <a:latin typeface="Cambria Math" panose="02040503050406030204" pitchFamily="18" charset="0"/>
                          </a:rPr>
                          <m:t>𝑜</m:t>
                        </m:r>
                        <m:r>
                          <a:rPr lang="es-CR" sz="1100" b="0" i="1">
                            <a:latin typeface="Cambria Math" panose="02040503050406030204" pitchFamily="18" charset="0"/>
                          </a:rPr>
                          <m:t> </m:t>
                        </m:r>
                        <m:r>
                          <a:rPr lang="es-CR" sz="1100" b="0" i="1">
                            <a:latin typeface="Cambria Math" panose="02040503050406030204" pitchFamily="18" charset="0"/>
                          </a:rPr>
                          <m:t>𝑚</m:t>
                        </m:r>
                        <m:r>
                          <a:rPr lang="es-CR" sz="1100" b="0" i="1">
                            <a:latin typeface="Cambria Math" panose="02040503050406030204" pitchFamily="18" charset="0"/>
                          </a:rPr>
                          <m:t>á</m:t>
                        </m:r>
                        <m:r>
                          <a:rPr lang="es-CR" sz="1100" b="0" i="1">
                            <a:latin typeface="Cambria Math" panose="02040503050406030204" pitchFamily="18" charset="0"/>
                          </a:rPr>
                          <m:t>𝑠</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9400-000002000000}"/>
                </a:ext>
              </a:extLst>
            </xdr:cNvPr>
            <xdr:cNvSpPr txBox="1"/>
          </xdr:nvSpPr>
          <xdr:spPr>
            <a:xfrm>
              <a:off x="4058709" y="5381626"/>
              <a:ext cx="5464175" cy="6875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b="0" i="0">
                  <a:latin typeface="Cambria Math" panose="02040503050406030204" pitchFamily="18" charset="0"/>
                </a:rPr>
                <a:t>█(𝑀𝑢𝑗𝑒𝑟𝑒𝑠 𝑑𝑒 18 𝑜 𝑚á𝑠 𝑎ñ𝑜𝑠 𝑑𝑒 𝑒𝑑𝑎𝑑 𝑞𝑢𝑒 ℎ𝑎𝑛 𝑠𝑢𝑓𝑟𝑖𝑑𝑜 𝑒𝑛 𝑙𝑜𝑠 12 𝑚𝑒𝑠𝑒𝑠 𝑎𝑛𝑡𝑒𝑟𝑖𝑜𝑟𝑒𝑠@𝑎𝑙𝑔ú𝑛 𝑡𝑖𝑝𝑜 𝑑𝑒 𝑣𝑖𝑜𝑙𝑒𝑛𝑐𝑖𝑎 𝑓𝑖𝑠𝑖𝑐𝑎 𝑜 𝑠𝑒𝑥𝑢𝑎𝑙@𝑝𝑜𝑟 𝑢𝑛 𝑐𝑜𝑚𝑝𝑎ñ𝑒𝑟𝑜 </a:t>
              </a:r>
              <a:r>
                <a:rPr lang="es-CR" sz="1100" b="1" i="0">
                  <a:latin typeface="Cambria Math" panose="02040503050406030204" pitchFamily="18" charset="0"/>
                </a:rPr>
                <a:t>𝒏𝒐</a:t>
              </a:r>
              <a:r>
                <a:rPr lang="es-CR" sz="1100" b="0" i="0">
                  <a:latin typeface="Cambria Math" panose="02040503050406030204" pitchFamily="18" charset="0"/>
                </a:rPr>
                <a:t> í𝑛𝑡𝑖𝑚𝑜 𝑎𝑐𝑡𝑢𝑎𝑙 𝑜 𝑎𝑛𝑡𝑒𝑟𝑖𝑜𝑟)/(𝑇𝑜𝑡𝑎𝑙 𝑑𝑒 𝑚𝑢𝑗𝑒𝑟𝑒𝑠 𝑑𝑒 18 𝑜 𝑚á𝑠 𝑎ñ𝑜𝑠)</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100"/>
            </a:p>
          </xdr:txBody>
        </xdr:sp>
      </mc:Fallback>
    </mc:AlternateContent>
    <xdr:clientData/>
  </xdr:oneCellAnchor>
</xdr:wsDr>
</file>

<file path=xl/drawings/drawing117.xml><?xml version="1.0" encoding="utf-8"?>
<xdr:wsDr xmlns:xdr="http://schemas.openxmlformats.org/drawingml/2006/spreadsheetDrawing" xmlns:a="http://schemas.openxmlformats.org/drawingml/2006/main">
  <xdr:twoCellAnchor>
    <xdr:from>
      <xdr:col>2</xdr:col>
      <xdr:colOff>19050</xdr:colOff>
      <xdr:row>24</xdr:row>
      <xdr:rowOff>4762</xdr:rowOff>
    </xdr:from>
    <xdr:to>
      <xdr:col>10</xdr:col>
      <xdr:colOff>190500</xdr:colOff>
      <xdr:row>43</xdr:row>
      <xdr:rowOff>33337</xdr:rowOff>
    </xdr:to>
    <xdr:graphicFrame macro="">
      <xdr:nvGraphicFramePr>
        <xdr:cNvPr id="2" name="Gráfico 1">
          <a:extLst>
            <a:ext uri="{FF2B5EF4-FFF2-40B4-BE49-F238E27FC236}">
              <a16:creationId xmlns:a16="http://schemas.microsoft.com/office/drawing/2014/main" id="{00000000-0008-0000-9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8.xml><?xml version="1.0" encoding="utf-8"?>
<xdr:wsDr xmlns:xdr="http://schemas.openxmlformats.org/drawingml/2006/spreadsheetDrawing" xmlns:a="http://schemas.openxmlformats.org/drawingml/2006/main">
  <xdr:oneCellAnchor>
    <xdr:from>
      <xdr:col>3</xdr:col>
      <xdr:colOff>571500</xdr:colOff>
      <xdr:row>15</xdr:row>
      <xdr:rowOff>57150</xdr:rowOff>
    </xdr:from>
    <xdr:ext cx="3577903" cy="489558"/>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9600-000002000000}"/>
                </a:ext>
              </a:extLst>
            </xdr:cNvPr>
            <xdr:cNvSpPr txBox="1"/>
          </xdr:nvSpPr>
          <xdr:spPr>
            <a:xfrm>
              <a:off x="4638675" y="4505325"/>
              <a:ext cx="3577903" cy="4895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14:m>
                <m:oMathPara xmlns:m="http://schemas.openxmlformats.org/officeDocument/2006/math">
                  <m:oMathParaPr>
                    <m:jc m:val="center"/>
                  </m:oMathParaPr>
                  <m:oMath xmlns:m="http://schemas.openxmlformats.org/officeDocument/2006/math">
                    <m:f>
                      <m:fPr>
                        <m:ctrlPr>
                          <a:rPr lang="es-CR" sz="1050" i="1">
                            <a:latin typeface="Cambria Math" panose="02040503050406030204" pitchFamily="18" charset="0"/>
                          </a:rPr>
                        </m:ctrlPr>
                      </m:fPr>
                      <m:num>
                        <m:eqArr>
                          <m:eqArrPr>
                            <m:ctrlPr>
                              <a:rPr lang="es-CR" sz="1050" b="0" i="1">
                                <a:latin typeface="Cambria Math" panose="02040503050406030204" pitchFamily="18" charset="0"/>
                              </a:rPr>
                            </m:ctrlPr>
                          </m:eqArrPr>
                          <m:e>
                            <m:r>
                              <a:rPr lang="es-CR" sz="1050" b="0" i="1">
                                <a:latin typeface="Cambria Math" panose="02040503050406030204" pitchFamily="18" charset="0"/>
                              </a:rPr>
                              <m:t>𝑁</m:t>
                            </m:r>
                            <m:r>
                              <a:rPr lang="es-CR" sz="1050" b="0" i="1">
                                <a:latin typeface="Cambria Math" panose="02040503050406030204" pitchFamily="18" charset="0"/>
                              </a:rPr>
                              <m:t>ú</m:t>
                            </m:r>
                            <m:r>
                              <a:rPr lang="es-CR" sz="1050" b="0" i="1">
                                <a:latin typeface="Cambria Math" panose="02040503050406030204" pitchFamily="18" charset="0"/>
                              </a:rPr>
                              <m:t>𝑚𝑒𝑟𝑜</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𝑚𝑢𝑗𝑒𝑟𝑒𝑠</m:t>
                            </m:r>
                            <m:r>
                              <a:rPr lang="es-CR" sz="1050" b="0" i="1">
                                <a:latin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𝑒𝑛𝑡𝑟𝑒</m:t>
                            </m:r>
                            <m:r>
                              <a:rPr lang="es-CR" sz="1100" b="0" i="1">
                                <a:solidFill>
                                  <a:schemeClr val="tx1"/>
                                </a:solidFill>
                                <a:effectLst/>
                                <a:latin typeface="Cambria Math" panose="02040503050406030204" pitchFamily="18" charset="0"/>
                                <a:ea typeface="+mn-ea"/>
                                <a:cs typeface="+mn-cs"/>
                              </a:rPr>
                              <m:t> 10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17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e>
                          <m:e>
                            <m:r>
                              <a:rPr lang="es-CR" sz="1050" b="0" i="1">
                                <a:latin typeface="Cambria Math" panose="02040503050406030204" pitchFamily="18" charset="0"/>
                              </a:rPr>
                              <m:t>𝑞𝑢𝑒</m:t>
                            </m:r>
                            <m:r>
                              <a:rPr lang="es-CR" sz="1050" b="0" i="1">
                                <a:latin typeface="Cambria Math" panose="02040503050406030204" pitchFamily="18" charset="0"/>
                              </a:rPr>
                              <m:t> </m:t>
                            </m:r>
                            <m:r>
                              <a:rPr lang="es-CR" sz="1050" b="0" i="1">
                                <a:latin typeface="Cambria Math" panose="02040503050406030204" pitchFamily="18" charset="0"/>
                              </a:rPr>
                              <m:t>𝑒𝑠𝑡𝑎𝑏𝑎𝑛</m:t>
                            </m:r>
                            <m:r>
                              <a:rPr lang="es-CR" sz="1050" b="0" i="1">
                                <a:latin typeface="Cambria Math" panose="02040503050406030204" pitchFamily="18" charset="0"/>
                              </a:rPr>
                              <m:t> </m:t>
                            </m:r>
                            <m:r>
                              <a:rPr lang="es-CR" sz="1050" b="0" i="1">
                                <a:latin typeface="Cambria Math" panose="02040503050406030204" pitchFamily="18" charset="0"/>
                              </a:rPr>
                              <m:t>𝑐𝑎𝑠𝑎𝑑𝑎𝑠</m:t>
                            </m:r>
                            <m:r>
                              <a:rPr lang="es-CR" sz="1050" b="0" i="1">
                                <a:latin typeface="Cambria Math" panose="02040503050406030204" pitchFamily="18" charset="0"/>
                              </a:rPr>
                              <m:t> </m:t>
                            </m:r>
                            <m:r>
                              <a:rPr lang="es-CR" sz="1050" b="0" i="1">
                                <a:latin typeface="Cambria Math" panose="02040503050406030204" pitchFamily="18" charset="0"/>
                              </a:rPr>
                              <m:t>𝑜</m:t>
                            </m:r>
                            <m:r>
                              <a:rPr lang="es-CR" sz="1050" b="0" i="1">
                                <a:latin typeface="Cambria Math" panose="02040503050406030204" pitchFamily="18" charset="0"/>
                              </a:rPr>
                              <m:t> </m:t>
                            </m:r>
                            <m:r>
                              <a:rPr lang="es-CR" sz="1050" b="0" i="1">
                                <a:latin typeface="Cambria Math" panose="02040503050406030204" pitchFamily="18" charset="0"/>
                              </a:rPr>
                              <m:t>𝑚𝑎𝑛𝑡𝑒𝑛</m:t>
                            </m:r>
                            <m:r>
                              <a:rPr lang="es-CR" sz="1050" b="0" i="1">
                                <a:latin typeface="Cambria Math" panose="02040503050406030204" pitchFamily="18" charset="0"/>
                              </a:rPr>
                              <m:t>í</m:t>
                            </m:r>
                            <m:r>
                              <a:rPr lang="es-CR" sz="1050" b="0" i="1">
                                <a:latin typeface="Cambria Math" panose="02040503050406030204" pitchFamily="18" charset="0"/>
                              </a:rPr>
                              <m:t>𝑎𝑛</m:t>
                            </m:r>
                            <m:r>
                              <a:rPr lang="es-CR" sz="1050" b="0" i="1">
                                <a:latin typeface="Cambria Math" panose="02040503050406030204" pitchFamily="18" charset="0"/>
                              </a:rPr>
                              <m:t> </m:t>
                            </m:r>
                            <m:r>
                              <a:rPr lang="es-CR" sz="1050" b="0" i="1">
                                <a:latin typeface="Cambria Math" panose="02040503050406030204" pitchFamily="18" charset="0"/>
                              </a:rPr>
                              <m:t>𝑢𝑛𝑎</m:t>
                            </m:r>
                            <m:r>
                              <a:rPr lang="es-CR" sz="1050" b="0" i="1">
                                <a:latin typeface="Cambria Math" panose="02040503050406030204" pitchFamily="18" charset="0"/>
                              </a:rPr>
                              <m:t> </m:t>
                            </m:r>
                            <m:r>
                              <a:rPr lang="es-CR" sz="1050" b="0" i="1">
                                <a:latin typeface="Cambria Math" panose="02040503050406030204" pitchFamily="18" charset="0"/>
                              </a:rPr>
                              <m:t>𝑢𝑛𝑖</m:t>
                            </m:r>
                            <m:r>
                              <a:rPr lang="es-CR" sz="1050" b="0" i="1">
                                <a:latin typeface="Cambria Math" panose="02040503050406030204" pitchFamily="18" charset="0"/>
                              </a:rPr>
                              <m:t>ó</m:t>
                            </m:r>
                            <m:r>
                              <a:rPr lang="es-CR" sz="1050" b="0" i="1">
                                <a:latin typeface="Cambria Math" panose="02040503050406030204" pitchFamily="18" charset="0"/>
                              </a:rPr>
                              <m:t>𝑛</m:t>
                            </m:r>
                            <m:r>
                              <a:rPr lang="es-CR" sz="1050" b="0" i="1">
                                <a:latin typeface="Cambria Math" panose="02040503050406030204" pitchFamily="18" charset="0"/>
                              </a:rPr>
                              <m:t> </m:t>
                            </m:r>
                            <m:r>
                              <a:rPr lang="es-CR" sz="1050" b="0" i="1">
                                <a:latin typeface="Cambria Math" panose="02040503050406030204" pitchFamily="18" charset="0"/>
                              </a:rPr>
                              <m:t>𝑒𝑠𝑡𝑎𝑏𝑙𝑒</m:t>
                            </m:r>
                          </m:e>
                        </m:eqAr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𝑚𝑢𝑗𝑒𝑟𝑒𝑠</m:t>
                        </m:r>
                        <m:r>
                          <a:rPr lang="es-CR" sz="1050" b="0" i="1">
                            <a:latin typeface="Cambria Math" panose="02040503050406030204" pitchFamily="18" charset="0"/>
                          </a:rPr>
                          <m:t> </m:t>
                        </m:r>
                        <m:r>
                          <a:rPr lang="es-CR" sz="1050" b="0" i="1">
                            <a:latin typeface="Cambria Math" panose="02040503050406030204" pitchFamily="18" charset="0"/>
                          </a:rPr>
                          <m:t>𝑒𝑛𝑡𝑟𝑒</m:t>
                        </m:r>
                        <m:r>
                          <a:rPr lang="es-CR" sz="1050" b="0" i="1">
                            <a:latin typeface="Cambria Math" panose="02040503050406030204" pitchFamily="18" charset="0"/>
                          </a:rPr>
                          <m:t> 10 </m:t>
                        </m:r>
                        <m:r>
                          <a:rPr lang="es-CR" sz="1050" b="0" i="1">
                            <a:latin typeface="Cambria Math" panose="02040503050406030204" pitchFamily="18" charset="0"/>
                          </a:rPr>
                          <m:t>𝑦</m:t>
                        </m:r>
                        <m:r>
                          <a:rPr lang="es-CR" sz="1050" b="0" i="1">
                            <a:latin typeface="Cambria Math" panose="02040503050406030204" pitchFamily="18" charset="0"/>
                          </a:rPr>
                          <m:t> 17 </m:t>
                        </m:r>
                        <m:r>
                          <a:rPr lang="es-CR" sz="1050" b="0" i="1">
                            <a:latin typeface="Cambria Math" panose="02040503050406030204" pitchFamily="18" charset="0"/>
                          </a:rPr>
                          <m:t>𝑎</m:t>
                        </m:r>
                        <m:r>
                          <a:rPr lang="es-CR" sz="1050" b="0" i="1">
                            <a:latin typeface="Cambria Math" panose="02040503050406030204" pitchFamily="18" charset="0"/>
                          </a:rPr>
                          <m:t>ñ</m:t>
                        </m:r>
                        <m:r>
                          <a:rPr lang="es-CR" sz="1050" b="0" i="1">
                            <a:latin typeface="Cambria Math" panose="02040503050406030204" pitchFamily="18" charset="0"/>
                          </a:rPr>
                          <m:t>𝑜𝑠</m:t>
                        </m:r>
                      </m:den>
                    </m:f>
                    <m:r>
                      <a:rPr lang="es-CR" sz="105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050"/>
            </a:p>
          </xdr:txBody>
        </xdr:sp>
      </mc:Choice>
      <mc:Fallback xmlns="">
        <xdr:sp macro="" textlink="">
          <xdr:nvSpPr>
            <xdr:cNvPr id="2" name="CuadroTexto 1">
              <a:extLst>
                <a:ext uri="{FF2B5EF4-FFF2-40B4-BE49-F238E27FC236}">
                  <a16:creationId xmlns:a16="http://schemas.microsoft.com/office/drawing/2014/main" id="{00000000-0008-0000-9600-000002000000}"/>
                </a:ext>
              </a:extLst>
            </xdr:cNvPr>
            <xdr:cNvSpPr txBox="1"/>
          </xdr:nvSpPr>
          <xdr:spPr>
            <a:xfrm>
              <a:off x="4638675" y="4505325"/>
              <a:ext cx="3577903" cy="4895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r>
                <a:rPr lang="es-CR" sz="1050" b="0" i="0">
                  <a:latin typeface="Cambria Math" panose="02040503050406030204" pitchFamily="18" charset="0"/>
                </a:rPr>
                <a:t>█(𝑁ú𝑚𝑒𝑟𝑜 𝑑𝑒 𝑚𝑢𝑗𝑒𝑟𝑒𝑠 </a:t>
              </a:r>
              <a:r>
                <a:rPr lang="es-CR" sz="1100" b="0" i="0">
                  <a:solidFill>
                    <a:schemeClr val="tx1"/>
                  </a:solidFill>
                  <a:effectLst/>
                  <a:latin typeface="Cambria Math" panose="02040503050406030204" pitchFamily="18" charset="0"/>
                  <a:ea typeface="+mn-ea"/>
                  <a:cs typeface="+mn-cs"/>
                </a:rPr>
                <a:t>𝑒𝑛𝑡𝑟𝑒 10 𝑦 17 𝑎ñ𝑜𝑠@</a:t>
              </a:r>
              <a:r>
                <a:rPr lang="es-CR" sz="1050" b="0" i="0">
                  <a:latin typeface="Cambria Math" panose="02040503050406030204" pitchFamily="18" charset="0"/>
                </a:rPr>
                <a:t>𝑞𝑢𝑒 𝑒𝑠𝑡𝑎𝑏𝑎𝑛 𝑐𝑎𝑠𝑎𝑑𝑎𝑠 𝑜 𝑚𝑎𝑛𝑡𝑒𝑛í𝑎𝑛 𝑢𝑛𝑎 𝑢𝑛𝑖ó𝑛 𝑒𝑠𝑡𝑎𝑏𝑙𝑒)/(𝑇𝑜𝑡𝑎𝑙 𝑑𝑒 𝑚𝑢𝑗𝑒𝑟𝑒𝑠 𝑒𝑛𝑡𝑟𝑒 10 𝑦 17 𝑎ñ𝑜𝑠)</a:t>
              </a:r>
              <a:r>
                <a:rPr lang="es-CR" sz="105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050"/>
            </a:p>
          </xdr:txBody>
        </xdr:sp>
      </mc:Fallback>
    </mc:AlternateContent>
    <xdr:clientData/>
  </xdr:oneCellAnchor>
  <xdr:oneCellAnchor>
    <xdr:from>
      <xdr:col>3</xdr:col>
      <xdr:colOff>571500</xdr:colOff>
      <xdr:row>15</xdr:row>
      <xdr:rowOff>57150</xdr:rowOff>
    </xdr:from>
    <xdr:ext cx="3577903" cy="489558"/>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9600-000002000000}"/>
                </a:ext>
              </a:extLst>
            </xdr:cNvPr>
            <xdr:cNvSpPr txBox="1"/>
          </xdr:nvSpPr>
          <xdr:spPr>
            <a:xfrm>
              <a:off x="4638675" y="4695825"/>
              <a:ext cx="3577903" cy="4895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14:m>
                <m:oMathPara xmlns:m="http://schemas.openxmlformats.org/officeDocument/2006/math">
                  <m:oMathParaPr>
                    <m:jc m:val="center"/>
                  </m:oMathParaPr>
                  <m:oMath xmlns:m="http://schemas.openxmlformats.org/officeDocument/2006/math">
                    <m:f>
                      <m:fPr>
                        <m:ctrlPr>
                          <a:rPr lang="es-CR" sz="1050" i="1">
                            <a:latin typeface="Cambria Math" panose="02040503050406030204" pitchFamily="18" charset="0"/>
                          </a:rPr>
                        </m:ctrlPr>
                      </m:fPr>
                      <m:num>
                        <m:eqArr>
                          <m:eqArrPr>
                            <m:ctrlPr>
                              <a:rPr lang="es-CR" sz="1050" b="0" i="1">
                                <a:latin typeface="Cambria Math" panose="02040503050406030204" pitchFamily="18" charset="0"/>
                              </a:rPr>
                            </m:ctrlPr>
                          </m:eqArrPr>
                          <m:e>
                            <m:r>
                              <a:rPr lang="es-CR" sz="1050" b="0" i="1">
                                <a:latin typeface="Cambria Math" panose="02040503050406030204" pitchFamily="18" charset="0"/>
                              </a:rPr>
                              <m:t>𝑁</m:t>
                            </m:r>
                            <m:r>
                              <a:rPr lang="es-CR" sz="1050" b="0" i="1">
                                <a:latin typeface="Cambria Math" panose="02040503050406030204" pitchFamily="18" charset="0"/>
                              </a:rPr>
                              <m:t>ú</m:t>
                            </m:r>
                            <m:r>
                              <a:rPr lang="es-CR" sz="1050" b="0" i="1">
                                <a:latin typeface="Cambria Math" panose="02040503050406030204" pitchFamily="18" charset="0"/>
                              </a:rPr>
                              <m:t>𝑚𝑒𝑟𝑜</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𝑚𝑢𝑗𝑒𝑟𝑒𝑠</m:t>
                            </m:r>
                            <m:r>
                              <a:rPr lang="es-CR" sz="1050" b="0" i="1">
                                <a:latin typeface="Cambria Math" panose="02040503050406030204" pitchFamily="18" charset="0"/>
                              </a:rPr>
                              <m:t> </m:t>
                            </m:r>
                            <m:r>
                              <a:rPr lang="es-CR" sz="1100" b="0" i="1">
                                <a:solidFill>
                                  <a:schemeClr val="tx1"/>
                                </a:solidFill>
                                <a:effectLst/>
                                <a:latin typeface="Cambria Math" panose="02040503050406030204" pitchFamily="18" charset="0"/>
                                <a:ea typeface="+mn-ea"/>
                                <a:cs typeface="+mn-cs"/>
                              </a:rPr>
                              <m:t>𝑒𝑛𝑡𝑟𝑒</m:t>
                            </m:r>
                            <m:r>
                              <a:rPr lang="es-CR" sz="1100" b="0" i="1">
                                <a:solidFill>
                                  <a:schemeClr val="tx1"/>
                                </a:solidFill>
                                <a:effectLst/>
                                <a:latin typeface="Cambria Math" panose="02040503050406030204" pitchFamily="18" charset="0"/>
                                <a:ea typeface="+mn-ea"/>
                                <a:cs typeface="+mn-cs"/>
                              </a:rPr>
                              <m:t> 10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17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ñ</m:t>
                            </m:r>
                            <m:r>
                              <a:rPr lang="es-CR" sz="1100" b="0" i="1">
                                <a:solidFill>
                                  <a:schemeClr val="tx1"/>
                                </a:solidFill>
                                <a:effectLst/>
                                <a:latin typeface="Cambria Math" panose="02040503050406030204" pitchFamily="18" charset="0"/>
                                <a:ea typeface="+mn-ea"/>
                                <a:cs typeface="+mn-cs"/>
                              </a:rPr>
                              <m:t>𝑜𝑠</m:t>
                            </m:r>
                          </m:e>
                          <m:e>
                            <m:r>
                              <a:rPr lang="es-CR" sz="1050" b="0" i="1">
                                <a:latin typeface="Cambria Math" panose="02040503050406030204" pitchFamily="18" charset="0"/>
                              </a:rPr>
                              <m:t>𝑞𝑢𝑒</m:t>
                            </m:r>
                            <m:r>
                              <a:rPr lang="es-CR" sz="1050" b="0" i="1">
                                <a:latin typeface="Cambria Math" panose="02040503050406030204" pitchFamily="18" charset="0"/>
                              </a:rPr>
                              <m:t> </m:t>
                            </m:r>
                            <m:r>
                              <a:rPr lang="es-CR" sz="1050" b="0" i="1">
                                <a:latin typeface="Cambria Math" panose="02040503050406030204" pitchFamily="18" charset="0"/>
                              </a:rPr>
                              <m:t>𝑒𝑠𝑡𝑎𝑏𝑎𝑛</m:t>
                            </m:r>
                            <m:r>
                              <a:rPr lang="es-CR" sz="1050" b="0" i="1">
                                <a:latin typeface="Cambria Math" panose="02040503050406030204" pitchFamily="18" charset="0"/>
                              </a:rPr>
                              <m:t> </m:t>
                            </m:r>
                            <m:r>
                              <a:rPr lang="es-CR" sz="1050" b="0" i="1">
                                <a:latin typeface="Cambria Math" panose="02040503050406030204" pitchFamily="18" charset="0"/>
                              </a:rPr>
                              <m:t>𝑐𝑎𝑠𝑎𝑑𝑎𝑠</m:t>
                            </m:r>
                            <m:r>
                              <a:rPr lang="es-CR" sz="1050" b="0" i="1">
                                <a:latin typeface="Cambria Math" panose="02040503050406030204" pitchFamily="18" charset="0"/>
                              </a:rPr>
                              <m:t> </m:t>
                            </m:r>
                            <m:r>
                              <a:rPr lang="es-CR" sz="1050" b="0" i="1">
                                <a:latin typeface="Cambria Math" panose="02040503050406030204" pitchFamily="18" charset="0"/>
                              </a:rPr>
                              <m:t>𝑜</m:t>
                            </m:r>
                            <m:r>
                              <a:rPr lang="es-CR" sz="1050" b="0" i="1">
                                <a:latin typeface="Cambria Math" panose="02040503050406030204" pitchFamily="18" charset="0"/>
                              </a:rPr>
                              <m:t> </m:t>
                            </m:r>
                            <m:r>
                              <a:rPr lang="es-CR" sz="1050" b="0" i="1">
                                <a:latin typeface="Cambria Math" panose="02040503050406030204" pitchFamily="18" charset="0"/>
                              </a:rPr>
                              <m:t>𝑚𝑎𝑛𝑡𝑒𝑛</m:t>
                            </m:r>
                            <m:r>
                              <a:rPr lang="es-CR" sz="1050" b="0" i="1">
                                <a:latin typeface="Cambria Math" panose="02040503050406030204" pitchFamily="18" charset="0"/>
                              </a:rPr>
                              <m:t>í</m:t>
                            </m:r>
                            <m:r>
                              <a:rPr lang="es-CR" sz="1050" b="0" i="1">
                                <a:latin typeface="Cambria Math" panose="02040503050406030204" pitchFamily="18" charset="0"/>
                              </a:rPr>
                              <m:t>𝑎𝑛</m:t>
                            </m:r>
                            <m:r>
                              <a:rPr lang="es-CR" sz="1050" b="0" i="1">
                                <a:latin typeface="Cambria Math" panose="02040503050406030204" pitchFamily="18" charset="0"/>
                              </a:rPr>
                              <m:t> </m:t>
                            </m:r>
                            <m:r>
                              <a:rPr lang="es-CR" sz="1050" b="0" i="1">
                                <a:latin typeface="Cambria Math" panose="02040503050406030204" pitchFamily="18" charset="0"/>
                              </a:rPr>
                              <m:t>𝑢𝑛𝑎</m:t>
                            </m:r>
                            <m:r>
                              <a:rPr lang="es-CR" sz="1050" b="0" i="1">
                                <a:latin typeface="Cambria Math" panose="02040503050406030204" pitchFamily="18" charset="0"/>
                              </a:rPr>
                              <m:t> </m:t>
                            </m:r>
                            <m:r>
                              <a:rPr lang="es-CR" sz="1050" b="0" i="1">
                                <a:latin typeface="Cambria Math" panose="02040503050406030204" pitchFamily="18" charset="0"/>
                              </a:rPr>
                              <m:t>𝑢𝑛𝑖</m:t>
                            </m:r>
                            <m:r>
                              <a:rPr lang="es-CR" sz="1050" b="0" i="1">
                                <a:latin typeface="Cambria Math" panose="02040503050406030204" pitchFamily="18" charset="0"/>
                              </a:rPr>
                              <m:t>ó</m:t>
                            </m:r>
                            <m:r>
                              <a:rPr lang="es-CR" sz="1050" b="0" i="1">
                                <a:latin typeface="Cambria Math" panose="02040503050406030204" pitchFamily="18" charset="0"/>
                              </a:rPr>
                              <m:t>𝑛</m:t>
                            </m:r>
                            <m:r>
                              <a:rPr lang="es-CR" sz="1050" b="0" i="1">
                                <a:latin typeface="Cambria Math" panose="02040503050406030204" pitchFamily="18" charset="0"/>
                              </a:rPr>
                              <m:t> </m:t>
                            </m:r>
                            <m:r>
                              <a:rPr lang="es-CR" sz="1050" b="0" i="1">
                                <a:latin typeface="Cambria Math" panose="02040503050406030204" pitchFamily="18" charset="0"/>
                              </a:rPr>
                              <m:t>𝑒𝑠𝑡𝑎𝑏𝑙𝑒</m:t>
                            </m:r>
                          </m:e>
                        </m:eqAr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𝑚𝑢𝑗𝑒𝑟𝑒𝑠</m:t>
                        </m:r>
                        <m:r>
                          <a:rPr lang="es-CR" sz="1050" b="0" i="1">
                            <a:latin typeface="Cambria Math" panose="02040503050406030204" pitchFamily="18" charset="0"/>
                          </a:rPr>
                          <m:t> </m:t>
                        </m:r>
                        <m:r>
                          <a:rPr lang="es-CR" sz="1050" b="0" i="1">
                            <a:latin typeface="Cambria Math" panose="02040503050406030204" pitchFamily="18" charset="0"/>
                          </a:rPr>
                          <m:t>𝑒𝑛𝑡𝑟𝑒</m:t>
                        </m:r>
                        <m:r>
                          <a:rPr lang="es-CR" sz="1050" b="0" i="1">
                            <a:latin typeface="Cambria Math" panose="02040503050406030204" pitchFamily="18" charset="0"/>
                          </a:rPr>
                          <m:t> 10 </m:t>
                        </m:r>
                        <m:r>
                          <a:rPr lang="es-CR" sz="1050" b="0" i="1">
                            <a:latin typeface="Cambria Math" panose="02040503050406030204" pitchFamily="18" charset="0"/>
                          </a:rPr>
                          <m:t>𝑦</m:t>
                        </m:r>
                        <m:r>
                          <a:rPr lang="es-CR" sz="1050" b="0" i="1">
                            <a:latin typeface="Cambria Math" panose="02040503050406030204" pitchFamily="18" charset="0"/>
                          </a:rPr>
                          <m:t> 17 </m:t>
                        </m:r>
                        <m:r>
                          <a:rPr lang="es-CR" sz="1050" b="0" i="1">
                            <a:latin typeface="Cambria Math" panose="02040503050406030204" pitchFamily="18" charset="0"/>
                          </a:rPr>
                          <m:t>𝑎</m:t>
                        </m:r>
                        <m:r>
                          <a:rPr lang="es-CR" sz="1050" b="0" i="1">
                            <a:latin typeface="Cambria Math" panose="02040503050406030204" pitchFamily="18" charset="0"/>
                          </a:rPr>
                          <m:t>ñ</m:t>
                        </m:r>
                        <m:r>
                          <a:rPr lang="es-CR" sz="1050" b="0" i="1">
                            <a:latin typeface="Cambria Math" panose="02040503050406030204" pitchFamily="18" charset="0"/>
                          </a:rPr>
                          <m:t>𝑜𝑠</m:t>
                        </m:r>
                      </m:den>
                    </m:f>
                    <m:r>
                      <a:rPr lang="es-CR" sz="105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050"/>
            </a:p>
          </xdr:txBody>
        </xdr:sp>
      </mc:Choice>
      <mc:Fallback xmlns="">
        <xdr:sp macro="" textlink="">
          <xdr:nvSpPr>
            <xdr:cNvPr id="3" name="CuadroTexto 2">
              <a:extLst>
                <a:ext uri="{FF2B5EF4-FFF2-40B4-BE49-F238E27FC236}">
                  <a16:creationId xmlns:a16="http://schemas.microsoft.com/office/drawing/2014/main" id="{00000000-0008-0000-9600-000002000000}"/>
                </a:ext>
              </a:extLst>
            </xdr:cNvPr>
            <xdr:cNvSpPr txBox="1"/>
          </xdr:nvSpPr>
          <xdr:spPr>
            <a:xfrm>
              <a:off x="4638675" y="4695825"/>
              <a:ext cx="3577903" cy="4895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r>
                <a:rPr lang="es-CR" sz="1050" b="0" i="0">
                  <a:latin typeface="Cambria Math" panose="02040503050406030204" pitchFamily="18" charset="0"/>
                </a:rPr>
                <a:t>█(𝑁ú𝑚𝑒𝑟𝑜 𝑑𝑒 𝑚𝑢𝑗𝑒𝑟𝑒𝑠 </a:t>
              </a:r>
              <a:r>
                <a:rPr lang="es-CR" sz="1100" b="0" i="0">
                  <a:solidFill>
                    <a:schemeClr val="tx1"/>
                  </a:solidFill>
                  <a:effectLst/>
                  <a:latin typeface="Cambria Math" panose="02040503050406030204" pitchFamily="18" charset="0"/>
                  <a:ea typeface="+mn-ea"/>
                  <a:cs typeface="+mn-cs"/>
                </a:rPr>
                <a:t>𝑒𝑛𝑡𝑟𝑒 10 𝑦 17 𝑎ñ𝑜𝑠@</a:t>
              </a:r>
              <a:r>
                <a:rPr lang="es-CR" sz="1050" b="0" i="0">
                  <a:latin typeface="Cambria Math" panose="02040503050406030204" pitchFamily="18" charset="0"/>
                </a:rPr>
                <a:t>𝑞𝑢𝑒 𝑒𝑠𝑡𝑎𝑏𝑎𝑛 𝑐𝑎𝑠𝑎𝑑𝑎𝑠 𝑜 𝑚𝑎𝑛𝑡𝑒𝑛í𝑎𝑛 𝑢𝑛𝑎 𝑢𝑛𝑖ó𝑛 𝑒𝑠𝑡𝑎𝑏𝑙𝑒)/(𝑇𝑜𝑡𝑎𝑙 𝑑𝑒 𝑚𝑢𝑗𝑒𝑟𝑒𝑠 𝑒𝑛𝑡𝑟𝑒 10 𝑦 17 𝑎ñ𝑜𝑠)</a:t>
              </a:r>
              <a:r>
                <a:rPr lang="es-CR" sz="105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050"/>
            </a:p>
          </xdr:txBody>
        </xdr:sp>
      </mc:Fallback>
    </mc:AlternateContent>
    <xdr:clientData/>
  </xdr:oneCellAnchor>
</xdr:wsDr>
</file>

<file path=xl/drawings/drawing119.xml><?xml version="1.0" encoding="utf-8"?>
<xdr:wsDr xmlns:xdr="http://schemas.openxmlformats.org/drawingml/2006/spreadsheetDrawing" xmlns:a="http://schemas.openxmlformats.org/drawingml/2006/main">
  <xdr:twoCellAnchor>
    <xdr:from>
      <xdr:col>2</xdr:col>
      <xdr:colOff>38099</xdr:colOff>
      <xdr:row>21</xdr:row>
      <xdr:rowOff>71434</xdr:rowOff>
    </xdr:from>
    <xdr:to>
      <xdr:col>10</xdr:col>
      <xdr:colOff>476250</xdr:colOff>
      <xdr:row>45</xdr:row>
      <xdr:rowOff>104775</xdr:rowOff>
    </xdr:to>
    <xdr:graphicFrame macro="">
      <xdr:nvGraphicFramePr>
        <xdr:cNvPr id="2" name="Gráfico 1">
          <a:extLst>
            <a:ext uri="{FF2B5EF4-FFF2-40B4-BE49-F238E27FC236}">
              <a16:creationId xmlns:a16="http://schemas.microsoft.com/office/drawing/2014/main" id="{00000000-0008-0000-9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0.xml><?xml version="1.0" encoding="utf-8"?>
<xdr:wsDr xmlns:xdr="http://schemas.openxmlformats.org/drawingml/2006/spreadsheetDrawing" xmlns:a="http://schemas.openxmlformats.org/drawingml/2006/main">
  <xdr:oneCellAnchor>
    <xdr:from>
      <xdr:col>3</xdr:col>
      <xdr:colOff>314325</xdr:colOff>
      <xdr:row>15</xdr:row>
      <xdr:rowOff>71437</xdr:rowOff>
    </xdr:from>
    <xdr:ext cx="5240730" cy="350802"/>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9A00-000002000000}"/>
                </a:ext>
              </a:extLst>
            </xdr:cNvPr>
            <xdr:cNvSpPr txBox="1"/>
          </xdr:nvSpPr>
          <xdr:spPr>
            <a:xfrm>
              <a:off x="4438650" y="7015162"/>
              <a:ext cx="5240730" cy="350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sSub>
                          <m:sSubPr>
                            <m:ctrlPr>
                              <a:rPr lang="es-CR" sz="1100" i="1">
                                <a:latin typeface="Cambria Math" panose="02040503050406030204" pitchFamily="18" charset="0"/>
                              </a:rPr>
                            </m:ctrlPr>
                          </m:sSubPr>
                          <m:e>
                            <m:r>
                              <a:rPr lang="es-CR" sz="1100" b="0" i="1">
                                <a:solidFill>
                                  <a:schemeClr val="tx1"/>
                                </a:solidFill>
                                <a:effectLst/>
                                <a:latin typeface="Cambria Math" panose="02040503050406030204" pitchFamily="18" charset="0"/>
                                <a:ea typeface="+mn-ea"/>
                                <a:cs typeface="+mn-cs"/>
                              </a:rPr>
                              <m:t>𝑇𝑖𝑒𝑚𝑝𝑜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𝑡𝑜𝑡𝑎𝑙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𝑑𝑒𝑑𝑖𝑐𝑎𝑑𝑜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𝑞𝑢𝑒h𝑎𝑐𝑒𝑟𝑒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𝑑𝑜𝑚</m:t>
                            </m:r>
                            <m:r>
                              <a:rPr lang="es-CR" sz="1100" b="0" i="1">
                                <a:solidFill>
                                  <a:schemeClr val="tx1"/>
                                </a:solidFill>
                                <a:effectLst/>
                                <a:latin typeface="Cambria Math" panose="02040503050406030204" pitchFamily="18" charset="0"/>
                                <a:ea typeface="+mn-ea"/>
                                <a:cs typeface="+mn-cs"/>
                              </a:rPr>
                              <m:t>é</m:t>
                            </m:r>
                            <m:r>
                              <a:rPr lang="es-CR" sz="1100" b="0" i="1">
                                <a:solidFill>
                                  <a:schemeClr val="tx1"/>
                                </a:solidFill>
                                <a:effectLst/>
                                <a:latin typeface="Cambria Math" panose="02040503050406030204" pitchFamily="18" charset="0"/>
                                <a:ea typeface="+mn-ea"/>
                                <a:cs typeface="+mn-cs"/>
                              </a:rPr>
                              <m:t>𝑠𝑡𝑖𝑐𝑜</m:t>
                            </m:r>
                          </m:e>
                          <m:sub>
                            <m:r>
                              <a:rPr lang="es-CR" sz="1100" b="0" i="1">
                                <a:latin typeface="Cambria Math" panose="02040503050406030204" pitchFamily="18" charset="0"/>
                              </a:rPr>
                              <m:t>𝑖</m:t>
                            </m:r>
                          </m:sub>
                        </m:sSub>
                      </m:num>
                      <m:den>
                        <m:sSub>
                          <m:sSubPr>
                            <m:ctrlPr>
                              <a:rPr lang="es-CR" sz="1100" i="1">
                                <a:latin typeface="Cambria Math" panose="02040503050406030204" pitchFamily="18" charset="0"/>
                              </a:rPr>
                            </m:ctrlPr>
                          </m:sSubPr>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𝑞𝑢𝑒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𝑑𝑒𝑐𝑙𝑎𝑟𝑎𝑟𝑜𝑛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h𝑎𝑏𝑒𝑟</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𝑑𝑒𝑑𝑖𝑐𝑎𝑑𝑜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𝑡𝑖𝑒𝑚𝑝𝑜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𝑞𝑢𝑒h𝑎𝑐𝑒𝑟</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𝑑𝑜𝑚</m:t>
                            </m:r>
                            <m:r>
                              <a:rPr lang="es-CR" sz="1100" b="0" i="1">
                                <a:solidFill>
                                  <a:schemeClr val="tx1"/>
                                </a:solidFill>
                                <a:effectLst/>
                                <a:latin typeface="Cambria Math" panose="02040503050406030204" pitchFamily="18" charset="0"/>
                                <a:ea typeface="+mn-ea"/>
                                <a:cs typeface="+mn-cs"/>
                              </a:rPr>
                              <m:t>é</m:t>
                            </m:r>
                            <m:r>
                              <a:rPr lang="es-CR" sz="1100" b="0" i="1">
                                <a:solidFill>
                                  <a:schemeClr val="tx1"/>
                                </a:solidFill>
                                <a:effectLst/>
                                <a:latin typeface="Cambria Math" panose="02040503050406030204" pitchFamily="18" charset="0"/>
                                <a:ea typeface="+mn-ea"/>
                                <a:cs typeface="+mn-cs"/>
                              </a:rPr>
                              <m:t>𝑠𝑡𝑖𝑐𝑜</m:t>
                            </m:r>
                          </m:e>
                          <m:sub>
                            <m:r>
                              <a:rPr lang="es-CR" sz="1100" b="0" i="1">
                                <a:latin typeface="Cambria Math" panose="02040503050406030204" pitchFamily="18" charset="0"/>
                              </a:rPr>
                              <m:t>𝑖</m:t>
                            </m:r>
                          </m:sub>
                        </m:sSub>
                      </m:den>
                    </m:f>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9A00-000002000000}"/>
                </a:ext>
              </a:extLst>
            </xdr:cNvPr>
            <xdr:cNvSpPr txBox="1"/>
          </xdr:nvSpPr>
          <xdr:spPr>
            <a:xfrm>
              <a:off x="4438650" y="7015162"/>
              <a:ext cx="5240730" cy="350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𝑇𝑖𝑒𝑚𝑝𝑜 𝑡𝑜𝑡𝑎𝑙 𝑑𝑒𝑑𝑖𝑐𝑎𝑑𝑜 𝑎𝑙 𝑞𝑢𝑒ℎ𝑎𝑐𝑒𝑟𝑒 𝑑𝑜𝑚é𝑠𝑡𝑖𝑐𝑜〗_</a:t>
              </a:r>
              <a:r>
                <a:rPr lang="es-CR" sz="1100" b="0" i="0">
                  <a:latin typeface="Cambria Math" panose="02040503050406030204" pitchFamily="18" charset="0"/>
                </a:rPr>
                <a:t>𝑖/〖</a:t>
              </a:r>
              <a:r>
                <a:rPr lang="es-CR" sz="1100" b="0" i="0">
                  <a:solidFill>
                    <a:schemeClr val="tx1"/>
                  </a:solidFill>
                  <a:effectLst/>
                  <a:latin typeface="Cambria Math" panose="02040503050406030204" pitchFamily="18" charset="0"/>
                  <a:ea typeface="+mn-ea"/>
                  <a:cs typeface="+mn-cs"/>
                </a:rPr>
                <a:t>𝑇𝑜𝑡𝑎𝑙 𝑑𝑒 𝑝𝑒𝑟𝑠𝑜𝑛𝑎𝑠 𝑞𝑢𝑒 𝑑𝑒𝑐𝑙𝑎𝑟𝑎𝑟𝑜𝑛 ℎ𝑎𝑏𝑒𝑟 𝑑𝑒𝑑𝑖𝑐𝑎𝑑𝑜 𝑡𝑖𝑒𝑚𝑝𝑜 𝑎𝑙 𝑞𝑢𝑒ℎ𝑎𝑐𝑒𝑟 𝑑𝑜𝑚é𝑠𝑡𝑖𝑐𝑜〗_</a:t>
              </a:r>
              <a:r>
                <a:rPr lang="es-CR" sz="1100" b="0" i="0">
                  <a:latin typeface="Cambria Math" panose="02040503050406030204" pitchFamily="18" charset="0"/>
                </a:rPr>
                <a:t>𝑖 </a:t>
              </a:r>
              <a:endParaRPr lang="es-CR" sz="1100"/>
            </a:p>
          </xdr:txBody>
        </xdr:sp>
      </mc:Fallback>
    </mc:AlternateContent>
    <xdr:clientData/>
  </xdr:oneCellAnchor>
</xdr:wsDr>
</file>

<file path=xl/drawings/drawing121.xml><?xml version="1.0" encoding="utf-8"?>
<xdr:wsDr xmlns:xdr="http://schemas.openxmlformats.org/drawingml/2006/spreadsheetDrawing" xmlns:a="http://schemas.openxmlformats.org/drawingml/2006/main">
  <xdr:twoCellAnchor>
    <xdr:from>
      <xdr:col>12</xdr:col>
      <xdr:colOff>76200</xdr:colOff>
      <xdr:row>9</xdr:row>
      <xdr:rowOff>109537</xdr:rowOff>
    </xdr:from>
    <xdr:to>
      <xdr:col>18</xdr:col>
      <xdr:colOff>409575</xdr:colOff>
      <xdr:row>28</xdr:row>
      <xdr:rowOff>138112</xdr:rowOff>
    </xdr:to>
    <xdr:graphicFrame macro="">
      <xdr:nvGraphicFramePr>
        <xdr:cNvPr id="2" name="Gráfico 1">
          <a:extLst>
            <a:ext uri="{FF2B5EF4-FFF2-40B4-BE49-F238E27FC236}">
              <a16:creationId xmlns:a16="http://schemas.microsoft.com/office/drawing/2014/main" id="{00000000-0008-0000-9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2.xml><?xml version="1.0" encoding="utf-8"?>
<xdr:wsDr xmlns:xdr="http://schemas.openxmlformats.org/drawingml/2006/spreadsheetDrawing" xmlns:a="http://schemas.openxmlformats.org/drawingml/2006/main">
  <xdr:oneCellAnchor>
    <xdr:from>
      <xdr:col>3</xdr:col>
      <xdr:colOff>871537</xdr:colOff>
      <xdr:row>16</xdr:row>
      <xdr:rowOff>90488</xdr:rowOff>
    </xdr:from>
    <xdr:ext cx="4132221" cy="350737"/>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9C00-000002000000}"/>
                </a:ext>
              </a:extLst>
            </xdr:cNvPr>
            <xdr:cNvSpPr txBox="1"/>
          </xdr:nvSpPr>
          <xdr:spPr>
            <a:xfrm>
              <a:off x="4138612" y="8520113"/>
              <a:ext cx="4132221"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𝑚𝑢𝑗𝑒𝑟𝑒𝑠</m:t>
                        </m:r>
                        <m:r>
                          <a:rPr lang="es-CR" sz="1100" b="0" i="1">
                            <a:latin typeface="Cambria Math" panose="02040503050406030204" pitchFamily="18" charset="0"/>
                          </a:rPr>
                          <m:t> </m:t>
                        </m:r>
                        <m:r>
                          <a:rPr lang="es-CR" sz="1100" b="0" i="1">
                            <a:latin typeface="Cambria Math" panose="02040503050406030204" pitchFamily="18" charset="0"/>
                          </a:rPr>
                          <m:t>𝑜𝑐𝑢𝑝𝑎𝑑𝑎𝑠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𝑝𝑢𝑒𝑠𝑡𝑜𝑠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𝑒𝑙𝑒𝑐𝑐𝑖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𝑝𝑜𝑝𝑢𝑙𝑎𝑟</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𝑜𝑐𝑢𝑝𝑎𝑑𝑎𝑠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𝑝𝑢𝑒𝑠𝑡𝑜𝑠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𝑒𝑙𝑒𝑐𝑐𝑖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𝑝𝑜𝑝𝑢𝑙𝑎𝑟</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9C00-000002000000}"/>
                </a:ext>
              </a:extLst>
            </xdr:cNvPr>
            <xdr:cNvSpPr txBox="1"/>
          </xdr:nvSpPr>
          <xdr:spPr>
            <a:xfrm>
              <a:off x="4138612" y="8520113"/>
              <a:ext cx="4132221"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𝑇𝑜𝑡𝑎𝑙 𝑑𝑒 𝑚𝑢𝑗𝑒𝑟𝑒𝑠 𝑜𝑐𝑢𝑝𝑎𝑑𝑎𝑠 𝑒𝑛 𝑝𝑢𝑒𝑠𝑡𝑜𝑠 𝑑𝑒 𝑒𝑙𝑒𝑐𝑐𝑖ó𝑛 𝑝𝑜𝑝𝑢𝑙𝑎𝑟)/(𝑇𝑜𝑡𝑎𝑙 𝑑𝑒 𝑜𝑐𝑢𝑝𝑎𝑑𝑎𝑠 𝑒𝑛 𝑝𝑢𝑒𝑠𝑡𝑜𝑠 𝑑𝑒 𝑒𝑙𝑒𝑐𝑐𝑖ó𝑛 𝑝𝑜𝑝𝑢𝑙𝑎𝑟)</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100"/>
            </a:p>
          </xdr:txBody>
        </xdr:sp>
      </mc:Fallback>
    </mc:AlternateContent>
    <xdr:clientData/>
  </xdr:oneCellAnchor>
  <xdr:oneCellAnchor>
    <xdr:from>
      <xdr:col>3</xdr:col>
      <xdr:colOff>871537</xdr:colOff>
      <xdr:row>16</xdr:row>
      <xdr:rowOff>90488</xdr:rowOff>
    </xdr:from>
    <xdr:ext cx="4132221" cy="350737"/>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9C00-000002000000}"/>
                </a:ext>
              </a:extLst>
            </xdr:cNvPr>
            <xdr:cNvSpPr txBox="1"/>
          </xdr:nvSpPr>
          <xdr:spPr>
            <a:xfrm>
              <a:off x="4138612" y="8520113"/>
              <a:ext cx="4132221"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𝑚𝑢𝑗𝑒𝑟𝑒𝑠</m:t>
                        </m:r>
                        <m:r>
                          <a:rPr lang="es-CR" sz="1100" b="0" i="1">
                            <a:latin typeface="Cambria Math" panose="02040503050406030204" pitchFamily="18" charset="0"/>
                          </a:rPr>
                          <m:t> </m:t>
                        </m:r>
                        <m:r>
                          <a:rPr lang="es-CR" sz="1100" b="0" i="1">
                            <a:latin typeface="Cambria Math" panose="02040503050406030204" pitchFamily="18" charset="0"/>
                          </a:rPr>
                          <m:t>𝑜𝑐𝑢𝑝𝑎𝑑𝑎𝑠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𝑝𝑢𝑒𝑠𝑡𝑜𝑠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𝑒𝑙𝑒𝑐𝑐𝑖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𝑝𝑜𝑝𝑢𝑙𝑎𝑟</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𝑜𝑐𝑢𝑝𝑎𝑑𝑎𝑠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𝑝𝑢𝑒𝑠𝑡𝑜𝑠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𝑒𝑙𝑒𝑐𝑐𝑖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𝑝𝑜𝑝𝑢𝑙𝑎𝑟</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9C00-000002000000}"/>
                </a:ext>
              </a:extLst>
            </xdr:cNvPr>
            <xdr:cNvSpPr txBox="1"/>
          </xdr:nvSpPr>
          <xdr:spPr>
            <a:xfrm>
              <a:off x="4138612" y="8520113"/>
              <a:ext cx="4132221"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𝑇𝑜𝑡𝑎𝑙 𝑑𝑒 𝑚𝑢𝑗𝑒𝑟𝑒𝑠 𝑜𝑐𝑢𝑝𝑎𝑑𝑎𝑠 𝑒𝑛 𝑝𝑢𝑒𝑠𝑡𝑜𝑠 𝑑𝑒 𝑒𝑙𝑒𝑐𝑐𝑖ó𝑛 𝑝𝑜𝑝𝑢𝑙𝑎𝑟)/(𝑇𝑜𝑡𝑎𝑙 𝑑𝑒 𝑜𝑐𝑢𝑝𝑎𝑑𝑎𝑠 𝑒𝑛 𝑝𝑢𝑒𝑠𝑡𝑜𝑠 𝑑𝑒 𝑒𝑙𝑒𝑐𝑐𝑖ó𝑛 𝑝𝑜𝑝𝑢𝑙𝑎𝑟)</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100"/>
            </a:p>
          </xdr:txBody>
        </xdr:sp>
      </mc:Fallback>
    </mc:AlternateContent>
    <xdr:clientData/>
  </xdr:oneCellAnchor>
  <xdr:oneCellAnchor>
    <xdr:from>
      <xdr:col>3</xdr:col>
      <xdr:colOff>309562</xdr:colOff>
      <xdr:row>16</xdr:row>
      <xdr:rowOff>109538</xdr:rowOff>
    </xdr:from>
    <xdr:ext cx="5069978" cy="350737"/>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9C00-000002000000}"/>
                </a:ext>
              </a:extLst>
            </xdr:cNvPr>
            <xdr:cNvSpPr txBox="1"/>
          </xdr:nvSpPr>
          <xdr:spPr>
            <a:xfrm>
              <a:off x="3576637" y="8577263"/>
              <a:ext cx="5069978"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𝑚𝑢𝑗𝑒𝑟𝑒𝑠</m:t>
                        </m:r>
                        <m:r>
                          <a:rPr lang="es-CR" sz="1100" b="0" i="1">
                            <a:latin typeface="Cambria Math" panose="02040503050406030204" pitchFamily="18" charset="0"/>
                          </a:rPr>
                          <m:t> </m:t>
                        </m:r>
                        <m:r>
                          <a:rPr lang="es-CR" sz="1100" b="0" i="1">
                            <a:latin typeface="Cambria Math" panose="02040503050406030204" pitchFamily="18" charset="0"/>
                          </a:rPr>
                          <m:t>𝑒𝑙𝑒𝑐𝑡𝑎𝑠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𝑝𝑢𝑒𝑠𝑡𝑜𝑠</m:t>
                        </m:r>
                        <m:r>
                          <a:rPr lang="es-CR" sz="1100" b="0" i="1">
                            <a:latin typeface="Cambria Math" panose="02040503050406030204" pitchFamily="18" charset="0"/>
                          </a:rPr>
                          <m:t> </m:t>
                        </m:r>
                        <m:r>
                          <a:rPr lang="es-CR" sz="1100" b="0" i="1">
                            <a:latin typeface="Cambria Math" panose="02040503050406030204" pitchFamily="18" charset="0"/>
                          </a:rPr>
                          <m:t>𝑝𝑟𝑜𝑝𝑖𝑒𝑡𝑎𝑟𝑖𝑜𝑠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𝑒𝑙𝑒𝑐𝑐𝑖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𝑝𝑜𝑝𝑢𝑙𝑎𝑟</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𝑒𝑙𝑒𝑐𝑡𝑎𝑠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𝑝𝑟𝑜𝑝𝑖𝑒𝑑𝑎𝑑</m:t>
                        </m:r>
                        <m:r>
                          <a:rPr lang="es-CR" sz="1100" b="0" i="1">
                            <a:latin typeface="Cambria Math" panose="02040503050406030204" pitchFamily="18" charset="0"/>
                          </a:rPr>
                          <m:t> </m:t>
                        </m:r>
                        <m:r>
                          <a:rPr lang="es-CR" sz="1100" b="0" i="1">
                            <a:latin typeface="Cambria Math" panose="02040503050406030204" pitchFamily="18" charset="0"/>
                          </a:rPr>
                          <m:t>𝑝𝑢𝑒𝑠𝑡𝑜𝑠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𝑒𝑙𝑒𝑐𝑐𝑖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𝑝𝑜𝑝𝑢𝑙𝑎𝑟</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9C00-000002000000}"/>
                </a:ext>
              </a:extLst>
            </xdr:cNvPr>
            <xdr:cNvSpPr txBox="1"/>
          </xdr:nvSpPr>
          <xdr:spPr>
            <a:xfrm>
              <a:off x="3576637" y="8577263"/>
              <a:ext cx="5069978"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𝑇𝑜𝑡𝑎𝑙 𝑑𝑒 𝑚𝑢𝑗𝑒𝑟𝑒𝑠 𝑒𝑙𝑒𝑐𝑡𝑎𝑠 𝑒𝑛 𝑝𝑢𝑒𝑠𝑡𝑜𝑠 𝑝𝑟𝑜𝑝𝑖𝑒𝑡𝑎𝑟𝑖𝑜𝑠 𝑑𝑒 𝑒𝑙𝑒𝑐𝑐𝑖ó𝑛 𝑝𝑜𝑝𝑢𝑙𝑎𝑟)/(𝑇𝑜𝑡𝑎𝑙 𝑑𝑒 𝑝𝑒𝑟𝑠𝑜𝑛𝑎𝑠 𝑒𝑙𝑒𝑐𝑡𝑎𝑠 𝑒𝑛 𝑒𝑛 𝑝𝑟𝑜𝑝𝑖𝑒𝑑𝑎𝑑 𝑝𝑢𝑒𝑠𝑡𝑜𝑠 𝑑𝑒 𝑒𝑙𝑒𝑐𝑐𝑖ó𝑛 𝑝𝑜𝑝𝑢𝑙𝑎𝑟)</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100"/>
            </a:p>
          </xdr:txBody>
        </xdr:sp>
      </mc:Fallback>
    </mc:AlternateContent>
    <xdr:clientData/>
  </xdr:oneCellAnchor>
</xdr:wsDr>
</file>

<file path=xl/drawings/drawing123.xml><?xml version="1.0" encoding="utf-8"?>
<xdr:wsDr xmlns:xdr="http://schemas.openxmlformats.org/drawingml/2006/spreadsheetDrawing" xmlns:a="http://schemas.openxmlformats.org/drawingml/2006/main">
  <xdr:twoCellAnchor>
    <xdr:from>
      <xdr:col>5</xdr:col>
      <xdr:colOff>752475</xdr:colOff>
      <xdr:row>8</xdr:row>
      <xdr:rowOff>519112</xdr:rowOff>
    </xdr:from>
    <xdr:to>
      <xdr:col>11</xdr:col>
      <xdr:colOff>752475</xdr:colOff>
      <xdr:row>25</xdr:row>
      <xdr:rowOff>128587</xdr:rowOff>
    </xdr:to>
    <xdr:graphicFrame macro="">
      <xdr:nvGraphicFramePr>
        <xdr:cNvPr id="2" name="Gráfico 1">
          <a:extLst>
            <a:ext uri="{FF2B5EF4-FFF2-40B4-BE49-F238E27FC236}">
              <a16:creationId xmlns:a16="http://schemas.microsoft.com/office/drawing/2014/main" id="{00000000-0008-0000-9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4.xml><?xml version="1.0" encoding="utf-8"?>
<c:userShapes xmlns:c="http://schemas.openxmlformats.org/drawingml/2006/chart">
  <cdr:relSizeAnchor xmlns:cdr="http://schemas.openxmlformats.org/drawingml/2006/chartDrawing">
    <cdr:from>
      <cdr:x>0.03958</cdr:x>
      <cdr:y>0.80382</cdr:y>
    </cdr:from>
    <cdr:to>
      <cdr:x>0.08125</cdr:x>
      <cdr:y>0.88021</cdr:y>
    </cdr:to>
    <cdr:sp macro="" textlink="">
      <cdr:nvSpPr>
        <cdr:cNvPr id="2" name="CuadroTexto 1"/>
        <cdr:cNvSpPr txBox="1"/>
      </cdr:nvSpPr>
      <cdr:spPr>
        <a:xfrm xmlns:a="http://schemas.openxmlformats.org/drawingml/2006/main">
          <a:off x="180975" y="2205038"/>
          <a:ext cx="190500" cy="20955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s-CR" sz="1100">
              <a:solidFill>
                <a:schemeClr val="bg2">
                  <a:lumMod val="50000"/>
                </a:schemeClr>
              </a:solidFill>
            </a:rPr>
            <a:t>0</a:t>
          </a:r>
        </a:p>
      </cdr:txBody>
    </cdr:sp>
  </cdr:relSizeAnchor>
  <cdr:relSizeAnchor xmlns:cdr="http://schemas.openxmlformats.org/drawingml/2006/chartDrawing">
    <cdr:from>
      <cdr:x>0.08333</cdr:x>
      <cdr:y>0.77604</cdr:y>
    </cdr:from>
    <cdr:to>
      <cdr:x>0.11875</cdr:x>
      <cdr:y>0.81424</cdr:y>
    </cdr:to>
    <cdr:cxnSp macro="">
      <cdr:nvCxnSpPr>
        <cdr:cNvPr id="4" name="Conector recto 3">
          <a:extLst xmlns:a="http://schemas.openxmlformats.org/drawingml/2006/main">
            <a:ext uri="{FF2B5EF4-FFF2-40B4-BE49-F238E27FC236}">
              <a16:creationId xmlns:a16="http://schemas.microsoft.com/office/drawing/2014/main" id="{1401549B-838F-4C1E-A124-B6A1713060C9}"/>
            </a:ext>
          </a:extLst>
        </cdr:cNvPr>
        <cdr:cNvCxnSpPr/>
      </cdr:nvCxnSpPr>
      <cdr:spPr>
        <a:xfrm xmlns:a="http://schemas.openxmlformats.org/drawingml/2006/main">
          <a:off x="381000" y="2128838"/>
          <a:ext cx="161925" cy="10477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0.08819</cdr:x>
      <cdr:y>0.76505</cdr:y>
    </cdr:from>
    <cdr:to>
      <cdr:x>0.12361</cdr:x>
      <cdr:y>0.80324</cdr:y>
    </cdr:to>
    <cdr:cxnSp macro="">
      <cdr:nvCxnSpPr>
        <cdr:cNvPr id="5" name="Conector recto 4">
          <a:extLst xmlns:a="http://schemas.openxmlformats.org/drawingml/2006/main">
            <a:ext uri="{FF2B5EF4-FFF2-40B4-BE49-F238E27FC236}">
              <a16:creationId xmlns:a16="http://schemas.microsoft.com/office/drawing/2014/main" id="{1F5090E5-E995-4F31-86CA-A8AC8F7E2E1B}"/>
            </a:ext>
          </a:extLst>
        </cdr:cNvPr>
        <cdr:cNvCxnSpPr/>
      </cdr:nvCxnSpPr>
      <cdr:spPr>
        <a:xfrm xmlns:a="http://schemas.openxmlformats.org/drawingml/2006/main">
          <a:off x="403225" y="2098675"/>
          <a:ext cx="161925" cy="10477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125.xml><?xml version="1.0" encoding="utf-8"?>
<xdr:wsDr xmlns:xdr="http://schemas.openxmlformats.org/drawingml/2006/spreadsheetDrawing" xmlns:a="http://schemas.openxmlformats.org/drawingml/2006/main">
  <xdr:oneCellAnchor>
    <xdr:from>
      <xdr:col>3</xdr:col>
      <xdr:colOff>171450</xdr:colOff>
      <xdr:row>15</xdr:row>
      <xdr:rowOff>133350</xdr:rowOff>
    </xdr:from>
    <xdr:ext cx="5286375" cy="742950"/>
    <mc:AlternateContent xmlns:mc="http://schemas.openxmlformats.org/markup-compatibility/2006" xmlns:a14="http://schemas.microsoft.com/office/drawing/2010/main">
      <mc:Choice Requires="a14">
        <xdr:sp macro="" textlink="">
          <xdr:nvSpPr>
            <xdr:cNvPr id="3" name="2 CuadroTexto">
              <a:extLst>
                <a:ext uri="{FF2B5EF4-FFF2-40B4-BE49-F238E27FC236}">
                  <a16:creationId xmlns:a16="http://schemas.microsoft.com/office/drawing/2014/main" id="{00000000-0008-0000-9E00-000002000000}"/>
                </a:ext>
              </a:extLst>
            </xdr:cNvPr>
            <xdr:cNvSpPr txBox="1"/>
          </xdr:nvSpPr>
          <xdr:spPr>
            <a:xfrm>
              <a:off x="4152900" y="4314825"/>
              <a:ext cx="5286375"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s-ES" sz="1050" b="0" i="0" baseline="0">
                <a:latin typeface="Cambria" panose="02040503050406030204" pitchFamily="18" charset="0"/>
                <a:ea typeface="Cambria Math" panose="02040503050406030204" pitchFamily="18" charset="0"/>
              </a:endParaRPr>
            </a:p>
            <a:p>
              <a:pPr/>
              <a14:m>
                <m:oMathPara xmlns:m="http://schemas.openxmlformats.org/officeDocument/2006/math">
                  <m:oMathParaPr>
                    <m:jc m:val="centerGroup"/>
                  </m:oMathParaPr>
                  <m:oMath xmlns:m="http://schemas.openxmlformats.org/officeDocument/2006/math">
                    <m:f>
                      <m:fPr>
                        <m:ctrlPr>
                          <a:rPr lang="es-ES" sz="1050" b="0" i="1">
                            <a:latin typeface="Cambria Math" panose="02040503050406030204" pitchFamily="18" charset="0"/>
                            <a:ea typeface="Cambria Math" panose="02040503050406030204" pitchFamily="18" charset="0"/>
                          </a:rPr>
                        </m:ctrlPr>
                      </m:fPr>
                      <m:num>
                        <m:r>
                          <m:rPr>
                            <m:sty m:val="p"/>
                          </m:rPr>
                          <a:rPr lang="es-ES" sz="1050" b="0" i="0">
                            <a:latin typeface="Cambria Math" panose="02040503050406030204" pitchFamily="18" charset="0"/>
                            <a:ea typeface="Cambria Math" panose="02040503050406030204" pitchFamily="18" charset="0"/>
                          </a:rPr>
                          <m:t>Mujeres</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ocupadas</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en</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cargos</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directivos</m:t>
                        </m:r>
                        <m:r>
                          <a:rPr lang="es-MX" sz="1050" b="0" i="0">
                            <a:latin typeface="Cambria Math" panose="02040503050406030204" pitchFamily="18" charset="0"/>
                            <a:ea typeface="Cambria Math" panose="02040503050406030204" pitchFamily="18" charset="0"/>
                          </a:rPr>
                          <m:t> </m:t>
                        </m:r>
                        <m:r>
                          <m:rPr>
                            <m:sty m:val="p"/>
                          </m:rPr>
                          <a:rPr lang="es-MX" sz="1050" b="0" i="0">
                            <a:latin typeface="Cambria Math" panose="02040503050406030204" pitchFamily="18" charset="0"/>
                            <a:ea typeface="Cambria Math" panose="02040503050406030204" pitchFamily="18" charset="0"/>
                          </a:rPr>
                          <m:t>y</m:t>
                        </m:r>
                        <m:r>
                          <a:rPr lang="es-MX" sz="1050" b="0" i="0">
                            <a:latin typeface="Cambria Math" panose="02040503050406030204" pitchFamily="18" charset="0"/>
                            <a:ea typeface="Cambria Math" panose="02040503050406030204" pitchFamily="18" charset="0"/>
                          </a:rPr>
                          <m:t> </m:t>
                        </m:r>
                        <m:r>
                          <m:rPr>
                            <m:sty m:val="p"/>
                          </m:rPr>
                          <a:rPr lang="es-MX" sz="1050" b="0" i="0">
                            <a:latin typeface="Cambria Math" panose="02040503050406030204" pitchFamily="18" charset="0"/>
                            <a:ea typeface="Cambria Math" panose="02040503050406030204" pitchFamily="18" charset="0"/>
                          </a:rPr>
                          <m:t>gerentes</m:t>
                        </m:r>
                      </m:num>
                      <m:den>
                        <m:r>
                          <m:rPr>
                            <m:sty m:val="p"/>
                          </m:rPr>
                          <a:rPr lang="es-ES" sz="1050" b="0" i="0">
                            <a:latin typeface="Cambria Math" panose="02040503050406030204" pitchFamily="18" charset="0"/>
                            <a:ea typeface="Cambria Math" panose="02040503050406030204" pitchFamily="18" charset="0"/>
                          </a:rPr>
                          <m:t>Total</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de</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hombres</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y</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mujeres</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ocupados</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en</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cargos</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directivos</m:t>
                        </m:r>
                        <m:r>
                          <a:rPr lang="es-MX" sz="1050" b="0" i="0">
                            <a:latin typeface="Cambria Math" panose="02040503050406030204" pitchFamily="18" charset="0"/>
                            <a:ea typeface="Cambria Math" panose="02040503050406030204" pitchFamily="18" charset="0"/>
                          </a:rPr>
                          <m:t> </m:t>
                        </m:r>
                        <m:r>
                          <m:rPr>
                            <m:sty m:val="p"/>
                          </m:rPr>
                          <a:rPr lang="es-MX" sz="1050" b="0" i="0">
                            <a:latin typeface="Cambria Math" panose="02040503050406030204" pitchFamily="18" charset="0"/>
                            <a:ea typeface="Cambria Math" panose="02040503050406030204" pitchFamily="18" charset="0"/>
                          </a:rPr>
                          <m:t>y</m:t>
                        </m:r>
                        <m:r>
                          <a:rPr lang="es-MX" sz="1050" b="0" i="0">
                            <a:latin typeface="Cambria Math" panose="02040503050406030204" pitchFamily="18" charset="0"/>
                            <a:ea typeface="Cambria Math" panose="02040503050406030204" pitchFamily="18" charset="0"/>
                          </a:rPr>
                          <m:t> </m:t>
                        </m:r>
                        <m:r>
                          <m:rPr>
                            <m:sty m:val="p"/>
                          </m:rPr>
                          <a:rPr lang="es-MX" sz="1050" b="0" i="0">
                            <a:latin typeface="Cambria Math" panose="02040503050406030204" pitchFamily="18" charset="0"/>
                            <a:ea typeface="Cambria Math" panose="02040503050406030204" pitchFamily="18" charset="0"/>
                          </a:rPr>
                          <m:t>gerentes</m:t>
                        </m:r>
                      </m:den>
                    </m:f>
                    <m:r>
                      <a:rPr lang="es-ES" sz="1050" b="0" i="0">
                        <a:latin typeface="Cambria Math" panose="02040503050406030204" pitchFamily="18" charset="0"/>
                        <a:ea typeface="Cambria Math" panose="02040503050406030204" pitchFamily="18" charset="0"/>
                      </a:rPr>
                      <m:t>×</m:t>
                    </m:r>
                    <m:r>
                      <a:rPr lang="es-MX" sz="1050" b="0" i="0">
                        <a:latin typeface="Cambria Math" panose="02040503050406030204" pitchFamily="18" charset="0"/>
                        <a:ea typeface="Cambria Math" panose="02040503050406030204" pitchFamily="18" charset="0"/>
                      </a:rPr>
                      <m:t>1</m:t>
                    </m:r>
                    <m:r>
                      <a:rPr lang="es-ES" sz="1050" b="0" i="0">
                        <a:latin typeface="Cambria Math" panose="02040503050406030204" pitchFamily="18" charset="0"/>
                        <a:ea typeface="Cambria Math" panose="02040503050406030204" pitchFamily="18" charset="0"/>
                      </a:rPr>
                      <m:t>0</m:t>
                    </m:r>
                    <m:r>
                      <a:rPr lang="es-MX" sz="1050" b="0" i="0">
                        <a:latin typeface="Cambria Math" panose="02040503050406030204" pitchFamily="18" charset="0"/>
                        <a:ea typeface="Cambria Math" panose="02040503050406030204" pitchFamily="18" charset="0"/>
                      </a:rPr>
                      <m:t>0</m:t>
                    </m:r>
                  </m:oMath>
                </m:oMathPara>
              </a14:m>
              <a:endParaRPr lang="es-ES" sz="1050" b="0" i="0">
                <a:latin typeface="Cambria" panose="02040503050406030204" pitchFamily="18" charset="0"/>
                <a:ea typeface="Cambria Math" panose="02040503050406030204" pitchFamily="18" charset="0"/>
              </a:endParaRPr>
            </a:p>
          </xdr:txBody>
        </xdr:sp>
      </mc:Choice>
      <mc:Fallback xmlns="">
        <xdr:sp macro="" textlink="">
          <xdr:nvSpPr>
            <xdr:cNvPr id="3" name="2 CuadroTexto">
              <a:extLst>
                <a:ext uri="{FF2B5EF4-FFF2-40B4-BE49-F238E27FC236}">
                  <a16:creationId xmlns:a16="http://schemas.microsoft.com/office/drawing/2014/main" id="{00000000-0008-0000-9E00-000002000000}"/>
                </a:ext>
              </a:extLst>
            </xdr:cNvPr>
            <xdr:cNvSpPr txBox="1"/>
          </xdr:nvSpPr>
          <xdr:spPr>
            <a:xfrm>
              <a:off x="4152900" y="4314825"/>
              <a:ext cx="5286375"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s-ES" sz="1050" b="0" i="0" baseline="0">
                <a:latin typeface="Cambria" panose="02040503050406030204" pitchFamily="18" charset="0"/>
                <a:ea typeface="Cambria Math" panose="02040503050406030204" pitchFamily="18" charset="0"/>
              </a:endParaRPr>
            </a:p>
            <a:p>
              <a:r>
                <a:rPr lang="es-ES" sz="1050" b="0" i="0">
                  <a:latin typeface="Cambria Math" panose="02040503050406030204" pitchFamily="18" charset="0"/>
                  <a:ea typeface="Cambria Math" panose="02040503050406030204" pitchFamily="18" charset="0"/>
                </a:rPr>
                <a:t>(Mujeres ocupadas en cargos directivos</a:t>
              </a:r>
              <a:r>
                <a:rPr lang="es-MX" sz="1050" b="0" i="0">
                  <a:latin typeface="Cambria Math" panose="02040503050406030204" pitchFamily="18" charset="0"/>
                  <a:ea typeface="Cambria Math" panose="02040503050406030204" pitchFamily="18" charset="0"/>
                </a:rPr>
                <a:t> y gerentes</a:t>
              </a:r>
              <a:r>
                <a:rPr lang="es-ES" sz="1050" b="0" i="0">
                  <a:latin typeface="Cambria Math" panose="02040503050406030204" pitchFamily="18" charset="0"/>
                  <a:ea typeface="Cambria Math" panose="02040503050406030204" pitchFamily="18" charset="0"/>
                </a:rPr>
                <a:t>)/(Total de hombres y mujeres ocupados en cargos directivos</a:t>
              </a:r>
              <a:r>
                <a:rPr lang="es-MX" sz="1050" b="0" i="0">
                  <a:latin typeface="Cambria Math" panose="02040503050406030204" pitchFamily="18" charset="0"/>
                  <a:ea typeface="Cambria Math" panose="02040503050406030204" pitchFamily="18" charset="0"/>
                </a:rPr>
                <a:t> y gerentes</a:t>
              </a:r>
              <a:r>
                <a:rPr lang="es-ES" sz="1050" b="0" i="0">
                  <a:latin typeface="Cambria Math" panose="02040503050406030204" pitchFamily="18" charset="0"/>
                  <a:ea typeface="Cambria Math" panose="02040503050406030204" pitchFamily="18" charset="0"/>
                </a:rPr>
                <a:t>)×</a:t>
              </a:r>
              <a:r>
                <a:rPr lang="es-MX" sz="1050" b="0" i="0">
                  <a:latin typeface="Cambria Math" panose="02040503050406030204" pitchFamily="18" charset="0"/>
                  <a:ea typeface="Cambria Math" panose="02040503050406030204" pitchFamily="18" charset="0"/>
                </a:rPr>
                <a:t>1</a:t>
              </a:r>
              <a:r>
                <a:rPr lang="es-ES" sz="1050" b="0" i="0">
                  <a:latin typeface="Cambria Math" panose="02040503050406030204" pitchFamily="18" charset="0"/>
                  <a:ea typeface="Cambria Math" panose="02040503050406030204" pitchFamily="18" charset="0"/>
                </a:rPr>
                <a:t>0</a:t>
              </a:r>
              <a:r>
                <a:rPr lang="es-MX" sz="1050" b="0" i="0">
                  <a:latin typeface="Cambria Math" panose="02040503050406030204" pitchFamily="18" charset="0"/>
                  <a:ea typeface="Cambria Math" panose="02040503050406030204" pitchFamily="18" charset="0"/>
                </a:rPr>
                <a:t>0</a:t>
              </a:r>
              <a:endParaRPr lang="es-ES" sz="1050" b="0" i="0">
                <a:latin typeface="Cambria" panose="02040503050406030204" pitchFamily="18" charset="0"/>
                <a:ea typeface="Cambria Math" panose="02040503050406030204" pitchFamily="18" charset="0"/>
              </a:endParaRPr>
            </a:p>
          </xdr:txBody>
        </xdr:sp>
      </mc:Fallback>
    </mc:AlternateContent>
    <xdr:clientData/>
  </xdr:oneCellAnchor>
  <xdr:oneCellAnchor>
    <xdr:from>
      <xdr:col>3</xdr:col>
      <xdr:colOff>171450</xdr:colOff>
      <xdr:row>15</xdr:row>
      <xdr:rowOff>133350</xdr:rowOff>
    </xdr:from>
    <xdr:ext cx="5286375" cy="742950"/>
    <mc:AlternateContent xmlns:mc="http://schemas.openxmlformats.org/markup-compatibility/2006" xmlns:a14="http://schemas.microsoft.com/office/drawing/2010/main">
      <mc:Choice Requires="a14">
        <xdr:sp macro="" textlink="">
          <xdr:nvSpPr>
            <xdr:cNvPr id="4" name="2 CuadroTexto">
              <a:extLst>
                <a:ext uri="{FF2B5EF4-FFF2-40B4-BE49-F238E27FC236}">
                  <a16:creationId xmlns:a16="http://schemas.microsoft.com/office/drawing/2014/main" id="{00000000-0008-0000-9E00-000002000000}"/>
                </a:ext>
              </a:extLst>
            </xdr:cNvPr>
            <xdr:cNvSpPr txBox="1"/>
          </xdr:nvSpPr>
          <xdr:spPr>
            <a:xfrm>
              <a:off x="4152900" y="4505325"/>
              <a:ext cx="5286375"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s-ES" sz="1050" b="0" i="0" baseline="0">
                <a:latin typeface="Cambria" panose="02040503050406030204" pitchFamily="18" charset="0"/>
                <a:ea typeface="Cambria Math" panose="02040503050406030204" pitchFamily="18" charset="0"/>
              </a:endParaRPr>
            </a:p>
            <a:p>
              <a:pPr/>
              <a14:m>
                <m:oMathPara xmlns:m="http://schemas.openxmlformats.org/officeDocument/2006/math">
                  <m:oMathParaPr>
                    <m:jc m:val="centerGroup"/>
                  </m:oMathParaPr>
                  <m:oMath xmlns:m="http://schemas.openxmlformats.org/officeDocument/2006/math">
                    <m:f>
                      <m:fPr>
                        <m:ctrlPr>
                          <a:rPr lang="es-ES" sz="1050" b="0" i="1">
                            <a:latin typeface="Cambria Math" panose="02040503050406030204" pitchFamily="18" charset="0"/>
                            <a:ea typeface="Cambria Math" panose="02040503050406030204" pitchFamily="18" charset="0"/>
                          </a:rPr>
                        </m:ctrlPr>
                      </m:fPr>
                      <m:num>
                        <m:r>
                          <m:rPr>
                            <m:sty m:val="p"/>
                          </m:rPr>
                          <a:rPr lang="es-ES" sz="1050" b="0" i="0">
                            <a:latin typeface="Cambria Math" panose="02040503050406030204" pitchFamily="18" charset="0"/>
                            <a:ea typeface="Cambria Math" panose="02040503050406030204" pitchFamily="18" charset="0"/>
                          </a:rPr>
                          <m:t>Mujeres</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ocupadas</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en</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cargos</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directivos</m:t>
                        </m:r>
                        <m:r>
                          <a:rPr lang="es-MX" sz="1050" b="0" i="0">
                            <a:latin typeface="Cambria Math" panose="02040503050406030204" pitchFamily="18" charset="0"/>
                            <a:ea typeface="Cambria Math" panose="02040503050406030204" pitchFamily="18" charset="0"/>
                          </a:rPr>
                          <m:t> </m:t>
                        </m:r>
                        <m:r>
                          <m:rPr>
                            <m:sty m:val="p"/>
                          </m:rPr>
                          <a:rPr lang="es-MX" sz="1050" b="0" i="0">
                            <a:latin typeface="Cambria Math" panose="02040503050406030204" pitchFamily="18" charset="0"/>
                            <a:ea typeface="Cambria Math" panose="02040503050406030204" pitchFamily="18" charset="0"/>
                          </a:rPr>
                          <m:t>y</m:t>
                        </m:r>
                        <m:r>
                          <a:rPr lang="es-MX" sz="1050" b="0" i="0">
                            <a:latin typeface="Cambria Math" panose="02040503050406030204" pitchFamily="18" charset="0"/>
                            <a:ea typeface="Cambria Math" panose="02040503050406030204" pitchFamily="18" charset="0"/>
                          </a:rPr>
                          <m:t> </m:t>
                        </m:r>
                        <m:r>
                          <m:rPr>
                            <m:sty m:val="p"/>
                          </m:rPr>
                          <a:rPr lang="es-MX" sz="1050" b="0" i="0">
                            <a:latin typeface="Cambria Math" panose="02040503050406030204" pitchFamily="18" charset="0"/>
                            <a:ea typeface="Cambria Math" panose="02040503050406030204" pitchFamily="18" charset="0"/>
                          </a:rPr>
                          <m:t>gerentes</m:t>
                        </m:r>
                      </m:num>
                      <m:den>
                        <m:r>
                          <m:rPr>
                            <m:sty m:val="p"/>
                          </m:rPr>
                          <a:rPr lang="es-ES" sz="1050" b="0" i="0">
                            <a:latin typeface="Cambria Math" panose="02040503050406030204" pitchFamily="18" charset="0"/>
                            <a:ea typeface="Cambria Math" panose="02040503050406030204" pitchFamily="18" charset="0"/>
                          </a:rPr>
                          <m:t>Total</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de</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hombres</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y</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mujeres</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ocupados</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en</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cargos</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directivos</m:t>
                        </m:r>
                        <m:r>
                          <a:rPr lang="es-MX" sz="1050" b="0" i="0">
                            <a:latin typeface="Cambria Math" panose="02040503050406030204" pitchFamily="18" charset="0"/>
                            <a:ea typeface="Cambria Math" panose="02040503050406030204" pitchFamily="18" charset="0"/>
                          </a:rPr>
                          <m:t> </m:t>
                        </m:r>
                        <m:r>
                          <m:rPr>
                            <m:sty m:val="p"/>
                          </m:rPr>
                          <a:rPr lang="es-MX" sz="1050" b="0" i="0">
                            <a:latin typeface="Cambria Math" panose="02040503050406030204" pitchFamily="18" charset="0"/>
                            <a:ea typeface="Cambria Math" panose="02040503050406030204" pitchFamily="18" charset="0"/>
                          </a:rPr>
                          <m:t>y</m:t>
                        </m:r>
                        <m:r>
                          <a:rPr lang="es-MX" sz="1050" b="0" i="0">
                            <a:latin typeface="Cambria Math" panose="02040503050406030204" pitchFamily="18" charset="0"/>
                            <a:ea typeface="Cambria Math" panose="02040503050406030204" pitchFamily="18" charset="0"/>
                          </a:rPr>
                          <m:t> </m:t>
                        </m:r>
                        <m:r>
                          <m:rPr>
                            <m:sty m:val="p"/>
                          </m:rPr>
                          <a:rPr lang="es-MX" sz="1050" b="0" i="0">
                            <a:latin typeface="Cambria Math" panose="02040503050406030204" pitchFamily="18" charset="0"/>
                            <a:ea typeface="Cambria Math" panose="02040503050406030204" pitchFamily="18" charset="0"/>
                          </a:rPr>
                          <m:t>gerentes</m:t>
                        </m:r>
                      </m:den>
                    </m:f>
                    <m:r>
                      <a:rPr lang="es-ES" sz="1050" b="0" i="0">
                        <a:latin typeface="Cambria Math" panose="02040503050406030204" pitchFamily="18" charset="0"/>
                        <a:ea typeface="Cambria Math" panose="02040503050406030204" pitchFamily="18" charset="0"/>
                      </a:rPr>
                      <m:t>×</m:t>
                    </m:r>
                    <m:r>
                      <a:rPr lang="es-MX" sz="1050" b="0" i="0">
                        <a:latin typeface="Cambria Math" panose="02040503050406030204" pitchFamily="18" charset="0"/>
                        <a:ea typeface="Cambria Math" panose="02040503050406030204" pitchFamily="18" charset="0"/>
                      </a:rPr>
                      <m:t>1</m:t>
                    </m:r>
                    <m:r>
                      <a:rPr lang="es-ES" sz="1050" b="0" i="0">
                        <a:latin typeface="Cambria Math" panose="02040503050406030204" pitchFamily="18" charset="0"/>
                        <a:ea typeface="Cambria Math" panose="02040503050406030204" pitchFamily="18" charset="0"/>
                      </a:rPr>
                      <m:t>0</m:t>
                    </m:r>
                    <m:r>
                      <a:rPr lang="es-MX" sz="1050" b="0" i="0">
                        <a:latin typeface="Cambria Math" panose="02040503050406030204" pitchFamily="18" charset="0"/>
                        <a:ea typeface="Cambria Math" panose="02040503050406030204" pitchFamily="18" charset="0"/>
                      </a:rPr>
                      <m:t>0</m:t>
                    </m:r>
                  </m:oMath>
                </m:oMathPara>
              </a14:m>
              <a:endParaRPr lang="es-ES" sz="1050" b="0" i="0">
                <a:latin typeface="Cambria" panose="02040503050406030204" pitchFamily="18" charset="0"/>
                <a:ea typeface="Cambria Math" panose="02040503050406030204" pitchFamily="18" charset="0"/>
              </a:endParaRPr>
            </a:p>
          </xdr:txBody>
        </xdr:sp>
      </mc:Choice>
      <mc:Fallback xmlns="">
        <xdr:sp macro="" textlink="">
          <xdr:nvSpPr>
            <xdr:cNvPr id="4" name="2 CuadroTexto">
              <a:extLst>
                <a:ext uri="{FF2B5EF4-FFF2-40B4-BE49-F238E27FC236}">
                  <a16:creationId xmlns:a16="http://schemas.microsoft.com/office/drawing/2014/main" id="{00000000-0008-0000-9E00-000002000000}"/>
                </a:ext>
              </a:extLst>
            </xdr:cNvPr>
            <xdr:cNvSpPr txBox="1"/>
          </xdr:nvSpPr>
          <xdr:spPr>
            <a:xfrm>
              <a:off x="4152900" y="4505325"/>
              <a:ext cx="5286375"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s-ES" sz="1050" b="0" i="0" baseline="0">
                <a:latin typeface="Cambria" panose="02040503050406030204" pitchFamily="18" charset="0"/>
                <a:ea typeface="Cambria Math" panose="02040503050406030204" pitchFamily="18" charset="0"/>
              </a:endParaRPr>
            </a:p>
            <a:p>
              <a:pPr/>
              <a:r>
                <a:rPr lang="es-ES" sz="1050" b="0" i="0">
                  <a:latin typeface="Cambria Math" panose="02040503050406030204" pitchFamily="18" charset="0"/>
                  <a:ea typeface="Cambria Math" panose="02040503050406030204" pitchFamily="18" charset="0"/>
                </a:rPr>
                <a:t>(Mujeres ocupadas en cargos directivos</a:t>
              </a:r>
              <a:r>
                <a:rPr lang="es-MX" sz="1050" b="0" i="0">
                  <a:latin typeface="Cambria Math" panose="02040503050406030204" pitchFamily="18" charset="0"/>
                  <a:ea typeface="Cambria Math" panose="02040503050406030204" pitchFamily="18" charset="0"/>
                </a:rPr>
                <a:t> y gerentes</a:t>
              </a:r>
              <a:r>
                <a:rPr lang="es-ES" sz="1050" b="0" i="0">
                  <a:latin typeface="Cambria Math" panose="02040503050406030204" pitchFamily="18" charset="0"/>
                  <a:ea typeface="Cambria Math" panose="02040503050406030204" pitchFamily="18" charset="0"/>
                </a:rPr>
                <a:t>)/(Total de hombres y mujeres ocupados en cargos directivos</a:t>
              </a:r>
              <a:r>
                <a:rPr lang="es-MX" sz="1050" b="0" i="0">
                  <a:latin typeface="Cambria Math" panose="02040503050406030204" pitchFamily="18" charset="0"/>
                  <a:ea typeface="Cambria Math" panose="02040503050406030204" pitchFamily="18" charset="0"/>
                </a:rPr>
                <a:t> y gerentes</a:t>
              </a:r>
              <a:r>
                <a:rPr lang="es-ES" sz="1050" b="0" i="0">
                  <a:latin typeface="Cambria Math" panose="02040503050406030204" pitchFamily="18" charset="0"/>
                  <a:ea typeface="Cambria Math" panose="02040503050406030204" pitchFamily="18" charset="0"/>
                </a:rPr>
                <a:t>)×</a:t>
              </a:r>
              <a:r>
                <a:rPr lang="es-MX" sz="1050" b="0" i="0">
                  <a:latin typeface="Cambria Math" panose="02040503050406030204" pitchFamily="18" charset="0"/>
                  <a:ea typeface="Cambria Math" panose="02040503050406030204" pitchFamily="18" charset="0"/>
                </a:rPr>
                <a:t>1</a:t>
              </a:r>
              <a:r>
                <a:rPr lang="es-ES" sz="1050" b="0" i="0">
                  <a:latin typeface="Cambria Math" panose="02040503050406030204" pitchFamily="18" charset="0"/>
                  <a:ea typeface="Cambria Math" panose="02040503050406030204" pitchFamily="18" charset="0"/>
                </a:rPr>
                <a:t>0</a:t>
              </a:r>
              <a:r>
                <a:rPr lang="es-MX" sz="1050" b="0" i="0">
                  <a:latin typeface="Cambria Math" panose="02040503050406030204" pitchFamily="18" charset="0"/>
                  <a:ea typeface="Cambria Math" panose="02040503050406030204" pitchFamily="18" charset="0"/>
                </a:rPr>
                <a:t>0</a:t>
              </a:r>
              <a:endParaRPr lang="es-ES" sz="1050" b="0" i="0">
                <a:latin typeface="Cambria" panose="02040503050406030204" pitchFamily="18" charset="0"/>
                <a:ea typeface="Cambria Math" panose="02040503050406030204" pitchFamily="18" charset="0"/>
              </a:endParaRPr>
            </a:p>
          </xdr:txBody>
        </xdr:sp>
      </mc:Fallback>
    </mc:AlternateContent>
    <xdr:clientData/>
  </xdr:oneCellAnchor>
</xdr:wsDr>
</file>

<file path=xl/drawings/drawing126.xml><?xml version="1.0" encoding="utf-8"?>
<xdr:wsDr xmlns:xdr="http://schemas.openxmlformats.org/drawingml/2006/spreadsheetDrawing" xmlns:a="http://schemas.openxmlformats.org/drawingml/2006/main">
  <xdr:twoCellAnchor>
    <xdr:from>
      <xdr:col>1</xdr:col>
      <xdr:colOff>1019174</xdr:colOff>
      <xdr:row>15</xdr:row>
      <xdr:rowOff>42861</xdr:rowOff>
    </xdr:from>
    <xdr:to>
      <xdr:col>8</xdr:col>
      <xdr:colOff>428624</xdr:colOff>
      <xdr:row>35</xdr:row>
      <xdr:rowOff>28574</xdr:rowOff>
    </xdr:to>
    <xdr:graphicFrame macro="">
      <xdr:nvGraphicFramePr>
        <xdr:cNvPr id="2" name="Gráfico 1">
          <a:extLst>
            <a:ext uri="{FF2B5EF4-FFF2-40B4-BE49-F238E27FC236}">
              <a16:creationId xmlns:a16="http://schemas.microsoft.com/office/drawing/2014/main" id="{00000000-0008-0000-9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7.xml><?xml version="1.0" encoding="utf-8"?>
<xdr:wsDr xmlns:xdr="http://schemas.openxmlformats.org/drawingml/2006/spreadsheetDrawing" xmlns:a="http://schemas.openxmlformats.org/drawingml/2006/main">
  <xdr:oneCellAnchor>
    <xdr:from>
      <xdr:col>3</xdr:col>
      <xdr:colOff>1106487</xdr:colOff>
      <xdr:row>15</xdr:row>
      <xdr:rowOff>60324</xdr:rowOff>
    </xdr:from>
    <xdr:ext cx="3810915" cy="510909"/>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A000-000002000000}"/>
                </a:ext>
              </a:extLst>
            </xdr:cNvPr>
            <xdr:cNvSpPr txBox="1"/>
          </xdr:nvSpPr>
          <xdr:spPr>
            <a:xfrm>
              <a:off x="4364037" y="4384674"/>
              <a:ext cx="3810915" cy="510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b="0" i="1">
                                <a:latin typeface="Cambria Math" panose="02040503050406030204" pitchFamily="18" charset="0"/>
                              </a:rPr>
                            </m:ctrlPr>
                          </m:eqArrPr>
                          <m:e>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𝑚𝑢𝑗𝑒𝑟𝑒𝑠</m:t>
                            </m:r>
                            <m:r>
                              <a:rPr lang="es-CR" sz="1100" b="0" i="1">
                                <a:latin typeface="Cambria Math" panose="02040503050406030204" pitchFamily="18" charset="0"/>
                              </a:rPr>
                              <m:t> </m:t>
                            </m:r>
                            <m:r>
                              <a:rPr lang="es-CR" sz="1100" b="0" i="1">
                                <a:latin typeface="Cambria Math" panose="02040503050406030204" pitchFamily="18" charset="0"/>
                              </a:rPr>
                              <m:t>𝑒𝑛𝑡𝑟𝑒</m:t>
                            </m:r>
                            <m:r>
                              <a:rPr lang="es-CR" sz="1100" b="0" i="1">
                                <a:latin typeface="Cambria Math" panose="02040503050406030204" pitchFamily="18" charset="0"/>
                              </a:rPr>
                              <m:t> 15 </m:t>
                            </m:r>
                            <m:r>
                              <a:rPr lang="es-CR" sz="1100" b="0" i="1">
                                <a:latin typeface="Cambria Math" panose="02040503050406030204" pitchFamily="18" charset="0"/>
                              </a:rPr>
                              <m:t>𝑦</m:t>
                            </m:r>
                            <m:r>
                              <a:rPr lang="es-CR" sz="1100" b="0" i="1">
                                <a:latin typeface="Cambria Math" panose="02040503050406030204" pitchFamily="18" charset="0"/>
                              </a:rPr>
                              <m:t> 49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r>
                              <a:rPr lang="es-CR" sz="1100" b="0" i="1">
                                <a:latin typeface="Cambria Math" panose="02040503050406030204" pitchFamily="18" charset="0"/>
                              </a:rPr>
                              <m:t> </m:t>
                            </m:r>
                            <m:r>
                              <a:rPr lang="es-CR" sz="1100" b="0" i="1">
                                <a:latin typeface="Cambria Math" panose="02040503050406030204" pitchFamily="18" charset="0"/>
                              </a:rPr>
                              <m:t>𝑞𝑢𝑒</m:t>
                            </m:r>
                            <m:r>
                              <a:rPr lang="es-CR" sz="1100" b="0" i="1">
                                <a:latin typeface="Cambria Math" panose="02040503050406030204" pitchFamily="18" charset="0"/>
                              </a:rPr>
                              <m:t> </m:t>
                            </m:r>
                            <m:r>
                              <a:rPr lang="es-CR" sz="1100" b="0" i="1">
                                <a:latin typeface="Cambria Math" panose="02040503050406030204" pitchFamily="18" charset="0"/>
                              </a:rPr>
                              <m:t>𝑡𝑜𝑚𝑎𝑛</m:t>
                            </m:r>
                            <m:r>
                              <a:rPr lang="es-CR" sz="1100" b="0" i="1">
                                <a:latin typeface="Cambria Math" panose="02040503050406030204" pitchFamily="18" charset="0"/>
                              </a:rPr>
                              <m:t> </m:t>
                            </m:r>
                            <m:r>
                              <a:rPr lang="es-CR" sz="1100" b="0" i="1">
                                <a:latin typeface="Cambria Math" panose="02040503050406030204" pitchFamily="18" charset="0"/>
                              </a:rPr>
                              <m:t>𝑠𝑢𝑠</m:t>
                            </m:r>
                            <m:r>
                              <a:rPr lang="es-CR" sz="1100" b="0" i="1">
                                <a:latin typeface="Cambria Math" panose="02040503050406030204" pitchFamily="18" charset="0"/>
                              </a:rPr>
                              <m:t> </m:t>
                            </m:r>
                          </m:e>
                          <m:e>
                            <m:r>
                              <a:rPr lang="es-CR" sz="1100" b="0" i="1">
                                <a:solidFill>
                                  <a:schemeClr val="tx1"/>
                                </a:solidFill>
                                <a:effectLst/>
                                <a:latin typeface="Cambria Math" panose="02040503050406030204" pitchFamily="18" charset="0"/>
                                <a:ea typeface="+mn-ea"/>
                                <a:cs typeface="+mn-cs"/>
                              </a:rPr>
                              <m:t>𝑝𝑟𝑜𝑝𝑖𝑎𝑠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𝑑𝑒𝑐𝑖𝑠𝑖𝑜𝑛𝑒𝑠</m:t>
                            </m:r>
                            <m:r>
                              <a:rPr lang="es-CR" sz="1100" b="0" i="1">
                                <a:solidFill>
                                  <a:schemeClr val="tx1"/>
                                </a:solidFill>
                                <a:effectLst/>
                                <a:latin typeface="Cambria Math" panose="02040503050406030204" pitchFamily="18" charset="0"/>
                                <a:ea typeface="+mn-ea"/>
                                <a:cs typeface="+mn-cs"/>
                              </a:rPr>
                              <m:t> </m:t>
                            </m:r>
                            <m:r>
                              <a:rPr lang="es-CR" sz="1100" b="0" i="1">
                                <a:latin typeface="Cambria Math" panose="02040503050406030204" pitchFamily="18" charset="0"/>
                              </a:rPr>
                              <m:t>𝑟𝑒𝑠𝑝𝑒𝑐𝑡𝑜</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𝑙𝑎𝑠</m:t>
                            </m:r>
                            <m:r>
                              <a:rPr lang="es-CR" sz="1100" b="0" i="1">
                                <a:latin typeface="Cambria Math" panose="02040503050406030204" pitchFamily="18" charset="0"/>
                              </a:rPr>
                              <m:t> </m:t>
                            </m:r>
                            <m:r>
                              <a:rPr lang="es-CR" sz="1100" b="0" i="1">
                                <a:latin typeface="Cambria Math" panose="02040503050406030204" pitchFamily="18" charset="0"/>
                              </a:rPr>
                              <m:t>𝑟𝑒𝑙𝑎𝑐𝑖𝑜𝑛𝑒𝑠</m:t>
                            </m:r>
                            <m:r>
                              <a:rPr lang="es-CR" sz="1100" b="0" i="1">
                                <a:latin typeface="Cambria Math" panose="02040503050406030204" pitchFamily="18" charset="0"/>
                              </a:rPr>
                              <m:t> </m:t>
                            </m:r>
                            <m:r>
                              <a:rPr lang="es-CR" sz="1100" b="0" i="1">
                                <a:latin typeface="Cambria Math" panose="02040503050406030204" pitchFamily="18" charset="0"/>
                              </a:rPr>
                              <m:t>𝑠𝑒𝑥𝑢𝑎𝑙𝑒𝑠</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𝑚𝑢𝑗𝑒𝑟𝑒𝑠</m:t>
                        </m:r>
                        <m:r>
                          <a:rPr lang="es-CR" sz="1100" b="0" i="1">
                            <a:latin typeface="Cambria Math" panose="02040503050406030204" pitchFamily="18" charset="0"/>
                          </a:rPr>
                          <m:t> </m:t>
                        </m:r>
                        <m:r>
                          <a:rPr lang="es-CR" sz="1100" b="0" i="1">
                            <a:latin typeface="Cambria Math" panose="02040503050406030204" pitchFamily="18" charset="0"/>
                          </a:rPr>
                          <m:t>𝑒𝑛𝑡𝑟𝑒</m:t>
                        </m:r>
                        <m:r>
                          <a:rPr lang="es-CR" sz="1100" b="0" i="1">
                            <a:latin typeface="Cambria Math" panose="02040503050406030204" pitchFamily="18" charset="0"/>
                          </a:rPr>
                          <m:t> 15 </m:t>
                        </m:r>
                        <m:r>
                          <a:rPr lang="es-CR" sz="1100" b="0" i="1">
                            <a:latin typeface="Cambria Math" panose="02040503050406030204" pitchFamily="18" charset="0"/>
                          </a:rPr>
                          <m:t>𝑦</m:t>
                        </m:r>
                        <m:r>
                          <a:rPr lang="es-CR" sz="1100" b="0" i="1">
                            <a:latin typeface="Cambria Math" panose="02040503050406030204" pitchFamily="18" charset="0"/>
                          </a:rPr>
                          <m:t> 49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A000-000002000000}"/>
                </a:ext>
              </a:extLst>
            </xdr:cNvPr>
            <xdr:cNvSpPr txBox="1"/>
          </xdr:nvSpPr>
          <xdr:spPr>
            <a:xfrm>
              <a:off x="4364037" y="4384674"/>
              <a:ext cx="3810915" cy="510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█(𝑇𝑜𝑡𝑎𝑙 𝑑𝑒 𝑚𝑢𝑗𝑒𝑟𝑒𝑠 𝑒𝑛𝑡𝑟𝑒 15 𝑦 49 𝑎ñ𝑜𝑠 𝑞𝑢𝑒 𝑡𝑜𝑚𝑎𝑛 𝑠𝑢𝑠 @</a:t>
              </a:r>
              <a:r>
                <a:rPr lang="es-CR" sz="1100" b="0" i="0">
                  <a:solidFill>
                    <a:schemeClr val="tx1"/>
                  </a:solidFill>
                  <a:effectLst/>
                  <a:latin typeface="Cambria Math" panose="02040503050406030204" pitchFamily="18" charset="0"/>
                  <a:ea typeface="+mn-ea"/>
                  <a:cs typeface="+mn-cs"/>
                </a:rPr>
                <a:t>𝑝𝑟𝑜𝑝𝑖𝑎𝑠 𝑑𝑒𝑐𝑖𝑠𝑖𝑜𝑛𝑒𝑠 </a:t>
              </a:r>
              <a:r>
                <a:rPr lang="es-CR" sz="1100" b="0" i="0">
                  <a:latin typeface="Cambria Math" panose="02040503050406030204" pitchFamily="18" charset="0"/>
                </a:rPr>
                <a:t>𝑟𝑒𝑠𝑝𝑒𝑐𝑡𝑜 𝑎 𝑙𝑎𝑠 𝑟𝑒𝑙𝑎𝑐𝑖𝑜𝑛𝑒𝑠 𝑠𝑒𝑥𝑢𝑎𝑙𝑒𝑠)/(𝑇𝑜𝑡𝑎𝑙 𝑑𝑒 𝑚𝑢𝑗𝑒𝑟𝑒𝑠 𝑒𝑛𝑡𝑟𝑒 15 𝑦 49 𝑎ñ𝑜𝑠)</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100"/>
            </a:p>
          </xdr:txBody>
        </xdr:sp>
      </mc:Fallback>
    </mc:AlternateContent>
    <xdr:clientData/>
  </xdr:oneCellAnchor>
</xdr:wsDr>
</file>

<file path=xl/drawings/drawing128.xml><?xml version="1.0" encoding="utf-8"?>
<xdr:wsDr xmlns:xdr="http://schemas.openxmlformats.org/drawingml/2006/spreadsheetDrawing" xmlns:a="http://schemas.openxmlformats.org/drawingml/2006/main">
  <xdr:twoCellAnchor>
    <xdr:from>
      <xdr:col>2</xdr:col>
      <xdr:colOff>0</xdr:colOff>
      <xdr:row>20</xdr:row>
      <xdr:rowOff>14287</xdr:rowOff>
    </xdr:from>
    <xdr:to>
      <xdr:col>12</xdr:col>
      <xdr:colOff>314325</xdr:colOff>
      <xdr:row>39</xdr:row>
      <xdr:rowOff>23812</xdr:rowOff>
    </xdr:to>
    <xdr:graphicFrame macro="">
      <xdr:nvGraphicFramePr>
        <xdr:cNvPr id="2" name="Gráfico 1">
          <a:extLst>
            <a:ext uri="{FF2B5EF4-FFF2-40B4-BE49-F238E27FC236}">
              <a16:creationId xmlns:a16="http://schemas.microsoft.com/office/drawing/2014/main" id="{00000000-0008-0000-A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9.xml><?xml version="1.0" encoding="utf-8"?>
<c:userShapes xmlns:c="http://schemas.openxmlformats.org/drawingml/2006/chart">
  <cdr:relSizeAnchor xmlns:cdr="http://schemas.openxmlformats.org/drawingml/2006/chartDrawing">
    <cdr:from>
      <cdr:x>0.02708</cdr:x>
      <cdr:y>0.74132</cdr:y>
    </cdr:from>
    <cdr:to>
      <cdr:x>0.07917</cdr:x>
      <cdr:y>0.8316</cdr:y>
    </cdr:to>
    <cdr:sp macro="" textlink="">
      <cdr:nvSpPr>
        <cdr:cNvPr id="2" name="CuadroTexto 1"/>
        <cdr:cNvSpPr txBox="1"/>
      </cdr:nvSpPr>
      <cdr:spPr>
        <a:xfrm xmlns:a="http://schemas.openxmlformats.org/drawingml/2006/main">
          <a:off x="123824" y="2033588"/>
          <a:ext cx="238125" cy="247649"/>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s-CR" sz="1100">
              <a:solidFill>
                <a:schemeClr val="bg2">
                  <a:lumMod val="50000"/>
                </a:schemeClr>
              </a:solidFill>
            </a:rPr>
            <a:t>0</a:t>
          </a:r>
        </a:p>
      </cdr:txBody>
    </cdr:sp>
  </cdr:relSizeAnchor>
  <cdr:relSizeAnchor xmlns:cdr="http://schemas.openxmlformats.org/drawingml/2006/chartDrawing">
    <cdr:from>
      <cdr:x>0.075</cdr:x>
      <cdr:y>0.7309</cdr:y>
    </cdr:from>
    <cdr:to>
      <cdr:x>0.09792</cdr:x>
      <cdr:y>0.75868</cdr:y>
    </cdr:to>
    <cdr:cxnSp macro="">
      <cdr:nvCxnSpPr>
        <cdr:cNvPr id="6" name="Conector recto 5">
          <a:extLst xmlns:a="http://schemas.openxmlformats.org/drawingml/2006/main">
            <a:ext uri="{FF2B5EF4-FFF2-40B4-BE49-F238E27FC236}">
              <a16:creationId xmlns:a16="http://schemas.microsoft.com/office/drawing/2014/main" id="{2BAF21D5-C0A1-415F-A1E8-DAD58808CD4D}"/>
            </a:ext>
          </a:extLst>
        </cdr:cNvPr>
        <cdr:cNvCxnSpPr/>
      </cdr:nvCxnSpPr>
      <cdr:spPr>
        <a:xfrm xmlns:a="http://schemas.openxmlformats.org/drawingml/2006/main">
          <a:off x="342900" y="2005013"/>
          <a:ext cx="104775" cy="7620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0.07569</cdr:x>
      <cdr:y>0.71296</cdr:y>
    </cdr:from>
    <cdr:to>
      <cdr:x>0.09861</cdr:x>
      <cdr:y>0.74074</cdr:y>
    </cdr:to>
    <cdr:cxnSp macro="">
      <cdr:nvCxnSpPr>
        <cdr:cNvPr id="7" name="Conector recto 6">
          <a:extLst xmlns:a="http://schemas.openxmlformats.org/drawingml/2006/main">
            <a:ext uri="{FF2B5EF4-FFF2-40B4-BE49-F238E27FC236}">
              <a16:creationId xmlns:a16="http://schemas.microsoft.com/office/drawing/2014/main" id="{96931208-16F1-414A-9854-802468E3A775}"/>
            </a:ext>
          </a:extLst>
        </cdr:cNvPr>
        <cdr:cNvCxnSpPr/>
      </cdr:nvCxnSpPr>
      <cdr:spPr>
        <a:xfrm xmlns:a="http://schemas.openxmlformats.org/drawingml/2006/main">
          <a:off x="346075" y="1955800"/>
          <a:ext cx="104775" cy="7620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130.xml><?xml version="1.0" encoding="utf-8"?>
<xdr:wsDr xmlns:xdr="http://schemas.openxmlformats.org/drawingml/2006/spreadsheetDrawing" xmlns:a="http://schemas.openxmlformats.org/drawingml/2006/main">
  <xdr:oneCellAnchor>
    <xdr:from>
      <xdr:col>3</xdr:col>
      <xdr:colOff>414337</xdr:colOff>
      <xdr:row>15</xdr:row>
      <xdr:rowOff>123825</xdr:rowOff>
    </xdr:from>
    <xdr:ext cx="3940374" cy="461601"/>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A800-000002000000}"/>
                </a:ext>
              </a:extLst>
            </xdr:cNvPr>
            <xdr:cNvSpPr txBox="1"/>
          </xdr:nvSpPr>
          <xdr:spPr>
            <a:xfrm>
              <a:off x="3633787" y="3876675"/>
              <a:ext cx="3940374" cy="461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eqArr>
                          <m:eqArrPr>
                            <m:ctrlPr>
                              <a:rPr lang="es-CR" sz="1050" b="0" i="1">
                                <a:latin typeface="Cambria Math" panose="02040503050406030204" pitchFamily="18" charset="0"/>
                              </a:rPr>
                            </m:ctrlPr>
                          </m:eqArrPr>
                          <m:e>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𝑝𝑒𝑟𝑠𝑜𝑛𝑎𝑠</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5 </m:t>
                            </m:r>
                            <m:r>
                              <a:rPr lang="es-CR" sz="1050" b="0" i="1">
                                <a:latin typeface="Cambria Math" panose="02040503050406030204" pitchFamily="18" charset="0"/>
                              </a:rPr>
                              <m:t>𝑎</m:t>
                            </m:r>
                            <m:r>
                              <a:rPr lang="es-CR" sz="1050" b="0" i="1">
                                <a:latin typeface="Cambria Math" panose="02040503050406030204" pitchFamily="18" charset="0"/>
                              </a:rPr>
                              <m:t>ñ</m:t>
                            </m:r>
                            <m:r>
                              <a:rPr lang="es-CR" sz="1050" b="0" i="1">
                                <a:latin typeface="Cambria Math" panose="02040503050406030204" pitchFamily="18" charset="0"/>
                              </a:rPr>
                              <m:t>𝑜𝑠</m:t>
                            </m:r>
                            <m:r>
                              <a:rPr lang="es-CR" sz="1050" b="0" i="1">
                                <a:latin typeface="Cambria Math" panose="02040503050406030204" pitchFamily="18" charset="0"/>
                              </a:rPr>
                              <m:t> </m:t>
                            </m:r>
                            <m:r>
                              <a:rPr lang="es-CR" sz="1050" b="0" i="1">
                                <a:latin typeface="Cambria Math" panose="02040503050406030204" pitchFamily="18" charset="0"/>
                              </a:rPr>
                              <m:t>𝑦</m:t>
                            </m:r>
                            <m:r>
                              <a:rPr lang="es-CR" sz="1050" b="0" i="1">
                                <a:latin typeface="Cambria Math" panose="02040503050406030204" pitchFamily="18" charset="0"/>
                              </a:rPr>
                              <m:t> </m:t>
                            </m:r>
                            <m:r>
                              <a:rPr lang="es-CR" sz="1050" b="0" i="1">
                                <a:latin typeface="Cambria Math" panose="02040503050406030204" pitchFamily="18" charset="0"/>
                              </a:rPr>
                              <m:t>𝑚</m:t>
                            </m:r>
                            <m:r>
                              <a:rPr lang="es-CR" sz="1050" b="0" i="1">
                                <a:latin typeface="Cambria Math" panose="02040503050406030204" pitchFamily="18" charset="0"/>
                              </a:rPr>
                              <m:t>á</m:t>
                            </m:r>
                            <m:r>
                              <a:rPr lang="es-CR" sz="1050" b="0" i="1">
                                <a:latin typeface="Cambria Math" panose="02040503050406030204" pitchFamily="18" charset="0"/>
                              </a:rPr>
                              <m:t>𝑠</m:t>
                            </m:r>
                            <m:r>
                              <a:rPr lang="es-CR" sz="1050" b="0" i="1">
                                <a:latin typeface="Cambria Math" panose="02040503050406030204" pitchFamily="18" charset="0"/>
                              </a:rPr>
                              <m:t> </m:t>
                            </m:r>
                            <m:r>
                              <a:rPr lang="es-CR" sz="1050" b="0" i="1">
                                <a:latin typeface="Cambria Math" panose="02040503050406030204" pitchFamily="18" charset="0"/>
                              </a:rPr>
                              <m:t>𝑞𝑢𝑒</m:t>
                            </m:r>
                            <m:r>
                              <a:rPr lang="es-CR" sz="1050" b="0" i="1">
                                <a:latin typeface="Cambria Math" panose="02040503050406030204" pitchFamily="18" charset="0"/>
                              </a:rPr>
                              <m:t> </m:t>
                            </m:r>
                            <m:r>
                              <a:rPr lang="es-CR" sz="1050" b="0" i="1">
                                <a:latin typeface="Cambria Math" panose="02040503050406030204" pitchFamily="18" charset="0"/>
                              </a:rPr>
                              <m:t>h𝑎𝑛</m:t>
                            </m:r>
                            <m:r>
                              <a:rPr lang="es-CR" sz="1050" b="0" i="1">
                                <a:latin typeface="Cambria Math" panose="02040503050406030204" pitchFamily="18" charset="0"/>
                              </a:rPr>
                              <m:t> </m:t>
                            </m:r>
                            <m:r>
                              <a:rPr lang="es-CR" sz="1050" b="0" i="1">
                                <a:latin typeface="Cambria Math" panose="02040503050406030204" pitchFamily="18" charset="0"/>
                              </a:rPr>
                              <m:t>𝑢𝑠𝑎𝑑𝑜</m:t>
                            </m:r>
                            <m:r>
                              <a:rPr lang="es-CR" sz="1050" b="0" i="1">
                                <a:latin typeface="Cambria Math" panose="02040503050406030204" pitchFamily="18" charset="0"/>
                              </a:rPr>
                              <m:t> </m:t>
                            </m:r>
                            <m:r>
                              <a:rPr lang="es-CR" sz="1050" b="0" i="1">
                                <a:latin typeface="Cambria Math" panose="02040503050406030204" pitchFamily="18" charset="0"/>
                              </a:rPr>
                              <m:t>𝑡𝑒𝑙</m:t>
                            </m:r>
                            <m:r>
                              <a:rPr lang="es-CR" sz="1050" b="0" i="1">
                                <a:latin typeface="Cambria Math" panose="02040503050406030204" pitchFamily="18" charset="0"/>
                              </a:rPr>
                              <m:t>é</m:t>
                            </m:r>
                            <m:r>
                              <a:rPr lang="es-CR" sz="1050" b="0" i="1">
                                <a:latin typeface="Cambria Math" panose="02040503050406030204" pitchFamily="18" charset="0"/>
                              </a:rPr>
                              <m:t>𝑓𝑜𝑛𝑜</m:t>
                            </m:r>
                          </m:e>
                          <m:e>
                            <m:r>
                              <a:rPr lang="es-CR" sz="1050" b="0" i="1">
                                <a:latin typeface="Cambria Math" panose="02040503050406030204" pitchFamily="18" charset="0"/>
                              </a:rPr>
                              <m:t>𝑐𝑒𝑙𝑢𝑙𝑎𝑟</m:t>
                            </m:r>
                            <m:r>
                              <a:rPr lang="es-CR" sz="1050" b="0" i="1">
                                <a:latin typeface="Cambria Math" panose="02040503050406030204" pitchFamily="18" charset="0"/>
                              </a:rPr>
                              <m:t> </m:t>
                            </m:r>
                            <m:r>
                              <a:rPr lang="es-CR" sz="1050" b="0" i="1">
                                <a:latin typeface="Cambria Math" panose="02040503050406030204" pitchFamily="18" charset="0"/>
                              </a:rPr>
                              <m:t>𝑒𝑛</m:t>
                            </m:r>
                            <m:r>
                              <a:rPr lang="es-CR" sz="1050" b="0" i="1">
                                <a:latin typeface="Cambria Math" panose="02040503050406030204" pitchFamily="18" charset="0"/>
                              </a:rPr>
                              <m:t> </m:t>
                            </m:r>
                            <m:r>
                              <a:rPr lang="es-CR" sz="1050" b="0" i="1">
                                <a:latin typeface="Cambria Math" panose="02040503050406030204" pitchFamily="18" charset="0"/>
                              </a:rPr>
                              <m:t>𝑙𝑜</m:t>
                            </m:r>
                            <m:r>
                              <a:rPr lang="es-CR" sz="1050" b="0" i="1">
                                <a:latin typeface="Cambria Math" panose="02040503050406030204" pitchFamily="18" charset="0"/>
                              </a:rPr>
                              <m:t> ú</m:t>
                            </m:r>
                            <m:r>
                              <a:rPr lang="es-CR" sz="1050" b="0" i="1">
                                <a:latin typeface="Cambria Math" panose="02040503050406030204" pitchFamily="18" charset="0"/>
                              </a:rPr>
                              <m:t>𝑙𝑡𝑖𝑚𝑜𝑠</m:t>
                            </m:r>
                            <m:r>
                              <a:rPr lang="es-CR" sz="1050" b="0" i="1">
                                <a:latin typeface="Cambria Math" panose="02040503050406030204" pitchFamily="18" charset="0"/>
                              </a:rPr>
                              <m:t> 3 </m:t>
                            </m:r>
                            <m:r>
                              <a:rPr lang="es-CR" sz="1050" b="0" i="1">
                                <a:latin typeface="Cambria Math" panose="02040503050406030204" pitchFamily="18" charset="0"/>
                              </a:rPr>
                              <m:t>𝑚𝑒𝑠𝑒𝑠</m:t>
                            </m:r>
                          </m:e>
                        </m:eqAr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𝑝𝑒𝑟𝑠𝑜𝑛𝑎𝑠</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5 </m:t>
                        </m:r>
                        <m:r>
                          <a:rPr lang="es-CR" sz="1050" b="0" i="1">
                            <a:latin typeface="Cambria Math" panose="02040503050406030204" pitchFamily="18" charset="0"/>
                          </a:rPr>
                          <m:t>𝑎</m:t>
                        </m:r>
                        <m:r>
                          <a:rPr lang="es-CR" sz="1050" b="0" i="1">
                            <a:latin typeface="Cambria Math" panose="02040503050406030204" pitchFamily="18" charset="0"/>
                          </a:rPr>
                          <m:t>ñ</m:t>
                        </m:r>
                        <m:r>
                          <a:rPr lang="es-CR" sz="1050" b="0" i="1">
                            <a:latin typeface="Cambria Math" panose="02040503050406030204" pitchFamily="18" charset="0"/>
                          </a:rPr>
                          <m:t>𝑜𝑠</m:t>
                        </m:r>
                        <m:r>
                          <a:rPr lang="es-CR" sz="1050" b="0" i="1">
                            <a:latin typeface="Cambria Math" panose="02040503050406030204" pitchFamily="18" charset="0"/>
                          </a:rPr>
                          <m:t> </m:t>
                        </m:r>
                        <m:r>
                          <a:rPr lang="es-CR" sz="1050" b="0" i="1">
                            <a:latin typeface="Cambria Math" panose="02040503050406030204" pitchFamily="18" charset="0"/>
                          </a:rPr>
                          <m:t>𝑦</m:t>
                        </m:r>
                        <m:r>
                          <a:rPr lang="es-CR" sz="1050" b="0" i="1">
                            <a:latin typeface="Cambria Math" panose="02040503050406030204" pitchFamily="18" charset="0"/>
                          </a:rPr>
                          <m:t> </m:t>
                        </m:r>
                        <m:r>
                          <a:rPr lang="es-CR" sz="1050" b="0" i="1">
                            <a:latin typeface="Cambria Math" panose="02040503050406030204" pitchFamily="18" charset="0"/>
                          </a:rPr>
                          <m:t>𝑚</m:t>
                        </m:r>
                        <m:r>
                          <a:rPr lang="es-CR" sz="1050" b="0" i="1">
                            <a:latin typeface="Cambria Math" panose="02040503050406030204" pitchFamily="18" charset="0"/>
                          </a:rPr>
                          <m:t>á</m:t>
                        </m:r>
                        <m:r>
                          <a:rPr lang="es-CR" sz="1050" b="0" i="1">
                            <a:latin typeface="Cambria Math" panose="02040503050406030204" pitchFamily="18" charset="0"/>
                          </a:rPr>
                          <m:t>𝑠</m:t>
                        </m:r>
                      </m:den>
                    </m:f>
                    <m:r>
                      <a:rPr lang="es-CR" sz="105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050"/>
            </a:p>
          </xdr:txBody>
        </xdr:sp>
      </mc:Choice>
      <mc:Fallback xmlns="">
        <xdr:sp macro="" textlink="">
          <xdr:nvSpPr>
            <xdr:cNvPr id="2" name="CuadroTexto 1">
              <a:extLst>
                <a:ext uri="{FF2B5EF4-FFF2-40B4-BE49-F238E27FC236}">
                  <a16:creationId xmlns:a16="http://schemas.microsoft.com/office/drawing/2014/main" id="{00000000-0008-0000-A800-000002000000}"/>
                </a:ext>
              </a:extLst>
            </xdr:cNvPr>
            <xdr:cNvSpPr txBox="1"/>
          </xdr:nvSpPr>
          <xdr:spPr>
            <a:xfrm>
              <a:off x="3633787" y="3876675"/>
              <a:ext cx="3940374" cy="461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b="0" i="0">
                  <a:latin typeface="Cambria Math" panose="02040503050406030204" pitchFamily="18" charset="0"/>
                </a:rPr>
                <a:t>█(𝑇𝑜𝑡𝑎𝑙 𝑑𝑒 𝑝𝑒𝑟𝑠𝑜𝑛𝑎𝑠 𝑑𝑒 5 𝑎ñ𝑜𝑠 𝑦 𝑚á𝑠 𝑞𝑢𝑒 ℎ𝑎𝑛 𝑢𝑠𝑎𝑑𝑜 𝑡𝑒𝑙é𝑓𝑜𝑛𝑜@𝑐𝑒𝑙𝑢𝑙𝑎𝑟 𝑒𝑛 𝑙𝑜 ú𝑙𝑡𝑖𝑚𝑜𝑠 3 𝑚𝑒𝑠𝑒𝑠)/(𝑇𝑜𝑡𝑎𝑙 𝑑𝑒 𝑝𝑒𝑟𝑠𝑜𝑛𝑎𝑠 𝑑𝑒 5 𝑎ñ𝑜𝑠 𝑦 𝑚á𝑠)</a:t>
              </a:r>
              <a:r>
                <a:rPr lang="es-CR" sz="105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050"/>
            </a:p>
          </xdr:txBody>
        </xdr:sp>
      </mc:Fallback>
    </mc:AlternateContent>
    <xdr:clientData/>
  </xdr:oneCellAnchor>
  <xdr:oneCellAnchor>
    <xdr:from>
      <xdr:col>3</xdr:col>
      <xdr:colOff>414337</xdr:colOff>
      <xdr:row>15</xdr:row>
      <xdr:rowOff>123825</xdr:rowOff>
    </xdr:from>
    <xdr:ext cx="3940374" cy="461601"/>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A800-000002000000}"/>
                </a:ext>
              </a:extLst>
            </xdr:cNvPr>
            <xdr:cNvSpPr txBox="1"/>
          </xdr:nvSpPr>
          <xdr:spPr>
            <a:xfrm>
              <a:off x="3633787" y="3905250"/>
              <a:ext cx="3940374" cy="461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eqArr>
                          <m:eqArrPr>
                            <m:ctrlPr>
                              <a:rPr lang="es-CR" sz="1050" b="0" i="1">
                                <a:latin typeface="Cambria Math" panose="02040503050406030204" pitchFamily="18" charset="0"/>
                              </a:rPr>
                            </m:ctrlPr>
                          </m:eqArrPr>
                          <m:e>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𝑝𝑒𝑟𝑠𝑜𝑛𝑎𝑠</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5 </m:t>
                            </m:r>
                            <m:r>
                              <a:rPr lang="es-CR" sz="1050" b="0" i="1">
                                <a:latin typeface="Cambria Math" panose="02040503050406030204" pitchFamily="18" charset="0"/>
                              </a:rPr>
                              <m:t>𝑎</m:t>
                            </m:r>
                            <m:r>
                              <a:rPr lang="es-CR" sz="1050" b="0" i="1">
                                <a:latin typeface="Cambria Math" panose="02040503050406030204" pitchFamily="18" charset="0"/>
                              </a:rPr>
                              <m:t>ñ</m:t>
                            </m:r>
                            <m:r>
                              <a:rPr lang="es-CR" sz="1050" b="0" i="1">
                                <a:latin typeface="Cambria Math" panose="02040503050406030204" pitchFamily="18" charset="0"/>
                              </a:rPr>
                              <m:t>𝑜𝑠</m:t>
                            </m:r>
                            <m:r>
                              <a:rPr lang="es-CR" sz="1050" b="0" i="1">
                                <a:latin typeface="Cambria Math" panose="02040503050406030204" pitchFamily="18" charset="0"/>
                              </a:rPr>
                              <m:t> </m:t>
                            </m:r>
                            <m:r>
                              <a:rPr lang="es-CR" sz="1050" b="0" i="1">
                                <a:latin typeface="Cambria Math" panose="02040503050406030204" pitchFamily="18" charset="0"/>
                              </a:rPr>
                              <m:t>𝑦</m:t>
                            </m:r>
                            <m:r>
                              <a:rPr lang="es-CR" sz="1050" b="0" i="1">
                                <a:latin typeface="Cambria Math" panose="02040503050406030204" pitchFamily="18" charset="0"/>
                              </a:rPr>
                              <m:t> </m:t>
                            </m:r>
                            <m:r>
                              <a:rPr lang="es-CR" sz="1050" b="0" i="1">
                                <a:latin typeface="Cambria Math" panose="02040503050406030204" pitchFamily="18" charset="0"/>
                              </a:rPr>
                              <m:t>𝑚</m:t>
                            </m:r>
                            <m:r>
                              <a:rPr lang="es-CR" sz="1050" b="0" i="1">
                                <a:latin typeface="Cambria Math" panose="02040503050406030204" pitchFamily="18" charset="0"/>
                              </a:rPr>
                              <m:t>á</m:t>
                            </m:r>
                            <m:r>
                              <a:rPr lang="es-CR" sz="1050" b="0" i="1">
                                <a:latin typeface="Cambria Math" panose="02040503050406030204" pitchFamily="18" charset="0"/>
                              </a:rPr>
                              <m:t>𝑠</m:t>
                            </m:r>
                            <m:r>
                              <a:rPr lang="es-CR" sz="1050" b="0" i="1">
                                <a:latin typeface="Cambria Math" panose="02040503050406030204" pitchFamily="18" charset="0"/>
                              </a:rPr>
                              <m:t> </m:t>
                            </m:r>
                            <m:r>
                              <a:rPr lang="es-CR" sz="1050" b="0" i="1">
                                <a:latin typeface="Cambria Math" panose="02040503050406030204" pitchFamily="18" charset="0"/>
                              </a:rPr>
                              <m:t>𝑞𝑢𝑒</m:t>
                            </m:r>
                            <m:r>
                              <a:rPr lang="es-CR" sz="1050" b="0" i="1">
                                <a:latin typeface="Cambria Math" panose="02040503050406030204" pitchFamily="18" charset="0"/>
                              </a:rPr>
                              <m:t> </m:t>
                            </m:r>
                            <m:r>
                              <a:rPr lang="es-CR" sz="1050" b="0" i="1">
                                <a:latin typeface="Cambria Math" panose="02040503050406030204" pitchFamily="18" charset="0"/>
                              </a:rPr>
                              <m:t>h𝑎𝑛</m:t>
                            </m:r>
                            <m:r>
                              <a:rPr lang="es-CR" sz="1050" b="0" i="1">
                                <a:latin typeface="Cambria Math" panose="02040503050406030204" pitchFamily="18" charset="0"/>
                              </a:rPr>
                              <m:t> </m:t>
                            </m:r>
                            <m:r>
                              <a:rPr lang="es-CR" sz="1050" b="0" i="1">
                                <a:latin typeface="Cambria Math" panose="02040503050406030204" pitchFamily="18" charset="0"/>
                              </a:rPr>
                              <m:t>𝑢𝑠𝑎𝑑𝑜</m:t>
                            </m:r>
                            <m:r>
                              <a:rPr lang="es-CR" sz="1050" b="0" i="1">
                                <a:latin typeface="Cambria Math" panose="02040503050406030204" pitchFamily="18" charset="0"/>
                              </a:rPr>
                              <m:t> </m:t>
                            </m:r>
                            <m:r>
                              <a:rPr lang="es-CR" sz="1050" b="0" i="1">
                                <a:latin typeface="Cambria Math" panose="02040503050406030204" pitchFamily="18" charset="0"/>
                              </a:rPr>
                              <m:t>𝑡𝑒𝑙</m:t>
                            </m:r>
                            <m:r>
                              <a:rPr lang="es-CR" sz="1050" b="0" i="1">
                                <a:latin typeface="Cambria Math" panose="02040503050406030204" pitchFamily="18" charset="0"/>
                              </a:rPr>
                              <m:t>é</m:t>
                            </m:r>
                            <m:r>
                              <a:rPr lang="es-CR" sz="1050" b="0" i="1">
                                <a:latin typeface="Cambria Math" panose="02040503050406030204" pitchFamily="18" charset="0"/>
                              </a:rPr>
                              <m:t>𝑓𝑜𝑛𝑜</m:t>
                            </m:r>
                          </m:e>
                          <m:e>
                            <m:r>
                              <a:rPr lang="es-CR" sz="1050" b="0" i="1">
                                <a:latin typeface="Cambria Math" panose="02040503050406030204" pitchFamily="18" charset="0"/>
                              </a:rPr>
                              <m:t>𝑐𝑒𝑙𝑢𝑙𝑎𝑟</m:t>
                            </m:r>
                            <m:r>
                              <a:rPr lang="es-CR" sz="1050" b="0" i="1">
                                <a:latin typeface="Cambria Math" panose="02040503050406030204" pitchFamily="18" charset="0"/>
                              </a:rPr>
                              <m:t> </m:t>
                            </m:r>
                            <m:r>
                              <a:rPr lang="es-CR" sz="1050" b="0" i="1">
                                <a:latin typeface="Cambria Math" panose="02040503050406030204" pitchFamily="18" charset="0"/>
                              </a:rPr>
                              <m:t>𝑒𝑛</m:t>
                            </m:r>
                            <m:r>
                              <a:rPr lang="es-CR" sz="1050" b="0" i="1">
                                <a:latin typeface="Cambria Math" panose="02040503050406030204" pitchFamily="18" charset="0"/>
                              </a:rPr>
                              <m:t> </m:t>
                            </m:r>
                            <m:r>
                              <a:rPr lang="es-CR" sz="1050" b="0" i="1">
                                <a:latin typeface="Cambria Math" panose="02040503050406030204" pitchFamily="18" charset="0"/>
                              </a:rPr>
                              <m:t>𝑙𝑜</m:t>
                            </m:r>
                            <m:r>
                              <a:rPr lang="es-CR" sz="1050" b="0" i="1">
                                <a:latin typeface="Cambria Math" panose="02040503050406030204" pitchFamily="18" charset="0"/>
                              </a:rPr>
                              <m:t> ú</m:t>
                            </m:r>
                            <m:r>
                              <a:rPr lang="es-CR" sz="1050" b="0" i="1">
                                <a:latin typeface="Cambria Math" panose="02040503050406030204" pitchFamily="18" charset="0"/>
                              </a:rPr>
                              <m:t>𝑙𝑡𝑖𝑚𝑜𝑠</m:t>
                            </m:r>
                            <m:r>
                              <a:rPr lang="es-CR" sz="1050" b="0" i="1">
                                <a:latin typeface="Cambria Math" panose="02040503050406030204" pitchFamily="18" charset="0"/>
                              </a:rPr>
                              <m:t> 3 </m:t>
                            </m:r>
                            <m:r>
                              <a:rPr lang="es-CR" sz="1050" b="0" i="1">
                                <a:latin typeface="Cambria Math" panose="02040503050406030204" pitchFamily="18" charset="0"/>
                              </a:rPr>
                              <m:t>𝑚𝑒𝑠𝑒𝑠</m:t>
                            </m:r>
                          </m:e>
                        </m:eqAr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𝑝𝑒𝑟𝑠𝑜𝑛𝑎𝑠</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5 </m:t>
                        </m:r>
                        <m:r>
                          <a:rPr lang="es-CR" sz="1050" b="0" i="1">
                            <a:latin typeface="Cambria Math" panose="02040503050406030204" pitchFamily="18" charset="0"/>
                          </a:rPr>
                          <m:t>𝑎</m:t>
                        </m:r>
                        <m:r>
                          <a:rPr lang="es-CR" sz="1050" b="0" i="1">
                            <a:latin typeface="Cambria Math" panose="02040503050406030204" pitchFamily="18" charset="0"/>
                          </a:rPr>
                          <m:t>ñ</m:t>
                        </m:r>
                        <m:r>
                          <a:rPr lang="es-CR" sz="1050" b="0" i="1">
                            <a:latin typeface="Cambria Math" panose="02040503050406030204" pitchFamily="18" charset="0"/>
                          </a:rPr>
                          <m:t>𝑜𝑠</m:t>
                        </m:r>
                        <m:r>
                          <a:rPr lang="es-CR" sz="1050" b="0" i="1">
                            <a:latin typeface="Cambria Math" panose="02040503050406030204" pitchFamily="18" charset="0"/>
                          </a:rPr>
                          <m:t> </m:t>
                        </m:r>
                        <m:r>
                          <a:rPr lang="es-CR" sz="1050" b="0" i="1">
                            <a:latin typeface="Cambria Math" panose="02040503050406030204" pitchFamily="18" charset="0"/>
                          </a:rPr>
                          <m:t>𝑦</m:t>
                        </m:r>
                        <m:r>
                          <a:rPr lang="es-CR" sz="1050" b="0" i="1">
                            <a:latin typeface="Cambria Math" panose="02040503050406030204" pitchFamily="18" charset="0"/>
                          </a:rPr>
                          <m:t> </m:t>
                        </m:r>
                        <m:r>
                          <a:rPr lang="es-CR" sz="1050" b="0" i="1">
                            <a:latin typeface="Cambria Math" panose="02040503050406030204" pitchFamily="18" charset="0"/>
                          </a:rPr>
                          <m:t>𝑚</m:t>
                        </m:r>
                        <m:r>
                          <a:rPr lang="es-CR" sz="1050" b="0" i="1">
                            <a:latin typeface="Cambria Math" panose="02040503050406030204" pitchFamily="18" charset="0"/>
                          </a:rPr>
                          <m:t>á</m:t>
                        </m:r>
                        <m:r>
                          <a:rPr lang="es-CR" sz="1050" b="0" i="1">
                            <a:latin typeface="Cambria Math" panose="02040503050406030204" pitchFamily="18" charset="0"/>
                          </a:rPr>
                          <m:t>𝑠</m:t>
                        </m:r>
                      </m:den>
                    </m:f>
                    <m:r>
                      <a:rPr lang="es-CR" sz="105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050"/>
            </a:p>
          </xdr:txBody>
        </xdr:sp>
      </mc:Choice>
      <mc:Fallback xmlns="">
        <xdr:sp macro="" textlink="">
          <xdr:nvSpPr>
            <xdr:cNvPr id="3" name="CuadroTexto 2">
              <a:extLst>
                <a:ext uri="{FF2B5EF4-FFF2-40B4-BE49-F238E27FC236}">
                  <a16:creationId xmlns:a16="http://schemas.microsoft.com/office/drawing/2014/main" id="{00000000-0008-0000-A800-000002000000}"/>
                </a:ext>
              </a:extLst>
            </xdr:cNvPr>
            <xdr:cNvSpPr txBox="1"/>
          </xdr:nvSpPr>
          <xdr:spPr>
            <a:xfrm>
              <a:off x="3633787" y="3905250"/>
              <a:ext cx="3940374" cy="461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b="0" i="0">
                  <a:latin typeface="Cambria Math" panose="02040503050406030204" pitchFamily="18" charset="0"/>
                </a:rPr>
                <a:t>█(𝑇𝑜𝑡𝑎𝑙 𝑑𝑒 𝑝𝑒𝑟𝑠𝑜𝑛𝑎𝑠 𝑑𝑒 5 𝑎ñ𝑜𝑠 𝑦 𝑚á𝑠 𝑞𝑢𝑒 ℎ𝑎𝑛 𝑢𝑠𝑎𝑑𝑜 𝑡𝑒𝑙é𝑓𝑜𝑛𝑜@𝑐𝑒𝑙𝑢𝑙𝑎𝑟 𝑒𝑛 𝑙𝑜 ú𝑙𝑡𝑖𝑚𝑜𝑠 3 𝑚𝑒𝑠𝑒𝑠)/(𝑇𝑜𝑡𝑎𝑙 𝑑𝑒 𝑝𝑒𝑟𝑠𝑜𝑛𝑎𝑠 𝑑𝑒 5 𝑎ñ𝑜𝑠 𝑦 𝑚á𝑠)</a:t>
              </a:r>
              <a:r>
                <a:rPr lang="es-CR" sz="105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050"/>
            </a:p>
          </xdr:txBody>
        </xdr:sp>
      </mc:Fallback>
    </mc:AlternateContent>
    <xdr:clientData/>
  </xdr:oneCellAnchor>
  <xdr:oneCellAnchor>
    <xdr:from>
      <xdr:col>3</xdr:col>
      <xdr:colOff>414337</xdr:colOff>
      <xdr:row>15</xdr:row>
      <xdr:rowOff>123825</xdr:rowOff>
    </xdr:from>
    <xdr:ext cx="3940374" cy="461601"/>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A800-000002000000}"/>
                </a:ext>
              </a:extLst>
            </xdr:cNvPr>
            <xdr:cNvSpPr txBox="1"/>
          </xdr:nvSpPr>
          <xdr:spPr>
            <a:xfrm>
              <a:off x="3633787" y="4067175"/>
              <a:ext cx="3940374" cy="461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eqArr>
                          <m:eqArrPr>
                            <m:ctrlPr>
                              <a:rPr lang="es-CR" sz="1050" b="0" i="1">
                                <a:latin typeface="Cambria Math" panose="02040503050406030204" pitchFamily="18" charset="0"/>
                              </a:rPr>
                            </m:ctrlPr>
                          </m:eqArrPr>
                          <m:e>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𝑝𝑒𝑟𝑠𝑜𝑛𝑎𝑠</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5 </m:t>
                            </m:r>
                            <m:r>
                              <a:rPr lang="es-CR" sz="1050" b="0" i="1">
                                <a:latin typeface="Cambria Math" panose="02040503050406030204" pitchFamily="18" charset="0"/>
                              </a:rPr>
                              <m:t>𝑎</m:t>
                            </m:r>
                            <m:r>
                              <a:rPr lang="es-CR" sz="1050" b="0" i="1">
                                <a:latin typeface="Cambria Math" panose="02040503050406030204" pitchFamily="18" charset="0"/>
                              </a:rPr>
                              <m:t>ñ</m:t>
                            </m:r>
                            <m:r>
                              <a:rPr lang="es-CR" sz="1050" b="0" i="1">
                                <a:latin typeface="Cambria Math" panose="02040503050406030204" pitchFamily="18" charset="0"/>
                              </a:rPr>
                              <m:t>𝑜𝑠</m:t>
                            </m:r>
                            <m:r>
                              <a:rPr lang="es-CR" sz="1050" b="0" i="1">
                                <a:latin typeface="Cambria Math" panose="02040503050406030204" pitchFamily="18" charset="0"/>
                              </a:rPr>
                              <m:t> </m:t>
                            </m:r>
                            <m:r>
                              <a:rPr lang="es-CR" sz="1050" b="0" i="1">
                                <a:latin typeface="Cambria Math" panose="02040503050406030204" pitchFamily="18" charset="0"/>
                              </a:rPr>
                              <m:t>𝑦</m:t>
                            </m:r>
                            <m:r>
                              <a:rPr lang="es-CR" sz="1050" b="0" i="1">
                                <a:latin typeface="Cambria Math" panose="02040503050406030204" pitchFamily="18" charset="0"/>
                              </a:rPr>
                              <m:t> </m:t>
                            </m:r>
                            <m:r>
                              <a:rPr lang="es-CR" sz="1050" b="0" i="1">
                                <a:latin typeface="Cambria Math" panose="02040503050406030204" pitchFamily="18" charset="0"/>
                              </a:rPr>
                              <m:t>𝑚</m:t>
                            </m:r>
                            <m:r>
                              <a:rPr lang="es-CR" sz="1050" b="0" i="1">
                                <a:latin typeface="Cambria Math" panose="02040503050406030204" pitchFamily="18" charset="0"/>
                              </a:rPr>
                              <m:t>á</m:t>
                            </m:r>
                            <m:r>
                              <a:rPr lang="es-CR" sz="1050" b="0" i="1">
                                <a:latin typeface="Cambria Math" panose="02040503050406030204" pitchFamily="18" charset="0"/>
                              </a:rPr>
                              <m:t>𝑠</m:t>
                            </m:r>
                            <m:r>
                              <a:rPr lang="es-CR" sz="1050" b="0" i="1">
                                <a:latin typeface="Cambria Math" panose="02040503050406030204" pitchFamily="18" charset="0"/>
                              </a:rPr>
                              <m:t> </m:t>
                            </m:r>
                            <m:r>
                              <a:rPr lang="es-CR" sz="1050" b="0" i="1">
                                <a:latin typeface="Cambria Math" panose="02040503050406030204" pitchFamily="18" charset="0"/>
                              </a:rPr>
                              <m:t>𝑞𝑢𝑒</m:t>
                            </m:r>
                            <m:r>
                              <a:rPr lang="es-CR" sz="1050" b="0" i="1">
                                <a:latin typeface="Cambria Math" panose="02040503050406030204" pitchFamily="18" charset="0"/>
                              </a:rPr>
                              <m:t> </m:t>
                            </m:r>
                            <m:r>
                              <a:rPr lang="es-CR" sz="1050" b="0" i="1">
                                <a:latin typeface="Cambria Math" panose="02040503050406030204" pitchFamily="18" charset="0"/>
                              </a:rPr>
                              <m:t>h𝑎𝑛</m:t>
                            </m:r>
                            <m:r>
                              <a:rPr lang="es-CR" sz="1050" b="0" i="1">
                                <a:latin typeface="Cambria Math" panose="02040503050406030204" pitchFamily="18" charset="0"/>
                              </a:rPr>
                              <m:t> </m:t>
                            </m:r>
                            <m:r>
                              <a:rPr lang="es-CR" sz="1050" b="0" i="1">
                                <a:latin typeface="Cambria Math" panose="02040503050406030204" pitchFamily="18" charset="0"/>
                              </a:rPr>
                              <m:t>𝑢𝑠𝑎𝑑𝑜</m:t>
                            </m:r>
                            <m:r>
                              <a:rPr lang="es-CR" sz="1050" b="0" i="1">
                                <a:latin typeface="Cambria Math" panose="02040503050406030204" pitchFamily="18" charset="0"/>
                              </a:rPr>
                              <m:t> </m:t>
                            </m:r>
                            <m:r>
                              <a:rPr lang="es-CR" sz="1050" b="0" i="1">
                                <a:latin typeface="Cambria Math" panose="02040503050406030204" pitchFamily="18" charset="0"/>
                              </a:rPr>
                              <m:t>𝑡𝑒𝑙</m:t>
                            </m:r>
                            <m:r>
                              <a:rPr lang="es-CR" sz="1050" b="0" i="1">
                                <a:latin typeface="Cambria Math" panose="02040503050406030204" pitchFamily="18" charset="0"/>
                              </a:rPr>
                              <m:t>é</m:t>
                            </m:r>
                            <m:r>
                              <a:rPr lang="es-CR" sz="1050" b="0" i="1">
                                <a:latin typeface="Cambria Math" panose="02040503050406030204" pitchFamily="18" charset="0"/>
                              </a:rPr>
                              <m:t>𝑓𝑜𝑛𝑜</m:t>
                            </m:r>
                          </m:e>
                          <m:e>
                            <m:r>
                              <a:rPr lang="es-CR" sz="1050" b="0" i="1">
                                <a:latin typeface="Cambria Math" panose="02040503050406030204" pitchFamily="18" charset="0"/>
                              </a:rPr>
                              <m:t>𝑐𝑒𝑙𝑢𝑙𝑎𝑟</m:t>
                            </m:r>
                            <m:r>
                              <a:rPr lang="es-CR" sz="1050" b="0" i="1">
                                <a:latin typeface="Cambria Math" panose="02040503050406030204" pitchFamily="18" charset="0"/>
                              </a:rPr>
                              <m:t> </m:t>
                            </m:r>
                            <m:r>
                              <a:rPr lang="es-CR" sz="1050" b="0" i="1">
                                <a:latin typeface="Cambria Math" panose="02040503050406030204" pitchFamily="18" charset="0"/>
                              </a:rPr>
                              <m:t>𝑒𝑛</m:t>
                            </m:r>
                            <m:r>
                              <a:rPr lang="es-CR" sz="1050" b="0" i="1">
                                <a:latin typeface="Cambria Math" panose="02040503050406030204" pitchFamily="18" charset="0"/>
                              </a:rPr>
                              <m:t> </m:t>
                            </m:r>
                            <m:r>
                              <a:rPr lang="es-CR" sz="1050" b="0" i="1">
                                <a:latin typeface="Cambria Math" panose="02040503050406030204" pitchFamily="18" charset="0"/>
                              </a:rPr>
                              <m:t>𝑙𝑜</m:t>
                            </m:r>
                            <m:r>
                              <a:rPr lang="es-CR" sz="1050" b="0" i="1">
                                <a:latin typeface="Cambria Math" panose="02040503050406030204" pitchFamily="18" charset="0"/>
                              </a:rPr>
                              <m:t> ú</m:t>
                            </m:r>
                            <m:r>
                              <a:rPr lang="es-CR" sz="1050" b="0" i="1">
                                <a:latin typeface="Cambria Math" panose="02040503050406030204" pitchFamily="18" charset="0"/>
                              </a:rPr>
                              <m:t>𝑙𝑡𝑖𝑚𝑜𝑠</m:t>
                            </m:r>
                            <m:r>
                              <a:rPr lang="es-CR" sz="1050" b="0" i="1">
                                <a:latin typeface="Cambria Math" panose="02040503050406030204" pitchFamily="18" charset="0"/>
                              </a:rPr>
                              <m:t> 3 </m:t>
                            </m:r>
                            <m:r>
                              <a:rPr lang="es-CR" sz="1050" b="0" i="1">
                                <a:latin typeface="Cambria Math" panose="02040503050406030204" pitchFamily="18" charset="0"/>
                              </a:rPr>
                              <m:t>𝑚𝑒𝑠𝑒𝑠</m:t>
                            </m:r>
                          </m:e>
                        </m:eqAr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𝑝𝑒𝑟𝑠𝑜𝑛𝑎𝑠</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5 </m:t>
                        </m:r>
                        <m:r>
                          <a:rPr lang="es-CR" sz="1050" b="0" i="1">
                            <a:latin typeface="Cambria Math" panose="02040503050406030204" pitchFamily="18" charset="0"/>
                          </a:rPr>
                          <m:t>𝑎</m:t>
                        </m:r>
                        <m:r>
                          <a:rPr lang="es-CR" sz="1050" b="0" i="1">
                            <a:latin typeface="Cambria Math" panose="02040503050406030204" pitchFamily="18" charset="0"/>
                          </a:rPr>
                          <m:t>ñ</m:t>
                        </m:r>
                        <m:r>
                          <a:rPr lang="es-CR" sz="1050" b="0" i="1">
                            <a:latin typeface="Cambria Math" panose="02040503050406030204" pitchFamily="18" charset="0"/>
                          </a:rPr>
                          <m:t>𝑜𝑠</m:t>
                        </m:r>
                        <m:r>
                          <a:rPr lang="es-CR" sz="1050" b="0" i="1">
                            <a:latin typeface="Cambria Math" panose="02040503050406030204" pitchFamily="18" charset="0"/>
                          </a:rPr>
                          <m:t> </m:t>
                        </m:r>
                        <m:r>
                          <a:rPr lang="es-CR" sz="1050" b="0" i="1">
                            <a:latin typeface="Cambria Math" panose="02040503050406030204" pitchFamily="18" charset="0"/>
                          </a:rPr>
                          <m:t>𝑦</m:t>
                        </m:r>
                        <m:r>
                          <a:rPr lang="es-CR" sz="1050" b="0" i="1">
                            <a:latin typeface="Cambria Math" panose="02040503050406030204" pitchFamily="18" charset="0"/>
                          </a:rPr>
                          <m:t> </m:t>
                        </m:r>
                        <m:r>
                          <a:rPr lang="es-CR" sz="1050" b="0" i="1">
                            <a:latin typeface="Cambria Math" panose="02040503050406030204" pitchFamily="18" charset="0"/>
                          </a:rPr>
                          <m:t>𝑚</m:t>
                        </m:r>
                        <m:r>
                          <a:rPr lang="es-CR" sz="1050" b="0" i="1">
                            <a:latin typeface="Cambria Math" panose="02040503050406030204" pitchFamily="18" charset="0"/>
                          </a:rPr>
                          <m:t>á</m:t>
                        </m:r>
                        <m:r>
                          <a:rPr lang="es-CR" sz="1050" b="0" i="1">
                            <a:latin typeface="Cambria Math" panose="02040503050406030204" pitchFamily="18" charset="0"/>
                          </a:rPr>
                          <m:t>𝑠</m:t>
                        </m:r>
                      </m:den>
                    </m:f>
                    <m:r>
                      <a:rPr lang="es-CR" sz="105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050"/>
            </a:p>
          </xdr:txBody>
        </xdr:sp>
      </mc:Choice>
      <mc:Fallback xmlns="">
        <xdr:sp macro="" textlink="">
          <xdr:nvSpPr>
            <xdr:cNvPr id="4" name="CuadroTexto 3">
              <a:extLst>
                <a:ext uri="{FF2B5EF4-FFF2-40B4-BE49-F238E27FC236}">
                  <a16:creationId xmlns:a16="http://schemas.microsoft.com/office/drawing/2014/main" id="{00000000-0008-0000-A800-000002000000}"/>
                </a:ext>
              </a:extLst>
            </xdr:cNvPr>
            <xdr:cNvSpPr txBox="1"/>
          </xdr:nvSpPr>
          <xdr:spPr>
            <a:xfrm>
              <a:off x="3633787" y="4067175"/>
              <a:ext cx="3940374" cy="461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b="0" i="0">
                  <a:latin typeface="Cambria Math" panose="02040503050406030204" pitchFamily="18" charset="0"/>
                </a:rPr>
                <a:t>█(𝑇𝑜𝑡𝑎𝑙 𝑑𝑒 𝑝𝑒𝑟𝑠𝑜𝑛𝑎𝑠 𝑑𝑒 5 𝑎ñ𝑜𝑠 𝑦 𝑚á𝑠 𝑞𝑢𝑒 ℎ𝑎𝑛 𝑢𝑠𝑎𝑑𝑜 𝑡𝑒𝑙é𝑓𝑜𝑛𝑜@𝑐𝑒𝑙𝑢𝑙𝑎𝑟 𝑒𝑛 𝑙𝑜 ú𝑙𝑡𝑖𝑚𝑜𝑠 3 𝑚𝑒𝑠𝑒𝑠)/(𝑇𝑜𝑡𝑎𝑙 𝑑𝑒 𝑝𝑒𝑟𝑠𝑜𝑛𝑎𝑠 𝑑𝑒 5 𝑎ñ𝑜𝑠 𝑦 𝑚á𝑠)</a:t>
              </a:r>
              <a:r>
                <a:rPr lang="es-CR" sz="105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050"/>
            </a:p>
          </xdr:txBody>
        </xdr:sp>
      </mc:Fallback>
    </mc:AlternateContent>
    <xdr:clientData/>
  </xdr:oneCellAnchor>
  <xdr:oneCellAnchor>
    <xdr:from>
      <xdr:col>3</xdr:col>
      <xdr:colOff>414337</xdr:colOff>
      <xdr:row>15</xdr:row>
      <xdr:rowOff>123825</xdr:rowOff>
    </xdr:from>
    <xdr:ext cx="3940374" cy="461601"/>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A800-000002000000}"/>
                </a:ext>
              </a:extLst>
            </xdr:cNvPr>
            <xdr:cNvSpPr txBox="1"/>
          </xdr:nvSpPr>
          <xdr:spPr>
            <a:xfrm>
              <a:off x="3633787" y="4067175"/>
              <a:ext cx="3940374" cy="461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eqArr>
                          <m:eqArrPr>
                            <m:ctrlPr>
                              <a:rPr lang="es-CR" sz="1050" b="0" i="1">
                                <a:latin typeface="Cambria Math" panose="02040503050406030204" pitchFamily="18" charset="0"/>
                              </a:rPr>
                            </m:ctrlPr>
                          </m:eqArrPr>
                          <m:e>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𝑝𝑒𝑟𝑠𝑜𝑛𝑎𝑠</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5 </m:t>
                            </m:r>
                            <m:r>
                              <a:rPr lang="es-CR" sz="1050" b="0" i="1">
                                <a:latin typeface="Cambria Math" panose="02040503050406030204" pitchFamily="18" charset="0"/>
                              </a:rPr>
                              <m:t>𝑎</m:t>
                            </m:r>
                            <m:r>
                              <a:rPr lang="es-CR" sz="1050" b="0" i="1">
                                <a:latin typeface="Cambria Math" panose="02040503050406030204" pitchFamily="18" charset="0"/>
                              </a:rPr>
                              <m:t>ñ</m:t>
                            </m:r>
                            <m:r>
                              <a:rPr lang="es-CR" sz="1050" b="0" i="1">
                                <a:latin typeface="Cambria Math" panose="02040503050406030204" pitchFamily="18" charset="0"/>
                              </a:rPr>
                              <m:t>𝑜𝑠</m:t>
                            </m:r>
                            <m:r>
                              <a:rPr lang="es-CR" sz="1050" b="0" i="1">
                                <a:latin typeface="Cambria Math" panose="02040503050406030204" pitchFamily="18" charset="0"/>
                              </a:rPr>
                              <m:t> </m:t>
                            </m:r>
                            <m:r>
                              <a:rPr lang="es-CR" sz="1050" b="0" i="1">
                                <a:latin typeface="Cambria Math" panose="02040503050406030204" pitchFamily="18" charset="0"/>
                              </a:rPr>
                              <m:t>𝑦</m:t>
                            </m:r>
                            <m:r>
                              <a:rPr lang="es-CR" sz="1050" b="0" i="1">
                                <a:latin typeface="Cambria Math" panose="02040503050406030204" pitchFamily="18" charset="0"/>
                              </a:rPr>
                              <m:t> </m:t>
                            </m:r>
                            <m:r>
                              <a:rPr lang="es-CR" sz="1050" b="0" i="1">
                                <a:latin typeface="Cambria Math" panose="02040503050406030204" pitchFamily="18" charset="0"/>
                              </a:rPr>
                              <m:t>𝑚</m:t>
                            </m:r>
                            <m:r>
                              <a:rPr lang="es-CR" sz="1050" b="0" i="1">
                                <a:latin typeface="Cambria Math" panose="02040503050406030204" pitchFamily="18" charset="0"/>
                              </a:rPr>
                              <m:t>á</m:t>
                            </m:r>
                            <m:r>
                              <a:rPr lang="es-CR" sz="1050" b="0" i="1">
                                <a:latin typeface="Cambria Math" panose="02040503050406030204" pitchFamily="18" charset="0"/>
                              </a:rPr>
                              <m:t>𝑠</m:t>
                            </m:r>
                            <m:r>
                              <a:rPr lang="es-CR" sz="1050" b="0" i="1">
                                <a:latin typeface="Cambria Math" panose="02040503050406030204" pitchFamily="18" charset="0"/>
                              </a:rPr>
                              <m:t> </m:t>
                            </m:r>
                            <m:r>
                              <a:rPr lang="es-CR" sz="1050" b="0" i="1">
                                <a:latin typeface="Cambria Math" panose="02040503050406030204" pitchFamily="18" charset="0"/>
                              </a:rPr>
                              <m:t>𝑞𝑢𝑒</m:t>
                            </m:r>
                            <m:r>
                              <a:rPr lang="es-CR" sz="1050" b="0" i="1">
                                <a:latin typeface="Cambria Math" panose="02040503050406030204" pitchFamily="18" charset="0"/>
                              </a:rPr>
                              <m:t> </m:t>
                            </m:r>
                            <m:r>
                              <a:rPr lang="es-CR" sz="1050" b="0" i="1">
                                <a:latin typeface="Cambria Math" panose="02040503050406030204" pitchFamily="18" charset="0"/>
                              </a:rPr>
                              <m:t>h𝑎𝑛</m:t>
                            </m:r>
                            <m:r>
                              <a:rPr lang="es-CR" sz="1050" b="0" i="1">
                                <a:latin typeface="Cambria Math" panose="02040503050406030204" pitchFamily="18" charset="0"/>
                              </a:rPr>
                              <m:t> </m:t>
                            </m:r>
                            <m:r>
                              <a:rPr lang="es-CR" sz="1050" b="0" i="1">
                                <a:latin typeface="Cambria Math" panose="02040503050406030204" pitchFamily="18" charset="0"/>
                              </a:rPr>
                              <m:t>𝑢𝑠𝑎𝑑𝑜</m:t>
                            </m:r>
                            <m:r>
                              <a:rPr lang="es-CR" sz="1050" b="0" i="1">
                                <a:latin typeface="Cambria Math" panose="02040503050406030204" pitchFamily="18" charset="0"/>
                              </a:rPr>
                              <m:t> </m:t>
                            </m:r>
                            <m:r>
                              <a:rPr lang="es-CR" sz="1050" b="0" i="1">
                                <a:latin typeface="Cambria Math" panose="02040503050406030204" pitchFamily="18" charset="0"/>
                              </a:rPr>
                              <m:t>𝑡𝑒𝑙</m:t>
                            </m:r>
                            <m:r>
                              <a:rPr lang="es-CR" sz="1050" b="0" i="1">
                                <a:latin typeface="Cambria Math" panose="02040503050406030204" pitchFamily="18" charset="0"/>
                              </a:rPr>
                              <m:t>é</m:t>
                            </m:r>
                            <m:r>
                              <a:rPr lang="es-CR" sz="1050" b="0" i="1">
                                <a:latin typeface="Cambria Math" panose="02040503050406030204" pitchFamily="18" charset="0"/>
                              </a:rPr>
                              <m:t>𝑓𝑜𝑛𝑜</m:t>
                            </m:r>
                          </m:e>
                          <m:e>
                            <m:r>
                              <a:rPr lang="es-CR" sz="1050" b="0" i="1">
                                <a:latin typeface="Cambria Math" panose="02040503050406030204" pitchFamily="18" charset="0"/>
                              </a:rPr>
                              <m:t>𝑐𝑒𝑙𝑢𝑙𝑎𝑟</m:t>
                            </m:r>
                            <m:r>
                              <a:rPr lang="es-CR" sz="1050" b="0" i="1">
                                <a:latin typeface="Cambria Math" panose="02040503050406030204" pitchFamily="18" charset="0"/>
                              </a:rPr>
                              <m:t> </m:t>
                            </m:r>
                            <m:r>
                              <a:rPr lang="es-CR" sz="1050" b="0" i="1">
                                <a:latin typeface="Cambria Math" panose="02040503050406030204" pitchFamily="18" charset="0"/>
                              </a:rPr>
                              <m:t>𝑒𝑛</m:t>
                            </m:r>
                            <m:r>
                              <a:rPr lang="es-CR" sz="1050" b="0" i="1">
                                <a:latin typeface="Cambria Math" panose="02040503050406030204" pitchFamily="18" charset="0"/>
                              </a:rPr>
                              <m:t> </m:t>
                            </m:r>
                            <m:r>
                              <a:rPr lang="es-CR" sz="1050" b="0" i="1">
                                <a:latin typeface="Cambria Math" panose="02040503050406030204" pitchFamily="18" charset="0"/>
                              </a:rPr>
                              <m:t>𝑙𝑜</m:t>
                            </m:r>
                            <m:r>
                              <a:rPr lang="es-CR" sz="1050" b="0" i="1">
                                <a:latin typeface="Cambria Math" panose="02040503050406030204" pitchFamily="18" charset="0"/>
                              </a:rPr>
                              <m:t> ú</m:t>
                            </m:r>
                            <m:r>
                              <a:rPr lang="es-CR" sz="1050" b="0" i="1">
                                <a:latin typeface="Cambria Math" panose="02040503050406030204" pitchFamily="18" charset="0"/>
                              </a:rPr>
                              <m:t>𝑙𝑡𝑖𝑚𝑜𝑠</m:t>
                            </m:r>
                            <m:r>
                              <a:rPr lang="es-CR" sz="1050" b="0" i="1">
                                <a:latin typeface="Cambria Math" panose="02040503050406030204" pitchFamily="18" charset="0"/>
                              </a:rPr>
                              <m:t> 3 </m:t>
                            </m:r>
                            <m:r>
                              <a:rPr lang="es-CR" sz="1050" b="0" i="1">
                                <a:latin typeface="Cambria Math" panose="02040503050406030204" pitchFamily="18" charset="0"/>
                              </a:rPr>
                              <m:t>𝑚𝑒𝑠𝑒𝑠</m:t>
                            </m:r>
                          </m:e>
                        </m:eqAr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𝑝𝑒𝑟𝑠𝑜𝑛𝑎𝑠</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5 </m:t>
                        </m:r>
                        <m:r>
                          <a:rPr lang="es-CR" sz="1050" b="0" i="1">
                            <a:latin typeface="Cambria Math" panose="02040503050406030204" pitchFamily="18" charset="0"/>
                          </a:rPr>
                          <m:t>𝑎</m:t>
                        </m:r>
                        <m:r>
                          <a:rPr lang="es-CR" sz="1050" b="0" i="1">
                            <a:latin typeface="Cambria Math" panose="02040503050406030204" pitchFamily="18" charset="0"/>
                          </a:rPr>
                          <m:t>ñ</m:t>
                        </m:r>
                        <m:r>
                          <a:rPr lang="es-CR" sz="1050" b="0" i="1">
                            <a:latin typeface="Cambria Math" panose="02040503050406030204" pitchFamily="18" charset="0"/>
                          </a:rPr>
                          <m:t>𝑜𝑠</m:t>
                        </m:r>
                        <m:r>
                          <a:rPr lang="es-CR" sz="1050" b="0" i="1">
                            <a:latin typeface="Cambria Math" panose="02040503050406030204" pitchFamily="18" charset="0"/>
                          </a:rPr>
                          <m:t> </m:t>
                        </m:r>
                        <m:r>
                          <a:rPr lang="es-CR" sz="1050" b="0" i="1">
                            <a:latin typeface="Cambria Math" panose="02040503050406030204" pitchFamily="18" charset="0"/>
                          </a:rPr>
                          <m:t>𝑦</m:t>
                        </m:r>
                        <m:r>
                          <a:rPr lang="es-CR" sz="1050" b="0" i="1">
                            <a:latin typeface="Cambria Math" panose="02040503050406030204" pitchFamily="18" charset="0"/>
                          </a:rPr>
                          <m:t> </m:t>
                        </m:r>
                        <m:r>
                          <a:rPr lang="es-CR" sz="1050" b="0" i="1">
                            <a:latin typeface="Cambria Math" panose="02040503050406030204" pitchFamily="18" charset="0"/>
                          </a:rPr>
                          <m:t>𝑚</m:t>
                        </m:r>
                        <m:r>
                          <a:rPr lang="es-CR" sz="1050" b="0" i="1">
                            <a:latin typeface="Cambria Math" panose="02040503050406030204" pitchFamily="18" charset="0"/>
                          </a:rPr>
                          <m:t>á</m:t>
                        </m:r>
                        <m:r>
                          <a:rPr lang="es-CR" sz="1050" b="0" i="1">
                            <a:latin typeface="Cambria Math" panose="02040503050406030204" pitchFamily="18" charset="0"/>
                          </a:rPr>
                          <m:t>𝑠</m:t>
                        </m:r>
                      </m:den>
                    </m:f>
                    <m:r>
                      <a:rPr lang="es-CR" sz="105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050"/>
            </a:p>
          </xdr:txBody>
        </xdr:sp>
      </mc:Choice>
      <mc:Fallback xmlns="">
        <xdr:sp macro="" textlink="">
          <xdr:nvSpPr>
            <xdr:cNvPr id="5" name="CuadroTexto 4">
              <a:extLst>
                <a:ext uri="{FF2B5EF4-FFF2-40B4-BE49-F238E27FC236}">
                  <a16:creationId xmlns:a16="http://schemas.microsoft.com/office/drawing/2014/main" id="{00000000-0008-0000-A800-000002000000}"/>
                </a:ext>
              </a:extLst>
            </xdr:cNvPr>
            <xdr:cNvSpPr txBox="1"/>
          </xdr:nvSpPr>
          <xdr:spPr>
            <a:xfrm>
              <a:off x="3633787" y="4067175"/>
              <a:ext cx="3940374" cy="461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b="0" i="0">
                  <a:latin typeface="Cambria Math" panose="02040503050406030204" pitchFamily="18" charset="0"/>
                </a:rPr>
                <a:t>█(𝑇𝑜𝑡𝑎𝑙 𝑑𝑒 𝑝𝑒𝑟𝑠𝑜𝑛𝑎𝑠 𝑑𝑒 5 𝑎ñ𝑜𝑠 𝑦 𝑚á𝑠 𝑞𝑢𝑒 ℎ𝑎𝑛 𝑢𝑠𝑎𝑑𝑜 𝑡𝑒𝑙é𝑓𝑜𝑛𝑜@𝑐𝑒𝑙𝑢𝑙𝑎𝑟 𝑒𝑛 𝑙𝑜 ú𝑙𝑡𝑖𝑚𝑜𝑠 3 𝑚𝑒𝑠𝑒𝑠)/(𝑇𝑜𝑡𝑎𝑙 𝑑𝑒 𝑝𝑒𝑟𝑠𝑜𝑛𝑎𝑠 𝑑𝑒 5 𝑎ñ𝑜𝑠 𝑦 𝑚á𝑠)</a:t>
              </a:r>
              <a:r>
                <a:rPr lang="es-CR" sz="105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050"/>
            </a:p>
          </xdr:txBody>
        </xdr:sp>
      </mc:Fallback>
    </mc:AlternateContent>
    <xdr:clientData/>
  </xdr:oneCellAnchor>
</xdr:wsDr>
</file>

<file path=xl/drawings/drawing131.xml><?xml version="1.0" encoding="utf-8"?>
<xdr:wsDr xmlns:xdr="http://schemas.openxmlformats.org/drawingml/2006/spreadsheetDrawing" xmlns:a="http://schemas.openxmlformats.org/drawingml/2006/main">
  <xdr:twoCellAnchor editAs="oneCell">
    <xdr:from>
      <xdr:col>0</xdr:col>
      <xdr:colOff>361950</xdr:colOff>
      <xdr:row>2</xdr:row>
      <xdr:rowOff>19051</xdr:rowOff>
    </xdr:from>
    <xdr:to>
      <xdr:col>1</xdr:col>
      <xdr:colOff>485775</xdr:colOff>
      <xdr:row>3</xdr:row>
      <xdr:rowOff>168729</xdr:rowOff>
    </xdr:to>
    <xdr:pic>
      <xdr:nvPicPr>
        <xdr:cNvPr id="2" name="Imagen 1">
          <a:extLst>
            <a:ext uri="{FF2B5EF4-FFF2-40B4-BE49-F238E27FC236}">
              <a16:creationId xmlns:a16="http://schemas.microsoft.com/office/drawing/2014/main" id="{00000000-0008-0000-AB00-000002000000}"/>
            </a:ext>
          </a:extLst>
        </xdr:cNvPr>
        <xdr:cNvPicPr>
          <a:picLocks noChangeAspect="1"/>
        </xdr:cNvPicPr>
      </xdr:nvPicPr>
      <xdr:blipFill>
        <a:blip xmlns:r="http://schemas.openxmlformats.org/officeDocument/2006/relationships" r:embed="rId1"/>
        <a:stretch>
          <a:fillRect/>
        </a:stretch>
      </xdr:blipFill>
      <xdr:spPr>
        <a:xfrm>
          <a:off x="361950" y="400051"/>
          <a:ext cx="885825" cy="873578"/>
        </a:xfrm>
        <a:prstGeom prst="rect">
          <a:avLst/>
        </a:prstGeom>
        <a:ln w="28575">
          <a:solidFill>
            <a:schemeClr val="bg1"/>
          </a:solidFill>
        </a:ln>
      </xdr:spPr>
    </xdr:pic>
    <xdr:clientData/>
  </xdr:twoCellAnchor>
</xdr:wsDr>
</file>

<file path=xl/drawings/drawing132.xml><?xml version="1.0" encoding="utf-8"?>
<xdr:wsDr xmlns:xdr="http://schemas.openxmlformats.org/drawingml/2006/spreadsheetDrawing" xmlns:a="http://schemas.openxmlformats.org/drawingml/2006/main">
  <xdr:twoCellAnchor>
    <xdr:from>
      <xdr:col>2</xdr:col>
      <xdr:colOff>57152</xdr:colOff>
      <xdr:row>29</xdr:row>
      <xdr:rowOff>28575</xdr:rowOff>
    </xdr:from>
    <xdr:to>
      <xdr:col>12</xdr:col>
      <xdr:colOff>123826</xdr:colOff>
      <xdr:row>40</xdr:row>
      <xdr:rowOff>171450</xdr:rowOff>
    </xdr:to>
    <xdr:graphicFrame macro="">
      <xdr:nvGraphicFramePr>
        <xdr:cNvPr id="2" name="Gráfico 1">
          <a:extLst>
            <a:ext uri="{FF2B5EF4-FFF2-40B4-BE49-F238E27FC236}">
              <a16:creationId xmlns:a16="http://schemas.microsoft.com/office/drawing/2014/main" id="{00000000-0008-0000-A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9522</xdr:colOff>
      <xdr:row>48</xdr:row>
      <xdr:rowOff>38101</xdr:rowOff>
    </xdr:from>
    <xdr:to>
      <xdr:col>12</xdr:col>
      <xdr:colOff>638174</xdr:colOff>
      <xdr:row>69</xdr:row>
      <xdr:rowOff>66675</xdr:rowOff>
    </xdr:to>
    <xdr:graphicFrame macro="">
      <xdr:nvGraphicFramePr>
        <xdr:cNvPr id="3"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3.xml><?xml version="1.0" encoding="utf-8"?>
<c:userShapes xmlns:c="http://schemas.openxmlformats.org/drawingml/2006/chart">
  <cdr:relSizeAnchor xmlns:cdr="http://schemas.openxmlformats.org/drawingml/2006/chartDrawing">
    <cdr:from>
      <cdr:x>0.02292</cdr:x>
      <cdr:y>0.74479</cdr:y>
    </cdr:from>
    <cdr:to>
      <cdr:x>0.07083</cdr:x>
      <cdr:y>0.82118</cdr:y>
    </cdr:to>
    <cdr:sp macro="" textlink="">
      <cdr:nvSpPr>
        <cdr:cNvPr id="2" name="CuadroTexto 1"/>
        <cdr:cNvSpPr txBox="1"/>
      </cdr:nvSpPr>
      <cdr:spPr>
        <a:xfrm xmlns:a="http://schemas.openxmlformats.org/drawingml/2006/main">
          <a:off x="104774" y="2043113"/>
          <a:ext cx="219075" cy="20955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s-CR" sz="1100">
              <a:solidFill>
                <a:schemeClr val="bg2">
                  <a:lumMod val="50000"/>
                </a:schemeClr>
              </a:solidFill>
            </a:rPr>
            <a:t>0</a:t>
          </a:r>
        </a:p>
      </cdr:txBody>
    </cdr:sp>
  </cdr:relSizeAnchor>
  <cdr:relSizeAnchor xmlns:cdr="http://schemas.openxmlformats.org/drawingml/2006/chartDrawing">
    <cdr:from>
      <cdr:x>0.06458</cdr:x>
      <cdr:y>0.72743</cdr:y>
    </cdr:from>
    <cdr:to>
      <cdr:x>0.09167</cdr:x>
      <cdr:y>0.75868</cdr:y>
    </cdr:to>
    <cdr:cxnSp macro="">
      <cdr:nvCxnSpPr>
        <cdr:cNvPr id="6" name="Conector recto 5">
          <a:extLst xmlns:a="http://schemas.openxmlformats.org/drawingml/2006/main">
            <a:ext uri="{FF2B5EF4-FFF2-40B4-BE49-F238E27FC236}">
              <a16:creationId xmlns:a16="http://schemas.microsoft.com/office/drawing/2014/main" id="{5599C57C-A578-4F17-B374-17522C526692}"/>
            </a:ext>
          </a:extLst>
        </cdr:cNvPr>
        <cdr:cNvCxnSpPr/>
      </cdr:nvCxnSpPr>
      <cdr:spPr>
        <a:xfrm xmlns:a="http://schemas.openxmlformats.org/drawingml/2006/main">
          <a:off x="295275" y="1995488"/>
          <a:ext cx="123825" cy="8572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0.06736</cdr:x>
      <cdr:y>0.71644</cdr:y>
    </cdr:from>
    <cdr:to>
      <cdr:x>0.09444</cdr:x>
      <cdr:y>0.74769</cdr:y>
    </cdr:to>
    <cdr:cxnSp macro="">
      <cdr:nvCxnSpPr>
        <cdr:cNvPr id="7" name="Conector recto 6">
          <a:extLst xmlns:a="http://schemas.openxmlformats.org/drawingml/2006/main">
            <a:ext uri="{FF2B5EF4-FFF2-40B4-BE49-F238E27FC236}">
              <a16:creationId xmlns:a16="http://schemas.microsoft.com/office/drawing/2014/main" id="{43E6AA28-3E5D-4222-841E-B5625FD8CA29}"/>
            </a:ext>
          </a:extLst>
        </cdr:cNvPr>
        <cdr:cNvCxnSpPr/>
      </cdr:nvCxnSpPr>
      <cdr:spPr>
        <a:xfrm xmlns:a="http://schemas.openxmlformats.org/drawingml/2006/main">
          <a:off x="307975" y="1965325"/>
          <a:ext cx="123825" cy="8572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134.xml><?xml version="1.0" encoding="utf-8"?>
<c:userShapes xmlns:c="http://schemas.openxmlformats.org/drawingml/2006/chart">
  <cdr:relSizeAnchor xmlns:cdr="http://schemas.openxmlformats.org/drawingml/2006/chartDrawing">
    <cdr:from>
      <cdr:x>0.05516</cdr:x>
      <cdr:y>0.69096</cdr:y>
    </cdr:from>
    <cdr:to>
      <cdr:x>0.07473</cdr:x>
      <cdr:y>0.7551</cdr:y>
    </cdr:to>
    <cdr:sp macro="" textlink="">
      <cdr:nvSpPr>
        <cdr:cNvPr id="2" name="Rectángulo 1"/>
        <cdr:cNvSpPr/>
      </cdr:nvSpPr>
      <cdr:spPr>
        <a:xfrm xmlns:a="http://schemas.openxmlformats.org/drawingml/2006/main">
          <a:off x="295275" y="2257425"/>
          <a:ext cx="104775" cy="209550"/>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CR"/>
        </a:p>
      </cdr:txBody>
    </cdr:sp>
  </cdr:relSizeAnchor>
  <cdr:relSizeAnchor xmlns:cdr="http://schemas.openxmlformats.org/drawingml/2006/chartDrawing">
    <cdr:from>
      <cdr:x>0.06917</cdr:x>
      <cdr:y>0.62665</cdr:y>
    </cdr:from>
    <cdr:to>
      <cdr:x>0.0961</cdr:x>
      <cdr:y>0.65289</cdr:y>
    </cdr:to>
    <cdr:cxnSp macro="">
      <cdr:nvCxnSpPr>
        <cdr:cNvPr id="3" name="Conector recto 2">
          <a:extLst xmlns:a="http://schemas.openxmlformats.org/drawingml/2006/main">
            <a:ext uri="{FF2B5EF4-FFF2-40B4-BE49-F238E27FC236}">
              <a16:creationId xmlns:a16="http://schemas.microsoft.com/office/drawing/2014/main" id="{43E6AA28-3E5D-4222-841E-B5625FD8CA29}"/>
            </a:ext>
          </a:extLst>
        </cdr:cNvPr>
        <cdr:cNvCxnSpPr/>
      </cdr:nvCxnSpPr>
      <cdr:spPr>
        <a:xfrm xmlns:a="http://schemas.openxmlformats.org/drawingml/2006/main">
          <a:off x="478978" y="1898081"/>
          <a:ext cx="186481" cy="7948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0.06818</cdr:x>
      <cdr:y>0.59914</cdr:y>
    </cdr:from>
    <cdr:to>
      <cdr:x>0.09131</cdr:x>
      <cdr:y>0.62247</cdr:y>
    </cdr:to>
    <cdr:cxnSp macro="">
      <cdr:nvCxnSpPr>
        <cdr:cNvPr id="4" name="Conector recto 3">
          <a:extLst xmlns:a="http://schemas.openxmlformats.org/drawingml/2006/main">
            <a:ext uri="{FF2B5EF4-FFF2-40B4-BE49-F238E27FC236}">
              <a16:creationId xmlns:a16="http://schemas.microsoft.com/office/drawing/2014/main" id="{43E6AA28-3E5D-4222-841E-B5625FD8CA29}"/>
            </a:ext>
          </a:extLst>
        </cdr:cNvPr>
        <cdr:cNvCxnSpPr/>
      </cdr:nvCxnSpPr>
      <cdr:spPr>
        <a:xfrm xmlns:a="http://schemas.openxmlformats.org/drawingml/2006/main">
          <a:off x="472091" y="1814769"/>
          <a:ext cx="160168" cy="70666"/>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135.xml><?xml version="1.0" encoding="utf-8"?>
<xdr:wsDr xmlns:xdr="http://schemas.openxmlformats.org/drawingml/2006/spreadsheetDrawing" xmlns:a="http://schemas.openxmlformats.org/drawingml/2006/main">
  <xdr:twoCellAnchor editAs="oneCell">
    <xdr:from>
      <xdr:col>3</xdr:col>
      <xdr:colOff>1085851</xdr:colOff>
      <xdr:row>15</xdr:row>
      <xdr:rowOff>57151</xdr:rowOff>
    </xdr:from>
    <xdr:to>
      <xdr:col>3</xdr:col>
      <xdr:colOff>3524251</xdr:colOff>
      <xdr:row>15</xdr:row>
      <xdr:rowOff>778001</xdr:rowOff>
    </xdr:to>
    <xdr:pic>
      <xdr:nvPicPr>
        <xdr:cNvPr id="2" name="Picture 5">
          <a:extLst>
            <a:ext uri="{FF2B5EF4-FFF2-40B4-BE49-F238E27FC236}">
              <a16:creationId xmlns:a16="http://schemas.microsoft.com/office/drawing/2014/main" id="{98B2F190-59B0-4AC1-B8CC-5278A7E6A0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6835" r="35709"/>
        <a:stretch>
          <a:fillRect/>
        </a:stretch>
      </xdr:blipFill>
      <xdr:spPr bwMode="auto">
        <a:xfrm>
          <a:off x="4371976" y="8610601"/>
          <a:ext cx="2438400" cy="72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6.xml><?xml version="1.0" encoding="utf-8"?>
<xdr:wsDr xmlns:xdr="http://schemas.openxmlformats.org/drawingml/2006/spreadsheetDrawing" xmlns:a="http://schemas.openxmlformats.org/drawingml/2006/main">
  <xdr:twoCellAnchor>
    <xdr:from>
      <xdr:col>1</xdr:col>
      <xdr:colOff>1009650</xdr:colOff>
      <xdr:row>31</xdr:row>
      <xdr:rowOff>14286</xdr:rowOff>
    </xdr:from>
    <xdr:to>
      <xdr:col>9</xdr:col>
      <xdr:colOff>647701</xdr:colOff>
      <xdr:row>53</xdr:row>
      <xdr:rowOff>28574</xdr:rowOff>
    </xdr:to>
    <xdr:graphicFrame macro="">
      <xdr:nvGraphicFramePr>
        <xdr:cNvPr id="2" name="Gráfico 1">
          <a:extLst>
            <a:ext uri="{FF2B5EF4-FFF2-40B4-BE49-F238E27FC236}">
              <a16:creationId xmlns:a16="http://schemas.microsoft.com/office/drawing/2014/main" id="{00000000-0008-0000-A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0.03571</cdr:x>
      <cdr:y>0.73613</cdr:y>
    </cdr:from>
    <cdr:to>
      <cdr:x>0.06667</cdr:x>
      <cdr:y>0.7961</cdr:y>
    </cdr:to>
    <cdr:sp macro="" textlink="">
      <cdr:nvSpPr>
        <cdr:cNvPr id="2" name="Rectángulo 1"/>
        <cdr:cNvSpPr/>
      </cdr:nvSpPr>
      <cdr:spPr>
        <a:xfrm xmlns:a="http://schemas.openxmlformats.org/drawingml/2006/main">
          <a:off x="142877" y="2338390"/>
          <a:ext cx="123824" cy="190499"/>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CR"/>
        </a:p>
      </cdr:txBody>
    </cdr:sp>
  </cdr:relSizeAnchor>
  <cdr:relSizeAnchor xmlns:cdr="http://schemas.openxmlformats.org/drawingml/2006/chartDrawing">
    <cdr:from>
      <cdr:x>0.09167</cdr:x>
      <cdr:y>0.70313</cdr:y>
    </cdr:from>
    <cdr:to>
      <cdr:x>0.12917</cdr:x>
      <cdr:y>0.72396</cdr:y>
    </cdr:to>
    <cdr:cxnSp macro="">
      <cdr:nvCxnSpPr>
        <cdr:cNvPr id="4" name="Conector recto 3">
          <a:extLst xmlns:a="http://schemas.openxmlformats.org/drawingml/2006/main">
            <a:ext uri="{FF2B5EF4-FFF2-40B4-BE49-F238E27FC236}">
              <a16:creationId xmlns:a16="http://schemas.microsoft.com/office/drawing/2014/main" id="{7A25E1B5-ACF8-465B-A402-85D4CE4A47B8}"/>
            </a:ext>
          </a:extLst>
        </cdr:cNvPr>
        <cdr:cNvCxnSpPr/>
      </cdr:nvCxnSpPr>
      <cdr:spPr>
        <a:xfrm xmlns:a="http://schemas.openxmlformats.org/drawingml/2006/main">
          <a:off x="419100" y="1928813"/>
          <a:ext cx="171450" cy="5715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0.09653</cdr:x>
      <cdr:y>0.68866</cdr:y>
    </cdr:from>
    <cdr:to>
      <cdr:x>0.12917</cdr:x>
      <cdr:y>0.7066</cdr:y>
    </cdr:to>
    <cdr:cxnSp macro="">
      <cdr:nvCxnSpPr>
        <cdr:cNvPr id="5" name="Conector recto 4">
          <a:extLst xmlns:a="http://schemas.openxmlformats.org/drawingml/2006/main">
            <a:ext uri="{FF2B5EF4-FFF2-40B4-BE49-F238E27FC236}">
              <a16:creationId xmlns:a16="http://schemas.microsoft.com/office/drawing/2014/main" id="{FACF26EC-75DE-4682-8011-A03906CF3DF4}"/>
            </a:ext>
          </a:extLst>
        </cdr:cNvPr>
        <cdr:cNvCxnSpPr/>
      </cdr:nvCxnSpPr>
      <cdr:spPr>
        <a:xfrm xmlns:a="http://schemas.openxmlformats.org/drawingml/2006/main">
          <a:off x="441325" y="1889125"/>
          <a:ext cx="149225" cy="49213"/>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138.xml><?xml version="1.0" encoding="utf-8"?>
<xdr:wsDr xmlns:xdr="http://schemas.openxmlformats.org/drawingml/2006/spreadsheetDrawing" xmlns:a="http://schemas.openxmlformats.org/drawingml/2006/main">
  <xdr:oneCellAnchor>
    <xdr:from>
      <xdr:col>3</xdr:col>
      <xdr:colOff>257175</xdr:colOff>
      <xdr:row>15</xdr:row>
      <xdr:rowOff>66675</xdr:rowOff>
    </xdr:from>
    <xdr:ext cx="4230902" cy="487249"/>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AF00-000002000000}"/>
                </a:ext>
              </a:extLst>
            </xdr:cNvPr>
            <xdr:cNvSpPr txBox="1"/>
          </xdr:nvSpPr>
          <xdr:spPr>
            <a:xfrm>
              <a:off x="4486275" y="7124700"/>
              <a:ext cx="4230902" cy="4872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eqArr>
                          <m:eqArrPr>
                            <m:ctrlPr>
                              <a:rPr lang="es-CR" sz="1050" b="0" i="1">
                                <a:latin typeface="Cambria Math" panose="02040503050406030204" pitchFamily="18" charset="0"/>
                              </a:rPr>
                            </m:ctrlPr>
                          </m:eqArrPr>
                          <m:e>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𝑝𝑜𝑏𝑙𝑎𝑐𝑖</m:t>
                            </m:r>
                            <m:r>
                              <a:rPr lang="es-CR" sz="1050" b="0" i="1">
                                <a:latin typeface="Cambria Math" panose="02040503050406030204" pitchFamily="18" charset="0"/>
                              </a:rPr>
                              <m:t>ó</m:t>
                            </m:r>
                            <m:r>
                              <a:rPr lang="es-CR" sz="1050" b="0" i="1">
                                <a:latin typeface="Cambria Math" panose="02040503050406030204" pitchFamily="18" charset="0"/>
                              </a:rPr>
                              <m:t>𝑛</m:t>
                            </m:r>
                            <m:r>
                              <a:rPr lang="es-CR" sz="1050" b="0" i="1">
                                <a:latin typeface="Cambria Math" panose="02040503050406030204" pitchFamily="18" charset="0"/>
                              </a:rPr>
                              <m:t> </m:t>
                            </m:r>
                            <m:r>
                              <a:rPr lang="es-CR" sz="1050" b="0" i="1">
                                <a:latin typeface="Cambria Math" panose="02040503050406030204" pitchFamily="18" charset="0"/>
                              </a:rPr>
                              <m:t>𝑞𝑢𝑒</m:t>
                            </m:r>
                            <m:r>
                              <a:rPr lang="es-CR" sz="1050" b="0" i="1">
                                <a:latin typeface="Cambria Math" panose="02040503050406030204" pitchFamily="18" charset="0"/>
                              </a:rPr>
                              <m:t> </m:t>
                            </m:r>
                            <m:r>
                              <a:rPr lang="es-CR" sz="1050" b="0" i="1">
                                <a:latin typeface="Cambria Math" panose="02040503050406030204" pitchFamily="18" charset="0"/>
                              </a:rPr>
                              <m:t>𝑣𝑖𝑣𝑒</m:t>
                            </m:r>
                            <m:r>
                              <a:rPr lang="es-CR" sz="1050" b="0" i="1">
                                <a:latin typeface="Cambria Math" panose="02040503050406030204" pitchFamily="18" charset="0"/>
                              </a:rPr>
                              <m:t> </m:t>
                            </m:r>
                            <m:r>
                              <a:rPr lang="es-CR" sz="1050" b="0" i="1">
                                <a:latin typeface="Cambria Math" panose="02040503050406030204" pitchFamily="18" charset="0"/>
                              </a:rPr>
                              <m:t>𝑒𝑛</m:t>
                            </m:r>
                            <m:r>
                              <a:rPr lang="es-CR" sz="1050" b="0" i="1">
                                <a:latin typeface="Cambria Math" panose="02040503050406030204" pitchFamily="18" charset="0"/>
                              </a:rPr>
                              <m:t> </m:t>
                            </m:r>
                            <m:r>
                              <a:rPr lang="es-CR" sz="1050" b="0" i="1">
                                <a:latin typeface="Cambria Math" panose="02040503050406030204" pitchFamily="18" charset="0"/>
                              </a:rPr>
                              <m:t>𝑣𝑖𝑣𝑖𝑒𝑛𝑑𝑎𝑠</m:t>
                            </m:r>
                            <m:r>
                              <a:rPr lang="es-CR" sz="1050" b="0" i="1">
                                <a:latin typeface="Cambria Math" panose="02040503050406030204" pitchFamily="18" charset="0"/>
                              </a:rPr>
                              <m:t> </m:t>
                            </m:r>
                            <m:r>
                              <a:rPr lang="es-CR" sz="1050" b="0" i="1">
                                <a:latin typeface="Cambria Math" panose="02040503050406030204" pitchFamily="18" charset="0"/>
                              </a:rPr>
                              <m:t>𝑐𝑜𝑛</m:t>
                            </m:r>
                            <m:r>
                              <a:rPr lang="es-CR" sz="1050" b="0" i="1">
                                <a:latin typeface="Cambria Math" panose="02040503050406030204" pitchFamily="18" charset="0"/>
                              </a:rPr>
                              <m:t> </m:t>
                            </m:r>
                            <m:r>
                              <a:rPr lang="es-CR" sz="1050" b="0" i="1">
                                <a:latin typeface="Cambria Math" panose="02040503050406030204" pitchFamily="18" charset="0"/>
                              </a:rPr>
                              <m:t>𝑠𝑒𝑟𝑣𝑖𝑐𝑖𝑜</m:t>
                            </m:r>
                            <m:r>
                              <a:rPr lang="es-CR" sz="1050" b="0" i="1">
                                <a:latin typeface="Cambria Math" panose="02040503050406030204" pitchFamily="18" charset="0"/>
                              </a:rPr>
                              <m:t> </m:t>
                            </m:r>
                            <m:r>
                              <a:rPr lang="es-CR" sz="1050" b="0" i="1">
                                <a:latin typeface="Cambria Math" panose="02040503050406030204" pitchFamily="18" charset="0"/>
                              </a:rPr>
                              <m:t>𝑠𝑎𝑛𝑖𝑡𝑎𝑟𝑖𝑜</m:t>
                            </m:r>
                          </m:e>
                          <m:e>
                            <m:r>
                              <a:rPr lang="es-CR" sz="1050" b="0" i="1">
                                <a:latin typeface="Cambria Math" panose="02040503050406030204" pitchFamily="18" charset="0"/>
                              </a:rPr>
                              <m:t>𝑐𝑜𝑛𝑒𝑐𝑡𝑎𝑑𝑜</m:t>
                            </m:r>
                            <m:r>
                              <a:rPr lang="es-CR" sz="1050" b="0" i="1">
                                <a:latin typeface="Cambria Math" panose="02040503050406030204" pitchFamily="18" charset="0"/>
                              </a:rPr>
                              <m:t> </m:t>
                            </m:r>
                            <m:r>
                              <a:rPr lang="es-CR" sz="1050" b="0" i="1">
                                <a:latin typeface="Cambria Math" panose="02040503050406030204" pitchFamily="18" charset="0"/>
                              </a:rPr>
                              <m:t>𝑎</m:t>
                            </m:r>
                            <m:r>
                              <a:rPr lang="es-CR" sz="1050" b="0" i="1">
                                <a:latin typeface="Cambria Math" panose="02040503050406030204" pitchFamily="18" charset="0"/>
                              </a:rPr>
                              <m:t> </m:t>
                            </m:r>
                            <m:r>
                              <a:rPr lang="es-CR" sz="1050" b="0" i="1">
                                <a:latin typeface="Cambria Math" panose="02040503050406030204" pitchFamily="18" charset="0"/>
                              </a:rPr>
                              <m:t>𝑎𝑙𝑐𝑎𝑛𝑡𝑎𝑟𝑖𝑙𝑙𝑎𝑑𝑜</m:t>
                            </m:r>
                            <m:r>
                              <a:rPr lang="es-CR" sz="1050" b="0" i="1">
                                <a:latin typeface="Cambria Math" panose="02040503050406030204" pitchFamily="18" charset="0"/>
                              </a:rPr>
                              <m:t> </m:t>
                            </m:r>
                            <m:r>
                              <a:rPr lang="es-CR" sz="1050" b="0" i="1">
                                <a:latin typeface="Cambria Math" panose="02040503050406030204" pitchFamily="18" charset="0"/>
                              </a:rPr>
                              <m:t>𝑜</m:t>
                            </m:r>
                            <m:r>
                              <a:rPr lang="es-CR" sz="1050" b="0" i="1">
                                <a:latin typeface="Cambria Math" panose="02040503050406030204" pitchFamily="18" charset="0"/>
                              </a:rPr>
                              <m:t> </m:t>
                            </m:r>
                            <m:r>
                              <a:rPr lang="es-CR" sz="1050" b="0" i="1">
                                <a:latin typeface="Cambria Math" panose="02040503050406030204" pitchFamily="18" charset="0"/>
                              </a:rPr>
                              <m:t>𝑡𝑎𝑛𝑞𝑢𝑒</m:t>
                            </m:r>
                            <m:r>
                              <a:rPr lang="es-CR" sz="1050" b="0" i="1">
                                <a:latin typeface="Cambria Math" panose="02040503050406030204" pitchFamily="18" charset="0"/>
                              </a:rPr>
                              <m:t> </m:t>
                            </m:r>
                            <m:r>
                              <a:rPr lang="es-CR" sz="1050" b="0" i="1">
                                <a:latin typeface="Cambria Math" panose="02040503050406030204" pitchFamily="18" charset="0"/>
                              </a:rPr>
                              <m:t>𝑠</m:t>
                            </m:r>
                            <m:r>
                              <a:rPr lang="es-CR" sz="1050" b="0" i="1">
                                <a:latin typeface="Cambria Math" panose="02040503050406030204" pitchFamily="18" charset="0"/>
                              </a:rPr>
                              <m:t>é</m:t>
                            </m:r>
                            <m:r>
                              <a:rPr lang="es-CR" sz="1050" b="0" i="1">
                                <a:latin typeface="Cambria Math" panose="02040503050406030204" pitchFamily="18" charset="0"/>
                              </a:rPr>
                              <m:t>𝑝𝑡𝑖𝑐𝑜</m:t>
                            </m:r>
                          </m:e>
                        </m:eqAr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𝑝𝑜𝑏𝑙𝑎𝑐𝑖</m:t>
                        </m:r>
                        <m:r>
                          <a:rPr lang="es-CR" sz="1050" b="0" i="1">
                            <a:latin typeface="Cambria Math" panose="02040503050406030204" pitchFamily="18" charset="0"/>
                          </a:rPr>
                          <m:t>ó</m:t>
                        </m:r>
                        <m:r>
                          <a:rPr lang="es-CR" sz="1050" b="0" i="1">
                            <a:latin typeface="Cambria Math" panose="02040503050406030204" pitchFamily="18" charset="0"/>
                          </a:rPr>
                          <m:t>𝑛</m:t>
                        </m:r>
                      </m:den>
                    </m:f>
                    <m:r>
                      <a:rPr lang="es-CR" sz="105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050"/>
            </a:p>
          </xdr:txBody>
        </xdr:sp>
      </mc:Choice>
      <mc:Fallback xmlns="">
        <xdr:sp macro="" textlink="">
          <xdr:nvSpPr>
            <xdr:cNvPr id="2" name="CuadroTexto 1">
              <a:extLst>
                <a:ext uri="{FF2B5EF4-FFF2-40B4-BE49-F238E27FC236}">
                  <a16:creationId xmlns:a16="http://schemas.microsoft.com/office/drawing/2014/main" id="{00000000-0008-0000-AF00-000002000000}"/>
                </a:ext>
              </a:extLst>
            </xdr:cNvPr>
            <xdr:cNvSpPr txBox="1"/>
          </xdr:nvSpPr>
          <xdr:spPr>
            <a:xfrm>
              <a:off x="4486275" y="7124700"/>
              <a:ext cx="4230902" cy="4872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b="0" i="0">
                  <a:latin typeface="Cambria Math" panose="02040503050406030204" pitchFamily="18" charset="0"/>
                </a:rPr>
                <a:t>█(𝑇𝑜𝑡𝑎𝑙 𝑑𝑒 𝑝𝑜𝑏𝑙𝑎𝑐𝑖ó𝑛 𝑞𝑢𝑒 𝑣𝑖𝑣𝑒 𝑒𝑛 𝑣𝑖𝑣𝑖𝑒𝑛𝑑𝑎𝑠 𝑐𝑜𝑛 𝑠𝑒𝑟𝑣𝑖𝑐𝑖𝑜 𝑠𝑎𝑛𝑖𝑡𝑎𝑟𝑖𝑜@𝑐𝑜𝑛𝑒𝑐𝑡𝑎𝑑𝑜 𝑎 𝑎𝑙𝑐𝑎𝑛𝑡𝑎𝑟𝑖𝑙𝑙𝑎𝑑𝑜 𝑜 𝑡𝑎𝑛𝑞𝑢𝑒 𝑠é𝑝𝑡𝑖𝑐𝑜)/(𝑇𝑜𝑡𝑎𝑙 𝑑𝑒 𝑝𝑜𝑏𝑙𝑎𝑐𝑖ó𝑛)</a:t>
              </a:r>
              <a:r>
                <a:rPr lang="es-CR" sz="105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050"/>
            </a:p>
          </xdr:txBody>
        </xdr:sp>
      </mc:Fallback>
    </mc:AlternateContent>
    <xdr:clientData/>
  </xdr:oneCellAnchor>
  <xdr:oneCellAnchor>
    <xdr:from>
      <xdr:col>3</xdr:col>
      <xdr:colOff>257175</xdr:colOff>
      <xdr:row>15</xdr:row>
      <xdr:rowOff>66675</xdr:rowOff>
    </xdr:from>
    <xdr:ext cx="4230902" cy="487249"/>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AF00-000002000000}"/>
                </a:ext>
              </a:extLst>
            </xdr:cNvPr>
            <xdr:cNvSpPr txBox="1"/>
          </xdr:nvSpPr>
          <xdr:spPr>
            <a:xfrm>
              <a:off x="4486275" y="7124700"/>
              <a:ext cx="4230902" cy="4872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eqArr>
                          <m:eqArrPr>
                            <m:ctrlPr>
                              <a:rPr lang="es-CR" sz="1050" b="0" i="1">
                                <a:latin typeface="Cambria Math" panose="02040503050406030204" pitchFamily="18" charset="0"/>
                              </a:rPr>
                            </m:ctrlPr>
                          </m:eqArrPr>
                          <m:e>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𝑝𝑜𝑏𝑙𝑎𝑐𝑖</m:t>
                            </m:r>
                            <m:r>
                              <a:rPr lang="es-CR" sz="1050" b="0" i="1">
                                <a:latin typeface="Cambria Math" panose="02040503050406030204" pitchFamily="18" charset="0"/>
                              </a:rPr>
                              <m:t>ó</m:t>
                            </m:r>
                            <m:r>
                              <a:rPr lang="es-CR" sz="1050" b="0" i="1">
                                <a:latin typeface="Cambria Math" panose="02040503050406030204" pitchFamily="18" charset="0"/>
                              </a:rPr>
                              <m:t>𝑛</m:t>
                            </m:r>
                            <m:r>
                              <a:rPr lang="es-CR" sz="1050" b="0" i="1">
                                <a:latin typeface="Cambria Math" panose="02040503050406030204" pitchFamily="18" charset="0"/>
                              </a:rPr>
                              <m:t> </m:t>
                            </m:r>
                            <m:r>
                              <a:rPr lang="es-CR" sz="1050" b="0" i="1">
                                <a:latin typeface="Cambria Math" panose="02040503050406030204" pitchFamily="18" charset="0"/>
                              </a:rPr>
                              <m:t>𝑞𝑢𝑒</m:t>
                            </m:r>
                            <m:r>
                              <a:rPr lang="es-CR" sz="1050" b="0" i="1">
                                <a:latin typeface="Cambria Math" panose="02040503050406030204" pitchFamily="18" charset="0"/>
                              </a:rPr>
                              <m:t> </m:t>
                            </m:r>
                            <m:r>
                              <a:rPr lang="es-CR" sz="1050" b="0" i="1">
                                <a:latin typeface="Cambria Math" panose="02040503050406030204" pitchFamily="18" charset="0"/>
                              </a:rPr>
                              <m:t>𝑣𝑖𝑣𝑒</m:t>
                            </m:r>
                            <m:r>
                              <a:rPr lang="es-CR" sz="1050" b="0" i="1">
                                <a:latin typeface="Cambria Math" panose="02040503050406030204" pitchFamily="18" charset="0"/>
                              </a:rPr>
                              <m:t> </m:t>
                            </m:r>
                            <m:r>
                              <a:rPr lang="es-CR" sz="1050" b="0" i="1">
                                <a:latin typeface="Cambria Math" panose="02040503050406030204" pitchFamily="18" charset="0"/>
                              </a:rPr>
                              <m:t>𝑒𝑛</m:t>
                            </m:r>
                            <m:r>
                              <a:rPr lang="es-CR" sz="1050" b="0" i="1">
                                <a:latin typeface="Cambria Math" panose="02040503050406030204" pitchFamily="18" charset="0"/>
                              </a:rPr>
                              <m:t> </m:t>
                            </m:r>
                            <m:r>
                              <a:rPr lang="es-CR" sz="1050" b="0" i="1">
                                <a:latin typeface="Cambria Math" panose="02040503050406030204" pitchFamily="18" charset="0"/>
                              </a:rPr>
                              <m:t>𝑣𝑖𝑣𝑖𝑒𝑛𝑑𝑎𝑠</m:t>
                            </m:r>
                            <m:r>
                              <a:rPr lang="es-CR" sz="1050" b="0" i="1">
                                <a:latin typeface="Cambria Math" panose="02040503050406030204" pitchFamily="18" charset="0"/>
                              </a:rPr>
                              <m:t> </m:t>
                            </m:r>
                            <m:r>
                              <a:rPr lang="es-CR" sz="1050" b="0" i="1">
                                <a:latin typeface="Cambria Math" panose="02040503050406030204" pitchFamily="18" charset="0"/>
                              </a:rPr>
                              <m:t>𝑐𝑜𝑛</m:t>
                            </m:r>
                            <m:r>
                              <a:rPr lang="es-CR" sz="1050" b="0" i="1">
                                <a:latin typeface="Cambria Math" panose="02040503050406030204" pitchFamily="18" charset="0"/>
                              </a:rPr>
                              <m:t> </m:t>
                            </m:r>
                            <m:r>
                              <a:rPr lang="es-CR" sz="1050" b="0" i="1">
                                <a:latin typeface="Cambria Math" panose="02040503050406030204" pitchFamily="18" charset="0"/>
                              </a:rPr>
                              <m:t>𝑠𝑒𝑟𝑣𝑖𝑐𝑖𝑜</m:t>
                            </m:r>
                            <m:r>
                              <a:rPr lang="es-CR" sz="1050" b="0" i="1">
                                <a:latin typeface="Cambria Math" panose="02040503050406030204" pitchFamily="18" charset="0"/>
                              </a:rPr>
                              <m:t> </m:t>
                            </m:r>
                            <m:r>
                              <a:rPr lang="es-CR" sz="1050" b="0" i="1">
                                <a:latin typeface="Cambria Math" panose="02040503050406030204" pitchFamily="18" charset="0"/>
                              </a:rPr>
                              <m:t>𝑠𝑎𝑛𝑖𝑡𝑎𝑟𝑖𝑜</m:t>
                            </m:r>
                          </m:e>
                          <m:e>
                            <m:r>
                              <a:rPr lang="es-CR" sz="1050" b="0" i="1">
                                <a:latin typeface="Cambria Math" panose="02040503050406030204" pitchFamily="18" charset="0"/>
                              </a:rPr>
                              <m:t>𝑐𝑜𝑛𝑒𝑐𝑡𝑎𝑑𝑜</m:t>
                            </m:r>
                            <m:r>
                              <a:rPr lang="es-CR" sz="1050" b="0" i="1">
                                <a:latin typeface="Cambria Math" panose="02040503050406030204" pitchFamily="18" charset="0"/>
                              </a:rPr>
                              <m:t> </m:t>
                            </m:r>
                            <m:r>
                              <a:rPr lang="es-CR" sz="1050" b="0" i="1">
                                <a:latin typeface="Cambria Math" panose="02040503050406030204" pitchFamily="18" charset="0"/>
                              </a:rPr>
                              <m:t>𝑎</m:t>
                            </m:r>
                            <m:r>
                              <a:rPr lang="es-CR" sz="1050" b="0" i="1">
                                <a:latin typeface="Cambria Math" panose="02040503050406030204" pitchFamily="18" charset="0"/>
                              </a:rPr>
                              <m:t> </m:t>
                            </m:r>
                            <m:r>
                              <a:rPr lang="es-CR" sz="1050" b="0" i="1">
                                <a:latin typeface="Cambria Math" panose="02040503050406030204" pitchFamily="18" charset="0"/>
                              </a:rPr>
                              <m:t>𝑎𝑙𝑐𝑎𝑛𝑡𝑎𝑟𝑖𝑙𝑙𝑎𝑑𝑜</m:t>
                            </m:r>
                            <m:r>
                              <a:rPr lang="es-CR" sz="1050" b="0" i="1">
                                <a:latin typeface="Cambria Math" panose="02040503050406030204" pitchFamily="18" charset="0"/>
                              </a:rPr>
                              <m:t> </m:t>
                            </m:r>
                            <m:r>
                              <a:rPr lang="es-CR" sz="1050" b="0" i="1">
                                <a:latin typeface="Cambria Math" panose="02040503050406030204" pitchFamily="18" charset="0"/>
                              </a:rPr>
                              <m:t>𝑜</m:t>
                            </m:r>
                            <m:r>
                              <a:rPr lang="es-CR" sz="1050" b="0" i="1">
                                <a:latin typeface="Cambria Math" panose="02040503050406030204" pitchFamily="18" charset="0"/>
                              </a:rPr>
                              <m:t> </m:t>
                            </m:r>
                            <m:r>
                              <a:rPr lang="es-CR" sz="1050" b="0" i="1">
                                <a:latin typeface="Cambria Math" panose="02040503050406030204" pitchFamily="18" charset="0"/>
                              </a:rPr>
                              <m:t>𝑡𝑎𝑛𝑞𝑢𝑒</m:t>
                            </m:r>
                            <m:r>
                              <a:rPr lang="es-CR" sz="1050" b="0" i="1">
                                <a:latin typeface="Cambria Math" panose="02040503050406030204" pitchFamily="18" charset="0"/>
                              </a:rPr>
                              <m:t> </m:t>
                            </m:r>
                            <m:r>
                              <a:rPr lang="es-CR" sz="1050" b="0" i="1">
                                <a:latin typeface="Cambria Math" panose="02040503050406030204" pitchFamily="18" charset="0"/>
                              </a:rPr>
                              <m:t>𝑠</m:t>
                            </m:r>
                            <m:r>
                              <a:rPr lang="es-CR" sz="1050" b="0" i="1">
                                <a:latin typeface="Cambria Math" panose="02040503050406030204" pitchFamily="18" charset="0"/>
                              </a:rPr>
                              <m:t>é</m:t>
                            </m:r>
                            <m:r>
                              <a:rPr lang="es-CR" sz="1050" b="0" i="1">
                                <a:latin typeface="Cambria Math" panose="02040503050406030204" pitchFamily="18" charset="0"/>
                              </a:rPr>
                              <m:t>𝑝𝑡𝑖𝑐𝑜</m:t>
                            </m:r>
                          </m:e>
                        </m:eqAr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𝑝𝑜𝑏𝑙𝑎𝑐𝑖</m:t>
                        </m:r>
                        <m:r>
                          <a:rPr lang="es-CR" sz="1050" b="0" i="1">
                            <a:latin typeface="Cambria Math" panose="02040503050406030204" pitchFamily="18" charset="0"/>
                          </a:rPr>
                          <m:t>ó</m:t>
                        </m:r>
                        <m:r>
                          <a:rPr lang="es-CR" sz="1050" b="0" i="1">
                            <a:latin typeface="Cambria Math" panose="02040503050406030204" pitchFamily="18" charset="0"/>
                          </a:rPr>
                          <m:t>𝑛</m:t>
                        </m:r>
                      </m:den>
                    </m:f>
                    <m:r>
                      <a:rPr lang="es-CR" sz="105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050"/>
            </a:p>
          </xdr:txBody>
        </xdr:sp>
      </mc:Choice>
      <mc:Fallback xmlns="">
        <xdr:sp macro="" textlink="">
          <xdr:nvSpPr>
            <xdr:cNvPr id="3" name="CuadroTexto 2">
              <a:extLst>
                <a:ext uri="{FF2B5EF4-FFF2-40B4-BE49-F238E27FC236}">
                  <a16:creationId xmlns:a16="http://schemas.microsoft.com/office/drawing/2014/main" id="{00000000-0008-0000-AF00-000002000000}"/>
                </a:ext>
              </a:extLst>
            </xdr:cNvPr>
            <xdr:cNvSpPr txBox="1"/>
          </xdr:nvSpPr>
          <xdr:spPr>
            <a:xfrm>
              <a:off x="4486275" y="7124700"/>
              <a:ext cx="4230902" cy="4872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b="0" i="0">
                  <a:latin typeface="Cambria Math" panose="02040503050406030204" pitchFamily="18" charset="0"/>
                </a:rPr>
                <a:t>█(𝑇𝑜𝑡𝑎𝑙 𝑑𝑒 𝑝𝑜𝑏𝑙𝑎𝑐𝑖ó𝑛 𝑞𝑢𝑒 𝑣𝑖𝑣𝑒 𝑒𝑛 𝑣𝑖𝑣𝑖𝑒𝑛𝑑𝑎𝑠 𝑐𝑜𝑛 𝑠𝑒𝑟𝑣𝑖𝑐𝑖𝑜 𝑠𝑎𝑛𝑖𝑡𝑎𝑟𝑖𝑜@𝑐𝑜𝑛𝑒𝑐𝑡𝑎𝑑𝑜 𝑎 𝑎𝑙𝑐𝑎𝑛𝑡𝑎𝑟𝑖𝑙𝑙𝑎𝑑𝑜 𝑜 𝑡𝑎𝑛𝑞𝑢𝑒 𝑠é𝑝𝑡𝑖𝑐𝑜)/(𝑇𝑜𝑡𝑎𝑙 𝑑𝑒 𝑝𝑜𝑏𝑙𝑎𝑐𝑖ó𝑛)</a:t>
              </a:r>
              <a:r>
                <a:rPr lang="es-CR" sz="105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050"/>
            </a:p>
          </xdr:txBody>
        </xdr:sp>
      </mc:Fallback>
    </mc:AlternateContent>
    <xdr:clientData/>
  </xdr:oneCellAnchor>
</xdr:wsDr>
</file>

<file path=xl/drawings/drawing139.xml><?xml version="1.0" encoding="utf-8"?>
<xdr:wsDr xmlns:xdr="http://schemas.openxmlformats.org/drawingml/2006/spreadsheetDrawing" xmlns:a="http://schemas.openxmlformats.org/drawingml/2006/main">
  <xdr:twoCellAnchor>
    <xdr:from>
      <xdr:col>2</xdr:col>
      <xdr:colOff>523875</xdr:colOff>
      <xdr:row>20</xdr:row>
      <xdr:rowOff>66675</xdr:rowOff>
    </xdr:from>
    <xdr:to>
      <xdr:col>11</xdr:col>
      <xdr:colOff>409575</xdr:colOff>
      <xdr:row>44</xdr:row>
      <xdr:rowOff>133350</xdr:rowOff>
    </xdr:to>
    <xdr:graphicFrame macro="">
      <xdr:nvGraphicFramePr>
        <xdr:cNvPr id="2" name="Gráfico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cdr:x>
      <cdr:y>0.84722</cdr:y>
    </cdr:from>
    <cdr:to>
      <cdr:x>1</cdr:x>
      <cdr:y>1</cdr:y>
    </cdr:to>
    <cdr:sp macro="" textlink="">
      <cdr:nvSpPr>
        <cdr:cNvPr id="2" name="CuadroTexto 1"/>
        <cdr:cNvSpPr txBox="1"/>
      </cdr:nvSpPr>
      <cdr:spPr>
        <a:xfrm xmlns:a="http://schemas.openxmlformats.org/drawingml/2006/main">
          <a:off x="0" y="2905125"/>
          <a:ext cx="5962650" cy="5238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CR" sz="900"/>
            <a:t>Fuente: Sistema Informático y Registro de Reportes Operacionales de Aguas Residuales (SIRROAR), Ministerio de Salud; Encuesta Nacional de Hogares, Instituto Nacional de Estadística y Censos; Registros Comerciales de los entes Públicos Administradores, Empresa de Servicios Públicos de Heredia y Instituto Costarricense de Acueductos y Alcantarillados.  </a:t>
          </a:r>
        </a:p>
      </cdr:txBody>
    </cdr:sp>
  </cdr:relSizeAnchor>
</c:userShapes>
</file>

<file path=xl/drawings/drawing141.xml><?xml version="1.0" encoding="utf-8"?>
<xdr:wsDr xmlns:xdr="http://schemas.openxmlformats.org/drawingml/2006/spreadsheetDrawing" xmlns:a="http://schemas.openxmlformats.org/drawingml/2006/main">
  <xdr:twoCellAnchor>
    <xdr:from>
      <xdr:col>3</xdr:col>
      <xdr:colOff>1809750</xdr:colOff>
      <xdr:row>15</xdr:row>
      <xdr:rowOff>66675</xdr:rowOff>
    </xdr:from>
    <xdr:to>
      <xdr:col>3</xdr:col>
      <xdr:colOff>2733675</xdr:colOff>
      <xdr:row>15</xdr:row>
      <xdr:rowOff>352425</xdr:rowOff>
    </xdr:to>
    <xdr:pic>
      <xdr:nvPicPr>
        <xdr:cNvPr id="2" name="Imagen 1"/>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038725" y="7858125"/>
          <a:ext cx="923925"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1809750</xdr:colOff>
      <xdr:row>15</xdr:row>
      <xdr:rowOff>66675</xdr:rowOff>
    </xdr:from>
    <xdr:to>
      <xdr:col>3</xdr:col>
      <xdr:colOff>2733675</xdr:colOff>
      <xdr:row>15</xdr:row>
      <xdr:rowOff>352425</xdr:rowOff>
    </xdr:to>
    <xdr:pic>
      <xdr:nvPicPr>
        <xdr:cNvPr id="3" name="Imagen 2">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038725" y="8048625"/>
          <a:ext cx="923925"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2.xml><?xml version="1.0" encoding="utf-8"?>
<xdr:wsDr xmlns:xdr="http://schemas.openxmlformats.org/drawingml/2006/spreadsheetDrawing" xmlns:a="http://schemas.openxmlformats.org/drawingml/2006/main">
  <xdr:twoCellAnchor editAs="oneCell">
    <xdr:from>
      <xdr:col>5</xdr:col>
      <xdr:colOff>19050</xdr:colOff>
      <xdr:row>6</xdr:row>
      <xdr:rowOff>58514</xdr:rowOff>
    </xdr:from>
    <xdr:to>
      <xdr:col>17</xdr:col>
      <xdr:colOff>335812</xdr:colOff>
      <xdr:row>23</xdr:row>
      <xdr:rowOff>67415</xdr:rowOff>
    </xdr:to>
    <xdr:pic>
      <xdr:nvPicPr>
        <xdr:cNvPr id="3" name="Imagen 2"/>
        <xdr:cNvPicPr>
          <a:picLocks noChangeAspect="1"/>
        </xdr:cNvPicPr>
      </xdr:nvPicPr>
      <xdr:blipFill>
        <a:blip xmlns:r="http://schemas.openxmlformats.org/officeDocument/2006/relationships" r:embed="rId1"/>
        <a:stretch>
          <a:fillRect/>
        </a:stretch>
      </xdr:blipFill>
      <xdr:spPr>
        <a:xfrm>
          <a:off x="5076825" y="1258664"/>
          <a:ext cx="10060837" cy="3104526"/>
        </a:xfrm>
        <a:prstGeom prst="rect">
          <a:avLst/>
        </a:prstGeom>
      </xdr:spPr>
    </xdr:pic>
    <xdr:clientData/>
  </xdr:twoCellAnchor>
</xdr:wsDr>
</file>

<file path=xl/drawings/drawing143.xml><?xml version="1.0" encoding="utf-8"?>
<xdr:wsDr xmlns:xdr="http://schemas.openxmlformats.org/drawingml/2006/spreadsheetDrawing" xmlns:a="http://schemas.openxmlformats.org/drawingml/2006/main">
  <xdr:twoCellAnchor editAs="oneCell">
    <xdr:from>
      <xdr:col>3</xdr:col>
      <xdr:colOff>114299</xdr:colOff>
      <xdr:row>15</xdr:row>
      <xdr:rowOff>361950</xdr:rowOff>
    </xdr:from>
    <xdr:to>
      <xdr:col>3</xdr:col>
      <xdr:colOff>4600575</xdr:colOff>
      <xdr:row>16</xdr:row>
      <xdr:rowOff>495300</xdr:rowOff>
    </xdr:to>
    <xdr:pic>
      <xdr:nvPicPr>
        <xdr:cNvPr id="2" name="Imagen 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38624" y="9915525"/>
          <a:ext cx="4486276" cy="1466850"/>
        </a:xfrm>
        <a:prstGeom prst="rect">
          <a:avLst/>
        </a:prstGeom>
        <a:noFill/>
        <a:ln>
          <a:solidFill>
            <a:sysClr val="windowText" lastClr="000000"/>
          </a:solidFill>
        </a:ln>
      </xdr:spPr>
    </xdr:pic>
    <xdr:clientData/>
  </xdr:twoCellAnchor>
  <xdr:twoCellAnchor>
    <xdr:from>
      <xdr:col>3</xdr:col>
      <xdr:colOff>1590675</xdr:colOff>
      <xdr:row>15</xdr:row>
      <xdr:rowOff>2886075</xdr:rowOff>
    </xdr:from>
    <xdr:to>
      <xdr:col>3</xdr:col>
      <xdr:colOff>2743200</xdr:colOff>
      <xdr:row>15</xdr:row>
      <xdr:rowOff>3409950</xdr:rowOff>
    </xdr:to>
    <xdr:pic>
      <xdr:nvPicPr>
        <xdr:cNvPr id="3" name="Imagen 2"/>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715000" y="12439650"/>
          <a:ext cx="11525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1876425</xdr:colOff>
      <xdr:row>15</xdr:row>
      <xdr:rowOff>4838700</xdr:rowOff>
    </xdr:from>
    <xdr:to>
      <xdr:col>3</xdr:col>
      <xdr:colOff>3086100</xdr:colOff>
      <xdr:row>15</xdr:row>
      <xdr:rowOff>5143500</xdr:rowOff>
    </xdr:to>
    <xdr:pic>
      <xdr:nvPicPr>
        <xdr:cNvPr id="4" name="Imagen 3"/>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00750" y="14392275"/>
          <a:ext cx="120967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114299</xdr:colOff>
      <xdr:row>15</xdr:row>
      <xdr:rowOff>361950</xdr:rowOff>
    </xdr:from>
    <xdr:to>
      <xdr:col>3</xdr:col>
      <xdr:colOff>4600575</xdr:colOff>
      <xdr:row>16</xdr:row>
      <xdr:rowOff>495300</xdr:rowOff>
    </xdr:to>
    <xdr:pic>
      <xdr:nvPicPr>
        <xdr:cNvPr id="5" name="Imagen 4"/>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38624" y="9915525"/>
          <a:ext cx="4486276" cy="1466850"/>
        </a:xfrm>
        <a:prstGeom prst="rect">
          <a:avLst/>
        </a:prstGeom>
        <a:noFill/>
        <a:ln>
          <a:solidFill>
            <a:sysClr val="windowText" lastClr="000000"/>
          </a:solidFill>
        </a:ln>
      </xdr:spPr>
    </xdr:pic>
    <xdr:clientData/>
  </xdr:twoCellAnchor>
  <xdr:twoCellAnchor>
    <xdr:from>
      <xdr:col>3</xdr:col>
      <xdr:colOff>1590675</xdr:colOff>
      <xdr:row>15</xdr:row>
      <xdr:rowOff>2886075</xdr:rowOff>
    </xdr:from>
    <xdr:to>
      <xdr:col>3</xdr:col>
      <xdr:colOff>2743200</xdr:colOff>
      <xdr:row>15</xdr:row>
      <xdr:rowOff>3409950</xdr:rowOff>
    </xdr:to>
    <xdr:pic>
      <xdr:nvPicPr>
        <xdr:cNvPr id="6" name="Imagen 5"/>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715000" y="12439650"/>
          <a:ext cx="11525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1876425</xdr:colOff>
      <xdr:row>15</xdr:row>
      <xdr:rowOff>4838700</xdr:rowOff>
    </xdr:from>
    <xdr:to>
      <xdr:col>3</xdr:col>
      <xdr:colOff>3086100</xdr:colOff>
      <xdr:row>15</xdr:row>
      <xdr:rowOff>5143500</xdr:rowOff>
    </xdr:to>
    <xdr:pic>
      <xdr:nvPicPr>
        <xdr:cNvPr id="7" name="Imagen 6"/>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00750" y="14392275"/>
          <a:ext cx="120967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1590675</xdr:colOff>
      <xdr:row>14</xdr:row>
      <xdr:rowOff>2781300</xdr:rowOff>
    </xdr:from>
    <xdr:to>
      <xdr:col>3</xdr:col>
      <xdr:colOff>2743200</xdr:colOff>
      <xdr:row>14</xdr:row>
      <xdr:rowOff>3305175</xdr:rowOff>
    </xdr:to>
    <xdr:pic>
      <xdr:nvPicPr>
        <xdr:cNvPr id="8" name="Imagen 7"/>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715000" y="12334875"/>
          <a:ext cx="11525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1895475</xdr:colOff>
      <xdr:row>14</xdr:row>
      <xdr:rowOff>4667250</xdr:rowOff>
    </xdr:from>
    <xdr:to>
      <xdr:col>3</xdr:col>
      <xdr:colOff>3105150</xdr:colOff>
      <xdr:row>14</xdr:row>
      <xdr:rowOff>4972050</xdr:rowOff>
    </xdr:to>
    <xdr:pic>
      <xdr:nvPicPr>
        <xdr:cNvPr id="9" name="Imagen 8"/>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19800" y="14220825"/>
          <a:ext cx="120967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545493</xdr:colOff>
      <xdr:row>14</xdr:row>
      <xdr:rowOff>273050</xdr:rowOff>
    </xdr:from>
    <xdr:to>
      <xdr:col>3</xdr:col>
      <xdr:colOff>3758483</xdr:colOff>
      <xdr:row>14</xdr:row>
      <xdr:rowOff>1724766</xdr:rowOff>
    </xdr:to>
    <xdr:pic>
      <xdr:nvPicPr>
        <xdr:cNvPr id="10" name="Imagen 9"/>
        <xdr:cNvPicPr>
          <a:picLocks noChangeAspect="1"/>
        </xdr:cNvPicPr>
      </xdr:nvPicPr>
      <xdr:blipFill>
        <a:blip xmlns:r="http://schemas.openxmlformats.org/officeDocument/2006/relationships" r:embed="rId4"/>
        <a:stretch>
          <a:fillRect/>
        </a:stretch>
      </xdr:blipFill>
      <xdr:spPr>
        <a:xfrm>
          <a:off x="4669818" y="9826625"/>
          <a:ext cx="3212990" cy="1451716"/>
        </a:xfrm>
        <a:prstGeom prst="rect">
          <a:avLst/>
        </a:prstGeom>
      </xdr:spPr>
    </xdr:pic>
    <xdr:clientData/>
  </xdr:twoCellAnchor>
</xdr:wsDr>
</file>

<file path=xl/drawings/drawing144.xml><?xml version="1.0" encoding="utf-8"?>
<xdr:wsDr xmlns:xdr="http://schemas.openxmlformats.org/drawingml/2006/spreadsheetDrawing" xmlns:a="http://schemas.openxmlformats.org/drawingml/2006/main">
  <xdr:twoCellAnchor>
    <xdr:from>
      <xdr:col>1</xdr:col>
      <xdr:colOff>298739</xdr:colOff>
      <xdr:row>36</xdr:row>
      <xdr:rowOff>532533</xdr:rowOff>
    </xdr:from>
    <xdr:to>
      <xdr:col>6</xdr:col>
      <xdr:colOff>479714</xdr:colOff>
      <xdr:row>62</xdr:row>
      <xdr:rowOff>127288</xdr:rowOff>
    </xdr:to>
    <xdr:graphicFrame macro="">
      <xdr:nvGraphicFramePr>
        <xdr:cNvPr id="2" name="Gráfico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47625</xdr:colOff>
      <xdr:row>36</xdr:row>
      <xdr:rowOff>85724</xdr:rowOff>
    </xdr:from>
    <xdr:to>
      <xdr:col>17</xdr:col>
      <xdr:colOff>714375</xdr:colOff>
      <xdr:row>50</xdr:row>
      <xdr:rowOff>19049</xdr:rowOff>
    </xdr:to>
    <xdr:graphicFrame macro="">
      <xdr:nvGraphicFramePr>
        <xdr:cNvPr id="3"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xdr:colOff>
      <xdr:row>19</xdr:row>
      <xdr:rowOff>114300</xdr:rowOff>
    </xdr:from>
    <xdr:to>
      <xdr:col>20</xdr:col>
      <xdr:colOff>257175</xdr:colOff>
      <xdr:row>34</xdr:row>
      <xdr:rowOff>142875</xdr:rowOff>
    </xdr:to>
    <xdr:graphicFrame macro="">
      <xdr:nvGraphicFramePr>
        <xdr:cNvPr id="4" name="Gráfico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5.xml><?xml version="1.0" encoding="utf-8"?>
<c:userShapes xmlns:c="http://schemas.openxmlformats.org/drawingml/2006/chart">
  <cdr:relSizeAnchor xmlns:cdr="http://schemas.openxmlformats.org/drawingml/2006/chartDrawing">
    <cdr:from>
      <cdr:x>0</cdr:x>
      <cdr:y>0.95273</cdr:y>
    </cdr:from>
    <cdr:to>
      <cdr:x>0.83769</cdr:x>
      <cdr:y>1</cdr:y>
    </cdr:to>
    <cdr:sp macro="" textlink="">
      <cdr:nvSpPr>
        <cdr:cNvPr id="2" name="CuadroTexto 1"/>
        <cdr:cNvSpPr txBox="1"/>
      </cdr:nvSpPr>
      <cdr:spPr>
        <a:xfrm xmlns:a="http://schemas.openxmlformats.org/drawingml/2006/main">
          <a:off x="0" y="3961535"/>
          <a:ext cx="4213636" cy="1965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CR" sz="900"/>
            <a:t>Fuente:</a:t>
          </a:r>
          <a:r>
            <a:rPr lang="es-CR" sz="900" baseline="0"/>
            <a:t> BCCR, Cuadro combinada de Cuenta de Agua 2012-2015</a:t>
          </a:r>
          <a:endParaRPr lang="es-CR" sz="900"/>
        </a:p>
      </cdr:txBody>
    </cdr:sp>
  </cdr:relSizeAnchor>
</c:userShapes>
</file>

<file path=xl/drawings/drawing146.xml><?xml version="1.0" encoding="utf-8"?>
<c:userShapes xmlns:c="http://schemas.openxmlformats.org/drawingml/2006/chart">
  <cdr:relSizeAnchor xmlns:cdr="http://schemas.openxmlformats.org/drawingml/2006/chartDrawing">
    <cdr:from>
      <cdr:x>0</cdr:x>
      <cdr:y>0.90278</cdr:y>
    </cdr:from>
    <cdr:to>
      <cdr:x>0.83542</cdr:x>
      <cdr:y>1</cdr:y>
    </cdr:to>
    <cdr:sp macro="" textlink="">
      <cdr:nvSpPr>
        <cdr:cNvPr id="2" name="CuadroTexto 1"/>
        <cdr:cNvSpPr txBox="1"/>
      </cdr:nvSpPr>
      <cdr:spPr>
        <a:xfrm xmlns:a="http://schemas.openxmlformats.org/drawingml/2006/main">
          <a:off x="0" y="2476500"/>
          <a:ext cx="3819525"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CR" sz="900"/>
            <a:t>Fuente:</a:t>
          </a:r>
          <a:r>
            <a:rPr lang="es-CR" sz="900" baseline="0"/>
            <a:t> BCCR, Cuadro combinado Cuenta de Agua, 2015</a:t>
          </a:r>
          <a:endParaRPr lang="es-CR" sz="900"/>
        </a:p>
      </cdr:txBody>
    </cdr:sp>
  </cdr:relSizeAnchor>
</c:userShapes>
</file>

<file path=xl/drawings/drawing147.xml><?xml version="1.0" encoding="utf-8"?>
<c:userShapes xmlns:c="http://schemas.openxmlformats.org/drawingml/2006/chart">
  <cdr:relSizeAnchor xmlns:cdr="http://schemas.openxmlformats.org/drawingml/2006/chartDrawing">
    <cdr:from>
      <cdr:x>0</cdr:x>
      <cdr:y>0.88476</cdr:y>
    </cdr:from>
    <cdr:to>
      <cdr:x>0.78464</cdr:x>
      <cdr:y>0.99722</cdr:y>
    </cdr:to>
    <cdr:sp macro="" textlink="">
      <cdr:nvSpPr>
        <cdr:cNvPr id="2" name="1 CuadroTexto"/>
        <cdr:cNvSpPr txBox="1"/>
      </cdr:nvSpPr>
      <cdr:spPr>
        <a:xfrm xmlns:a="http://schemas.openxmlformats.org/drawingml/2006/main">
          <a:off x="0" y="3033858"/>
          <a:ext cx="5448300" cy="3856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CR" sz="900"/>
            <a:t>Fuente: </a:t>
          </a:r>
          <a:r>
            <a:rPr lang="es-CR" sz="900" baseline="0"/>
            <a:t> </a:t>
          </a:r>
          <a:r>
            <a:rPr lang="es-CR" sz="900"/>
            <a:t>BCCR,</a:t>
          </a:r>
          <a:r>
            <a:rPr lang="es-CR" sz="900" baseline="0"/>
            <a:t> Cuadro combinado de Cuenta del Agua 2012-2015</a:t>
          </a:r>
        </a:p>
        <a:p xmlns:a="http://schemas.openxmlformats.org/drawingml/2006/main">
          <a:r>
            <a:rPr lang="es-CR" sz="900" baseline="0"/>
            <a:t>Notas: Léase la actividad Minería, manufactura y servicios, gas, vapor y aire acondicionado en el eje derecho</a:t>
          </a:r>
          <a:endParaRPr lang="es-CR" sz="900"/>
        </a:p>
      </cdr:txBody>
    </cdr:sp>
  </cdr:relSizeAnchor>
</c:userShapes>
</file>

<file path=xl/drawings/drawing148.xml><?xml version="1.0" encoding="utf-8"?>
<xdr:wsDr xmlns:xdr="http://schemas.openxmlformats.org/drawingml/2006/spreadsheetDrawing" xmlns:a="http://schemas.openxmlformats.org/drawingml/2006/main">
  <xdr:twoCellAnchor editAs="oneCell">
    <xdr:from>
      <xdr:col>3</xdr:col>
      <xdr:colOff>723899</xdr:colOff>
      <xdr:row>15</xdr:row>
      <xdr:rowOff>76200</xdr:rowOff>
    </xdr:from>
    <xdr:to>
      <xdr:col>3</xdr:col>
      <xdr:colOff>3324224</xdr:colOff>
      <xdr:row>15</xdr:row>
      <xdr:rowOff>857250</xdr:rowOff>
    </xdr:to>
    <xdr:pic>
      <xdr:nvPicPr>
        <xdr:cNvPr id="2" name="Shape 137"/>
        <xdr:cNvPicPr preferRelativeResize="0"/>
      </xdr:nvPicPr>
      <xdr:blipFill>
        <a:blip xmlns:r="http://schemas.openxmlformats.org/officeDocument/2006/relationships" r:embed="rId1">
          <a:alphaModFix/>
        </a:blip>
        <a:stretch>
          <a:fillRect/>
        </a:stretch>
      </xdr:blipFill>
      <xdr:spPr>
        <a:xfrm>
          <a:off x="4038599" y="7115175"/>
          <a:ext cx="2600325" cy="781050"/>
        </a:xfrm>
        <a:prstGeom prst="rect">
          <a:avLst/>
        </a:prstGeom>
        <a:noFill/>
        <a:ln>
          <a:noFill/>
        </a:ln>
      </xdr:spPr>
    </xdr:pic>
    <xdr:clientData/>
  </xdr:twoCellAnchor>
  <xdr:twoCellAnchor editAs="oneCell">
    <xdr:from>
      <xdr:col>3</xdr:col>
      <xdr:colOff>28575</xdr:colOff>
      <xdr:row>15</xdr:row>
      <xdr:rowOff>1171575</xdr:rowOff>
    </xdr:from>
    <xdr:to>
      <xdr:col>3</xdr:col>
      <xdr:colOff>466725</xdr:colOff>
      <xdr:row>15</xdr:row>
      <xdr:rowOff>1325575</xdr:rowOff>
    </xdr:to>
    <xdr:pic>
      <xdr:nvPicPr>
        <xdr:cNvPr id="3" name="Shape 139"/>
        <xdr:cNvPicPr preferRelativeResize="0"/>
      </xdr:nvPicPr>
      <xdr:blipFill>
        <a:blip xmlns:r="http://schemas.openxmlformats.org/officeDocument/2006/relationships" r:embed="rId2">
          <a:alphaModFix/>
        </a:blip>
        <a:stretch>
          <a:fillRect/>
        </a:stretch>
      </xdr:blipFill>
      <xdr:spPr>
        <a:xfrm>
          <a:off x="3343275" y="8210550"/>
          <a:ext cx="438150" cy="154000"/>
        </a:xfrm>
        <a:prstGeom prst="rect">
          <a:avLst/>
        </a:prstGeom>
        <a:noFill/>
        <a:ln>
          <a:noFill/>
        </a:ln>
      </xdr:spPr>
    </xdr:pic>
    <xdr:clientData/>
  </xdr:twoCellAnchor>
  <xdr:twoCellAnchor editAs="oneCell">
    <xdr:from>
      <xdr:col>3</xdr:col>
      <xdr:colOff>38099</xdr:colOff>
      <xdr:row>15</xdr:row>
      <xdr:rowOff>1371600</xdr:rowOff>
    </xdr:from>
    <xdr:to>
      <xdr:col>3</xdr:col>
      <xdr:colOff>704850</xdr:colOff>
      <xdr:row>15</xdr:row>
      <xdr:rowOff>1543050</xdr:rowOff>
    </xdr:to>
    <xdr:pic>
      <xdr:nvPicPr>
        <xdr:cNvPr id="4" name="Shape 138"/>
        <xdr:cNvPicPr preferRelativeResize="0"/>
      </xdr:nvPicPr>
      <xdr:blipFill>
        <a:blip xmlns:r="http://schemas.openxmlformats.org/officeDocument/2006/relationships" r:embed="rId3">
          <a:alphaModFix/>
        </a:blip>
        <a:stretch>
          <a:fillRect/>
        </a:stretch>
      </xdr:blipFill>
      <xdr:spPr>
        <a:xfrm>
          <a:off x="3352799" y="8410575"/>
          <a:ext cx="666751" cy="171450"/>
        </a:xfrm>
        <a:prstGeom prst="rect">
          <a:avLst/>
        </a:prstGeom>
        <a:noFill/>
        <a:ln>
          <a:noFill/>
        </a:ln>
      </xdr:spPr>
    </xdr:pic>
    <xdr:clientData/>
  </xdr:twoCellAnchor>
  <xdr:twoCellAnchor editAs="oneCell">
    <xdr:from>
      <xdr:col>3</xdr:col>
      <xdr:colOff>723899</xdr:colOff>
      <xdr:row>15</xdr:row>
      <xdr:rowOff>76200</xdr:rowOff>
    </xdr:from>
    <xdr:to>
      <xdr:col>3</xdr:col>
      <xdr:colOff>3324224</xdr:colOff>
      <xdr:row>15</xdr:row>
      <xdr:rowOff>857250</xdr:rowOff>
    </xdr:to>
    <xdr:pic>
      <xdr:nvPicPr>
        <xdr:cNvPr id="5" name="Shape 137"/>
        <xdr:cNvPicPr preferRelativeResize="0"/>
      </xdr:nvPicPr>
      <xdr:blipFill>
        <a:blip xmlns:r="http://schemas.openxmlformats.org/officeDocument/2006/relationships" r:embed="rId1">
          <a:alphaModFix/>
        </a:blip>
        <a:stretch>
          <a:fillRect/>
        </a:stretch>
      </xdr:blipFill>
      <xdr:spPr>
        <a:xfrm>
          <a:off x="4038599" y="6924675"/>
          <a:ext cx="2600325" cy="781050"/>
        </a:xfrm>
        <a:prstGeom prst="rect">
          <a:avLst/>
        </a:prstGeom>
        <a:noFill/>
        <a:ln>
          <a:noFill/>
        </a:ln>
      </xdr:spPr>
    </xdr:pic>
    <xdr:clientData/>
  </xdr:twoCellAnchor>
  <xdr:twoCellAnchor editAs="oneCell">
    <xdr:from>
      <xdr:col>3</xdr:col>
      <xdr:colOff>28575</xdr:colOff>
      <xdr:row>15</xdr:row>
      <xdr:rowOff>1171575</xdr:rowOff>
    </xdr:from>
    <xdr:to>
      <xdr:col>3</xdr:col>
      <xdr:colOff>466725</xdr:colOff>
      <xdr:row>15</xdr:row>
      <xdr:rowOff>1325575</xdr:rowOff>
    </xdr:to>
    <xdr:pic>
      <xdr:nvPicPr>
        <xdr:cNvPr id="6" name="Shape 139"/>
        <xdr:cNvPicPr preferRelativeResize="0"/>
      </xdr:nvPicPr>
      <xdr:blipFill>
        <a:blip xmlns:r="http://schemas.openxmlformats.org/officeDocument/2006/relationships" r:embed="rId2">
          <a:alphaModFix/>
        </a:blip>
        <a:stretch>
          <a:fillRect/>
        </a:stretch>
      </xdr:blipFill>
      <xdr:spPr>
        <a:xfrm>
          <a:off x="3343275" y="8020050"/>
          <a:ext cx="438150" cy="154000"/>
        </a:xfrm>
        <a:prstGeom prst="rect">
          <a:avLst/>
        </a:prstGeom>
        <a:noFill/>
        <a:ln>
          <a:noFill/>
        </a:ln>
      </xdr:spPr>
    </xdr:pic>
    <xdr:clientData/>
  </xdr:twoCellAnchor>
  <xdr:twoCellAnchor editAs="oneCell">
    <xdr:from>
      <xdr:col>3</xdr:col>
      <xdr:colOff>38099</xdr:colOff>
      <xdr:row>15</xdr:row>
      <xdr:rowOff>1371600</xdr:rowOff>
    </xdr:from>
    <xdr:to>
      <xdr:col>3</xdr:col>
      <xdr:colOff>704850</xdr:colOff>
      <xdr:row>15</xdr:row>
      <xdr:rowOff>1543050</xdr:rowOff>
    </xdr:to>
    <xdr:pic>
      <xdr:nvPicPr>
        <xdr:cNvPr id="7" name="Shape 138"/>
        <xdr:cNvPicPr preferRelativeResize="0"/>
      </xdr:nvPicPr>
      <xdr:blipFill>
        <a:blip xmlns:r="http://schemas.openxmlformats.org/officeDocument/2006/relationships" r:embed="rId3">
          <a:alphaModFix/>
        </a:blip>
        <a:stretch>
          <a:fillRect/>
        </a:stretch>
      </xdr:blipFill>
      <xdr:spPr>
        <a:xfrm>
          <a:off x="3352799" y="8220075"/>
          <a:ext cx="666751" cy="171450"/>
        </a:xfrm>
        <a:prstGeom prst="rect">
          <a:avLst/>
        </a:prstGeom>
        <a:noFill/>
        <a:ln>
          <a:noFill/>
        </a:ln>
      </xdr:spPr>
    </xdr:pic>
    <xdr:clientData/>
  </xdr:twoCellAnchor>
</xdr:wsDr>
</file>

<file path=xl/drawings/drawing149.xml><?xml version="1.0" encoding="utf-8"?>
<xdr:wsDr xmlns:xdr="http://schemas.openxmlformats.org/drawingml/2006/spreadsheetDrawing" xmlns:a="http://schemas.openxmlformats.org/drawingml/2006/main">
  <xdr:twoCellAnchor>
    <xdr:from>
      <xdr:col>7</xdr:col>
      <xdr:colOff>447674</xdr:colOff>
      <xdr:row>6</xdr:row>
      <xdr:rowOff>104776</xdr:rowOff>
    </xdr:from>
    <xdr:to>
      <xdr:col>15</xdr:col>
      <xdr:colOff>800100</xdr:colOff>
      <xdr:row>23</xdr:row>
      <xdr:rowOff>152401</xdr:rowOff>
    </xdr:to>
    <xdr:graphicFrame macro="">
      <xdr:nvGraphicFramePr>
        <xdr:cNvPr id="2" name="Gráfico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7</xdr:col>
      <xdr:colOff>666749</xdr:colOff>
      <xdr:row>26</xdr:row>
      <xdr:rowOff>0</xdr:rowOff>
    </xdr:from>
    <xdr:to>
      <xdr:col>15</xdr:col>
      <xdr:colOff>171449</xdr:colOff>
      <xdr:row>37</xdr:row>
      <xdr:rowOff>180975</xdr:rowOff>
    </xdr:to>
    <xdr:graphicFrame macro="">
      <xdr:nvGraphicFramePr>
        <xdr:cNvPr id="3"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962025</xdr:colOff>
      <xdr:row>52</xdr:row>
      <xdr:rowOff>28575</xdr:rowOff>
    </xdr:from>
    <xdr:to>
      <xdr:col>11</xdr:col>
      <xdr:colOff>504825</xdr:colOff>
      <xdr:row>96</xdr:row>
      <xdr:rowOff>135228</xdr:rowOff>
    </xdr:to>
    <xdr:pic>
      <xdr:nvPicPr>
        <xdr:cNvPr id="4" name="Imagen 3" descr="ESTRES_HIDRICO_MAPA"/>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90725" y="11534775"/>
          <a:ext cx="7134225" cy="63931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0</xdr:colOff>
      <xdr:row>53</xdr:row>
      <xdr:rowOff>0</xdr:rowOff>
    </xdr:from>
    <xdr:to>
      <xdr:col>20</xdr:col>
      <xdr:colOff>172439</xdr:colOff>
      <xdr:row>92</xdr:row>
      <xdr:rowOff>23839</xdr:rowOff>
    </xdr:to>
    <xdr:pic>
      <xdr:nvPicPr>
        <xdr:cNvPr id="5" name="Imagen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382125" y="11649075"/>
          <a:ext cx="6582764" cy="5595964"/>
        </a:xfrm>
        <a:prstGeom prst="rect">
          <a:avLst/>
        </a:prstGeom>
      </xdr:spPr>
    </xdr:pic>
    <xdr:clientData/>
  </xdr:twoCellAnchor>
  <xdr:twoCellAnchor>
    <xdr:from>
      <xdr:col>7</xdr:col>
      <xdr:colOff>657225</xdr:colOff>
      <xdr:row>38</xdr:row>
      <xdr:rowOff>38100</xdr:rowOff>
    </xdr:from>
    <xdr:to>
      <xdr:col>15</xdr:col>
      <xdr:colOff>159220</xdr:colOff>
      <xdr:row>53</xdr:row>
      <xdr:rowOff>61619</xdr:rowOff>
    </xdr:to>
    <xdr:graphicFrame macro="">
      <xdr:nvGraphicFramePr>
        <xdr:cNvPr id="6"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50.xml><?xml version="1.0" encoding="utf-8"?>
<c:userShapes xmlns:c="http://schemas.openxmlformats.org/drawingml/2006/chart">
  <cdr:relSizeAnchor xmlns:cdr="http://schemas.openxmlformats.org/drawingml/2006/chartDrawing">
    <cdr:from>
      <cdr:x>0.00336</cdr:x>
      <cdr:y>0.01327</cdr:y>
    </cdr:from>
    <cdr:to>
      <cdr:x>0.99833</cdr:x>
      <cdr:y>0.12508</cdr:y>
    </cdr:to>
    <cdr:sp macro="" textlink="">
      <cdr:nvSpPr>
        <cdr:cNvPr id="2" name="CuadroTexto 3"/>
        <cdr:cNvSpPr txBox="1"/>
      </cdr:nvSpPr>
      <cdr:spPr>
        <a:xfrm xmlns:a="http://schemas.openxmlformats.org/drawingml/2006/main">
          <a:off x="19068" y="49076"/>
          <a:ext cx="5651505" cy="413572"/>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marR="0" indent="0" algn="l" defTabSz="914400" rtl="0" eaLnBrk="1" fontAlgn="auto" latinLnBrk="0" hangingPunct="1">
            <a:lnSpc>
              <a:spcPct val="100000"/>
            </a:lnSpc>
            <a:spcBef>
              <a:spcPts val="0"/>
            </a:spcBef>
            <a:spcAft>
              <a:spcPts val="0"/>
            </a:spcAft>
            <a:buClrTx/>
            <a:buSzTx/>
            <a:buFontTx/>
            <a:buNone/>
            <a:tabLst/>
            <a:defRPr/>
          </a:pPr>
          <a:r>
            <a:rPr lang="en-US" sz="1050" b="1" i="0" baseline="0">
              <a:solidFill>
                <a:schemeClr val="dk1"/>
              </a:solidFill>
              <a:effectLst/>
              <a:latin typeface="+mn-lt"/>
              <a:ea typeface="+mn-ea"/>
              <a:cs typeface="+mn-cs"/>
            </a:rPr>
            <a:t>Nivel de estrés hídrico por extracción de agua dulce en Costa Rica, 2008-2018</a:t>
          </a:r>
          <a:endParaRPr lang="es-CR" sz="1050" b="1">
            <a:effectLst/>
            <a:latin typeface="+mn-lt"/>
          </a:endParaRPr>
        </a:p>
      </cdr:txBody>
    </cdr:sp>
  </cdr:relSizeAnchor>
  <cdr:relSizeAnchor xmlns:cdr="http://schemas.openxmlformats.org/drawingml/2006/chartDrawing">
    <cdr:from>
      <cdr:x>0.00503</cdr:x>
      <cdr:y>0.86867</cdr:y>
    </cdr:from>
    <cdr:to>
      <cdr:x>0.97261</cdr:x>
      <cdr:y>1</cdr:y>
    </cdr:to>
    <cdr:sp macro="" textlink="">
      <cdr:nvSpPr>
        <cdr:cNvPr id="3" name="CuadroTexto 2"/>
        <cdr:cNvSpPr txBox="1"/>
      </cdr:nvSpPr>
      <cdr:spPr>
        <a:xfrm xmlns:a="http://schemas.openxmlformats.org/drawingml/2006/main">
          <a:off x="28575" y="3094505"/>
          <a:ext cx="5495925" cy="4678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CR" sz="1000"/>
            <a:t>Fuente: Ministerio de Ambiente y Energía, Dirección</a:t>
          </a:r>
          <a:r>
            <a:rPr lang="es-CR" sz="1000" baseline="0"/>
            <a:t> de Agua y Instituto Metereológico Nacional, 2008-2018</a:t>
          </a:r>
          <a:endParaRPr lang="es-CR" sz="1000"/>
        </a:p>
      </cdr:txBody>
    </cdr:sp>
  </cdr:relSizeAnchor>
</c:userShapes>
</file>

<file path=xl/drawings/drawing151.xml><?xml version="1.0" encoding="utf-8"?>
<c:userShapes xmlns:c="http://schemas.openxmlformats.org/drawingml/2006/chart">
  <cdr:relSizeAnchor xmlns:cdr="http://schemas.openxmlformats.org/drawingml/2006/chartDrawing">
    <cdr:from>
      <cdr:x>0</cdr:x>
      <cdr:y>0.87633</cdr:y>
    </cdr:from>
    <cdr:to>
      <cdr:x>1</cdr:x>
      <cdr:y>1</cdr:y>
    </cdr:to>
    <cdr:sp macro="" textlink="">
      <cdr:nvSpPr>
        <cdr:cNvPr id="3" name="CuadroTexto 1"/>
        <cdr:cNvSpPr txBox="1"/>
      </cdr:nvSpPr>
      <cdr:spPr>
        <a:xfrm xmlns:a="http://schemas.openxmlformats.org/drawingml/2006/main">
          <a:off x="0" y="2671047"/>
          <a:ext cx="5057775" cy="37695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CR" sz="1000"/>
            <a:t>Fuente: Ministerio de Ambiente y Energía, Dirección</a:t>
          </a:r>
          <a:r>
            <a:rPr lang="es-CR" sz="1000" baseline="0"/>
            <a:t> de Agua y Instituto Metereológico Nacional, 2008-2017</a:t>
          </a:r>
          <a:endParaRPr lang="es-CR" sz="1000"/>
        </a:p>
      </cdr:txBody>
    </cdr:sp>
  </cdr:relSizeAnchor>
</c:userShapes>
</file>

<file path=xl/drawings/drawing152.xml><?xml version="1.0" encoding="utf-8"?>
<c:userShapes xmlns:c="http://schemas.openxmlformats.org/drawingml/2006/chart">
  <cdr:relSizeAnchor xmlns:cdr="http://schemas.openxmlformats.org/drawingml/2006/chartDrawing">
    <cdr:from>
      <cdr:x>0</cdr:x>
      <cdr:y>0.87633</cdr:y>
    </cdr:from>
    <cdr:to>
      <cdr:x>1</cdr:x>
      <cdr:y>1</cdr:y>
    </cdr:to>
    <cdr:sp macro="" textlink="">
      <cdr:nvSpPr>
        <cdr:cNvPr id="3" name="CuadroTexto 1"/>
        <cdr:cNvSpPr txBox="1"/>
      </cdr:nvSpPr>
      <cdr:spPr>
        <a:xfrm xmlns:a="http://schemas.openxmlformats.org/drawingml/2006/main">
          <a:off x="0" y="2671047"/>
          <a:ext cx="5057775" cy="37695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CR" sz="1000"/>
            <a:t>Fuente: Ministerio de Ambiente y Energía, Dirección</a:t>
          </a:r>
          <a:r>
            <a:rPr lang="es-CR" sz="1000" baseline="0"/>
            <a:t> de Agua y Instituto Metereológico Nacional, 2008-2018</a:t>
          </a:r>
          <a:endParaRPr lang="es-CR" sz="1000"/>
        </a:p>
      </cdr:txBody>
    </cdr:sp>
  </cdr:relSizeAnchor>
</c:userShapes>
</file>

<file path=xl/drawings/drawing153.xml><?xml version="1.0" encoding="utf-8"?>
<xdr:wsDr xmlns:xdr="http://schemas.openxmlformats.org/drawingml/2006/spreadsheetDrawing" xmlns:a="http://schemas.openxmlformats.org/drawingml/2006/main">
  <xdr:twoCellAnchor>
    <xdr:from>
      <xdr:col>3</xdr:col>
      <xdr:colOff>1115785</xdr:colOff>
      <xdr:row>15</xdr:row>
      <xdr:rowOff>693964</xdr:rowOff>
    </xdr:from>
    <xdr:to>
      <xdr:col>3</xdr:col>
      <xdr:colOff>3135085</xdr:colOff>
      <xdr:row>15</xdr:row>
      <xdr:rowOff>1036864</xdr:rowOff>
    </xdr:to>
    <xdr:pic>
      <xdr:nvPicPr>
        <xdr:cNvPr id="2" name="Imagen 1"/>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382860" y="9695089"/>
          <a:ext cx="20193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1115785</xdr:colOff>
      <xdr:row>15</xdr:row>
      <xdr:rowOff>693964</xdr:rowOff>
    </xdr:from>
    <xdr:to>
      <xdr:col>3</xdr:col>
      <xdr:colOff>3135085</xdr:colOff>
      <xdr:row>15</xdr:row>
      <xdr:rowOff>1036864</xdr:rowOff>
    </xdr:to>
    <xdr:pic>
      <xdr:nvPicPr>
        <xdr:cNvPr id="3" name="Imagen 2"/>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382860" y="9695089"/>
          <a:ext cx="20193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1115785</xdr:colOff>
      <xdr:row>14</xdr:row>
      <xdr:rowOff>693964</xdr:rowOff>
    </xdr:from>
    <xdr:to>
      <xdr:col>3</xdr:col>
      <xdr:colOff>3135085</xdr:colOff>
      <xdr:row>14</xdr:row>
      <xdr:rowOff>1036864</xdr:rowOff>
    </xdr:to>
    <xdr:pic>
      <xdr:nvPicPr>
        <xdr:cNvPr id="4" name="Imagen 3"/>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382860" y="9342664"/>
          <a:ext cx="20193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4.xml><?xml version="1.0" encoding="utf-8"?>
<xdr:wsDr xmlns:xdr="http://schemas.openxmlformats.org/drawingml/2006/spreadsheetDrawing" xmlns:a="http://schemas.openxmlformats.org/drawingml/2006/main">
  <xdr:twoCellAnchor editAs="oneCell">
    <xdr:from>
      <xdr:col>0</xdr:col>
      <xdr:colOff>323851</xdr:colOff>
      <xdr:row>2</xdr:row>
      <xdr:rowOff>28575</xdr:rowOff>
    </xdr:from>
    <xdr:to>
      <xdr:col>1</xdr:col>
      <xdr:colOff>438150</xdr:colOff>
      <xdr:row>3</xdr:row>
      <xdr:rowOff>193632</xdr:rowOff>
    </xdr:to>
    <xdr:pic>
      <xdr:nvPicPr>
        <xdr:cNvPr id="2" name="Imagen 1">
          <a:extLst>
            <a:ext uri="{FF2B5EF4-FFF2-40B4-BE49-F238E27FC236}">
              <a16:creationId xmlns:a16="http://schemas.microsoft.com/office/drawing/2014/main" id="{00000000-0008-0000-C200-000002000000}"/>
            </a:ext>
          </a:extLst>
        </xdr:cNvPr>
        <xdr:cNvPicPr>
          <a:picLocks noChangeAspect="1"/>
        </xdr:cNvPicPr>
      </xdr:nvPicPr>
      <xdr:blipFill>
        <a:blip xmlns:r="http://schemas.openxmlformats.org/officeDocument/2006/relationships" r:embed="rId1"/>
        <a:stretch>
          <a:fillRect/>
        </a:stretch>
      </xdr:blipFill>
      <xdr:spPr>
        <a:xfrm>
          <a:off x="323851" y="409575"/>
          <a:ext cx="876299" cy="831807"/>
        </a:xfrm>
        <a:prstGeom prst="rect">
          <a:avLst/>
        </a:prstGeom>
        <a:ln w="28575">
          <a:solidFill>
            <a:schemeClr val="bg1"/>
          </a:solidFill>
        </a:ln>
      </xdr:spPr>
    </xdr:pic>
    <xdr:clientData/>
  </xdr:twoCellAnchor>
</xdr:wsDr>
</file>

<file path=xl/drawings/drawing155.xml><?xml version="1.0" encoding="utf-8"?>
<xdr:wsDr xmlns:xdr="http://schemas.openxmlformats.org/drawingml/2006/spreadsheetDrawing" xmlns:a="http://schemas.openxmlformats.org/drawingml/2006/main">
  <xdr:twoCellAnchor>
    <xdr:from>
      <xdr:col>2</xdr:col>
      <xdr:colOff>9524</xdr:colOff>
      <xdr:row>26</xdr:row>
      <xdr:rowOff>4762</xdr:rowOff>
    </xdr:from>
    <xdr:to>
      <xdr:col>10</xdr:col>
      <xdr:colOff>485774</xdr:colOff>
      <xdr:row>45</xdr:row>
      <xdr:rowOff>133350</xdr:rowOff>
    </xdr:to>
    <xdr:graphicFrame macro="">
      <xdr:nvGraphicFramePr>
        <xdr:cNvPr id="2" name="Gráfico 1">
          <a:extLst>
            <a:ext uri="{FF2B5EF4-FFF2-40B4-BE49-F238E27FC236}">
              <a16:creationId xmlns:a16="http://schemas.microsoft.com/office/drawing/2014/main" id="{00000000-0008-0000-C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6.xml><?xml version="1.0" encoding="utf-8"?>
<c:userShapes xmlns:c="http://schemas.openxmlformats.org/drawingml/2006/chart">
  <cdr:relSizeAnchor xmlns:cdr="http://schemas.openxmlformats.org/drawingml/2006/chartDrawing">
    <cdr:from>
      <cdr:x>0.04792</cdr:x>
      <cdr:y>0.79688</cdr:y>
    </cdr:from>
    <cdr:to>
      <cdr:x>0.07708</cdr:x>
      <cdr:y>0.86632</cdr:y>
    </cdr:to>
    <cdr:sp macro="" textlink="">
      <cdr:nvSpPr>
        <cdr:cNvPr id="2" name="Rectángulo 1"/>
        <cdr:cNvSpPr/>
      </cdr:nvSpPr>
      <cdr:spPr>
        <a:xfrm xmlns:a="http://schemas.openxmlformats.org/drawingml/2006/main">
          <a:off x="219075" y="2185988"/>
          <a:ext cx="133350" cy="190500"/>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CR"/>
        </a:p>
      </cdr:txBody>
    </cdr:sp>
  </cdr:relSizeAnchor>
  <cdr:relSizeAnchor xmlns:cdr="http://schemas.openxmlformats.org/drawingml/2006/chartDrawing">
    <cdr:from>
      <cdr:x>0.10208</cdr:x>
      <cdr:y>0.7309</cdr:y>
    </cdr:from>
    <cdr:to>
      <cdr:x>0.13194</cdr:x>
      <cdr:y>0.75463</cdr:y>
    </cdr:to>
    <cdr:cxnSp macro="">
      <cdr:nvCxnSpPr>
        <cdr:cNvPr id="5" name="Conector recto 4">
          <a:extLst xmlns:a="http://schemas.openxmlformats.org/drawingml/2006/main">
            <a:ext uri="{FF2B5EF4-FFF2-40B4-BE49-F238E27FC236}">
              <a16:creationId xmlns:a16="http://schemas.microsoft.com/office/drawing/2014/main" id="{7781C09B-5F42-47C7-BB19-7A376F51D691}"/>
            </a:ext>
          </a:extLst>
        </cdr:cNvPr>
        <cdr:cNvCxnSpPr/>
      </cdr:nvCxnSpPr>
      <cdr:spPr>
        <a:xfrm xmlns:a="http://schemas.openxmlformats.org/drawingml/2006/main">
          <a:off x="466725" y="2005013"/>
          <a:ext cx="136525" cy="65087"/>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0.10069</cdr:x>
      <cdr:y>0.74421</cdr:y>
    </cdr:from>
    <cdr:to>
      <cdr:x>0.13056</cdr:x>
      <cdr:y>0.76794</cdr:y>
    </cdr:to>
    <cdr:cxnSp macro="">
      <cdr:nvCxnSpPr>
        <cdr:cNvPr id="8" name="Conector recto 7">
          <a:extLst xmlns:a="http://schemas.openxmlformats.org/drawingml/2006/main">
            <a:ext uri="{FF2B5EF4-FFF2-40B4-BE49-F238E27FC236}">
              <a16:creationId xmlns:a16="http://schemas.microsoft.com/office/drawing/2014/main" id="{024EE477-B346-4CE3-8F9E-86BD059B342E}"/>
            </a:ext>
          </a:extLst>
        </cdr:cNvPr>
        <cdr:cNvCxnSpPr/>
      </cdr:nvCxnSpPr>
      <cdr:spPr>
        <a:xfrm xmlns:a="http://schemas.openxmlformats.org/drawingml/2006/main">
          <a:off x="460375" y="2041525"/>
          <a:ext cx="136525" cy="65087"/>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157.xml><?xml version="1.0" encoding="utf-8"?>
<xdr:wsDr xmlns:xdr="http://schemas.openxmlformats.org/drawingml/2006/spreadsheetDrawing" xmlns:a="http://schemas.openxmlformats.org/drawingml/2006/main">
  <xdr:oneCellAnchor>
    <xdr:from>
      <xdr:col>3</xdr:col>
      <xdr:colOff>916781</xdr:colOff>
      <xdr:row>15</xdr:row>
      <xdr:rowOff>107156</xdr:rowOff>
    </xdr:from>
    <xdr:ext cx="3750469" cy="523876"/>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C400-000002000000}"/>
                </a:ext>
              </a:extLst>
            </xdr:cNvPr>
            <xdr:cNvSpPr txBox="1"/>
          </xdr:nvSpPr>
          <xdr:spPr>
            <a:xfrm>
              <a:off x="5012531" y="5860256"/>
              <a:ext cx="3750469" cy="5238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𝑐𝑜𝑛</m:t>
                        </m:r>
                        <m:r>
                          <a:rPr lang="es-CR" sz="1100" b="0" i="1">
                            <a:latin typeface="Cambria Math" panose="02040503050406030204" pitchFamily="18" charset="0"/>
                          </a:rPr>
                          <m:t> </m:t>
                        </m:r>
                        <m:r>
                          <a:rPr lang="es-CR" sz="1100" b="0" i="1">
                            <a:latin typeface="Cambria Math" panose="02040503050406030204" pitchFamily="18" charset="0"/>
                          </a:rPr>
                          <m:t>𝑎𝑐𝑐𝑒𝑠𝑜</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𝑒𝑙𝑒𝑐𝑡𝑟𝑖𝑐𝑖𝑑𝑎𝑑</m:t>
                        </m:r>
                      </m:num>
                      <m:den>
                        <m:r>
                          <a:rPr lang="es-CR" sz="1100" b="0" i="1">
                            <a:latin typeface="Cambria Math" panose="02040503050406030204" pitchFamily="18" charset="0"/>
                          </a:rPr>
                          <m:t>𝑃𝑜𝑏𝑙𝑎𝑐𝑖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𝑡𝑜𝑡𝑎𝑙</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C400-000002000000}"/>
                </a:ext>
              </a:extLst>
            </xdr:cNvPr>
            <xdr:cNvSpPr txBox="1"/>
          </xdr:nvSpPr>
          <xdr:spPr>
            <a:xfrm>
              <a:off x="5012531" y="5860256"/>
              <a:ext cx="3750469" cy="5238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CR" sz="1100" i="0">
                  <a:latin typeface="Cambria Math" panose="02040503050406030204" pitchFamily="18" charset="0"/>
                </a:rPr>
                <a:t>(</a:t>
              </a:r>
              <a:r>
                <a:rPr lang="es-CR" sz="1100" b="0" i="0">
                  <a:latin typeface="Cambria Math" panose="02040503050406030204" pitchFamily="18" charset="0"/>
                </a:rPr>
                <a:t>𝑇𝑜𝑡𝑎𝑙 𝑑𝑒 𝑝𝑜𝑏𝑙𝑎𝑐𝑖ó𝑛 𝑐𝑜𝑛 𝑎𝑐𝑐𝑒𝑠𝑜 𝑎 𝑙𝑎 𝑒𝑙𝑒𝑐𝑡𝑟𝑖𝑐𝑖𝑑𝑎𝑑)/(𝑃𝑜𝑏𝑙𝑎𝑐𝑖ó𝑛 𝑡𝑜𝑡𝑎𝑙)</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100"/>
            </a:p>
          </xdr:txBody>
        </xdr:sp>
      </mc:Fallback>
    </mc:AlternateContent>
    <xdr:clientData/>
  </xdr:oneCellAnchor>
  <xdr:oneCellAnchor>
    <xdr:from>
      <xdr:col>3</xdr:col>
      <xdr:colOff>916781</xdr:colOff>
      <xdr:row>15</xdr:row>
      <xdr:rowOff>107156</xdr:rowOff>
    </xdr:from>
    <xdr:ext cx="3750469" cy="523876"/>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C400-000002000000}"/>
                </a:ext>
              </a:extLst>
            </xdr:cNvPr>
            <xdr:cNvSpPr txBox="1"/>
          </xdr:nvSpPr>
          <xdr:spPr>
            <a:xfrm>
              <a:off x="5012531" y="5860256"/>
              <a:ext cx="3750469" cy="5238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𝑐𝑜𝑛</m:t>
                        </m:r>
                        <m:r>
                          <a:rPr lang="es-CR" sz="1100" b="0" i="1">
                            <a:latin typeface="Cambria Math" panose="02040503050406030204" pitchFamily="18" charset="0"/>
                          </a:rPr>
                          <m:t> </m:t>
                        </m:r>
                        <m:r>
                          <a:rPr lang="es-CR" sz="1100" b="0" i="1">
                            <a:latin typeface="Cambria Math" panose="02040503050406030204" pitchFamily="18" charset="0"/>
                          </a:rPr>
                          <m:t>𝑎𝑐𝑐𝑒𝑠𝑜</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𝑒𝑙𝑒𝑐𝑡𝑟𝑖𝑐𝑖𝑑𝑎𝑑</m:t>
                        </m:r>
                      </m:num>
                      <m:den>
                        <m:r>
                          <a:rPr lang="es-CR" sz="1100" b="0" i="1">
                            <a:latin typeface="Cambria Math" panose="02040503050406030204" pitchFamily="18" charset="0"/>
                          </a:rPr>
                          <m:t>𝑃𝑜𝑏𝑙𝑎𝑐𝑖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𝑡𝑜𝑡𝑎𝑙</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C400-000002000000}"/>
                </a:ext>
              </a:extLst>
            </xdr:cNvPr>
            <xdr:cNvSpPr txBox="1"/>
          </xdr:nvSpPr>
          <xdr:spPr>
            <a:xfrm>
              <a:off x="5012531" y="5860256"/>
              <a:ext cx="3750469" cy="5238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CR" sz="1100" i="0">
                  <a:latin typeface="Cambria Math" panose="02040503050406030204" pitchFamily="18" charset="0"/>
                </a:rPr>
                <a:t>(</a:t>
              </a:r>
              <a:r>
                <a:rPr lang="es-CR" sz="1100" b="0" i="0">
                  <a:latin typeface="Cambria Math" panose="02040503050406030204" pitchFamily="18" charset="0"/>
                </a:rPr>
                <a:t>𝑇𝑜𝑡𝑎𝑙 𝑑𝑒 𝑝𝑜𝑏𝑙𝑎𝑐𝑖ó𝑛 𝑐𝑜𝑛 𝑎𝑐𝑐𝑒𝑠𝑜 𝑎 𝑙𝑎 𝑒𝑙𝑒𝑐𝑡𝑟𝑖𝑐𝑖𝑑𝑎𝑑)/(𝑃𝑜𝑏𝑙𝑎𝑐𝑖ó𝑛 𝑡𝑜𝑡𝑎𝑙)</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100"/>
            </a:p>
          </xdr:txBody>
        </xdr:sp>
      </mc:Fallback>
    </mc:AlternateContent>
    <xdr:clientData/>
  </xdr:oneCellAnchor>
  <xdr:oneCellAnchor>
    <xdr:from>
      <xdr:col>3</xdr:col>
      <xdr:colOff>916781</xdr:colOff>
      <xdr:row>15</xdr:row>
      <xdr:rowOff>107156</xdr:rowOff>
    </xdr:from>
    <xdr:ext cx="3750469" cy="523876"/>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C400-000002000000}"/>
                </a:ext>
              </a:extLst>
            </xdr:cNvPr>
            <xdr:cNvSpPr txBox="1"/>
          </xdr:nvSpPr>
          <xdr:spPr>
            <a:xfrm>
              <a:off x="5012531" y="5860256"/>
              <a:ext cx="3750469" cy="5238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𝑐𝑜𝑛</m:t>
                        </m:r>
                        <m:r>
                          <a:rPr lang="es-CR" sz="1100" b="0" i="1">
                            <a:latin typeface="Cambria Math" panose="02040503050406030204" pitchFamily="18" charset="0"/>
                          </a:rPr>
                          <m:t> </m:t>
                        </m:r>
                        <m:r>
                          <a:rPr lang="es-CR" sz="1100" b="0" i="1">
                            <a:latin typeface="Cambria Math" panose="02040503050406030204" pitchFamily="18" charset="0"/>
                          </a:rPr>
                          <m:t>𝑎𝑐𝑐𝑒𝑠𝑜</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𝑒𝑙𝑒𝑐𝑡𝑟𝑖𝑐𝑖𝑑𝑎𝑑</m:t>
                        </m:r>
                      </m:num>
                      <m:den>
                        <m:r>
                          <a:rPr lang="es-CR" sz="1100" b="0" i="1">
                            <a:latin typeface="Cambria Math" panose="02040503050406030204" pitchFamily="18" charset="0"/>
                          </a:rPr>
                          <m:t>𝑃𝑜𝑏𝑙𝑎𝑐𝑖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𝑡𝑜𝑡𝑎𝑙</m:t>
                        </m:r>
                      </m:den>
                    </m:f>
                    <m:r>
                      <a:rPr lang="es-CR" sz="11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C400-000002000000}"/>
                </a:ext>
              </a:extLst>
            </xdr:cNvPr>
            <xdr:cNvSpPr txBox="1"/>
          </xdr:nvSpPr>
          <xdr:spPr>
            <a:xfrm>
              <a:off x="5012531" y="5860256"/>
              <a:ext cx="3750469" cy="5238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CR" sz="1100" i="0">
                  <a:latin typeface="Cambria Math" panose="02040503050406030204" pitchFamily="18" charset="0"/>
                </a:rPr>
                <a:t>(</a:t>
              </a:r>
              <a:r>
                <a:rPr lang="es-CR" sz="1100" b="0" i="0">
                  <a:latin typeface="Cambria Math" panose="02040503050406030204" pitchFamily="18" charset="0"/>
                </a:rPr>
                <a:t>𝑇𝑜𝑡𝑎𝑙 𝑑𝑒 𝑝𝑜𝑏𝑙𝑎𝑐𝑖ó𝑛 𝑐𝑜𝑛 𝑎𝑐𝑐𝑒𝑠𝑜 𝑎 𝑙𝑎 𝑒𝑙𝑒𝑐𝑡𝑟𝑖𝑐𝑖𝑑𝑎𝑑)/(𝑃𝑜𝑏𝑙𝑎𝑐𝑖ó𝑛 𝑡𝑜𝑡𝑎𝑙)</a:t>
              </a:r>
              <a:r>
                <a:rPr lang="es-CR" sz="11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100"/>
            </a:p>
          </xdr:txBody>
        </xdr:sp>
      </mc:Fallback>
    </mc:AlternateContent>
    <xdr:clientData/>
  </xdr:oneCellAnchor>
</xdr:wsDr>
</file>

<file path=xl/drawings/drawing158.xml><?xml version="1.0" encoding="utf-8"?>
<xdr:wsDr xmlns:xdr="http://schemas.openxmlformats.org/drawingml/2006/spreadsheetDrawing" xmlns:a="http://schemas.openxmlformats.org/drawingml/2006/main">
  <xdr:twoCellAnchor>
    <xdr:from>
      <xdr:col>8</xdr:col>
      <xdr:colOff>104775</xdr:colOff>
      <xdr:row>21</xdr:row>
      <xdr:rowOff>171450</xdr:rowOff>
    </xdr:from>
    <xdr:to>
      <xdr:col>15</xdr:col>
      <xdr:colOff>66675</xdr:colOff>
      <xdr:row>34</xdr:row>
      <xdr:rowOff>133350</xdr:rowOff>
    </xdr:to>
    <xdr:graphicFrame macro="">
      <xdr:nvGraphicFramePr>
        <xdr:cNvPr id="3"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9.xml><?xml version="1.0" encoding="utf-8"?>
<xdr:wsDr xmlns:xdr="http://schemas.openxmlformats.org/drawingml/2006/spreadsheetDrawing" xmlns:a="http://schemas.openxmlformats.org/drawingml/2006/main">
  <xdr:oneCellAnchor>
    <xdr:from>
      <xdr:col>4</xdr:col>
      <xdr:colOff>214311</xdr:colOff>
      <xdr:row>15</xdr:row>
      <xdr:rowOff>111918</xdr:rowOff>
    </xdr:from>
    <xdr:ext cx="5224463" cy="450057"/>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C600-000002000000}"/>
                </a:ext>
              </a:extLst>
            </xdr:cNvPr>
            <xdr:cNvSpPr txBox="1"/>
          </xdr:nvSpPr>
          <xdr:spPr>
            <a:xfrm>
              <a:off x="4357686" y="6084093"/>
              <a:ext cx="5224463" cy="450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100" b="0" i="1">
                            <a:solidFill>
                              <a:schemeClr val="tx1"/>
                            </a:solidFill>
                            <a:effectLst/>
                            <a:latin typeface="Cambria Math" panose="02040503050406030204" pitchFamily="18" charset="0"/>
                            <a:ea typeface="+mn-ea"/>
                            <a:cs typeface="+mn-cs"/>
                          </a:rPr>
                          <m:t>𝑃𝑒𝑟𝑠𝑜𝑛𝑎𝑠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𝑣𝑖𝑣𝑖𝑒𝑛𝑑𝑎𝑠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𝑞𝑢𝑒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𝑢𝑡𝑖𝑙𝑖𝑧𝑎𝑛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𝑒𝑙𝑒𝑐𝑡𝑟𝑖𝑐𝑖𝑑𝑎𝑑</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𝑔𝑎𝑠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𝑝𝑎𝑟𝑎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𝑐𝑜𝑐𝑖𝑛𝑎𝑟</m:t>
                        </m:r>
                      </m:num>
                      <m:den>
                        <m:r>
                          <a:rPr lang="es-CR" sz="1200" b="0" i="1">
                            <a:latin typeface="Cambria Math" panose="02040503050406030204" pitchFamily="18" charset="0"/>
                          </a:rPr>
                          <m:t>𝑃𝑜𝑏𝑙𝑎𝑐𝑖</m:t>
                        </m:r>
                        <m:r>
                          <a:rPr lang="es-CR" sz="1200" b="0" i="1">
                            <a:latin typeface="Cambria Math" panose="02040503050406030204" pitchFamily="18" charset="0"/>
                          </a:rPr>
                          <m:t>ó</m:t>
                        </m:r>
                        <m:r>
                          <a:rPr lang="es-CR" sz="1200" b="0" i="1">
                            <a:latin typeface="Cambria Math" panose="02040503050406030204" pitchFamily="18" charset="0"/>
                          </a:rPr>
                          <m:t>𝑛</m:t>
                        </m:r>
                        <m:r>
                          <a:rPr lang="es-CR" sz="1200" b="0" i="1">
                            <a:latin typeface="Cambria Math" panose="02040503050406030204" pitchFamily="18" charset="0"/>
                          </a:rPr>
                          <m:t> </m:t>
                        </m:r>
                        <m:r>
                          <a:rPr lang="es-CR" sz="1200" b="0" i="1">
                            <a:latin typeface="Cambria Math" panose="02040503050406030204" pitchFamily="18" charset="0"/>
                          </a:rPr>
                          <m:t>𝑡𝑜𝑡𝑎𝑙</m:t>
                        </m:r>
                      </m:den>
                    </m:f>
                    <m:r>
                      <a:rPr lang="es-CR" sz="1200" b="0" i="1">
                        <a:latin typeface="Cambria Math" panose="02040503050406030204" pitchFamily="18" charset="0"/>
                        <a:ea typeface="Cambria Math" panose="02040503050406030204" pitchFamily="18" charset="0"/>
                      </a:rPr>
                      <m:t>×</m:t>
                    </m:r>
                    <m:r>
                      <a:rPr lang="es-CR" sz="1100" b="0" i="1">
                        <a:solidFill>
                          <a:schemeClr val="tx1"/>
                        </a:solidFill>
                        <a:effectLst/>
                        <a:latin typeface="Cambria Math" panose="02040503050406030204" pitchFamily="18" charset="0"/>
                        <a:ea typeface="+mn-ea"/>
                        <a:cs typeface="+mn-cs"/>
                      </a:rPr>
                      <m:t>100</m:t>
                    </m:r>
                  </m:oMath>
                </m:oMathPara>
              </a14:m>
              <a:endParaRPr lang="es-CR" sz="1200"/>
            </a:p>
          </xdr:txBody>
        </xdr:sp>
      </mc:Choice>
      <mc:Fallback xmlns="">
        <xdr:sp macro="" textlink="">
          <xdr:nvSpPr>
            <xdr:cNvPr id="3" name="CuadroTexto 2">
              <a:extLst>
                <a:ext uri="{FF2B5EF4-FFF2-40B4-BE49-F238E27FC236}">
                  <a16:creationId xmlns:a16="http://schemas.microsoft.com/office/drawing/2014/main" id="{00000000-0008-0000-C600-000002000000}"/>
                </a:ext>
              </a:extLst>
            </xdr:cNvPr>
            <xdr:cNvSpPr txBox="1"/>
          </xdr:nvSpPr>
          <xdr:spPr>
            <a:xfrm>
              <a:off x="4357686" y="6084093"/>
              <a:ext cx="5224463" cy="450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CR" sz="1200" i="0">
                  <a:latin typeface="Cambria Math" panose="02040503050406030204" pitchFamily="18" charset="0"/>
                </a:rPr>
                <a:t>(</a:t>
              </a:r>
              <a:r>
                <a:rPr lang="es-CR" sz="1100" b="0" i="0">
                  <a:solidFill>
                    <a:schemeClr val="tx1"/>
                  </a:solidFill>
                  <a:effectLst/>
                  <a:latin typeface="+mn-lt"/>
                  <a:ea typeface="+mn-ea"/>
                  <a:cs typeface="+mn-cs"/>
                </a:rPr>
                <a:t>𝑃𝑒𝑟𝑠𝑜𝑛𝑎𝑠 𝑒𝑛 𝑣𝑖𝑣𝑖𝑒𝑛𝑑𝑎𝑠 𝑞𝑢𝑒 𝑢𝑡𝑖𝑙𝑖𝑧𝑎𝑛 𝑒𝑙𝑒𝑐𝑡𝑟𝑖𝑐𝑖𝑑𝑎𝑑</a:t>
              </a:r>
              <a:r>
                <a:rPr lang="es-CR" sz="1100" b="0" i="0">
                  <a:solidFill>
                    <a:schemeClr val="tx1"/>
                  </a:solidFill>
                  <a:effectLst/>
                  <a:latin typeface="Cambria Math" panose="02040503050406030204" pitchFamily="18" charset="0"/>
                  <a:ea typeface="+mn-ea"/>
                  <a:cs typeface="+mn-cs"/>
                </a:rPr>
                <a:t> 𝑦 𝑔𝑎𝑠</a:t>
              </a:r>
              <a:r>
                <a:rPr lang="es-CR" sz="1100" b="0" i="0">
                  <a:solidFill>
                    <a:schemeClr val="tx1"/>
                  </a:solidFill>
                  <a:effectLst/>
                  <a:latin typeface="+mn-lt"/>
                  <a:ea typeface="+mn-ea"/>
                  <a:cs typeface="+mn-cs"/>
                </a:rPr>
                <a:t> 𝑝𝑎𝑟𝑎 𝑐𝑜𝑐𝑖𝑛𝑎𝑟</a:t>
              </a:r>
              <a:r>
                <a:rPr lang="es-CR" sz="1200" b="0" i="0">
                  <a:solidFill>
                    <a:schemeClr val="tx1"/>
                  </a:solidFill>
                  <a:effectLst/>
                  <a:latin typeface="Cambria Math" panose="02040503050406030204" pitchFamily="18" charset="0"/>
                  <a:ea typeface="+mn-ea"/>
                  <a:cs typeface="+mn-cs"/>
                </a:rPr>
                <a:t>)/(</a:t>
              </a:r>
              <a:r>
                <a:rPr lang="es-CR" sz="1200" b="0" i="0">
                  <a:latin typeface="Cambria Math" panose="02040503050406030204" pitchFamily="18" charset="0"/>
                </a:rPr>
                <a:t>𝑃𝑜𝑏𝑙𝑎𝑐𝑖ó𝑛 𝑡𝑜𝑡𝑎𝑙)</a:t>
              </a:r>
              <a:r>
                <a:rPr lang="es-CR" sz="1200" b="0" i="0">
                  <a:latin typeface="Cambria Math" panose="02040503050406030204" pitchFamily="18" charset="0"/>
                  <a:ea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100</a:t>
              </a:r>
              <a:endParaRPr lang="es-CR" sz="1200"/>
            </a:p>
          </xdr:txBody>
        </xdr:sp>
      </mc:Fallback>
    </mc:AlternateContent>
    <xdr:clientData/>
  </xdr:oneCellAnchor>
</xdr:wsDr>
</file>

<file path=xl/drawings/drawing160.xml><?xml version="1.0" encoding="utf-8"?>
<xdr:wsDr xmlns:xdr="http://schemas.openxmlformats.org/drawingml/2006/spreadsheetDrawing" xmlns:a="http://schemas.openxmlformats.org/drawingml/2006/main">
  <xdr:twoCellAnchor>
    <xdr:from>
      <xdr:col>7</xdr:col>
      <xdr:colOff>38099</xdr:colOff>
      <xdr:row>9</xdr:row>
      <xdr:rowOff>700087</xdr:rowOff>
    </xdr:from>
    <xdr:to>
      <xdr:col>14</xdr:col>
      <xdr:colOff>819150</xdr:colOff>
      <xdr:row>27</xdr:row>
      <xdr:rowOff>142875</xdr:rowOff>
    </xdr:to>
    <xdr:graphicFrame macro="">
      <xdr:nvGraphicFramePr>
        <xdr:cNvPr id="2" name="Gráfico 1">
          <a:extLst>
            <a:ext uri="{FF2B5EF4-FFF2-40B4-BE49-F238E27FC236}">
              <a16:creationId xmlns:a16="http://schemas.microsoft.com/office/drawing/2014/main" id="{00000000-0008-0000-C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1.xml><?xml version="1.0" encoding="utf-8"?>
<c:userShapes xmlns:c="http://schemas.openxmlformats.org/drawingml/2006/chart">
  <cdr:relSizeAnchor xmlns:cdr="http://schemas.openxmlformats.org/drawingml/2006/chartDrawing">
    <cdr:from>
      <cdr:x>0.01618</cdr:x>
      <cdr:y>0.67198</cdr:y>
    </cdr:from>
    <cdr:to>
      <cdr:x>0.06618</cdr:x>
      <cdr:y>0.75532</cdr:y>
    </cdr:to>
    <cdr:sp macro="" textlink="">
      <cdr:nvSpPr>
        <cdr:cNvPr id="2" name="CuadroTexto 1"/>
        <cdr:cNvSpPr txBox="1"/>
      </cdr:nvSpPr>
      <cdr:spPr>
        <a:xfrm xmlns:a="http://schemas.openxmlformats.org/drawingml/2006/main">
          <a:off x="95250" y="2083408"/>
          <a:ext cx="294323" cy="258387"/>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lstStyle xmlns:a="http://schemas.openxmlformats.org/drawingml/2006/main"/>
        <a:p xmlns:a="http://schemas.openxmlformats.org/drawingml/2006/main">
          <a:r>
            <a:rPr lang="es-CR" sz="1100">
              <a:solidFill>
                <a:schemeClr val="bg2">
                  <a:lumMod val="50000"/>
                </a:schemeClr>
              </a:solidFill>
            </a:rPr>
            <a:t>0</a:t>
          </a:r>
        </a:p>
      </cdr:txBody>
    </cdr:sp>
  </cdr:relSizeAnchor>
  <cdr:relSizeAnchor xmlns:cdr="http://schemas.openxmlformats.org/drawingml/2006/chartDrawing">
    <cdr:from>
      <cdr:x>0.06529</cdr:x>
      <cdr:y>0.63886</cdr:y>
    </cdr:from>
    <cdr:to>
      <cdr:x>0.09446</cdr:x>
      <cdr:y>0.66317</cdr:y>
    </cdr:to>
    <cdr:cxnSp macro="">
      <cdr:nvCxnSpPr>
        <cdr:cNvPr id="6" name="Conector recto 5">
          <a:extLst xmlns:a="http://schemas.openxmlformats.org/drawingml/2006/main">
            <a:ext uri="{FF2B5EF4-FFF2-40B4-BE49-F238E27FC236}">
              <a16:creationId xmlns:a16="http://schemas.microsoft.com/office/drawing/2014/main" id="{107C1DEC-9E7A-4D8B-BD8C-7F2FCB157327}"/>
            </a:ext>
          </a:extLst>
        </cdr:cNvPr>
        <cdr:cNvCxnSpPr/>
      </cdr:nvCxnSpPr>
      <cdr:spPr>
        <a:xfrm xmlns:a="http://schemas.openxmlformats.org/drawingml/2006/main">
          <a:off x="384334" y="1980727"/>
          <a:ext cx="171708" cy="75371"/>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0.06483</cdr:x>
      <cdr:y>0.61211</cdr:y>
    </cdr:from>
    <cdr:to>
      <cdr:x>0.094</cdr:x>
      <cdr:y>0.63642</cdr:y>
    </cdr:to>
    <cdr:cxnSp macro="">
      <cdr:nvCxnSpPr>
        <cdr:cNvPr id="7" name="Conector recto 6">
          <a:extLst xmlns:a="http://schemas.openxmlformats.org/drawingml/2006/main">
            <a:ext uri="{FF2B5EF4-FFF2-40B4-BE49-F238E27FC236}">
              <a16:creationId xmlns:a16="http://schemas.microsoft.com/office/drawing/2014/main" id="{A7806600-EB2B-4275-9938-A3AA92390C3B}"/>
            </a:ext>
          </a:extLst>
        </cdr:cNvPr>
        <cdr:cNvCxnSpPr/>
      </cdr:nvCxnSpPr>
      <cdr:spPr>
        <a:xfrm xmlns:a="http://schemas.openxmlformats.org/drawingml/2006/main">
          <a:off x="381648" y="1897765"/>
          <a:ext cx="171649" cy="75370"/>
        </a:xfrm>
        <a:prstGeom xmlns:a="http://schemas.openxmlformats.org/drawingml/2006/main" prst="line">
          <a:avLst/>
        </a:prstGeom>
        <a:ln xmlns:a="http://schemas.openxmlformats.org/drawingml/2006/mai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162.xml><?xml version="1.0" encoding="utf-8"?>
<xdr:wsDr xmlns:xdr="http://schemas.openxmlformats.org/drawingml/2006/spreadsheetDrawing" xmlns:a="http://schemas.openxmlformats.org/drawingml/2006/main">
  <xdr:oneCellAnchor>
    <xdr:from>
      <xdr:col>3</xdr:col>
      <xdr:colOff>1316831</xdr:colOff>
      <xdr:row>15</xdr:row>
      <xdr:rowOff>71437</xdr:rowOff>
    </xdr:from>
    <xdr:ext cx="1347741" cy="346890"/>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C800-000002000000}"/>
                </a:ext>
              </a:extLst>
            </xdr:cNvPr>
            <xdr:cNvSpPr txBox="1"/>
          </xdr:nvSpPr>
          <xdr:spPr>
            <a:xfrm>
              <a:off x="5441156" y="5291137"/>
              <a:ext cx="1347741" cy="3468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rPr>
                      <m:t>𝑃𝐸𝑅</m:t>
                    </m:r>
                    <m:r>
                      <a:rPr lang="es-CR" sz="1200" b="0" i="1">
                        <a:latin typeface="Cambria Math" panose="02040503050406030204" pitchFamily="18" charset="0"/>
                      </a:rPr>
                      <m:t>=</m:t>
                    </m:r>
                    <m:f>
                      <m:fPr>
                        <m:ctrlPr>
                          <a:rPr lang="es-CR" sz="1200" i="1">
                            <a:latin typeface="Cambria Math" panose="02040503050406030204" pitchFamily="18" charset="0"/>
                          </a:rPr>
                        </m:ctrlPr>
                      </m:fPr>
                      <m:num>
                        <m:r>
                          <a:rPr lang="es-CR" sz="1200" b="0" i="1">
                            <a:latin typeface="Cambria Math" panose="02040503050406030204" pitchFamily="18" charset="0"/>
                          </a:rPr>
                          <m:t>𝐶𝐹𝐸𝑅</m:t>
                        </m:r>
                      </m:num>
                      <m:den>
                        <m:r>
                          <a:rPr lang="es-CR" sz="1200" b="0" i="1">
                            <a:latin typeface="Cambria Math" panose="02040503050406030204" pitchFamily="18" charset="0"/>
                          </a:rPr>
                          <m:t>𝐶𝐹𝑇𝐸</m:t>
                        </m:r>
                      </m:den>
                    </m:f>
                    <m:r>
                      <a:rPr lang="es-CR" sz="1100" b="0" i="1">
                        <a:solidFill>
                          <a:schemeClr val="tx1"/>
                        </a:solidFill>
                        <a:effectLst/>
                        <a:latin typeface="Cambria Math" panose="02040503050406030204" pitchFamily="18" charset="0"/>
                        <a:ea typeface="+mn-ea"/>
                        <a:cs typeface="+mn-cs"/>
                      </a:rPr>
                      <m:t>×</m:t>
                    </m:r>
                    <m:r>
                      <a:rPr lang="es-CR" sz="1200" b="0" i="1">
                        <a:latin typeface="Cambria Math" panose="02040503050406030204" pitchFamily="18" charset="0"/>
                      </a:rPr>
                      <m:t>100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C800-000002000000}"/>
                </a:ext>
              </a:extLst>
            </xdr:cNvPr>
            <xdr:cNvSpPr txBox="1"/>
          </xdr:nvSpPr>
          <xdr:spPr>
            <a:xfrm>
              <a:off x="5441156" y="5291137"/>
              <a:ext cx="1347741" cy="3468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rPr>
                <a:t>𝑃𝐸𝑅=𝐶𝐹𝐸𝑅/𝐶𝐹𝑇𝐸</a:t>
              </a:r>
              <a:r>
                <a:rPr lang="es-CR" sz="1100" b="0" i="0">
                  <a:solidFill>
                    <a:schemeClr val="tx1"/>
                  </a:solidFill>
                  <a:effectLst/>
                  <a:latin typeface="Cambria Math" panose="02040503050406030204" pitchFamily="18" charset="0"/>
                  <a:ea typeface="+mn-ea"/>
                  <a:cs typeface="+mn-cs"/>
                </a:rPr>
                <a:t>×</a:t>
              </a:r>
              <a:r>
                <a:rPr lang="es-CR" sz="1200" b="0" i="0">
                  <a:latin typeface="Cambria Math" panose="02040503050406030204" pitchFamily="18" charset="0"/>
                </a:rPr>
                <a:t>100</a:t>
              </a:r>
              <a:endParaRPr lang="es-CR" sz="1200"/>
            </a:p>
          </xdr:txBody>
        </xdr:sp>
      </mc:Fallback>
    </mc:AlternateContent>
    <xdr:clientData/>
  </xdr:oneCellAnchor>
  <xdr:oneCellAnchor>
    <xdr:from>
      <xdr:col>3</xdr:col>
      <xdr:colOff>1316831</xdr:colOff>
      <xdr:row>15</xdr:row>
      <xdr:rowOff>71437</xdr:rowOff>
    </xdr:from>
    <xdr:ext cx="1347741" cy="346890"/>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C800-000002000000}"/>
                </a:ext>
              </a:extLst>
            </xdr:cNvPr>
            <xdr:cNvSpPr txBox="1"/>
          </xdr:nvSpPr>
          <xdr:spPr>
            <a:xfrm>
              <a:off x="5441156" y="5291137"/>
              <a:ext cx="1347741" cy="3468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rPr>
                      <m:t>𝑃𝐸𝑅</m:t>
                    </m:r>
                    <m:r>
                      <a:rPr lang="es-CR" sz="1200" b="0" i="1">
                        <a:latin typeface="Cambria Math" panose="02040503050406030204" pitchFamily="18" charset="0"/>
                      </a:rPr>
                      <m:t>=</m:t>
                    </m:r>
                    <m:f>
                      <m:fPr>
                        <m:ctrlPr>
                          <a:rPr lang="es-CR" sz="1200" i="1">
                            <a:latin typeface="Cambria Math" panose="02040503050406030204" pitchFamily="18" charset="0"/>
                          </a:rPr>
                        </m:ctrlPr>
                      </m:fPr>
                      <m:num>
                        <m:r>
                          <a:rPr lang="es-CR" sz="1200" b="0" i="1">
                            <a:latin typeface="Cambria Math" panose="02040503050406030204" pitchFamily="18" charset="0"/>
                          </a:rPr>
                          <m:t>𝐶𝐹𝐸𝑅</m:t>
                        </m:r>
                      </m:num>
                      <m:den>
                        <m:r>
                          <a:rPr lang="es-CR" sz="1200" b="0" i="1">
                            <a:latin typeface="Cambria Math" panose="02040503050406030204" pitchFamily="18" charset="0"/>
                          </a:rPr>
                          <m:t>𝐶𝐹𝑇𝐸</m:t>
                        </m:r>
                      </m:den>
                    </m:f>
                    <m:r>
                      <a:rPr lang="es-CR" sz="1100" b="0" i="1">
                        <a:solidFill>
                          <a:schemeClr val="tx1"/>
                        </a:solidFill>
                        <a:effectLst/>
                        <a:latin typeface="Cambria Math" panose="02040503050406030204" pitchFamily="18" charset="0"/>
                        <a:ea typeface="+mn-ea"/>
                        <a:cs typeface="+mn-cs"/>
                      </a:rPr>
                      <m:t>×</m:t>
                    </m:r>
                    <m:r>
                      <a:rPr lang="es-CR" sz="1200" b="0" i="1">
                        <a:latin typeface="Cambria Math" panose="02040503050406030204" pitchFamily="18" charset="0"/>
                      </a:rPr>
                      <m:t>100</m:t>
                    </m:r>
                  </m:oMath>
                </m:oMathPara>
              </a14:m>
              <a:endParaRPr lang="es-CR" sz="1200"/>
            </a:p>
          </xdr:txBody>
        </xdr:sp>
      </mc:Choice>
      <mc:Fallback xmlns="">
        <xdr:sp macro="" textlink="">
          <xdr:nvSpPr>
            <xdr:cNvPr id="3" name="CuadroTexto 2">
              <a:extLst>
                <a:ext uri="{FF2B5EF4-FFF2-40B4-BE49-F238E27FC236}">
                  <a16:creationId xmlns:a16="http://schemas.microsoft.com/office/drawing/2014/main" id="{00000000-0008-0000-C800-000002000000}"/>
                </a:ext>
              </a:extLst>
            </xdr:cNvPr>
            <xdr:cNvSpPr txBox="1"/>
          </xdr:nvSpPr>
          <xdr:spPr>
            <a:xfrm>
              <a:off x="5441156" y="5291137"/>
              <a:ext cx="1347741" cy="3468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rPr>
                <a:t>𝑃𝐸𝑅=𝐶𝐹𝐸𝑅/𝐶𝐹𝑇𝐸</a:t>
              </a:r>
              <a:r>
                <a:rPr lang="es-CR" sz="1100" b="0" i="0">
                  <a:solidFill>
                    <a:schemeClr val="tx1"/>
                  </a:solidFill>
                  <a:effectLst/>
                  <a:latin typeface="Cambria Math" panose="02040503050406030204" pitchFamily="18" charset="0"/>
                  <a:ea typeface="+mn-ea"/>
                  <a:cs typeface="+mn-cs"/>
                </a:rPr>
                <a:t>×</a:t>
              </a:r>
              <a:r>
                <a:rPr lang="es-CR" sz="1200" b="0" i="0">
                  <a:latin typeface="Cambria Math" panose="02040503050406030204" pitchFamily="18" charset="0"/>
                </a:rPr>
                <a:t>100</a:t>
              </a:r>
              <a:endParaRPr lang="es-CR" sz="1200"/>
            </a:p>
          </xdr:txBody>
        </xdr:sp>
      </mc:Fallback>
    </mc:AlternateContent>
    <xdr:clientData/>
  </xdr:oneCellAnchor>
  <xdr:oneCellAnchor>
    <xdr:from>
      <xdr:col>3</xdr:col>
      <xdr:colOff>1316831</xdr:colOff>
      <xdr:row>15</xdr:row>
      <xdr:rowOff>71437</xdr:rowOff>
    </xdr:from>
    <xdr:ext cx="1347741" cy="346890"/>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C800-000002000000}"/>
                </a:ext>
              </a:extLst>
            </xdr:cNvPr>
            <xdr:cNvSpPr txBox="1"/>
          </xdr:nvSpPr>
          <xdr:spPr>
            <a:xfrm>
              <a:off x="5441156" y="5481637"/>
              <a:ext cx="1347741" cy="3468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rPr>
                      <m:t>𝑃𝐸𝑅</m:t>
                    </m:r>
                    <m:r>
                      <a:rPr lang="es-CR" sz="1200" b="0" i="1">
                        <a:latin typeface="Cambria Math" panose="02040503050406030204" pitchFamily="18" charset="0"/>
                      </a:rPr>
                      <m:t>=</m:t>
                    </m:r>
                    <m:f>
                      <m:fPr>
                        <m:ctrlPr>
                          <a:rPr lang="es-CR" sz="1200" i="1">
                            <a:latin typeface="Cambria Math" panose="02040503050406030204" pitchFamily="18" charset="0"/>
                          </a:rPr>
                        </m:ctrlPr>
                      </m:fPr>
                      <m:num>
                        <m:r>
                          <a:rPr lang="es-CR" sz="1200" b="0" i="1">
                            <a:latin typeface="Cambria Math" panose="02040503050406030204" pitchFamily="18" charset="0"/>
                          </a:rPr>
                          <m:t>𝐶𝐹𝐸𝑅</m:t>
                        </m:r>
                      </m:num>
                      <m:den>
                        <m:r>
                          <a:rPr lang="es-CR" sz="1200" b="0" i="1">
                            <a:latin typeface="Cambria Math" panose="02040503050406030204" pitchFamily="18" charset="0"/>
                          </a:rPr>
                          <m:t>𝐶𝐹𝑇𝐸</m:t>
                        </m:r>
                      </m:den>
                    </m:f>
                    <m:r>
                      <a:rPr lang="es-CR" sz="1100" b="0" i="1">
                        <a:solidFill>
                          <a:schemeClr val="tx1"/>
                        </a:solidFill>
                        <a:effectLst/>
                        <a:latin typeface="Cambria Math" panose="02040503050406030204" pitchFamily="18" charset="0"/>
                        <a:ea typeface="+mn-ea"/>
                        <a:cs typeface="+mn-cs"/>
                      </a:rPr>
                      <m:t>×</m:t>
                    </m:r>
                    <m:r>
                      <a:rPr lang="es-CR" sz="1200" b="0" i="1">
                        <a:latin typeface="Cambria Math" panose="02040503050406030204" pitchFamily="18" charset="0"/>
                      </a:rPr>
                      <m:t>100</m:t>
                    </m:r>
                  </m:oMath>
                </m:oMathPara>
              </a14:m>
              <a:endParaRPr lang="es-CR" sz="1200"/>
            </a:p>
          </xdr:txBody>
        </xdr:sp>
      </mc:Choice>
      <mc:Fallback xmlns="">
        <xdr:sp macro="" textlink="">
          <xdr:nvSpPr>
            <xdr:cNvPr id="4" name="CuadroTexto 3">
              <a:extLst>
                <a:ext uri="{FF2B5EF4-FFF2-40B4-BE49-F238E27FC236}">
                  <a16:creationId xmlns:a16="http://schemas.microsoft.com/office/drawing/2014/main" id="{00000000-0008-0000-C800-000002000000}"/>
                </a:ext>
              </a:extLst>
            </xdr:cNvPr>
            <xdr:cNvSpPr txBox="1"/>
          </xdr:nvSpPr>
          <xdr:spPr>
            <a:xfrm>
              <a:off x="5441156" y="5481637"/>
              <a:ext cx="1347741" cy="3468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rPr>
                <a:t>𝑃𝐸𝑅=𝐶𝐹𝐸𝑅/𝐶𝐹𝑇𝐸</a:t>
              </a:r>
              <a:r>
                <a:rPr lang="es-CR" sz="1100" b="0" i="0">
                  <a:solidFill>
                    <a:schemeClr val="tx1"/>
                  </a:solidFill>
                  <a:effectLst/>
                  <a:latin typeface="Cambria Math" panose="02040503050406030204" pitchFamily="18" charset="0"/>
                  <a:ea typeface="+mn-ea"/>
                  <a:cs typeface="+mn-cs"/>
                </a:rPr>
                <a:t>×</a:t>
              </a:r>
              <a:r>
                <a:rPr lang="es-CR" sz="1200" b="0" i="0">
                  <a:latin typeface="Cambria Math" panose="02040503050406030204" pitchFamily="18" charset="0"/>
                </a:rPr>
                <a:t>100</a:t>
              </a:r>
              <a:endParaRPr lang="es-CR" sz="1200"/>
            </a:p>
          </xdr:txBody>
        </xdr:sp>
      </mc:Fallback>
    </mc:AlternateContent>
    <xdr:clientData/>
  </xdr:oneCellAnchor>
  <xdr:oneCellAnchor>
    <xdr:from>
      <xdr:col>3</xdr:col>
      <xdr:colOff>1316831</xdr:colOff>
      <xdr:row>15</xdr:row>
      <xdr:rowOff>71437</xdr:rowOff>
    </xdr:from>
    <xdr:ext cx="1347741" cy="346890"/>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C800-000002000000}"/>
                </a:ext>
              </a:extLst>
            </xdr:cNvPr>
            <xdr:cNvSpPr txBox="1"/>
          </xdr:nvSpPr>
          <xdr:spPr>
            <a:xfrm>
              <a:off x="5441156" y="5481637"/>
              <a:ext cx="1347741" cy="3468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rPr>
                      <m:t>𝑃𝐸𝑅</m:t>
                    </m:r>
                    <m:r>
                      <a:rPr lang="es-CR" sz="1200" b="0" i="1">
                        <a:latin typeface="Cambria Math" panose="02040503050406030204" pitchFamily="18" charset="0"/>
                      </a:rPr>
                      <m:t>=</m:t>
                    </m:r>
                    <m:f>
                      <m:fPr>
                        <m:ctrlPr>
                          <a:rPr lang="es-CR" sz="1200" i="1">
                            <a:latin typeface="Cambria Math" panose="02040503050406030204" pitchFamily="18" charset="0"/>
                          </a:rPr>
                        </m:ctrlPr>
                      </m:fPr>
                      <m:num>
                        <m:r>
                          <a:rPr lang="es-CR" sz="1200" b="0" i="1">
                            <a:latin typeface="Cambria Math" panose="02040503050406030204" pitchFamily="18" charset="0"/>
                          </a:rPr>
                          <m:t>𝐶𝐹𝐸𝑅</m:t>
                        </m:r>
                      </m:num>
                      <m:den>
                        <m:r>
                          <a:rPr lang="es-CR" sz="1200" b="0" i="1">
                            <a:latin typeface="Cambria Math" panose="02040503050406030204" pitchFamily="18" charset="0"/>
                          </a:rPr>
                          <m:t>𝐶𝐹𝑇𝐸</m:t>
                        </m:r>
                      </m:den>
                    </m:f>
                    <m:r>
                      <a:rPr lang="es-CR" sz="1100" b="0" i="1">
                        <a:solidFill>
                          <a:schemeClr val="tx1"/>
                        </a:solidFill>
                        <a:effectLst/>
                        <a:latin typeface="Cambria Math" panose="02040503050406030204" pitchFamily="18" charset="0"/>
                        <a:ea typeface="+mn-ea"/>
                        <a:cs typeface="+mn-cs"/>
                      </a:rPr>
                      <m:t>×</m:t>
                    </m:r>
                    <m:r>
                      <a:rPr lang="es-CR" sz="1200" b="0" i="1">
                        <a:latin typeface="Cambria Math" panose="02040503050406030204" pitchFamily="18" charset="0"/>
                      </a:rPr>
                      <m:t>100</m:t>
                    </m:r>
                  </m:oMath>
                </m:oMathPara>
              </a14:m>
              <a:endParaRPr lang="es-CR" sz="1200"/>
            </a:p>
          </xdr:txBody>
        </xdr:sp>
      </mc:Choice>
      <mc:Fallback xmlns="">
        <xdr:sp macro="" textlink="">
          <xdr:nvSpPr>
            <xdr:cNvPr id="5" name="CuadroTexto 4">
              <a:extLst>
                <a:ext uri="{FF2B5EF4-FFF2-40B4-BE49-F238E27FC236}">
                  <a16:creationId xmlns:a16="http://schemas.microsoft.com/office/drawing/2014/main" id="{00000000-0008-0000-C800-000002000000}"/>
                </a:ext>
              </a:extLst>
            </xdr:cNvPr>
            <xdr:cNvSpPr txBox="1"/>
          </xdr:nvSpPr>
          <xdr:spPr>
            <a:xfrm>
              <a:off x="5441156" y="5481637"/>
              <a:ext cx="1347741" cy="3468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rPr>
                <a:t>𝑃𝐸𝑅=𝐶𝐹𝐸𝑅/𝐶𝐹𝑇𝐸</a:t>
              </a:r>
              <a:r>
                <a:rPr lang="es-CR" sz="1100" b="0" i="0">
                  <a:solidFill>
                    <a:schemeClr val="tx1"/>
                  </a:solidFill>
                  <a:effectLst/>
                  <a:latin typeface="Cambria Math" panose="02040503050406030204" pitchFamily="18" charset="0"/>
                  <a:ea typeface="+mn-ea"/>
                  <a:cs typeface="+mn-cs"/>
                </a:rPr>
                <a:t>×</a:t>
              </a:r>
              <a:r>
                <a:rPr lang="es-CR" sz="1200" b="0" i="0">
                  <a:latin typeface="Cambria Math" panose="02040503050406030204" pitchFamily="18" charset="0"/>
                </a:rPr>
                <a:t>100</a:t>
              </a:r>
              <a:endParaRPr lang="es-CR" sz="1200"/>
            </a:p>
          </xdr:txBody>
        </xdr:sp>
      </mc:Fallback>
    </mc:AlternateContent>
    <xdr:clientData/>
  </xdr:oneCellAnchor>
  <xdr:oneCellAnchor>
    <xdr:from>
      <xdr:col>3</xdr:col>
      <xdr:colOff>1303223</xdr:colOff>
      <xdr:row>14</xdr:row>
      <xdr:rowOff>479651</xdr:rowOff>
    </xdr:from>
    <xdr:ext cx="1347741" cy="346890"/>
    <mc:AlternateContent xmlns:mc="http://schemas.openxmlformats.org/markup-compatibility/2006" xmlns:a14="http://schemas.microsoft.com/office/drawing/2010/main">
      <mc:Choice Requires="a14">
        <xdr:sp macro="" textlink="">
          <xdr:nvSpPr>
            <xdr:cNvPr id="6" name="CuadroTexto 2">
              <a:extLst>
                <a:ext uri="{FF2B5EF4-FFF2-40B4-BE49-F238E27FC236}">
                  <a16:creationId xmlns:a16="http://schemas.microsoft.com/office/drawing/2014/main" id="{00000000-0008-0000-C800-000002000000}"/>
                </a:ext>
              </a:extLst>
            </xdr:cNvPr>
            <xdr:cNvSpPr txBox="1"/>
          </xdr:nvSpPr>
          <xdr:spPr>
            <a:xfrm>
              <a:off x="5427548" y="8299676"/>
              <a:ext cx="1347741" cy="3468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rPr>
                      <m:t>𝑃𝐸𝑅</m:t>
                    </m:r>
                    <m:r>
                      <a:rPr lang="es-CR" sz="1200" b="0" i="1">
                        <a:latin typeface="Cambria Math" panose="02040503050406030204" pitchFamily="18" charset="0"/>
                      </a:rPr>
                      <m:t>=</m:t>
                    </m:r>
                    <m:f>
                      <m:fPr>
                        <m:ctrlPr>
                          <a:rPr lang="es-CR" sz="1200" i="1">
                            <a:latin typeface="Cambria Math" panose="02040503050406030204" pitchFamily="18" charset="0"/>
                          </a:rPr>
                        </m:ctrlPr>
                      </m:fPr>
                      <m:num>
                        <m:r>
                          <a:rPr lang="es-CR" sz="1200" b="0" i="1">
                            <a:latin typeface="Cambria Math" panose="02040503050406030204" pitchFamily="18" charset="0"/>
                          </a:rPr>
                          <m:t>𝐶𝐹𝐸𝑅</m:t>
                        </m:r>
                      </m:num>
                      <m:den>
                        <m:r>
                          <a:rPr lang="es-CR" sz="1200" b="0" i="1">
                            <a:latin typeface="Cambria Math" panose="02040503050406030204" pitchFamily="18" charset="0"/>
                          </a:rPr>
                          <m:t>𝐶𝐹𝑇𝐸</m:t>
                        </m:r>
                      </m:den>
                    </m:f>
                    <m:r>
                      <a:rPr lang="es-CR" sz="1100" b="0" i="1">
                        <a:solidFill>
                          <a:schemeClr val="tx1"/>
                        </a:solidFill>
                        <a:effectLst/>
                        <a:latin typeface="Cambria Math" panose="02040503050406030204" pitchFamily="18" charset="0"/>
                        <a:ea typeface="+mn-ea"/>
                        <a:cs typeface="+mn-cs"/>
                      </a:rPr>
                      <m:t>×</m:t>
                    </m:r>
                    <m:r>
                      <a:rPr lang="es-CR" sz="1200" b="0" i="1">
                        <a:latin typeface="Cambria Math" panose="02040503050406030204" pitchFamily="18" charset="0"/>
                      </a:rPr>
                      <m:t>100</m:t>
                    </m:r>
                  </m:oMath>
                </m:oMathPara>
              </a14:m>
              <a:endParaRPr lang="es-CR" sz="1200"/>
            </a:p>
          </xdr:txBody>
        </xdr:sp>
      </mc:Choice>
      <mc:Fallback xmlns="">
        <xdr:sp macro="" textlink="">
          <xdr:nvSpPr>
            <xdr:cNvPr id="6" name="CuadroTexto 2">
              <a:extLst>
                <a:ext uri="{FF2B5EF4-FFF2-40B4-BE49-F238E27FC236}">
                  <a16:creationId xmlns:a16="http://schemas.microsoft.com/office/drawing/2014/main" xmlns="" xmlns:a14="http://schemas.microsoft.com/office/drawing/2010/main" id="{00000000-0008-0000-C800-000002000000}"/>
                </a:ext>
              </a:extLst>
            </xdr:cNvPr>
            <xdr:cNvSpPr txBox="1"/>
          </xdr:nvSpPr>
          <xdr:spPr>
            <a:xfrm>
              <a:off x="5427548" y="8299676"/>
              <a:ext cx="1347741" cy="3468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rPr>
                <a:t>𝑃𝐸𝑅=𝐶𝐹𝐸𝑅</a:t>
              </a:r>
              <a:r>
                <a:rPr lang="es-CR" sz="1200" b="0" i="0">
                  <a:latin typeface="Cambria Math"/>
                </a:rPr>
                <a:t>/</a:t>
              </a:r>
              <a:r>
                <a:rPr lang="es-CR" sz="1200" b="0" i="0">
                  <a:latin typeface="Cambria Math" panose="02040503050406030204" pitchFamily="18" charset="0"/>
                </a:rPr>
                <a:t>𝐶𝐹𝑇𝐸</a:t>
              </a:r>
              <a:r>
                <a:rPr lang="es-CR" sz="1100" b="0" i="0">
                  <a:solidFill>
                    <a:schemeClr val="tx1"/>
                  </a:solidFill>
                  <a:effectLst/>
                  <a:latin typeface="Cambria Math" panose="02040503050406030204" pitchFamily="18" charset="0"/>
                  <a:ea typeface="+mn-ea"/>
                  <a:cs typeface="+mn-cs"/>
                </a:rPr>
                <a:t>×</a:t>
              </a:r>
              <a:r>
                <a:rPr lang="es-CR" sz="1200" b="0" i="0">
                  <a:latin typeface="Cambria Math" panose="02040503050406030204" pitchFamily="18" charset="0"/>
                </a:rPr>
                <a:t>100</a:t>
              </a:r>
              <a:endParaRPr lang="es-CR" sz="1200"/>
            </a:p>
          </xdr:txBody>
        </xdr:sp>
      </mc:Fallback>
    </mc:AlternateContent>
    <xdr:clientData/>
  </xdr:oneCellAnchor>
  <xdr:oneCellAnchor>
    <xdr:from>
      <xdr:col>3</xdr:col>
      <xdr:colOff>1170216</xdr:colOff>
      <xdr:row>14</xdr:row>
      <xdr:rowOff>2462893</xdr:rowOff>
    </xdr:from>
    <xdr:ext cx="2184316" cy="351699"/>
    <mc:AlternateContent xmlns:mc="http://schemas.openxmlformats.org/markup-compatibility/2006" xmlns:a14="http://schemas.microsoft.com/office/drawing/2010/main">
      <mc:Choice Requires="a14">
        <xdr:sp macro="" textlink="">
          <xdr:nvSpPr>
            <xdr:cNvPr id="7" name="CuadroTexto 2">
              <a:extLst>
                <a:ext uri="{FF2B5EF4-FFF2-40B4-BE49-F238E27FC236}">
                  <a16:creationId xmlns:a16="http://schemas.microsoft.com/office/drawing/2014/main" id="{00000000-0008-0000-C800-000002000000}"/>
                </a:ext>
              </a:extLst>
            </xdr:cNvPr>
            <xdr:cNvSpPr txBox="1"/>
          </xdr:nvSpPr>
          <xdr:spPr>
            <a:xfrm>
              <a:off x="5294541" y="10282918"/>
              <a:ext cx="2184316" cy="351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rPr>
                      <m:t>𝑃𝐸𝑅</m:t>
                    </m:r>
                    <m:r>
                      <a:rPr lang="es-ES" sz="1200" b="0" i="1">
                        <a:latin typeface="Cambria Math"/>
                      </a:rPr>
                      <m:t>𝑆𝐿𝑅</m:t>
                    </m:r>
                    <m:r>
                      <a:rPr lang="es-CR" sz="1200" b="0" i="1">
                        <a:latin typeface="Cambria Math" panose="02040503050406030204" pitchFamily="18" charset="0"/>
                      </a:rPr>
                      <m:t>=</m:t>
                    </m:r>
                    <m:f>
                      <m:fPr>
                        <m:ctrlPr>
                          <a:rPr lang="es-CR" sz="1200" i="1">
                            <a:latin typeface="Cambria Math" panose="02040503050406030204" pitchFamily="18" charset="0"/>
                          </a:rPr>
                        </m:ctrlPr>
                      </m:fPr>
                      <m:num>
                        <m:r>
                          <a:rPr lang="es-ES" sz="1200" b="0" i="1">
                            <a:latin typeface="Cambria Math"/>
                          </a:rPr>
                          <m:t>(</m:t>
                        </m:r>
                        <m:r>
                          <a:rPr lang="es-CR" sz="1200" b="0" i="1">
                            <a:latin typeface="Cambria Math" panose="02040503050406030204" pitchFamily="18" charset="0"/>
                          </a:rPr>
                          <m:t>𝐶𝐹𝐸𝑅</m:t>
                        </m:r>
                        <m:r>
                          <a:rPr lang="es-ES" sz="1200" b="0" i="1">
                            <a:latin typeface="Cambria Math"/>
                          </a:rPr>
                          <m:t>−</m:t>
                        </m:r>
                        <m:r>
                          <a:rPr lang="es-ES" sz="1200" b="0" i="1">
                            <a:latin typeface="Cambria Math"/>
                          </a:rPr>
                          <m:t>𝐶𝐿𝑅</m:t>
                        </m:r>
                        <m:r>
                          <a:rPr lang="es-ES" sz="1200" b="0" i="1">
                            <a:latin typeface="Cambria Math"/>
                          </a:rPr>
                          <m:t>)</m:t>
                        </m:r>
                      </m:num>
                      <m:den>
                        <m:r>
                          <a:rPr lang="es-CR" sz="1200" b="0" i="1">
                            <a:latin typeface="Cambria Math" panose="02040503050406030204" pitchFamily="18" charset="0"/>
                          </a:rPr>
                          <m:t>𝐶𝐹𝑇𝐸</m:t>
                        </m:r>
                      </m:den>
                    </m:f>
                    <m:r>
                      <a:rPr lang="es-CR" sz="1100" b="0" i="1">
                        <a:solidFill>
                          <a:schemeClr val="tx1"/>
                        </a:solidFill>
                        <a:effectLst/>
                        <a:latin typeface="Cambria Math" panose="02040503050406030204" pitchFamily="18" charset="0"/>
                        <a:ea typeface="+mn-ea"/>
                        <a:cs typeface="+mn-cs"/>
                      </a:rPr>
                      <m:t>×</m:t>
                    </m:r>
                    <m:r>
                      <a:rPr lang="es-CR" sz="1200" b="0" i="1">
                        <a:latin typeface="Cambria Math" panose="02040503050406030204" pitchFamily="18" charset="0"/>
                      </a:rPr>
                      <m:t>100</m:t>
                    </m:r>
                  </m:oMath>
                </m:oMathPara>
              </a14:m>
              <a:endParaRPr lang="es-CR" sz="1200"/>
            </a:p>
          </xdr:txBody>
        </xdr:sp>
      </mc:Choice>
      <mc:Fallback xmlns="">
        <xdr:sp macro="" textlink="">
          <xdr:nvSpPr>
            <xdr:cNvPr id="7" name="CuadroTexto 2">
              <a:extLst>
                <a:ext uri="{FF2B5EF4-FFF2-40B4-BE49-F238E27FC236}">
                  <a16:creationId xmlns:a16="http://schemas.microsoft.com/office/drawing/2014/main" xmlns="" xmlns:a14="http://schemas.microsoft.com/office/drawing/2010/main" id="{00000000-0008-0000-C800-000002000000}"/>
                </a:ext>
              </a:extLst>
            </xdr:cNvPr>
            <xdr:cNvSpPr txBox="1"/>
          </xdr:nvSpPr>
          <xdr:spPr>
            <a:xfrm>
              <a:off x="5294541" y="10282918"/>
              <a:ext cx="2184316" cy="351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rPr>
                <a:t>𝑃𝐸𝑅</a:t>
              </a:r>
              <a:r>
                <a:rPr lang="es-ES" sz="1200" b="0" i="0">
                  <a:latin typeface="Cambria Math"/>
                </a:rPr>
                <a:t>𝑆𝐿𝑅</a:t>
              </a:r>
              <a:r>
                <a:rPr lang="es-CR" sz="1200" b="0" i="0">
                  <a:latin typeface="Cambria Math" panose="02040503050406030204" pitchFamily="18" charset="0"/>
                </a:rPr>
                <a:t>=</a:t>
              </a:r>
              <a:r>
                <a:rPr lang="es-CR" sz="1200" i="0">
                  <a:latin typeface="Cambria Math"/>
                </a:rPr>
                <a:t>(</a:t>
              </a:r>
              <a:r>
                <a:rPr lang="es-ES" sz="1200" b="0" i="0">
                  <a:latin typeface="Cambria Math"/>
                </a:rPr>
                <a:t>(</a:t>
              </a:r>
              <a:r>
                <a:rPr lang="es-CR" sz="1200" b="0" i="0">
                  <a:latin typeface="Cambria Math" panose="02040503050406030204" pitchFamily="18" charset="0"/>
                </a:rPr>
                <a:t>𝐶𝐹𝐸𝑅</a:t>
              </a:r>
              <a:r>
                <a:rPr lang="es-ES" sz="1200" b="0" i="0">
                  <a:latin typeface="Cambria Math"/>
                </a:rPr>
                <a:t>−𝐶𝐿𝑅)</a:t>
              </a:r>
              <a:r>
                <a:rPr lang="es-CR" sz="1200" b="0" i="0">
                  <a:latin typeface="Cambria Math"/>
                </a:rPr>
                <a:t>)/</a:t>
              </a:r>
              <a:r>
                <a:rPr lang="es-CR" sz="1200" b="0" i="0">
                  <a:latin typeface="Cambria Math" panose="02040503050406030204" pitchFamily="18" charset="0"/>
                </a:rPr>
                <a:t>𝐶𝐹𝑇𝐸</a:t>
              </a:r>
              <a:r>
                <a:rPr lang="es-CR" sz="1100" b="0" i="0">
                  <a:solidFill>
                    <a:schemeClr val="tx1"/>
                  </a:solidFill>
                  <a:effectLst/>
                  <a:latin typeface="Cambria Math" panose="02040503050406030204" pitchFamily="18" charset="0"/>
                  <a:ea typeface="+mn-ea"/>
                  <a:cs typeface="+mn-cs"/>
                </a:rPr>
                <a:t>×</a:t>
              </a:r>
              <a:r>
                <a:rPr lang="es-CR" sz="1200" b="0" i="0">
                  <a:latin typeface="Cambria Math" panose="02040503050406030204" pitchFamily="18" charset="0"/>
                </a:rPr>
                <a:t>100</a:t>
              </a:r>
              <a:endParaRPr lang="es-CR" sz="1200"/>
            </a:p>
          </xdr:txBody>
        </xdr:sp>
      </mc:Fallback>
    </mc:AlternateContent>
    <xdr:clientData/>
  </xdr:oneCellAnchor>
</xdr:wsDr>
</file>

<file path=xl/drawings/drawing163.xml><?xml version="1.0" encoding="utf-8"?>
<xdr:wsDr xmlns:xdr="http://schemas.openxmlformats.org/drawingml/2006/spreadsheetDrawing" xmlns:a="http://schemas.openxmlformats.org/drawingml/2006/main">
  <xdr:twoCellAnchor>
    <xdr:from>
      <xdr:col>10</xdr:col>
      <xdr:colOff>47625</xdr:colOff>
      <xdr:row>10</xdr:row>
      <xdr:rowOff>47625</xdr:rowOff>
    </xdr:from>
    <xdr:to>
      <xdr:col>16</xdr:col>
      <xdr:colOff>238125</xdr:colOff>
      <xdr:row>20</xdr:row>
      <xdr:rowOff>95250</xdr:rowOff>
    </xdr:to>
    <xdr:graphicFrame macro="">
      <xdr:nvGraphicFramePr>
        <xdr:cNvPr id="2" name="Gráfico 1">
          <a:extLst>
            <a:ext uri="{FF2B5EF4-FFF2-40B4-BE49-F238E27FC236}">
              <a16:creationId xmlns:a16="http://schemas.microsoft.com/office/drawing/2014/main" id="{00000000-0008-0000-C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4.xml><?xml version="1.0" encoding="utf-8"?>
<c:userShapes xmlns:c="http://schemas.openxmlformats.org/drawingml/2006/chart">
  <cdr:relSizeAnchor xmlns:cdr="http://schemas.openxmlformats.org/drawingml/2006/chartDrawing">
    <cdr:from>
      <cdr:x>0.03333</cdr:x>
      <cdr:y>0.77951</cdr:y>
    </cdr:from>
    <cdr:to>
      <cdr:x>0.08333</cdr:x>
      <cdr:y>0.86285</cdr:y>
    </cdr:to>
    <cdr:sp macro="" textlink="">
      <cdr:nvSpPr>
        <cdr:cNvPr id="2" name="CuadroTexto 1"/>
        <cdr:cNvSpPr txBox="1"/>
      </cdr:nvSpPr>
      <cdr:spPr>
        <a:xfrm xmlns:a="http://schemas.openxmlformats.org/drawingml/2006/main">
          <a:off x="152400" y="2138363"/>
          <a:ext cx="228600" cy="228600"/>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lstStyle xmlns:a="http://schemas.openxmlformats.org/drawingml/2006/main"/>
        <a:p xmlns:a="http://schemas.openxmlformats.org/drawingml/2006/main">
          <a:r>
            <a:rPr lang="es-CR" sz="1100">
              <a:solidFill>
                <a:schemeClr val="bg2">
                  <a:lumMod val="50000"/>
                </a:schemeClr>
              </a:solidFill>
            </a:rPr>
            <a:t>0</a:t>
          </a:r>
        </a:p>
      </cdr:txBody>
    </cdr:sp>
  </cdr:relSizeAnchor>
  <cdr:relSizeAnchor xmlns:cdr="http://schemas.openxmlformats.org/drawingml/2006/chartDrawing">
    <cdr:from>
      <cdr:x>0.075</cdr:x>
      <cdr:y>0.75868</cdr:y>
    </cdr:from>
    <cdr:to>
      <cdr:x>0.10417</cdr:x>
      <cdr:y>0.78299</cdr:y>
    </cdr:to>
    <cdr:cxnSp macro="">
      <cdr:nvCxnSpPr>
        <cdr:cNvPr id="6" name="Conector recto 5">
          <a:extLst xmlns:a="http://schemas.openxmlformats.org/drawingml/2006/main">
            <a:ext uri="{FF2B5EF4-FFF2-40B4-BE49-F238E27FC236}">
              <a16:creationId xmlns:a16="http://schemas.microsoft.com/office/drawing/2014/main" id="{107C1DEC-9E7A-4D8B-BD8C-7F2FCB157327}"/>
            </a:ext>
          </a:extLst>
        </cdr:cNvPr>
        <cdr:cNvCxnSpPr/>
      </cdr:nvCxnSpPr>
      <cdr:spPr>
        <a:xfrm xmlns:a="http://schemas.openxmlformats.org/drawingml/2006/main">
          <a:off x="342900" y="2081213"/>
          <a:ext cx="133350" cy="6667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0.07778</cdr:x>
      <cdr:y>0.74421</cdr:y>
    </cdr:from>
    <cdr:to>
      <cdr:x>0.10694</cdr:x>
      <cdr:y>0.76852</cdr:y>
    </cdr:to>
    <cdr:cxnSp macro="">
      <cdr:nvCxnSpPr>
        <cdr:cNvPr id="7" name="Conector recto 6">
          <a:extLst xmlns:a="http://schemas.openxmlformats.org/drawingml/2006/main">
            <a:ext uri="{FF2B5EF4-FFF2-40B4-BE49-F238E27FC236}">
              <a16:creationId xmlns:a16="http://schemas.microsoft.com/office/drawing/2014/main" id="{A7806600-EB2B-4275-9938-A3AA92390C3B}"/>
            </a:ext>
          </a:extLst>
        </cdr:cNvPr>
        <cdr:cNvCxnSpPr/>
      </cdr:nvCxnSpPr>
      <cdr:spPr>
        <a:xfrm xmlns:a="http://schemas.openxmlformats.org/drawingml/2006/main">
          <a:off x="355600" y="2041525"/>
          <a:ext cx="133350" cy="66675"/>
        </a:xfrm>
        <a:prstGeom xmlns:a="http://schemas.openxmlformats.org/drawingml/2006/main" prst="line">
          <a:avLst/>
        </a:prstGeom>
        <a:ln xmlns:a="http://schemas.openxmlformats.org/drawingml/2006/mai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165.xml><?xml version="1.0" encoding="utf-8"?>
<xdr:wsDr xmlns:xdr="http://schemas.openxmlformats.org/drawingml/2006/spreadsheetDrawing" xmlns:a="http://schemas.openxmlformats.org/drawingml/2006/main">
  <xdr:oneCellAnchor>
    <xdr:from>
      <xdr:col>3</xdr:col>
      <xdr:colOff>52387</xdr:colOff>
      <xdr:row>15</xdr:row>
      <xdr:rowOff>195262</xdr:rowOff>
    </xdr:from>
    <xdr:ext cx="1215782" cy="316946"/>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C800-000002000000}"/>
                </a:ext>
              </a:extLst>
            </xdr:cNvPr>
            <xdr:cNvSpPr txBox="1"/>
          </xdr:nvSpPr>
          <xdr:spPr>
            <a:xfrm>
              <a:off x="4176712" y="6215062"/>
              <a:ext cx="1215782" cy="3169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𝑃𝐸𝑅</m:t>
                    </m:r>
                    <m:r>
                      <a:rPr lang="es-CR" sz="1100" b="0" i="1">
                        <a:latin typeface="Cambria Math" panose="02040503050406030204" pitchFamily="18" charset="0"/>
                      </a:rPr>
                      <m:t>=</m:t>
                    </m:r>
                    <m:f>
                      <m:fPr>
                        <m:ctrlPr>
                          <a:rPr lang="es-CR" sz="1100" i="1">
                            <a:latin typeface="Cambria Math" panose="02040503050406030204" pitchFamily="18" charset="0"/>
                          </a:rPr>
                        </m:ctrlPr>
                      </m:fPr>
                      <m:num>
                        <m:r>
                          <a:rPr lang="es-CR" sz="1100" b="0" i="1">
                            <a:latin typeface="Cambria Math" panose="02040503050406030204" pitchFamily="18" charset="0"/>
                          </a:rPr>
                          <m:t>𝑈𝐹𝐸𝑅</m:t>
                        </m:r>
                      </m:num>
                      <m:den>
                        <m:r>
                          <a:rPr lang="es-CR" sz="1100" b="0" i="1">
                            <a:latin typeface="Cambria Math" panose="02040503050406030204" pitchFamily="18" charset="0"/>
                          </a:rPr>
                          <m:t>𝑈𝐹𝑇𝐸</m:t>
                        </m:r>
                      </m:den>
                    </m:f>
                    <m:r>
                      <a:rPr lang="es-CR" sz="1100" b="0" i="1">
                        <a:latin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C800-000002000000}"/>
                </a:ext>
              </a:extLst>
            </xdr:cNvPr>
            <xdr:cNvSpPr txBox="1"/>
          </xdr:nvSpPr>
          <xdr:spPr>
            <a:xfrm>
              <a:off x="4176712" y="6215062"/>
              <a:ext cx="1215782" cy="3169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𝑃𝐸𝑅=𝑈𝐹𝐸𝑅/𝑈𝐹𝑇𝐸∗100</a:t>
              </a:r>
              <a:endParaRPr lang="es-CR" sz="1100"/>
            </a:p>
          </xdr:txBody>
        </xdr:sp>
      </mc:Fallback>
    </mc:AlternateContent>
    <xdr:clientData/>
  </xdr:oneCellAnchor>
  <xdr:oneCellAnchor>
    <xdr:from>
      <xdr:col>3</xdr:col>
      <xdr:colOff>52387</xdr:colOff>
      <xdr:row>15</xdr:row>
      <xdr:rowOff>195262</xdr:rowOff>
    </xdr:from>
    <xdr:ext cx="1215782" cy="316946"/>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C800-000002000000}"/>
                </a:ext>
              </a:extLst>
            </xdr:cNvPr>
            <xdr:cNvSpPr txBox="1"/>
          </xdr:nvSpPr>
          <xdr:spPr>
            <a:xfrm>
              <a:off x="4176712" y="7081837"/>
              <a:ext cx="1215782" cy="3169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𝑃𝐸𝑅</m:t>
                    </m:r>
                    <m:r>
                      <a:rPr lang="es-CR" sz="1100" b="0" i="1">
                        <a:latin typeface="Cambria Math" panose="02040503050406030204" pitchFamily="18" charset="0"/>
                      </a:rPr>
                      <m:t>=</m:t>
                    </m:r>
                    <m:f>
                      <m:fPr>
                        <m:ctrlPr>
                          <a:rPr lang="es-CR" sz="1100" i="1">
                            <a:latin typeface="Cambria Math" panose="02040503050406030204" pitchFamily="18" charset="0"/>
                          </a:rPr>
                        </m:ctrlPr>
                      </m:fPr>
                      <m:num>
                        <m:r>
                          <a:rPr lang="es-CR" sz="1100" b="0" i="1">
                            <a:latin typeface="Cambria Math" panose="02040503050406030204" pitchFamily="18" charset="0"/>
                          </a:rPr>
                          <m:t>𝑈𝐹𝐸𝑅</m:t>
                        </m:r>
                      </m:num>
                      <m:den>
                        <m:r>
                          <a:rPr lang="es-CR" sz="1100" b="0" i="1">
                            <a:latin typeface="Cambria Math" panose="02040503050406030204" pitchFamily="18" charset="0"/>
                          </a:rPr>
                          <m:t>𝑈𝐹𝑇𝐸</m:t>
                        </m:r>
                      </m:den>
                    </m:f>
                    <m:r>
                      <a:rPr lang="es-CR" sz="1100" b="0" i="1">
                        <a:latin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C800-000002000000}"/>
                </a:ext>
              </a:extLst>
            </xdr:cNvPr>
            <xdr:cNvSpPr txBox="1"/>
          </xdr:nvSpPr>
          <xdr:spPr>
            <a:xfrm>
              <a:off x="4176712" y="7081837"/>
              <a:ext cx="1215782" cy="3169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𝑃𝐸𝑅=𝑈𝐹𝐸𝑅/𝑈𝐹𝑇𝐸∗100</a:t>
              </a:r>
              <a:endParaRPr lang="es-CR" sz="1100"/>
            </a:p>
          </xdr:txBody>
        </xdr:sp>
      </mc:Fallback>
    </mc:AlternateContent>
    <xdr:clientData/>
  </xdr:oneCellAnchor>
  <xdr:oneCellAnchor>
    <xdr:from>
      <xdr:col>3</xdr:col>
      <xdr:colOff>52387</xdr:colOff>
      <xdr:row>15</xdr:row>
      <xdr:rowOff>195262</xdr:rowOff>
    </xdr:from>
    <xdr:ext cx="1215782" cy="316946"/>
    <mc:AlternateContent xmlns:mc="http://schemas.openxmlformats.org/markup-compatibility/2006" xmlns:a14="http://schemas.microsoft.com/office/drawing/2010/main">
      <mc:Choice Requires="a14">
        <xdr:sp macro="" textlink="">
          <xdr:nvSpPr>
            <xdr:cNvPr id="4" name="CuadroTexto 1">
              <a:extLst>
                <a:ext uri="{FF2B5EF4-FFF2-40B4-BE49-F238E27FC236}">
                  <a16:creationId xmlns:a16="http://schemas.microsoft.com/office/drawing/2014/main" id="{00000000-0008-0000-C800-000002000000}"/>
                </a:ext>
              </a:extLst>
            </xdr:cNvPr>
            <xdr:cNvSpPr txBox="1"/>
          </xdr:nvSpPr>
          <xdr:spPr>
            <a:xfrm>
              <a:off x="4176712" y="7662862"/>
              <a:ext cx="1215782" cy="3169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𝑃𝐸𝑅</m:t>
                    </m:r>
                    <m:r>
                      <a:rPr lang="es-CR" sz="1100" b="0" i="1">
                        <a:latin typeface="Cambria Math" panose="02040503050406030204" pitchFamily="18" charset="0"/>
                      </a:rPr>
                      <m:t>=</m:t>
                    </m:r>
                    <m:f>
                      <m:fPr>
                        <m:ctrlPr>
                          <a:rPr lang="es-CR" sz="1100" i="1">
                            <a:latin typeface="Cambria Math" panose="02040503050406030204" pitchFamily="18" charset="0"/>
                          </a:rPr>
                        </m:ctrlPr>
                      </m:fPr>
                      <m:num>
                        <m:r>
                          <a:rPr lang="es-CR" sz="1100" b="0" i="1">
                            <a:latin typeface="Cambria Math" panose="02040503050406030204" pitchFamily="18" charset="0"/>
                          </a:rPr>
                          <m:t>𝑈𝐹𝐸𝑅</m:t>
                        </m:r>
                      </m:num>
                      <m:den>
                        <m:r>
                          <a:rPr lang="es-CR" sz="1100" b="0" i="1">
                            <a:latin typeface="Cambria Math" panose="02040503050406030204" pitchFamily="18" charset="0"/>
                          </a:rPr>
                          <m:t>𝑈𝐹𝑇𝐸</m:t>
                        </m:r>
                      </m:den>
                    </m:f>
                    <m:r>
                      <a:rPr lang="es-CR" sz="1100" b="0" i="1">
                        <a:latin typeface="Cambria Math" panose="02040503050406030204" pitchFamily="18" charset="0"/>
                      </a:rPr>
                      <m:t>∗100</m:t>
                    </m:r>
                  </m:oMath>
                </m:oMathPara>
              </a14:m>
              <a:endParaRPr lang="es-CR" sz="1100"/>
            </a:p>
          </xdr:txBody>
        </xdr:sp>
      </mc:Choice>
      <mc:Fallback xmlns="">
        <xdr:sp macro="" textlink="">
          <xdr:nvSpPr>
            <xdr:cNvPr id="4" name="CuadroTexto 1">
              <a:extLst>
                <a:ext uri="{FF2B5EF4-FFF2-40B4-BE49-F238E27FC236}">
                  <a16:creationId xmlns="" xmlns:a16="http://schemas.microsoft.com/office/drawing/2014/main" xmlns:a14="http://schemas.microsoft.com/office/drawing/2010/main" id="{00000000-0008-0000-C800-000002000000}"/>
                </a:ext>
              </a:extLst>
            </xdr:cNvPr>
            <xdr:cNvSpPr txBox="1"/>
          </xdr:nvSpPr>
          <xdr:spPr>
            <a:xfrm>
              <a:off x="4176712" y="7662862"/>
              <a:ext cx="1215782" cy="3169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𝑃𝐸𝑅=𝑈𝐹𝐸𝑅</a:t>
              </a:r>
              <a:r>
                <a:rPr lang="es-CR" sz="1100" b="0" i="0">
                  <a:latin typeface="Cambria Math"/>
                </a:rPr>
                <a:t>/</a:t>
              </a:r>
              <a:r>
                <a:rPr lang="es-CR" sz="1100" b="0" i="0">
                  <a:latin typeface="Cambria Math" panose="02040503050406030204" pitchFamily="18" charset="0"/>
                </a:rPr>
                <a:t>𝑈𝐹𝑇𝐸∗100</a:t>
              </a:r>
              <a:endParaRPr lang="es-CR" sz="1100"/>
            </a:p>
          </xdr:txBody>
        </xdr:sp>
      </mc:Fallback>
    </mc:AlternateContent>
    <xdr:clientData/>
  </xdr:oneCellAnchor>
  <xdr:oneCellAnchor>
    <xdr:from>
      <xdr:col>3</xdr:col>
      <xdr:colOff>52387</xdr:colOff>
      <xdr:row>15</xdr:row>
      <xdr:rowOff>195262</xdr:rowOff>
    </xdr:from>
    <xdr:ext cx="1215782" cy="316946"/>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C800-000002000000}"/>
                </a:ext>
              </a:extLst>
            </xdr:cNvPr>
            <xdr:cNvSpPr txBox="1"/>
          </xdr:nvSpPr>
          <xdr:spPr>
            <a:xfrm>
              <a:off x="4176712" y="7662862"/>
              <a:ext cx="1215782" cy="3169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𝑃𝐸𝑅</m:t>
                    </m:r>
                    <m:r>
                      <a:rPr lang="es-CR" sz="1100" b="0" i="1">
                        <a:latin typeface="Cambria Math" panose="02040503050406030204" pitchFamily="18" charset="0"/>
                      </a:rPr>
                      <m:t>=</m:t>
                    </m:r>
                    <m:f>
                      <m:fPr>
                        <m:ctrlPr>
                          <a:rPr lang="es-CR" sz="1100" i="1">
                            <a:latin typeface="Cambria Math" panose="02040503050406030204" pitchFamily="18" charset="0"/>
                          </a:rPr>
                        </m:ctrlPr>
                      </m:fPr>
                      <m:num>
                        <m:r>
                          <a:rPr lang="es-CR" sz="1100" b="0" i="1">
                            <a:latin typeface="Cambria Math" panose="02040503050406030204" pitchFamily="18" charset="0"/>
                          </a:rPr>
                          <m:t>𝑈𝐹𝐸𝑅</m:t>
                        </m:r>
                      </m:num>
                      <m:den>
                        <m:r>
                          <a:rPr lang="es-CR" sz="1100" b="0" i="1">
                            <a:latin typeface="Cambria Math" panose="02040503050406030204" pitchFamily="18" charset="0"/>
                          </a:rPr>
                          <m:t>𝑈𝐹𝑇𝐸</m:t>
                        </m:r>
                      </m:den>
                    </m:f>
                    <m:r>
                      <a:rPr lang="es-CR" sz="1100" b="0" i="1">
                        <a:latin typeface="Cambria Math" panose="02040503050406030204" pitchFamily="18" charset="0"/>
                      </a:rPr>
                      <m:t>∗100</m:t>
                    </m:r>
                  </m:oMath>
                </m:oMathPara>
              </a14:m>
              <a:endParaRPr lang="es-CR" sz="1100"/>
            </a:p>
          </xdr:txBody>
        </xdr:sp>
      </mc:Choice>
      <mc:Fallback xmlns="">
        <xdr:sp macro="" textlink="">
          <xdr:nvSpPr>
            <xdr:cNvPr id="5" name="CuadroTexto 4">
              <a:extLst>
                <a:ext uri="{FF2B5EF4-FFF2-40B4-BE49-F238E27FC236}">
                  <a16:creationId xmlns:a16="http://schemas.microsoft.com/office/drawing/2014/main" id="{00000000-0008-0000-C800-000002000000}"/>
                </a:ext>
              </a:extLst>
            </xdr:cNvPr>
            <xdr:cNvSpPr txBox="1"/>
          </xdr:nvSpPr>
          <xdr:spPr>
            <a:xfrm>
              <a:off x="4176712" y="7662862"/>
              <a:ext cx="1215782" cy="3169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𝑃𝐸𝑅=𝑈𝐹𝐸𝑅/𝑈𝐹𝑇𝐸∗100</a:t>
              </a:r>
              <a:endParaRPr lang="es-CR" sz="1100"/>
            </a:p>
          </xdr:txBody>
        </xdr:sp>
      </mc:Fallback>
    </mc:AlternateContent>
    <xdr:clientData/>
  </xdr:oneCellAnchor>
</xdr:wsDr>
</file>

<file path=xl/drawings/drawing166.xml><?xml version="1.0" encoding="utf-8"?>
<xdr:wsDr xmlns:xdr="http://schemas.openxmlformats.org/drawingml/2006/spreadsheetDrawing" xmlns:a="http://schemas.openxmlformats.org/drawingml/2006/main">
  <xdr:twoCellAnchor>
    <xdr:from>
      <xdr:col>9</xdr:col>
      <xdr:colOff>742950</xdr:colOff>
      <xdr:row>9</xdr:row>
      <xdr:rowOff>128587</xdr:rowOff>
    </xdr:from>
    <xdr:to>
      <xdr:col>15</xdr:col>
      <xdr:colOff>742950</xdr:colOff>
      <xdr:row>24</xdr:row>
      <xdr:rowOff>119062</xdr:rowOff>
    </xdr:to>
    <xdr:graphicFrame macro="">
      <xdr:nvGraphicFramePr>
        <xdr:cNvPr id="2" name="Gráfico 1">
          <a:extLst>
            <a:ext uri="{FF2B5EF4-FFF2-40B4-BE49-F238E27FC236}">
              <a16:creationId xmlns:a16="http://schemas.microsoft.com/office/drawing/2014/main" id="{00000000-0008-0000-C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7.xml><?xml version="1.0" encoding="utf-8"?>
<c:userShapes xmlns:c="http://schemas.openxmlformats.org/drawingml/2006/chart">
  <cdr:relSizeAnchor xmlns:cdr="http://schemas.openxmlformats.org/drawingml/2006/chartDrawing">
    <cdr:from>
      <cdr:x>0.03542</cdr:x>
      <cdr:y>0.78993</cdr:y>
    </cdr:from>
    <cdr:to>
      <cdr:x>0.125</cdr:x>
      <cdr:y>0.89063</cdr:y>
    </cdr:to>
    <cdr:sp macro="" textlink="">
      <cdr:nvSpPr>
        <cdr:cNvPr id="2" name="CuadroTexto 1"/>
        <cdr:cNvSpPr txBox="1"/>
      </cdr:nvSpPr>
      <cdr:spPr>
        <a:xfrm xmlns:a="http://schemas.openxmlformats.org/drawingml/2006/main">
          <a:off x="161925" y="2166937"/>
          <a:ext cx="409575" cy="276226"/>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lstStyle xmlns:a="http://schemas.openxmlformats.org/drawingml/2006/main"/>
        <a:p xmlns:a="http://schemas.openxmlformats.org/drawingml/2006/main">
          <a:pPr algn="r"/>
          <a:r>
            <a:rPr lang="es-CR" sz="1100">
              <a:solidFill>
                <a:schemeClr val="bg2">
                  <a:lumMod val="50000"/>
                </a:schemeClr>
              </a:solidFill>
            </a:rPr>
            <a:t>  0</a:t>
          </a:r>
        </a:p>
      </cdr:txBody>
    </cdr:sp>
  </cdr:relSizeAnchor>
  <cdr:relSizeAnchor xmlns:cdr="http://schemas.openxmlformats.org/drawingml/2006/chartDrawing">
    <cdr:from>
      <cdr:x>0.10625</cdr:x>
      <cdr:y>0.74479</cdr:y>
    </cdr:from>
    <cdr:to>
      <cdr:x>0.14375</cdr:x>
      <cdr:y>0.77604</cdr:y>
    </cdr:to>
    <cdr:cxnSp macro="">
      <cdr:nvCxnSpPr>
        <cdr:cNvPr id="4" name="Conector recto 3">
          <a:extLst xmlns:a="http://schemas.openxmlformats.org/drawingml/2006/main">
            <a:ext uri="{FF2B5EF4-FFF2-40B4-BE49-F238E27FC236}">
              <a16:creationId xmlns:a16="http://schemas.microsoft.com/office/drawing/2014/main" id="{C1F67EDF-B4A9-415D-90FB-89FCAD7AB894}"/>
            </a:ext>
          </a:extLst>
        </cdr:cNvPr>
        <cdr:cNvCxnSpPr/>
      </cdr:nvCxnSpPr>
      <cdr:spPr>
        <a:xfrm xmlns:a="http://schemas.openxmlformats.org/drawingml/2006/main">
          <a:off x="485775" y="2043113"/>
          <a:ext cx="171450" cy="8572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0.10903</cdr:x>
      <cdr:y>0.72685</cdr:y>
    </cdr:from>
    <cdr:to>
      <cdr:x>0.14653</cdr:x>
      <cdr:y>0.7581</cdr:y>
    </cdr:to>
    <cdr:cxnSp macro="">
      <cdr:nvCxnSpPr>
        <cdr:cNvPr id="5" name="Conector recto 4">
          <a:extLst xmlns:a="http://schemas.openxmlformats.org/drawingml/2006/main">
            <a:ext uri="{FF2B5EF4-FFF2-40B4-BE49-F238E27FC236}">
              <a16:creationId xmlns:a16="http://schemas.microsoft.com/office/drawing/2014/main" id="{C9D3930C-35E6-4380-8937-40CC3C93D862}"/>
            </a:ext>
          </a:extLst>
        </cdr:cNvPr>
        <cdr:cNvCxnSpPr/>
      </cdr:nvCxnSpPr>
      <cdr:spPr>
        <a:xfrm xmlns:a="http://schemas.openxmlformats.org/drawingml/2006/main">
          <a:off x="498475" y="1993900"/>
          <a:ext cx="171450" cy="8572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168.xml><?xml version="1.0" encoding="utf-8"?>
<xdr:wsDr xmlns:xdr="http://schemas.openxmlformats.org/drawingml/2006/spreadsheetDrawing" xmlns:a="http://schemas.openxmlformats.org/drawingml/2006/main">
  <xdr:oneCellAnchor>
    <xdr:from>
      <xdr:col>3</xdr:col>
      <xdr:colOff>28575</xdr:colOff>
      <xdr:row>15</xdr:row>
      <xdr:rowOff>236083</xdr:rowOff>
    </xdr:from>
    <xdr:ext cx="4901292" cy="321114"/>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CA00-000002000000}"/>
                </a:ext>
              </a:extLst>
            </xdr:cNvPr>
            <xdr:cNvSpPr txBox="1"/>
          </xdr:nvSpPr>
          <xdr:spPr>
            <a:xfrm>
              <a:off x="3152775" y="6379708"/>
              <a:ext cx="4901292" cy="321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𝐼𝑛𝑡𝑒𝑛𝑠𝑖𝑑𝑎𝑑</m:t>
                    </m:r>
                    <m:r>
                      <a:rPr lang="es-CR" sz="1100" b="0" i="1">
                        <a:latin typeface="Cambria Math" panose="02040503050406030204" pitchFamily="18" charset="0"/>
                      </a:rPr>
                      <m:t> </m:t>
                    </m:r>
                    <m:r>
                      <a:rPr lang="es-CR" sz="1100" b="0" i="1">
                        <a:latin typeface="Cambria Math" panose="02040503050406030204" pitchFamily="18" charset="0"/>
                      </a:rPr>
                      <m:t>𝑒𝑛𝑒𝑟𝑔</m:t>
                    </m:r>
                    <m:r>
                      <a:rPr lang="es-CR" sz="1100" b="0" i="1">
                        <a:latin typeface="Cambria Math" panose="02040503050406030204" pitchFamily="18" charset="0"/>
                      </a:rPr>
                      <m:t>é</m:t>
                    </m:r>
                    <m:r>
                      <a:rPr lang="es-CR" sz="1100" b="0" i="1">
                        <a:latin typeface="Cambria Math" panose="02040503050406030204" pitchFamily="18" charset="0"/>
                      </a:rPr>
                      <m:t>𝑡𝑖𝑐𝑎</m:t>
                    </m:r>
                    <m:r>
                      <a:rPr lang="es-CR" sz="1100" b="0" i="1">
                        <a:latin typeface="Cambria Math" panose="02040503050406030204" pitchFamily="18" charset="0"/>
                      </a:rPr>
                      <m:t>=</m:t>
                    </m:r>
                    <m:f>
                      <m:fPr>
                        <m:ctrlPr>
                          <a:rPr lang="es-CR" sz="1100" i="1">
                            <a:latin typeface="Cambria Math" panose="02040503050406030204" pitchFamily="18" charset="0"/>
                          </a:rPr>
                        </m:ctrlPr>
                      </m:fPr>
                      <m:num>
                        <m:r>
                          <a:rPr lang="es-CR" sz="1100" b="0" i="1">
                            <a:latin typeface="Cambria Math" panose="02040503050406030204" pitchFamily="18" charset="0"/>
                          </a:rPr>
                          <m:t>𝐶𝑜𝑛𝑠𝑢𝑚𝑜</m:t>
                        </m:r>
                        <m:r>
                          <a:rPr lang="es-CR" sz="1100" b="0" i="1">
                            <a:latin typeface="Cambria Math" panose="02040503050406030204" pitchFamily="18" charset="0"/>
                          </a:rPr>
                          <m:t> </m:t>
                        </m:r>
                        <m:r>
                          <a:rPr lang="es-CR" sz="1100" b="0" i="1">
                            <a:latin typeface="Cambria Math" panose="02040503050406030204" pitchFamily="18" charset="0"/>
                          </a:rPr>
                          <m:t>𝑡𝑜𝑡𝑎𝑙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𝑒𝑛𝑒𝑟𝑔</m:t>
                        </m:r>
                        <m:r>
                          <a:rPr lang="es-CR" sz="1100" b="0" i="1">
                            <a:latin typeface="Cambria Math" panose="02040503050406030204" pitchFamily="18" charset="0"/>
                          </a:rPr>
                          <m:t>í</m:t>
                        </m:r>
                        <m:r>
                          <a:rPr lang="es-CR" sz="1100" b="0" i="1">
                            <a:latin typeface="Cambria Math" panose="02040503050406030204" pitchFamily="18" charset="0"/>
                          </a:rPr>
                          <m:t>𝑎</m:t>
                        </m:r>
                      </m:num>
                      <m:den>
                        <m:r>
                          <a:rPr lang="es-CR" sz="1100" b="0" i="1">
                            <a:latin typeface="Cambria Math" panose="02040503050406030204" pitchFamily="18" charset="0"/>
                          </a:rPr>
                          <m:t>𝑃𝐼𝐵</m:t>
                        </m:r>
                      </m:den>
                    </m:f>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CA00-000002000000}"/>
                </a:ext>
              </a:extLst>
            </xdr:cNvPr>
            <xdr:cNvSpPr txBox="1"/>
          </xdr:nvSpPr>
          <xdr:spPr>
            <a:xfrm>
              <a:off x="3152775" y="6379708"/>
              <a:ext cx="4901292" cy="321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b="0" i="0">
                  <a:latin typeface="Cambria Math" panose="02040503050406030204" pitchFamily="18" charset="0"/>
                </a:rPr>
                <a:t>𝐼𝑛𝑡𝑒𝑛𝑠𝑖𝑑𝑎𝑑 𝑒𝑛𝑒𝑟𝑔é𝑡𝑖𝑐𝑎=</a:t>
              </a:r>
              <a:r>
                <a:rPr lang="es-CR" sz="1100" i="0">
                  <a:latin typeface="Cambria Math" panose="02040503050406030204" pitchFamily="18" charset="0"/>
                </a:rPr>
                <a:t>(</a:t>
              </a:r>
              <a:r>
                <a:rPr lang="es-CR" sz="1100" b="0" i="0">
                  <a:latin typeface="Cambria Math" panose="02040503050406030204" pitchFamily="18" charset="0"/>
                </a:rPr>
                <a:t>𝐶𝑜𝑛𝑠𝑢𝑚𝑜 𝑡𝑜𝑡𝑎𝑙 𝑑𝑒 𝑒𝑛𝑒𝑟𝑔í𝑎)/𝑃𝐼𝐵</a:t>
              </a:r>
              <a:endParaRPr lang="es-CR" sz="1100"/>
            </a:p>
          </xdr:txBody>
        </xdr:sp>
      </mc:Fallback>
    </mc:AlternateContent>
    <xdr:clientData/>
  </xdr:oneCellAnchor>
  <xdr:oneCellAnchor>
    <xdr:from>
      <xdr:col>3</xdr:col>
      <xdr:colOff>28575</xdr:colOff>
      <xdr:row>15</xdr:row>
      <xdr:rowOff>236083</xdr:rowOff>
    </xdr:from>
    <xdr:ext cx="4901292" cy="321114"/>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CA00-000002000000}"/>
                </a:ext>
              </a:extLst>
            </xdr:cNvPr>
            <xdr:cNvSpPr txBox="1"/>
          </xdr:nvSpPr>
          <xdr:spPr>
            <a:xfrm>
              <a:off x="3152775" y="6379708"/>
              <a:ext cx="4901292" cy="321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𝐼𝑛𝑡𝑒𝑛𝑠𝑖𝑑𝑎𝑑</m:t>
                    </m:r>
                    <m:r>
                      <a:rPr lang="es-CR" sz="1100" b="0" i="1">
                        <a:latin typeface="Cambria Math" panose="02040503050406030204" pitchFamily="18" charset="0"/>
                      </a:rPr>
                      <m:t> </m:t>
                    </m:r>
                    <m:r>
                      <a:rPr lang="es-CR" sz="1100" b="0" i="1">
                        <a:latin typeface="Cambria Math" panose="02040503050406030204" pitchFamily="18" charset="0"/>
                      </a:rPr>
                      <m:t>𝑒𝑛𝑒𝑟𝑔</m:t>
                    </m:r>
                    <m:r>
                      <a:rPr lang="es-CR" sz="1100" b="0" i="1">
                        <a:latin typeface="Cambria Math" panose="02040503050406030204" pitchFamily="18" charset="0"/>
                      </a:rPr>
                      <m:t>é</m:t>
                    </m:r>
                    <m:r>
                      <a:rPr lang="es-CR" sz="1100" b="0" i="1">
                        <a:latin typeface="Cambria Math" panose="02040503050406030204" pitchFamily="18" charset="0"/>
                      </a:rPr>
                      <m:t>𝑡𝑖𝑐𝑎</m:t>
                    </m:r>
                    <m:r>
                      <a:rPr lang="es-CR" sz="1100" b="0" i="1">
                        <a:latin typeface="Cambria Math" panose="02040503050406030204" pitchFamily="18" charset="0"/>
                      </a:rPr>
                      <m:t>=</m:t>
                    </m:r>
                    <m:f>
                      <m:fPr>
                        <m:ctrlPr>
                          <a:rPr lang="es-CR" sz="1100" i="1">
                            <a:latin typeface="Cambria Math" panose="02040503050406030204" pitchFamily="18" charset="0"/>
                          </a:rPr>
                        </m:ctrlPr>
                      </m:fPr>
                      <m:num>
                        <m:r>
                          <a:rPr lang="es-CR" sz="1100" b="0" i="1">
                            <a:latin typeface="Cambria Math" panose="02040503050406030204" pitchFamily="18" charset="0"/>
                          </a:rPr>
                          <m:t>𝐶𝑜𝑛𝑠𝑢𝑚𝑜</m:t>
                        </m:r>
                        <m:r>
                          <a:rPr lang="es-CR" sz="1100" b="0" i="1">
                            <a:latin typeface="Cambria Math" panose="02040503050406030204" pitchFamily="18" charset="0"/>
                          </a:rPr>
                          <m:t> </m:t>
                        </m:r>
                        <m:r>
                          <a:rPr lang="es-CR" sz="1100" b="0" i="1">
                            <a:latin typeface="Cambria Math" panose="02040503050406030204" pitchFamily="18" charset="0"/>
                          </a:rPr>
                          <m:t>𝑡𝑜𝑡𝑎𝑙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𝑒𝑛𝑒𝑟𝑔</m:t>
                        </m:r>
                        <m:r>
                          <a:rPr lang="es-CR" sz="1100" b="0" i="1">
                            <a:latin typeface="Cambria Math" panose="02040503050406030204" pitchFamily="18" charset="0"/>
                          </a:rPr>
                          <m:t>í</m:t>
                        </m:r>
                        <m:r>
                          <a:rPr lang="es-CR" sz="1100" b="0" i="1">
                            <a:latin typeface="Cambria Math" panose="02040503050406030204" pitchFamily="18" charset="0"/>
                          </a:rPr>
                          <m:t>𝑎</m:t>
                        </m:r>
                      </m:num>
                      <m:den>
                        <m:r>
                          <a:rPr lang="es-CR" sz="1100" b="0" i="1">
                            <a:latin typeface="Cambria Math" panose="02040503050406030204" pitchFamily="18" charset="0"/>
                          </a:rPr>
                          <m:t>𝑃𝐼𝐵</m:t>
                        </m:r>
                      </m:den>
                    </m:f>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CA00-000002000000}"/>
                </a:ext>
              </a:extLst>
            </xdr:cNvPr>
            <xdr:cNvSpPr txBox="1"/>
          </xdr:nvSpPr>
          <xdr:spPr>
            <a:xfrm>
              <a:off x="3152775" y="6379708"/>
              <a:ext cx="4901292" cy="321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b="0" i="0">
                  <a:latin typeface="Cambria Math" panose="02040503050406030204" pitchFamily="18" charset="0"/>
                </a:rPr>
                <a:t>𝐼𝑛𝑡𝑒𝑛𝑠𝑖𝑑𝑎𝑑 𝑒𝑛𝑒𝑟𝑔é𝑡𝑖𝑐𝑎=</a:t>
              </a:r>
              <a:r>
                <a:rPr lang="es-CR" sz="1100" i="0">
                  <a:latin typeface="Cambria Math" panose="02040503050406030204" pitchFamily="18" charset="0"/>
                </a:rPr>
                <a:t>(</a:t>
              </a:r>
              <a:r>
                <a:rPr lang="es-CR" sz="1100" b="0" i="0">
                  <a:latin typeface="Cambria Math" panose="02040503050406030204" pitchFamily="18" charset="0"/>
                </a:rPr>
                <a:t>𝐶𝑜𝑛𝑠𝑢𝑚𝑜 𝑡𝑜𝑡𝑎𝑙 𝑑𝑒 𝑒𝑛𝑒𝑟𝑔í𝑎)/𝑃𝐼𝐵</a:t>
              </a:r>
              <a:endParaRPr lang="es-CR" sz="1100"/>
            </a:p>
          </xdr:txBody>
        </xdr:sp>
      </mc:Fallback>
    </mc:AlternateContent>
    <xdr:clientData/>
  </xdr:oneCellAnchor>
  <xdr:oneCellAnchor>
    <xdr:from>
      <xdr:col>3</xdr:col>
      <xdr:colOff>333375</xdr:colOff>
      <xdr:row>15</xdr:row>
      <xdr:rowOff>293232</xdr:rowOff>
    </xdr:from>
    <xdr:ext cx="4901292" cy="316368"/>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CA00-000002000000}"/>
                </a:ext>
              </a:extLst>
            </xdr:cNvPr>
            <xdr:cNvSpPr txBox="1"/>
          </xdr:nvSpPr>
          <xdr:spPr>
            <a:xfrm>
              <a:off x="3457575" y="6246357"/>
              <a:ext cx="4901292" cy="3163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r>
                    <a:rPr lang="es-CR" sz="1100" b="0" i="1">
                      <a:latin typeface="Cambria Math" panose="02040503050406030204" pitchFamily="18" charset="0"/>
                    </a:rPr>
                    <m:t>𝐼𝑛𝑡𝑒𝑛𝑠𝑖𝑑𝑎𝑑</m:t>
                  </m:r>
                  <m:r>
                    <a:rPr lang="es-CR" sz="1100" b="0" i="1">
                      <a:latin typeface="Cambria Math" panose="02040503050406030204" pitchFamily="18" charset="0"/>
                    </a:rPr>
                    <m:t> </m:t>
                  </m:r>
                  <m:r>
                    <a:rPr lang="es-CR" sz="1100" b="0" i="1">
                      <a:latin typeface="Cambria Math" panose="02040503050406030204" pitchFamily="18" charset="0"/>
                    </a:rPr>
                    <m:t>𝑒𝑛𝑒𝑟𝑔</m:t>
                  </m:r>
                  <m:r>
                    <a:rPr lang="es-CR" sz="1100" b="0" i="1">
                      <a:latin typeface="Cambria Math" panose="02040503050406030204" pitchFamily="18" charset="0"/>
                    </a:rPr>
                    <m:t>é</m:t>
                  </m:r>
                  <m:r>
                    <a:rPr lang="es-CR" sz="1100" b="0" i="1">
                      <a:latin typeface="Cambria Math" panose="02040503050406030204" pitchFamily="18" charset="0"/>
                    </a:rPr>
                    <m:t>𝑡𝑖𝑐𝑎</m:t>
                  </m:r>
                  <m:r>
                    <a:rPr lang="es-CR" sz="1100" b="0" i="1">
                      <a:latin typeface="Cambria Math" panose="02040503050406030204" pitchFamily="18" charset="0"/>
                    </a:rPr>
                    <m:t>=</m:t>
                  </m:r>
                  <m:f>
                    <m:fPr>
                      <m:ctrlPr>
                        <a:rPr lang="es-CR" sz="1100" i="1">
                          <a:latin typeface="Cambria Math" panose="02040503050406030204" pitchFamily="18" charset="0"/>
                        </a:rPr>
                      </m:ctrlPr>
                    </m:fPr>
                    <m:num>
                      <m:r>
                        <a:rPr lang="es-CR" sz="1100" b="0" i="1">
                          <a:latin typeface="Cambria Math" panose="02040503050406030204" pitchFamily="18" charset="0"/>
                        </a:rPr>
                        <m:t>𝐶𝑜𝑛𝑠𝑢𝑚𝑜</m:t>
                      </m:r>
                      <m:r>
                        <a:rPr lang="es-CR" sz="1100" b="0" i="1">
                          <a:latin typeface="Cambria Math" panose="02040503050406030204" pitchFamily="18" charset="0"/>
                        </a:rPr>
                        <m:t> </m:t>
                      </m:r>
                      <m:r>
                        <a:rPr lang="es-ES" sz="1100" b="0" i="1">
                          <a:latin typeface="Cambria Math"/>
                        </a:rPr>
                        <m:t>𝑓𝑖𝑛𝑎𝑙</m:t>
                      </m:r>
                      <m:r>
                        <a:rPr lang="es-ES" sz="1100" b="0" i="1">
                          <a:latin typeface="Cambria Math"/>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𝑒𝑛𝑒𝑟𝑔</m:t>
                      </m:r>
                      <m:r>
                        <a:rPr lang="es-CR" sz="1100" b="0" i="1">
                          <a:latin typeface="Cambria Math" panose="02040503050406030204" pitchFamily="18" charset="0"/>
                        </a:rPr>
                        <m:t>í</m:t>
                      </m:r>
                      <m:r>
                        <a:rPr lang="es-CR" sz="1100" b="0" i="1">
                          <a:latin typeface="Cambria Math" panose="02040503050406030204" pitchFamily="18" charset="0"/>
                        </a:rPr>
                        <m:t>𝑎</m:t>
                      </m:r>
                    </m:num>
                    <m:den>
                      <m:r>
                        <a:rPr lang="es-CR" sz="1100" b="0" i="1">
                          <a:latin typeface="Cambria Math" panose="02040503050406030204" pitchFamily="18" charset="0"/>
                        </a:rPr>
                        <m:t>𝑃𝐼𝐵</m:t>
                      </m:r>
                    </m:den>
                  </m:f>
                </m:oMath>
              </a14:m>
              <a:r>
                <a:rPr lang="es-CR" sz="1100"/>
                <a:t> *1000</a:t>
              </a:r>
            </a:p>
          </xdr:txBody>
        </xdr:sp>
      </mc:Choice>
      <mc:Fallback xmlns="">
        <xdr:sp macro="" textlink="">
          <xdr:nvSpPr>
            <xdr:cNvPr id="4" name="CuadroTexto 3">
              <a:extLst>
                <a:ext uri="{FF2B5EF4-FFF2-40B4-BE49-F238E27FC236}">
                  <a16:creationId xmlns:a16="http://schemas.microsoft.com/office/drawing/2014/main" id="{00000000-0008-0000-CA00-000002000000}"/>
                </a:ext>
              </a:extLst>
            </xdr:cNvPr>
            <xdr:cNvSpPr txBox="1"/>
          </xdr:nvSpPr>
          <xdr:spPr>
            <a:xfrm>
              <a:off x="3457575" y="6246357"/>
              <a:ext cx="4901292" cy="3163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CR" sz="1100" b="0" i="0">
                  <a:latin typeface="Cambria Math" panose="02040503050406030204" pitchFamily="18" charset="0"/>
                </a:rPr>
                <a:t>𝐼𝑛𝑡𝑒𝑛𝑠𝑖𝑑𝑎𝑑 𝑒𝑛𝑒𝑟𝑔é𝑡𝑖𝑐𝑎=</a:t>
              </a:r>
              <a:r>
                <a:rPr lang="es-CR" sz="1100" i="0">
                  <a:latin typeface="Cambria Math" panose="02040503050406030204" pitchFamily="18" charset="0"/>
                </a:rPr>
                <a:t>(</a:t>
              </a:r>
              <a:r>
                <a:rPr lang="es-CR" sz="1100" b="0" i="0">
                  <a:latin typeface="Cambria Math" panose="02040503050406030204" pitchFamily="18" charset="0"/>
                </a:rPr>
                <a:t>𝐶𝑜𝑛𝑠𝑢𝑚𝑜 </a:t>
              </a:r>
              <a:r>
                <a:rPr lang="es-ES" sz="1100" b="0" i="0">
                  <a:latin typeface="Cambria Math"/>
                </a:rPr>
                <a:t>𝑓𝑖𝑛𝑎𝑙 </a:t>
              </a:r>
              <a:r>
                <a:rPr lang="es-CR" sz="1100" b="0" i="0">
                  <a:latin typeface="Cambria Math" panose="02040503050406030204" pitchFamily="18" charset="0"/>
                </a:rPr>
                <a:t>𝑑𝑒 𝑒𝑛𝑒𝑟𝑔í𝑎)/𝑃𝐼𝐵</a:t>
              </a:r>
              <a:r>
                <a:rPr lang="es-CR" sz="1100"/>
                <a:t> *1000</a:t>
              </a:r>
            </a:p>
          </xdr:txBody>
        </xdr:sp>
      </mc:Fallback>
    </mc:AlternateContent>
    <xdr:clientData/>
  </xdr:oneCellAnchor>
</xdr:wsDr>
</file>

<file path=xl/drawings/drawing169.xml><?xml version="1.0" encoding="utf-8"?>
<xdr:wsDr xmlns:xdr="http://schemas.openxmlformats.org/drawingml/2006/spreadsheetDrawing" xmlns:a="http://schemas.openxmlformats.org/drawingml/2006/main">
  <xdr:twoCellAnchor>
    <xdr:from>
      <xdr:col>1</xdr:col>
      <xdr:colOff>952500</xdr:colOff>
      <xdr:row>20</xdr:row>
      <xdr:rowOff>90487</xdr:rowOff>
    </xdr:from>
    <xdr:to>
      <xdr:col>8</xdr:col>
      <xdr:colOff>142875</xdr:colOff>
      <xdr:row>41</xdr:row>
      <xdr:rowOff>23812</xdr:rowOff>
    </xdr:to>
    <xdr:graphicFrame macro="">
      <xdr:nvGraphicFramePr>
        <xdr:cNvPr id="2" name="Gráfico 1">
          <a:extLst>
            <a:ext uri="{FF2B5EF4-FFF2-40B4-BE49-F238E27FC236}">
              <a16:creationId xmlns:a16="http://schemas.microsoft.com/office/drawing/2014/main" id="{00000000-0008-0000-C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38100</xdr:colOff>
      <xdr:row>40</xdr:row>
      <xdr:rowOff>133350</xdr:rowOff>
    </xdr:from>
    <xdr:to>
      <xdr:col>7</xdr:col>
      <xdr:colOff>409575</xdr:colOff>
      <xdr:row>43</xdr:row>
      <xdr:rowOff>95240</xdr:rowOff>
    </xdr:to>
    <xdr:sp macro="" textlink="">
      <xdr:nvSpPr>
        <xdr:cNvPr id="3" name="CuadroTexto 1"/>
        <xdr:cNvSpPr txBox="1"/>
      </xdr:nvSpPr>
      <xdr:spPr>
        <a:xfrm>
          <a:off x="2095500" y="7305675"/>
          <a:ext cx="3962400" cy="390515"/>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eaLnBrk="1" fontAlgn="auto" latinLnBrk="0" hangingPunct="1"/>
          <a:r>
            <a:rPr lang="en-US" sz="900" b="0" i="0" baseline="0">
              <a:effectLst/>
              <a:latin typeface="+mn-lt"/>
              <a:ea typeface="+mn-ea"/>
              <a:cs typeface="+mn-cs"/>
            </a:rPr>
            <a:t>Nota: Se utilizó la serie de PIB en volumen encadenado, año de referencia 2012</a:t>
          </a:r>
          <a:endParaRPr lang="es-CR" sz="900">
            <a:effectLst/>
          </a:endParaRPr>
        </a:p>
        <a:p>
          <a:r>
            <a:rPr lang="en-US" sz="900" b="0" i="0" baseline="0">
              <a:effectLst/>
              <a:latin typeface="+mn-lt"/>
              <a:ea typeface="+mn-ea"/>
              <a:cs typeface="+mn-cs"/>
            </a:rPr>
            <a:t>Fuente: BCCR, Cuenta de Energía 2011-2016.</a:t>
          </a:r>
          <a:endParaRPr lang="es-CR" sz="900">
            <a:effectLst/>
          </a:endParaRPr>
        </a:p>
      </xdr:txBody>
    </xdr:sp>
    <xdr:clientData/>
  </xdr:twoCellAnchor>
  <xdr:twoCellAnchor>
    <xdr:from>
      <xdr:col>1</xdr:col>
      <xdr:colOff>923926</xdr:colOff>
      <xdr:row>37</xdr:row>
      <xdr:rowOff>66676</xdr:rowOff>
    </xdr:from>
    <xdr:to>
      <xdr:col>2</xdr:col>
      <xdr:colOff>438150</xdr:colOff>
      <xdr:row>38</xdr:row>
      <xdr:rowOff>133351</xdr:rowOff>
    </xdr:to>
    <xdr:sp macro="" textlink="">
      <xdr:nvSpPr>
        <xdr:cNvPr id="4" name="CuadroTexto 1"/>
        <xdr:cNvSpPr txBox="1"/>
      </xdr:nvSpPr>
      <xdr:spPr>
        <a:xfrm>
          <a:off x="1952626" y="6810376"/>
          <a:ext cx="542924" cy="209550"/>
        </a:xfrm>
        <a:prstGeom prst="rect">
          <a:avLst/>
        </a:prstGeom>
        <a:solidFill>
          <a:sysClr val="window" lastClr="FFFFFF"/>
        </a:solidFill>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r"/>
          <a:r>
            <a:rPr lang="es-CR" sz="900">
              <a:solidFill>
                <a:schemeClr val="bg2">
                  <a:lumMod val="50000"/>
                </a:schemeClr>
              </a:solidFill>
            </a:rPr>
            <a:t>0</a:t>
          </a:r>
        </a:p>
      </xdr:txBody>
    </xdr:sp>
    <xdr:clientData/>
  </xdr:twoCellAnchor>
  <xdr:twoCellAnchor>
    <xdr:from>
      <xdr:col>2</xdr:col>
      <xdr:colOff>400050</xdr:colOff>
      <xdr:row>36</xdr:row>
      <xdr:rowOff>9525</xdr:rowOff>
    </xdr:from>
    <xdr:to>
      <xdr:col>2</xdr:col>
      <xdr:colOff>569248</xdr:colOff>
      <xdr:row>36</xdr:row>
      <xdr:rowOff>100882</xdr:rowOff>
    </xdr:to>
    <xdr:grpSp>
      <xdr:nvGrpSpPr>
        <xdr:cNvPr id="5" name="Grupo 4"/>
        <xdr:cNvGrpSpPr/>
      </xdr:nvGrpSpPr>
      <xdr:grpSpPr>
        <a:xfrm>
          <a:off x="2457450" y="6419850"/>
          <a:ext cx="169198" cy="91357"/>
          <a:chOff x="2676525" y="8743950"/>
          <a:chExt cx="169198" cy="91357"/>
        </a:xfrm>
      </xdr:grpSpPr>
      <xdr:cxnSp macro="">
        <xdr:nvCxnSpPr>
          <xdr:cNvPr id="6" name="Conector recto 5">
            <a:extLst>
              <a:ext uri="{FF2B5EF4-FFF2-40B4-BE49-F238E27FC236}">
                <a16:creationId xmlns:a16="http://schemas.microsoft.com/office/drawing/2014/main" id="{A7806600-EB2B-4275-9938-A3AA92390C3B}"/>
              </a:ext>
            </a:extLst>
          </xdr:cNvPr>
          <xdr:cNvCxnSpPr/>
        </xdr:nvCxnSpPr>
        <xdr:spPr>
          <a:xfrm>
            <a:off x="2714625" y="8743950"/>
            <a:ext cx="131098" cy="53257"/>
          </a:xfrm>
          <a:prstGeom prst="line">
            <a:avLst/>
          </a:prstGeom>
          <a:ln/>
        </xdr:spPr>
        <xdr:style>
          <a:lnRef idx="1">
            <a:schemeClr val="dk1"/>
          </a:lnRef>
          <a:fillRef idx="0">
            <a:schemeClr val="dk1"/>
          </a:fillRef>
          <a:effectRef idx="0">
            <a:schemeClr val="dk1"/>
          </a:effectRef>
          <a:fontRef idx="minor">
            <a:schemeClr val="tx1"/>
          </a:fontRef>
        </xdr:style>
      </xdr:cxnSp>
      <xdr:cxnSp macro="">
        <xdr:nvCxnSpPr>
          <xdr:cNvPr id="7" name="Conector recto 6">
            <a:extLst>
              <a:ext uri="{FF2B5EF4-FFF2-40B4-BE49-F238E27FC236}">
                <a16:creationId xmlns:a16="http://schemas.microsoft.com/office/drawing/2014/main" id="{A7806600-EB2B-4275-9938-A3AA92390C3B}"/>
              </a:ext>
            </a:extLst>
          </xdr:cNvPr>
          <xdr:cNvCxnSpPr/>
        </xdr:nvCxnSpPr>
        <xdr:spPr>
          <a:xfrm>
            <a:off x="2676525" y="8782050"/>
            <a:ext cx="131098" cy="53257"/>
          </a:xfrm>
          <a:prstGeom prst="line">
            <a:avLst/>
          </a:prstGeom>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170.xml><?xml version="1.0" encoding="utf-8"?>
<c:userShapes xmlns:c="http://schemas.openxmlformats.org/drawingml/2006/chart">
  <cdr:relSizeAnchor xmlns:cdr="http://schemas.openxmlformats.org/drawingml/2006/chartDrawing">
    <cdr:from>
      <cdr:x>0.20417</cdr:x>
      <cdr:y>0.69271</cdr:y>
    </cdr:from>
    <cdr:to>
      <cdr:x>0.29375</cdr:x>
      <cdr:y>0.70937</cdr:y>
    </cdr:to>
    <cdr:sp macro="" textlink="">
      <cdr:nvSpPr>
        <cdr:cNvPr id="2" name="CuadroTexto 1"/>
        <cdr:cNvSpPr txBox="1"/>
      </cdr:nvSpPr>
      <cdr:spPr>
        <a:xfrm xmlns:a="http://schemas.openxmlformats.org/drawingml/2006/main">
          <a:off x="933465" y="1900236"/>
          <a:ext cx="409560" cy="45719"/>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lstStyle xmlns:a="http://schemas.openxmlformats.org/drawingml/2006/main"/>
        <a:p xmlns:a="http://schemas.openxmlformats.org/drawingml/2006/main">
          <a:pPr algn="r"/>
          <a:r>
            <a:rPr lang="es-CR" sz="1100">
              <a:solidFill>
                <a:schemeClr val="bg2">
                  <a:lumMod val="50000"/>
                </a:schemeClr>
              </a:solidFill>
            </a:rPr>
            <a:t>  0</a:t>
          </a:r>
        </a:p>
      </cdr:txBody>
    </cdr:sp>
  </cdr:relSizeAnchor>
</c:userShapes>
</file>

<file path=xl/drawings/drawing171.xml><?xml version="1.0" encoding="utf-8"?>
<xdr:wsDr xmlns:xdr="http://schemas.openxmlformats.org/drawingml/2006/spreadsheetDrawing" xmlns:a="http://schemas.openxmlformats.org/drawingml/2006/main">
  <xdr:oneCellAnchor>
    <xdr:from>
      <xdr:col>3</xdr:col>
      <xdr:colOff>28575</xdr:colOff>
      <xdr:row>15</xdr:row>
      <xdr:rowOff>236083</xdr:rowOff>
    </xdr:from>
    <xdr:ext cx="4901292" cy="421142"/>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CA00-000002000000}"/>
                </a:ext>
              </a:extLst>
            </xdr:cNvPr>
            <xdr:cNvSpPr txBox="1"/>
          </xdr:nvSpPr>
          <xdr:spPr>
            <a:xfrm>
              <a:off x="3152775" y="7494133"/>
              <a:ext cx="4901292" cy="4211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𝐼𝑛𝑡𝑒𝑛𝑠𝑖𝑑𝑎𝑑</m:t>
                    </m:r>
                    <m:r>
                      <a:rPr lang="es-CR" sz="1100" b="0" i="1">
                        <a:latin typeface="Cambria Math" panose="02040503050406030204" pitchFamily="18" charset="0"/>
                      </a:rPr>
                      <m:t> </m:t>
                    </m:r>
                    <m:r>
                      <a:rPr lang="es-CR" sz="1100" b="0" i="1">
                        <a:latin typeface="Cambria Math" panose="02040503050406030204" pitchFamily="18" charset="0"/>
                      </a:rPr>
                      <m:t>𝑒𝑛𝑒𝑟𝑔</m:t>
                    </m:r>
                    <m:r>
                      <a:rPr lang="es-CR" sz="1100" b="0" i="1">
                        <a:latin typeface="Cambria Math" panose="02040503050406030204" pitchFamily="18" charset="0"/>
                      </a:rPr>
                      <m:t>é</m:t>
                    </m:r>
                    <m:r>
                      <a:rPr lang="es-CR" sz="1100" b="0" i="1">
                        <a:latin typeface="Cambria Math" panose="02040503050406030204" pitchFamily="18" charset="0"/>
                      </a:rPr>
                      <m:t>𝑡𝑖𝑐𝑎</m:t>
                    </m:r>
                    <m:r>
                      <a:rPr lang="es-CR" sz="1100" b="0" i="1">
                        <a:latin typeface="Cambria Math" panose="02040503050406030204" pitchFamily="18" charset="0"/>
                      </a:rPr>
                      <m:t> </m:t>
                    </m:r>
                    <m:r>
                      <a:rPr lang="es-CR" sz="1100" b="0" i="1">
                        <a:latin typeface="Cambria Math" panose="02040503050406030204" pitchFamily="18" charset="0"/>
                      </a:rPr>
                      <m:t>𝑝𝑟𝑖𝑚𝑎𝑟𝑖𝑎</m:t>
                    </m:r>
                    <m:r>
                      <a:rPr lang="es-CR" sz="1100" b="0" i="1">
                        <a:latin typeface="Cambria Math" panose="02040503050406030204" pitchFamily="18" charset="0"/>
                      </a:rPr>
                      <m:t>=</m:t>
                    </m:r>
                    <m:f>
                      <m:fPr>
                        <m:ctrlPr>
                          <a:rPr lang="es-CR" sz="1100" i="1">
                            <a:latin typeface="Cambria Math" panose="02040503050406030204" pitchFamily="18" charset="0"/>
                          </a:rPr>
                        </m:ctrlPr>
                      </m:fPr>
                      <m:num>
                        <m:r>
                          <a:rPr lang="es-CR" sz="1100" b="0" i="1">
                            <a:latin typeface="Cambria Math" panose="02040503050406030204" pitchFamily="18" charset="0"/>
                          </a:rPr>
                          <m:t>𝑈𝑠𝑜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𝑒𝑛𝑒𝑟𝑔</m:t>
                        </m:r>
                        <m:r>
                          <a:rPr lang="es-CR" sz="1100" b="0" i="1">
                            <a:latin typeface="Cambria Math" panose="02040503050406030204" pitchFamily="18" charset="0"/>
                          </a:rPr>
                          <m:t>í</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𝑝𝑟𝑖𝑚𝑎𝑟𝑖𝑎</m:t>
                        </m:r>
                        <m:r>
                          <a:rPr lang="es-CR" sz="1100" b="0" i="1">
                            <a:latin typeface="Cambria Math" panose="02040503050406030204" pitchFamily="18" charset="0"/>
                          </a:rPr>
                          <m:t> </m:t>
                        </m:r>
                        <m:r>
                          <a:rPr lang="es-CR" sz="1100" b="0" i="1">
                            <a:latin typeface="Cambria Math" panose="02040503050406030204" pitchFamily="18" charset="0"/>
                          </a:rPr>
                          <m:t>𝑡𝑜𝑡𝑎𝑙</m:t>
                        </m:r>
                      </m:num>
                      <m:den>
                        <m:r>
                          <a:rPr lang="es-CR" sz="1100" b="0" i="1">
                            <a:latin typeface="Cambria Math" panose="02040503050406030204" pitchFamily="18" charset="0"/>
                          </a:rPr>
                          <m:t>𝑃𝐼𝐵</m:t>
                        </m:r>
                      </m:den>
                    </m:f>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CA00-000002000000}"/>
                </a:ext>
              </a:extLst>
            </xdr:cNvPr>
            <xdr:cNvSpPr txBox="1"/>
          </xdr:nvSpPr>
          <xdr:spPr>
            <a:xfrm>
              <a:off x="3152775" y="7494133"/>
              <a:ext cx="4901292" cy="4211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CR" sz="1100" b="0" i="0">
                  <a:latin typeface="Cambria Math" panose="02040503050406030204" pitchFamily="18" charset="0"/>
                </a:rPr>
                <a:t>𝐼𝑛𝑡𝑒𝑛𝑠𝑖𝑑𝑎𝑑 𝑒𝑛𝑒𝑟𝑔é𝑡𝑖𝑐𝑎 𝑝𝑟𝑖𝑚𝑎𝑟𝑖𝑎=</a:t>
              </a:r>
              <a:r>
                <a:rPr lang="es-CR" sz="1100" i="0">
                  <a:latin typeface="Cambria Math" panose="02040503050406030204" pitchFamily="18" charset="0"/>
                </a:rPr>
                <a:t>(</a:t>
              </a:r>
              <a:r>
                <a:rPr lang="es-CR" sz="1100" b="0" i="0">
                  <a:latin typeface="Cambria Math" panose="02040503050406030204" pitchFamily="18" charset="0"/>
                </a:rPr>
                <a:t>𝑈𝑠𝑜 𝑑𝑒 𝑒𝑛𝑒𝑟𝑔í𝑎 𝑝𝑟𝑖𝑚𝑎𝑟𝑖𝑎 𝑡𝑜𝑡𝑎𝑙)/𝑃𝐼𝐵</a:t>
              </a:r>
              <a:endParaRPr lang="es-CR" sz="1100"/>
            </a:p>
          </xdr:txBody>
        </xdr:sp>
      </mc:Fallback>
    </mc:AlternateContent>
    <xdr:clientData/>
  </xdr:oneCellAnchor>
  <xdr:oneCellAnchor>
    <xdr:from>
      <xdr:col>3</xdr:col>
      <xdr:colOff>28575</xdr:colOff>
      <xdr:row>15</xdr:row>
      <xdr:rowOff>236083</xdr:rowOff>
    </xdr:from>
    <xdr:ext cx="4901292" cy="421142"/>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CA00-000002000000}"/>
                </a:ext>
              </a:extLst>
            </xdr:cNvPr>
            <xdr:cNvSpPr txBox="1"/>
          </xdr:nvSpPr>
          <xdr:spPr>
            <a:xfrm>
              <a:off x="3152775" y="7979908"/>
              <a:ext cx="4901292" cy="4211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𝐼𝑛𝑡𝑒𝑛𝑠𝑖𝑑𝑎𝑑</m:t>
                    </m:r>
                    <m:r>
                      <a:rPr lang="es-CR" sz="1100" b="0" i="1">
                        <a:latin typeface="Cambria Math" panose="02040503050406030204" pitchFamily="18" charset="0"/>
                      </a:rPr>
                      <m:t> </m:t>
                    </m:r>
                    <m:r>
                      <a:rPr lang="es-CR" sz="1100" b="0" i="1">
                        <a:latin typeface="Cambria Math" panose="02040503050406030204" pitchFamily="18" charset="0"/>
                      </a:rPr>
                      <m:t>𝑒𝑛𝑒𝑟𝑔</m:t>
                    </m:r>
                    <m:r>
                      <a:rPr lang="es-CR" sz="1100" b="0" i="1">
                        <a:latin typeface="Cambria Math" panose="02040503050406030204" pitchFamily="18" charset="0"/>
                      </a:rPr>
                      <m:t>é</m:t>
                    </m:r>
                    <m:r>
                      <a:rPr lang="es-CR" sz="1100" b="0" i="1">
                        <a:latin typeface="Cambria Math" panose="02040503050406030204" pitchFamily="18" charset="0"/>
                      </a:rPr>
                      <m:t>𝑡𝑖𝑐𝑎</m:t>
                    </m:r>
                    <m:r>
                      <a:rPr lang="es-CR" sz="1100" b="0" i="1">
                        <a:latin typeface="Cambria Math" panose="02040503050406030204" pitchFamily="18" charset="0"/>
                      </a:rPr>
                      <m:t> </m:t>
                    </m:r>
                    <m:r>
                      <a:rPr lang="es-CR" sz="1100" b="0" i="1">
                        <a:latin typeface="Cambria Math" panose="02040503050406030204" pitchFamily="18" charset="0"/>
                      </a:rPr>
                      <m:t>𝑝𝑟𝑖𝑚𝑎𝑟𝑖𝑎</m:t>
                    </m:r>
                    <m:r>
                      <a:rPr lang="es-CR" sz="1100" b="0" i="1">
                        <a:latin typeface="Cambria Math" panose="02040503050406030204" pitchFamily="18" charset="0"/>
                      </a:rPr>
                      <m:t>=</m:t>
                    </m:r>
                    <m:f>
                      <m:fPr>
                        <m:ctrlPr>
                          <a:rPr lang="es-CR" sz="1100" i="1">
                            <a:latin typeface="Cambria Math" panose="02040503050406030204" pitchFamily="18" charset="0"/>
                          </a:rPr>
                        </m:ctrlPr>
                      </m:fPr>
                      <m:num>
                        <m:r>
                          <a:rPr lang="es-CR" sz="1100" b="0" i="1">
                            <a:latin typeface="Cambria Math" panose="02040503050406030204" pitchFamily="18" charset="0"/>
                          </a:rPr>
                          <m:t>𝑈𝑠𝑜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𝑒𝑛𝑒𝑟𝑔</m:t>
                        </m:r>
                        <m:r>
                          <a:rPr lang="es-CR" sz="1100" b="0" i="1">
                            <a:latin typeface="Cambria Math" panose="02040503050406030204" pitchFamily="18" charset="0"/>
                          </a:rPr>
                          <m:t>í</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𝑝𝑟𝑖𝑚𝑎𝑟𝑖𝑎</m:t>
                        </m:r>
                        <m:r>
                          <a:rPr lang="es-CR" sz="1100" b="0" i="1">
                            <a:latin typeface="Cambria Math" panose="02040503050406030204" pitchFamily="18" charset="0"/>
                          </a:rPr>
                          <m:t> </m:t>
                        </m:r>
                        <m:r>
                          <a:rPr lang="es-CR" sz="1100" b="0" i="1">
                            <a:latin typeface="Cambria Math" panose="02040503050406030204" pitchFamily="18" charset="0"/>
                          </a:rPr>
                          <m:t>𝑡𝑜𝑡𝑎𝑙</m:t>
                        </m:r>
                      </m:num>
                      <m:den>
                        <m:r>
                          <a:rPr lang="es-CR" sz="1100" b="0" i="1">
                            <a:latin typeface="Cambria Math" panose="02040503050406030204" pitchFamily="18" charset="0"/>
                          </a:rPr>
                          <m:t>𝑃𝐼𝐵</m:t>
                        </m:r>
                      </m:den>
                    </m:f>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CA00-000002000000}"/>
                </a:ext>
              </a:extLst>
            </xdr:cNvPr>
            <xdr:cNvSpPr txBox="1"/>
          </xdr:nvSpPr>
          <xdr:spPr>
            <a:xfrm>
              <a:off x="3152775" y="7979908"/>
              <a:ext cx="4901292" cy="4211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CR" sz="1100" b="0" i="0">
                  <a:latin typeface="Cambria Math" panose="02040503050406030204" pitchFamily="18" charset="0"/>
                </a:rPr>
                <a:t>𝐼𝑛𝑡𝑒𝑛𝑠𝑖𝑑𝑎𝑑 𝑒𝑛𝑒𝑟𝑔é𝑡𝑖𝑐𝑎 𝑝𝑟𝑖𝑚𝑎𝑟𝑖𝑎=</a:t>
              </a:r>
              <a:r>
                <a:rPr lang="es-CR" sz="1100" i="0">
                  <a:latin typeface="Cambria Math" panose="02040503050406030204" pitchFamily="18" charset="0"/>
                </a:rPr>
                <a:t>(</a:t>
              </a:r>
              <a:r>
                <a:rPr lang="es-CR" sz="1100" b="0" i="0">
                  <a:latin typeface="Cambria Math" panose="02040503050406030204" pitchFamily="18" charset="0"/>
                </a:rPr>
                <a:t>𝑈𝑠𝑜 𝑑𝑒 𝑒𝑛𝑒𝑟𝑔í𝑎 𝑝𝑟𝑖𝑚𝑎𝑟𝑖𝑎 𝑡𝑜𝑡𝑎𝑙)/𝑃𝐼𝐵</a:t>
              </a:r>
              <a:endParaRPr lang="es-CR" sz="1100"/>
            </a:p>
          </xdr:txBody>
        </xdr:sp>
      </mc:Fallback>
    </mc:AlternateContent>
    <xdr:clientData/>
  </xdr:oneCellAnchor>
</xdr:wsDr>
</file>

<file path=xl/drawings/drawing172.xml><?xml version="1.0" encoding="utf-8"?>
<xdr:wsDr xmlns:xdr="http://schemas.openxmlformats.org/drawingml/2006/spreadsheetDrawing" xmlns:a="http://schemas.openxmlformats.org/drawingml/2006/main">
  <xdr:twoCellAnchor>
    <xdr:from>
      <xdr:col>1</xdr:col>
      <xdr:colOff>1019175</xdr:colOff>
      <xdr:row>39</xdr:row>
      <xdr:rowOff>38100</xdr:rowOff>
    </xdr:from>
    <xdr:to>
      <xdr:col>7</xdr:col>
      <xdr:colOff>514400</xdr:colOff>
      <xdr:row>42</xdr:row>
      <xdr:rowOff>19029</xdr:rowOff>
    </xdr:to>
    <xdr:sp macro="" textlink="">
      <xdr:nvSpPr>
        <xdr:cNvPr id="2" name="CuadroTexto 1"/>
        <xdr:cNvSpPr txBox="1"/>
      </xdr:nvSpPr>
      <xdr:spPr>
        <a:xfrm>
          <a:off x="2047875" y="7448550"/>
          <a:ext cx="5257850" cy="409554"/>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eaLnBrk="1" fontAlgn="auto" latinLnBrk="0" hangingPunct="1"/>
          <a:r>
            <a:rPr lang="en-US" sz="900" b="0" i="0" baseline="0">
              <a:effectLst/>
              <a:latin typeface="+mn-lt"/>
              <a:ea typeface="+mn-ea"/>
              <a:cs typeface="+mn-cs"/>
            </a:rPr>
            <a:t>Nota: Se utilizó la serie de Valor agregado en volumen encadenado, año de referencia 2012</a:t>
          </a:r>
          <a:endParaRPr lang="en-US" sz="900">
            <a:effectLst/>
          </a:endParaRPr>
        </a:p>
        <a:p>
          <a:r>
            <a:rPr lang="en-US" sz="900" b="0" i="0" baseline="0">
              <a:effectLst/>
              <a:latin typeface="+mn-lt"/>
              <a:ea typeface="+mn-ea"/>
              <a:cs typeface="+mn-cs"/>
            </a:rPr>
            <a:t>Fuente: BCCR, Cuenta de Energía 2011-2016.</a:t>
          </a:r>
          <a:endParaRPr lang="en-US" sz="900">
            <a:effectLst/>
          </a:endParaRPr>
        </a:p>
      </xdr:txBody>
    </xdr:sp>
    <xdr:clientData/>
  </xdr:twoCellAnchor>
  <xdr:twoCellAnchor>
    <xdr:from>
      <xdr:col>2</xdr:col>
      <xdr:colOff>57150</xdr:colOff>
      <xdr:row>22</xdr:row>
      <xdr:rowOff>28575</xdr:rowOff>
    </xdr:from>
    <xdr:to>
      <xdr:col>6</xdr:col>
      <xdr:colOff>657225</xdr:colOff>
      <xdr:row>38</xdr:row>
      <xdr:rowOff>57150</xdr:rowOff>
    </xdr:to>
    <xdr:graphicFrame macro="">
      <xdr:nvGraphicFramePr>
        <xdr:cNvPr id="3" name="Gráfico 2">
          <a:extLst>
            <a:ext uri="{FF2B5EF4-FFF2-40B4-BE49-F238E27FC236}">
              <a16:creationId xmlns:a16="http://schemas.microsoft.com/office/drawing/2014/main" id="{00000000-0008-0000-C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571499</xdr:colOff>
      <xdr:row>29</xdr:row>
      <xdr:rowOff>104775</xdr:rowOff>
    </xdr:from>
    <xdr:to>
      <xdr:col>3</xdr:col>
      <xdr:colOff>57150</xdr:colOff>
      <xdr:row>30</xdr:row>
      <xdr:rowOff>0</xdr:rowOff>
    </xdr:to>
    <xdr:grpSp>
      <xdr:nvGrpSpPr>
        <xdr:cNvPr id="4" name="Grupo 3"/>
        <xdr:cNvGrpSpPr/>
      </xdr:nvGrpSpPr>
      <xdr:grpSpPr>
        <a:xfrm>
          <a:off x="2628899" y="5848350"/>
          <a:ext cx="142876" cy="85725"/>
          <a:chOff x="2676525" y="8743950"/>
          <a:chExt cx="169198" cy="91357"/>
        </a:xfrm>
      </xdr:grpSpPr>
      <xdr:cxnSp macro="">
        <xdr:nvCxnSpPr>
          <xdr:cNvPr id="5" name="Conector recto 4">
            <a:extLst>
              <a:ext uri="{FF2B5EF4-FFF2-40B4-BE49-F238E27FC236}">
                <a16:creationId xmlns:a16="http://schemas.microsoft.com/office/drawing/2014/main" id="{A7806600-EB2B-4275-9938-A3AA92390C3B}"/>
              </a:ext>
            </a:extLst>
          </xdr:cNvPr>
          <xdr:cNvCxnSpPr/>
        </xdr:nvCxnSpPr>
        <xdr:spPr>
          <a:xfrm>
            <a:off x="2714625" y="8743950"/>
            <a:ext cx="131098" cy="53257"/>
          </a:xfrm>
          <a:prstGeom prst="line">
            <a:avLst/>
          </a:prstGeom>
          <a:ln/>
        </xdr:spPr>
        <xdr:style>
          <a:lnRef idx="1">
            <a:schemeClr val="dk1"/>
          </a:lnRef>
          <a:fillRef idx="0">
            <a:schemeClr val="dk1"/>
          </a:fillRef>
          <a:effectRef idx="0">
            <a:schemeClr val="dk1"/>
          </a:effectRef>
          <a:fontRef idx="minor">
            <a:schemeClr val="tx1"/>
          </a:fontRef>
        </xdr:style>
      </xdr:cxnSp>
      <xdr:cxnSp macro="">
        <xdr:nvCxnSpPr>
          <xdr:cNvPr id="6" name="Conector recto 5">
            <a:extLst>
              <a:ext uri="{FF2B5EF4-FFF2-40B4-BE49-F238E27FC236}">
                <a16:creationId xmlns:a16="http://schemas.microsoft.com/office/drawing/2014/main" id="{A7806600-EB2B-4275-9938-A3AA92390C3B}"/>
              </a:ext>
            </a:extLst>
          </xdr:cNvPr>
          <xdr:cNvCxnSpPr/>
        </xdr:nvCxnSpPr>
        <xdr:spPr>
          <a:xfrm>
            <a:off x="2676525" y="8782050"/>
            <a:ext cx="131098" cy="53257"/>
          </a:xfrm>
          <a:prstGeom prst="line">
            <a:avLst/>
          </a:prstGeom>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173.xml><?xml version="1.0" encoding="utf-8"?>
<c:userShapes xmlns:c="http://schemas.openxmlformats.org/drawingml/2006/chart">
  <cdr:relSizeAnchor xmlns:cdr="http://schemas.openxmlformats.org/drawingml/2006/chartDrawing">
    <cdr:from>
      <cdr:x>0.20417</cdr:x>
      <cdr:y>0.69271</cdr:y>
    </cdr:from>
    <cdr:to>
      <cdr:x>0.29375</cdr:x>
      <cdr:y>0.70937</cdr:y>
    </cdr:to>
    <cdr:sp macro="" textlink="">
      <cdr:nvSpPr>
        <cdr:cNvPr id="2" name="CuadroTexto 1"/>
        <cdr:cNvSpPr txBox="1"/>
      </cdr:nvSpPr>
      <cdr:spPr>
        <a:xfrm xmlns:a="http://schemas.openxmlformats.org/drawingml/2006/main">
          <a:off x="933465" y="1900236"/>
          <a:ext cx="409560" cy="45719"/>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lstStyle xmlns:a="http://schemas.openxmlformats.org/drawingml/2006/main"/>
        <a:p xmlns:a="http://schemas.openxmlformats.org/drawingml/2006/main">
          <a:pPr algn="r"/>
          <a:r>
            <a:rPr lang="es-CR" sz="1100">
              <a:solidFill>
                <a:schemeClr val="bg2">
                  <a:lumMod val="50000"/>
                </a:schemeClr>
              </a:solidFill>
            </a:rPr>
            <a:t>  0</a:t>
          </a:r>
        </a:p>
      </cdr:txBody>
    </cdr:sp>
  </cdr:relSizeAnchor>
  <cdr:relSizeAnchor xmlns:cdr="http://schemas.openxmlformats.org/drawingml/2006/chartDrawing">
    <cdr:from>
      <cdr:x>0.01875</cdr:x>
      <cdr:y>0.52706</cdr:y>
    </cdr:from>
    <cdr:to>
      <cdr:x>0.12292</cdr:x>
      <cdr:y>0.59091</cdr:y>
    </cdr:to>
    <cdr:sp macro="" textlink="">
      <cdr:nvSpPr>
        <cdr:cNvPr id="3" name="CuadroTexto 1"/>
        <cdr:cNvSpPr txBox="1"/>
      </cdr:nvSpPr>
      <cdr:spPr>
        <a:xfrm xmlns:a="http://schemas.openxmlformats.org/drawingml/2006/main">
          <a:off x="85709" y="1546239"/>
          <a:ext cx="476265" cy="187311"/>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R" sz="900">
              <a:solidFill>
                <a:schemeClr val="bg2">
                  <a:lumMod val="50000"/>
                </a:schemeClr>
              </a:solidFill>
            </a:rPr>
            <a:t>0</a:t>
          </a:r>
        </a:p>
      </cdr:txBody>
    </cdr:sp>
  </cdr:relSizeAnchor>
</c:userShapes>
</file>

<file path=xl/drawings/drawing174.xml><?xml version="1.0" encoding="utf-8"?>
<xdr:wsDr xmlns:xdr="http://schemas.openxmlformats.org/drawingml/2006/spreadsheetDrawing" xmlns:a="http://schemas.openxmlformats.org/drawingml/2006/main">
  <xdr:oneCellAnchor>
    <xdr:from>
      <xdr:col>2</xdr:col>
      <xdr:colOff>695325</xdr:colOff>
      <xdr:row>15</xdr:row>
      <xdr:rowOff>381000</xdr:rowOff>
    </xdr:from>
    <xdr:ext cx="4901292" cy="421142"/>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CA00-000002000000}"/>
                </a:ext>
              </a:extLst>
            </xdr:cNvPr>
            <xdr:cNvSpPr txBox="1"/>
          </xdr:nvSpPr>
          <xdr:spPr>
            <a:xfrm>
              <a:off x="3114675" y="7448550"/>
              <a:ext cx="4901292" cy="4211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𝐼𝑛𝑡𝑒𝑛𝑠𝑖𝑑𝑎𝑑</m:t>
                    </m:r>
                    <m:r>
                      <a:rPr lang="es-CR" sz="1100" b="0" i="1">
                        <a:latin typeface="Cambria Math" panose="02040503050406030204" pitchFamily="18" charset="0"/>
                      </a:rPr>
                      <m:t> </m:t>
                    </m:r>
                    <m:r>
                      <a:rPr lang="es-CR" sz="1100" b="0" i="1">
                        <a:latin typeface="Cambria Math" panose="02040503050406030204" pitchFamily="18" charset="0"/>
                      </a:rPr>
                      <m:t>𝑒𝑛𝑒𝑟𝑔</m:t>
                    </m:r>
                    <m:r>
                      <a:rPr lang="es-CR" sz="1100" b="0" i="1">
                        <a:latin typeface="Cambria Math" panose="02040503050406030204" pitchFamily="18" charset="0"/>
                      </a:rPr>
                      <m:t>é</m:t>
                    </m:r>
                    <m:r>
                      <a:rPr lang="es-CR" sz="1100" b="0" i="1">
                        <a:latin typeface="Cambria Math" panose="02040503050406030204" pitchFamily="18" charset="0"/>
                      </a:rPr>
                      <m:t>𝑡𝑖𝑐𝑎</m:t>
                    </m:r>
                    <m:r>
                      <a:rPr lang="es-CR" sz="1100" b="0" i="1">
                        <a:latin typeface="Cambria Math" panose="02040503050406030204" pitchFamily="18" charset="0"/>
                      </a:rPr>
                      <m:t> </m:t>
                    </m:r>
                    <m:r>
                      <a:rPr lang="es-CR" sz="1100" b="0" i="1">
                        <a:latin typeface="Cambria Math" panose="02040503050406030204" pitchFamily="18" charset="0"/>
                      </a:rPr>
                      <m:t>𝑝𝑟𝑖𝑚𝑎𝑟𝑖𝑎</m:t>
                    </m:r>
                    <m:r>
                      <a:rPr lang="es-CR" sz="1100" b="0" i="1">
                        <a:latin typeface="Cambria Math" panose="02040503050406030204" pitchFamily="18" charset="0"/>
                      </a:rPr>
                      <m:t>_</m:t>
                    </m:r>
                    <m:r>
                      <a:rPr lang="es-CR" sz="1100" b="0" i="1">
                        <a:latin typeface="Cambria Math" panose="02040503050406030204" pitchFamily="18" charset="0"/>
                      </a:rPr>
                      <m:t>𝑎𝑐𝑡</m:t>
                    </m:r>
                    <m:r>
                      <a:rPr lang="es-CR" sz="1100" b="0" i="1">
                        <a:latin typeface="Cambria Math" panose="02040503050406030204" pitchFamily="18" charset="0"/>
                      </a:rPr>
                      <m:t>_</m:t>
                    </m:r>
                    <m:r>
                      <a:rPr lang="es-CR" sz="1100" b="0" i="1">
                        <a:latin typeface="Cambria Math" panose="02040503050406030204" pitchFamily="18" charset="0"/>
                      </a:rPr>
                      <m:t>𝑒𝑐𝑜</m:t>
                    </m:r>
                    <m:r>
                      <a:rPr lang="es-CR" sz="1100" b="0" i="1">
                        <a:latin typeface="Cambria Math" panose="02040503050406030204" pitchFamily="18" charset="0"/>
                      </a:rPr>
                      <m:t>=</m:t>
                    </m:r>
                    <m:f>
                      <m:fPr>
                        <m:ctrlPr>
                          <a:rPr lang="es-CR" sz="1100" i="1">
                            <a:latin typeface="Cambria Math" panose="02040503050406030204" pitchFamily="18" charset="0"/>
                          </a:rPr>
                        </m:ctrlPr>
                      </m:fPr>
                      <m:num>
                        <m:sSub>
                          <m:sSubPr>
                            <m:ctrlPr>
                              <a:rPr lang="es-CR" sz="1100" b="0" i="1">
                                <a:latin typeface="Cambria Math" panose="02040503050406030204" pitchFamily="18" charset="0"/>
                              </a:rPr>
                            </m:ctrlPr>
                          </m:sSubPr>
                          <m:e>
                            <m:r>
                              <a:rPr lang="es-CR" sz="1100" b="0" i="1">
                                <a:solidFill>
                                  <a:schemeClr val="tx1"/>
                                </a:solidFill>
                                <a:effectLst/>
                                <a:latin typeface="Cambria Math" panose="02040503050406030204" pitchFamily="18" charset="0"/>
                                <a:ea typeface="+mn-ea"/>
                                <a:cs typeface="+mn-cs"/>
                              </a:rPr>
                              <m:t>𝑈𝑠𝑜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𝑒𝑛𝑒𝑟𝑔</m:t>
                            </m:r>
                            <m:r>
                              <a:rPr lang="es-CR" sz="1100" b="0" i="1">
                                <a:solidFill>
                                  <a:schemeClr val="tx1"/>
                                </a:solidFill>
                                <a:effectLst/>
                                <a:latin typeface="Cambria Math" panose="02040503050406030204" pitchFamily="18" charset="0"/>
                                <a:ea typeface="+mn-ea"/>
                                <a:cs typeface="+mn-cs"/>
                              </a:rPr>
                              <m:t>í</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𝑝𝑟𝑖𝑚𝑎𝑟𝑖𝑎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𝑡𝑜𝑡𝑎𝑙</m:t>
                            </m:r>
                          </m:e>
                          <m:sub>
                            <m:r>
                              <a:rPr lang="es-CR" sz="1100" b="0" i="1">
                                <a:latin typeface="Cambria Math" panose="02040503050406030204" pitchFamily="18" charset="0"/>
                              </a:rPr>
                              <m:t>𝑖</m:t>
                            </m:r>
                          </m:sub>
                        </m:sSub>
                      </m:num>
                      <m:den>
                        <m:sSub>
                          <m:sSubPr>
                            <m:ctrlPr>
                              <a:rPr lang="es-CR" sz="1100" b="0" i="1">
                                <a:latin typeface="Cambria Math" panose="02040503050406030204" pitchFamily="18" charset="0"/>
                              </a:rPr>
                            </m:ctrlPr>
                          </m:sSubPr>
                          <m:e>
                            <m:r>
                              <a:rPr lang="es-CR" sz="1100" b="0" i="1">
                                <a:latin typeface="Cambria Math" panose="02040503050406030204" pitchFamily="18" charset="0"/>
                              </a:rPr>
                              <m:t>𝑉𝐴𝐵</m:t>
                            </m:r>
                          </m:e>
                          <m:sub>
                            <m:r>
                              <a:rPr lang="es-CR" sz="1100" b="0" i="1">
                                <a:latin typeface="Cambria Math" panose="02040503050406030204" pitchFamily="18" charset="0"/>
                              </a:rPr>
                              <m:t>𝑖</m:t>
                            </m:r>
                          </m:sub>
                        </m:sSub>
                      </m:den>
                    </m:f>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CA00-000002000000}"/>
                </a:ext>
              </a:extLst>
            </xdr:cNvPr>
            <xdr:cNvSpPr txBox="1"/>
          </xdr:nvSpPr>
          <xdr:spPr>
            <a:xfrm>
              <a:off x="3114675" y="7448550"/>
              <a:ext cx="4901292" cy="4211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CR" sz="1100" b="0" i="0">
                  <a:latin typeface="Cambria Math" panose="02040503050406030204" pitchFamily="18" charset="0"/>
                </a:rPr>
                <a:t>𝐼𝑛𝑡𝑒𝑛𝑠𝑖𝑑𝑎𝑑 𝑒𝑛𝑒𝑟𝑔é𝑡𝑖𝑐𝑎 𝑝𝑟𝑖𝑚𝑎𝑟𝑖𝑎_𝑎𝑐𝑡_𝑒𝑐𝑜=〖</a:t>
              </a:r>
              <a:r>
                <a:rPr lang="es-CR" sz="1100" b="0" i="0">
                  <a:solidFill>
                    <a:schemeClr val="tx1"/>
                  </a:solidFill>
                  <a:effectLst/>
                  <a:latin typeface="Cambria Math" panose="02040503050406030204" pitchFamily="18" charset="0"/>
                  <a:ea typeface="+mn-ea"/>
                  <a:cs typeface="+mn-cs"/>
                </a:rPr>
                <a:t>𝑈𝑠𝑜 𝑑𝑒 𝑒𝑛𝑒𝑟𝑔í𝑎 𝑝𝑟𝑖𝑚𝑎𝑟𝑖𝑎 𝑡𝑜𝑡𝑎𝑙〗_</a:t>
              </a:r>
              <a:r>
                <a:rPr lang="es-CR" sz="1100" b="0" i="0">
                  <a:latin typeface="Cambria Math" panose="02040503050406030204" pitchFamily="18" charset="0"/>
                </a:rPr>
                <a:t>𝑖/〖𝑉𝐴𝐵〗_𝑖 </a:t>
              </a:r>
              <a:endParaRPr lang="es-CR" sz="1100"/>
            </a:p>
          </xdr:txBody>
        </xdr:sp>
      </mc:Fallback>
    </mc:AlternateContent>
    <xdr:clientData/>
  </xdr:oneCellAnchor>
  <xdr:oneCellAnchor>
    <xdr:from>
      <xdr:col>2</xdr:col>
      <xdr:colOff>695325</xdr:colOff>
      <xdr:row>15</xdr:row>
      <xdr:rowOff>381000</xdr:rowOff>
    </xdr:from>
    <xdr:ext cx="4901292" cy="421142"/>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CA00-000002000000}"/>
                </a:ext>
              </a:extLst>
            </xdr:cNvPr>
            <xdr:cNvSpPr txBox="1"/>
          </xdr:nvSpPr>
          <xdr:spPr>
            <a:xfrm>
              <a:off x="3114675" y="7829550"/>
              <a:ext cx="4901292" cy="4211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𝐼𝑛𝑡𝑒𝑛𝑠𝑖𝑑𝑎𝑑</m:t>
                    </m:r>
                    <m:r>
                      <a:rPr lang="es-CR" sz="1100" b="0" i="1">
                        <a:latin typeface="Cambria Math" panose="02040503050406030204" pitchFamily="18" charset="0"/>
                      </a:rPr>
                      <m:t> </m:t>
                    </m:r>
                    <m:r>
                      <a:rPr lang="es-CR" sz="1100" b="0" i="1">
                        <a:latin typeface="Cambria Math" panose="02040503050406030204" pitchFamily="18" charset="0"/>
                      </a:rPr>
                      <m:t>𝑒𝑛𝑒𝑟𝑔</m:t>
                    </m:r>
                    <m:r>
                      <a:rPr lang="es-CR" sz="1100" b="0" i="1">
                        <a:latin typeface="Cambria Math" panose="02040503050406030204" pitchFamily="18" charset="0"/>
                      </a:rPr>
                      <m:t>é</m:t>
                    </m:r>
                    <m:r>
                      <a:rPr lang="es-CR" sz="1100" b="0" i="1">
                        <a:latin typeface="Cambria Math" panose="02040503050406030204" pitchFamily="18" charset="0"/>
                      </a:rPr>
                      <m:t>𝑡𝑖𝑐𝑎</m:t>
                    </m:r>
                    <m:r>
                      <a:rPr lang="es-CR" sz="1100" b="0" i="1">
                        <a:latin typeface="Cambria Math" panose="02040503050406030204" pitchFamily="18" charset="0"/>
                      </a:rPr>
                      <m:t> </m:t>
                    </m:r>
                    <m:r>
                      <a:rPr lang="es-CR" sz="1100" b="0" i="1">
                        <a:latin typeface="Cambria Math" panose="02040503050406030204" pitchFamily="18" charset="0"/>
                      </a:rPr>
                      <m:t>𝑝𝑟𝑖𝑚𝑎𝑟𝑖𝑎</m:t>
                    </m:r>
                    <m:r>
                      <a:rPr lang="es-CR" sz="1100" b="0" i="1">
                        <a:latin typeface="Cambria Math" panose="02040503050406030204" pitchFamily="18" charset="0"/>
                      </a:rPr>
                      <m:t>_</m:t>
                    </m:r>
                    <m:r>
                      <a:rPr lang="es-CR" sz="1100" b="0" i="1">
                        <a:latin typeface="Cambria Math" panose="02040503050406030204" pitchFamily="18" charset="0"/>
                      </a:rPr>
                      <m:t>𝑎𝑐𝑡</m:t>
                    </m:r>
                    <m:r>
                      <a:rPr lang="es-CR" sz="1100" b="0" i="1">
                        <a:latin typeface="Cambria Math" panose="02040503050406030204" pitchFamily="18" charset="0"/>
                      </a:rPr>
                      <m:t>_</m:t>
                    </m:r>
                    <m:r>
                      <a:rPr lang="es-CR" sz="1100" b="0" i="1">
                        <a:latin typeface="Cambria Math" panose="02040503050406030204" pitchFamily="18" charset="0"/>
                      </a:rPr>
                      <m:t>𝑒𝑐𝑜</m:t>
                    </m:r>
                    <m:r>
                      <a:rPr lang="es-CR" sz="1100" b="0" i="1">
                        <a:latin typeface="Cambria Math" panose="02040503050406030204" pitchFamily="18" charset="0"/>
                      </a:rPr>
                      <m:t>=</m:t>
                    </m:r>
                    <m:f>
                      <m:fPr>
                        <m:ctrlPr>
                          <a:rPr lang="es-CR" sz="1100" i="1">
                            <a:latin typeface="Cambria Math" panose="02040503050406030204" pitchFamily="18" charset="0"/>
                          </a:rPr>
                        </m:ctrlPr>
                      </m:fPr>
                      <m:num>
                        <m:sSub>
                          <m:sSubPr>
                            <m:ctrlPr>
                              <a:rPr lang="es-CR" sz="1100" b="0" i="1">
                                <a:latin typeface="Cambria Math" panose="02040503050406030204" pitchFamily="18" charset="0"/>
                              </a:rPr>
                            </m:ctrlPr>
                          </m:sSubPr>
                          <m:e>
                            <m:r>
                              <a:rPr lang="es-CR" sz="1100" b="0" i="1">
                                <a:solidFill>
                                  <a:schemeClr val="tx1"/>
                                </a:solidFill>
                                <a:effectLst/>
                                <a:latin typeface="Cambria Math" panose="02040503050406030204" pitchFamily="18" charset="0"/>
                                <a:ea typeface="+mn-ea"/>
                                <a:cs typeface="+mn-cs"/>
                              </a:rPr>
                              <m:t>𝑈𝑠𝑜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𝑒𝑛𝑒𝑟𝑔</m:t>
                            </m:r>
                            <m:r>
                              <a:rPr lang="es-CR" sz="1100" b="0" i="1">
                                <a:solidFill>
                                  <a:schemeClr val="tx1"/>
                                </a:solidFill>
                                <a:effectLst/>
                                <a:latin typeface="Cambria Math" panose="02040503050406030204" pitchFamily="18" charset="0"/>
                                <a:ea typeface="+mn-ea"/>
                                <a:cs typeface="+mn-cs"/>
                              </a:rPr>
                              <m:t>í</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𝑝𝑟𝑖𝑚𝑎𝑟𝑖𝑎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𝑡𝑜𝑡𝑎𝑙</m:t>
                            </m:r>
                          </m:e>
                          <m:sub>
                            <m:r>
                              <a:rPr lang="es-CR" sz="1100" b="0" i="1">
                                <a:latin typeface="Cambria Math" panose="02040503050406030204" pitchFamily="18" charset="0"/>
                              </a:rPr>
                              <m:t>𝑖</m:t>
                            </m:r>
                          </m:sub>
                        </m:sSub>
                      </m:num>
                      <m:den>
                        <m:sSub>
                          <m:sSubPr>
                            <m:ctrlPr>
                              <a:rPr lang="es-CR" sz="1100" b="0" i="1">
                                <a:latin typeface="Cambria Math" panose="02040503050406030204" pitchFamily="18" charset="0"/>
                              </a:rPr>
                            </m:ctrlPr>
                          </m:sSubPr>
                          <m:e>
                            <m:r>
                              <a:rPr lang="es-CR" sz="1100" b="0" i="1">
                                <a:latin typeface="Cambria Math" panose="02040503050406030204" pitchFamily="18" charset="0"/>
                              </a:rPr>
                              <m:t>𝑉𝐴𝐵</m:t>
                            </m:r>
                          </m:e>
                          <m:sub>
                            <m:r>
                              <a:rPr lang="es-CR" sz="1100" b="0" i="1">
                                <a:latin typeface="Cambria Math" panose="02040503050406030204" pitchFamily="18" charset="0"/>
                              </a:rPr>
                              <m:t>𝑖</m:t>
                            </m:r>
                          </m:sub>
                        </m:sSub>
                      </m:den>
                    </m:f>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CA00-000002000000}"/>
                </a:ext>
              </a:extLst>
            </xdr:cNvPr>
            <xdr:cNvSpPr txBox="1"/>
          </xdr:nvSpPr>
          <xdr:spPr>
            <a:xfrm>
              <a:off x="3114675" y="7829550"/>
              <a:ext cx="4901292" cy="4211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CR" sz="1100" b="0" i="0">
                  <a:latin typeface="Cambria Math" panose="02040503050406030204" pitchFamily="18" charset="0"/>
                </a:rPr>
                <a:t>𝐼𝑛𝑡𝑒𝑛𝑠𝑖𝑑𝑎𝑑 𝑒𝑛𝑒𝑟𝑔é𝑡𝑖𝑐𝑎 𝑝𝑟𝑖𝑚𝑎𝑟𝑖𝑎_𝑎𝑐𝑡_𝑒𝑐𝑜=〖</a:t>
              </a:r>
              <a:r>
                <a:rPr lang="es-CR" sz="1100" b="0" i="0">
                  <a:solidFill>
                    <a:schemeClr val="tx1"/>
                  </a:solidFill>
                  <a:effectLst/>
                  <a:latin typeface="Cambria Math" panose="02040503050406030204" pitchFamily="18" charset="0"/>
                  <a:ea typeface="+mn-ea"/>
                  <a:cs typeface="+mn-cs"/>
                </a:rPr>
                <a:t>𝑈𝑠𝑜 𝑑𝑒 𝑒𝑛𝑒𝑟𝑔í𝑎 𝑝𝑟𝑖𝑚𝑎𝑟𝑖𝑎 𝑡𝑜𝑡𝑎𝑙〗_</a:t>
              </a:r>
              <a:r>
                <a:rPr lang="es-CR" sz="1100" b="0" i="0">
                  <a:latin typeface="Cambria Math" panose="02040503050406030204" pitchFamily="18" charset="0"/>
                </a:rPr>
                <a:t>𝑖/〖𝑉𝐴𝐵〗_𝑖 </a:t>
              </a:r>
              <a:endParaRPr lang="es-CR" sz="1100"/>
            </a:p>
          </xdr:txBody>
        </xdr:sp>
      </mc:Fallback>
    </mc:AlternateContent>
    <xdr:clientData/>
  </xdr:oneCellAnchor>
</xdr:wsDr>
</file>

<file path=xl/drawings/drawing175.xml><?xml version="1.0" encoding="utf-8"?>
<xdr:wsDr xmlns:xdr="http://schemas.openxmlformats.org/drawingml/2006/spreadsheetDrawing" xmlns:a="http://schemas.openxmlformats.org/drawingml/2006/main">
  <xdr:oneCellAnchor>
    <xdr:from>
      <xdr:col>3</xdr:col>
      <xdr:colOff>28575</xdr:colOff>
      <xdr:row>15</xdr:row>
      <xdr:rowOff>236083</xdr:rowOff>
    </xdr:from>
    <xdr:ext cx="5276850" cy="421142"/>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CA00-000002000000}"/>
                </a:ext>
              </a:extLst>
            </xdr:cNvPr>
            <xdr:cNvSpPr txBox="1"/>
          </xdr:nvSpPr>
          <xdr:spPr>
            <a:xfrm>
              <a:off x="4152900" y="6389233"/>
              <a:ext cx="5276850" cy="4211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es-ES" sz="1100" b="0" i="1">
                        <a:latin typeface="Cambria Math" panose="02040503050406030204" pitchFamily="18" charset="0"/>
                      </a:rPr>
                      <m:t>𝑃𝑜𝑟𝑐𝑒𝑛𝑡𝑎𝑗𝑒</m:t>
                    </m:r>
                    <m:r>
                      <a:rPr lang="es-ES" sz="1100" b="0" i="1">
                        <a:latin typeface="Cambria Math" panose="02040503050406030204" pitchFamily="18" charset="0"/>
                      </a:rPr>
                      <m:t> </m:t>
                    </m:r>
                    <m:r>
                      <a:rPr lang="es-ES" sz="1100" b="0" i="1">
                        <a:latin typeface="Cambria Math" panose="02040503050406030204" pitchFamily="18" charset="0"/>
                      </a:rPr>
                      <m:t>𝑑𝑒</m:t>
                    </m:r>
                    <m:r>
                      <a:rPr lang="es-ES" sz="1100" b="0" i="1">
                        <a:latin typeface="Cambria Math" panose="02040503050406030204" pitchFamily="18" charset="0"/>
                      </a:rPr>
                      <m:t> </m:t>
                    </m:r>
                    <m:r>
                      <a:rPr lang="es-ES" sz="1100" b="0" i="1">
                        <a:latin typeface="Cambria Math" panose="02040503050406030204" pitchFamily="18" charset="0"/>
                      </a:rPr>
                      <m:t>𝑝𝑎𝑟𝑡𝑖𝑐𝑖𝑝𝑎𝑐𝑖</m:t>
                    </m:r>
                    <m:r>
                      <a:rPr lang="es-ES" sz="1100" b="0" i="1">
                        <a:latin typeface="Cambria Math" panose="02040503050406030204" pitchFamily="18" charset="0"/>
                      </a:rPr>
                      <m:t>ó</m:t>
                    </m:r>
                    <m:r>
                      <a:rPr lang="es-ES" sz="1100" b="0" i="1">
                        <a:latin typeface="Cambria Math" panose="02040503050406030204" pitchFamily="18" charset="0"/>
                      </a:rPr>
                      <m:t>𝑛</m:t>
                    </m:r>
                    <m:r>
                      <a:rPr lang="es-CR" sz="1100" b="0" i="1">
                        <a:latin typeface="Cambria Math" panose="02040503050406030204" pitchFamily="18" charset="0"/>
                      </a:rPr>
                      <m:t>=</m:t>
                    </m:r>
                    <m:f>
                      <m:fPr>
                        <m:ctrlPr>
                          <a:rPr lang="es-CR" sz="1100" i="1">
                            <a:latin typeface="Cambria Math" panose="02040503050406030204" pitchFamily="18" charset="0"/>
                          </a:rPr>
                        </m:ctrlPr>
                      </m:fPr>
                      <m:num>
                        <m:r>
                          <a:rPr lang="es-ES" sz="1100" b="0" i="1">
                            <a:latin typeface="Cambria Math" panose="02040503050406030204" pitchFamily="18" charset="0"/>
                          </a:rPr>
                          <m:t>𝐼𝐸𝐷</m:t>
                        </m:r>
                        <m:r>
                          <a:rPr lang="es-ES" sz="1100" b="0" i="1">
                            <a:latin typeface="Cambria Math" panose="02040503050406030204" pitchFamily="18" charset="0"/>
                          </a:rPr>
                          <m:t> </m:t>
                        </m:r>
                        <m:r>
                          <a:rPr lang="es-ES" sz="1100" b="0" i="1">
                            <a:latin typeface="Cambria Math" panose="02040503050406030204" pitchFamily="18" charset="0"/>
                          </a:rPr>
                          <m:t>𝑒𝑛</m:t>
                        </m:r>
                        <m:r>
                          <a:rPr lang="es-ES" sz="1100" b="0" i="1">
                            <a:latin typeface="Cambria Math" panose="02040503050406030204" pitchFamily="18" charset="0"/>
                          </a:rPr>
                          <m:t> </m:t>
                        </m:r>
                        <m:r>
                          <a:rPr lang="es-ES" sz="1100" b="0" i="1">
                            <a:latin typeface="Cambria Math" panose="02040503050406030204" pitchFamily="18" charset="0"/>
                          </a:rPr>
                          <m:t>𝑙𝑎</m:t>
                        </m:r>
                        <m:r>
                          <a:rPr lang="es-ES" sz="1100" b="0" i="1">
                            <a:latin typeface="Cambria Math" panose="02040503050406030204" pitchFamily="18" charset="0"/>
                          </a:rPr>
                          <m:t> </m:t>
                        </m:r>
                        <m:r>
                          <a:rPr lang="es-ES" sz="1100" b="0" i="1">
                            <a:latin typeface="Cambria Math" panose="02040503050406030204" pitchFamily="18" charset="0"/>
                          </a:rPr>
                          <m:t>𝑎𝑐𝑡𝑖𝑣𝑖𝑑𝑎𝑑</m:t>
                        </m:r>
                        <m:r>
                          <a:rPr lang="es-ES" sz="1100" b="0" i="1">
                            <a:latin typeface="Cambria Math" panose="02040503050406030204" pitchFamily="18" charset="0"/>
                          </a:rPr>
                          <m:t> </m:t>
                        </m:r>
                        <m:r>
                          <a:rPr lang="es-ES" sz="1100" b="0" i="1">
                            <a:latin typeface="Cambria Math" panose="02040503050406030204" pitchFamily="18" charset="0"/>
                          </a:rPr>
                          <m:t>𝑑𝑒</m:t>
                        </m:r>
                        <m:r>
                          <a:rPr lang="es-ES" sz="1100" b="0" i="1">
                            <a:latin typeface="Cambria Math" panose="02040503050406030204" pitchFamily="18" charset="0"/>
                          </a:rPr>
                          <m:t> </m:t>
                        </m:r>
                        <m:r>
                          <a:rPr lang="es-ES" sz="1100" b="0" i="1">
                            <a:latin typeface="Cambria Math" panose="02040503050406030204" pitchFamily="18" charset="0"/>
                          </a:rPr>
                          <m:t>𝑆𝑢𝑚𝑖𝑛𝑖𝑠𝑡𝑟𝑜</m:t>
                        </m:r>
                        <m:r>
                          <a:rPr lang="es-ES" sz="1100" b="0" i="1">
                            <a:latin typeface="Cambria Math" panose="02040503050406030204" pitchFamily="18" charset="0"/>
                          </a:rPr>
                          <m:t> </m:t>
                        </m:r>
                        <m:r>
                          <a:rPr lang="es-ES" sz="1100" b="0" i="1">
                            <a:latin typeface="Cambria Math" panose="02040503050406030204" pitchFamily="18" charset="0"/>
                          </a:rPr>
                          <m:t>𝑑𝑒</m:t>
                        </m:r>
                        <m:r>
                          <a:rPr lang="es-ES" sz="1100" b="0" i="1">
                            <a:latin typeface="Cambria Math" panose="02040503050406030204" pitchFamily="18" charset="0"/>
                          </a:rPr>
                          <m:t> </m:t>
                        </m:r>
                        <m:r>
                          <a:rPr lang="es-ES" sz="1100" b="0" i="1">
                            <a:latin typeface="Cambria Math" panose="02040503050406030204" pitchFamily="18" charset="0"/>
                          </a:rPr>
                          <m:t>𝐸𝑙𝑒𝑐𝑡𝑟𝑖𝑐𝑖𝑑𝑎𝑑</m:t>
                        </m:r>
                      </m:num>
                      <m:den>
                        <m:r>
                          <a:rPr lang="es-CR" sz="1100" b="0" i="1">
                            <a:latin typeface="Cambria Math" panose="02040503050406030204" pitchFamily="18" charset="0"/>
                          </a:rPr>
                          <m:t>𝑃𝐼𝐵</m:t>
                        </m:r>
                      </m:den>
                    </m:f>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CA00-000002000000}"/>
                </a:ext>
              </a:extLst>
            </xdr:cNvPr>
            <xdr:cNvSpPr txBox="1"/>
          </xdr:nvSpPr>
          <xdr:spPr>
            <a:xfrm>
              <a:off x="4152900" y="6389233"/>
              <a:ext cx="5276850" cy="4211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s-ES" sz="1100" b="0" i="0">
                  <a:latin typeface="Cambria Math" panose="02040503050406030204" pitchFamily="18" charset="0"/>
                </a:rPr>
                <a:t>𝑃𝑜𝑟𝑐𝑒𝑛𝑡𝑎𝑗𝑒 𝑑𝑒 𝑝𝑎𝑟𝑡𝑖𝑐𝑖𝑝𝑎𝑐𝑖ó𝑛</a:t>
              </a:r>
              <a:r>
                <a:rPr lang="es-CR" sz="1100" b="0" i="0">
                  <a:latin typeface="Cambria Math" panose="02040503050406030204" pitchFamily="18" charset="0"/>
                </a:rPr>
                <a:t>=</a:t>
              </a:r>
              <a:r>
                <a:rPr lang="es-CR" sz="1100" i="0">
                  <a:latin typeface="Cambria Math" panose="02040503050406030204" pitchFamily="18" charset="0"/>
                </a:rPr>
                <a:t>(</a:t>
              </a:r>
              <a:r>
                <a:rPr lang="es-ES" sz="1100" b="0" i="0">
                  <a:latin typeface="Cambria Math" panose="02040503050406030204" pitchFamily="18" charset="0"/>
                </a:rPr>
                <a:t>𝐼𝐸𝐷 𝑒𝑛 𝑙𝑎 𝑎𝑐𝑡𝑖𝑣𝑖𝑑𝑎𝑑 𝑑𝑒 𝑆𝑢𝑚𝑖𝑛𝑖𝑠𝑡𝑟𝑜 𝑑𝑒 𝐸𝑙𝑒𝑐𝑡𝑟𝑖𝑐𝑖𝑑𝑎𝑑</a:t>
              </a:r>
              <a:r>
                <a:rPr lang="es-CR" sz="1100" b="0" i="0">
                  <a:latin typeface="Cambria Math" panose="02040503050406030204" pitchFamily="18" charset="0"/>
                </a:rPr>
                <a:t>)/𝑃𝐼𝐵</a:t>
              </a:r>
              <a:endParaRPr lang="es-CR" sz="1100"/>
            </a:p>
          </xdr:txBody>
        </xdr:sp>
      </mc:Fallback>
    </mc:AlternateContent>
    <xdr:clientData/>
  </xdr:oneCellAnchor>
</xdr:wsDr>
</file>

<file path=xl/drawings/drawing176.xml><?xml version="1.0" encoding="utf-8"?>
<xdr:wsDr xmlns:xdr="http://schemas.openxmlformats.org/drawingml/2006/spreadsheetDrawing" xmlns:a="http://schemas.openxmlformats.org/drawingml/2006/main">
  <xdr:twoCellAnchor editAs="oneCell">
    <xdr:from>
      <xdr:col>0</xdr:col>
      <xdr:colOff>342900</xdr:colOff>
      <xdr:row>2</xdr:row>
      <xdr:rowOff>30831</xdr:rowOff>
    </xdr:from>
    <xdr:to>
      <xdr:col>1</xdr:col>
      <xdr:colOff>400050</xdr:colOff>
      <xdr:row>3</xdr:row>
      <xdr:rowOff>130399</xdr:rowOff>
    </xdr:to>
    <xdr:pic>
      <xdr:nvPicPr>
        <xdr:cNvPr id="2" name="Imagen 1">
          <a:extLst>
            <a:ext uri="{FF2B5EF4-FFF2-40B4-BE49-F238E27FC236}">
              <a16:creationId xmlns:a16="http://schemas.microsoft.com/office/drawing/2014/main" id="{00000000-0008-0000-CF00-000002000000}"/>
            </a:ext>
          </a:extLst>
        </xdr:cNvPr>
        <xdr:cNvPicPr>
          <a:picLocks noChangeAspect="1"/>
        </xdr:cNvPicPr>
      </xdr:nvPicPr>
      <xdr:blipFill>
        <a:blip xmlns:r="http://schemas.openxmlformats.org/officeDocument/2006/relationships" r:embed="rId1"/>
        <a:stretch>
          <a:fillRect/>
        </a:stretch>
      </xdr:blipFill>
      <xdr:spPr>
        <a:xfrm>
          <a:off x="342900" y="411831"/>
          <a:ext cx="819150" cy="794893"/>
        </a:xfrm>
        <a:prstGeom prst="rect">
          <a:avLst/>
        </a:prstGeom>
        <a:ln w="28575">
          <a:solidFill>
            <a:schemeClr val="bg1"/>
          </a:solidFill>
        </a:ln>
      </xdr:spPr>
    </xdr:pic>
    <xdr:clientData/>
  </xdr:twoCellAnchor>
</xdr:wsDr>
</file>

<file path=xl/drawings/drawing177.xml><?xml version="1.0" encoding="utf-8"?>
<xdr:wsDr xmlns:xdr="http://schemas.openxmlformats.org/drawingml/2006/spreadsheetDrawing" xmlns:a="http://schemas.openxmlformats.org/drawingml/2006/main">
  <xdr:twoCellAnchor>
    <xdr:from>
      <xdr:col>10</xdr:col>
      <xdr:colOff>38100</xdr:colOff>
      <xdr:row>9</xdr:row>
      <xdr:rowOff>681037</xdr:rowOff>
    </xdr:from>
    <xdr:to>
      <xdr:col>18</xdr:col>
      <xdr:colOff>419100</xdr:colOff>
      <xdr:row>25</xdr:row>
      <xdr:rowOff>61912</xdr:rowOff>
    </xdr:to>
    <xdr:graphicFrame macro="">
      <xdr:nvGraphicFramePr>
        <xdr:cNvPr id="2" name="Gráfico 1">
          <a:extLst>
            <a:ext uri="{FF2B5EF4-FFF2-40B4-BE49-F238E27FC236}">
              <a16:creationId xmlns:a16="http://schemas.microsoft.com/office/drawing/2014/main" id="{00000000-0008-0000-D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514350</xdr:colOff>
      <xdr:row>36</xdr:row>
      <xdr:rowOff>38100</xdr:rowOff>
    </xdr:from>
    <xdr:to>
      <xdr:col>17</xdr:col>
      <xdr:colOff>371475</xdr:colOff>
      <xdr:row>53</xdr:row>
      <xdr:rowOff>171450</xdr:rowOff>
    </xdr:to>
    <xdr:graphicFrame macro="">
      <xdr:nvGraphicFramePr>
        <xdr:cNvPr id="3" name="Gráfico 2">
          <a:extLst>
            <a:ext uri="{FF2B5EF4-FFF2-40B4-BE49-F238E27FC236}">
              <a16:creationId xmlns:a16="http://schemas.microsoft.com/office/drawing/2014/main" id="{00000000-0008-0000-D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8.xml><?xml version="1.0" encoding="utf-8"?>
<xdr:wsDr xmlns:xdr="http://schemas.openxmlformats.org/drawingml/2006/spreadsheetDrawing" xmlns:a="http://schemas.openxmlformats.org/drawingml/2006/main">
  <xdr:oneCellAnchor>
    <xdr:from>
      <xdr:col>3</xdr:col>
      <xdr:colOff>71437</xdr:colOff>
      <xdr:row>15</xdr:row>
      <xdr:rowOff>90487</xdr:rowOff>
    </xdr:from>
    <xdr:ext cx="4073166" cy="382862"/>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D100-000002000000}"/>
                </a:ext>
              </a:extLst>
            </xdr:cNvPr>
            <xdr:cNvSpPr txBox="1"/>
          </xdr:nvSpPr>
          <xdr:spPr>
            <a:xfrm>
              <a:off x="4062412" y="5233987"/>
              <a:ext cx="4073166" cy="3828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𝑑𝑒𝑙</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𝑃𝐼𝐵</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𝑝𝑒𝑟</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𝑐</m:t>
                    </m:r>
                    <m:r>
                      <a:rPr lang="es-CR" sz="1200" b="0" i="1">
                        <a:latin typeface="Cambria Math" panose="02040503050406030204" pitchFamily="18" charset="0"/>
                        <a:ea typeface="Cambria Math" panose="02040503050406030204" pitchFamily="18" charset="0"/>
                      </a:rPr>
                      <m:t>á</m:t>
                    </m:r>
                    <m:r>
                      <a:rPr lang="es-CR" sz="1200" b="0" i="1">
                        <a:latin typeface="Cambria Math" panose="02040503050406030204" pitchFamily="18" charset="0"/>
                        <a:ea typeface="Cambria Math" panose="02040503050406030204" pitchFamily="18" charset="0"/>
                      </a:rPr>
                      <m:t>𝑝𝑖𝑡𝑎</m:t>
                    </m:r>
                    <m:r>
                      <a:rPr lang="es-CR" sz="1200" b="0" i="1">
                        <a:latin typeface="Cambria Math" panose="02040503050406030204" pitchFamily="18" charset="0"/>
                        <a:ea typeface="Cambria Math" panose="02040503050406030204" pitchFamily="18" charset="0"/>
                      </a:rPr>
                      <m:t> =</m:t>
                    </m:r>
                    <m:f>
                      <m:fPr>
                        <m:ctrlPr>
                          <a:rPr lang="es-CR" sz="1200" i="1">
                            <a:latin typeface="Cambria Math" panose="02040503050406030204" pitchFamily="18" charset="0"/>
                          </a:rPr>
                        </m:ctrlPr>
                      </m:fPr>
                      <m:num>
                        <m:r>
                          <a:rPr lang="es-CR" sz="1200" b="0" i="1">
                            <a:latin typeface="Cambria Math" panose="02040503050406030204" pitchFamily="18" charset="0"/>
                          </a:rPr>
                          <m:t>(</m:t>
                        </m:r>
                        <m:sSub>
                          <m:sSubPr>
                            <m:ctrlPr>
                              <a:rPr lang="es-CR" sz="1200" b="0" i="1">
                                <a:latin typeface="Cambria Math" panose="02040503050406030204" pitchFamily="18" charset="0"/>
                              </a:rPr>
                            </m:ctrlPr>
                          </m:sSubPr>
                          <m:e>
                            <m:r>
                              <a:rPr lang="es-CR" sz="1200" b="0" i="1">
                                <a:latin typeface="Cambria Math" panose="02040503050406030204" pitchFamily="18" charset="0"/>
                              </a:rPr>
                              <m:t>𝑃</m:t>
                            </m:r>
                            <m:r>
                              <a:rPr lang="es-ES" sz="1200" b="0" i="1">
                                <a:latin typeface="Cambria Math" panose="02040503050406030204" pitchFamily="18" charset="0"/>
                              </a:rPr>
                              <m:t>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sub>
                        </m:sSub>
                        <m:r>
                          <a:rPr lang="es-CR" sz="1200" b="0" i="1">
                            <a:latin typeface="Cambria Math" panose="02040503050406030204" pitchFamily="18" charset="0"/>
                          </a:rPr>
                          <m:t>−</m:t>
                        </m:r>
                        <m:sSub>
                          <m:sSubPr>
                            <m:ctrlPr>
                              <a:rPr lang="es-CR" sz="1200" b="0" i="1">
                                <a:latin typeface="Cambria Math" panose="02040503050406030204" pitchFamily="18" charset="0"/>
                              </a:rPr>
                            </m:ctrlPr>
                          </m:sSubPr>
                          <m:e>
                            <m:r>
                              <a:rPr lang="es-CR" sz="1200" b="0" i="1">
                                <a:latin typeface="Cambria Math" panose="02040503050406030204" pitchFamily="18" charset="0"/>
                              </a:rPr>
                              <m:t>𝑃</m:t>
                            </m:r>
                            <m:r>
                              <a:rPr lang="es-ES" sz="1100" b="0" i="1">
                                <a:solidFill>
                                  <a:schemeClr val="tx1"/>
                                </a:solidFill>
                                <a:effectLst/>
                                <a:latin typeface="Cambria Math" panose="02040503050406030204" pitchFamily="18" charset="0"/>
                                <a:ea typeface="+mn-ea"/>
                                <a:cs typeface="+mn-cs"/>
                              </a:rPr>
                              <m:t>𝐼𝐵</m:t>
                            </m:r>
                            <m:r>
                              <a:rPr lang="es-ES" sz="1100" b="0" i="1">
                                <a:solidFill>
                                  <a:schemeClr val="tx1"/>
                                </a:solidFill>
                                <a:effectLst/>
                                <a:latin typeface="Cambria Math" panose="02040503050406030204" pitchFamily="18" charset="0"/>
                                <a:ea typeface="+mn-ea"/>
                                <a:cs typeface="+mn-cs"/>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r>
                              <a:rPr lang="es-CR" sz="1200" b="0" i="1">
                                <a:latin typeface="Cambria Math" panose="02040503050406030204" pitchFamily="18" charset="0"/>
                              </a:rPr>
                              <m:t>−1</m:t>
                            </m:r>
                          </m:sub>
                        </m:sSub>
                        <m:r>
                          <a:rPr lang="es-CR" sz="1200" b="0" i="1">
                            <a:latin typeface="Cambria Math" panose="02040503050406030204" pitchFamily="18" charset="0"/>
                          </a:rPr>
                          <m:t>)</m:t>
                        </m:r>
                      </m:num>
                      <m:den>
                        <m:sSub>
                          <m:sSubPr>
                            <m:ctrlPr>
                              <a:rPr lang="es-CR" sz="1200" i="1">
                                <a:latin typeface="Cambria Math" panose="02040503050406030204" pitchFamily="18" charset="0"/>
                              </a:rPr>
                            </m:ctrlPr>
                          </m:sSubPr>
                          <m:e>
                            <m:r>
                              <a:rPr lang="es-CR" sz="1200" b="0" i="1">
                                <a:latin typeface="Cambria Math" panose="02040503050406030204" pitchFamily="18" charset="0"/>
                              </a:rPr>
                              <m:t>𝑃𝐼𝐵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r>
                              <a:rPr lang="es-CR" sz="1200" b="0" i="1">
                                <a:latin typeface="Cambria Math" panose="02040503050406030204" pitchFamily="18" charset="0"/>
                              </a:rPr>
                              <m:t>−1</m:t>
                            </m:r>
                          </m:sub>
                        </m:sSub>
                      </m:den>
                    </m:f>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D100-000002000000}"/>
                </a:ext>
              </a:extLst>
            </xdr:cNvPr>
            <xdr:cNvSpPr txBox="1"/>
          </xdr:nvSpPr>
          <xdr:spPr>
            <a:xfrm>
              <a:off x="4062412" y="5233987"/>
              <a:ext cx="4073166" cy="3828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ea typeface="Cambria Math" panose="02040503050406030204" pitchFamily="18" charset="0"/>
                </a:rPr>
                <a:t>∆ 𝑑𝑒𝑙 𝑃𝐼𝐵 𝑝𝑒𝑟 𝑐á𝑝𝑖𝑡𝑎 =</a:t>
              </a:r>
              <a:r>
                <a:rPr lang="es-CR" sz="1200" i="0">
                  <a:latin typeface="Cambria Math" panose="02040503050406030204" pitchFamily="18" charset="0"/>
                </a:rPr>
                <a:t>(</a:t>
              </a:r>
              <a:r>
                <a:rPr lang="es-CR" sz="1200" b="0" i="0">
                  <a:latin typeface="Cambria Math" panose="02040503050406030204" pitchFamily="18" charset="0"/>
                </a:rPr>
                <a:t>(〖𝑃</a:t>
              </a:r>
              <a:r>
                <a:rPr lang="es-ES" sz="1200" b="0" i="0">
                  <a:latin typeface="Cambria Math" panose="02040503050406030204" pitchFamily="18" charset="0"/>
                </a:rPr>
                <a:t>𝐼𝐵</a:t>
              </a:r>
              <a:r>
                <a:rPr lang="es-CR" sz="1200" b="0" i="0">
                  <a:latin typeface="Cambria Math" panose="02040503050406030204" pitchFamily="18" charset="0"/>
                </a:rPr>
                <a:t> 𝑝𝑒𝑟𝑐á𝑝𝑖𝑡𝑎〗_𝑡−〖𝑃</a:t>
              </a:r>
              <a:r>
                <a:rPr lang="es-ES" sz="1100" b="0" i="0">
                  <a:solidFill>
                    <a:schemeClr val="tx1"/>
                  </a:solidFill>
                  <a:effectLst/>
                  <a:latin typeface="Cambria Math" panose="02040503050406030204" pitchFamily="18" charset="0"/>
                  <a:ea typeface="+mn-ea"/>
                  <a:cs typeface="+mn-cs"/>
                </a:rPr>
                <a:t>𝐼𝐵 </a:t>
              </a:r>
              <a:r>
                <a:rPr lang="es-CR" sz="1200" b="0" i="0">
                  <a:latin typeface="Cambria Math" panose="02040503050406030204" pitchFamily="18" charset="0"/>
                </a:rPr>
                <a:t>𝑝𝑒𝑟𝑐á𝑝𝑖𝑡𝑎〗_(𝑡−1)))/〖𝑃𝐼𝐵 𝑝𝑒𝑟𝑐á𝑝𝑖𝑡𝑎〗_(𝑡−1) </a:t>
              </a:r>
              <a:endParaRPr lang="es-CR" sz="1200"/>
            </a:p>
          </xdr:txBody>
        </xdr:sp>
      </mc:Fallback>
    </mc:AlternateContent>
    <xdr:clientData/>
  </xdr:oneCellAnchor>
  <xdr:oneCellAnchor>
    <xdr:from>
      <xdr:col>3</xdr:col>
      <xdr:colOff>48305</xdr:colOff>
      <xdr:row>15</xdr:row>
      <xdr:rowOff>751794</xdr:rowOff>
    </xdr:from>
    <xdr:ext cx="1985928" cy="376898"/>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D100-000003000000}"/>
                </a:ext>
              </a:extLst>
            </xdr:cNvPr>
            <xdr:cNvSpPr txBox="1"/>
          </xdr:nvSpPr>
          <xdr:spPr>
            <a:xfrm>
              <a:off x="4039280" y="5895294"/>
              <a:ext cx="1985928" cy="376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rPr>
                      <m:t>𝑃𝐼𝐵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r>
                      <a:rPr lang="es-CR" sz="1200" b="0" i="1">
                        <a:latin typeface="Cambria Math" panose="02040503050406030204" pitchFamily="18" charset="0"/>
                      </a:rPr>
                      <m:t>=</m:t>
                    </m:r>
                    <m:f>
                      <m:fPr>
                        <m:ctrlPr>
                          <a:rPr lang="es-CR" sz="1200" i="1">
                            <a:latin typeface="Cambria Math" panose="02040503050406030204" pitchFamily="18" charset="0"/>
                          </a:rPr>
                        </m:ctrlPr>
                      </m:fPr>
                      <m:num>
                        <m:sSub>
                          <m:sSubPr>
                            <m:ctrlPr>
                              <a:rPr lang="es-CR" sz="1200" i="1">
                                <a:latin typeface="Cambria Math" panose="02040503050406030204" pitchFamily="18" charset="0"/>
                              </a:rPr>
                            </m:ctrlPr>
                          </m:sSubPr>
                          <m:e>
                            <m:r>
                              <a:rPr lang="es-CR" sz="1200" b="0" i="1">
                                <a:latin typeface="Cambria Math" panose="02040503050406030204" pitchFamily="18" charset="0"/>
                              </a:rPr>
                              <m:t>𝑃𝐼𝐵</m:t>
                            </m:r>
                          </m:e>
                          <m:sub>
                            <m:r>
                              <a:rPr lang="es-CR" sz="1200" b="0" i="1">
                                <a:latin typeface="Cambria Math" panose="02040503050406030204" pitchFamily="18" charset="0"/>
                              </a:rPr>
                              <m:t>𝑡</m:t>
                            </m:r>
                          </m:sub>
                        </m:sSub>
                      </m:num>
                      <m:den>
                        <m:sSub>
                          <m:sSubPr>
                            <m:ctrlPr>
                              <a:rPr lang="es-CR" sz="1200" i="1">
                                <a:latin typeface="Cambria Math" panose="02040503050406030204" pitchFamily="18" charset="0"/>
                              </a:rPr>
                            </m:ctrlPr>
                          </m:sSubPr>
                          <m:e>
                            <m:r>
                              <a:rPr lang="es-CR" sz="1200" b="0" i="1">
                                <a:latin typeface="Cambria Math" panose="02040503050406030204" pitchFamily="18" charset="0"/>
                              </a:rPr>
                              <m:t>𝑃𝑙𝑜𝑏𝑙𝑎𝑐𝑖</m:t>
                            </m:r>
                            <m:r>
                              <a:rPr lang="es-CR" sz="1200" b="0" i="1">
                                <a:latin typeface="Cambria Math" panose="02040503050406030204" pitchFamily="18" charset="0"/>
                              </a:rPr>
                              <m:t>ó</m:t>
                            </m:r>
                            <m:r>
                              <a:rPr lang="es-CR" sz="1200" b="0" i="1">
                                <a:latin typeface="Cambria Math" panose="02040503050406030204" pitchFamily="18" charset="0"/>
                              </a:rPr>
                              <m:t>𝑛</m:t>
                            </m:r>
                          </m:e>
                          <m:sub>
                            <m:r>
                              <a:rPr lang="es-CR" sz="1200" b="0" i="1">
                                <a:latin typeface="Cambria Math" panose="02040503050406030204" pitchFamily="18" charset="0"/>
                              </a:rPr>
                              <m:t>𝑡</m:t>
                            </m:r>
                          </m:sub>
                        </m:sSub>
                      </m:den>
                    </m:f>
                  </m:oMath>
                </m:oMathPara>
              </a14:m>
              <a:endParaRPr lang="es-CR" sz="1200"/>
            </a:p>
          </xdr:txBody>
        </xdr:sp>
      </mc:Choice>
      <mc:Fallback xmlns="">
        <xdr:sp macro="" textlink="">
          <xdr:nvSpPr>
            <xdr:cNvPr id="3" name="CuadroTexto 2">
              <a:extLst>
                <a:ext uri="{FF2B5EF4-FFF2-40B4-BE49-F238E27FC236}">
                  <a16:creationId xmlns:a16="http://schemas.microsoft.com/office/drawing/2014/main" id="{00000000-0008-0000-D100-000003000000}"/>
                </a:ext>
              </a:extLst>
            </xdr:cNvPr>
            <xdr:cNvSpPr txBox="1"/>
          </xdr:nvSpPr>
          <xdr:spPr>
            <a:xfrm>
              <a:off x="4039280" y="5895294"/>
              <a:ext cx="1985928" cy="376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rPr>
                <a:t>𝑃𝐼𝐵 𝑝𝑒𝑟𝑐á𝑝𝑖𝑡𝑎=</a:t>
              </a:r>
              <a:r>
                <a:rPr lang="es-CR" sz="1200" i="0">
                  <a:latin typeface="Cambria Math" panose="02040503050406030204" pitchFamily="18" charset="0"/>
                </a:rPr>
                <a:t>〖</a:t>
              </a:r>
              <a:r>
                <a:rPr lang="es-CR" sz="1200" b="0" i="0">
                  <a:latin typeface="Cambria Math" panose="02040503050406030204" pitchFamily="18" charset="0"/>
                </a:rPr>
                <a:t>𝑃𝐼𝐵〗_𝑡/〖𝑃𝑙𝑜𝑏𝑙𝑎𝑐𝑖ó𝑛〗_𝑡 </a:t>
              </a:r>
              <a:endParaRPr lang="es-CR" sz="1200"/>
            </a:p>
          </xdr:txBody>
        </xdr:sp>
      </mc:Fallback>
    </mc:AlternateContent>
    <xdr:clientData/>
  </xdr:oneCellAnchor>
  <xdr:oneCellAnchor>
    <xdr:from>
      <xdr:col>3</xdr:col>
      <xdr:colOff>71437</xdr:colOff>
      <xdr:row>15</xdr:row>
      <xdr:rowOff>90487</xdr:rowOff>
    </xdr:from>
    <xdr:ext cx="4073166" cy="382862"/>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D100-000002000000}"/>
                </a:ext>
              </a:extLst>
            </xdr:cNvPr>
            <xdr:cNvSpPr txBox="1"/>
          </xdr:nvSpPr>
          <xdr:spPr>
            <a:xfrm>
              <a:off x="4062412" y="5233987"/>
              <a:ext cx="4073166" cy="3828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𝑑𝑒𝑙</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𝑃𝐼𝐵</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𝑝𝑒𝑟</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𝑐</m:t>
                    </m:r>
                    <m:r>
                      <a:rPr lang="es-CR" sz="1200" b="0" i="1">
                        <a:latin typeface="Cambria Math" panose="02040503050406030204" pitchFamily="18" charset="0"/>
                        <a:ea typeface="Cambria Math" panose="02040503050406030204" pitchFamily="18" charset="0"/>
                      </a:rPr>
                      <m:t>á</m:t>
                    </m:r>
                    <m:r>
                      <a:rPr lang="es-CR" sz="1200" b="0" i="1">
                        <a:latin typeface="Cambria Math" panose="02040503050406030204" pitchFamily="18" charset="0"/>
                        <a:ea typeface="Cambria Math" panose="02040503050406030204" pitchFamily="18" charset="0"/>
                      </a:rPr>
                      <m:t>𝑝𝑖𝑡𝑎</m:t>
                    </m:r>
                    <m:r>
                      <a:rPr lang="es-CR" sz="1200" b="0" i="1">
                        <a:latin typeface="Cambria Math" panose="02040503050406030204" pitchFamily="18" charset="0"/>
                        <a:ea typeface="Cambria Math" panose="02040503050406030204" pitchFamily="18" charset="0"/>
                      </a:rPr>
                      <m:t> =</m:t>
                    </m:r>
                    <m:f>
                      <m:fPr>
                        <m:ctrlPr>
                          <a:rPr lang="es-CR" sz="1200" i="1">
                            <a:latin typeface="Cambria Math" panose="02040503050406030204" pitchFamily="18" charset="0"/>
                          </a:rPr>
                        </m:ctrlPr>
                      </m:fPr>
                      <m:num>
                        <m:r>
                          <a:rPr lang="es-CR" sz="1200" b="0" i="1">
                            <a:latin typeface="Cambria Math" panose="02040503050406030204" pitchFamily="18" charset="0"/>
                          </a:rPr>
                          <m:t>(</m:t>
                        </m:r>
                        <m:sSub>
                          <m:sSubPr>
                            <m:ctrlPr>
                              <a:rPr lang="es-CR" sz="1200" b="0" i="1">
                                <a:latin typeface="Cambria Math" panose="02040503050406030204" pitchFamily="18" charset="0"/>
                              </a:rPr>
                            </m:ctrlPr>
                          </m:sSubPr>
                          <m:e>
                            <m:r>
                              <a:rPr lang="es-CR" sz="1200" b="0" i="1">
                                <a:latin typeface="Cambria Math" panose="02040503050406030204" pitchFamily="18" charset="0"/>
                              </a:rPr>
                              <m:t>𝑃</m:t>
                            </m:r>
                            <m:r>
                              <a:rPr lang="es-ES" sz="1200" b="0" i="1">
                                <a:latin typeface="Cambria Math" panose="02040503050406030204" pitchFamily="18" charset="0"/>
                              </a:rPr>
                              <m:t>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sub>
                        </m:sSub>
                        <m:r>
                          <a:rPr lang="es-CR" sz="1200" b="0" i="1">
                            <a:latin typeface="Cambria Math" panose="02040503050406030204" pitchFamily="18" charset="0"/>
                          </a:rPr>
                          <m:t>−</m:t>
                        </m:r>
                        <m:sSub>
                          <m:sSubPr>
                            <m:ctrlPr>
                              <a:rPr lang="es-CR" sz="1200" b="0" i="1">
                                <a:latin typeface="Cambria Math" panose="02040503050406030204" pitchFamily="18" charset="0"/>
                              </a:rPr>
                            </m:ctrlPr>
                          </m:sSubPr>
                          <m:e>
                            <m:r>
                              <a:rPr lang="es-CR" sz="1200" b="0" i="1">
                                <a:latin typeface="Cambria Math" panose="02040503050406030204" pitchFamily="18" charset="0"/>
                              </a:rPr>
                              <m:t>𝑃</m:t>
                            </m:r>
                            <m:r>
                              <a:rPr lang="es-ES" sz="1100" b="0" i="1">
                                <a:solidFill>
                                  <a:schemeClr val="tx1"/>
                                </a:solidFill>
                                <a:effectLst/>
                                <a:latin typeface="Cambria Math" panose="02040503050406030204" pitchFamily="18" charset="0"/>
                                <a:ea typeface="+mn-ea"/>
                                <a:cs typeface="+mn-cs"/>
                              </a:rPr>
                              <m:t>𝐼𝐵</m:t>
                            </m:r>
                            <m:r>
                              <a:rPr lang="es-ES" sz="1100" b="0" i="1">
                                <a:solidFill>
                                  <a:schemeClr val="tx1"/>
                                </a:solidFill>
                                <a:effectLst/>
                                <a:latin typeface="Cambria Math" panose="02040503050406030204" pitchFamily="18" charset="0"/>
                                <a:ea typeface="+mn-ea"/>
                                <a:cs typeface="+mn-cs"/>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r>
                              <a:rPr lang="es-CR" sz="1200" b="0" i="1">
                                <a:latin typeface="Cambria Math" panose="02040503050406030204" pitchFamily="18" charset="0"/>
                              </a:rPr>
                              <m:t>−1</m:t>
                            </m:r>
                          </m:sub>
                        </m:sSub>
                        <m:r>
                          <a:rPr lang="es-CR" sz="1200" b="0" i="1">
                            <a:latin typeface="Cambria Math" panose="02040503050406030204" pitchFamily="18" charset="0"/>
                          </a:rPr>
                          <m:t>)</m:t>
                        </m:r>
                      </m:num>
                      <m:den>
                        <m:sSub>
                          <m:sSubPr>
                            <m:ctrlPr>
                              <a:rPr lang="es-CR" sz="1200" i="1">
                                <a:latin typeface="Cambria Math" panose="02040503050406030204" pitchFamily="18" charset="0"/>
                              </a:rPr>
                            </m:ctrlPr>
                          </m:sSubPr>
                          <m:e>
                            <m:r>
                              <a:rPr lang="es-CR" sz="1200" b="0" i="1">
                                <a:latin typeface="Cambria Math" panose="02040503050406030204" pitchFamily="18" charset="0"/>
                              </a:rPr>
                              <m:t>𝑃𝐼𝐵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r>
                              <a:rPr lang="es-CR" sz="1200" b="0" i="1">
                                <a:latin typeface="Cambria Math" panose="02040503050406030204" pitchFamily="18" charset="0"/>
                              </a:rPr>
                              <m:t>−1</m:t>
                            </m:r>
                          </m:sub>
                        </m:sSub>
                      </m:den>
                    </m:f>
                  </m:oMath>
                </m:oMathPara>
              </a14:m>
              <a:endParaRPr lang="es-CR" sz="1200"/>
            </a:p>
          </xdr:txBody>
        </xdr:sp>
      </mc:Choice>
      <mc:Fallback xmlns="">
        <xdr:sp macro="" textlink="">
          <xdr:nvSpPr>
            <xdr:cNvPr id="4" name="CuadroTexto 3">
              <a:extLst>
                <a:ext uri="{FF2B5EF4-FFF2-40B4-BE49-F238E27FC236}">
                  <a16:creationId xmlns:a16="http://schemas.microsoft.com/office/drawing/2014/main" id="{00000000-0008-0000-D100-000002000000}"/>
                </a:ext>
              </a:extLst>
            </xdr:cNvPr>
            <xdr:cNvSpPr txBox="1"/>
          </xdr:nvSpPr>
          <xdr:spPr>
            <a:xfrm>
              <a:off x="4062412" y="5233987"/>
              <a:ext cx="4073166" cy="3828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ea typeface="Cambria Math" panose="02040503050406030204" pitchFamily="18" charset="0"/>
                </a:rPr>
                <a:t>∆ 𝑑𝑒𝑙 𝑃𝐼𝐵 𝑝𝑒𝑟 𝑐á𝑝𝑖𝑡𝑎 =</a:t>
              </a:r>
              <a:r>
                <a:rPr lang="es-CR" sz="1200" i="0">
                  <a:latin typeface="Cambria Math" panose="02040503050406030204" pitchFamily="18" charset="0"/>
                </a:rPr>
                <a:t>(</a:t>
              </a:r>
              <a:r>
                <a:rPr lang="es-CR" sz="1200" b="0" i="0">
                  <a:latin typeface="Cambria Math" panose="02040503050406030204" pitchFamily="18" charset="0"/>
                </a:rPr>
                <a:t>(〖𝑃</a:t>
              </a:r>
              <a:r>
                <a:rPr lang="es-ES" sz="1200" b="0" i="0">
                  <a:latin typeface="Cambria Math" panose="02040503050406030204" pitchFamily="18" charset="0"/>
                </a:rPr>
                <a:t>𝐼𝐵</a:t>
              </a:r>
              <a:r>
                <a:rPr lang="es-CR" sz="1200" b="0" i="0">
                  <a:latin typeface="Cambria Math" panose="02040503050406030204" pitchFamily="18" charset="0"/>
                </a:rPr>
                <a:t> 𝑝𝑒𝑟𝑐á𝑝𝑖𝑡𝑎〗_𝑡−〖𝑃</a:t>
              </a:r>
              <a:r>
                <a:rPr lang="es-ES" sz="1100" b="0" i="0">
                  <a:solidFill>
                    <a:schemeClr val="tx1"/>
                  </a:solidFill>
                  <a:effectLst/>
                  <a:latin typeface="Cambria Math" panose="02040503050406030204" pitchFamily="18" charset="0"/>
                  <a:ea typeface="+mn-ea"/>
                  <a:cs typeface="+mn-cs"/>
                </a:rPr>
                <a:t>𝐼𝐵 </a:t>
              </a:r>
              <a:r>
                <a:rPr lang="es-CR" sz="1200" b="0" i="0">
                  <a:latin typeface="Cambria Math" panose="02040503050406030204" pitchFamily="18" charset="0"/>
                </a:rPr>
                <a:t>𝑝𝑒𝑟𝑐á𝑝𝑖𝑡𝑎〗_(𝑡−1)))/〖𝑃𝐼𝐵 𝑝𝑒𝑟𝑐á𝑝𝑖𝑡𝑎〗_(𝑡−1) </a:t>
              </a:r>
              <a:endParaRPr lang="es-CR" sz="1200"/>
            </a:p>
          </xdr:txBody>
        </xdr:sp>
      </mc:Fallback>
    </mc:AlternateContent>
    <xdr:clientData/>
  </xdr:oneCellAnchor>
  <xdr:oneCellAnchor>
    <xdr:from>
      <xdr:col>3</xdr:col>
      <xdr:colOff>48305</xdr:colOff>
      <xdr:row>15</xdr:row>
      <xdr:rowOff>751794</xdr:rowOff>
    </xdr:from>
    <xdr:ext cx="1985928" cy="376898"/>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D100-000003000000}"/>
                </a:ext>
              </a:extLst>
            </xdr:cNvPr>
            <xdr:cNvSpPr txBox="1"/>
          </xdr:nvSpPr>
          <xdr:spPr>
            <a:xfrm>
              <a:off x="4039280" y="5895294"/>
              <a:ext cx="1985928" cy="376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rPr>
                      <m:t>𝑃𝐼𝐵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r>
                      <a:rPr lang="es-CR" sz="1200" b="0" i="1">
                        <a:latin typeface="Cambria Math" panose="02040503050406030204" pitchFamily="18" charset="0"/>
                      </a:rPr>
                      <m:t>=</m:t>
                    </m:r>
                    <m:f>
                      <m:fPr>
                        <m:ctrlPr>
                          <a:rPr lang="es-CR" sz="1200" i="1">
                            <a:latin typeface="Cambria Math" panose="02040503050406030204" pitchFamily="18" charset="0"/>
                          </a:rPr>
                        </m:ctrlPr>
                      </m:fPr>
                      <m:num>
                        <m:sSub>
                          <m:sSubPr>
                            <m:ctrlPr>
                              <a:rPr lang="es-CR" sz="1200" i="1">
                                <a:latin typeface="Cambria Math" panose="02040503050406030204" pitchFamily="18" charset="0"/>
                              </a:rPr>
                            </m:ctrlPr>
                          </m:sSubPr>
                          <m:e>
                            <m:r>
                              <a:rPr lang="es-CR" sz="1200" b="0" i="1">
                                <a:latin typeface="Cambria Math" panose="02040503050406030204" pitchFamily="18" charset="0"/>
                              </a:rPr>
                              <m:t>𝑃𝐼𝐵</m:t>
                            </m:r>
                          </m:e>
                          <m:sub>
                            <m:r>
                              <a:rPr lang="es-CR" sz="1200" b="0" i="1">
                                <a:latin typeface="Cambria Math" panose="02040503050406030204" pitchFamily="18" charset="0"/>
                              </a:rPr>
                              <m:t>𝑡</m:t>
                            </m:r>
                          </m:sub>
                        </m:sSub>
                      </m:num>
                      <m:den>
                        <m:sSub>
                          <m:sSubPr>
                            <m:ctrlPr>
                              <a:rPr lang="es-CR" sz="1200" i="1">
                                <a:latin typeface="Cambria Math" panose="02040503050406030204" pitchFamily="18" charset="0"/>
                              </a:rPr>
                            </m:ctrlPr>
                          </m:sSubPr>
                          <m:e>
                            <m:r>
                              <a:rPr lang="es-CR" sz="1200" b="0" i="1">
                                <a:latin typeface="Cambria Math" panose="02040503050406030204" pitchFamily="18" charset="0"/>
                              </a:rPr>
                              <m:t>𝑃𝑙𝑜𝑏𝑙𝑎𝑐𝑖</m:t>
                            </m:r>
                            <m:r>
                              <a:rPr lang="es-CR" sz="1200" b="0" i="1">
                                <a:latin typeface="Cambria Math" panose="02040503050406030204" pitchFamily="18" charset="0"/>
                              </a:rPr>
                              <m:t>ó</m:t>
                            </m:r>
                            <m:r>
                              <a:rPr lang="es-CR" sz="1200" b="0" i="1">
                                <a:latin typeface="Cambria Math" panose="02040503050406030204" pitchFamily="18" charset="0"/>
                              </a:rPr>
                              <m:t>𝑛</m:t>
                            </m:r>
                          </m:e>
                          <m:sub>
                            <m:r>
                              <a:rPr lang="es-CR" sz="1200" b="0" i="1">
                                <a:latin typeface="Cambria Math" panose="02040503050406030204" pitchFamily="18" charset="0"/>
                              </a:rPr>
                              <m:t>𝑡</m:t>
                            </m:r>
                          </m:sub>
                        </m:sSub>
                      </m:den>
                    </m:f>
                  </m:oMath>
                </m:oMathPara>
              </a14:m>
              <a:endParaRPr lang="es-CR" sz="1200"/>
            </a:p>
          </xdr:txBody>
        </xdr:sp>
      </mc:Choice>
      <mc:Fallback xmlns="">
        <xdr:sp macro="" textlink="">
          <xdr:nvSpPr>
            <xdr:cNvPr id="5" name="CuadroTexto 4">
              <a:extLst>
                <a:ext uri="{FF2B5EF4-FFF2-40B4-BE49-F238E27FC236}">
                  <a16:creationId xmlns:a16="http://schemas.microsoft.com/office/drawing/2014/main" id="{00000000-0008-0000-D100-000003000000}"/>
                </a:ext>
              </a:extLst>
            </xdr:cNvPr>
            <xdr:cNvSpPr txBox="1"/>
          </xdr:nvSpPr>
          <xdr:spPr>
            <a:xfrm>
              <a:off x="4039280" y="5895294"/>
              <a:ext cx="1985928" cy="376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rPr>
                <a:t>𝑃𝐼𝐵 𝑝𝑒𝑟𝑐á𝑝𝑖𝑡𝑎=</a:t>
              </a:r>
              <a:r>
                <a:rPr lang="es-CR" sz="1200" i="0">
                  <a:latin typeface="Cambria Math" panose="02040503050406030204" pitchFamily="18" charset="0"/>
                </a:rPr>
                <a:t>〖</a:t>
              </a:r>
              <a:r>
                <a:rPr lang="es-CR" sz="1200" b="0" i="0">
                  <a:latin typeface="Cambria Math" panose="02040503050406030204" pitchFamily="18" charset="0"/>
                </a:rPr>
                <a:t>𝑃𝐼𝐵〗_𝑡/〖𝑃𝑙𝑜𝑏𝑙𝑎𝑐𝑖ó𝑛〗_𝑡 </a:t>
              </a:r>
              <a:endParaRPr lang="es-CR" sz="1200"/>
            </a:p>
          </xdr:txBody>
        </xdr:sp>
      </mc:Fallback>
    </mc:AlternateContent>
    <xdr:clientData/>
  </xdr:oneCellAnchor>
  <xdr:oneCellAnchor>
    <xdr:from>
      <xdr:col>3</xdr:col>
      <xdr:colOff>71437</xdr:colOff>
      <xdr:row>15</xdr:row>
      <xdr:rowOff>90487</xdr:rowOff>
    </xdr:from>
    <xdr:ext cx="4073166" cy="382862"/>
    <mc:AlternateContent xmlns:mc="http://schemas.openxmlformats.org/markup-compatibility/2006" xmlns:a14="http://schemas.microsoft.com/office/drawing/2010/main">
      <mc:Choice Requires="a14">
        <xdr:sp macro="" textlink="">
          <xdr:nvSpPr>
            <xdr:cNvPr id="6" name="CuadroTexto 5">
              <a:extLst>
                <a:ext uri="{FF2B5EF4-FFF2-40B4-BE49-F238E27FC236}">
                  <a16:creationId xmlns:a16="http://schemas.microsoft.com/office/drawing/2014/main" id="{00000000-0008-0000-D100-000002000000}"/>
                </a:ext>
              </a:extLst>
            </xdr:cNvPr>
            <xdr:cNvSpPr txBox="1"/>
          </xdr:nvSpPr>
          <xdr:spPr>
            <a:xfrm>
              <a:off x="4062412" y="5424487"/>
              <a:ext cx="4073166" cy="3828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𝑑𝑒𝑙</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𝑃𝐼𝐵</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𝑝𝑒𝑟</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𝑐</m:t>
                    </m:r>
                    <m:r>
                      <a:rPr lang="es-CR" sz="1200" b="0" i="1">
                        <a:latin typeface="Cambria Math" panose="02040503050406030204" pitchFamily="18" charset="0"/>
                        <a:ea typeface="Cambria Math" panose="02040503050406030204" pitchFamily="18" charset="0"/>
                      </a:rPr>
                      <m:t>á</m:t>
                    </m:r>
                    <m:r>
                      <a:rPr lang="es-CR" sz="1200" b="0" i="1">
                        <a:latin typeface="Cambria Math" panose="02040503050406030204" pitchFamily="18" charset="0"/>
                        <a:ea typeface="Cambria Math" panose="02040503050406030204" pitchFamily="18" charset="0"/>
                      </a:rPr>
                      <m:t>𝑝𝑖𝑡𝑎</m:t>
                    </m:r>
                    <m:r>
                      <a:rPr lang="es-CR" sz="1200" b="0" i="1">
                        <a:latin typeface="Cambria Math" panose="02040503050406030204" pitchFamily="18" charset="0"/>
                        <a:ea typeface="Cambria Math" panose="02040503050406030204" pitchFamily="18" charset="0"/>
                      </a:rPr>
                      <m:t> =</m:t>
                    </m:r>
                    <m:f>
                      <m:fPr>
                        <m:ctrlPr>
                          <a:rPr lang="es-CR" sz="1200" i="1">
                            <a:latin typeface="Cambria Math" panose="02040503050406030204" pitchFamily="18" charset="0"/>
                          </a:rPr>
                        </m:ctrlPr>
                      </m:fPr>
                      <m:num>
                        <m:r>
                          <a:rPr lang="es-CR" sz="1200" b="0" i="1">
                            <a:latin typeface="Cambria Math" panose="02040503050406030204" pitchFamily="18" charset="0"/>
                          </a:rPr>
                          <m:t>(</m:t>
                        </m:r>
                        <m:sSub>
                          <m:sSubPr>
                            <m:ctrlPr>
                              <a:rPr lang="es-CR" sz="1200" b="0" i="1">
                                <a:latin typeface="Cambria Math" panose="02040503050406030204" pitchFamily="18" charset="0"/>
                              </a:rPr>
                            </m:ctrlPr>
                          </m:sSubPr>
                          <m:e>
                            <m:r>
                              <a:rPr lang="es-CR" sz="1200" b="0" i="1">
                                <a:latin typeface="Cambria Math" panose="02040503050406030204" pitchFamily="18" charset="0"/>
                              </a:rPr>
                              <m:t>𝑃</m:t>
                            </m:r>
                            <m:r>
                              <a:rPr lang="es-ES" sz="1200" b="0" i="1">
                                <a:latin typeface="Cambria Math" panose="02040503050406030204" pitchFamily="18" charset="0"/>
                              </a:rPr>
                              <m:t>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sub>
                        </m:sSub>
                        <m:r>
                          <a:rPr lang="es-CR" sz="1200" b="0" i="1">
                            <a:latin typeface="Cambria Math" panose="02040503050406030204" pitchFamily="18" charset="0"/>
                          </a:rPr>
                          <m:t>−</m:t>
                        </m:r>
                        <m:sSub>
                          <m:sSubPr>
                            <m:ctrlPr>
                              <a:rPr lang="es-CR" sz="1200" b="0" i="1">
                                <a:latin typeface="Cambria Math" panose="02040503050406030204" pitchFamily="18" charset="0"/>
                              </a:rPr>
                            </m:ctrlPr>
                          </m:sSubPr>
                          <m:e>
                            <m:r>
                              <a:rPr lang="es-CR" sz="1200" b="0" i="1">
                                <a:latin typeface="Cambria Math" panose="02040503050406030204" pitchFamily="18" charset="0"/>
                              </a:rPr>
                              <m:t>𝑃</m:t>
                            </m:r>
                            <m:r>
                              <a:rPr lang="es-ES" sz="1100" b="0" i="1">
                                <a:solidFill>
                                  <a:schemeClr val="tx1"/>
                                </a:solidFill>
                                <a:effectLst/>
                                <a:latin typeface="Cambria Math" panose="02040503050406030204" pitchFamily="18" charset="0"/>
                                <a:ea typeface="+mn-ea"/>
                                <a:cs typeface="+mn-cs"/>
                              </a:rPr>
                              <m:t>𝐼𝐵</m:t>
                            </m:r>
                            <m:r>
                              <a:rPr lang="es-ES" sz="1100" b="0" i="1">
                                <a:solidFill>
                                  <a:schemeClr val="tx1"/>
                                </a:solidFill>
                                <a:effectLst/>
                                <a:latin typeface="Cambria Math" panose="02040503050406030204" pitchFamily="18" charset="0"/>
                                <a:ea typeface="+mn-ea"/>
                                <a:cs typeface="+mn-cs"/>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r>
                              <a:rPr lang="es-CR" sz="1200" b="0" i="1">
                                <a:latin typeface="Cambria Math" panose="02040503050406030204" pitchFamily="18" charset="0"/>
                              </a:rPr>
                              <m:t>−1</m:t>
                            </m:r>
                          </m:sub>
                        </m:sSub>
                        <m:r>
                          <a:rPr lang="es-CR" sz="1200" b="0" i="1">
                            <a:latin typeface="Cambria Math" panose="02040503050406030204" pitchFamily="18" charset="0"/>
                          </a:rPr>
                          <m:t>)</m:t>
                        </m:r>
                      </m:num>
                      <m:den>
                        <m:sSub>
                          <m:sSubPr>
                            <m:ctrlPr>
                              <a:rPr lang="es-CR" sz="1200" i="1">
                                <a:latin typeface="Cambria Math" panose="02040503050406030204" pitchFamily="18" charset="0"/>
                              </a:rPr>
                            </m:ctrlPr>
                          </m:sSubPr>
                          <m:e>
                            <m:r>
                              <a:rPr lang="es-CR" sz="1200" b="0" i="1">
                                <a:latin typeface="Cambria Math" panose="02040503050406030204" pitchFamily="18" charset="0"/>
                              </a:rPr>
                              <m:t>𝑃𝐼𝐵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r>
                              <a:rPr lang="es-CR" sz="1200" b="0" i="1">
                                <a:latin typeface="Cambria Math" panose="02040503050406030204" pitchFamily="18" charset="0"/>
                              </a:rPr>
                              <m:t>−1</m:t>
                            </m:r>
                          </m:sub>
                        </m:sSub>
                      </m:den>
                    </m:f>
                  </m:oMath>
                </m:oMathPara>
              </a14:m>
              <a:endParaRPr lang="es-CR" sz="1200"/>
            </a:p>
          </xdr:txBody>
        </xdr:sp>
      </mc:Choice>
      <mc:Fallback xmlns="">
        <xdr:sp macro="" textlink="">
          <xdr:nvSpPr>
            <xdr:cNvPr id="6" name="CuadroTexto 5">
              <a:extLst>
                <a:ext uri="{FF2B5EF4-FFF2-40B4-BE49-F238E27FC236}">
                  <a16:creationId xmlns:a16="http://schemas.microsoft.com/office/drawing/2014/main" id="{00000000-0008-0000-D100-000002000000}"/>
                </a:ext>
              </a:extLst>
            </xdr:cNvPr>
            <xdr:cNvSpPr txBox="1"/>
          </xdr:nvSpPr>
          <xdr:spPr>
            <a:xfrm>
              <a:off x="4062412" y="5424487"/>
              <a:ext cx="4073166" cy="3828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ea typeface="Cambria Math" panose="02040503050406030204" pitchFamily="18" charset="0"/>
                </a:rPr>
                <a:t>∆ 𝑑𝑒𝑙 𝑃𝐼𝐵 𝑝𝑒𝑟 𝑐á𝑝𝑖𝑡𝑎 =</a:t>
              </a:r>
              <a:r>
                <a:rPr lang="es-CR" sz="1200" i="0">
                  <a:latin typeface="Cambria Math" panose="02040503050406030204" pitchFamily="18" charset="0"/>
                </a:rPr>
                <a:t>(</a:t>
              </a:r>
              <a:r>
                <a:rPr lang="es-CR" sz="1200" b="0" i="0">
                  <a:latin typeface="Cambria Math" panose="02040503050406030204" pitchFamily="18" charset="0"/>
                </a:rPr>
                <a:t>(〖𝑃</a:t>
              </a:r>
              <a:r>
                <a:rPr lang="es-ES" sz="1200" b="0" i="0">
                  <a:latin typeface="Cambria Math" panose="02040503050406030204" pitchFamily="18" charset="0"/>
                </a:rPr>
                <a:t>𝐼𝐵</a:t>
              </a:r>
              <a:r>
                <a:rPr lang="es-CR" sz="1200" b="0" i="0">
                  <a:latin typeface="Cambria Math" panose="02040503050406030204" pitchFamily="18" charset="0"/>
                </a:rPr>
                <a:t> 𝑝𝑒𝑟𝑐á𝑝𝑖𝑡𝑎〗_𝑡−〖𝑃</a:t>
              </a:r>
              <a:r>
                <a:rPr lang="es-ES" sz="1100" b="0" i="0">
                  <a:solidFill>
                    <a:schemeClr val="tx1"/>
                  </a:solidFill>
                  <a:effectLst/>
                  <a:latin typeface="Cambria Math" panose="02040503050406030204" pitchFamily="18" charset="0"/>
                  <a:ea typeface="+mn-ea"/>
                  <a:cs typeface="+mn-cs"/>
                </a:rPr>
                <a:t>𝐼𝐵 </a:t>
              </a:r>
              <a:r>
                <a:rPr lang="es-CR" sz="1200" b="0" i="0">
                  <a:latin typeface="Cambria Math" panose="02040503050406030204" pitchFamily="18" charset="0"/>
                </a:rPr>
                <a:t>𝑝𝑒𝑟𝑐á𝑝𝑖𝑡𝑎〗_(𝑡−1)))/〖𝑃𝐼𝐵 𝑝𝑒𝑟𝑐á𝑝𝑖𝑡𝑎〗_(𝑡−1) </a:t>
              </a:r>
              <a:endParaRPr lang="es-CR" sz="1200"/>
            </a:p>
          </xdr:txBody>
        </xdr:sp>
      </mc:Fallback>
    </mc:AlternateContent>
    <xdr:clientData/>
  </xdr:oneCellAnchor>
  <xdr:oneCellAnchor>
    <xdr:from>
      <xdr:col>3</xdr:col>
      <xdr:colOff>48305</xdr:colOff>
      <xdr:row>15</xdr:row>
      <xdr:rowOff>751794</xdr:rowOff>
    </xdr:from>
    <xdr:ext cx="1985928" cy="376898"/>
    <mc:AlternateContent xmlns:mc="http://schemas.openxmlformats.org/markup-compatibility/2006" xmlns:a14="http://schemas.microsoft.com/office/drawing/2010/main">
      <mc:Choice Requires="a14">
        <xdr:sp macro="" textlink="">
          <xdr:nvSpPr>
            <xdr:cNvPr id="7" name="CuadroTexto 6">
              <a:extLst>
                <a:ext uri="{FF2B5EF4-FFF2-40B4-BE49-F238E27FC236}">
                  <a16:creationId xmlns:a16="http://schemas.microsoft.com/office/drawing/2014/main" id="{00000000-0008-0000-D100-000003000000}"/>
                </a:ext>
              </a:extLst>
            </xdr:cNvPr>
            <xdr:cNvSpPr txBox="1"/>
          </xdr:nvSpPr>
          <xdr:spPr>
            <a:xfrm>
              <a:off x="4039280" y="6085794"/>
              <a:ext cx="1985928" cy="376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rPr>
                      <m:t>𝑃𝐼𝐵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r>
                      <a:rPr lang="es-CR" sz="1200" b="0" i="1">
                        <a:latin typeface="Cambria Math" panose="02040503050406030204" pitchFamily="18" charset="0"/>
                      </a:rPr>
                      <m:t>=</m:t>
                    </m:r>
                    <m:f>
                      <m:fPr>
                        <m:ctrlPr>
                          <a:rPr lang="es-CR" sz="1200" i="1">
                            <a:latin typeface="Cambria Math" panose="02040503050406030204" pitchFamily="18" charset="0"/>
                          </a:rPr>
                        </m:ctrlPr>
                      </m:fPr>
                      <m:num>
                        <m:sSub>
                          <m:sSubPr>
                            <m:ctrlPr>
                              <a:rPr lang="es-CR" sz="1200" i="1">
                                <a:latin typeface="Cambria Math" panose="02040503050406030204" pitchFamily="18" charset="0"/>
                              </a:rPr>
                            </m:ctrlPr>
                          </m:sSubPr>
                          <m:e>
                            <m:r>
                              <a:rPr lang="es-CR" sz="1200" b="0" i="1">
                                <a:latin typeface="Cambria Math" panose="02040503050406030204" pitchFamily="18" charset="0"/>
                              </a:rPr>
                              <m:t>𝑃𝐼𝐵</m:t>
                            </m:r>
                          </m:e>
                          <m:sub>
                            <m:r>
                              <a:rPr lang="es-CR" sz="1200" b="0" i="1">
                                <a:latin typeface="Cambria Math" panose="02040503050406030204" pitchFamily="18" charset="0"/>
                              </a:rPr>
                              <m:t>𝑡</m:t>
                            </m:r>
                          </m:sub>
                        </m:sSub>
                      </m:num>
                      <m:den>
                        <m:sSub>
                          <m:sSubPr>
                            <m:ctrlPr>
                              <a:rPr lang="es-CR" sz="1200" i="1">
                                <a:latin typeface="Cambria Math" panose="02040503050406030204" pitchFamily="18" charset="0"/>
                              </a:rPr>
                            </m:ctrlPr>
                          </m:sSubPr>
                          <m:e>
                            <m:r>
                              <a:rPr lang="es-CR" sz="1200" b="0" i="1">
                                <a:latin typeface="Cambria Math" panose="02040503050406030204" pitchFamily="18" charset="0"/>
                              </a:rPr>
                              <m:t>𝑃𝑙𝑜𝑏𝑙𝑎𝑐𝑖</m:t>
                            </m:r>
                            <m:r>
                              <a:rPr lang="es-CR" sz="1200" b="0" i="1">
                                <a:latin typeface="Cambria Math" panose="02040503050406030204" pitchFamily="18" charset="0"/>
                              </a:rPr>
                              <m:t>ó</m:t>
                            </m:r>
                            <m:r>
                              <a:rPr lang="es-CR" sz="1200" b="0" i="1">
                                <a:latin typeface="Cambria Math" panose="02040503050406030204" pitchFamily="18" charset="0"/>
                              </a:rPr>
                              <m:t>𝑛</m:t>
                            </m:r>
                          </m:e>
                          <m:sub>
                            <m:r>
                              <a:rPr lang="es-CR" sz="1200" b="0" i="1">
                                <a:latin typeface="Cambria Math" panose="02040503050406030204" pitchFamily="18" charset="0"/>
                              </a:rPr>
                              <m:t>𝑡</m:t>
                            </m:r>
                          </m:sub>
                        </m:sSub>
                      </m:den>
                    </m:f>
                  </m:oMath>
                </m:oMathPara>
              </a14:m>
              <a:endParaRPr lang="es-CR" sz="1200"/>
            </a:p>
          </xdr:txBody>
        </xdr:sp>
      </mc:Choice>
      <mc:Fallback xmlns="">
        <xdr:sp macro="" textlink="">
          <xdr:nvSpPr>
            <xdr:cNvPr id="7" name="CuadroTexto 6">
              <a:extLst>
                <a:ext uri="{FF2B5EF4-FFF2-40B4-BE49-F238E27FC236}">
                  <a16:creationId xmlns:a16="http://schemas.microsoft.com/office/drawing/2014/main" id="{00000000-0008-0000-D100-000003000000}"/>
                </a:ext>
              </a:extLst>
            </xdr:cNvPr>
            <xdr:cNvSpPr txBox="1"/>
          </xdr:nvSpPr>
          <xdr:spPr>
            <a:xfrm>
              <a:off x="4039280" y="6085794"/>
              <a:ext cx="1985928" cy="376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rPr>
                <a:t>𝑃𝐼𝐵 𝑝𝑒𝑟𝑐á𝑝𝑖𝑡𝑎=</a:t>
              </a:r>
              <a:r>
                <a:rPr lang="es-CR" sz="1200" i="0">
                  <a:latin typeface="Cambria Math" panose="02040503050406030204" pitchFamily="18" charset="0"/>
                </a:rPr>
                <a:t>〖</a:t>
              </a:r>
              <a:r>
                <a:rPr lang="es-CR" sz="1200" b="0" i="0">
                  <a:latin typeface="Cambria Math" panose="02040503050406030204" pitchFamily="18" charset="0"/>
                </a:rPr>
                <a:t>𝑃𝐼𝐵〗_𝑡/〖𝑃𝑙𝑜𝑏𝑙𝑎𝑐𝑖ó𝑛〗_𝑡 </a:t>
              </a:r>
              <a:endParaRPr lang="es-CR" sz="1200"/>
            </a:p>
          </xdr:txBody>
        </xdr:sp>
      </mc:Fallback>
    </mc:AlternateContent>
    <xdr:clientData/>
  </xdr:oneCellAnchor>
  <xdr:oneCellAnchor>
    <xdr:from>
      <xdr:col>3</xdr:col>
      <xdr:colOff>71437</xdr:colOff>
      <xdr:row>15</xdr:row>
      <xdr:rowOff>90487</xdr:rowOff>
    </xdr:from>
    <xdr:ext cx="4073166" cy="382862"/>
    <mc:AlternateContent xmlns:mc="http://schemas.openxmlformats.org/markup-compatibility/2006" xmlns:a14="http://schemas.microsoft.com/office/drawing/2010/main">
      <mc:Choice Requires="a14">
        <xdr:sp macro="" textlink="">
          <xdr:nvSpPr>
            <xdr:cNvPr id="8" name="CuadroTexto 7">
              <a:extLst>
                <a:ext uri="{FF2B5EF4-FFF2-40B4-BE49-F238E27FC236}">
                  <a16:creationId xmlns:a16="http://schemas.microsoft.com/office/drawing/2014/main" id="{00000000-0008-0000-D100-000002000000}"/>
                </a:ext>
              </a:extLst>
            </xdr:cNvPr>
            <xdr:cNvSpPr txBox="1"/>
          </xdr:nvSpPr>
          <xdr:spPr>
            <a:xfrm>
              <a:off x="4062412" y="5424487"/>
              <a:ext cx="4073166" cy="3828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𝑑𝑒𝑙</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𝑃𝐼𝐵</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𝑝𝑒𝑟</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𝑐</m:t>
                    </m:r>
                    <m:r>
                      <a:rPr lang="es-CR" sz="1200" b="0" i="1">
                        <a:latin typeface="Cambria Math" panose="02040503050406030204" pitchFamily="18" charset="0"/>
                        <a:ea typeface="Cambria Math" panose="02040503050406030204" pitchFamily="18" charset="0"/>
                      </a:rPr>
                      <m:t>á</m:t>
                    </m:r>
                    <m:r>
                      <a:rPr lang="es-CR" sz="1200" b="0" i="1">
                        <a:latin typeface="Cambria Math" panose="02040503050406030204" pitchFamily="18" charset="0"/>
                        <a:ea typeface="Cambria Math" panose="02040503050406030204" pitchFamily="18" charset="0"/>
                      </a:rPr>
                      <m:t>𝑝𝑖𝑡𝑎</m:t>
                    </m:r>
                    <m:r>
                      <a:rPr lang="es-CR" sz="1200" b="0" i="1">
                        <a:latin typeface="Cambria Math" panose="02040503050406030204" pitchFamily="18" charset="0"/>
                        <a:ea typeface="Cambria Math" panose="02040503050406030204" pitchFamily="18" charset="0"/>
                      </a:rPr>
                      <m:t> =</m:t>
                    </m:r>
                    <m:f>
                      <m:fPr>
                        <m:ctrlPr>
                          <a:rPr lang="es-CR" sz="1200" i="1">
                            <a:latin typeface="Cambria Math" panose="02040503050406030204" pitchFamily="18" charset="0"/>
                          </a:rPr>
                        </m:ctrlPr>
                      </m:fPr>
                      <m:num>
                        <m:r>
                          <a:rPr lang="es-CR" sz="1200" b="0" i="1">
                            <a:latin typeface="Cambria Math" panose="02040503050406030204" pitchFamily="18" charset="0"/>
                          </a:rPr>
                          <m:t>(</m:t>
                        </m:r>
                        <m:sSub>
                          <m:sSubPr>
                            <m:ctrlPr>
                              <a:rPr lang="es-CR" sz="1200" b="0" i="1">
                                <a:latin typeface="Cambria Math" panose="02040503050406030204" pitchFamily="18" charset="0"/>
                              </a:rPr>
                            </m:ctrlPr>
                          </m:sSubPr>
                          <m:e>
                            <m:r>
                              <a:rPr lang="es-CR" sz="1200" b="0" i="1">
                                <a:latin typeface="Cambria Math" panose="02040503050406030204" pitchFamily="18" charset="0"/>
                              </a:rPr>
                              <m:t>𝑃</m:t>
                            </m:r>
                            <m:r>
                              <a:rPr lang="es-ES" sz="1200" b="0" i="1">
                                <a:latin typeface="Cambria Math" panose="02040503050406030204" pitchFamily="18" charset="0"/>
                              </a:rPr>
                              <m:t>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sub>
                        </m:sSub>
                        <m:r>
                          <a:rPr lang="es-CR" sz="1200" b="0" i="1">
                            <a:latin typeface="Cambria Math" panose="02040503050406030204" pitchFamily="18" charset="0"/>
                          </a:rPr>
                          <m:t>−</m:t>
                        </m:r>
                        <m:sSub>
                          <m:sSubPr>
                            <m:ctrlPr>
                              <a:rPr lang="es-CR" sz="1200" b="0" i="1">
                                <a:latin typeface="Cambria Math" panose="02040503050406030204" pitchFamily="18" charset="0"/>
                              </a:rPr>
                            </m:ctrlPr>
                          </m:sSubPr>
                          <m:e>
                            <m:r>
                              <a:rPr lang="es-CR" sz="1200" b="0" i="1">
                                <a:latin typeface="Cambria Math" panose="02040503050406030204" pitchFamily="18" charset="0"/>
                              </a:rPr>
                              <m:t>𝑃</m:t>
                            </m:r>
                            <m:r>
                              <a:rPr lang="es-ES" sz="1100" b="0" i="1">
                                <a:solidFill>
                                  <a:schemeClr val="tx1"/>
                                </a:solidFill>
                                <a:effectLst/>
                                <a:latin typeface="Cambria Math" panose="02040503050406030204" pitchFamily="18" charset="0"/>
                                <a:ea typeface="+mn-ea"/>
                                <a:cs typeface="+mn-cs"/>
                              </a:rPr>
                              <m:t>𝐼𝐵</m:t>
                            </m:r>
                            <m:r>
                              <a:rPr lang="es-ES" sz="1100" b="0" i="1">
                                <a:solidFill>
                                  <a:schemeClr val="tx1"/>
                                </a:solidFill>
                                <a:effectLst/>
                                <a:latin typeface="Cambria Math" panose="02040503050406030204" pitchFamily="18" charset="0"/>
                                <a:ea typeface="+mn-ea"/>
                                <a:cs typeface="+mn-cs"/>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r>
                              <a:rPr lang="es-CR" sz="1200" b="0" i="1">
                                <a:latin typeface="Cambria Math" panose="02040503050406030204" pitchFamily="18" charset="0"/>
                              </a:rPr>
                              <m:t>−1</m:t>
                            </m:r>
                          </m:sub>
                        </m:sSub>
                        <m:r>
                          <a:rPr lang="es-CR" sz="1200" b="0" i="1">
                            <a:latin typeface="Cambria Math" panose="02040503050406030204" pitchFamily="18" charset="0"/>
                          </a:rPr>
                          <m:t>)</m:t>
                        </m:r>
                      </m:num>
                      <m:den>
                        <m:sSub>
                          <m:sSubPr>
                            <m:ctrlPr>
                              <a:rPr lang="es-CR" sz="1200" i="1">
                                <a:latin typeface="Cambria Math" panose="02040503050406030204" pitchFamily="18" charset="0"/>
                              </a:rPr>
                            </m:ctrlPr>
                          </m:sSubPr>
                          <m:e>
                            <m:r>
                              <a:rPr lang="es-CR" sz="1200" b="0" i="1">
                                <a:latin typeface="Cambria Math" panose="02040503050406030204" pitchFamily="18" charset="0"/>
                              </a:rPr>
                              <m:t>𝑃𝐼𝐵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r>
                              <a:rPr lang="es-CR" sz="1200" b="0" i="1">
                                <a:latin typeface="Cambria Math" panose="02040503050406030204" pitchFamily="18" charset="0"/>
                              </a:rPr>
                              <m:t>−1</m:t>
                            </m:r>
                          </m:sub>
                        </m:sSub>
                      </m:den>
                    </m:f>
                  </m:oMath>
                </m:oMathPara>
              </a14:m>
              <a:endParaRPr lang="es-CR" sz="1200"/>
            </a:p>
          </xdr:txBody>
        </xdr:sp>
      </mc:Choice>
      <mc:Fallback xmlns="">
        <xdr:sp macro="" textlink="">
          <xdr:nvSpPr>
            <xdr:cNvPr id="8" name="CuadroTexto 7">
              <a:extLst>
                <a:ext uri="{FF2B5EF4-FFF2-40B4-BE49-F238E27FC236}">
                  <a16:creationId xmlns:a16="http://schemas.microsoft.com/office/drawing/2014/main" id="{00000000-0008-0000-D100-000002000000}"/>
                </a:ext>
              </a:extLst>
            </xdr:cNvPr>
            <xdr:cNvSpPr txBox="1"/>
          </xdr:nvSpPr>
          <xdr:spPr>
            <a:xfrm>
              <a:off x="4062412" y="5424487"/>
              <a:ext cx="4073166" cy="3828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ea typeface="Cambria Math" panose="02040503050406030204" pitchFamily="18" charset="0"/>
                </a:rPr>
                <a:t>∆ 𝑑𝑒𝑙 𝑃𝐼𝐵 𝑝𝑒𝑟 𝑐á𝑝𝑖𝑡𝑎 =</a:t>
              </a:r>
              <a:r>
                <a:rPr lang="es-CR" sz="1200" i="0">
                  <a:latin typeface="Cambria Math" panose="02040503050406030204" pitchFamily="18" charset="0"/>
                </a:rPr>
                <a:t>(</a:t>
              </a:r>
              <a:r>
                <a:rPr lang="es-CR" sz="1200" b="0" i="0">
                  <a:latin typeface="Cambria Math" panose="02040503050406030204" pitchFamily="18" charset="0"/>
                </a:rPr>
                <a:t>(〖𝑃</a:t>
              </a:r>
              <a:r>
                <a:rPr lang="es-ES" sz="1200" b="0" i="0">
                  <a:latin typeface="Cambria Math" panose="02040503050406030204" pitchFamily="18" charset="0"/>
                </a:rPr>
                <a:t>𝐼𝐵</a:t>
              </a:r>
              <a:r>
                <a:rPr lang="es-CR" sz="1200" b="0" i="0">
                  <a:latin typeface="Cambria Math" panose="02040503050406030204" pitchFamily="18" charset="0"/>
                </a:rPr>
                <a:t> 𝑝𝑒𝑟𝑐á𝑝𝑖𝑡𝑎〗_𝑡−〖𝑃</a:t>
              </a:r>
              <a:r>
                <a:rPr lang="es-ES" sz="1100" b="0" i="0">
                  <a:solidFill>
                    <a:schemeClr val="tx1"/>
                  </a:solidFill>
                  <a:effectLst/>
                  <a:latin typeface="Cambria Math" panose="02040503050406030204" pitchFamily="18" charset="0"/>
                  <a:ea typeface="+mn-ea"/>
                  <a:cs typeface="+mn-cs"/>
                </a:rPr>
                <a:t>𝐼𝐵 </a:t>
              </a:r>
              <a:r>
                <a:rPr lang="es-CR" sz="1200" b="0" i="0">
                  <a:latin typeface="Cambria Math" panose="02040503050406030204" pitchFamily="18" charset="0"/>
                </a:rPr>
                <a:t>𝑝𝑒𝑟𝑐á𝑝𝑖𝑡𝑎〗_(𝑡−1)))/〖𝑃𝐼𝐵 𝑝𝑒𝑟𝑐á𝑝𝑖𝑡𝑎〗_(𝑡−1) </a:t>
              </a:r>
              <a:endParaRPr lang="es-CR" sz="1200"/>
            </a:p>
          </xdr:txBody>
        </xdr:sp>
      </mc:Fallback>
    </mc:AlternateContent>
    <xdr:clientData/>
  </xdr:oneCellAnchor>
  <xdr:oneCellAnchor>
    <xdr:from>
      <xdr:col>3</xdr:col>
      <xdr:colOff>48305</xdr:colOff>
      <xdr:row>15</xdr:row>
      <xdr:rowOff>751794</xdr:rowOff>
    </xdr:from>
    <xdr:ext cx="1985928" cy="376898"/>
    <mc:AlternateContent xmlns:mc="http://schemas.openxmlformats.org/markup-compatibility/2006" xmlns:a14="http://schemas.microsoft.com/office/drawing/2010/main">
      <mc:Choice Requires="a14">
        <xdr:sp macro="" textlink="">
          <xdr:nvSpPr>
            <xdr:cNvPr id="9" name="CuadroTexto 8">
              <a:extLst>
                <a:ext uri="{FF2B5EF4-FFF2-40B4-BE49-F238E27FC236}">
                  <a16:creationId xmlns:a16="http://schemas.microsoft.com/office/drawing/2014/main" id="{00000000-0008-0000-D100-000003000000}"/>
                </a:ext>
              </a:extLst>
            </xdr:cNvPr>
            <xdr:cNvSpPr txBox="1"/>
          </xdr:nvSpPr>
          <xdr:spPr>
            <a:xfrm>
              <a:off x="4039280" y="6085794"/>
              <a:ext cx="1985928" cy="376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rPr>
                      <m:t>𝑃𝐼𝐵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r>
                      <a:rPr lang="es-CR" sz="1200" b="0" i="1">
                        <a:latin typeface="Cambria Math" panose="02040503050406030204" pitchFamily="18" charset="0"/>
                      </a:rPr>
                      <m:t>=</m:t>
                    </m:r>
                    <m:f>
                      <m:fPr>
                        <m:ctrlPr>
                          <a:rPr lang="es-CR" sz="1200" i="1">
                            <a:latin typeface="Cambria Math" panose="02040503050406030204" pitchFamily="18" charset="0"/>
                          </a:rPr>
                        </m:ctrlPr>
                      </m:fPr>
                      <m:num>
                        <m:sSub>
                          <m:sSubPr>
                            <m:ctrlPr>
                              <a:rPr lang="es-CR" sz="1200" i="1">
                                <a:latin typeface="Cambria Math" panose="02040503050406030204" pitchFamily="18" charset="0"/>
                              </a:rPr>
                            </m:ctrlPr>
                          </m:sSubPr>
                          <m:e>
                            <m:r>
                              <a:rPr lang="es-CR" sz="1200" b="0" i="1">
                                <a:latin typeface="Cambria Math" panose="02040503050406030204" pitchFamily="18" charset="0"/>
                              </a:rPr>
                              <m:t>𝑃𝐼𝐵</m:t>
                            </m:r>
                          </m:e>
                          <m:sub>
                            <m:r>
                              <a:rPr lang="es-CR" sz="1200" b="0" i="1">
                                <a:latin typeface="Cambria Math" panose="02040503050406030204" pitchFamily="18" charset="0"/>
                              </a:rPr>
                              <m:t>𝑡</m:t>
                            </m:r>
                          </m:sub>
                        </m:sSub>
                      </m:num>
                      <m:den>
                        <m:sSub>
                          <m:sSubPr>
                            <m:ctrlPr>
                              <a:rPr lang="es-CR" sz="1200" i="1">
                                <a:latin typeface="Cambria Math" panose="02040503050406030204" pitchFamily="18" charset="0"/>
                              </a:rPr>
                            </m:ctrlPr>
                          </m:sSubPr>
                          <m:e>
                            <m:r>
                              <a:rPr lang="es-CR" sz="1200" b="0" i="1">
                                <a:latin typeface="Cambria Math" panose="02040503050406030204" pitchFamily="18" charset="0"/>
                              </a:rPr>
                              <m:t>𝑃𝑙𝑜𝑏𝑙𝑎𝑐𝑖</m:t>
                            </m:r>
                            <m:r>
                              <a:rPr lang="es-CR" sz="1200" b="0" i="1">
                                <a:latin typeface="Cambria Math" panose="02040503050406030204" pitchFamily="18" charset="0"/>
                              </a:rPr>
                              <m:t>ó</m:t>
                            </m:r>
                            <m:r>
                              <a:rPr lang="es-CR" sz="1200" b="0" i="1">
                                <a:latin typeface="Cambria Math" panose="02040503050406030204" pitchFamily="18" charset="0"/>
                              </a:rPr>
                              <m:t>𝑛</m:t>
                            </m:r>
                          </m:e>
                          <m:sub>
                            <m:r>
                              <a:rPr lang="es-CR" sz="1200" b="0" i="1">
                                <a:latin typeface="Cambria Math" panose="02040503050406030204" pitchFamily="18" charset="0"/>
                              </a:rPr>
                              <m:t>𝑡</m:t>
                            </m:r>
                          </m:sub>
                        </m:sSub>
                      </m:den>
                    </m:f>
                  </m:oMath>
                </m:oMathPara>
              </a14:m>
              <a:endParaRPr lang="es-CR" sz="1200"/>
            </a:p>
          </xdr:txBody>
        </xdr:sp>
      </mc:Choice>
      <mc:Fallback xmlns="">
        <xdr:sp macro="" textlink="">
          <xdr:nvSpPr>
            <xdr:cNvPr id="9" name="CuadroTexto 8">
              <a:extLst>
                <a:ext uri="{FF2B5EF4-FFF2-40B4-BE49-F238E27FC236}">
                  <a16:creationId xmlns:a16="http://schemas.microsoft.com/office/drawing/2014/main" id="{00000000-0008-0000-D100-000003000000}"/>
                </a:ext>
              </a:extLst>
            </xdr:cNvPr>
            <xdr:cNvSpPr txBox="1"/>
          </xdr:nvSpPr>
          <xdr:spPr>
            <a:xfrm>
              <a:off x="4039280" y="6085794"/>
              <a:ext cx="1985928" cy="376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rPr>
                <a:t>𝑃𝐼𝐵 𝑝𝑒𝑟𝑐á𝑝𝑖𝑡𝑎=</a:t>
              </a:r>
              <a:r>
                <a:rPr lang="es-CR" sz="1200" i="0">
                  <a:latin typeface="Cambria Math" panose="02040503050406030204" pitchFamily="18" charset="0"/>
                </a:rPr>
                <a:t>〖</a:t>
              </a:r>
              <a:r>
                <a:rPr lang="es-CR" sz="1200" b="0" i="0">
                  <a:latin typeface="Cambria Math" panose="02040503050406030204" pitchFamily="18" charset="0"/>
                </a:rPr>
                <a:t>𝑃𝐼𝐵〗_𝑡/〖𝑃𝑙𝑜𝑏𝑙𝑎𝑐𝑖ó𝑛〗_𝑡 </a:t>
              </a:r>
              <a:endParaRPr lang="es-CR" sz="1200"/>
            </a:p>
          </xdr:txBody>
        </xdr:sp>
      </mc:Fallback>
    </mc:AlternateContent>
    <xdr:clientData/>
  </xdr:oneCellAnchor>
  <xdr:oneCellAnchor>
    <xdr:from>
      <xdr:col>3</xdr:col>
      <xdr:colOff>71437</xdr:colOff>
      <xdr:row>15</xdr:row>
      <xdr:rowOff>90487</xdr:rowOff>
    </xdr:from>
    <xdr:ext cx="4073166" cy="382862"/>
    <mc:AlternateContent xmlns:mc="http://schemas.openxmlformats.org/markup-compatibility/2006" xmlns:a14="http://schemas.microsoft.com/office/drawing/2010/main">
      <mc:Choice Requires="a14">
        <xdr:sp macro="" textlink="">
          <xdr:nvSpPr>
            <xdr:cNvPr id="10" name="CuadroTexto 9">
              <a:extLst>
                <a:ext uri="{FF2B5EF4-FFF2-40B4-BE49-F238E27FC236}">
                  <a16:creationId xmlns:a16="http://schemas.microsoft.com/office/drawing/2014/main" id="{00000000-0008-0000-D100-000002000000}"/>
                </a:ext>
              </a:extLst>
            </xdr:cNvPr>
            <xdr:cNvSpPr txBox="1"/>
          </xdr:nvSpPr>
          <xdr:spPr>
            <a:xfrm>
              <a:off x="4062412" y="5424487"/>
              <a:ext cx="4073166" cy="3828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𝑑𝑒𝑙</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𝑃𝐼𝐵</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𝑝𝑒𝑟</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𝑐</m:t>
                    </m:r>
                    <m:r>
                      <a:rPr lang="es-CR" sz="1200" b="0" i="1">
                        <a:latin typeface="Cambria Math" panose="02040503050406030204" pitchFamily="18" charset="0"/>
                        <a:ea typeface="Cambria Math" panose="02040503050406030204" pitchFamily="18" charset="0"/>
                      </a:rPr>
                      <m:t>á</m:t>
                    </m:r>
                    <m:r>
                      <a:rPr lang="es-CR" sz="1200" b="0" i="1">
                        <a:latin typeface="Cambria Math" panose="02040503050406030204" pitchFamily="18" charset="0"/>
                        <a:ea typeface="Cambria Math" panose="02040503050406030204" pitchFamily="18" charset="0"/>
                      </a:rPr>
                      <m:t>𝑝𝑖𝑡𝑎</m:t>
                    </m:r>
                    <m:r>
                      <a:rPr lang="es-CR" sz="1200" b="0" i="1">
                        <a:latin typeface="Cambria Math" panose="02040503050406030204" pitchFamily="18" charset="0"/>
                        <a:ea typeface="Cambria Math" panose="02040503050406030204" pitchFamily="18" charset="0"/>
                      </a:rPr>
                      <m:t> =</m:t>
                    </m:r>
                    <m:f>
                      <m:fPr>
                        <m:ctrlPr>
                          <a:rPr lang="es-CR" sz="1200" i="1">
                            <a:latin typeface="Cambria Math" panose="02040503050406030204" pitchFamily="18" charset="0"/>
                          </a:rPr>
                        </m:ctrlPr>
                      </m:fPr>
                      <m:num>
                        <m:r>
                          <a:rPr lang="es-CR" sz="1200" b="0" i="1">
                            <a:latin typeface="Cambria Math" panose="02040503050406030204" pitchFamily="18" charset="0"/>
                          </a:rPr>
                          <m:t>(</m:t>
                        </m:r>
                        <m:sSub>
                          <m:sSubPr>
                            <m:ctrlPr>
                              <a:rPr lang="es-CR" sz="1200" b="0" i="1">
                                <a:latin typeface="Cambria Math" panose="02040503050406030204" pitchFamily="18" charset="0"/>
                              </a:rPr>
                            </m:ctrlPr>
                          </m:sSubPr>
                          <m:e>
                            <m:r>
                              <a:rPr lang="es-CR" sz="1200" b="0" i="1">
                                <a:latin typeface="Cambria Math" panose="02040503050406030204" pitchFamily="18" charset="0"/>
                              </a:rPr>
                              <m:t>𝑃</m:t>
                            </m:r>
                            <m:r>
                              <a:rPr lang="es-ES" sz="1200" b="0" i="1">
                                <a:latin typeface="Cambria Math" panose="02040503050406030204" pitchFamily="18" charset="0"/>
                              </a:rPr>
                              <m:t>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sub>
                        </m:sSub>
                        <m:r>
                          <a:rPr lang="es-CR" sz="1200" b="0" i="1">
                            <a:latin typeface="Cambria Math" panose="02040503050406030204" pitchFamily="18" charset="0"/>
                          </a:rPr>
                          <m:t>−</m:t>
                        </m:r>
                        <m:sSub>
                          <m:sSubPr>
                            <m:ctrlPr>
                              <a:rPr lang="es-CR" sz="1200" b="0" i="1">
                                <a:latin typeface="Cambria Math" panose="02040503050406030204" pitchFamily="18" charset="0"/>
                              </a:rPr>
                            </m:ctrlPr>
                          </m:sSubPr>
                          <m:e>
                            <m:r>
                              <a:rPr lang="es-CR" sz="1200" b="0" i="1">
                                <a:latin typeface="Cambria Math" panose="02040503050406030204" pitchFamily="18" charset="0"/>
                              </a:rPr>
                              <m:t>𝑃</m:t>
                            </m:r>
                            <m:r>
                              <a:rPr lang="es-ES" sz="1100" b="0" i="1">
                                <a:solidFill>
                                  <a:schemeClr val="tx1"/>
                                </a:solidFill>
                                <a:effectLst/>
                                <a:latin typeface="Cambria Math" panose="02040503050406030204" pitchFamily="18" charset="0"/>
                                <a:ea typeface="+mn-ea"/>
                                <a:cs typeface="+mn-cs"/>
                              </a:rPr>
                              <m:t>𝐼𝐵</m:t>
                            </m:r>
                            <m:r>
                              <a:rPr lang="es-ES" sz="1100" b="0" i="1">
                                <a:solidFill>
                                  <a:schemeClr val="tx1"/>
                                </a:solidFill>
                                <a:effectLst/>
                                <a:latin typeface="Cambria Math" panose="02040503050406030204" pitchFamily="18" charset="0"/>
                                <a:ea typeface="+mn-ea"/>
                                <a:cs typeface="+mn-cs"/>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r>
                              <a:rPr lang="es-CR" sz="1200" b="0" i="1">
                                <a:latin typeface="Cambria Math" panose="02040503050406030204" pitchFamily="18" charset="0"/>
                              </a:rPr>
                              <m:t>−1</m:t>
                            </m:r>
                          </m:sub>
                        </m:sSub>
                        <m:r>
                          <a:rPr lang="es-CR" sz="1200" b="0" i="1">
                            <a:latin typeface="Cambria Math" panose="02040503050406030204" pitchFamily="18" charset="0"/>
                          </a:rPr>
                          <m:t>)</m:t>
                        </m:r>
                      </m:num>
                      <m:den>
                        <m:sSub>
                          <m:sSubPr>
                            <m:ctrlPr>
                              <a:rPr lang="es-CR" sz="1200" i="1">
                                <a:latin typeface="Cambria Math" panose="02040503050406030204" pitchFamily="18" charset="0"/>
                              </a:rPr>
                            </m:ctrlPr>
                          </m:sSubPr>
                          <m:e>
                            <m:r>
                              <a:rPr lang="es-CR" sz="1200" b="0" i="1">
                                <a:latin typeface="Cambria Math" panose="02040503050406030204" pitchFamily="18" charset="0"/>
                              </a:rPr>
                              <m:t>𝑃𝐼𝐵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r>
                              <a:rPr lang="es-CR" sz="1200" b="0" i="1">
                                <a:latin typeface="Cambria Math" panose="02040503050406030204" pitchFamily="18" charset="0"/>
                              </a:rPr>
                              <m:t>−1</m:t>
                            </m:r>
                          </m:sub>
                        </m:sSub>
                      </m:den>
                    </m:f>
                  </m:oMath>
                </m:oMathPara>
              </a14:m>
              <a:endParaRPr lang="es-CR" sz="1200"/>
            </a:p>
          </xdr:txBody>
        </xdr:sp>
      </mc:Choice>
      <mc:Fallback xmlns="">
        <xdr:sp macro="" textlink="">
          <xdr:nvSpPr>
            <xdr:cNvPr id="10" name="CuadroTexto 9">
              <a:extLst>
                <a:ext uri="{FF2B5EF4-FFF2-40B4-BE49-F238E27FC236}">
                  <a16:creationId xmlns:a16="http://schemas.microsoft.com/office/drawing/2014/main" id="{00000000-0008-0000-D100-000002000000}"/>
                </a:ext>
              </a:extLst>
            </xdr:cNvPr>
            <xdr:cNvSpPr txBox="1"/>
          </xdr:nvSpPr>
          <xdr:spPr>
            <a:xfrm>
              <a:off x="4062412" y="5424487"/>
              <a:ext cx="4073166" cy="3828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ea typeface="Cambria Math" panose="02040503050406030204" pitchFamily="18" charset="0"/>
                </a:rPr>
                <a:t>∆ 𝑑𝑒𝑙 𝑃𝐼𝐵 𝑝𝑒𝑟 𝑐á𝑝𝑖𝑡𝑎 =</a:t>
              </a:r>
              <a:r>
                <a:rPr lang="es-CR" sz="1200" i="0">
                  <a:latin typeface="Cambria Math" panose="02040503050406030204" pitchFamily="18" charset="0"/>
                </a:rPr>
                <a:t>(</a:t>
              </a:r>
              <a:r>
                <a:rPr lang="es-CR" sz="1200" b="0" i="0">
                  <a:latin typeface="Cambria Math" panose="02040503050406030204" pitchFamily="18" charset="0"/>
                </a:rPr>
                <a:t>(〖𝑃</a:t>
              </a:r>
              <a:r>
                <a:rPr lang="es-ES" sz="1200" b="0" i="0">
                  <a:latin typeface="Cambria Math" panose="02040503050406030204" pitchFamily="18" charset="0"/>
                </a:rPr>
                <a:t>𝐼𝐵</a:t>
              </a:r>
              <a:r>
                <a:rPr lang="es-CR" sz="1200" b="0" i="0">
                  <a:latin typeface="Cambria Math" panose="02040503050406030204" pitchFamily="18" charset="0"/>
                </a:rPr>
                <a:t> 𝑝𝑒𝑟𝑐á𝑝𝑖𝑡𝑎〗_𝑡−〖𝑃</a:t>
              </a:r>
              <a:r>
                <a:rPr lang="es-ES" sz="1100" b="0" i="0">
                  <a:solidFill>
                    <a:schemeClr val="tx1"/>
                  </a:solidFill>
                  <a:effectLst/>
                  <a:latin typeface="Cambria Math" panose="02040503050406030204" pitchFamily="18" charset="0"/>
                  <a:ea typeface="+mn-ea"/>
                  <a:cs typeface="+mn-cs"/>
                </a:rPr>
                <a:t>𝐼𝐵 </a:t>
              </a:r>
              <a:r>
                <a:rPr lang="es-CR" sz="1200" b="0" i="0">
                  <a:latin typeface="Cambria Math" panose="02040503050406030204" pitchFamily="18" charset="0"/>
                </a:rPr>
                <a:t>𝑝𝑒𝑟𝑐á𝑝𝑖𝑡𝑎〗_(𝑡−1)))/〖𝑃𝐼𝐵 𝑝𝑒𝑟𝑐á𝑝𝑖𝑡𝑎〗_(𝑡−1) </a:t>
              </a:r>
              <a:endParaRPr lang="es-CR" sz="1200"/>
            </a:p>
          </xdr:txBody>
        </xdr:sp>
      </mc:Fallback>
    </mc:AlternateContent>
    <xdr:clientData/>
  </xdr:oneCellAnchor>
  <xdr:oneCellAnchor>
    <xdr:from>
      <xdr:col>3</xdr:col>
      <xdr:colOff>48305</xdr:colOff>
      <xdr:row>15</xdr:row>
      <xdr:rowOff>751794</xdr:rowOff>
    </xdr:from>
    <xdr:ext cx="1985928" cy="376898"/>
    <mc:AlternateContent xmlns:mc="http://schemas.openxmlformats.org/markup-compatibility/2006" xmlns:a14="http://schemas.microsoft.com/office/drawing/2010/main">
      <mc:Choice Requires="a14">
        <xdr:sp macro="" textlink="">
          <xdr:nvSpPr>
            <xdr:cNvPr id="11" name="CuadroTexto 10">
              <a:extLst>
                <a:ext uri="{FF2B5EF4-FFF2-40B4-BE49-F238E27FC236}">
                  <a16:creationId xmlns:a16="http://schemas.microsoft.com/office/drawing/2014/main" id="{00000000-0008-0000-D100-000003000000}"/>
                </a:ext>
              </a:extLst>
            </xdr:cNvPr>
            <xdr:cNvSpPr txBox="1"/>
          </xdr:nvSpPr>
          <xdr:spPr>
            <a:xfrm>
              <a:off x="4039280" y="6085794"/>
              <a:ext cx="1985928" cy="376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rPr>
                      <m:t>𝑃𝐼𝐵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r>
                      <a:rPr lang="es-CR" sz="1200" b="0" i="1">
                        <a:latin typeface="Cambria Math" panose="02040503050406030204" pitchFamily="18" charset="0"/>
                      </a:rPr>
                      <m:t>=</m:t>
                    </m:r>
                    <m:f>
                      <m:fPr>
                        <m:ctrlPr>
                          <a:rPr lang="es-CR" sz="1200" i="1">
                            <a:latin typeface="Cambria Math" panose="02040503050406030204" pitchFamily="18" charset="0"/>
                          </a:rPr>
                        </m:ctrlPr>
                      </m:fPr>
                      <m:num>
                        <m:sSub>
                          <m:sSubPr>
                            <m:ctrlPr>
                              <a:rPr lang="es-CR" sz="1200" i="1">
                                <a:latin typeface="Cambria Math" panose="02040503050406030204" pitchFamily="18" charset="0"/>
                              </a:rPr>
                            </m:ctrlPr>
                          </m:sSubPr>
                          <m:e>
                            <m:r>
                              <a:rPr lang="es-CR" sz="1200" b="0" i="1">
                                <a:latin typeface="Cambria Math" panose="02040503050406030204" pitchFamily="18" charset="0"/>
                              </a:rPr>
                              <m:t>𝑃𝐼𝐵</m:t>
                            </m:r>
                          </m:e>
                          <m:sub>
                            <m:r>
                              <a:rPr lang="es-CR" sz="1200" b="0" i="1">
                                <a:latin typeface="Cambria Math" panose="02040503050406030204" pitchFamily="18" charset="0"/>
                              </a:rPr>
                              <m:t>𝑡</m:t>
                            </m:r>
                          </m:sub>
                        </m:sSub>
                      </m:num>
                      <m:den>
                        <m:sSub>
                          <m:sSubPr>
                            <m:ctrlPr>
                              <a:rPr lang="es-CR" sz="1200" i="1">
                                <a:latin typeface="Cambria Math" panose="02040503050406030204" pitchFamily="18" charset="0"/>
                              </a:rPr>
                            </m:ctrlPr>
                          </m:sSubPr>
                          <m:e>
                            <m:r>
                              <a:rPr lang="es-CR" sz="1200" b="0" i="1">
                                <a:latin typeface="Cambria Math" panose="02040503050406030204" pitchFamily="18" charset="0"/>
                              </a:rPr>
                              <m:t>𝑃𝑙𝑜𝑏𝑙𝑎𝑐𝑖</m:t>
                            </m:r>
                            <m:r>
                              <a:rPr lang="es-CR" sz="1200" b="0" i="1">
                                <a:latin typeface="Cambria Math" panose="02040503050406030204" pitchFamily="18" charset="0"/>
                              </a:rPr>
                              <m:t>ó</m:t>
                            </m:r>
                            <m:r>
                              <a:rPr lang="es-CR" sz="1200" b="0" i="1">
                                <a:latin typeface="Cambria Math" panose="02040503050406030204" pitchFamily="18" charset="0"/>
                              </a:rPr>
                              <m:t>𝑛</m:t>
                            </m:r>
                          </m:e>
                          <m:sub>
                            <m:r>
                              <a:rPr lang="es-CR" sz="1200" b="0" i="1">
                                <a:latin typeface="Cambria Math" panose="02040503050406030204" pitchFamily="18" charset="0"/>
                              </a:rPr>
                              <m:t>𝑡</m:t>
                            </m:r>
                          </m:sub>
                        </m:sSub>
                      </m:den>
                    </m:f>
                  </m:oMath>
                </m:oMathPara>
              </a14:m>
              <a:endParaRPr lang="es-CR" sz="1200"/>
            </a:p>
          </xdr:txBody>
        </xdr:sp>
      </mc:Choice>
      <mc:Fallback xmlns="">
        <xdr:sp macro="" textlink="">
          <xdr:nvSpPr>
            <xdr:cNvPr id="11" name="CuadroTexto 10">
              <a:extLst>
                <a:ext uri="{FF2B5EF4-FFF2-40B4-BE49-F238E27FC236}">
                  <a16:creationId xmlns:a16="http://schemas.microsoft.com/office/drawing/2014/main" id="{00000000-0008-0000-D100-000003000000}"/>
                </a:ext>
              </a:extLst>
            </xdr:cNvPr>
            <xdr:cNvSpPr txBox="1"/>
          </xdr:nvSpPr>
          <xdr:spPr>
            <a:xfrm>
              <a:off x="4039280" y="6085794"/>
              <a:ext cx="1985928" cy="376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rPr>
                <a:t>𝑃𝐼𝐵 𝑝𝑒𝑟𝑐á𝑝𝑖𝑡𝑎=</a:t>
              </a:r>
              <a:r>
                <a:rPr lang="es-CR" sz="1200" i="0">
                  <a:latin typeface="Cambria Math" panose="02040503050406030204" pitchFamily="18" charset="0"/>
                </a:rPr>
                <a:t>〖</a:t>
              </a:r>
              <a:r>
                <a:rPr lang="es-CR" sz="1200" b="0" i="0">
                  <a:latin typeface="Cambria Math" panose="02040503050406030204" pitchFamily="18" charset="0"/>
                </a:rPr>
                <a:t>𝑃𝐼𝐵〗_𝑡/〖𝑃𝑙𝑜𝑏𝑙𝑎𝑐𝑖ó𝑛〗_𝑡 </a:t>
              </a:r>
              <a:endParaRPr lang="es-CR" sz="1200"/>
            </a:p>
          </xdr:txBody>
        </xdr:sp>
      </mc:Fallback>
    </mc:AlternateContent>
    <xdr:clientData/>
  </xdr:oneCellAnchor>
  <xdr:oneCellAnchor>
    <xdr:from>
      <xdr:col>3</xdr:col>
      <xdr:colOff>71437</xdr:colOff>
      <xdr:row>15</xdr:row>
      <xdr:rowOff>90487</xdr:rowOff>
    </xdr:from>
    <xdr:ext cx="4073166" cy="382862"/>
    <mc:AlternateContent xmlns:mc="http://schemas.openxmlformats.org/markup-compatibility/2006" xmlns:a14="http://schemas.microsoft.com/office/drawing/2010/main">
      <mc:Choice Requires="a14">
        <xdr:sp macro="" textlink="">
          <xdr:nvSpPr>
            <xdr:cNvPr id="12" name="CuadroTexto 11">
              <a:extLst>
                <a:ext uri="{FF2B5EF4-FFF2-40B4-BE49-F238E27FC236}">
                  <a16:creationId xmlns:a16="http://schemas.microsoft.com/office/drawing/2014/main" id="{00000000-0008-0000-D100-000002000000}"/>
                </a:ext>
              </a:extLst>
            </xdr:cNvPr>
            <xdr:cNvSpPr txBox="1"/>
          </xdr:nvSpPr>
          <xdr:spPr>
            <a:xfrm>
              <a:off x="4062412" y="5424487"/>
              <a:ext cx="4073166" cy="3828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𝑑𝑒𝑙</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𝑃𝐼𝐵</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𝑝𝑒𝑟</m:t>
                    </m:r>
                    <m:r>
                      <a:rPr lang="es-CR" sz="1200" b="0" i="1">
                        <a:latin typeface="Cambria Math" panose="02040503050406030204" pitchFamily="18" charset="0"/>
                        <a:ea typeface="Cambria Math" panose="02040503050406030204" pitchFamily="18" charset="0"/>
                      </a:rPr>
                      <m:t> </m:t>
                    </m:r>
                    <m:r>
                      <a:rPr lang="es-CR" sz="1200" b="0" i="1">
                        <a:latin typeface="Cambria Math" panose="02040503050406030204" pitchFamily="18" charset="0"/>
                        <a:ea typeface="Cambria Math" panose="02040503050406030204" pitchFamily="18" charset="0"/>
                      </a:rPr>
                      <m:t>𝑐</m:t>
                    </m:r>
                    <m:r>
                      <a:rPr lang="es-CR" sz="1200" b="0" i="1">
                        <a:latin typeface="Cambria Math" panose="02040503050406030204" pitchFamily="18" charset="0"/>
                        <a:ea typeface="Cambria Math" panose="02040503050406030204" pitchFamily="18" charset="0"/>
                      </a:rPr>
                      <m:t>á</m:t>
                    </m:r>
                    <m:r>
                      <a:rPr lang="es-CR" sz="1200" b="0" i="1">
                        <a:latin typeface="Cambria Math" panose="02040503050406030204" pitchFamily="18" charset="0"/>
                        <a:ea typeface="Cambria Math" panose="02040503050406030204" pitchFamily="18" charset="0"/>
                      </a:rPr>
                      <m:t>𝑝𝑖𝑡𝑎</m:t>
                    </m:r>
                    <m:r>
                      <a:rPr lang="es-CR" sz="1200" b="0" i="1">
                        <a:latin typeface="Cambria Math" panose="02040503050406030204" pitchFamily="18" charset="0"/>
                        <a:ea typeface="Cambria Math" panose="02040503050406030204" pitchFamily="18" charset="0"/>
                      </a:rPr>
                      <m:t> =</m:t>
                    </m:r>
                    <m:f>
                      <m:fPr>
                        <m:ctrlPr>
                          <a:rPr lang="es-CR" sz="1200" i="1">
                            <a:latin typeface="Cambria Math" panose="02040503050406030204" pitchFamily="18" charset="0"/>
                          </a:rPr>
                        </m:ctrlPr>
                      </m:fPr>
                      <m:num>
                        <m:r>
                          <a:rPr lang="es-CR" sz="1200" b="0" i="1">
                            <a:latin typeface="Cambria Math" panose="02040503050406030204" pitchFamily="18" charset="0"/>
                          </a:rPr>
                          <m:t>(</m:t>
                        </m:r>
                        <m:sSub>
                          <m:sSubPr>
                            <m:ctrlPr>
                              <a:rPr lang="es-CR" sz="1200" b="0" i="1">
                                <a:latin typeface="Cambria Math" panose="02040503050406030204" pitchFamily="18" charset="0"/>
                              </a:rPr>
                            </m:ctrlPr>
                          </m:sSubPr>
                          <m:e>
                            <m:r>
                              <a:rPr lang="es-CR" sz="1200" b="0" i="1">
                                <a:latin typeface="Cambria Math" panose="02040503050406030204" pitchFamily="18" charset="0"/>
                              </a:rPr>
                              <m:t>𝑃</m:t>
                            </m:r>
                            <m:r>
                              <a:rPr lang="es-ES" sz="1200" b="0" i="1">
                                <a:latin typeface="Cambria Math" panose="02040503050406030204" pitchFamily="18" charset="0"/>
                              </a:rPr>
                              <m:t>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sub>
                        </m:sSub>
                        <m:r>
                          <a:rPr lang="es-CR" sz="1200" b="0" i="1">
                            <a:latin typeface="Cambria Math" panose="02040503050406030204" pitchFamily="18" charset="0"/>
                          </a:rPr>
                          <m:t>−</m:t>
                        </m:r>
                        <m:sSub>
                          <m:sSubPr>
                            <m:ctrlPr>
                              <a:rPr lang="es-CR" sz="1200" b="0" i="1">
                                <a:latin typeface="Cambria Math" panose="02040503050406030204" pitchFamily="18" charset="0"/>
                              </a:rPr>
                            </m:ctrlPr>
                          </m:sSubPr>
                          <m:e>
                            <m:r>
                              <a:rPr lang="es-CR" sz="1200" b="0" i="1">
                                <a:latin typeface="Cambria Math" panose="02040503050406030204" pitchFamily="18" charset="0"/>
                              </a:rPr>
                              <m:t>𝑃</m:t>
                            </m:r>
                            <m:r>
                              <a:rPr lang="es-ES" sz="1100" b="0" i="1">
                                <a:solidFill>
                                  <a:schemeClr val="tx1"/>
                                </a:solidFill>
                                <a:effectLst/>
                                <a:latin typeface="Cambria Math" panose="02040503050406030204" pitchFamily="18" charset="0"/>
                                <a:ea typeface="+mn-ea"/>
                                <a:cs typeface="+mn-cs"/>
                              </a:rPr>
                              <m:t>𝐼𝐵</m:t>
                            </m:r>
                            <m:r>
                              <a:rPr lang="es-ES" sz="1100" b="0" i="1">
                                <a:solidFill>
                                  <a:schemeClr val="tx1"/>
                                </a:solidFill>
                                <a:effectLst/>
                                <a:latin typeface="Cambria Math" panose="02040503050406030204" pitchFamily="18" charset="0"/>
                                <a:ea typeface="+mn-ea"/>
                                <a:cs typeface="+mn-cs"/>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r>
                              <a:rPr lang="es-CR" sz="1200" b="0" i="1">
                                <a:latin typeface="Cambria Math" panose="02040503050406030204" pitchFamily="18" charset="0"/>
                              </a:rPr>
                              <m:t>−1</m:t>
                            </m:r>
                          </m:sub>
                        </m:sSub>
                        <m:r>
                          <a:rPr lang="es-CR" sz="1200" b="0" i="1">
                            <a:latin typeface="Cambria Math" panose="02040503050406030204" pitchFamily="18" charset="0"/>
                          </a:rPr>
                          <m:t>)</m:t>
                        </m:r>
                      </m:num>
                      <m:den>
                        <m:sSub>
                          <m:sSubPr>
                            <m:ctrlPr>
                              <a:rPr lang="es-CR" sz="1200" i="1">
                                <a:latin typeface="Cambria Math" panose="02040503050406030204" pitchFamily="18" charset="0"/>
                              </a:rPr>
                            </m:ctrlPr>
                          </m:sSubPr>
                          <m:e>
                            <m:r>
                              <a:rPr lang="es-CR" sz="1200" b="0" i="1">
                                <a:latin typeface="Cambria Math" panose="02040503050406030204" pitchFamily="18" charset="0"/>
                              </a:rPr>
                              <m:t>𝑃𝐼𝐵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e>
                          <m:sub>
                            <m:r>
                              <a:rPr lang="es-CR" sz="1200" b="0" i="1">
                                <a:latin typeface="Cambria Math" panose="02040503050406030204" pitchFamily="18" charset="0"/>
                              </a:rPr>
                              <m:t>𝑡</m:t>
                            </m:r>
                            <m:r>
                              <a:rPr lang="es-CR" sz="1200" b="0" i="1">
                                <a:latin typeface="Cambria Math" panose="02040503050406030204" pitchFamily="18" charset="0"/>
                              </a:rPr>
                              <m:t>−1</m:t>
                            </m:r>
                          </m:sub>
                        </m:sSub>
                      </m:den>
                    </m:f>
                  </m:oMath>
                </m:oMathPara>
              </a14:m>
              <a:endParaRPr lang="es-CR" sz="1200"/>
            </a:p>
          </xdr:txBody>
        </xdr:sp>
      </mc:Choice>
      <mc:Fallback xmlns="">
        <xdr:sp macro="" textlink="">
          <xdr:nvSpPr>
            <xdr:cNvPr id="12" name="CuadroTexto 11">
              <a:extLst>
                <a:ext uri="{FF2B5EF4-FFF2-40B4-BE49-F238E27FC236}">
                  <a16:creationId xmlns:a16="http://schemas.microsoft.com/office/drawing/2014/main" id="{00000000-0008-0000-D100-000002000000}"/>
                </a:ext>
              </a:extLst>
            </xdr:cNvPr>
            <xdr:cNvSpPr txBox="1"/>
          </xdr:nvSpPr>
          <xdr:spPr>
            <a:xfrm>
              <a:off x="4062412" y="5424487"/>
              <a:ext cx="4073166" cy="3828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ea typeface="Cambria Math" panose="02040503050406030204" pitchFamily="18" charset="0"/>
                </a:rPr>
                <a:t>∆ 𝑑𝑒𝑙 𝑃𝐼𝐵 𝑝𝑒𝑟 𝑐á𝑝𝑖𝑡𝑎 =</a:t>
              </a:r>
              <a:r>
                <a:rPr lang="es-CR" sz="1200" i="0">
                  <a:latin typeface="Cambria Math" panose="02040503050406030204" pitchFamily="18" charset="0"/>
                </a:rPr>
                <a:t>(</a:t>
              </a:r>
              <a:r>
                <a:rPr lang="es-CR" sz="1200" b="0" i="0">
                  <a:latin typeface="Cambria Math" panose="02040503050406030204" pitchFamily="18" charset="0"/>
                </a:rPr>
                <a:t>(〖𝑃</a:t>
              </a:r>
              <a:r>
                <a:rPr lang="es-ES" sz="1200" b="0" i="0">
                  <a:latin typeface="Cambria Math" panose="02040503050406030204" pitchFamily="18" charset="0"/>
                </a:rPr>
                <a:t>𝐼𝐵</a:t>
              </a:r>
              <a:r>
                <a:rPr lang="es-CR" sz="1200" b="0" i="0">
                  <a:latin typeface="Cambria Math" panose="02040503050406030204" pitchFamily="18" charset="0"/>
                </a:rPr>
                <a:t> 𝑝𝑒𝑟𝑐á𝑝𝑖𝑡𝑎〗_𝑡−〖𝑃</a:t>
              </a:r>
              <a:r>
                <a:rPr lang="es-ES" sz="1100" b="0" i="0">
                  <a:solidFill>
                    <a:schemeClr val="tx1"/>
                  </a:solidFill>
                  <a:effectLst/>
                  <a:latin typeface="Cambria Math" panose="02040503050406030204" pitchFamily="18" charset="0"/>
                  <a:ea typeface="+mn-ea"/>
                  <a:cs typeface="+mn-cs"/>
                </a:rPr>
                <a:t>𝐼𝐵 </a:t>
              </a:r>
              <a:r>
                <a:rPr lang="es-CR" sz="1200" b="0" i="0">
                  <a:latin typeface="Cambria Math" panose="02040503050406030204" pitchFamily="18" charset="0"/>
                </a:rPr>
                <a:t>𝑝𝑒𝑟𝑐á𝑝𝑖𝑡𝑎〗_(𝑡−1)))/〖𝑃𝐼𝐵 𝑝𝑒𝑟𝑐á𝑝𝑖𝑡𝑎〗_(𝑡−1) </a:t>
              </a:r>
              <a:endParaRPr lang="es-CR" sz="1200"/>
            </a:p>
          </xdr:txBody>
        </xdr:sp>
      </mc:Fallback>
    </mc:AlternateContent>
    <xdr:clientData/>
  </xdr:oneCellAnchor>
  <xdr:oneCellAnchor>
    <xdr:from>
      <xdr:col>3</xdr:col>
      <xdr:colOff>48305</xdr:colOff>
      <xdr:row>15</xdr:row>
      <xdr:rowOff>751794</xdr:rowOff>
    </xdr:from>
    <xdr:ext cx="1985928" cy="376898"/>
    <mc:AlternateContent xmlns:mc="http://schemas.openxmlformats.org/markup-compatibility/2006" xmlns:a14="http://schemas.microsoft.com/office/drawing/2010/main">
      <mc:Choice Requires="a14">
        <xdr:sp macro="" textlink="">
          <xdr:nvSpPr>
            <xdr:cNvPr id="13" name="CuadroTexto 12">
              <a:extLst>
                <a:ext uri="{FF2B5EF4-FFF2-40B4-BE49-F238E27FC236}">
                  <a16:creationId xmlns:a16="http://schemas.microsoft.com/office/drawing/2014/main" id="{00000000-0008-0000-D100-000003000000}"/>
                </a:ext>
              </a:extLst>
            </xdr:cNvPr>
            <xdr:cNvSpPr txBox="1"/>
          </xdr:nvSpPr>
          <xdr:spPr>
            <a:xfrm>
              <a:off x="4039280" y="6085794"/>
              <a:ext cx="1985928" cy="376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200" b="0" i="1">
                        <a:latin typeface="Cambria Math" panose="02040503050406030204" pitchFamily="18" charset="0"/>
                      </a:rPr>
                      <m:t>𝑃𝐼𝐵</m:t>
                    </m:r>
                    <m:r>
                      <a:rPr lang="es-CR" sz="1200" b="0" i="1">
                        <a:latin typeface="Cambria Math" panose="02040503050406030204" pitchFamily="18" charset="0"/>
                      </a:rPr>
                      <m:t> </m:t>
                    </m:r>
                    <m:r>
                      <a:rPr lang="es-CR" sz="1200" b="0" i="1">
                        <a:latin typeface="Cambria Math" panose="02040503050406030204" pitchFamily="18" charset="0"/>
                      </a:rPr>
                      <m:t>𝑝𝑒𝑟𝑐</m:t>
                    </m:r>
                    <m:r>
                      <a:rPr lang="es-CR" sz="1200" b="0" i="1">
                        <a:latin typeface="Cambria Math" panose="02040503050406030204" pitchFamily="18" charset="0"/>
                      </a:rPr>
                      <m:t>á</m:t>
                    </m:r>
                    <m:r>
                      <a:rPr lang="es-CR" sz="1200" b="0" i="1">
                        <a:latin typeface="Cambria Math" panose="02040503050406030204" pitchFamily="18" charset="0"/>
                      </a:rPr>
                      <m:t>𝑝𝑖𝑡𝑎</m:t>
                    </m:r>
                    <m:r>
                      <a:rPr lang="es-CR" sz="1200" b="0" i="1">
                        <a:latin typeface="Cambria Math" panose="02040503050406030204" pitchFamily="18" charset="0"/>
                      </a:rPr>
                      <m:t>=</m:t>
                    </m:r>
                    <m:f>
                      <m:fPr>
                        <m:ctrlPr>
                          <a:rPr lang="es-CR" sz="1200" i="1">
                            <a:latin typeface="Cambria Math" panose="02040503050406030204" pitchFamily="18" charset="0"/>
                          </a:rPr>
                        </m:ctrlPr>
                      </m:fPr>
                      <m:num>
                        <m:sSub>
                          <m:sSubPr>
                            <m:ctrlPr>
                              <a:rPr lang="es-CR" sz="1200" i="1">
                                <a:latin typeface="Cambria Math" panose="02040503050406030204" pitchFamily="18" charset="0"/>
                              </a:rPr>
                            </m:ctrlPr>
                          </m:sSubPr>
                          <m:e>
                            <m:r>
                              <a:rPr lang="es-CR" sz="1200" b="0" i="1">
                                <a:latin typeface="Cambria Math" panose="02040503050406030204" pitchFamily="18" charset="0"/>
                              </a:rPr>
                              <m:t>𝑃𝐼𝐵</m:t>
                            </m:r>
                          </m:e>
                          <m:sub>
                            <m:r>
                              <a:rPr lang="es-CR" sz="1200" b="0" i="1">
                                <a:latin typeface="Cambria Math" panose="02040503050406030204" pitchFamily="18" charset="0"/>
                              </a:rPr>
                              <m:t>𝑡</m:t>
                            </m:r>
                          </m:sub>
                        </m:sSub>
                      </m:num>
                      <m:den>
                        <m:sSub>
                          <m:sSubPr>
                            <m:ctrlPr>
                              <a:rPr lang="es-CR" sz="1200" i="1">
                                <a:latin typeface="Cambria Math" panose="02040503050406030204" pitchFamily="18" charset="0"/>
                              </a:rPr>
                            </m:ctrlPr>
                          </m:sSubPr>
                          <m:e>
                            <m:r>
                              <a:rPr lang="es-CR" sz="1200" b="0" i="1">
                                <a:latin typeface="Cambria Math" panose="02040503050406030204" pitchFamily="18" charset="0"/>
                              </a:rPr>
                              <m:t>𝑃𝑙𝑜𝑏𝑙𝑎𝑐𝑖</m:t>
                            </m:r>
                            <m:r>
                              <a:rPr lang="es-CR" sz="1200" b="0" i="1">
                                <a:latin typeface="Cambria Math" panose="02040503050406030204" pitchFamily="18" charset="0"/>
                              </a:rPr>
                              <m:t>ó</m:t>
                            </m:r>
                            <m:r>
                              <a:rPr lang="es-CR" sz="1200" b="0" i="1">
                                <a:latin typeface="Cambria Math" panose="02040503050406030204" pitchFamily="18" charset="0"/>
                              </a:rPr>
                              <m:t>𝑛</m:t>
                            </m:r>
                          </m:e>
                          <m:sub>
                            <m:r>
                              <a:rPr lang="es-CR" sz="1200" b="0" i="1">
                                <a:latin typeface="Cambria Math" panose="02040503050406030204" pitchFamily="18" charset="0"/>
                              </a:rPr>
                              <m:t>𝑡</m:t>
                            </m:r>
                          </m:sub>
                        </m:sSub>
                      </m:den>
                    </m:f>
                  </m:oMath>
                </m:oMathPara>
              </a14:m>
              <a:endParaRPr lang="es-CR" sz="1200"/>
            </a:p>
          </xdr:txBody>
        </xdr:sp>
      </mc:Choice>
      <mc:Fallback xmlns="">
        <xdr:sp macro="" textlink="">
          <xdr:nvSpPr>
            <xdr:cNvPr id="13" name="CuadroTexto 12">
              <a:extLst>
                <a:ext uri="{FF2B5EF4-FFF2-40B4-BE49-F238E27FC236}">
                  <a16:creationId xmlns:a16="http://schemas.microsoft.com/office/drawing/2014/main" id="{00000000-0008-0000-D100-000003000000}"/>
                </a:ext>
              </a:extLst>
            </xdr:cNvPr>
            <xdr:cNvSpPr txBox="1"/>
          </xdr:nvSpPr>
          <xdr:spPr>
            <a:xfrm>
              <a:off x="4039280" y="6085794"/>
              <a:ext cx="1985928" cy="376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b="0" i="0">
                  <a:latin typeface="Cambria Math" panose="02040503050406030204" pitchFamily="18" charset="0"/>
                </a:rPr>
                <a:t>𝑃𝐼𝐵 𝑝𝑒𝑟𝑐á𝑝𝑖𝑡𝑎=</a:t>
              </a:r>
              <a:r>
                <a:rPr lang="es-CR" sz="1200" i="0">
                  <a:latin typeface="Cambria Math" panose="02040503050406030204" pitchFamily="18" charset="0"/>
                </a:rPr>
                <a:t>〖</a:t>
              </a:r>
              <a:r>
                <a:rPr lang="es-CR" sz="1200" b="0" i="0">
                  <a:latin typeface="Cambria Math" panose="02040503050406030204" pitchFamily="18" charset="0"/>
                </a:rPr>
                <a:t>𝑃𝐼𝐵〗_𝑡/〖𝑃𝑙𝑜𝑏𝑙𝑎𝑐𝑖ó𝑛〗_𝑡 </a:t>
              </a:r>
              <a:endParaRPr lang="es-CR" sz="1200"/>
            </a:p>
          </xdr:txBody>
        </xdr:sp>
      </mc:Fallback>
    </mc:AlternateContent>
    <xdr:clientData/>
  </xdr:oneCellAnchor>
</xdr:wsDr>
</file>

<file path=xl/drawings/drawing179.xml><?xml version="1.0" encoding="utf-8"?>
<xdr:wsDr xmlns:xdr="http://schemas.openxmlformats.org/drawingml/2006/spreadsheetDrawing" xmlns:a="http://schemas.openxmlformats.org/drawingml/2006/main">
  <xdr:twoCellAnchor>
    <xdr:from>
      <xdr:col>1</xdr:col>
      <xdr:colOff>885823</xdr:colOff>
      <xdr:row>50</xdr:row>
      <xdr:rowOff>38100</xdr:rowOff>
    </xdr:from>
    <xdr:to>
      <xdr:col>11</xdr:col>
      <xdr:colOff>781050</xdr:colOff>
      <xdr:row>79</xdr:row>
      <xdr:rowOff>28575</xdr:rowOff>
    </xdr:to>
    <xdr:graphicFrame macro="">
      <xdr:nvGraphicFramePr>
        <xdr:cNvPr id="3"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0.xml><?xml version="1.0" encoding="utf-8"?>
<xdr:wsDr xmlns:xdr="http://schemas.openxmlformats.org/drawingml/2006/spreadsheetDrawing" xmlns:a="http://schemas.openxmlformats.org/drawingml/2006/main">
  <xdr:oneCellAnchor>
    <xdr:from>
      <xdr:col>3</xdr:col>
      <xdr:colOff>81830</xdr:colOff>
      <xdr:row>15</xdr:row>
      <xdr:rowOff>383598</xdr:rowOff>
    </xdr:from>
    <xdr:ext cx="5660230" cy="419100"/>
    <mc:AlternateContent xmlns:mc="http://schemas.openxmlformats.org/markup-compatibility/2006" xmlns:a14="http://schemas.microsoft.com/office/drawing/2010/main">
      <mc:Choice Requires="a14">
        <xdr:sp macro="" textlink="">
          <xdr:nvSpPr>
            <xdr:cNvPr id="6" name="3 CuadroTexto">
              <a:extLst>
                <a:ext uri="{FF2B5EF4-FFF2-40B4-BE49-F238E27FC236}">
                  <a16:creationId xmlns:a16="http://schemas.microsoft.com/office/drawing/2014/main" id="{00000000-0008-0000-D300-000002000000}"/>
                </a:ext>
              </a:extLst>
            </xdr:cNvPr>
            <xdr:cNvSpPr txBox="1"/>
          </xdr:nvSpPr>
          <xdr:spPr>
            <a:xfrm>
              <a:off x="2567855" y="4003098"/>
              <a:ext cx="566023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baseline="0">
                  <a:latin typeface="Cambria Math" panose="02040503050406030204" pitchFamily="18" charset="0"/>
                  <a:ea typeface="Cambria Math" panose="02040503050406030204" pitchFamily="18" charset="0"/>
                </a:rPr>
                <a:t>Productividad laboral</a:t>
              </a:r>
              <a14:m>
                <m:oMath xmlns:m="http://schemas.openxmlformats.org/officeDocument/2006/math">
                  <m:r>
                    <a:rPr lang="es-ES" sz="1000" b="0" i="0">
                      <a:latin typeface="Cambria Math" panose="02040503050406030204" pitchFamily="18" charset="0"/>
                      <a:ea typeface="Cambria Math" panose="02040503050406030204" pitchFamily="18" charset="0"/>
                    </a:rPr>
                    <m:t>=</m:t>
                  </m:r>
                  <m:f>
                    <m:fPr>
                      <m:ctrlPr>
                        <a:rPr lang="es-ES" sz="1000" b="0" i="1">
                          <a:latin typeface="Cambria Math" panose="02040503050406030204" pitchFamily="18" charset="0"/>
                          <a:ea typeface="Cambria Math" panose="02040503050406030204" pitchFamily="18" charset="0"/>
                        </a:rPr>
                      </m:ctrlPr>
                    </m:fPr>
                    <m:num>
                      <m:r>
                        <m:rPr>
                          <m:sty m:val="p"/>
                        </m:rPr>
                        <a:rPr lang="es-ES" sz="1000" b="0" i="0">
                          <a:latin typeface="Cambria Math" panose="02040503050406030204" pitchFamily="18" charset="0"/>
                          <a:ea typeface="Cambria Math" panose="02040503050406030204" pitchFamily="18" charset="0"/>
                        </a:rPr>
                        <m:t>Producto</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Interno</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Bruto</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en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volumen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de</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precios</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del</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a</m:t>
                      </m:r>
                      <m:r>
                        <a:rPr lang="es-ES" sz="1000" b="0" i="0">
                          <a:latin typeface="Cambria Math" panose="02040503050406030204" pitchFamily="18" charset="0"/>
                          <a:ea typeface="Cambria Math" panose="02040503050406030204" pitchFamily="18" charset="0"/>
                        </a:rPr>
                        <m:t>ñ</m:t>
                      </m:r>
                      <m:r>
                        <m:rPr>
                          <m:sty m:val="p"/>
                        </m:rPr>
                        <a:rPr lang="es-ES" sz="1000" b="0" i="0">
                          <a:latin typeface="Cambria Math" panose="02040503050406030204" pitchFamily="18" charset="0"/>
                          <a:ea typeface="Cambria Math" panose="02040503050406030204" pitchFamily="18" charset="0"/>
                        </a:rPr>
                        <m:t>o</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anterior</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encadenado</m:t>
                      </m:r>
                    </m:num>
                    <m:den>
                      <m:r>
                        <m:rPr>
                          <m:sty m:val="p"/>
                        </m:rPr>
                        <a:rPr lang="es-ES" sz="1000" b="0" i="0">
                          <a:solidFill>
                            <a:schemeClr val="tx1"/>
                          </a:solidFill>
                          <a:effectLst/>
                          <a:latin typeface="Cambria Math" panose="02040503050406030204" pitchFamily="18" charset="0"/>
                          <a:ea typeface="Cambria Math" panose="02040503050406030204" pitchFamily="18" charset="0"/>
                          <a:cs typeface="+mn-cs"/>
                        </a:rPr>
                        <m:t>Poblaci</m:t>
                      </m:r>
                      <m:r>
                        <a:rPr lang="es-ES" sz="1000" b="0" i="0">
                          <a:solidFill>
                            <a:schemeClr val="tx1"/>
                          </a:solidFill>
                          <a:effectLst/>
                          <a:latin typeface="Cambria Math" panose="02040503050406030204" pitchFamily="18" charset="0"/>
                          <a:ea typeface="Cambria Math" panose="02040503050406030204" pitchFamily="18" charset="0"/>
                          <a:cs typeface="+mn-cs"/>
                        </a:rPr>
                        <m:t>ó</m:t>
                      </m:r>
                      <m:r>
                        <m:rPr>
                          <m:sty m:val="p"/>
                        </m:rPr>
                        <a:rPr lang="es-ES" sz="1000" b="0" i="0">
                          <a:solidFill>
                            <a:schemeClr val="tx1"/>
                          </a:solidFill>
                          <a:effectLst/>
                          <a:latin typeface="Cambria Math" panose="02040503050406030204" pitchFamily="18" charset="0"/>
                          <a:ea typeface="Cambria Math" panose="02040503050406030204" pitchFamily="18" charset="0"/>
                          <a:cs typeface="+mn-cs"/>
                        </a:rPr>
                        <m:t>n</m:t>
                      </m:r>
                      <m:r>
                        <a:rPr lang="es-ES" sz="1000" b="0" i="0">
                          <a:solidFill>
                            <a:schemeClr val="tx1"/>
                          </a:solidFill>
                          <a:effectLst/>
                          <a:latin typeface="Cambria Math" panose="02040503050406030204" pitchFamily="18" charset="0"/>
                          <a:ea typeface="Cambria Math" panose="02040503050406030204" pitchFamily="18" charset="0"/>
                          <a:cs typeface="+mn-cs"/>
                        </a:rPr>
                        <m:t> </m:t>
                      </m:r>
                      <m:r>
                        <m:rPr>
                          <m:sty m:val="p"/>
                        </m:rPr>
                        <a:rPr lang="es-ES" sz="1000" b="0" i="0">
                          <a:solidFill>
                            <a:schemeClr val="tx1"/>
                          </a:solidFill>
                          <a:effectLst/>
                          <a:latin typeface="Cambria Math" panose="02040503050406030204" pitchFamily="18" charset="0"/>
                          <a:ea typeface="Cambria Math" panose="02040503050406030204" pitchFamily="18" charset="0"/>
                          <a:cs typeface="+mn-cs"/>
                        </a:rPr>
                        <m:t>ocupada</m:t>
                      </m:r>
                      <m:r>
                        <a:rPr lang="es-MX" sz="1000" b="0" i="1">
                          <a:solidFill>
                            <a:schemeClr val="tx1"/>
                          </a:solidFill>
                          <a:effectLst/>
                          <a:latin typeface="Cambria Math" panose="02040503050406030204" pitchFamily="18" charset="0"/>
                          <a:ea typeface="Cambria Math" panose="02040503050406030204" pitchFamily="18" charset="0"/>
                          <a:cs typeface="+mn-cs"/>
                        </a:rPr>
                        <m:t> </m:t>
                      </m:r>
                      <m:r>
                        <a:rPr lang="es-MX" sz="1000" b="0" i="1">
                          <a:solidFill>
                            <a:schemeClr val="tx1"/>
                          </a:solidFill>
                          <a:effectLst/>
                          <a:latin typeface="Cambria Math" panose="02040503050406030204" pitchFamily="18" charset="0"/>
                          <a:ea typeface="Cambria Math" panose="02040503050406030204" pitchFamily="18" charset="0"/>
                          <a:cs typeface="+mn-cs"/>
                        </a:rPr>
                        <m:t>𝑡𝑜𝑡𝑎𝑙</m:t>
                      </m:r>
                    </m:den>
                  </m:f>
                </m:oMath>
              </a14:m>
              <a:r>
                <a:rPr lang="es-ES" sz="1100" b="0" i="0">
                  <a:latin typeface="Cambria Math" panose="02040503050406030204" pitchFamily="18" charset="0"/>
                  <a:ea typeface="Cambria Math" panose="02040503050406030204" pitchFamily="18" charset="0"/>
                </a:rPr>
                <a:t> </a:t>
              </a:r>
            </a:p>
          </xdr:txBody>
        </xdr:sp>
      </mc:Choice>
      <mc:Fallback xmlns="">
        <xdr:sp macro="" textlink="">
          <xdr:nvSpPr>
            <xdr:cNvPr id="6" name="3 CuadroTexto">
              <a:extLst>
                <a:ext uri="{FF2B5EF4-FFF2-40B4-BE49-F238E27FC236}">
                  <a16:creationId xmlns:a16="http://schemas.microsoft.com/office/drawing/2014/main" id="{00000000-0008-0000-D300-000002000000}"/>
                </a:ext>
              </a:extLst>
            </xdr:cNvPr>
            <xdr:cNvSpPr txBox="1"/>
          </xdr:nvSpPr>
          <xdr:spPr>
            <a:xfrm>
              <a:off x="2567855" y="4003098"/>
              <a:ext cx="566023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baseline="0">
                  <a:latin typeface="Cambria Math" panose="02040503050406030204" pitchFamily="18" charset="0"/>
                  <a:ea typeface="Cambria Math" panose="02040503050406030204" pitchFamily="18" charset="0"/>
                </a:rPr>
                <a:t>Productividad laboral</a:t>
              </a:r>
              <a:r>
                <a:rPr lang="es-ES" sz="1000" b="0" i="0">
                  <a:latin typeface="Cambria Math" panose="02040503050406030204" pitchFamily="18" charset="0"/>
                  <a:ea typeface="Cambria Math" panose="02040503050406030204" pitchFamily="18" charset="0"/>
                </a:rPr>
                <a:t>=(Producto Interno Bruto en volumen de precios del año anterior encadenado)/(</a:t>
              </a:r>
              <a:r>
                <a:rPr lang="es-ES" sz="1000" b="0" i="0">
                  <a:solidFill>
                    <a:schemeClr val="tx1"/>
                  </a:solidFill>
                  <a:effectLst/>
                  <a:latin typeface="Cambria Math" panose="02040503050406030204" pitchFamily="18" charset="0"/>
                  <a:ea typeface="Cambria Math" panose="02040503050406030204" pitchFamily="18" charset="0"/>
                  <a:cs typeface="+mn-cs"/>
                </a:rPr>
                <a:t>Población ocupada</a:t>
              </a:r>
              <a:r>
                <a:rPr lang="es-MX" sz="1000" b="0" i="0">
                  <a:solidFill>
                    <a:schemeClr val="tx1"/>
                  </a:solidFill>
                  <a:effectLst/>
                  <a:latin typeface="Cambria Math" panose="02040503050406030204" pitchFamily="18" charset="0"/>
                  <a:ea typeface="Cambria Math" panose="02040503050406030204" pitchFamily="18" charset="0"/>
                  <a:cs typeface="+mn-cs"/>
                </a:rPr>
                <a:t> 𝑡𝑜𝑡𝑎𝑙</a:t>
              </a:r>
              <a:r>
                <a:rPr lang="es-ES" sz="1000" b="0" i="0">
                  <a:solidFill>
                    <a:schemeClr val="tx1"/>
                  </a:solidFill>
                  <a:effectLst/>
                  <a:latin typeface="Cambria Math" panose="02040503050406030204" pitchFamily="18" charset="0"/>
                  <a:ea typeface="Cambria Math" panose="02040503050406030204" pitchFamily="18" charset="0"/>
                  <a:cs typeface="+mn-cs"/>
                </a:rPr>
                <a:t>)</a:t>
              </a:r>
              <a:r>
                <a:rPr lang="es-ES" sz="1100" b="0" i="0">
                  <a:latin typeface="Cambria Math" panose="02040503050406030204" pitchFamily="18" charset="0"/>
                  <a:ea typeface="Cambria Math" panose="02040503050406030204" pitchFamily="18" charset="0"/>
                </a:rPr>
                <a:t> </a:t>
              </a:r>
            </a:p>
          </xdr:txBody>
        </xdr:sp>
      </mc:Fallback>
    </mc:AlternateContent>
    <xdr:clientData/>
  </xdr:oneCellAnchor>
  <xdr:oneCellAnchor>
    <xdr:from>
      <xdr:col>2</xdr:col>
      <xdr:colOff>634494</xdr:colOff>
      <xdr:row>15</xdr:row>
      <xdr:rowOff>850755</xdr:rowOff>
    </xdr:from>
    <xdr:ext cx="6272213" cy="533400"/>
    <mc:AlternateContent xmlns:mc="http://schemas.openxmlformats.org/markup-compatibility/2006" xmlns:a14="http://schemas.microsoft.com/office/drawing/2010/main">
      <mc:Choice Requires="a14">
        <xdr:sp macro="" textlink="">
          <xdr:nvSpPr>
            <xdr:cNvPr id="7" name="4 CuadroTexto">
              <a:extLst>
                <a:ext uri="{FF2B5EF4-FFF2-40B4-BE49-F238E27FC236}">
                  <a16:creationId xmlns:a16="http://schemas.microsoft.com/office/drawing/2014/main" id="{00000000-0008-0000-D300-000003000000}"/>
                </a:ext>
              </a:extLst>
            </xdr:cNvPr>
            <xdr:cNvSpPr txBox="1"/>
          </xdr:nvSpPr>
          <xdr:spPr>
            <a:xfrm>
              <a:off x="2486025" y="4470255"/>
              <a:ext cx="6272213" cy="533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baseline="0">
                  <a:latin typeface="Cambria Math" panose="02040503050406030204" pitchFamily="18" charset="0"/>
                  <a:ea typeface="Cambria Math" panose="02040503050406030204" pitchFamily="18" charset="0"/>
                </a:rPr>
                <a:t>Tasa de crecimiento de PIB </a:t>
              </a:r>
              <a14:m>
                <m:oMath xmlns:m="http://schemas.openxmlformats.org/officeDocument/2006/math">
                  <m:r>
                    <a:rPr lang="es-ES" sz="1000" b="0" i="0">
                      <a:latin typeface="Cambria Math" panose="02040503050406030204" pitchFamily="18" charset="0"/>
                      <a:ea typeface="Cambria Math" panose="02040503050406030204" pitchFamily="18" charset="0"/>
                    </a:rPr>
                    <m:t>=</m:t>
                  </m:r>
                  <m:r>
                    <a:rPr lang="es-ES" sz="1000" b="0" i="1">
                      <a:latin typeface="Cambria Math" panose="02040503050406030204" pitchFamily="18" charset="0"/>
                      <a:ea typeface="Cambria Math" panose="02040503050406030204" pitchFamily="18" charset="0"/>
                    </a:rPr>
                    <m:t>((</m:t>
                  </m:r>
                  <m:f>
                    <m:fPr>
                      <m:ctrlPr>
                        <a:rPr lang="es-ES" sz="1000" b="0" i="1">
                          <a:latin typeface="Cambria Math" panose="02040503050406030204" pitchFamily="18" charset="0"/>
                          <a:ea typeface="Cambria Math" panose="02040503050406030204" pitchFamily="18" charset="0"/>
                        </a:rPr>
                      </m:ctrlPr>
                    </m:fPr>
                    <m:num>
                      <m:sSub>
                        <m:sSubPr>
                          <m:ctrlPr>
                            <a:rPr lang="es-ES" sz="1000" b="0" i="1">
                              <a:latin typeface="Cambria Math" panose="02040503050406030204" pitchFamily="18" charset="0"/>
                              <a:ea typeface="Cambria Math" panose="02040503050406030204" pitchFamily="18" charset="0"/>
                            </a:rPr>
                          </m:ctrlPr>
                        </m:sSubPr>
                        <m:e>
                          <m:eqArr>
                            <m:eqArrPr>
                              <m:ctrlPr>
                                <a:rPr lang="es-ES" sz="1000" b="0" i="1">
                                  <a:solidFill>
                                    <a:schemeClr val="tx1"/>
                                  </a:solidFill>
                                  <a:effectLst/>
                                  <a:latin typeface="Cambria Math" panose="02040503050406030204" pitchFamily="18" charset="0"/>
                                  <a:ea typeface="+mn-ea"/>
                                  <a:cs typeface="+mn-cs"/>
                                </a:rPr>
                              </m:ctrlPr>
                            </m:eqArrPr>
                            <m:e>
                              <m:r>
                                <a:rPr lang="es-ES" sz="1000" b="0" i="0">
                                  <a:solidFill>
                                    <a:schemeClr val="tx1"/>
                                  </a:solidFill>
                                  <a:effectLst/>
                                  <a:latin typeface="Cambria Math" panose="02040503050406030204" pitchFamily="18" charset="0"/>
                                  <a:ea typeface="+mn-ea"/>
                                  <a:cs typeface="+mn-cs"/>
                                </a:rPr>
                                <m:t> </m:t>
                              </m:r>
                            </m:e>
                            <m:e>
                              <m:r>
                                <m:rPr>
                                  <m:sty m:val="p"/>
                                </m:rPr>
                                <a:rPr lang="es-ES" sz="1000" b="0" i="0">
                                  <a:solidFill>
                                    <a:schemeClr val="tx1"/>
                                  </a:solidFill>
                                  <a:effectLst/>
                                  <a:latin typeface="Cambria Math" panose="02040503050406030204" pitchFamily="18" charset="0"/>
                                  <a:ea typeface="+mn-ea"/>
                                  <a:cs typeface="+mn-cs"/>
                                </a:rPr>
                                <m:t>Producto</m:t>
                              </m:r>
                              <m:r>
                                <a:rPr lang="es-ES" sz="1000" b="0" i="0">
                                  <a:solidFill>
                                    <a:schemeClr val="tx1"/>
                                  </a:solidFill>
                                  <a:effectLst/>
                                  <a:latin typeface="Cambria Math" panose="02040503050406030204" pitchFamily="18" charset="0"/>
                                  <a:ea typeface="+mn-ea"/>
                                  <a:cs typeface="+mn-cs"/>
                                </a:rPr>
                                <m:t> </m:t>
                              </m:r>
                              <m:r>
                                <a:rPr lang="es-ES" sz="1000" b="0" i="1">
                                  <a:solidFill>
                                    <a:schemeClr val="tx1"/>
                                  </a:solidFill>
                                  <a:effectLst/>
                                  <a:latin typeface="Cambria Math" panose="02040503050406030204" pitchFamily="18" charset="0"/>
                                  <a:ea typeface="+mn-ea"/>
                                  <a:cs typeface="+mn-cs"/>
                                </a:rPr>
                                <m:t>𝐼𝑛𝑡𝑒𝑟𝑛𝑜</m:t>
                              </m:r>
                              <m:r>
                                <a:rPr lang="es-ES" sz="1000" b="0" i="1">
                                  <a:solidFill>
                                    <a:schemeClr val="tx1"/>
                                  </a:solidFill>
                                  <a:effectLst/>
                                  <a:latin typeface="Cambria Math" panose="02040503050406030204" pitchFamily="18" charset="0"/>
                                  <a:ea typeface="+mn-ea"/>
                                  <a:cs typeface="+mn-cs"/>
                                </a:rPr>
                                <m:t> </m:t>
                              </m:r>
                              <m:r>
                                <a:rPr lang="es-ES" sz="1000" b="0" i="1">
                                  <a:solidFill>
                                    <a:schemeClr val="tx1"/>
                                  </a:solidFill>
                                  <a:effectLst/>
                                  <a:latin typeface="Cambria Math" panose="02040503050406030204" pitchFamily="18" charset="0"/>
                                  <a:ea typeface="+mn-ea"/>
                                  <a:cs typeface="+mn-cs"/>
                                </a:rPr>
                                <m:t>𝐵𝑟𝑢𝑡𝑜</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en</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volumen</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de</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precios</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del</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a</m:t>
                              </m:r>
                              <m:r>
                                <a:rPr lang="es-ES" sz="1000" b="0" i="0">
                                  <a:solidFill>
                                    <a:schemeClr val="tx1"/>
                                  </a:solidFill>
                                  <a:effectLst/>
                                  <a:latin typeface="Cambria Math" panose="02040503050406030204" pitchFamily="18" charset="0"/>
                                  <a:ea typeface="+mn-ea"/>
                                  <a:cs typeface="+mn-cs"/>
                                </a:rPr>
                                <m:t>ñ</m:t>
                              </m:r>
                              <m:r>
                                <m:rPr>
                                  <m:sty m:val="p"/>
                                </m:rPr>
                                <a:rPr lang="es-ES" sz="1000" b="0" i="0">
                                  <a:solidFill>
                                    <a:schemeClr val="tx1"/>
                                  </a:solidFill>
                                  <a:effectLst/>
                                  <a:latin typeface="Cambria Math" panose="02040503050406030204" pitchFamily="18" charset="0"/>
                                  <a:ea typeface="+mn-ea"/>
                                  <a:cs typeface="+mn-cs"/>
                                </a:rPr>
                                <m:t>o</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anterior</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encadenado</m:t>
                              </m:r>
                              <m:r>
                                <a:rPr lang="es-ES" sz="1000" b="0" i="1">
                                  <a:solidFill>
                                    <a:schemeClr val="tx1"/>
                                  </a:solidFill>
                                  <a:effectLst/>
                                  <a:latin typeface="Cambria Math" panose="02040503050406030204" pitchFamily="18" charset="0"/>
                                  <a:ea typeface="+mn-ea"/>
                                  <a:cs typeface="+mn-cs"/>
                                </a:rPr>
                                <m:t> </m:t>
                              </m:r>
                            </m:e>
                          </m:eqArr>
                        </m:e>
                        <m:sub>
                          <m:r>
                            <a:rPr lang="es-ES" sz="1000" b="0" i="1">
                              <a:latin typeface="Cambria Math" panose="02040503050406030204" pitchFamily="18" charset="0"/>
                              <a:ea typeface="Cambria Math" panose="02040503050406030204" pitchFamily="18" charset="0"/>
                            </a:rPr>
                            <m:t>𝑡</m:t>
                          </m:r>
                        </m:sub>
                      </m:sSub>
                    </m:num>
                    <m:den>
                      <m:sSub>
                        <m:sSubPr>
                          <m:ctrlPr>
                            <a:rPr lang="es-ES" sz="1000" b="0" i="1">
                              <a:latin typeface="Cambria Math" panose="02040503050406030204" pitchFamily="18" charset="0"/>
                              <a:ea typeface="Cambria Math" panose="02040503050406030204" pitchFamily="18" charset="0"/>
                            </a:rPr>
                          </m:ctrlPr>
                        </m:sSubPr>
                        <m:e>
                          <m:r>
                            <m:rPr>
                              <m:sty m:val="p"/>
                            </m:rPr>
                            <a:rPr lang="es-ES" sz="1000" b="0" i="0">
                              <a:solidFill>
                                <a:schemeClr val="tx1"/>
                              </a:solidFill>
                              <a:effectLst/>
                              <a:latin typeface="Cambria Math" panose="02040503050406030204" pitchFamily="18" charset="0"/>
                              <a:ea typeface="+mn-ea"/>
                              <a:cs typeface="+mn-cs"/>
                            </a:rPr>
                            <m:t>Producto</m:t>
                          </m:r>
                          <m:r>
                            <a:rPr lang="es-ES" sz="1000" b="0" i="0">
                              <a:solidFill>
                                <a:schemeClr val="tx1"/>
                              </a:solidFill>
                              <a:effectLst/>
                              <a:latin typeface="Cambria Math" panose="02040503050406030204" pitchFamily="18" charset="0"/>
                              <a:ea typeface="+mn-ea"/>
                              <a:cs typeface="+mn-cs"/>
                            </a:rPr>
                            <m:t> </m:t>
                          </m:r>
                          <m:r>
                            <a:rPr lang="es-ES" sz="1000" b="0" i="1">
                              <a:solidFill>
                                <a:schemeClr val="tx1"/>
                              </a:solidFill>
                              <a:effectLst/>
                              <a:latin typeface="Cambria Math" panose="02040503050406030204" pitchFamily="18" charset="0"/>
                              <a:ea typeface="+mn-ea"/>
                              <a:cs typeface="+mn-cs"/>
                            </a:rPr>
                            <m:t>𝐼𝑛𝑡𝑒𝑟𝑛𝑜</m:t>
                          </m:r>
                          <m:r>
                            <a:rPr lang="es-ES" sz="1000" b="0" i="1">
                              <a:solidFill>
                                <a:schemeClr val="tx1"/>
                              </a:solidFill>
                              <a:effectLst/>
                              <a:latin typeface="Cambria Math" panose="02040503050406030204" pitchFamily="18" charset="0"/>
                              <a:ea typeface="+mn-ea"/>
                              <a:cs typeface="+mn-cs"/>
                            </a:rPr>
                            <m:t> </m:t>
                          </m:r>
                          <m:r>
                            <a:rPr lang="es-ES" sz="1000" b="0" i="1">
                              <a:solidFill>
                                <a:schemeClr val="tx1"/>
                              </a:solidFill>
                              <a:effectLst/>
                              <a:latin typeface="Cambria Math" panose="02040503050406030204" pitchFamily="18" charset="0"/>
                              <a:ea typeface="+mn-ea"/>
                              <a:cs typeface="+mn-cs"/>
                            </a:rPr>
                            <m:t>𝐵𝑟𝑢𝑡𝑜</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en</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volumen</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de</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precios</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del</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a</m:t>
                          </m:r>
                          <m:r>
                            <a:rPr lang="es-ES" sz="1000" b="0" i="0">
                              <a:solidFill>
                                <a:schemeClr val="tx1"/>
                              </a:solidFill>
                              <a:effectLst/>
                              <a:latin typeface="Cambria Math" panose="02040503050406030204" pitchFamily="18" charset="0"/>
                              <a:ea typeface="+mn-ea"/>
                              <a:cs typeface="+mn-cs"/>
                            </a:rPr>
                            <m:t>ñ</m:t>
                          </m:r>
                          <m:r>
                            <m:rPr>
                              <m:sty m:val="p"/>
                            </m:rPr>
                            <a:rPr lang="es-ES" sz="1000" b="0" i="0">
                              <a:solidFill>
                                <a:schemeClr val="tx1"/>
                              </a:solidFill>
                              <a:effectLst/>
                              <a:latin typeface="Cambria Math" panose="02040503050406030204" pitchFamily="18" charset="0"/>
                              <a:ea typeface="+mn-ea"/>
                              <a:cs typeface="+mn-cs"/>
                            </a:rPr>
                            <m:t>o</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anterior</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encadenado</m:t>
                          </m:r>
                          <m:r>
                            <a:rPr lang="es-ES" sz="1000" b="0" i="0">
                              <a:solidFill>
                                <a:schemeClr val="tx1"/>
                              </a:solidFill>
                              <a:effectLst/>
                              <a:latin typeface="Cambria Math" panose="02040503050406030204" pitchFamily="18" charset="0"/>
                              <a:ea typeface="+mn-ea"/>
                              <a:cs typeface="+mn-cs"/>
                            </a:rPr>
                            <m:t> </m:t>
                          </m:r>
                          <m:r>
                            <a:rPr lang="es-ES" sz="1000" b="0" i="1">
                              <a:solidFill>
                                <a:schemeClr val="tx1"/>
                              </a:solidFill>
                              <a:effectLst/>
                              <a:latin typeface="Cambria Math" panose="02040503050406030204" pitchFamily="18" charset="0"/>
                              <a:ea typeface="+mn-ea"/>
                              <a:cs typeface="+mn-cs"/>
                            </a:rPr>
                            <m:t> </m:t>
                          </m:r>
                        </m:e>
                        <m:sub>
                          <m:r>
                            <a:rPr lang="es-ES" sz="1000" b="0" i="1">
                              <a:latin typeface="Cambria Math" panose="02040503050406030204" pitchFamily="18" charset="0"/>
                              <a:ea typeface="Cambria Math" panose="02040503050406030204" pitchFamily="18" charset="0"/>
                            </a:rPr>
                            <m:t>𝑡</m:t>
                          </m:r>
                          <m:r>
                            <a:rPr lang="es-ES" sz="1000" b="0" i="1">
                              <a:latin typeface="Cambria Math" panose="02040503050406030204" pitchFamily="18" charset="0"/>
                              <a:ea typeface="Cambria Math" panose="02040503050406030204" pitchFamily="18" charset="0"/>
                            </a:rPr>
                            <m:t>−1</m:t>
                          </m:r>
                        </m:sub>
                      </m:sSub>
                    </m:den>
                  </m:f>
                  <m:r>
                    <a:rPr lang="es-ES" sz="1000" b="0" i="1">
                      <a:solidFill>
                        <a:schemeClr val="tx1"/>
                      </a:solidFill>
                      <a:effectLst/>
                      <a:latin typeface="Cambria Math" panose="02040503050406030204" pitchFamily="18" charset="0"/>
                      <a:ea typeface="Cambria Math" panose="02040503050406030204" pitchFamily="18" charset="0"/>
                      <a:cs typeface="+mn-cs"/>
                    </a:rPr>
                    <m:t>)</m:t>
                  </m:r>
                </m:oMath>
              </a14:m>
              <a:r>
                <a:rPr lang="es-ES" sz="1000" b="0" i="0">
                  <a:latin typeface="Cambria Math" panose="02040503050406030204" pitchFamily="18" charset="0"/>
                  <a:ea typeface="Cambria Math" panose="02040503050406030204" pitchFamily="18" charset="0"/>
                </a:rPr>
                <a:t> -1)</a:t>
              </a:r>
              <a14:m>
                <m:oMath xmlns:m="http://schemas.openxmlformats.org/officeDocument/2006/math">
                  <m:r>
                    <a:rPr lang="es-ES" sz="1000" b="0" i="1">
                      <a:latin typeface="Cambria Math" panose="02040503050406030204" pitchFamily="18" charset="0"/>
                      <a:ea typeface="Cambria Math" panose="02040503050406030204" pitchFamily="18" charset="0"/>
                    </a:rPr>
                    <m:t>×</m:t>
                  </m:r>
                </m:oMath>
              </a14:m>
              <a:r>
                <a:rPr lang="es-ES" sz="1000" b="0" i="0">
                  <a:latin typeface="Cambria Math" panose="02040503050406030204" pitchFamily="18" charset="0"/>
                  <a:ea typeface="Cambria Math" panose="02040503050406030204" pitchFamily="18" charset="0"/>
                </a:rPr>
                <a:t>100</a:t>
              </a:r>
            </a:p>
          </xdr:txBody>
        </xdr:sp>
      </mc:Choice>
      <mc:Fallback xmlns="">
        <xdr:sp macro="" textlink="">
          <xdr:nvSpPr>
            <xdr:cNvPr id="7" name="4 CuadroTexto">
              <a:extLst>
                <a:ext uri="{FF2B5EF4-FFF2-40B4-BE49-F238E27FC236}">
                  <a16:creationId xmlns:a16="http://schemas.microsoft.com/office/drawing/2014/main" id="{00000000-0008-0000-D300-000003000000}"/>
                </a:ext>
              </a:extLst>
            </xdr:cNvPr>
            <xdr:cNvSpPr txBox="1"/>
          </xdr:nvSpPr>
          <xdr:spPr>
            <a:xfrm>
              <a:off x="2486025" y="4470255"/>
              <a:ext cx="6272213" cy="533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baseline="0">
                  <a:latin typeface="Cambria Math" panose="02040503050406030204" pitchFamily="18" charset="0"/>
                  <a:ea typeface="Cambria Math" panose="02040503050406030204" pitchFamily="18" charset="0"/>
                </a:rPr>
                <a:t>Tasa de crecimiento de PIB </a:t>
              </a:r>
              <a:r>
                <a:rPr lang="es-ES" sz="1000" b="0" i="0">
                  <a:latin typeface="Cambria Math" panose="02040503050406030204" pitchFamily="18" charset="0"/>
                  <a:ea typeface="Cambria Math" panose="02040503050406030204" pitchFamily="18" charset="0"/>
                </a:rPr>
                <a:t>=((</a:t>
              </a:r>
              <a:r>
                <a:rPr lang="es-ES" sz="1000" b="0" i="0">
                  <a:solidFill>
                    <a:schemeClr val="tx1"/>
                  </a:solidFill>
                  <a:effectLst/>
                  <a:latin typeface="Cambria Math" panose="02040503050406030204" pitchFamily="18" charset="0"/>
                  <a:ea typeface="+mn-ea"/>
                  <a:cs typeface="+mn-cs"/>
                </a:rPr>
                <a:t>█( @Producto 𝐼𝑛𝑡𝑒𝑟𝑛𝑜 𝐵𝑟𝑢𝑡𝑜 en volumen de precios del año anterior encadenado )</a:t>
              </a:r>
              <a:r>
                <a:rPr lang="es-ES" sz="1000" b="0" i="0">
                  <a:solidFill>
                    <a:schemeClr val="tx1"/>
                  </a:solidFill>
                  <a:effectLst/>
                  <a:latin typeface="Cambria Math" panose="02040503050406030204" pitchFamily="18" charset="0"/>
                  <a:ea typeface="Cambria Math" panose="02040503050406030204" pitchFamily="18" charset="0"/>
                  <a:cs typeface="+mn-cs"/>
                </a:rPr>
                <a:t>_</a:t>
              </a:r>
              <a:r>
                <a:rPr lang="es-ES" sz="1000" b="0" i="0">
                  <a:latin typeface="Cambria Math" panose="02040503050406030204" pitchFamily="18" charset="0"/>
                  <a:ea typeface="Cambria Math" panose="02040503050406030204" pitchFamily="18" charset="0"/>
                </a:rPr>
                <a:t>𝑡/〖</a:t>
              </a:r>
              <a:r>
                <a:rPr lang="es-ES" sz="1000" b="0" i="0">
                  <a:solidFill>
                    <a:schemeClr val="tx1"/>
                  </a:solidFill>
                  <a:effectLst/>
                  <a:latin typeface="Cambria Math" panose="02040503050406030204" pitchFamily="18" charset="0"/>
                  <a:ea typeface="+mn-ea"/>
                  <a:cs typeface="+mn-cs"/>
                </a:rPr>
                <a:t>Producto 𝐼𝑛𝑡𝑒𝑟𝑛𝑜 𝐵𝑟𝑢𝑡𝑜 en volumen de precios  del año anterior encadenado  </a:t>
              </a:r>
              <a:r>
                <a:rPr lang="es-ES" sz="1000" b="0" i="0">
                  <a:solidFill>
                    <a:schemeClr val="tx1"/>
                  </a:solidFill>
                  <a:effectLst/>
                  <a:latin typeface="Cambria Math" panose="02040503050406030204" pitchFamily="18" charset="0"/>
                  <a:ea typeface="Cambria Math" panose="02040503050406030204" pitchFamily="18" charset="0"/>
                  <a:cs typeface="+mn-cs"/>
                </a:rPr>
                <a:t>〗_(</a:t>
              </a:r>
              <a:r>
                <a:rPr lang="es-ES" sz="1000" b="0" i="0">
                  <a:latin typeface="Cambria Math" panose="02040503050406030204" pitchFamily="18" charset="0"/>
                  <a:ea typeface="Cambria Math" panose="02040503050406030204" pitchFamily="18" charset="0"/>
                </a:rPr>
                <a:t>𝑡−1) </a:t>
              </a:r>
              <a:r>
                <a:rPr lang="es-ES" sz="1000" b="0" i="0">
                  <a:solidFill>
                    <a:schemeClr val="tx1"/>
                  </a:solidFill>
                  <a:effectLst/>
                  <a:latin typeface="Cambria Math" panose="02040503050406030204" pitchFamily="18" charset="0"/>
                  <a:ea typeface="Cambria Math" panose="02040503050406030204" pitchFamily="18" charset="0"/>
                  <a:cs typeface="+mn-cs"/>
                </a:rPr>
                <a:t>)</a:t>
              </a:r>
              <a:r>
                <a:rPr lang="es-ES" sz="1000" b="0" i="0">
                  <a:latin typeface="Cambria Math" panose="02040503050406030204" pitchFamily="18" charset="0"/>
                  <a:ea typeface="Cambria Math" panose="02040503050406030204" pitchFamily="18" charset="0"/>
                </a:rPr>
                <a:t> -1)×100</a:t>
              </a:r>
            </a:p>
          </xdr:txBody>
        </xdr:sp>
      </mc:Fallback>
    </mc:AlternateContent>
    <xdr:clientData/>
  </xdr:oneCellAnchor>
  <xdr:oneCellAnchor>
    <xdr:from>
      <xdr:col>3</xdr:col>
      <xdr:colOff>31823</xdr:colOff>
      <xdr:row>15</xdr:row>
      <xdr:rowOff>1509496</xdr:rowOff>
    </xdr:from>
    <xdr:ext cx="5726906" cy="588167"/>
    <mc:AlternateContent xmlns:mc="http://schemas.openxmlformats.org/markup-compatibility/2006" xmlns:a14="http://schemas.microsoft.com/office/drawing/2010/main">
      <mc:Choice Requires="a14">
        <xdr:sp macro="" textlink="">
          <xdr:nvSpPr>
            <xdr:cNvPr id="8" name="5 CuadroTexto">
              <a:extLst>
                <a:ext uri="{FF2B5EF4-FFF2-40B4-BE49-F238E27FC236}">
                  <a16:creationId xmlns:a16="http://schemas.microsoft.com/office/drawing/2014/main" id="{00000000-0008-0000-D300-000004000000}"/>
                </a:ext>
              </a:extLst>
            </xdr:cNvPr>
            <xdr:cNvSpPr txBox="1"/>
          </xdr:nvSpPr>
          <xdr:spPr>
            <a:xfrm>
              <a:off x="2517848" y="5128996"/>
              <a:ext cx="5726906" cy="588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baseline="0">
                  <a:latin typeface="Cambria Math" panose="02040503050406030204" pitchFamily="18" charset="0"/>
                  <a:ea typeface="Cambria Math" panose="02040503050406030204" pitchFamily="18" charset="0"/>
                </a:rPr>
                <a:t>Tasa de crecimiento de la población ocupada  </a:t>
              </a:r>
              <a14:m>
                <m:oMath xmlns:m="http://schemas.openxmlformats.org/officeDocument/2006/math">
                  <m:r>
                    <a:rPr lang="es-ES" sz="1000" b="0" i="0">
                      <a:solidFill>
                        <a:schemeClr val="tx1"/>
                      </a:solidFill>
                      <a:effectLst/>
                      <a:latin typeface="Cambria Math" panose="02040503050406030204" pitchFamily="18" charset="0"/>
                      <a:ea typeface="Cambria Math" panose="02040503050406030204" pitchFamily="18" charset="0"/>
                      <a:cs typeface="+mn-cs"/>
                    </a:rPr>
                    <m:t>=((</m:t>
                  </m:r>
                  <m:f>
                    <m:fPr>
                      <m:ctrlPr>
                        <a:rPr lang="es-ES" sz="1000" b="0" i="1">
                          <a:solidFill>
                            <a:schemeClr val="tx1"/>
                          </a:solidFill>
                          <a:effectLst/>
                          <a:latin typeface="Cambria Math" panose="02040503050406030204" pitchFamily="18" charset="0"/>
                          <a:ea typeface="Cambria Math" panose="02040503050406030204" pitchFamily="18" charset="0"/>
                          <a:cs typeface="+mn-cs"/>
                        </a:rPr>
                      </m:ctrlPr>
                    </m:fPr>
                    <m:num>
                      <m:sSub>
                        <m:sSubPr>
                          <m:ctrlPr>
                            <a:rPr lang="es-ES" sz="1000" b="0" i="1">
                              <a:solidFill>
                                <a:schemeClr val="tx1"/>
                              </a:solidFill>
                              <a:effectLst/>
                              <a:latin typeface="Cambria Math" panose="02040503050406030204" pitchFamily="18" charset="0"/>
                              <a:ea typeface="+mn-ea"/>
                              <a:cs typeface="+mn-cs"/>
                            </a:rPr>
                          </m:ctrlPr>
                        </m:sSubPr>
                        <m:e>
                          <m:r>
                            <m:rPr>
                              <m:sty m:val="p"/>
                            </m:rPr>
                            <a:rPr lang="es-ES" sz="1000" b="0" i="0">
                              <a:solidFill>
                                <a:schemeClr val="tx1"/>
                              </a:solidFill>
                              <a:effectLst/>
                              <a:latin typeface="Cambria Math" panose="02040503050406030204" pitchFamily="18" charset="0"/>
                              <a:ea typeface="+mn-ea"/>
                              <a:cs typeface="+mn-cs"/>
                            </a:rPr>
                            <m:t>Poblaci</m:t>
                          </m:r>
                          <m:r>
                            <a:rPr lang="es-ES" sz="1000" b="0" i="0">
                              <a:solidFill>
                                <a:schemeClr val="tx1"/>
                              </a:solidFill>
                              <a:effectLst/>
                              <a:latin typeface="Cambria Math" panose="02040503050406030204" pitchFamily="18" charset="0"/>
                              <a:ea typeface="+mn-ea"/>
                              <a:cs typeface="+mn-cs"/>
                            </a:rPr>
                            <m:t>ó</m:t>
                          </m:r>
                          <m:r>
                            <m:rPr>
                              <m:sty m:val="p"/>
                            </m:rPr>
                            <a:rPr lang="es-ES" sz="1000" b="0" i="0">
                              <a:solidFill>
                                <a:schemeClr val="tx1"/>
                              </a:solidFill>
                              <a:effectLst/>
                              <a:latin typeface="Cambria Math" panose="02040503050406030204" pitchFamily="18" charset="0"/>
                              <a:ea typeface="+mn-ea"/>
                              <a:cs typeface="+mn-cs"/>
                            </a:rPr>
                            <m:t>n</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ocupada</m:t>
                          </m:r>
                          <m:r>
                            <a:rPr lang="es-ES" sz="1000" b="0" i="0">
                              <a:solidFill>
                                <a:schemeClr val="tx1"/>
                              </a:solidFill>
                              <a:effectLst/>
                              <a:latin typeface="Cambria Math" panose="02040503050406030204" pitchFamily="18" charset="0"/>
                              <a:ea typeface="+mn-ea"/>
                              <a:cs typeface="+mn-cs"/>
                            </a:rPr>
                            <m:t> </m:t>
                          </m:r>
                        </m:e>
                        <m:sub>
                          <m:r>
                            <a:rPr lang="es-ES" sz="1000" b="0" i="1">
                              <a:solidFill>
                                <a:schemeClr val="tx1"/>
                              </a:solidFill>
                              <a:effectLst/>
                              <a:latin typeface="Cambria Math" panose="02040503050406030204" pitchFamily="18" charset="0"/>
                              <a:ea typeface="+mn-ea"/>
                              <a:cs typeface="+mn-cs"/>
                            </a:rPr>
                            <m:t>𝑡</m:t>
                          </m:r>
                        </m:sub>
                      </m:sSub>
                    </m:num>
                    <m:den>
                      <m:sSub>
                        <m:sSubPr>
                          <m:ctrlPr>
                            <a:rPr lang="es-ES" sz="1000" b="0" i="1">
                              <a:solidFill>
                                <a:schemeClr val="tx1"/>
                              </a:solidFill>
                              <a:effectLst/>
                              <a:latin typeface="Cambria Math" panose="02040503050406030204" pitchFamily="18" charset="0"/>
                              <a:ea typeface="Cambria Math" panose="02040503050406030204" pitchFamily="18" charset="0"/>
                              <a:cs typeface="+mn-cs"/>
                            </a:rPr>
                          </m:ctrlPr>
                        </m:sSubPr>
                        <m:e>
                          <m:r>
                            <m:rPr>
                              <m:sty m:val="p"/>
                            </m:rPr>
                            <a:rPr lang="es-ES" sz="1000" b="0" i="0">
                              <a:solidFill>
                                <a:schemeClr val="tx1"/>
                              </a:solidFill>
                              <a:effectLst/>
                              <a:latin typeface="Cambria Math" panose="02040503050406030204" pitchFamily="18" charset="0"/>
                              <a:ea typeface="+mn-ea"/>
                              <a:cs typeface="+mn-cs"/>
                            </a:rPr>
                            <m:t>Poblaci</m:t>
                          </m:r>
                          <m:r>
                            <a:rPr lang="es-ES" sz="1000" b="0" i="0">
                              <a:solidFill>
                                <a:schemeClr val="tx1"/>
                              </a:solidFill>
                              <a:effectLst/>
                              <a:latin typeface="Cambria Math" panose="02040503050406030204" pitchFamily="18" charset="0"/>
                              <a:ea typeface="+mn-ea"/>
                              <a:cs typeface="+mn-cs"/>
                            </a:rPr>
                            <m:t>ó</m:t>
                          </m:r>
                          <m:r>
                            <m:rPr>
                              <m:sty m:val="p"/>
                            </m:rPr>
                            <a:rPr lang="es-ES" sz="1000" b="0" i="0">
                              <a:solidFill>
                                <a:schemeClr val="tx1"/>
                              </a:solidFill>
                              <a:effectLst/>
                              <a:latin typeface="Cambria Math" panose="02040503050406030204" pitchFamily="18" charset="0"/>
                              <a:ea typeface="+mn-ea"/>
                              <a:cs typeface="+mn-cs"/>
                            </a:rPr>
                            <m:t>n</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ocupada</m:t>
                          </m:r>
                        </m:e>
                        <m:sub>
                          <m:r>
                            <m:rPr>
                              <m:sty m:val="p"/>
                            </m:rPr>
                            <a:rPr lang="es-ES" sz="1000" b="0" i="0">
                              <a:solidFill>
                                <a:schemeClr val="tx1"/>
                              </a:solidFill>
                              <a:effectLst/>
                              <a:latin typeface="Cambria Math" panose="02040503050406030204" pitchFamily="18" charset="0"/>
                              <a:ea typeface="+mn-ea"/>
                              <a:cs typeface="+mn-cs"/>
                            </a:rPr>
                            <m:t>t</m:t>
                          </m:r>
                          <m:r>
                            <a:rPr lang="es-ES" sz="1000" b="0" i="0">
                              <a:solidFill>
                                <a:schemeClr val="tx1"/>
                              </a:solidFill>
                              <a:effectLst/>
                              <a:latin typeface="Cambria Math" panose="02040503050406030204" pitchFamily="18" charset="0"/>
                              <a:ea typeface="+mn-ea"/>
                              <a:cs typeface="+mn-cs"/>
                            </a:rPr>
                            <m:t>−1</m:t>
                          </m:r>
                        </m:sub>
                      </m:sSub>
                      <m:r>
                        <a:rPr lang="es-ES" sz="1000" b="0" i="0">
                          <a:solidFill>
                            <a:schemeClr val="tx1"/>
                          </a:solidFill>
                          <a:effectLst/>
                          <a:latin typeface="Cambria Math" panose="02040503050406030204" pitchFamily="18" charset="0"/>
                          <a:ea typeface="Cambria Math" panose="02040503050406030204" pitchFamily="18" charset="0"/>
                          <a:cs typeface="+mn-cs"/>
                        </a:rPr>
                        <m:t> </m:t>
                      </m:r>
                    </m:den>
                  </m:f>
                  <m:r>
                    <a:rPr lang="es-ES" sz="1000" b="0" i="0">
                      <a:solidFill>
                        <a:schemeClr val="tx1"/>
                      </a:solidFill>
                      <a:effectLst/>
                      <a:latin typeface="Cambria Math" panose="02040503050406030204" pitchFamily="18" charset="0"/>
                      <a:ea typeface="Cambria Math" panose="02040503050406030204" pitchFamily="18" charset="0"/>
                      <a:cs typeface="+mn-cs"/>
                    </a:rPr>
                    <m:t>)</m:t>
                  </m:r>
                </m:oMath>
              </a14:m>
              <a:r>
                <a:rPr lang="es-ES" sz="1000" b="0" i="0">
                  <a:latin typeface="Cambria Math" panose="02040503050406030204" pitchFamily="18" charset="0"/>
                  <a:ea typeface="Cambria Math" panose="02040503050406030204" pitchFamily="18" charset="0"/>
                </a:rPr>
                <a:t> -1) </a:t>
              </a:r>
              <a14:m>
                <m:oMath xmlns:m="http://schemas.openxmlformats.org/officeDocument/2006/math">
                  <m:r>
                    <a:rPr lang="es-ES" sz="1000" b="0" i="1">
                      <a:solidFill>
                        <a:schemeClr val="tx1"/>
                      </a:solidFill>
                      <a:effectLst/>
                      <a:latin typeface="Cambria Math" panose="02040503050406030204" pitchFamily="18" charset="0"/>
                      <a:ea typeface="+mn-ea"/>
                      <a:cs typeface="+mn-cs"/>
                    </a:rPr>
                    <m:t>×</m:t>
                  </m:r>
                </m:oMath>
              </a14:m>
              <a:r>
                <a:rPr lang="es-ES" sz="1000" b="0" i="0">
                  <a:latin typeface="Cambria Math" panose="02040503050406030204" pitchFamily="18" charset="0"/>
                  <a:ea typeface="Cambria Math" panose="02040503050406030204" pitchFamily="18" charset="0"/>
                </a:rPr>
                <a:t>100</a:t>
              </a:r>
            </a:p>
          </xdr:txBody>
        </xdr:sp>
      </mc:Choice>
      <mc:Fallback xmlns="">
        <xdr:sp macro="" textlink="">
          <xdr:nvSpPr>
            <xdr:cNvPr id="8" name="5 CuadroTexto">
              <a:extLst>
                <a:ext uri="{FF2B5EF4-FFF2-40B4-BE49-F238E27FC236}">
                  <a16:creationId xmlns:a16="http://schemas.microsoft.com/office/drawing/2014/main" id="{00000000-0008-0000-D300-000004000000}"/>
                </a:ext>
              </a:extLst>
            </xdr:cNvPr>
            <xdr:cNvSpPr txBox="1"/>
          </xdr:nvSpPr>
          <xdr:spPr>
            <a:xfrm>
              <a:off x="2517848" y="5128996"/>
              <a:ext cx="5726906" cy="588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baseline="0">
                  <a:latin typeface="Cambria Math" panose="02040503050406030204" pitchFamily="18" charset="0"/>
                  <a:ea typeface="Cambria Math" panose="02040503050406030204" pitchFamily="18" charset="0"/>
                </a:rPr>
                <a:t>Tasa de crecimiento de la población ocupada  </a:t>
              </a:r>
              <a:r>
                <a:rPr lang="es-ES" sz="1000" b="0" i="0">
                  <a:solidFill>
                    <a:schemeClr val="tx1"/>
                  </a:solidFill>
                  <a:effectLst/>
                  <a:latin typeface="Cambria Math" panose="02040503050406030204" pitchFamily="18" charset="0"/>
                  <a:ea typeface="Cambria Math" panose="02040503050406030204" pitchFamily="18" charset="0"/>
                  <a:cs typeface="+mn-cs"/>
                </a:rPr>
                <a:t>=((</a:t>
              </a:r>
              <a:r>
                <a:rPr lang="es-ES" sz="1000" b="0" i="0">
                  <a:solidFill>
                    <a:schemeClr val="tx1"/>
                  </a:solidFill>
                  <a:effectLst/>
                  <a:latin typeface="Cambria Math" panose="02040503050406030204" pitchFamily="18" charset="0"/>
                  <a:ea typeface="+mn-ea"/>
                  <a:cs typeface="+mn-cs"/>
                </a:rPr>
                <a:t>〖Población ocupada 〗_𝑡</a:t>
              </a:r>
              <a:r>
                <a:rPr lang="es-ES" sz="1000" b="0" i="0">
                  <a:solidFill>
                    <a:schemeClr val="tx1"/>
                  </a:solidFill>
                  <a:effectLst/>
                  <a:latin typeface="Cambria Math" panose="02040503050406030204" pitchFamily="18" charset="0"/>
                  <a:ea typeface="Cambria Math" panose="02040503050406030204" pitchFamily="18" charset="0"/>
                  <a:cs typeface="+mn-cs"/>
                </a:rPr>
                <a:t>/(〖</a:t>
              </a:r>
              <a:r>
                <a:rPr lang="es-ES" sz="1000" b="0" i="0">
                  <a:solidFill>
                    <a:schemeClr val="tx1"/>
                  </a:solidFill>
                  <a:effectLst/>
                  <a:latin typeface="Cambria Math" panose="02040503050406030204" pitchFamily="18" charset="0"/>
                  <a:ea typeface="+mn-ea"/>
                  <a:cs typeface="+mn-cs"/>
                </a:rPr>
                <a:t>Población ocupada</a:t>
              </a:r>
              <a:r>
                <a:rPr lang="es-ES" sz="1000" b="0" i="0">
                  <a:solidFill>
                    <a:schemeClr val="tx1"/>
                  </a:solidFill>
                  <a:effectLst/>
                  <a:latin typeface="Cambria Math" panose="02040503050406030204" pitchFamily="18" charset="0"/>
                  <a:ea typeface="Cambria Math" panose="02040503050406030204" pitchFamily="18" charset="0"/>
                  <a:cs typeface="+mn-cs"/>
                </a:rPr>
                <a:t>〗_(</a:t>
              </a:r>
              <a:r>
                <a:rPr lang="es-ES" sz="1000" b="0" i="0">
                  <a:solidFill>
                    <a:schemeClr val="tx1"/>
                  </a:solidFill>
                  <a:effectLst/>
                  <a:latin typeface="Cambria Math" panose="02040503050406030204" pitchFamily="18" charset="0"/>
                  <a:ea typeface="+mn-ea"/>
                  <a:cs typeface="+mn-cs"/>
                </a:rPr>
                <a:t>t−1</a:t>
              </a:r>
              <a:r>
                <a:rPr lang="es-ES" sz="1000" b="0" i="0">
                  <a:solidFill>
                    <a:schemeClr val="tx1"/>
                  </a:solidFill>
                  <a:effectLst/>
                  <a:latin typeface="Cambria Math" panose="02040503050406030204" pitchFamily="18" charset="0"/>
                  <a:ea typeface="Cambria Math" panose="02040503050406030204" pitchFamily="18" charset="0"/>
                  <a:cs typeface="+mn-cs"/>
                </a:rPr>
                <a:t>)  ))</a:t>
              </a:r>
              <a:r>
                <a:rPr lang="es-ES" sz="1000" b="0" i="0">
                  <a:latin typeface="Cambria Math" panose="02040503050406030204" pitchFamily="18" charset="0"/>
                  <a:ea typeface="Cambria Math" panose="02040503050406030204" pitchFamily="18" charset="0"/>
                </a:rPr>
                <a:t> -1) </a:t>
              </a:r>
              <a:r>
                <a:rPr lang="es-ES" sz="1000" b="0" i="0">
                  <a:solidFill>
                    <a:schemeClr val="tx1"/>
                  </a:solidFill>
                  <a:effectLst/>
                  <a:latin typeface="Cambria Math" panose="02040503050406030204" pitchFamily="18" charset="0"/>
                  <a:ea typeface="+mn-ea"/>
                  <a:cs typeface="+mn-cs"/>
                </a:rPr>
                <a:t>×</a:t>
              </a:r>
              <a:r>
                <a:rPr lang="es-ES" sz="1000" b="0" i="0">
                  <a:latin typeface="Cambria Math" panose="02040503050406030204" pitchFamily="18" charset="0"/>
                  <a:ea typeface="Cambria Math" panose="02040503050406030204" pitchFamily="18" charset="0"/>
                </a:rPr>
                <a:t>100</a:t>
              </a:r>
            </a:p>
          </xdr:txBody>
        </xdr:sp>
      </mc:Fallback>
    </mc:AlternateContent>
    <xdr:clientData/>
  </xdr:oneCellAnchor>
  <xdr:oneCellAnchor>
    <xdr:from>
      <xdr:col>2</xdr:col>
      <xdr:colOff>696838</xdr:colOff>
      <xdr:row>15</xdr:row>
      <xdr:rowOff>2005878</xdr:rowOff>
    </xdr:from>
    <xdr:ext cx="5464969" cy="414337"/>
    <mc:AlternateContent xmlns:mc="http://schemas.openxmlformats.org/markup-compatibility/2006" xmlns:a14="http://schemas.microsoft.com/office/drawing/2010/main">
      <mc:Choice Requires="a14">
        <xdr:sp macro="" textlink="">
          <xdr:nvSpPr>
            <xdr:cNvPr id="9" name="2 CuadroTexto">
              <a:extLst>
                <a:ext uri="{FF2B5EF4-FFF2-40B4-BE49-F238E27FC236}">
                  <a16:creationId xmlns:a16="http://schemas.microsoft.com/office/drawing/2014/main" id="{00000000-0008-0000-D300-000005000000}"/>
                </a:ext>
              </a:extLst>
            </xdr:cNvPr>
            <xdr:cNvSpPr txBox="1"/>
          </xdr:nvSpPr>
          <xdr:spPr>
            <a:xfrm>
              <a:off x="2486025" y="5625378"/>
              <a:ext cx="5464969" cy="4143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a:latin typeface="Cambria Math" panose="02040503050406030204" pitchFamily="18" charset="0"/>
                  <a:ea typeface="Cambria Math" panose="02040503050406030204" pitchFamily="18" charset="0"/>
                </a:rPr>
                <a:t>Tasa</a:t>
              </a:r>
              <a:r>
                <a:rPr lang="es-ES" sz="1000" b="0" i="0" baseline="0">
                  <a:latin typeface="Cambria Math" panose="02040503050406030204" pitchFamily="18" charset="0"/>
                  <a:ea typeface="Cambria Math" panose="02040503050406030204" pitchFamily="18" charset="0"/>
                </a:rPr>
                <a:t> de crecimiento de la productividad laboral</a:t>
              </a:r>
              <a14:m>
                <m:oMath xmlns:m="http://schemas.openxmlformats.org/officeDocument/2006/math">
                  <m:r>
                    <a:rPr lang="es-ES" sz="1000" b="0" i="0">
                      <a:latin typeface="Cambria Math" panose="02040503050406030204" pitchFamily="18" charset="0"/>
                      <a:ea typeface="Cambria Math" panose="02040503050406030204" pitchFamily="18" charset="0"/>
                    </a:rPr>
                    <m:t>=((</m:t>
                  </m:r>
                  <m:f>
                    <m:fPr>
                      <m:ctrlPr>
                        <a:rPr lang="es-ES" sz="1000" b="0" i="1">
                          <a:latin typeface="Cambria Math" panose="02040503050406030204" pitchFamily="18" charset="0"/>
                          <a:ea typeface="Cambria Math" panose="02040503050406030204" pitchFamily="18" charset="0"/>
                        </a:rPr>
                      </m:ctrlPr>
                    </m:fPr>
                    <m:num>
                      <m:sSub>
                        <m:sSubPr>
                          <m:ctrlPr>
                            <a:rPr lang="es-ES" sz="1000" b="0" i="1">
                              <a:latin typeface="Cambria Math" panose="02040503050406030204" pitchFamily="18" charset="0"/>
                              <a:ea typeface="Cambria Math" panose="02040503050406030204" pitchFamily="18" charset="0"/>
                            </a:rPr>
                          </m:ctrlPr>
                        </m:sSubPr>
                        <m:e>
                          <m:r>
                            <m:rPr>
                              <m:sty m:val="p"/>
                            </m:rPr>
                            <a:rPr lang="es-ES" sz="1000" b="0" i="0">
                              <a:solidFill>
                                <a:schemeClr val="tx1"/>
                              </a:solidFill>
                              <a:effectLst/>
                              <a:latin typeface="Cambria Math" panose="02040503050406030204" pitchFamily="18" charset="0"/>
                              <a:ea typeface="+mn-ea"/>
                              <a:cs typeface="+mn-cs"/>
                            </a:rPr>
                            <m:t>Productividad</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laboral</m:t>
                          </m:r>
                        </m:e>
                        <m:sub>
                          <m:r>
                            <a:rPr lang="es-ES" sz="1000" b="0" i="1">
                              <a:latin typeface="Cambria Math" panose="02040503050406030204" pitchFamily="18" charset="0"/>
                              <a:ea typeface="Cambria Math" panose="02040503050406030204" pitchFamily="18" charset="0"/>
                            </a:rPr>
                            <m:t>𝑡</m:t>
                          </m:r>
                        </m:sub>
                      </m:sSub>
                      <m:r>
                        <a:rPr lang="es-ES" sz="1000" b="0" i="0">
                          <a:latin typeface="Cambria Math" panose="02040503050406030204" pitchFamily="18" charset="0"/>
                          <a:ea typeface="Cambria Math" panose="02040503050406030204" pitchFamily="18" charset="0"/>
                        </a:rPr>
                        <m:t> </m:t>
                      </m:r>
                    </m:num>
                    <m:den>
                      <m:sSub>
                        <m:sSubPr>
                          <m:ctrlPr>
                            <a:rPr lang="es-ES" sz="1000" b="0" i="1">
                              <a:latin typeface="Cambria Math" panose="02040503050406030204" pitchFamily="18" charset="0"/>
                              <a:ea typeface="Cambria Math" panose="02040503050406030204" pitchFamily="18" charset="0"/>
                            </a:rPr>
                          </m:ctrlPr>
                        </m:sSubPr>
                        <m:e>
                          <m:r>
                            <m:rPr>
                              <m:sty m:val="p"/>
                            </m:rPr>
                            <a:rPr lang="es-ES" sz="1000" b="0" i="0">
                              <a:solidFill>
                                <a:schemeClr val="tx1"/>
                              </a:solidFill>
                              <a:effectLst/>
                              <a:latin typeface="Cambria Math" panose="02040503050406030204" pitchFamily="18" charset="0"/>
                              <a:ea typeface="+mn-ea"/>
                              <a:cs typeface="+mn-cs"/>
                            </a:rPr>
                            <m:t>Productividad</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laboral</m:t>
                          </m:r>
                          <m:r>
                            <a:rPr lang="es-ES" sz="1000" b="0" i="0">
                              <a:solidFill>
                                <a:schemeClr val="tx1"/>
                              </a:solidFill>
                              <a:effectLst/>
                              <a:latin typeface="Cambria Math" panose="02040503050406030204" pitchFamily="18" charset="0"/>
                              <a:ea typeface="+mn-ea"/>
                              <a:cs typeface="+mn-cs"/>
                            </a:rPr>
                            <m:t> </m:t>
                          </m:r>
                        </m:e>
                        <m:sub>
                          <m:r>
                            <m:rPr>
                              <m:sty m:val="p"/>
                            </m:rPr>
                            <a:rPr lang="es-ES" sz="1000" b="0" i="0">
                              <a:solidFill>
                                <a:schemeClr val="tx1"/>
                              </a:solidFill>
                              <a:effectLst/>
                              <a:latin typeface="Cambria Math" panose="02040503050406030204" pitchFamily="18" charset="0"/>
                              <a:ea typeface="+mn-ea"/>
                              <a:cs typeface="+mn-cs"/>
                            </a:rPr>
                            <m:t>t</m:t>
                          </m:r>
                          <m:r>
                            <a:rPr lang="es-ES" sz="1000" b="0" i="0">
                              <a:solidFill>
                                <a:schemeClr val="tx1"/>
                              </a:solidFill>
                              <a:effectLst/>
                              <a:latin typeface="Cambria Math" panose="02040503050406030204" pitchFamily="18" charset="0"/>
                              <a:ea typeface="+mn-ea"/>
                              <a:cs typeface="+mn-cs"/>
                            </a:rPr>
                            <m:t>−1</m:t>
                          </m:r>
                        </m:sub>
                      </m:sSub>
                    </m:den>
                  </m:f>
                </m:oMath>
              </a14:m>
              <a:r>
                <a:rPr lang="es-ES" sz="1000" b="0" i="0">
                  <a:latin typeface="Cambria Math" panose="02040503050406030204" pitchFamily="18" charset="0"/>
                  <a:ea typeface="Cambria Math" panose="02040503050406030204" pitchFamily="18" charset="0"/>
                </a:rPr>
                <a:t>) -1)</a:t>
              </a:r>
              <a14:m>
                <m:oMath xmlns:m="http://schemas.openxmlformats.org/officeDocument/2006/math">
                  <m:r>
                    <a:rPr lang="es-ES" sz="1000" b="0" i="1">
                      <a:solidFill>
                        <a:schemeClr val="tx1"/>
                      </a:solidFill>
                      <a:effectLst/>
                      <a:latin typeface="Cambria Math" panose="02040503050406030204" pitchFamily="18" charset="0"/>
                      <a:ea typeface="+mn-ea"/>
                      <a:cs typeface="+mn-cs"/>
                    </a:rPr>
                    <m:t>×</m:t>
                  </m:r>
                </m:oMath>
              </a14:m>
              <a:r>
                <a:rPr lang="es-ES" sz="1000" b="0" i="0">
                  <a:latin typeface="Cambria Math" panose="02040503050406030204" pitchFamily="18" charset="0"/>
                  <a:ea typeface="Cambria Math" panose="02040503050406030204" pitchFamily="18" charset="0"/>
                </a:rPr>
                <a:t>100</a:t>
              </a:r>
            </a:p>
          </xdr:txBody>
        </xdr:sp>
      </mc:Choice>
      <mc:Fallback xmlns="">
        <xdr:sp macro="" textlink="">
          <xdr:nvSpPr>
            <xdr:cNvPr id="9" name="2 CuadroTexto">
              <a:extLst>
                <a:ext uri="{FF2B5EF4-FFF2-40B4-BE49-F238E27FC236}">
                  <a16:creationId xmlns:a16="http://schemas.microsoft.com/office/drawing/2014/main" id="{00000000-0008-0000-D300-000005000000}"/>
                </a:ext>
              </a:extLst>
            </xdr:cNvPr>
            <xdr:cNvSpPr txBox="1"/>
          </xdr:nvSpPr>
          <xdr:spPr>
            <a:xfrm>
              <a:off x="2486025" y="5625378"/>
              <a:ext cx="5464969" cy="4143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a:latin typeface="Cambria Math" panose="02040503050406030204" pitchFamily="18" charset="0"/>
                  <a:ea typeface="Cambria Math" panose="02040503050406030204" pitchFamily="18" charset="0"/>
                </a:rPr>
                <a:t>Tasa</a:t>
              </a:r>
              <a:r>
                <a:rPr lang="es-ES" sz="1000" b="0" i="0" baseline="0">
                  <a:latin typeface="Cambria Math" panose="02040503050406030204" pitchFamily="18" charset="0"/>
                  <a:ea typeface="Cambria Math" panose="02040503050406030204" pitchFamily="18" charset="0"/>
                </a:rPr>
                <a:t> de crecimiento de la productividad laboral</a:t>
              </a:r>
              <a:r>
                <a:rPr lang="es-ES" sz="1000" b="0" i="0">
                  <a:latin typeface="Cambria Math" panose="02040503050406030204" pitchFamily="18" charset="0"/>
                  <a:ea typeface="Cambria Math" panose="02040503050406030204" pitchFamily="18" charset="0"/>
                </a:rPr>
                <a:t>=(((〖</a:t>
              </a:r>
              <a:r>
                <a:rPr lang="es-ES" sz="1000" b="0" i="0">
                  <a:solidFill>
                    <a:schemeClr val="tx1"/>
                  </a:solidFill>
                  <a:effectLst/>
                  <a:latin typeface="Cambria Math" panose="02040503050406030204" pitchFamily="18" charset="0"/>
                  <a:ea typeface="+mn-ea"/>
                  <a:cs typeface="+mn-cs"/>
                </a:rPr>
                <a:t>Productividad laboral</a:t>
              </a:r>
              <a:r>
                <a:rPr lang="es-ES" sz="1000" b="0" i="0">
                  <a:solidFill>
                    <a:schemeClr val="tx1"/>
                  </a:solidFill>
                  <a:effectLst/>
                  <a:latin typeface="Cambria Math" panose="02040503050406030204" pitchFamily="18" charset="0"/>
                  <a:ea typeface="Cambria Math" panose="02040503050406030204" pitchFamily="18" charset="0"/>
                  <a:cs typeface="+mn-cs"/>
                </a:rPr>
                <a:t>〗_</a:t>
              </a:r>
              <a:r>
                <a:rPr lang="es-ES" sz="1000" b="0" i="0">
                  <a:latin typeface="Cambria Math" panose="02040503050406030204" pitchFamily="18" charset="0"/>
                  <a:ea typeface="Cambria Math" panose="02040503050406030204" pitchFamily="18" charset="0"/>
                </a:rPr>
                <a:t>𝑡  )/〖</a:t>
              </a:r>
              <a:r>
                <a:rPr lang="es-ES" sz="1000" b="0" i="0">
                  <a:solidFill>
                    <a:schemeClr val="tx1"/>
                  </a:solidFill>
                  <a:effectLst/>
                  <a:latin typeface="Cambria Math" panose="02040503050406030204" pitchFamily="18" charset="0"/>
                  <a:ea typeface="+mn-ea"/>
                  <a:cs typeface="+mn-cs"/>
                </a:rPr>
                <a:t>Productividad laboral </a:t>
              </a:r>
              <a:r>
                <a:rPr lang="es-ES" sz="1000" b="0" i="0">
                  <a:solidFill>
                    <a:schemeClr val="tx1"/>
                  </a:solidFill>
                  <a:effectLst/>
                  <a:latin typeface="Cambria Math" panose="02040503050406030204" pitchFamily="18" charset="0"/>
                  <a:ea typeface="Cambria Math" panose="02040503050406030204" pitchFamily="18" charset="0"/>
                  <a:cs typeface="+mn-cs"/>
                </a:rPr>
                <a:t>〗_(</a:t>
              </a:r>
              <a:r>
                <a:rPr lang="es-ES" sz="1000" b="0" i="0">
                  <a:solidFill>
                    <a:schemeClr val="tx1"/>
                  </a:solidFill>
                  <a:effectLst/>
                  <a:latin typeface="Cambria Math" panose="02040503050406030204" pitchFamily="18" charset="0"/>
                  <a:ea typeface="+mn-ea"/>
                  <a:cs typeface="+mn-cs"/>
                </a:rPr>
                <a:t>t−1</a:t>
              </a:r>
              <a:r>
                <a:rPr lang="es-ES" sz="1000" b="0" i="0">
                  <a:solidFill>
                    <a:schemeClr val="tx1"/>
                  </a:solidFill>
                  <a:effectLst/>
                  <a:latin typeface="Cambria Math" panose="02040503050406030204" pitchFamily="18" charset="0"/>
                  <a:ea typeface="Cambria Math" panose="02040503050406030204" pitchFamily="18" charset="0"/>
                  <a:cs typeface="+mn-cs"/>
                </a:rPr>
                <a:t>)</a:t>
              </a:r>
              <a:r>
                <a:rPr lang="es-ES" sz="1000" b="0" i="0">
                  <a:solidFill>
                    <a:schemeClr val="tx1"/>
                  </a:solidFill>
                  <a:effectLst/>
                  <a:latin typeface="Cambria Math" panose="02040503050406030204" pitchFamily="18" charset="0"/>
                  <a:ea typeface="+mn-ea"/>
                  <a:cs typeface="+mn-cs"/>
                </a:rPr>
                <a:t> </a:t>
              </a:r>
              <a:r>
                <a:rPr lang="es-ES" sz="1000" b="0" i="0">
                  <a:latin typeface="Cambria Math" panose="02040503050406030204" pitchFamily="18" charset="0"/>
                  <a:ea typeface="Cambria Math" panose="02040503050406030204" pitchFamily="18" charset="0"/>
                </a:rPr>
                <a:t>) -1)</a:t>
              </a:r>
              <a:r>
                <a:rPr lang="es-ES" sz="1000" b="0" i="0">
                  <a:solidFill>
                    <a:schemeClr val="tx1"/>
                  </a:solidFill>
                  <a:effectLst/>
                  <a:latin typeface="Cambria Math" panose="02040503050406030204" pitchFamily="18" charset="0"/>
                  <a:ea typeface="+mn-ea"/>
                  <a:cs typeface="+mn-cs"/>
                </a:rPr>
                <a:t>×</a:t>
              </a:r>
              <a:r>
                <a:rPr lang="es-ES" sz="1000" b="0" i="0">
                  <a:latin typeface="Cambria Math" panose="02040503050406030204" pitchFamily="18" charset="0"/>
                  <a:ea typeface="Cambria Math" panose="02040503050406030204" pitchFamily="18" charset="0"/>
                </a:rPr>
                <a:t>100</a:t>
              </a:r>
            </a:p>
          </xdr:txBody>
        </xdr:sp>
      </mc:Fallback>
    </mc:AlternateContent>
    <xdr:clientData/>
  </xdr:oneCellAnchor>
  <xdr:oneCellAnchor>
    <xdr:from>
      <xdr:col>3</xdr:col>
      <xdr:colOff>81830</xdr:colOff>
      <xdr:row>15</xdr:row>
      <xdr:rowOff>383598</xdr:rowOff>
    </xdr:from>
    <xdr:ext cx="5660230" cy="419100"/>
    <mc:AlternateContent xmlns:mc="http://schemas.openxmlformats.org/markup-compatibility/2006" xmlns:a14="http://schemas.microsoft.com/office/drawing/2010/main">
      <mc:Choice Requires="a14">
        <xdr:sp macro="" textlink="">
          <xdr:nvSpPr>
            <xdr:cNvPr id="10" name="3 CuadroTexto">
              <a:extLst>
                <a:ext uri="{FF2B5EF4-FFF2-40B4-BE49-F238E27FC236}">
                  <a16:creationId xmlns:a16="http://schemas.microsoft.com/office/drawing/2014/main" id="{00000000-0008-0000-D300-000002000000}"/>
                </a:ext>
              </a:extLst>
            </xdr:cNvPr>
            <xdr:cNvSpPr txBox="1"/>
          </xdr:nvSpPr>
          <xdr:spPr>
            <a:xfrm>
              <a:off x="3244130" y="7127298"/>
              <a:ext cx="566023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baseline="0">
                  <a:latin typeface="Cambria Math" panose="02040503050406030204" pitchFamily="18" charset="0"/>
                  <a:ea typeface="Cambria Math" panose="02040503050406030204" pitchFamily="18" charset="0"/>
                </a:rPr>
                <a:t>Productividad laboral</a:t>
              </a:r>
              <a14:m>
                <m:oMath xmlns:m="http://schemas.openxmlformats.org/officeDocument/2006/math">
                  <m:r>
                    <a:rPr lang="es-ES" sz="1000" b="0" i="0">
                      <a:latin typeface="Cambria Math" panose="02040503050406030204" pitchFamily="18" charset="0"/>
                      <a:ea typeface="Cambria Math" panose="02040503050406030204" pitchFamily="18" charset="0"/>
                    </a:rPr>
                    <m:t>=</m:t>
                  </m:r>
                  <m:f>
                    <m:fPr>
                      <m:ctrlPr>
                        <a:rPr lang="es-ES" sz="1000" b="0" i="1">
                          <a:latin typeface="Cambria Math" panose="02040503050406030204" pitchFamily="18" charset="0"/>
                          <a:ea typeface="Cambria Math" panose="02040503050406030204" pitchFamily="18" charset="0"/>
                        </a:rPr>
                      </m:ctrlPr>
                    </m:fPr>
                    <m:num>
                      <m:r>
                        <m:rPr>
                          <m:sty m:val="p"/>
                        </m:rPr>
                        <a:rPr lang="es-ES" sz="1000" b="0" i="0">
                          <a:latin typeface="Cambria Math" panose="02040503050406030204" pitchFamily="18" charset="0"/>
                          <a:ea typeface="Cambria Math" panose="02040503050406030204" pitchFamily="18" charset="0"/>
                        </a:rPr>
                        <m:t>Producto</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Interno</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Bruto</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en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volumen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de</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precios</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del</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a</m:t>
                      </m:r>
                      <m:r>
                        <a:rPr lang="es-ES" sz="1000" b="0" i="0">
                          <a:latin typeface="Cambria Math" panose="02040503050406030204" pitchFamily="18" charset="0"/>
                          <a:ea typeface="Cambria Math" panose="02040503050406030204" pitchFamily="18" charset="0"/>
                        </a:rPr>
                        <m:t>ñ</m:t>
                      </m:r>
                      <m:r>
                        <m:rPr>
                          <m:sty m:val="p"/>
                        </m:rPr>
                        <a:rPr lang="es-ES" sz="1000" b="0" i="0">
                          <a:latin typeface="Cambria Math" panose="02040503050406030204" pitchFamily="18" charset="0"/>
                          <a:ea typeface="Cambria Math" panose="02040503050406030204" pitchFamily="18" charset="0"/>
                        </a:rPr>
                        <m:t>o</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anterior</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encadenado</m:t>
                      </m:r>
                    </m:num>
                    <m:den>
                      <m:r>
                        <m:rPr>
                          <m:sty m:val="p"/>
                        </m:rPr>
                        <a:rPr lang="es-ES" sz="1000" b="0" i="0">
                          <a:solidFill>
                            <a:schemeClr val="tx1"/>
                          </a:solidFill>
                          <a:effectLst/>
                          <a:latin typeface="Cambria Math" panose="02040503050406030204" pitchFamily="18" charset="0"/>
                          <a:ea typeface="Cambria Math" panose="02040503050406030204" pitchFamily="18" charset="0"/>
                          <a:cs typeface="+mn-cs"/>
                        </a:rPr>
                        <m:t>Poblaci</m:t>
                      </m:r>
                      <m:r>
                        <a:rPr lang="es-ES" sz="1000" b="0" i="0">
                          <a:solidFill>
                            <a:schemeClr val="tx1"/>
                          </a:solidFill>
                          <a:effectLst/>
                          <a:latin typeface="Cambria Math" panose="02040503050406030204" pitchFamily="18" charset="0"/>
                          <a:ea typeface="Cambria Math" panose="02040503050406030204" pitchFamily="18" charset="0"/>
                          <a:cs typeface="+mn-cs"/>
                        </a:rPr>
                        <m:t>ó</m:t>
                      </m:r>
                      <m:r>
                        <m:rPr>
                          <m:sty m:val="p"/>
                        </m:rPr>
                        <a:rPr lang="es-ES" sz="1000" b="0" i="0">
                          <a:solidFill>
                            <a:schemeClr val="tx1"/>
                          </a:solidFill>
                          <a:effectLst/>
                          <a:latin typeface="Cambria Math" panose="02040503050406030204" pitchFamily="18" charset="0"/>
                          <a:ea typeface="Cambria Math" panose="02040503050406030204" pitchFamily="18" charset="0"/>
                          <a:cs typeface="+mn-cs"/>
                        </a:rPr>
                        <m:t>n</m:t>
                      </m:r>
                      <m:r>
                        <a:rPr lang="es-ES" sz="1000" b="0" i="0">
                          <a:solidFill>
                            <a:schemeClr val="tx1"/>
                          </a:solidFill>
                          <a:effectLst/>
                          <a:latin typeface="Cambria Math" panose="02040503050406030204" pitchFamily="18" charset="0"/>
                          <a:ea typeface="Cambria Math" panose="02040503050406030204" pitchFamily="18" charset="0"/>
                          <a:cs typeface="+mn-cs"/>
                        </a:rPr>
                        <m:t> </m:t>
                      </m:r>
                      <m:r>
                        <m:rPr>
                          <m:sty m:val="p"/>
                        </m:rPr>
                        <a:rPr lang="es-ES" sz="1000" b="0" i="0">
                          <a:solidFill>
                            <a:schemeClr val="tx1"/>
                          </a:solidFill>
                          <a:effectLst/>
                          <a:latin typeface="Cambria Math" panose="02040503050406030204" pitchFamily="18" charset="0"/>
                          <a:ea typeface="Cambria Math" panose="02040503050406030204" pitchFamily="18" charset="0"/>
                          <a:cs typeface="+mn-cs"/>
                        </a:rPr>
                        <m:t>ocupada</m:t>
                      </m:r>
                      <m:r>
                        <a:rPr lang="es-MX" sz="1000" b="0" i="1">
                          <a:solidFill>
                            <a:schemeClr val="tx1"/>
                          </a:solidFill>
                          <a:effectLst/>
                          <a:latin typeface="Cambria Math" panose="02040503050406030204" pitchFamily="18" charset="0"/>
                          <a:ea typeface="Cambria Math" panose="02040503050406030204" pitchFamily="18" charset="0"/>
                          <a:cs typeface="+mn-cs"/>
                        </a:rPr>
                        <m:t> </m:t>
                      </m:r>
                      <m:r>
                        <a:rPr lang="es-MX" sz="1000" b="0" i="1">
                          <a:solidFill>
                            <a:schemeClr val="tx1"/>
                          </a:solidFill>
                          <a:effectLst/>
                          <a:latin typeface="Cambria Math" panose="02040503050406030204" pitchFamily="18" charset="0"/>
                          <a:ea typeface="Cambria Math" panose="02040503050406030204" pitchFamily="18" charset="0"/>
                          <a:cs typeface="+mn-cs"/>
                        </a:rPr>
                        <m:t>𝑡𝑜𝑡𝑎𝑙</m:t>
                      </m:r>
                    </m:den>
                  </m:f>
                </m:oMath>
              </a14:m>
              <a:r>
                <a:rPr lang="es-ES" sz="1100" b="0" i="0">
                  <a:latin typeface="Cambria Math" panose="02040503050406030204" pitchFamily="18" charset="0"/>
                  <a:ea typeface="Cambria Math" panose="02040503050406030204" pitchFamily="18" charset="0"/>
                </a:rPr>
                <a:t> </a:t>
              </a:r>
            </a:p>
          </xdr:txBody>
        </xdr:sp>
      </mc:Choice>
      <mc:Fallback xmlns="">
        <xdr:sp macro="" textlink="">
          <xdr:nvSpPr>
            <xdr:cNvPr id="10" name="3 CuadroTexto">
              <a:extLst>
                <a:ext uri="{FF2B5EF4-FFF2-40B4-BE49-F238E27FC236}">
                  <a16:creationId xmlns:a16="http://schemas.microsoft.com/office/drawing/2014/main" id="{00000000-0008-0000-D300-000002000000}"/>
                </a:ext>
              </a:extLst>
            </xdr:cNvPr>
            <xdr:cNvSpPr txBox="1"/>
          </xdr:nvSpPr>
          <xdr:spPr>
            <a:xfrm>
              <a:off x="3244130" y="7127298"/>
              <a:ext cx="566023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baseline="0">
                  <a:latin typeface="Cambria Math" panose="02040503050406030204" pitchFamily="18" charset="0"/>
                  <a:ea typeface="Cambria Math" panose="02040503050406030204" pitchFamily="18" charset="0"/>
                </a:rPr>
                <a:t>Productividad laboral</a:t>
              </a:r>
              <a:r>
                <a:rPr lang="es-ES" sz="1000" b="0" i="0">
                  <a:latin typeface="Cambria Math" panose="02040503050406030204" pitchFamily="18" charset="0"/>
                  <a:ea typeface="Cambria Math" panose="02040503050406030204" pitchFamily="18" charset="0"/>
                </a:rPr>
                <a:t>=(Producto Interno Bruto en volumen de precios del año anterior encadenado)/(</a:t>
              </a:r>
              <a:r>
                <a:rPr lang="es-ES" sz="1000" b="0" i="0">
                  <a:solidFill>
                    <a:schemeClr val="tx1"/>
                  </a:solidFill>
                  <a:effectLst/>
                  <a:latin typeface="Cambria Math" panose="02040503050406030204" pitchFamily="18" charset="0"/>
                  <a:ea typeface="Cambria Math" panose="02040503050406030204" pitchFamily="18" charset="0"/>
                  <a:cs typeface="+mn-cs"/>
                </a:rPr>
                <a:t>Población ocupada</a:t>
              </a:r>
              <a:r>
                <a:rPr lang="es-MX" sz="1000" b="0" i="0">
                  <a:solidFill>
                    <a:schemeClr val="tx1"/>
                  </a:solidFill>
                  <a:effectLst/>
                  <a:latin typeface="Cambria Math" panose="02040503050406030204" pitchFamily="18" charset="0"/>
                  <a:ea typeface="Cambria Math" panose="02040503050406030204" pitchFamily="18" charset="0"/>
                  <a:cs typeface="+mn-cs"/>
                </a:rPr>
                <a:t> 𝑡𝑜𝑡𝑎𝑙</a:t>
              </a:r>
              <a:r>
                <a:rPr lang="es-ES" sz="1000" b="0" i="0">
                  <a:solidFill>
                    <a:schemeClr val="tx1"/>
                  </a:solidFill>
                  <a:effectLst/>
                  <a:latin typeface="Cambria Math" panose="02040503050406030204" pitchFamily="18" charset="0"/>
                  <a:ea typeface="Cambria Math" panose="02040503050406030204" pitchFamily="18" charset="0"/>
                  <a:cs typeface="+mn-cs"/>
                </a:rPr>
                <a:t>)</a:t>
              </a:r>
              <a:r>
                <a:rPr lang="es-ES" sz="1100" b="0" i="0">
                  <a:latin typeface="Cambria Math" panose="02040503050406030204" pitchFamily="18" charset="0"/>
                  <a:ea typeface="Cambria Math" panose="02040503050406030204" pitchFamily="18" charset="0"/>
                </a:rPr>
                <a:t> </a:t>
              </a:r>
            </a:p>
          </xdr:txBody>
        </xdr:sp>
      </mc:Fallback>
    </mc:AlternateContent>
    <xdr:clientData/>
  </xdr:oneCellAnchor>
  <xdr:oneCellAnchor>
    <xdr:from>
      <xdr:col>2</xdr:col>
      <xdr:colOff>634494</xdr:colOff>
      <xdr:row>15</xdr:row>
      <xdr:rowOff>850755</xdr:rowOff>
    </xdr:from>
    <xdr:ext cx="6272213" cy="533400"/>
    <mc:AlternateContent xmlns:mc="http://schemas.openxmlformats.org/markup-compatibility/2006" xmlns:a14="http://schemas.microsoft.com/office/drawing/2010/main">
      <mc:Choice Requires="a14">
        <xdr:sp macro="" textlink="">
          <xdr:nvSpPr>
            <xdr:cNvPr id="11" name="4 CuadroTexto">
              <a:extLst>
                <a:ext uri="{FF2B5EF4-FFF2-40B4-BE49-F238E27FC236}">
                  <a16:creationId xmlns:a16="http://schemas.microsoft.com/office/drawing/2014/main" id="{00000000-0008-0000-D300-000003000000}"/>
                </a:ext>
              </a:extLst>
            </xdr:cNvPr>
            <xdr:cNvSpPr txBox="1"/>
          </xdr:nvSpPr>
          <xdr:spPr>
            <a:xfrm>
              <a:off x="3091944" y="7594455"/>
              <a:ext cx="6272213" cy="533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baseline="0">
                  <a:latin typeface="Cambria Math" panose="02040503050406030204" pitchFamily="18" charset="0"/>
                  <a:ea typeface="Cambria Math" panose="02040503050406030204" pitchFamily="18" charset="0"/>
                </a:rPr>
                <a:t>Tasa de crecimiento de PIB </a:t>
              </a:r>
              <a14:m>
                <m:oMath xmlns:m="http://schemas.openxmlformats.org/officeDocument/2006/math">
                  <m:r>
                    <a:rPr lang="es-ES" sz="1000" b="0" i="0">
                      <a:latin typeface="Cambria Math" panose="02040503050406030204" pitchFamily="18" charset="0"/>
                      <a:ea typeface="Cambria Math" panose="02040503050406030204" pitchFamily="18" charset="0"/>
                    </a:rPr>
                    <m:t>=</m:t>
                  </m:r>
                  <m:r>
                    <a:rPr lang="es-ES" sz="1000" b="0" i="1">
                      <a:latin typeface="Cambria Math" panose="02040503050406030204" pitchFamily="18" charset="0"/>
                      <a:ea typeface="Cambria Math" panose="02040503050406030204" pitchFamily="18" charset="0"/>
                    </a:rPr>
                    <m:t>((</m:t>
                  </m:r>
                  <m:f>
                    <m:fPr>
                      <m:ctrlPr>
                        <a:rPr lang="es-ES" sz="1000" b="0" i="1">
                          <a:latin typeface="Cambria Math" panose="02040503050406030204" pitchFamily="18" charset="0"/>
                          <a:ea typeface="Cambria Math" panose="02040503050406030204" pitchFamily="18" charset="0"/>
                        </a:rPr>
                      </m:ctrlPr>
                    </m:fPr>
                    <m:num>
                      <m:sSub>
                        <m:sSubPr>
                          <m:ctrlPr>
                            <a:rPr lang="es-ES" sz="1000" b="0" i="1">
                              <a:latin typeface="Cambria Math" panose="02040503050406030204" pitchFamily="18" charset="0"/>
                              <a:ea typeface="Cambria Math" panose="02040503050406030204" pitchFamily="18" charset="0"/>
                            </a:rPr>
                          </m:ctrlPr>
                        </m:sSubPr>
                        <m:e>
                          <m:eqArr>
                            <m:eqArrPr>
                              <m:ctrlPr>
                                <a:rPr lang="es-ES" sz="1000" b="0" i="1">
                                  <a:solidFill>
                                    <a:schemeClr val="tx1"/>
                                  </a:solidFill>
                                  <a:effectLst/>
                                  <a:latin typeface="Cambria Math" panose="02040503050406030204" pitchFamily="18" charset="0"/>
                                  <a:ea typeface="+mn-ea"/>
                                  <a:cs typeface="+mn-cs"/>
                                </a:rPr>
                              </m:ctrlPr>
                            </m:eqArrPr>
                            <m:e>
                              <m:r>
                                <a:rPr lang="es-ES" sz="1000" b="0" i="0">
                                  <a:solidFill>
                                    <a:schemeClr val="tx1"/>
                                  </a:solidFill>
                                  <a:effectLst/>
                                  <a:latin typeface="Cambria Math" panose="02040503050406030204" pitchFamily="18" charset="0"/>
                                  <a:ea typeface="+mn-ea"/>
                                  <a:cs typeface="+mn-cs"/>
                                </a:rPr>
                                <m:t> </m:t>
                              </m:r>
                            </m:e>
                            <m:e>
                              <m:r>
                                <m:rPr>
                                  <m:sty m:val="p"/>
                                </m:rPr>
                                <a:rPr lang="es-ES" sz="1000" b="0" i="0">
                                  <a:solidFill>
                                    <a:schemeClr val="tx1"/>
                                  </a:solidFill>
                                  <a:effectLst/>
                                  <a:latin typeface="Cambria Math" panose="02040503050406030204" pitchFamily="18" charset="0"/>
                                  <a:ea typeface="+mn-ea"/>
                                  <a:cs typeface="+mn-cs"/>
                                </a:rPr>
                                <m:t>Producto</m:t>
                              </m:r>
                              <m:r>
                                <a:rPr lang="es-ES" sz="1000" b="0" i="0">
                                  <a:solidFill>
                                    <a:schemeClr val="tx1"/>
                                  </a:solidFill>
                                  <a:effectLst/>
                                  <a:latin typeface="Cambria Math" panose="02040503050406030204" pitchFamily="18" charset="0"/>
                                  <a:ea typeface="+mn-ea"/>
                                  <a:cs typeface="+mn-cs"/>
                                </a:rPr>
                                <m:t> </m:t>
                              </m:r>
                              <m:r>
                                <a:rPr lang="es-ES" sz="1000" b="0" i="1">
                                  <a:solidFill>
                                    <a:schemeClr val="tx1"/>
                                  </a:solidFill>
                                  <a:effectLst/>
                                  <a:latin typeface="Cambria Math" panose="02040503050406030204" pitchFamily="18" charset="0"/>
                                  <a:ea typeface="+mn-ea"/>
                                  <a:cs typeface="+mn-cs"/>
                                </a:rPr>
                                <m:t>𝐼𝑛𝑡𝑒𝑟𝑛𝑜</m:t>
                              </m:r>
                              <m:r>
                                <a:rPr lang="es-ES" sz="1000" b="0" i="1">
                                  <a:solidFill>
                                    <a:schemeClr val="tx1"/>
                                  </a:solidFill>
                                  <a:effectLst/>
                                  <a:latin typeface="Cambria Math" panose="02040503050406030204" pitchFamily="18" charset="0"/>
                                  <a:ea typeface="+mn-ea"/>
                                  <a:cs typeface="+mn-cs"/>
                                </a:rPr>
                                <m:t> </m:t>
                              </m:r>
                              <m:r>
                                <a:rPr lang="es-ES" sz="1000" b="0" i="1">
                                  <a:solidFill>
                                    <a:schemeClr val="tx1"/>
                                  </a:solidFill>
                                  <a:effectLst/>
                                  <a:latin typeface="Cambria Math" panose="02040503050406030204" pitchFamily="18" charset="0"/>
                                  <a:ea typeface="+mn-ea"/>
                                  <a:cs typeface="+mn-cs"/>
                                </a:rPr>
                                <m:t>𝐵𝑟𝑢𝑡𝑜</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en</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volumen</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de</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precios</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del</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a</m:t>
                              </m:r>
                              <m:r>
                                <a:rPr lang="es-ES" sz="1000" b="0" i="0">
                                  <a:solidFill>
                                    <a:schemeClr val="tx1"/>
                                  </a:solidFill>
                                  <a:effectLst/>
                                  <a:latin typeface="Cambria Math" panose="02040503050406030204" pitchFamily="18" charset="0"/>
                                  <a:ea typeface="+mn-ea"/>
                                  <a:cs typeface="+mn-cs"/>
                                </a:rPr>
                                <m:t>ñ</m:t>
                              </m:r>
                              <m:r>
                                <m:rPr>
                                  <m:sty m:val="p"/>
                                </m:rPr>
                                <a:rPr lang="es-ES" sz="1000" b="0" i="0">
                                  <a:solidFill>
                                    <a:schemeClr val="tx1"/>
                                  </a:solidFill>
                                  <a:effectLst/>
                                  <a:latin typeface="Cambria Math" panose="02040503050406030204" pitchFamily="18" charset="0"/>
                                  <a:ea typeface="+mn-ea"/>
                                  <a:cs typeface="+mn-cs"/>
                                </a:rPr>
                                <m:t>o</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anterior</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encadenado</m:t>
                              </m:r>
                              <m:r>
                                <a:rPr lang="es-ES" sz="1000" b="0" i="1">
                                  <a:solidFill>
                                    <a:schemeClr val="tx1"/>
                                  </a:solidFill>
                                  <a:effectLst/>
                                  <a:latin typeface="Cambria Math" panose="02040503050406030204" pitchFamily="18" charset="0"/>
                                  <a:ea typeface="+mn-ea"/>
                                  <a:cs typeface="+mn-cs"/>
                                </a:rPr>
                                <m:t> </m:t>
                              </m:r>
                            </m:e>
                          </m:eqArr>
                        </m:e>
                        <m:sub>
                          <m:r>
                            <a:rPr lang="es-ES" sz="1000" b="0" i="1">
                              <a:latin typeface="Cambria Math" panose="02040503050406030204" pitchFamily="18" charset="0"/>
                              <a:ea typeface="Cambria Math" panose="02040503050406030204" pitchFamily="18" charset="0"/>
                            </a:rPr>
                            <m:t>𝑡</m:t>
                          </m:r>
                        </m:sub>
                      </m:sSub>
                    </m:num>
                    <m:den>
                      <m:sSub>
                        <m:sSubPr>
                          <m:ctrlPr>
                            <a:rPr lang="es-ES" sz="1000" b="0" i="1">
                              <a:latin typeface="Cambria Math" panose="02040503050406030204" pitchFamily="18" charset="0"/>
                              <a:ea typeface="Cambria Math" panose="02040503050406030204" pitchFamily="18" charset="0"/>
                            </a:rPr>
                          </m:ctrlPr>
                        </m:sSubPr>
                        <m:e>
                          <m:r>
                            <m:rPr>
                              <m:sty m:val="p"/>
                            </m:rPr>
                            <a:rPr lang="es-ES" sz="1000" b="0" i="0">
                              <a:solidFill>
                                <a:schemeClr val="tx1"/>
                              </a:solidFill>
                              <a:effectLst/>
                              <a:latin typeface="Cambria Math" panose="02040503050406030204" pitchFamily="18" charset="0"/>
                              <a:ea typeface="+mn-ea"/>
                              <a:cs typeface="+mn-cs"/>
                            </a:rPr>
                            <m:t>Producto</m:t>
                          </m:r>
                          <m:r>
                            <a:rPr lang="es-ES" sz="1000" b="0" i="0">
                              <a:solidFill>
                                <a:schemeClr val="tx1"/>
                              </a:solidFill>
                              <a:effectLst/>
                              <a:latin typeface="Cambria Math" panose="02040503050406030204" pitchFamily="18" charset="0"/>
                              <a:ea typeface="+mn-ea"/>
                              <a:cs typeface="+mn-cs"/>
                            </a:rPr>
                            <m:t> </m:t>
                          </m:r>
                          <m:r>
                            <a:rPr lang="es-ES" sz="1000" b="0" i="1">
                              <a:solidFill>
                                <a:schemeClr val="tx1"/>
                              </a:solidFill>
                              <a:effectLst/>
                              <a:latin typeface="Cambria Math" panose="02040503050406030204" pitchFamily="18" charset="0"/>
                              <a:ea typeface="+mn-ea"/>
                              <a:cs typeface="+mn-cs"/>
                            </a:rPr>
                            <m:t>𝐼𝑛𝑡𝑒𝑟𝑛𝑜</m:t>
                          </m:r>
                          <m:r>
                            <a:rPr lang="es-ES" sz="1000" b="0" i="1">
                              <a:solidFill>
                                <a:schemeClr val="tx1"/>
                              </a:solidFill>
                              <a:effectLst/>
                              <a:latin typeface="Cambria Math" panose="02040503050406030204" pitchFamily="18" charset="0"/>
                              <a:ea typeface="+mn-ea"/>
                              <a:cs typeface="+mn-cs"/>
                            </a:rPr>
                            <m:t> </m:t>
                          </m:r>
                          <m:r>
                            <a:rPr lang="es-ES" sz="1000" b="0" i="1">
                              <a:solidFill>
                                <a:schemeClr val="tx1"/>
                              </a:solidFill>
                              <a:effectLst/>
                              <a:latin typeface="Cambria Math" panose="02040503050406030204" pitchFamily="18" charset="0"/>
                              <a:ea typeface="+mn-ea"/>
                              <a:cs typeface="+mn-cs"/>
                            </a:rPr>
                            <m:t>𝐵𝑟𝑢𝑡𝑜</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en</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volumen</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de</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precios</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del</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a</m:t>
                          </m:r>
                          <m:r>
                            <a:rPr lang="es-ES" sz="1000" b="0" i="0">
                              <a:solidFill>
                                <a:schemeClr val="tx1"/>
                              </a:solidFill>
                              <a:effectLst/>
                              <a:latin typeface="Cambria Math" panose="02040503050406030204" pitchFamily="18" charset="0"/>
                              <a:ea typeface="+mn-ea"/>
                              <a:cs typeface="+mn-cs"/>
                            </a:rPr>
                            <m:t>ñ</m:t>
                          </m:r>
                          <m:r>
                            <m:rPr>
                              <m:sty m:val="p"/>
                            </m:rPr>
                            <a:rPr lang="es-ES" sz="1000" b="0" i="0">
                              <a:solidFill>
                                <a:schemeClr val="tx1"/>
                              </a:solidFill>
                              <a:effectLst/>
                              <a:latin typeface="Cambria Math" panose="02040503050406030204" pitchFamily="18" charset="0"/>
                              <a:ea typeface="+mn-ea"/>
                              <a:cs typeface="+mn-cs"/>
                            </a:rPr>
                            <m:t>o</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anterior</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encadenado</m:t>
                          </m:r>
                          <m:r>
                            <a:rPr lang="es-ES" sz="1000" b="0" i="0">
                              <a:solidFill>
                                <a:schemeClr val="tx1"/>
                              </a:solidFill>
                              <a:effectLst/>
                              <a:latin typeface="Cambria Math" panose="02040503050406030204" pitchFamily="18" charset="0"/>
                              <a:ea typeface="+mn-ea"/>
                              <a:cs typeface="+mn-cs"/>
                            </a:rPr>
                            <m:t> </m:t>
                          </m:r>
                          <m:r>
                            <a:rPr lang="es-ES" sz="1000" b="0" i="1">
                              <a:solidFill>
                                <a:schemeClr val="tx1"/>
                              </a:solidFill>
                              <a:effectLst/>
                              <a:latin typeface="Cambria Math" panose="02040503050406030204" pitchFamily="18" charset="0"/>
                              <a:ea typeface="+mn-ea"/>
                              <a:cs typeface="+mn-cs"/>
                            </a:rPr>
                            <m:t> </m:t>
                          </m:r>
                        </m:e>
                        <m:sub>
                          <m:r>
                            <a:rPr lang="es-ES" sz="1000" b="0" i="1">
                              <a:latin typeface="Cambria Math" panose="02040503050406030204" pitchFamily="18" charset="0"/>
                              <a:ea typeface="Cambria Math" panose="02040503050406030204" pitchFamily="18" charset="0"/>
                            </a:rPr>
                            <m:t>𝑡</m:t>
                          </m:r>
                          <m:r>
                            <a:rPr lang="es-ES" sz="1000" b="0" i="1">
                              <a:latin typeface="Cambria Math" panose="02040503050406030204" pitchFamily="18" charset="0"/>
                              <a:ea typeface="Cambria Math" panose="02040503050406030204" pitchFamily="18" charset="0"/>
                            </a:rPr>
                            <m:t>−1</m:t>
                          </m:r>
                        </m:sub>
                      </m:sSub>
                    </m:den>
                  </m:f>
                  <m:r>
                    <a:rPr lang="es-ES" sz="1000" b="0" i="1">
                      <a:solidFill>
                        <a:schemeClr val="tx1"/>
                      </a:solidFill>
                      <a:effectLst/>
                      <a:latin typeface="Cambria Math" panose="02040503050406030204" pitchFamily="18" charset="0"/>
                      <a:ea typeface="Cambria Math" panose="02040503050406030204" pitchFamily="18" charset="0"/>
                      <a:cs typeface="+mn-cs"/>
                    </a:rPr>
                    <m:t>)</m:t>
                  </m:r>
                </m:oMath>
              </a14:m>
              <a:r>
                <a:rPr lang="es-ES" sz="1000" b="0" i="0">
                  <a:latin typeface="Cambria Math" panose="02040503050406030204" pitchFamily="18" charset="0"/>
                  <a:ea typeface="Cambria Math" panose="02040503050406030204" pitchFamily="18" charset="0"/>
                </a:rPr>
                <a:t> -1)</a:t>
              </a:r>
              <a14:m>
                <m:oMath xmlns:m="http://schemas.openxmlformats.org/officeDocument/2006/math">
                  <m:r>
                    <a:rPr lang="es-ES" sz="1000" b="0" i="1">
                      <a:latin typeface="Cambria Math" panose="02040503050406030204" pitchFamily="18" charset="0"/>
                      <a:ea typeface="Cambria Math" panose="02040503050406030204" pitchFamily="18" charset="0"/>
                    </a:rPr>
                    <m:t>×</m:t>
                  </m:r>
                </m:oMath>
              </a14:m>
              <a:r>
                <a:rPr lang="es-ES" sz="1000" b="0" i="0">
                  <a:latin typeface="Cambria Math" panose="02040503050406030204" pitchFamily="18" charset="0"/>
                  <a:ea typeface="Cambria Math" panose="02040503050406030204" pitchFamily="18" charset="0"/>
                </a:rPr>
                <a:t>100</a:t>
              </a:r>
            </a:p>
          </xdr:txBody>
        </xdr:sp>
      </mc:Choice>
      <mc:Fallback xmlns="">
        <xdr:sp macro="" textlink="">
          <xdr:nvSpPr>
            <xdr:cNvPr id="11" name="4 CuadroTexto">
              <a:extLst>
                <a:ext uri="{FF2B5EF4-FFF2-40B4-BE49-F238E27FC236}">
                  <a16:creationId xmlns:a16="http://schemas.microsoft.com/office/drawing/2014/main" id="{00000000-0008-0000-D300-000003000000}"/>
                </a:ext>
              </a:extLst>
            </xdr:cNvPr>
            <xdr:cNvSpPr txBox="1"/>
          </xdr:nvSpPr>
          <xdr:spPr>
            <a:xfrm>
              <a:off x="3091944" y="7594455"/>
              <a:ext cx="6272213" cy="533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baseline="0">
                  <a:latin typeface="Cambria Math" panose="02040503050406030204" pitchFamily="18" charset="0"/>
                  <a:ea typeface="Cambria Math" panose="02040503050406030204" pitchFamily="18" charset="0"/>
                </a:rPr>
                <a:t>Tasa de crecimiento de PIB </a:t>
              </a:r>
              <a:r>
                <a:rPr lang="es-ES" sz="1000" b="0" i="0">
                  <a:latin typeface="Cambria Math" panose="02040503050406030204" pitchFamily="18" charset="0"/>
                  <a:ea typeface="Cambria Math" panose="02040503050406030204" pitchFamily="18" charset="0"/>
                </a:rPr>
                <a:t>=((</a:t>
              </a:r>
              <a:r>
                <a:rPr lang="es-ES" sz="1000" b="0" i="0">
                  <a:solidFill>
                    <a:schemeClr val="tx1"/>
                  </a:solidFill>
                  <a:effectLst/>
                  <a:latin typeface="Cambria Math" panose="02040503050406030204" pitchFamily="18" charset="0"/>
                  <a:ea typeface="+mn-ea"/>
                  <a:cs typeface="+mn-cs"/>
                </a:rPr>
                <a:t>█( @Producto 𝐼𝑛𝑡𝑒𝑟𝑛𝑜 𝐵𝑟𝑢𝑡𝑜 en volumen de precios del año anterior encadenado )</a:t>
              </a:r>
              <a:r>
                <a:rPr lang="es-ES" sz="1000" b="0" i="0">
                  <a:solidFill>
                    <a:schemeClr val="tx1"/>
                  </a:solidFill>
                  <a:effectLst/>
                  <a:latin typeface="Cambria Math" panose="02040503050406030204" pitchFamily="18" charset="0"/>
                  <a:ea typeface="Cambria Math" panose="02040503050406030204" pitchFamily="18" charset="0"/>
                  <a:cs typeface="+mn-cs"/>
                </a:rPr>
                <a:t>_</a:t>
              </a:r>
              <a:r>
                <a:rPr lang="es-ES" sz="1000" b="0" i="0">
                  <a:latin typeface="Cambria Math" panose="02040503050406030204" pitchFamily="18" charset="0"/>
                  <a:ea typeface="Cambria Math" panose="02040503050406030204" pitchFamily="18" charset="0"/>
                </a:rPr>
                <a:t>𝑡/〖</a:t>
              </a:r>
              <a:r>
                <a:rPr lang="es-ES" sz="1000" b="0" i="0">
                  <a:solidFill>
                    <a:schemeClr val="tx1"/>
                  </a:solidFill>
                  <a:effectLst/>
                  <a:latin typeface="Cambria Math" panose="02040503050406030204" pitchFamily="18" charset="0"/>
                  <a:ea typeface="+mn-ea"/>
                  <a:cs typeface="+mn-cs"/>
                </a:rPr>
                <a:t>Producto 𝐼𝑛𝑡𝑒𝑟𝑛𝑜 𝐵𝑟𝑢𝑡𝑜 en volumen de precios  del año anterior encadenado  </a:t>
              </a:r>
              <a:r>
                <a:rPr lang="es-ES" sz="1000" b="0" i="0">
                  <a:solidFill>
                    <a:schemeClr val="tx1"/>
                  </a:solidFill>
                  <a:effectLst/>
                  <a:latin typeface="Cambria Math" panose="02040503050406030204" pitchFamily="18" charset="0"/>
                  <a:ea typeface="Cambria Math" panose="02040503050406030204" pitchFamily="18" charset="0"/>
                  <a:cs typeface="+mn-cs"/>
                </a:rPr>
                <a:t>〗_(</a:t>
              </a:r>
              <a:r>
                <a:rPr lang="es-ES" sz="1000" b="0" i="0">
                  <a:latin typeface="Cambria Math" panose="02040503050406030204" pitchFamily="18" charset="0"/>
                  <a:ea typeface="Cambria Math" panose="02040503050406030204" pitchFamily="18" charset="0"/>
                </a:rPr>
                <a:t>𝑡−1) </a:t>
              </a:r>
              <a:r>
                <a:rPr lang="es-ES" sz="1000" b="0" i="0">
                  <a:solidFill>
                    <a:schemeClr val="tx1"/>
                  </a:solidFill>
                  <a:effectLst/>
                  <a:latin typeface="Cambria Math" panose="02040503050406030204" pitchFamily="18" charset="0"/>
                  <a:ea typeface="Cambria Math" panose="02040503050406030204" pitchFamily="18" charset="0"/>
                  <a:cs typeface="+mn-cs"/>
                </a:rPr>
                <a:t>)</a:t>
              </a:r>
              <a:r>
                <a:rPr lang="es-ES" sz="1000" b="0" i="0">
                  <a:latin typeface="Cambria Math" panose="02040503050406030204" pitchFamily="18" charset="0"/>
                  <a:ea typeface="Cambria Math" panose="02040503050406030204" pitchFamily="18" charset="0"/>
                </a:rPr>
                <a:t> -1)×100</a:t>
              </a:r>
            </a:p>
          </xdr:txBody>
        </xdr:sp>
      </mc:Fallback>
    </mc:AlternateContent>
    <xdr:clientData/>
  </xdr:oneCellAnchor>
  <xdr:oneCellAnchor>
    <xdr:from>
      <xdr:col>3</xdr:col>
      <xdr:colOff>31823</xdr:colOff>
      <xdr:row>15</xdr:row>
      <xdr:rowOff>1509496</xdr:rowOff>
    </xdr:from>
    <xdr:ext cx="5726906" cy="588167"/>
    <mc:AlternateContent xmlns:mc="http://schemas.openxmlformats.org/markup-compatibility/2006" xmlns:a14="http://schemas.microsoft.com/office/drawing/2010/main">
      <mc:Choice Requires="a14">
        <xdr:sp macro="" textlink="">
          <xdr:nvSpPr>
            <xdr:cNvPr id="12" name="5 CuadroTexto">
              <a:extLst>
                <a:ext uri="{FF2B5EF4-FFF2-40B4-BE49-F238E27FC236}">
                  <a16:creationId xmlns:a16="http://schemas.microsoft.com/office/drawing/2014/main" id="{00000000-0008-0000-D300-000004000000}"/>
                </a:ext>
              </a:extLst>
            </xdr:cNvPr>
            <xdr:cNvSpPr txBox="1"/>
          </xdr:nvSpPr>
          <xdr:spPr>
            <a:xfrm>
              <a:off x="3194123" y="8253196"/>
              <a:ext cx="5726906" cy="588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baseline="0">
                  <a:latin typeface="Cambria Math" panose="02040503050406030204" pitchFamily="18" charset="0"/>
                  <a:ea typeface="Cambria Math" panose="02040503050406030204" pitchFamily="18" charset="0"/>
                </a:rPr>
                <a:t>Tasa de crecimiento de la población ocupada  </a:t>
              </a:r>
              <a14:m>
                <m:oMath xmlns:m="http://schemas.openxmlformats.org/officeDocument/2006/math">
                  <m:r>
                    <a:rPr lang="es-ES" sz="1000" b="0" i="0">
                      <a:solidFill>
                        <a:schemeClr val="tx1"/>
                      </a:solidFill>
                      <a:effectLst/>
                      <a:latin typeface="Cambria Math" panose="02040503050406030204" pitchFamily="18" charset="0"/>
                      <a:ea typeface="Cambria Math" panose="02040503050406030204" pitchFamily="18" charset="0"/>
                      <a:cs typeface="+mn-cs"/>
                    </a:rPr>
                    <m:t>=((</m:t>
                  </m:r>
                  <m:f>
                    <m:fPr>
                      <m:ctrlPr>
                        <a:rPr lang="es-ES" sz="1000" b="0" i="1">
                          <a:solidFill>
                            <a:schemeClr val="tx1"/>
                          </a:solidFill>
                          <a:effectLst/>
                          <a:latin typeface="Cambria Math" panose="02040503050406030204" pitchFamily="18" charset="0"/>
                          <a:ea typeface="Cambria Math" panose="02040503050406030204" pitchFamily="18" charset="0"/>
                          <a:cs typeface="+mn-cs"/>
                        </a:rPr>
                      </m:ctrlPr>
                    </m:fPr>
                    <m:num>
                      <m:sSub>
                        <m:sSubPr>
                          <m:ctrlPr>
                            <a:rPr lang="es-ES" sz="1000" b="0" i="1">
                              <a:solidFill>
                                <a:schemeClr val="tx1"/>
                              </a:solidFill>
                              <a:effectLst/>
                              <a:latin typeface="Cambria Math" panose="02040503050406030204" pitchFamily="18" charset="0"/>
                              <a:ea typeface="+mn-ea"/>
                              <a:cs typeface="+mn-cs"/>
                            </a:rPr>
                          </m:ctrlPr>
                        </m:sSubPr>
                        <m:e>
                          <m:r>
                            <m:rPr>
                              <m:sty m:val="p"/>
                            </m:rPr>
                            <a:rPr lang="es-ES" sz="1000" b="0" i="0">
                              <a:solidFill>
                                <a:schemeClr val="tx1"/>
                              </a:solidFill>
                              <a:effectLst/>
                              <a:latin typeface="Cambria Math" panose="02040503050406030204" pitchFamily="18" charset="0"/>
                              <a:ea typeface="+mn-ea"/>
                              <a:cs typeface="+mn-cs"/>
                            </a:rPr>
                            <m:t>Poblaci</m:t>
                          </m:r>
                          <m:r>
                            <a:rPr lang="es-ES" sz="1000" b="0" i="0">
                              <a:solidFill>
                                <a:schemeClr val="tx1"/>
                              </a:solidFill>
                              <a:effectLst/>
                              <a:latin typeface="Cambria Math" panose="02040503050406030204" pitchFamily="18" charset="0"/>
                              <a:ea typeface="+mn-ea"/>
                              <a:cs typeface="+mn-cs"/>
                            </a:rPr>
                            <m:t>ó</m:t>
                          </m:r>
                          <m:r>
                            <m:rPr>
                              <m:sty m:val="p"/>
                            </m:rPr>
                            <a:rPr lang="es-ES" sz="1000" b="0" i="0">
                              <a:solidFill>
                                <a:schemeClr val="tx1"/>
                              </a:solidFill>
                              <a:effectLst/>
                              <a:latin typeface="Cambria Math" panose="02040503050406030204" pitchFamily="18" charset="0"/>
                              <a:ea typeface="+mn-ea"/>
                              <a:cs typeface="+mn-cs"/>
                            </a:rPr>
                            <m:t>n</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ocupada</m:t>
                          </m:r>
                          <m:r>
                            <a:rPr lang="es-ES" sz="1000" b="0" i="0">
                              <a:solidFill>
                                <a:schemeClr val="tx1"/>
                              </a:solidFill>
                              <a:effectLst/>
                              <a:latin typeface="Cambria Math" panose="02040503050406030204" pitchFamily="18" charset="0"/>
                              <a:ea typeface="+mn-ea"/>
                              <a:cs typeface="+mn-cs"/>
                            </a:rPr>
                            <m:t> </m:t>
                          </m:r>
                        </m:e>
                        <m:sub>
                          <m:r>
                            <a:rPr lang="es-ES" sz="1000" b="0" i="1">
                              <a:solidFill>
                                <a:schemeClr val="tx1"/>
                              </a:solidFill>
                              <a:effectLst/>
                              <a:latin typeface="Cambria Math" panose="02040503050406030204" pitchFamily="18" charset="0"/>
                              <a:ea typeface="+mn-ea"/>
                              <a:cs typeface="+mn-cs"/>
                            </a:rPr>
                            <m:t>𝑡</m:t>
                          </m:r>
                        </m:sub>
                      </m:sSub>
                    </m:num>
                    <m:den>
                      <m:sSub>
                        <m:sSubPr>
                          <m:ctrlPr>
                            <a:rPr lang="es-ES" sz="1000" b="0" i="1">
                              <a:solidFill>
                                <a:schemeClr val="tx1"/>
                              </a:solidFill>
                              <a:effectLst/>
                              <a:latin typeface="Cambria Math" panose="02040503050406030204" pitchFamily="18" charset="0"/>
                              <a:ea typeface="Cambria Math" panose="02040503050406030204" pitchFamily="18" charset="0"/>
                              <a:cs typeface="+mn-cs"/>
                            </a:rPr>
                          </m:ctrlPr>
                        </m:sSubPr>
                        <m:e>
                          <m:r>
                            <m:rPr>
                              <m:sty m:val="p"/>
                            </m:rPr>
                            <a:rPr lang="es-ES" sz="1000" b="0" i="0">
                              <a:solidFill>
                                <a:schemeClr val="tx1"/>
                              </a:solidFill>
                              <a:effectLst/>
                              <a:latin typeface="Cambria Math" panose="02040503050406030204" pitchFamily="18" charset="0"/>
                              <a:ea typeface="+mn-ea"/>
                              <a:cs typeface="+mn-cs"/>
                            </a:rPr>
                            <m:t>Poblaci</m:t>
                          </m:r>
                          <m:r>
                            <a:rPr lang="es-ES" sz="1000" b="0" i="0">
                              <a:solidFill>
                                <a:schemeClr val="tx1"/>
                              </a:solidFill>
                              <a:effectLst/>
                              <a:latin typeface="Cambria Math" panose="02040503050406030204" pitchFamily="18" charset="0"/>
                              <a:ea typeface="+mn-ea"/>
                              <a:cs typeface="+mn-cs"/>
                            </a:rPr>
                            <m:t>ó</m:t>
                          </m:r>
                          <m:r>
                            <m:rPr>
                              <m:sty m:val="p"/>
                            </m:rPr>
                            <a:rPr lang="es-ES" sz="1000" b="0" i="0">
                              <a:solidFill>
                                <a:schemeClr val="tx1"/>
                              </a:solidFill>
                              <a:effectLst/>
                              <a:latin typeface="Cambria Math" panose="02040503050406030204" pitchFamily="18" charset="0"/>
                              <a:ea typeface="+mn-ea"/>
                              <a:cs typeface="+mn-cs"/>
                            </a:rPr>
                            <m:t>n</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ocupada</m:t>
                          </m:r>
                        </m:e>
                        <m:sub>
                          <m:r>
                            <m:rPr>
                              <m:sty m:val="p"/>
                            </m:rPr>
                            <a:rPr lang="es-ES" sz="1000" b="0" i="0">
                              <a:solidFill>
                                <a:schemeClr val="tx1"/>
                              </a:solidFill>
                              <a:effectLst/>
                              <a:latin typeface="Cambria Math" panose="02040503050406030204" pitchFamily="18" charset="0"/>
                              <a:ea typeface="+mn-ea"/>
                              <a:cs typeface="+mn-cs"/>
                            </a:rPr>
                            <m:t>t</m:t>
                          </m:r>
                          <m:r>
                            <a:rPr lang="es-ES" sz="1000" b="0" i="0">
                              <a:solidFill>
                                <a:schemeClr val="tx1"/>
                              </a:solidFill>
                              <a:effectLst/>
                              <a:latin typeface="Cambria Math" panose="02040503050406030204" pitchFamily="18" charset="0"/>
                              <a:ea typeface="+mn-ea"/>
                              <a:cs typeface="+mn-cs"/>
                            </a:rPr>
                            <m:t>−1</m:t>
                          </m:r>
                        </m:sub>
                      </m:sSub>
                      <m:r>
                        <a:rPr lang="es-ES" sz="1000" b="0" i="0">
                          <a:solidFill>
                            <a:schemeClr val="tx1"/>
                          </a:solidFill>
                          <a:effectLst/>
                          <a:latin typeface="Cambria Math" panose="02040503050406030204" pitchFamily="18" charset="0"/>
                          <a:ea typeface="Cambria Math" panose="02040503050406030204" pitchFamily="18" charset="0"/>
                          <a:cs typeface="+mn-cs"/>
                        </a:rPr>
                        <m:t> </m:t>
                      </m:r>
                    </m:den>
                  </m:f>
                  <m:r>
                    <a:rPr lang="es-ES" sz="1000" b="0" i="0">
                      <a:solidFill>
                        <a:schemeClr val="tx1"/>
                      </a:solidFill>
                      <a:effectLst/>
                      <a:latin typeface="Cambria Math" panose="02040503050406030204" pitchFamily="18" charset="0"/>
                      <a:ea typeface="Cambria Math" panose="02040503050406030204" pitchFamily="18" charset="0"/>
                      <a:cs typeface="+mn-cs"/>
                    </a:rPr>
                    <m:t>)</m:t>
                  </m:r>
                </m:oMath>
              </a14:m>
              <a:r>
                <a:rPr lang="es-ES" sz="1000" b="0" i="0">
                  <a:latin typeface="Cambria Math" panose="02040503050406030204" pitchFamily="18" charset="0"/>
                  <a:ea typeface="Cambria Math" panose="02040503050406030204" pitchFamily="18" charset="0"/>
                </a:rPr>
                <a:t> -1) </a:t>
              </a:r>
              <a14:m>
                <m:oMath xmlns:m="http://schemas.openxmlformats.org/officeDocument/2006/math">
                  <m:r>
                    <a:rPr lang="es-ES" sz="1000" b="0" i="1">
                      <a:solidFill>
                        <a:schemeClr val="tx1"/>
                      </a:solidFill>
                      <a:effectLst/>
                      <a:latin typeface="Cambria Math" panose="02040503050406030204" pitchFamily="18" charset="0"/>
                      <a:ea typeface="+mn-ea"/>
                      <a:cs typeface="+mn-cs"/>
                    </a:rPr>
                    <m:t>×</m:t>
                  </m:r>
                </m:oMath>
              </a14:m>
              <a:r>
                <a:rPr lang="es-ES" sz="1000" b="0" i="0">
                  <a:latin typeface="Cambria Math" panose="02040503050406030204" pitchFamily="18" charset="0"/>
                  <a:ea typeface="Cambria Math" panose="02040503050406030204" pitchFamily="18" charset="0"/>
                </a:rPr>
                <a:t>100</a:t>
              </a:r>
            </a:p>
          </xdr:txBody>
        </xdr:sp>
      </mc:Choice>
      <mc:Fallback xmlns="">
        <xdr:sp macro="" textlink="">
          <xdr:nvSpPr>
            <xdr:cNvPr id="12" name="5 CuadroTexto">
              <a:extLst>
                <a:ext uri="{FF2B5EF4-FFF2-40B4-BE49-F238E27FC236}">
                  <a16:creationId xmlns:a16="http://schemas.microsoft.com/office/drawing/2014/main" id="{00000000-0008-0000-D300-000004000000}"/>
                </a:ext>
              </a:extLst>
            </xdr:cNvPr>
            <xdr:cNvSpPr txBox="1"/>
          </xdr:nvSpPr>
          <xdr:spPr>
            <a:xfrm>
              <a:off x="3194123" y="8253196"/>
              <a:ext cx="5726906" cy="588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baseline="0">
                  <a:latin typeface="Cambria Math" panose="02040503050406030204" pitchFamily="18" charset="0"/>
                  <a:ea typeface="Cambria Math" panose="02040503050406030204" pitchFamily="18" charset="0"/>
                </a:rPr>
                <a:t>Tasa de crecimiento de la población ocupada  </a:t>
              </a:r>
              <a:r>
                <a:rPr lang="es-ES" sz="1000" b="0" i="0">
                  <a:solidFill>
                    <a:schemeClr val="tx1"/>
                  </a:solidFill>
                  <a:effectLst/>
                  <a:latin typeface="Cambria Math" panose="02040503050406030204" pitchFamily="18" charset="0"/>
                  <a:ea typeface="Cambria Math" panose="02040503050406030204" pitchFamily="18" charset="0"/>
                  <a:cs typeface="+mn-cs"/>
                </a:rPr>
                <a:t>=((</a:t>
              </a:r>
              <a:r>
                <a:rPr lang="es-ES" sz="1000" b="0" i="0">
                  <a:solidFill>
                    <a:schemeClr val="tx1"/>
                  </a:solidFill>
                  <a:effectLst/>
                  <a:latin typeface="Cambria Math" panose="02040503050406030204" pitchFamily="18" charset="0"/>
                  <a:ea typeface="+mn-ea"/>
                  <a:cs typeface="+mn-cs"/>
                </a:rPr>
                <a:t>〖Población ocupada 〗_𝑡</a:t>
              </a:r>
              <a:r>
                <a:rPr lang="es-ES" sz="1000" b="0" i="0">
                  <a:solidFill>
                    <a:schemeClr val="tx1"/>
                  </a:solidFill>
                  <a:effectLst/>
                  <a:latin typeface="Cambria Math" panose="02040503050406030204" pitchFamily="18" charset="0"/>
                  <a:ea typeface="Cambria Math" panose="02040503050406030204" pitchFamily="18" charset="0"/>
                  <a:cs typeface="+mn-cs"/>
                </a:rPr>
                <a:t>/(〖</a:t>
              </a:r>
              <a:r>
                <a:rPr lang="es-ES" sz="1000" b="0" i="0">
                  <a:solidFill>
                    <a:schemeClr val="tx1"/>
                  </a:solidFill>
                  <a:effectLst/>
                  <a:latin typeface="Cambria Math" panose="02040503050406030204" pitchFamily="18" charset="0"/>
                  <a:ea typeface="+mn-ea"/>
                  <a:cs typeface="+mn-cs"/>
                </a:rPr>
                <a:t>Población ocupada</a:t>
              </a:r>
              <a:r>
                <a:rPr lang="es-ES" sz="1000" b="0" i="0">
                  <a:solidFill>
                    <a:schemeClr val="tx1"/>
                  </a:solidFill>
                  <a:effectLst/>
                  <a:latin typeface="Cambria Math" panose="02040503050406030204" pitchFamily="18" charset="0"/>
                  <a:ea typeface="Cambria Math" panose="02040503050406030204" pitchFamily="18" charset="0"/>
                  <a:cs typeface="+mn-cs"/>
                </a:rPr>
                <a:t>〗_(</a:t>
              </a:r>
              <a:r>
                <a:rPr lang="es-ES" sz="1000" b="0" i="0">
                  <a:solidFill>
                    <a:schemeClr val="tx1"/>
                  </a:solidFill>
                  <a:effectLst/>
                  <a:latin typeface="Cambria Math" panose="02040503050406030204" pitchFamily="18" charset="0"/>
                  <a:ea typeface="+mn-ea"/>
                  <a:cs typeface="+mn-cs"/>
                </a:rPr>
                <a:t>t−1</a:t>
              </a:r>
              <a:r>
                <a:rPr lang="es-ES" sz="1000" b="0" i="0">
                  <a:solidFill>
                    <a:schemeClr val="tx1"/>
                  </a:solidFill>
                  <a:effectLst/>
                  <a:latin typeface="Cambria Math" panose="02040503050406030204" pitchFamily="18" charset="0"/>
                  <a:ea typeface="Cambria Math" panose="02040503050406030204" pitchFamily="18" charset="0"/>
                  <a:cs typeface="+mn-cs"/>
                </a:rPr>
                <a:t>)  ))</a:t>
              </a:r>
              <a:r>
                <a:rPr lang="es-ES" sz="1000" b="0" i="0">
                  <a:latin typeface="Cambria Math" panose="02040503050406030204" pitchFamily="18" charset="0"/>
                  <a:ea typeface="Cambria Math" panose="02040503050406030204" pitchFamily="18" charset="0"/>
                </a:rPr>
                <a:t> -1) </a:t>
              </a:r>
              <a:r>
                <a:rPr lang="es-ES" sz="1000" b="0" i="0">
                  <a:solidFill>
                    <a:schemeClr val="tx1"/>
                  </a:solidFill>
                  <a:effectLst/>
                  <a:latin typeface="Cambria Math" panose="02040503050406030204" pitchFamily="18" charset="0"/>
                  <a:ea typeface="+mn-ea"/>
                  <a:cs typeface="+mn-cs"/>
                </a:rPr>
                <a:t>×</a:t>
              </a:r>
              <a:r>
                <a:rPr lang="es-ES" sz="1000" b="0" i="0">
                  <a:latin typeface="Cambria Math" panose="02040503050406030204" pitchFamily="18" charset="0"/>
                  <a:ea typeface="Cambria Math" panose="02040503050406030204" pitchFamily="18" charset="0"/>
                </a:rPr>
                <a:t>100</a:t>
              </a:r>
            </a:p>
          </xdr:txBody>
        </xdr:sp>
      </mc:Fallback>
    </mc:AlternateContent>
    <xdr:clientData/>
  </xdr:oneCellAnchor>
  <xdr:oneCellAnchor>
    <xdr:from>
      <xdr:col>2</xdr:col>
      <xdr:colOff>696838</xdr:colOff>
      <xdr:row>15</xdr:row>
      <xdr:rowOff>2005878</xdr:rowOff>
    </xdr:from>
    <xdr:ext cx="5464969" cy="414337"/>
    <mc:AlternateContent xmlns:mc="http://schemas.openxmlformats.org/markup-compatibility/2006" xmlns:a14="http://schemas.microsoft.com/office/drawing/2010/main">
      <mc:Choice Requires="a14">
        <xdr:sp macro="" textlink="">
          <xdr:nvSpPr>
            <xdr:cNvPr id="13" name="2 CuadroTexto">
              <a:extLst>
                <a:ext uri="{FF2B5EF4-FFF2-40B4-BE49-F238E27FC236}">
                  <a16:creationId xmlns:a16="http://schemas.microsoft.com/office/drawing/2014/main" id="{00000000-0008-0000-D300-000005000000}"/>
                </a:ext>
              </a:extLst>
            </xdr:cNvPr>
            <xdr:cNvSpPr txBox="1"/>
          </xdr:nvSpPr>
          <xdr:spPr>
            <a:xfrm>
              <a:off x="3154288" y="8749578"/>
              <a:ext cx="5464969" cy="4143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a:latin typeface="Cambria Math" panose="02040503050406030204" pitchFamily="18" charset="0"/>
                  <a:ea typeface="Cambria Math" panose="02040503050406030204" pitchFamily="18" charset="0"/>
                </a:rPr>
                <a:t>Tasa</a:t>
              </a:r>
              <a:r>
                <a:rPr lang="es-ES" sz="1000" b="0" i="0" baseline="0">
                  <a:latin typeface="Cambria Math" panose="02040503050406030204" pitchFamily="18" charset="0"/>
                  <a:ea typeface="Cambria Math" panose="02040503050406030204" pitchFamily="18" charset="0"/>
                </a:rPr>
                <a:t> de crecimiento de la productividad laboral</a:t>
              </a:r>
              <a14:m>
                <m:oMath xmlns:m="http://schemas.openxmlformats.org/officeDocument/2006/math">
                  <m:r>
                    <a:rPr lang="es-ES" sz="1000" b="0" i="0">
                      <a:latin typeface="Cambria Math" panose="02040503050406030204" pitchFamily="18" charset="0"/>
                      <a:ea typeface="Cambria Math" panose="02040503050406030204" pitchFamily="18" charset="0"/>
                    </a:rPr>
                    <m:t>=((</m:t>
                  </m:r>
                  <m:f>
                    <m:fPr>
                      <m:ctrlPr>
                        <a:rPr lang="es-ES" sz="1000" b="0" i="1">
                          <a:latin typeface="Cambria Math" panose="02040503050406030204" pitchFamily="18" charset="0"/>
                          <a:ea typeface="Cambria Math" panose="02040503050406030204" pitchFamily="18" charset="0"/>
                        </a:rPr>
                      </m:ctrlPr>
                    </m:fPr>
                    <m:num>
                      <m:sSub>
                        <m:sSubPr>
                          <m:ctrlPr>
                            <a:rPr lang="es-ES" sz="1000" b="0" i="1">
                              <a:latin typeface="Cambria Math" panose="02040503050406030204" pitchFamily="18" charset="0"/>
                              <a:ea typeface="Cambria Math" panose="02040503050406030204" pitchFamily="18" charset="0"/>
                            </a:rPr>
                          </m:ctrlPr>
                        </m:sSubPr>
                        <m:e>
                          <m:r>
                            <m:rPr>
                              <m:sty m:val="p"/>
                            </m:rPr>
                            <a:rPr lang="es-ES" sz="1000" b="0" i="0">
                              <a:solidFill>
                                <a:schemeClr val="tx1"/>
                              </a:solidFill>
                              <a:effectLst/>
                              <a:latin typeface="Cambria Math" panose="02040503050406030204" pitchFamily="18" charset="0"/>
                              <a:ea typeface="+mn-ea"/>
                              <a:cs typeface="+mn-cs"/>
                            </a:rPr>
                            <m:t>Productividad</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laboral</m:t>
                          </m:r>
                        </m:e>
                        <m:sub>
                          <m:r>
                            <a:rPr lang="es-ES" sz="1000" b="0" i="1">
                              <a:latin typeface="Cambria Math" panose="02040503050406030204" pitchFamily="18" charset="0"/>
                              <a:ea typeface="Cambria Math" panose="02040503050406030204" pitchFamily="18" charset="0"/>
                            </a:rPr>
                            <m:t>𝑡</m:t>
                          </m:r>
                        </m:sub>
                      </m:sSub>
                      <m:r>
                        <a:rPr lang="es-ES" sz="1000" b="0" i="0">
                          <a:latin typeface="Cambria Math" panose="02040503050406030204" pitchFamily="18" charset="0"/>
                          <a:ea typeface="Cambria Math" panose="02040503050406030204" pitchFamily="18" charset="0"/>
                        </a:rPr>
                        <m:t> </m:t>
                      </m:r>
                    </m:num>
                    <m:den>
                      <m:sSub>
                        <m:sSubPr>
                          <m:ctrlPr>
                            <a:rPr lang="es-ES" sz="1000" b="0" i="1">
                              <a:latin typeface="Cambria Math" panose="02040503050406030204" pitchFamily="18" charset="0"/>
                              <a:ea typeface="Cambria Math" panose="02040503050406030204" pitchFamily="18" charset="0"/>
                            </a:rPr>
                          </m:ctrlPr>
                        </m:sSubPr>
                        <m:e>
                          <m:r>
                            <m:rPr>
                              <m:sty m:val="p"/>
                            </m:rPr>
                            <a:rPr lang="es-ES" sz="1000" b="0" i="0">
                              <a:solidFill>
                                <a:schemeClr val="tx1"/>
                              </a:solidFill>
                              <a:effectLst/>
                              <a:latin typeface="Cambria Math" panose="02040503050406030204" pitchFamily="18" charset="0"/>
                              <a:ea typeface="+mn-ea"/>
                              <a:cs typeface="+mn-cs"/>
                            </a:rPr>
                            <m:t>Productividad</m:t>
                          </m:r>
                          <m:r>
                            <a:rPr lang="es-ES" sz="1000" b="0" i="0">
                              <a:solidFill>
                                <a:schemeClr val="tx1"/>
                              </a:solidFill>
                              <a:effectLst/>
                              <a:latin typeface="Cambria Math" panose="02040503050406030204" pitchFamily="18" charset="0"/>
                              <a:ea typeface="+mn-ea"/>
                              <a:cs typeface="+mn-cs"/>
                            </a:rPr>
                            <m:t> </m:t>
                          </m:r>
                          <m:r>
                            <m:rPr>
                              <m:sty m:val="p"/>
                            </m:rPr>
                            <a:rPr lang="es-ES" sz="1000" b="0" i="0">
                              <a:solidFill>
                                <a:schemeClr val="tx1"/>
                              </a:solidFill>
                              <a:effectLst/>
                              <a:latin typeface="Cambria Math" panose="02040503050406030204" pitchFamily="18" charset="0"/>
                              <a:ea typeface="+mn-ea"/>
                              <a:cs typeface="+mn-cs"/>
                            </a:rPr>
                            <m:t>laboral</m:t>
                          </m:r>
                          <m:r>
                            <a:rPr lang="es-ES" sz="1000" b="0" i="0">
                              <a:solidFill>
                                <a:schemeClr val="tx1"/>
                              </a:solidFill>
                              <a:effectLst/>
                              <a:latin typeface="Cambria Math" panose="02040503050406030204" pitchFamily="18" charset="0"/>
                              <a:ea typeface="+mn-ea"/>
                              <a:cs typeface="+mn-cs"/>
                            </a:rPr>
                            <m:t> </m:t>
                          </m:r>
                        </m:e>
                        <m:sub>
                          <m:r>
                            <m:rPr>
                              <m:sty m:val="p"/>
                            </m:rPr>
                            <a:rPr lang="es-ES" sz="1000" b="0" i="0">
                              <a:solidFill>
                                <a:schemeClr val="tx1"/>
                              </a:solidFill>
                              <a:effectLst/>
                              <a:latin typeface="Cambria Math" panose="02040503050406030204" pitchFamily="18" charset="0"/>
                              <a:ea typeface="+mn-ea"/>
                              <a:cs typeface="+mn-cs"/>
                            </a:rPr>
                            <m:t>t</m:t>
                          </m:r>
                          <m:r>
                            <a:rPr lang="es-ES" sz="1000" b="0" i="0">
                              <a:solidFill>
                                <a:schemeClr val="tx1"/>
                              </a:solidFill>
                              <a:effectLst/>
                              <a:latin typeface="Cambria Math" panose="02040503050406030204" pitchFamily="18" charset="0"/>
                              <a:ea typeface="+mn-ea"/>
                              <a:cs typeface="+mn-cs"/>
                            </a:rPr>
                            <m:t>−1</m:t>
                          </m:r>
                        </m:sub>
                      </m:sSub>
                    </m:den>
                  </m:f>
                </m:oMath>
              </a14:m>
              <a:r>
                <a:rPr lang="es-ES" sz="1000" b="0" i="0">
                  <a:latin typeface="Cambria Math" panose="02040503050406030204" pitchFamily="18" charset="0"/>
                  <a:ea typeface="Cambria Math" panose="02040503050406030204" pitchFamily="18" charset="0"/>
                </a:rPr>
                <a:t>) -1)</a:t>
              </a:r>
              <a14:m>
                <m:oMath xmlns:m="http://schemas.openxmlformats.org/officeDocument/2006/math">
                  <m:r>
                    <a:rPr lang="es-ES" sz="1000" b="0" i="1">
                      <a:solidFill>
                        <a:schemeClr val="tx1"/>
                      </a:solidFill>
                      <a:effectLst/>
                      <a:latin typeface="Cambria Math" panose="02040503050406030204" pitchFamily="18" charset="0"/>
                      <a:ea typeface="+mn-ea"/>
                      <a:cs typeface="+mn-cs"/>
                    </a:rPr>
                    <m:t>×</m:t>
                  </m:r>
                </m:oMath>
              </a14:m>
              <a:r>
                <a:rPr lang="es-ES" sz="1000" b="0" i="0">
                  <a:latin typeface="Cambria Math" panose="02040503050406030204" pitchFamily="18" charset="0"/>
                  <a:ea typeface="Cambria Math" panose="02040503050406030204" pitchFamily="18" charset="0"/>
                </a:rPr>
                <a:t>100</a:t>
              </a:r>
            </a:p>
          </xdr:txBody>
        </xdr:sp>
      </mc:Choice>
      <mc:Fallback xmlns="">
        <xdr:sp macro="" textlink="">
          <xdr:nvSpPr>
            <xdr:cNvPr id="13" name="2 CuadroTexto">
              <a:extLst>
                <a:ext uri="{FF2B5EF4-FFF2-40B4-BE49-F238E27FC236}">
                  <a16:creationId xmlns:a16="http://schemas.microsoft.com/office/drawing/2014/main" id="{00000000-0008-0000-D300-000005000000}"/>
                </a:ext>
              </a:extLst>
            </xdr:cNvPr>
            <xdr:cNvSpPr txBox="1"/>
          </xdr:nvSpPr>
          <xdr:spPr>
            <a:xfrm>
              <a:off x="3154288" y="8749578"/>
              <a:ext cx="5464969" cy="4143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ES" sz="1000" b="0" i="0">
                  <a:latin typeface="Cambria Math" panose="02040503050406030204" pitchFamily="18" charset="0"/>
                  <a:ea typeface="Cambria Math" panose="02040503050406030204" pitchFamily="18" charset="0"/>
                </a:rPr>
                <a:t>Tasa</a:t>
              </a:r>
              <a:r>
                <a:rPr lang="es-ES" sz="1000" b="0" i="0" baseline="0">
                  <a:latin typeface="Cambria Math" panose="02040503050406030204" pitchFamily="18" charset="0"/>
                  <a:ea typeface="Cambria Math" panose="02040503050406030204" pitchFamily="18" charset="0"/>
                </a:rPr>
                <a:t> de crecimiento de la productividad laboral</a:t>
              </a:r>
              <a:r>
                <a:rPr lang="es-ES" sz="1000" b="0" i="0">
                  <a:latin typeface="Cambria Math" panose="02040503050406030204" pitchFamily="18" charset="0"/>
                  <a:ea typeface="Cambria Math" panose="02040503050406030204" pitchFamily="18" charset="0"/>
                </a:rPr>
                <a:t>=(((〖</a:t>
              </a:r>
              <a:r>
                <a:rPr lang="es-ES" sz="1000" b="0" i="0">
                  <a:solidFill>
                    <a:schemeClr val="tx1"/>
                  </a:solidFill>
                  <a:effectLst/>
                  <a:latin typeface="Cambria Math" panose="02040503050406030204" pitchFamily="18" charset="0"/>
                  <a:ea typeface="+mn-ea"/>
                  <a:cs typeface="+mn-cs"/>
                </a:rPr>
                <a:t>Productividad laboral</a:t>
              </a:r>
              <a:r>
                <a:rPr lang="es-ES" sz="1000" b="0" i="0">
                  <a:solidFill>
                    <a:schemeClr val="tx1"/>
                  </a:solidFill>
                  <a:effectLst/>
                  <a:latin typeface="Cambria Math" panose="02040503050406030204" pitchFamily="18" charset="0"/>
                  <a:ea typeface="Cambria Math" panose="02040503050406030204" pitchFamily="18" charset="0"/>
                  <a:cs typeface="+mn-cs"/>
                </a:rPr>
                <a:t>〗_</a:t>
              </a:r>
              <a:r>
                <a:rPr lang="es-ES" sz="1000" b="0" i="0">
                  <a:latin typeface="Cambria Math" panose="02040503050406030204" pitchFamily="18" charset="0"/>
                  <a:ea typeface="Cambria Math" panose="02040503050406030204" pitchFamily="18" charset="0"/>
                </a:rPr>
                <a:t>𝑡  )/〖</a:t>
              </a:r>
              <a:r>
                <a:rPr lang="es-ES" sz="1000" b="0" i="0">
                  <a:solidFill>
                    <a:schemeClr val="tx1"/>
                  </a:solidFill>
                  <a:effectLst/>
                  <a:latin typeface="Cambria Math" panose="02040503050406030204" pitchFamily="18" charset="0"/>
                  <a:ea typeface="+mn-ea"/>
                  <a:cs typeface="+mn-cs"/>
                </a:rPr>
                <a:t>Productividad laboral </a:t>
              </a:r>
              <a:r>
                <a:rPr lang="es-ES" sz="1000" b="0" i="0">
                  <a:solidFill>
                    <a:schemeClr val="tx1"/>
                  </a:solidFill>
                  <a:effectLst/>
                  <a:latin typeface="Cambria Math" panose="02040503050406030204" pitchFamily="18" charset="0"/>
                  <a:ea typeface="Cambria Math" panose="02040503050406030204" pitchFamily="18" charset="0"/>
                  <a:cs typeface="+mn-cs"/>
                </a:rPr>
                <a:t>〗_(</a:t>
              </a:r>
              <a:r>
                <a:rPr lang="es-ES" sz="1000" b="0" i="0">
                  <a:solidFill>
                    <a:schemeClr val="tx1"/>
                  </a:solidFill>
                  <a:effectLst/>
                  <a:latin typeface="Cambria Math" panose="02040503050406030204" pitchFamily="18" charset="0"/>
                  <a:ea typeface="+mn-ea"/>
                  <a:cs typeface="+mn-cs"/>
                </a:rPr>
                <a:t>t−1</a:t>
              </a:r>
              <a:r>
                <a:rPr lang="es-ES" sz="1000" b="0" i="0">
                  <a:solidFill>
                    <a:schemeClr val="tx1"/>
                  </a:solidFill>
                  <a:effectLst/>
                  <a:latin typeface="Cambria Math" panose="02040503050406030204" pitchFamily="18" charset="0"/>
                  <a:ea typeface="Cambria Math" panose="02040503050406030204" pitchFamily="18" charset="0"/>
                  <a:cs typeface="+mn-cs"/>
                </a:rPr>
                <a:t>)</a:t>
              </a:r>
              <a:r>
                <a:rPr lang="es-ES" sz="1000" b="0" i="0">
                  <a:solidFill>
                    <a:schemeClr val="tx1"/>
                  </a:solidFill>
                  <a:effectLst/>
                  <a:latin typeface="Cambria Math" panose="02040503050406030204" pitchFamily="18" charset="0"/>
                  <a:ea typeface="+mn-ea"/>
                  <a:cs typeface="+mn-cs"/>
                </a:rPr>
                <a:t> </a:t>
              </a:r>
              <a:r>
                <a:rPr lang="es-ES" sz="1000" b="0" i="0">
                  <a:latin typeface="Cambria Math" panose="02040503050406030204" pitchFamily="18" charset="0"/>
                  <a:ea typeface="Cambria Math" panose="02040503050406030204" pitchFamily="18" charset="0"/>
                </a:rPr>
                <a:t>) -1)</a:t>
              </a:r>
              <a:r>
                <a:rPr lang="es-ES" sz="1000" b="0" i="0">
                  <a:solidFill>
                    <a:schemeClr val="tx1"/>
                  </a:solidFill>
                  <a:effectLst/>
                  <a:latin typeface="Cambria Math" panose="02040503050406030204" pitchFamily="18" charset="0"/>
                  <a:ea typeface="+mn-ea"/>
                  <a:cs typeface="+mn-cs"/>
                </a:rPr>
                <a:t>×</a:t>
              </a:r>
              <a:r>
                <a:rPr lang="es-ES" sz="1000" b="0" i="0">
                  <a:latin typeface="Cambria Math" panose="02040503050406030204" pitchFamily="18" charset="0"/>
                  <a:ea typeface="Cambria Math" panose="02040503050406030204" pitchFamily="18" charset="0"/>
                </a:rPr>
                <a:t>100</a:t>
              </a:r>
            </a:p>
          </xdr:txBody>
        </xdr:sp>
      </mc:Fallback>
    </mc:AlternateContent>
    <xdr:clientData/>
  </xdr:oneCellAnchor>
</xdr:wsDr>
</file>

<file path=xl/drawings/drawing181.xml><?xml version="1.0" encoding="utf-8"?>
<xdr:wsDr xmlns:xdr="http://schemas.openxmlformats.org/drawingml/2006/spreadsheetDrawing" xmlns:a="http://schemas.openxmlformats.org/drawingml/2006/main">
  <xdr:twoCellAnchor>
    <xdr:from>
      <xdr:col>1</xdr:col>
      <xdr:colOff>942975</xdr:colOff>
      <xdr:row>27</xdr:row>
      <xdr:rowOff>100011</xdr:rowOff>
    </xdr:from>
    <xdr:to>
      <xdr:col>14</xdr:col>
      <xdr:colOff>66675</xdr:colOff>
      <xdr:row>50</xdr:row>
      <xdr:rowOff>114299</xdr:rowOff>
    </xdr:to>
    <xdr:graphicFrame macro="">
      <xdr:nvGraphicFramePr>
        <xdr:cNvPr id="2" name="Gráfico 1">
          <a:extLst>
            <a:ext uri="{FF2B5EF4-FFF2-40B4-BE49-F238E27FC236}">
              <a16:creationId xmlns:a16="http://schemas.microsoft.com/office/drawing/2014/main" id="{00000000-0008-0000-D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2.xml><?xml version="1.0" encoding="utf-8"?>
<xdr:wsDr xmlns:xdr="http://schemas.openxmlformats.org/drawingml/2006/spreadsheetDrawing" xmlns:a="http://schemas.openxmlformats.org/drawingml/2006/main">
  <xdr:oneCellAnchor>
    <xdr:from>
      <xdr:col>3</xdr:col>
      <xdr:colOff>273843</xdr:colOff>
      <xdr:row>15</xdr:row>
      <xdr:rowOff>33337</xdr:rowOff>
    </xdr:from>
    <xdr:ext cx="4941094" cy="774956"/>
    <mc:AlternateContent xmlns:mc="http://schemas.openxmlformats.org/markup-compatibility/2006" xmlns:a14="http://schemas.microsoft.com/office/drawing/2010/main">
      <mc:Choice Requires="a14">
        <xdr:sp macro="" textlink="">
          <xdr:nvSpPr>
            <xdr:cNvPr id="2" name="2 CuadroTexto">
              <a:extLst>
                <a:ext uri="{FF2B5EF4-FFF2-40B4-BE49-F238E27FC236}">
                  <a16:creationId xmlns:a16="http://schemas.microsoft.com/office/drawing/2014/main" id="{00000000-0008-0000-D500-000002000000}"/>
                </a:ext>
              </a:extLst>
            </xdr:cNvPr>
            <xdr:cNvSpPr txBox="1"/>
          </xdr:nvSpPr>
          <xdr:spPr>
            <a:xfrm>
              <a:off x="4312443" y="7967662"/>
              <a:ext cx="4941094" cy="7749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0" i="0">
                  <a:latin typeface="Cambria Math" panose="02040503050406030204" pitchFamily="18" charset="0"/>
                  <a:ea typeface="Cambria Math" panose="02040503050406030204" pitchFamily="18" charset="0"/>
                </a:rPr>
                <a:t>Proporción</a:t>
              </a:r>
              <a:r>
                <a:rPr lang="es-ES" sz="1100" b="0" i="0" baseline="0">
                  <a:latin typeface="Cambria Math" panose="02040503050406030204" pitchFamily="18" charset="0"/>
                  <a:ea typeface="Cambria Math" panose="02040503050406030204" pitchFamily="18" charset="0"/>
                </a:rPr>
                <a:t> de empleo informal en el empleo no agropecuario </a:t>
              </a:r>
              <a14:m>
                <m:oMath xmlns:m="http://schemas.openxmlformats.org/officeDocument/2006/math">
                  <m:r>
                    <a:rPr lang="es-ES" sz="1100" b="0" i="0">
                      <a:latin typeface="Cambria Math" panose="02040503050406030204" pitchFamily="18" charset="0"/>
                      <a:ea typeface="Cambria Math" panose="02040503050406030204" pitchFamily="18" charset="0"/>
                    </a:rPr>
                    <m:t>=</m:t>
                  </m:r>
                </m:oMath>
              </a14:m>
              <a:endParaRPr lang="es-CR" sz="1100" b="0" i="0">
                <a:latin typeface="Cambria Math" panose="02040503050406030204" pitchFamily="18" charset="0"/>
                <a:ea typeface="Cambria Math" panose="02040503050406030204" pitchFamily="18" charset="0"/>
              </a:endParaRPr>
            </a:p>
            <a:p>
              <a:endParaRPr lang="es-CR" sz="1100" b="0" i="0">
                <a:latin typeface="Cambria Math" panose="02040503050406030204" pitchFamily="18" charset="0"/>
                <a:ea typeface="Cambria Math" panose="02040503050406030204" pitchFamily="18" charset="0"/>
              </a:endParaRPr>
            </a:p>
            <a:p>
              <a:pPr/>
              <a14:m>
                <m:oMathPara xmlns:m="http://schemas.openxmlformats.org/officeDocument/2006/math">
                  <m:oMathParaPr>
                    <m:jc m:val="centerGroup"/>
                  </m:oMathParaPr>
                  <m:oMath xmlns:m="http://schemas.openxmlformats.org/officeDocument/2006/math">
                    <m:f>
                      <m:fPr>
                        <m:ctrlPr>
                          <a:rPr lang="es-ES" sz="1100" b="0" i="1">
                            <a:latin typeface="Cambria Math" panose="02040503050406030204" pitchFamily="18" charset="0"/>
                            <a:ea typeface="Cambria Math" panose="02040503050406030204" pitchFamily="18" charset="0"/>
                          </a:rPr>
                        </m:ctrlPr>
                      </m:fPr>
                      <m:num>
                        <m:r>
                          <m:rPr>
                            <m:sty m:val="p"/>
                          </m:rPr>
                          <a:rPr lang="es-ES" sz="1100" b="0" i="0">
                            <a:latin typeface="Cambria Math" panose="02040503050406030204" pitchFamily="18" charset="0"/>
                            <a:ea typeface="Cambria Math" panose="02040503050406030204" pitchFamily="18" charset="0"/>
                          </a:rPr>
                          <m:t>Poblaci</m:t>
                        </m:r>
                        <m:r>
                          <a:rPr lang="es-ES" sz="1100" b="0" i="0">
                            <a:latin typeface="Cambria Math" panose="02040503050406030204" pitchFamily="18" charset="0"/>
                            <a:ea typeface="Cambria Math" panose="02040503050406030204" pitchFamily="18" charset="0"/>
                          </a:rPr>
                          <m:t>ó</m:t>
                        </m:r>
                        <m:r>
                          <m:rPr>
                            <m:sty m:val="p"/>
                          </m:rPr>
                          <a:rPr lang="es-ES" sz="1100" b="0" i="0">
                            <a:latin typeface="Cambria Math" panose="02040503050406030204" pitchFamily="18" charset="0"/>
                            <a:ea typeface="Cambria Math" panose="02040503050406030204" pitchFamily="18" charset="0"/>
                          </a:rPr>
                          <m:t>n</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ocupada</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informal</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no</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agropecuaria</m:t>
                        </m:r>
                      </m:num>
                      <m:den>
                        <m:r>
                          <m:rPr>
                            <m:sty m:val="p"/>
                          </m:rPr>
                          <a:rPr lang="es-ES" sz="1100" b="0" i="0">
                            <a:latin typeface="Cambria Math" panose="02040503050406030204" pitchFamily="18" charset="0"/>
                            <a:ea typeface="Cambria Math" panose="02040503050406030204" pitchFamily="18" charset="0"/>
                          </a:rPr>
                          <m:t>Poblaci</m:t>
                        </m:r>
                        <m:r>
                          <a:rPr lang="es-ES" sz="1100" b="0" i="0">
                            <a:latin typeface="Cambria Math" panose="02040503050406030204" pitchFamily="18" charset="0"/>
                            <a:ea typeface="Cambria Math" panose="02040503050406030204" pitchFamily="18" charset="0"/>
                          </a:rPr>
                          <m:t>ó</m:t>
                        </m:r>
                        <m:r>
                          <m:rPr>
                            <m:sty m:val="p"/>
                          </m:rPr>
                          <a:rPr lang="es-ES" sz="1100" b="0" i="0">
                            <a:latin typeface="Cambria Math" panose="02040503050406030204" pitchFamily="18" charset="0"/>
                            <a:ea typeface="Cambria Math" panose="02040503050406030204" pitchFamily="18" charset="0"/>
                          </a:rPr>
                          <m:t>n</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ocupada</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no</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agropecuaria</m:t>
                        </m:r>
                      </m:den>
                    </m:f>
                    <m:r>
                      <a:rPr lang="es-ES" sz="1100" b="0" i="1">
                        <a:latin typeface="Cambria Math" panose="02040503050406030204" pitchFamily="18" charset="0"/>
                        <a:ea typeface="Cambria Math" panose="02040503050406030204" pitchFamily="18" charset="0"/>
                      </a:rPr>
                      <m:t>×100</m:t>
                    </m:r>
                  </m:oMath>
                </m:oMathPara>
              </a14:m>
              <a:endParaRPr lang="es-ES" sz="1100" b="0" i="0">
                <a:latin typeface="Cambria Math" panose="02040503050406030204" pitchFamily="18" charset="0"/>
                <a:ea typeface="Cambria Math" panose="02040503050406030204" pitchFamily="18" charset="0"/>
              </a:endParaRPr>
            </a:p>
          </xdr:txBody>
        </xdr:sp>
      </mc:Choice>
      <mc:Fallback xmlns="">
        <xdr:sp macro="" textlink="">
          <xdr:nvSpPr>
            <xdr:cNvPr id="2" name="2 CuadroTexto">
              <a:extLst>
                <a:ext uri="{FF2B5EF4-FFF2-40B4-BE49-F238E27FC236}">
                  <a16:creationId xmlns:a16="http://schemas.microsoft.com/office/drawing/2014/main" id="{00000000-0008-0000-D500-000002000000}"/>
                </a:ext>
              </a:extLst>
            </xdr:cNvPr>
            <xdr:cNvSpPr txBox="1"/>
          </xdr:nvSpPr>
          <xdr:spPr>
            <a:xfrm>
              <a:off x="4312443" y="7967662"/>
              <a:ext cx="4941094" cy="7749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0" i="0">
                  <a:latin typeface="Cambria Math" panose="02040503050406030204" pitchFamily="18" charset="0"/>
                  <a:ea typeface="Cambria Math" panose="02040503050406030204" pitchFamily="18" charset="0"/>
                </a:rPr>
                <a:t>Proporción</a:t>
              </a:r>
              <a:r>
                <a:rPr lang="es-ES" sz="1100" b="0" i="0" baseline="0">
                  <a:latin typeface="Cambria Math" panose="02040503050406030204" pitchFamily="18" charset="0"/>
                  <a:ea typeface="Cambria Math" panose="02040503050406030204" pitchFamily="18" charset="0"/>
                </a:rPr>
                <a:t> de empleo informal en el empleo no agropecuario </a:t>
              </a:r>
              <a:r>
                <a:rPr lang="es-ES" sz="1100" b="0" i="0">
                  <a:latin typeface="Cambria Math" panose="02040503050406030204" pitchFamily="18" charset="0"/>
                  <a:ea typeface="Cambria Math" panose="02040503050406030204" pitchFamily="18" charset="0"/>
                </a:rPr>
                <a:t>=</a:t>
              </a:r>
              <a:endParaRPr lang="es-CR" sz="1100" b="0" i="0">
                <a:latin typeface="Cambria Math" panose="02040503050406030204" pitchFamily="18" charset="0"/>
                <a:ea typeface="Cambria Math" panose="02040503050406030204" pitchFamily="18" charset="0"/>
              </a:endParaRPr>
            </a:p>
            <a:p>
              <a:endParaRPr lang="es-CR" sz="1100" b="0" i="0">
                <a:latin typeface="Cambria Math" panose="02040503050406030204" pitchFamily="18" charset="0"/>
                <a:ea typeface="Cambria Math" panose="02040503050406030204" pitchFamily="18" charset="0"/>
              </a:endParaRPr>
            </a:p>
            <a:p>
              <a:pPr/>
              <a:r>
                <a:rPr lang="es-ES" sz="1100" b="0" i="0">
                  <a:latin typeface="Cambria Math" panose="02040503050406030204" pitchFamily="18" charset="0"/>
                  <a:ea typeface="Cambria Math" panose="02040503050406030204" pitchFamily="18" charset="0"/>
                </a:rPr>
                <a:t>(Población ocupada informal no agropecuaria)/(Población ocupada no agropecuaria)×100</a:t>
              </a:r>
            </a:p>
          </xdr:txBody>
        </xdr:sp>
      </mc:Fallback>
    </mc:AlternateContent>
    <xdr:clientData/>
  </xdr:oneCellAnchor>
  <xdr:oneCellAnchor>
    <xdr:from>
      <xdr:col>3</xdr:col>
      <xdr:colOff>16668</xdr:colOff>
      <xdr:row>15</xdr:row>
      <xdr:rowOff>347662</xdr:rowOff>
    </xdr:from>
    <xdr:ext cx="6793707" cy="362663"/>
    <mc:AlternateContent xmlns:mc="http://schemas.openxmlformats.org/markup-compatibility/2006" xmlns:a14="http://schemas.microsoft.com/office/drawing/2010/main">
      <mc:Choice Requires="a14">
        <xdr:sp macro="" textlink="">
          <xdr:nvSpPr>
            <xdr:cNvPr id="3" name="2 CuadroTexto">
              <a:extLst>
                <a:ext uri="{FF2B5EF4-FFF2-40B4-BE49-F238E27FC236}">
                  <a16:creationId xmlns:a16="http://schemas.microsoft.com/office/drawing/2014/main" id="{00000000-0008-0000-D500-000002000000}"/>
                </a:ext>
              </a:extLst>
            </xdr:cNvPr>
            <xdr:cNvSpPr txBox="1"/>
          </xdr:nvSpPr>
          <xdr:spPr>
            <a:xfrm>
              <a:off x="4055268" y="7462837"/>
              <a:ext cx="6793707"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0" i="0">
                  <a:latin typeface="Cambria Math" panose="02040503050406030204" pitchFamily="18" charset="0"/>
                  <a:ea typeface="Cambria Math" panose="02040503050406030204" pitchFamily="18" charset="0"/>
                </a:rPr>
                <a:t>Proporción</a:t>
              </a:r>
              <a:r>
                <a:rPr lang="es-ES" sz="1100" b="0" i="0" baseline="0">
                  <a:latin typeface="Cambria Math" panose="02040503050406030204" pitchFamily="18" charset="0"/>
                  <a:ea typeface="Cambria Math" panose="02040503050406030204" pitchFamily="18" charset="0"/>
                </a:rPr>
                <a:t> de empleo informal en el empleo no agropecuario </a:t>
              </a:r>
              <a14:m>
                <m:oMath xmlns:m="http://schemas.openxmlformats.org/officeDocument/2006/math">
                  <m:r>
                    <a:rPr lang="es-ES" sz="1100" b="0" i="0">
                      <a:latin typeface="Cambria Math" panose="02040503050406030204" pitchFamily="18" charset="0"/>
                      <a:ea typeface="Cambria Math" panose="02040503050406030204" pitchFamily="18" charset="0"/>
                    </a:rPr>
                    <m:t>=</m:t>
                  </m:r>
                  <m:f>
                    <m:fPr>
                      <m:ctrlPr>
                        <a:rPr lang="es-ES" sz="1100" b="0" i="1">
                          <a:latin typeface="Cambria Math" panose="02040503050406030204" pitchFamily="18" charset="0"/>
                          <a:ea typeface="Cambria Math" panose="02040503050406030204" pitchFamily="18" charset="0"/>
                        </a:rPr>
                      </m:ctrlPr>
                    </m:fPr>
                    <m:num>
                      <m:r>
                        <m:rPr>
                          <m:sty m:val="p"/>
                        </m:rPr>
                        <a:rPr lang="es-ES" sz="1100" b="0" i="0">
                          <a:latin typeface="Cambria Math" panose="02040503050406030204" pitchFamily="18" charset="0"/>
                          <a:ea typeface="Cambria Math" panose="02040503050406030204" pitchFamily="18" charset="0"/>
                        </a:rPr>
                        <m:t>Poblaci</m:t>
                      </m:r>
                      <m:r>
                        <a:rPr lang="es-ES" sz="1100" b="0" i="0">
                          <a:latin typeface="Cambria Math" panose="02040503050406030204" pitchFamily="18" charset="0"/>
                          <a:ea typeface="Cambria Math" panose="02040503050406030204" pitchFamily="18" charset="0"/>
                        </a:rPr>
                        <m:t>ó</m:t>
                      </m:r>
                      <m:r>
                        <m:rPr>
                          <m:sty m:val="p"/>
                        </m:rPr>
                        <a:rPr lang="es-ES" sz="1100" b="0" i="0">
                          <a:latin typeface="Cambria Math" panose="02040503050406030204" pitchFamily="18" charset="0"/>
                          <a:ea typeface="Cambria Math" panose="02040503050406030204" pitchFamily="18" charset="0"/>
                        </a:rPr>
                        <m:t>n</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ocupada</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informal</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no</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agropecuaria</m:t>
                      </m:r>
                    </m:num>
                    <m:den>
                      <m:r>
                        <m:rPr>
                          <m:sty m:val="p"/>
                        </m:rPr>
                        <a:rPr lang="es-ES" sz="1100" b="0" i="0">
                          <a:latin typeface="Cambria Math" panose="02040503050406030204" pitchFamily="18" charset="0"/>
                          <a:ea typeface="Cambria Math" panose="02040503050406030204" pitchFamily="18" charset="0"/>
                        </a:rPr>
                        <m:t>Poblaci</m:t>
                      </m:r>
                      <m:r>
                        <a:rPr lang="es-ES" sz="1100" b="0" i="0">
                          <a:latin typeface="Cambria Math" panose="02040503050406030204" pitchFamily="18" charset="0"/>
                          <a:ea typeface="Cambria Math" panose="02040503050406030204" pitchFamily="18" charset="0"/>
                        </a:rPr>
                        <m:t>ó</m:t>
                      </m:r>
                      <m:r>
                        <m:rPr>
                          <m:sty m:val="p"/>
                        </m:rPr>
                        <a:rPr lang="es-ES" sz="1100" b="0" i="0">
                          <a:latin typeface="Cambria Math" panose="02040503050406030204" pitchFamily="18" charset="0"/>
                          <a:ea typeface="Cambria Math" panose="02040503050406030204" pitchFamily="18" charset="0"/>
                        </a:rPr>
                        <m:t>n</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ocupada</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no</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agropecuaria</m:t>
                      </m:r>
                    </m:den>
                  </m:f>
                  <m:r>
                    <a:rPr lang="es-ES" sz="1100" b="0" i="1">
                      <a:latin typeface="Cambria Math" panose="02040503050406030204" pitchFamily="18" charset="0"/>
                      <a:ea typeface="Cambria Math" panose="02040503050406030204" pitchFamily="18" charset="0"/>
                    </a:rPr>
                    <m:t>×100</m:t>
                  </m:r>
                </m:oMath>
              </a14:m>
              <a:endParaRPr lang="es-ES" sz="1100" b="0" i="0">
                <a:latin typeface="Cambria Math" panose="02040503050406030204" pitchFamily="18" charset="0"/>
                <a:ea typeface="Cambria Math" panose="02040503050406030204" pitchFamily="18" charset="0"/>
              </a:endParaRPr>
            </a:p>
          </xdr:txBody>
        </xdr:sp>
      </mc:Choice>
      <mc:Fallback xmlns="">
        <xdr:sp macro="" textlink="">
          <xdr:nvSpPr>
            <xdr:cNvPr id="3" name="2 CuadroTexto">
              <a:extLst>
                <a:ext uri="{FF2B5EF4-FFF2-40B4-BE49-F238E27FC236}">
                  <a16:creationId xmlns:a16="http://schemas.microsoft.com/office/drawing/2014/main" id="{00000000-0008-0000-D500-000002000000}"/>
                </a:ext>
              </a:extLst>
            </xdr:cNvPr>
            <xdr:cNvSpPr txBox="1"/>
          </xdr:nvSpPr>
          <xdr:spPr>
            <a:xfrm>
              <a:off x="4055268" y="7462837"/>
              <a:ext cx="6793707"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0" i="0">
                  <a:latin typeface="Cambria Math" panose="02040503050406030204" pitchFamily="18" charset="0"/>
                  <a:ea typeface="Cambria Math" panose="02040503050406030204" pitchFamily="18" charset="0"/>
                </a:rPr>
                <a:t>Proporción</a:t>
              </a:r>
              <a:r>
                <a:rPr lang="es-ES" sz="1100" b="0" i="0" baseline="0">
                  <a:latin typeface="Cambria Math" panose="02040503050406030204" pitchFamily="18" charset="0"/>
                  <a:ea typeface="Cambria Math" panose="02040503050406030204" pitchFamily="18" charset="0"/>
                </a:rPr>
                <a:t> de empleo informal en el empleo no agropecuario </a:t>
              </a:r>
              <a:r>
                <a:rPr lang="es-ES" sz="1100" b="0" i="0">
                  <a:latin typeface="Cambria Math" panose="02040503050406030204" pitchFamily="18" charset="0"/>
                  <a:ea typeface="Cambria Math" panose="02040503050406030204" pitchFamily="18" charset="0"/>
                </a:rPr>
                <a:t>=(Población ocupada informal no agropecuaria)/(Población ocupada no agropecuaria)×100</a:t>
              </a:r>
            </a:p>
          </xdr:txBody>
        </xdr:sp>
      </mc:Fallback>
    </mc:AlternateContent>
    <xdr:clientData/>
  </xdr:oneCellAnchor>
</xdr:wsDr>
</file>

<file path=xl/drawings/drawing183.xml><?xml version="1.0" encoding="utf-8"?>
<xdr:wsDr xmlns:xdr="http://schemas.openxmlformats.org/drawingml/2006/spreadsheetDrawing" xmlns:a="http://schemas.openxmlformats.org/drawingml/2006/main">
  <xdr:oneCellAnchor>
    <xdr:from>
      <xdr:col>3</xdr:col>
      <xdr:colOff>26760</xdr:colOff>
      <xdr:row>15</xdr:row>
      <xdr:rowOff>93133</xdr:rowOff>
    </xdr:from>
    <xdr:ext cx="5564416" cy="868892"/>
    <mc:AlternateContent xmlns:mc="http://schemas.openxmlformats.org/markup-compatibility/2006" xmlns:a14="http://schemas.microsoft.com/office/drawing/2010/main">
      <mc:Choice Requires="a14">
        <xdr:sp macro="" textlink="">
          <xdr:nvSpPr>
            <xdr:cNvPr id="2" name="2 CuadroTexto">
              <a:extLst>
                <a:ext uri="{FF2B5EF4-FFF2-40B4-BE49-F238E27FC236}">
                  <a16:creationId xmlns:a16="http://schemas.microsoft.com/office/drawing/2014/main" id="{00000000-0008-0000-DB00-000002000000}"/>
                </a:ext>
              </a:extLst>
            </xdr:cNvPr>
            <xdr:cNvSpPr txBox="1"/>
          </xdr:nvSpPr>
          <xdr:spPr>
            <a:xfrm>
              <a:off x="3836760" y="5360458"/>
              <a:ext cx="5564416" cy="8688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050" b="0" i="0">
                  <a:latin typeface="Cambria Math" panose="02040503050406030204" pitchFamily="18" charset="0"/>
                  <a:ea typeface="Cambria Math" panose="02040503050406030204" pitchFamily="18" charset="0"/>
                </a:rPr>
                <a:t>D</a:t>
              </a:r>
              <a14:m>
                <m:oMath xmlns:m="http://schemas.openxmlformats.org/officeDocument/2006/math">
                  <m:r>
                    <m:rPr>
                      <m:sty m:val="p"/>
                    </m:rPr>
                    <a:rPr lang="es-ES" sz="1050" b="0" i="0">
                      <a:latin typeface="Cambria Math" panose="02040503050406030204" pitchFamily="18" charset="0"/>
                      <a:ea typeface="Cambria Math" panose="02040503050406030204" pitchFamily="18" charset="0"/>
                    </a:rPr>
                    <m:t>iferencial</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del</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g</m:t>
                  </m:r>
                  <m:r>
                    <a:rPr lang="es-ES" sz="1050" b="0" i="0">
                      <a:latin typeface="Cambria Math" panose="02040503050406030204" pitchFamily="18" charset="0"/>
                      <a:ea typeface="Cambria Math" panose="02040503050406030204" pitchFamily="18" charset="0"/>
                    </a:rPr>
                    <m:t>é</m:t>
                  </m:r>
                  <m:r>
                    <m:rPr>
                      <m:sty m:val="p"/>
                    </m:rPr>
                    <a:rPr lang="es-ES" sz="1050" b="0" i="0">
                      <a:latin typeface="Cambria Math" panose="02040503050406030204" pitchFamily="18" charset="0"/>
                      <a:ea typeface="Cambria Math" panose="02040503050406030204" pitchFamily="18" charset="0"/>
                    </a:rPr>
                    <m:t>nero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en</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el</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ingreso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bruto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medio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por</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hora</m:t>
                  </m:r>
                  <m:r>
                    <a:rPr lang="es-ES" sz="1050" b="0" i="0">
                      <a:latin typeface="Cambria Math" panose="02040503050406030204" pitchFamily="18" charset="0"/>
                      <a:ea typeface="Cambria Math" panose="02040503050406030204" pitchFamily="18" charset="0"/>
                    </a:rPr>
                    <m:t>=</m:t>
                  </m:r>
                </m:oMath>
              </a14:m>
              <a:endParaRPr lang="es-CR" sz="1050" b="0" i="0">
                <a:latin typeface="Cambria Math" panose="02040503050406030204" pitchFamily="18" charset="0"/>
                <a:ea typeface="Cambria Math" panose="02040503050406030204" pitchFamily="18" charset="0"/>
              </a:endParaRPr>
            </a:p>
            <a:p>
              <a:endParaRPr lang="es-CR" sz="1050" b="0" i="0">
                <a:latin typeface="Cambria Math" panose="02040503050406030204" pitchFamily="18" charset="0"/>
                <a:ea typeface="Cambria Math" panose="02040503050406030204" pitchFamily="18" charset="0"/>
              </a:endParaRPr>
            </a:p>
            <a:p>
              <a:pPr/>
              <a14:m>
                <m:oMathPara xmlns:m="http://schemas.openxmlformats.org/officeDocument/2006/math">
                  <m:oMathParaPr>
                    <m:jc m:val="centerGroup"/>
                  </m:oMathParaPr>
                  <m:oMath xmlns:m="http://schemas.openxmlformats.org/officeDocument/2006/math">
                    <m:f>
                      <m:fPr>
                        <m:ctrlPr>
                          <a:rPr lang="es-ES" sz="1050" b="0" i="1">
                            <a:latin typeface="Cambria Math" panose="02040503050406030204" pitchFamily="18" charset="0"/>
                            <a:ea typeface="Cambria Math" panose="02040503050406030204" pitchFamily="18" charset="0"/>
                          </a:rPr>
                        </m:ctrlPr>
                      </m:fPr>
                      <m:num>
                        <m:r>
                          <m:rPr>
                            <m:sty m:val="p"/>
                          </m:rPr>
                          <a:rPr lang="es-ES" sz="1050" b="0" i="0">
                            <a:latin typeface="Cambria Math" panose="02040503050406030204" pitchFamily="18" charset="0"/>
                            <a:ea typeface="Cambria Math" panose="02040503050406030204" pitchFamily="18" charset="0"/>
                          </a:rPr>
                          <m:t>Ingreso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bruto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medio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por</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hora</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del</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hombre</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Ingreso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bruto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medio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por</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hora</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de</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la</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mujer</m:t>
                        </m:r>
                      </m:num>
                      <m:den>
                        <m:r>
                          <m:rPr>
                            <m:sty m:val="p"/>
                          </m:rPr>
                          <a:rPr lang="es-ES" sz="1050" b="0" i="0">
                            <a:latin typeface="Cambria Math" panose="02040503050406030204" pitchFamily="18" charset="0"/>
                            <a:ea typeface="Cambria Math" panose="02040503050406030204" pitchFamily="18" charset="0"/>
                          </a:rPr>
                          <m:t>Ingreso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bruto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medio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por</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hora</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del</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hombre</m:t>
                        </m:r>
                        <m:r>
                          <a:rPr lang="es-ES" sz="1050" b="0" i="0">
                            <a:latin typeface="Cambria Math" panose="02040503050406030204" pitchFamily="18" charset="0"/>
                            <a:ea typeface="Cambria Math" panose="02040503050406030204" pitchFamily="18" charset="0"/>
                          </a:rPr>
                          <m:t> </m:t>
                        </m:r>
                      </m:den>
                    </m:f>
                    <m:r>
                      <a:rPr lang="es-ES" sz="1050" b="0" i="1">
                        <a:latin typeface="Cambria Math" panose="02040503050406030204" pitchFamily="18" charset="0"/>
                        <a:ea typeface="Cambria Math" panose="02040503050406030204" pitchFamily="18" charset="0"/>
                      </a:rPr>
                      <m:t>×</m:t>
                    </m:r>
                    <m:r>
                      <a:rPr lang="es-ES" sz="1100" b="0" i="1">
                        <a:solidFill>
                          <a:schemeClr val="tx1"/>
                        </a:solidFill>
                        <a:effectLst/>
                        <a:latin typeface="Cambria Math" panose="02040503050406030204" pitchFamily="18" charset="0"/>
                        <a:ea typeface="+mn-ea"/>
                        <a:cs typeface="+mn-cs"/>
                      </a:rPr>
                      <m:t>100</m:t>
                    </m:r>
                  </m:oMath>
                </m:oMathPara>
              </a14:m>
              <a:endParaRPr lang="es-ES" sz="1050" b="0" i="0">
                <a:latin typeface="Cambria Math" panose="02040503050406030204" pitchFamily="18" charset="0"/>
                <a:ea typeface="Cambria Math" panose="02040503050406030204" pitchFamily="18" charset="0"/>
              </a:endParaRPr>
            </a:p>
          </xdr:txBody>
        </xdr:sp>
      </mc:Choice>
      <mc:Fallback xmlns="">
        <xdr:sp macro="" textlink="">
          <xdr:nvSpPr>
            <xdr:cNvPr id="2" name="2 CuadroTexto">
              <a:extLst>
                <a:ext uri="{FF2B5EF4-FFF2-40B4-BE49-F238E27FC236}">
                  <a16:creationId xmlns:a16="http://schemas.microsoft.com/office/drawing/2014/main" id="{00000000-0008-0000-DB00-000002000000}"/>
                </a:ext>
              </a:extLst>
            </xdr:cNvPr>
            <xdr:cNvSpPr txBox="1"/>
          </xdr:nvSpPr>
          <xdr:spPr>
            <a:xfrm>
              <a:off x="3836760" y="5360458"/>
              <a:ext cx="5564416" cy="8688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050" b="0" i="0">
                  <a:latin typeface="Cambria Math" panose="02040503050406030204" pitchFamily="18" charset="0"/>
                  <a:ea typeface="Cambria Math" panose="02040503050406030204" pitchFamily="18" charset="0"/>
                </a:rPr>
                <a:t>Diferencial del género en el ingreso bruto medio por hora=</a:t>
              </a:r>
              <a:endParaRPr lang="es-CR" sz="1050" b="0" i="0">
                <a:latin typeface="Cambria Math" panose="02040503050406030204" pitchFamily="18" charset="0"/>
                <a:ea typeface="Cambria Math" panose="02040503050406030204" pitchFamily="18" charset="0"/>
              </a:endParaRPr>
            </a:p>
            <a:p>
              <a:endParaRPr lang="es-CR" sz="1050" b="0" i="0">
                <a:latin typeface="Cambria Math" panose="02040503050406030204" pitchFamily="18" charset="0"/>
                <a:ea typeface="Cambria Math" panose="02040503050406030204" pitchFamily="18" charset="0"/>
              </a:endParaRPr>
            </a:p>
            <a:p>
              <a:pPr/>
              <a:r>
                <a:rPr lang="es-ES" sz="1050" b="0" i="0">
                  <a:latin typeface="Cambria Math" panose="02040503050406030204" pitchFamily="18" charset="0"/>
                  <a:ea typeface="Cambria Math" panose="02040503050406030204" pitchFamily="18" charset="0"/>
                </a:rPr>
                <a:t>(Ingreso bruto medio por hora del hombre −Ingreso bruto medio por hora de la mujer)/(Ingreso bruto medio por hora del hombre )×</a:t>
              </a:r>
              <a:r>
                <a:rPr lang="es-ES" sz="1100" b="0" i="0">
                  <a:solidFill>
                    <a:schemeClr val="tx1"/>
                  </a:solidFill>
                  <a:effectLst/>
                  <a:latin typeface="Cambria Math" panose="02040503050406030204" pitchFamily="18" charset="0"/>
                  <a:ea typeface="+mn-ea"/>
                  <a:cs typeface="+mn-cs"/>
                </a:rPr>
                <a:t>100</a:t>
              </a:r>
              <a:endParaRPr lang="es-ES" sz="1050" b="0" i="0">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5665559</xdr:colOff>
      <xdr:row>15</xdr:row>
      <xdr:rowOff>159808</xdr:rowOff>
    </xdr:from>
    <xdr:ext cx="8212365" cy="335492"/>
    <mc:AlternateContent xmlns:mc="http://schemas.openxmlformats.org/markup-compatibility/2006" xmlns:a14="http://schemas.microsoft.com/office/drawing/2010/main">
      <mc:Choice Requires="a14">
        <xdr:sp macro="" textlink="">
          <xdr:nvSpPr>
            <xdr:cNvPr id="3" name="2 CuadroTexto">
              <a:extLst>
                <a:ext uri="{FF2B5EF4-FFF2-40B4-BE49-F238E27FC236}">
                  <a16:creationId xmlns:a16="http://schemas.microsoft.com/office/drawing/2014/main" id="{00000000-0008-0000-DB00-000002000000}"/>
                </a:ext>
              </a:extLst>
            </xdr:cNvPr>
            <xdr:cNvSpPr txBox="1"/>
          </xdr:nvSpPr>
          <xdr:spPr>
            <a:xfrm>
              <a:off x="9475559" y="5617633"/>
              <a:ext cx="8212365" cy="335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050" b="0" i="0">
                  <a:latin typeface="Cambria Math" panose="02040503050406030204" pitchFamily="18" charset="0"/>
                  <a:ea typeface="Cambria Math" panose="02040503050406030204" pitchFamily="18" charset="0"/>
                </a:rPr>
                <a:t>D</a:t>
              </a:r>
              <a14:m>
                <m:oMath xmlns:m="http://schemas.openxmlformats.org/officeDocument/2006/math">
                  <m:r>
                    <m:rPr>
                      <m:sty m:val="p"/>
                    </m:rPr>
                    <a:rPr lang="es-ES" sz="1050" b="0" i="0">
                      <a:latin typeface="Cambria Math" panose="02040503050406030204" pitchFamily="18" charset="0"/>
                      <a:ea typeface="Cambria Math" panose="02040503050406030204" pitchFamily="18" charset="0"/>
                    </a:rPr>
                    <m:t>iferencial</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del</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g</m:t>
                  </m:r>
                  <m:r>
                    <a:rPr lang="es-ES" sz="1050" b="0" i="0">
                      <a:latin typeface="Cambria Math" panose="02040503050406030204" pitchFamily="18" charset="0"/>
                      <a:ea typeface="Cambria Math" panose="02040503050406030204" pitchFamily="18" charset="0"/>
                    </a:rPr>
                    <m:t>é</m:t>
                  </m:r>
                  <m:r>
                    <m:rPr>
                      <m:sty m:val="p"/>
                    </m:rPr>
                    <a:rPr lang="es-ES" sz="1050" b="0" i="0">
                      <a:latin typeface="Cambria Math" panose="02040503050406030204" pitchFamily="18" charset="0"/>
                      <a:ea typeface="Cambria Math" panose="02040503050406030204" pitchFamily="18" charset="0"/>
                    </a:rPr>
                    <m:t>nero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en</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el</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ingreso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bruto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medio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por</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hora</m:t>
                  </m:r>
                  <m:r>
                    <a:rPr lang="es-ES" sz="1050" b="0" i="0">
                      <a:latin typeface="Cambria Math" panose="02040503050406030204" pitchFamily="18" charset="0"/>
                      <a:ea typeface="Cambria Math" panose="02040503050406030204" pitchFamily="18" charset="0"/>
                    </a:rPr>
                    <m:t>= </m:t>
                  </m:r>
                  <m:f>
                    <m:fPr>
                      <m:ctrlPr>
                        <a:rPr lang="es-ES" sz="1050" b="0" i="1">
                          <a:latin typeface="Cambria Math" panose="02040503050406030204" pitchFamily="18" charset="0"/>
                          <a:ea typeface="Cambria Math" panose="02040503050406030204" pitchFamily="18" charset="0"/>
                        </a:rPr>
                      </m:ctrlPr>
                    </m:fPr>
                    <m:num>
                      <m:r>
                        <m:rPr>
                          <m:sty m:val="p"/>
                        </m:rPr>
                        <a:rPr lang="es-ES" sz="1050" b="0" i="0">
                          <a:latin typeface="Cambria Math" panose="02040503050406030204" pitchFamily="18" charset="0"/>
                          <a:ea typeface="Cambria Math" panose="02040503050406030204" pitchFamily="18" charset="0"/>
                        </a:rPr>
                        <m:t>Ingreso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bruto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medio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por</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hora</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del</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hombre</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Ingreso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bruto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medio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por</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hora</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de</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la</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mujer</m:t>
                      </m:r>
                    </m:num>
                    <m:den>
                      <m:r>
                        <m:rPr>
                          <m:sty m:val="p"/>
                        </m:rPr>
                        <a:rPr lang="es-ES" sz="1050" b="0" i="0">
                          <a:latin typeface="Cambria Math" panose="02040503050406030204" pitchFamily="18" charset="0"/>
                          <a:ea typeface="Cambria Math" panose="02040503050406030204" pitchFamily="18" charset="0"/>
                        </a:rPr>
                        <m:t>Ingreso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bruto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medio</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por</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hora</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del</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hombre</m:t>
                      </m:r>
                      <m:r>
                        <a:rPr lang="es-ES" sz="1050" b="0" i="0">
                          <a:latin typeface="Cambria Math" panose="02040503050406030204" pitchFamily="18" charset="0"/>
                          <a:ea typeface="Cambria Math" panose="02040503050406030204" pitchFamily="18" charset="0"/>
                        </a:rPr>
                        <m:t> </m:t>
                      </m:r>
                    </m:den>
                  </m:f>
                  <m:r>
                    <a:rPr lang="es-ES" sz="1050" b="0" i="1">
                      <a:latin typeface="Cambria Math" panose="02040503050406030204" pitchFamily="18" charset="0"/>
                      <a:ea typeface="Cambria Math" panose="02040503050406030204" pitchFamily="18" charset="0"/>
                    </a:rPr>
                    <m:t>×</m:t>
                  </m:r>
                  <m:r>
                    <a:rPr lang="es-ES" sz="1100" b="0" i="1">
                      <a:solidFill>
                        <a:schemeClr val="tx1"/>
                      </a:solidFill>
                      <a:effectLst/>
                      <a:latin typeface="Cambria Math" panose="02040503050406030204" pitchFamily="18" charset="0"/>
                      <a:ea typeface="+mn-ea"/>
                      <a:cs typeface="+mn-cs"/>
                    </a:rPr>
                    <m:t>100</m:t>
                  </m:r>
                </m:oMath>
              </a14:m>
              <a:endParaRPr lang="es-ES" sz="1050" b="0" i="0">
                <a:latin typeface="Cambria Math" panose="02040503050406030204" pitchFamily="18" charset="0"/>
                <a:ea typeface="Cambria Math" panose="02040503050406030204" pitchFamily="18" charset="0"/>
              </a:endParaRPr>
            </a:p>
          </xdr:txBody>
        </xdr:sp>
      </mc:Choice>
      <mc:Fallback xmlns="">
        <xdr:sp macro="" textlink="">
          <xdr:nvSpPr>
            <xdr:cNvPr id="3" name="2 CuadroTexto">
              <a:extLst>
                <a:ext uri="{FF2B5EF4-FFF2-40B4-BE49-F238E27FC236}">
                  <a16:creationId xmlns:a16="http://schemas.microsoft.com/office/drawing/2014/main" id="{00000000-0008-0000-DB00-000002000000}"/>
                </a:ext>
              </a:extLst>
            </xdr:cNvPr>
            <xdr:cNvSpPr txBox="1"/>
          </xdr:nvSpPr>
          <xdr:spPr>
            <a:xfrm>
              <a:off x="9475559" y="5617633"/>
              <a:ext cx="8212365" cy="335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050" b="0" i="0">
                  <a:latin typeface="Cambria Math" panose="02040503050406030204" pitchFamily="18" charset="0"/>
                  <a:ea typeface="Cambria Math" panose="02040503050406030204" pitchFamily="18" charset="0"/>
                </a:rPr>
                <a:t>Diferencial del género en el ingreso bruto medio por hora=  (Ingreso bruto medio por hora del hombre −Ingreso bruto medio por hora de la mujer)/(Ingreso bruto medio por hora del hombre )×</a:t>
              </a:r>
              <a:r>
                <a:rPr lang="es-ES" sz="1100" b="0" i="0">
                  <a:solidFill>
                    <a:schemeClr val="tx1"/>
                  </a:solidFill>
                  <a:effectLst/>
                  <a:latin typeface="Cambria Math" panose="02040503050406030204" pitchFamily="18" charset="0"/>
                  <a:ea typeface="+mn-ea"/>
                  <a:cs typeface="+mn-cs"/>
                </a:rPr>
                <a:t>100</a:t>
              </a:r>
              <a:endParaRPr lang="es-ES" sz="1050" b="0" i="0">
                <a:latin typeface="Cambria Math" panose="02040503050406030204" pitchFamily="18" charset="0"/>
                <a:ea typeface="Cambria Math" panose="02040503050406030204" pitchFamily="18" charset="0"/>
              </a:endParaRPr>
            </a:p>
          </xdr:txBody>
        </xdr:sp>
      </mc:Fallback>
    </mc:AlternateContent>
    <xdr:clientData/>
  </xdr:oneCellAnchor>
</xdr:wsDr>
</file>

<file path=xl/drawings/drawing184.xml><?xml version="1.0" encoding="utf-8"?>
<xdr:wsDr xmlns:xdr="http://schemas.openxmlformats.org/drawingml/2006/spreadsheetDrawing" xmlns:a="http://schemas.openxmlformats.org/drawingml/2006/main">
  <xdr:oneCellAnchor>
    <xdr:from>
      <xdr:col>3</xdr:col>
      <xdr:colOff>171448</xdr:colOff>
      <xdr:row>15</xdr:row>
      <xdr:rowOff>85725</xdr:rowOff>
    </xdr:from>
    <xdr:ext cx="5948364" cy="800100"/>
    <mc:AlternateContent xmlns:mc="http://schemas.openxmlformats.org/markup-compatibility/2006" xmlns:a14="http://schemas.microsoft.com/office/drawing/2010/main">
      <mc:Choice Requires="a14">
        <xdr:sp macro="" textlink="">
          <xdr:nvSpPr>
            <xdr:cNvPr id="2" name="4 CuadroTexto">
              <a:extLst>
                <a:ext uri="{FF2B5EF4-FFF2-40B4-BE49-F238E27FC236}">
                  <a16:creationId xmlns:a16="http://schemas.microsoft.com/office/drawing/2014/main" id="{00000000-0008-0000-DD00-000002000000}"/>
                </a:ext>
              </a:extLst>
            </xdr:cNvPr>
            <xdr:cNvSpPr txBox="1"/>
          </xdr:nvSpPr>
          <xdr:spPr>
            <a:xfrm>
              <a:off x="4314823" y="4924425"/>
              <a:ext cx="5948364" cy="800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100" b="0" i="0">
                  <a:latin typeface="Cambria Math" panose="02040503050406030204" pitchFamily="18" charset="0"/>
                  <a:ea typeface="Cambria Math" panose="02040503050406030204" pitchFamily="18" charset="0"/>
                </a:rPr>
                <a:t>B</a:t>
              </a:r>
              <a14:m>
                <m:oMath xmlns:m="http://schemas.openxmlformats.org/officeDocument/2006/math">
                  <m:r>
                    <m:rPr>
                      <m:sty m:val="p"/>
                    </m:rPr>
                    <a:rPr lang="es-ES" sz="1100" b="0" i="0">
                      <a:latin typeface="Cambria Math" panose="02040503050406030204" pitchFamily="18" charset="0"/>
                      <a:ea typeface="Cambria Math" panose="02040503050406030204" pitchFamily="18" charset="0"/>
                    </a:rPr>
                    <m:t>recha</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de</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g</m:t>
                  </m:r>
                  <m:r>
                    <a:rPr lang="es-ES" sz="1100" b="0" i="0">
                      <a:latin typeface="Cambria Math" panose="02040503050406030204" pitchFamily="18" charset="0"/>
                      <a:ea typeface="Cambria Math" panose="02040503050406030204" pitchFamily="18" charset="0"/>
                    </a:rPr>
                    <m:t>é</m:t>
                  </m:r>
                  <m:r>
                    <m:rPr>
                      <m:sty m:val="p"/>
                    </m:rPr>
                    <a:rPr lang="es-ES" sz="1100" b="0" i="0">
                      <a:latin typeface="Cambria Math" panose="02040503050406030204" pitchFamily="18" charset="0"/>
                      <a:ea typeface="Cambria Math" panose="02040503050406030204" pitchFamily="18" charset="0"/>
                    </a:rPr>
                    <m:t>nero</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en</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el</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ingreso</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bruto</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medio</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por</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hora</m:t>
                  </m:r>
                  <m:r>
                    <a:rPr lang="es-ES" sz="1100" b="0" i="0">
                      <a:latin typeface="Cambria Math" panose="02040503050406030204" pitchFamily="18" charset="0"/>
                      <a:ea typeface="Cambria Math" panose="02040503050406030204" pitchFamily="18" charset="0"/>
                    </a:rPr>
                    <m:t>=</m:t>
                  </m:r>
                </m:oMath>
              </a14:m>
              <a:endParaRPr lang="es-CR" sz="1100" b="0" i="0">
                <a:latin typeface="Cambria Math" panose="02040503050406030204" pitchFamily="18" charset="0"/>
                <a:ea typeface="Cambria Math" panose="02040503050406030204" pitchFamily="18" charset="0"/>
              </a:endParaRPr>
            </a:p>
            <a:p>
              <a:endParaRPr lang="es-CR" sz="1100" b="0" i="0">
                <a:latin typeface="Cambria Math" panose="02040503050406030204" pitchFamily="18" charset="0"/>
                <a:ea typeface="Cambria Math" panose="02040503050406030204" pitchFamily="18" charset="0"/>
              </a:endParaRPr>
            </a:p>
            <a:p>
              <a:pPr/>
              <a14:m>
                <m:oMathPara xmlns:m="http://schemas.openxmlformats.org/officeDocument/2006/math">
                  <m:oMathParaPr>
                    <m:jc m:val="centerGroup"/>
                  </m:oMathParaPr>
                  <m:oMath xmlns:m="http://schemas.openxmlformats.org/officeDocument/2006/math">
                    <m:f>
                      <m:fPr>
                        <m:ctrlPr>
                          <a:rPr lang="es-ES" sz="1100" b="0" i="1">
                            <a:latin typeface="Cambria Math" panose="02040503050406030204" pitchFamily="18" charset="0"/>
                            <a:ea typeface="Cambria Math" panose="02040503050406030204" pitchFamily="18" charset="0"/>
                          </a:rPr>
                        </m:ctrlPr>
                      </m:fPr>
                      <m:num>
                        <m:r>
                          <m:rPr>
                            <m:sty m:val="p"/>
                          </m:rPr>
                          <a:rPr lang="es-ES" sz="1100" b="0" i="0">
                            <a:latin typeface="Cambria Math" panose="02040503050406030204" pitchFamily="18" charset="0"/>
                            <a:ea typeface="Cambria Math" panose="02040503050406030204" pitchFamily="18" charset="0"/>
                          </a:rPr>
                          <m:t>Ingreso</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bruto</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medio</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por</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hora</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de</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la</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mujer</m:t>
                        </m:r>
                      </m:num>
                      <m:den>
                        <m:r>
                          <m:rPr>
                            <m:sty m:val="p"/>
                          </m:rPr>
                          <a:rPr lang="es-ES" sz="1100" b="0" i="0">
                            <a:latin typeface="Cambria Math" panose="02040503050406030204" pitchFamily="18" charset="0"/>
                            <a:ea typeface="Cambria Math" panose="02040503050406030204" pitchFamily="18" charset="0"/>
                          </a:rPr>
                          <m:t>Ingreso</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bruto</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medio</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por</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hora</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del</m:t>
                        </m:r>
                        <m:r>
                          <a:rPr lang="es-ES" sz="1100" b="0" i="0">
                            <a:latin typeface="Cambria Math" panose="02040503050406030204" pitchFamily="18" charset="0"/>
                            <a:ea typeface="Cambria Math" panose="02040503050406030204" pitchFamily="18" charset="0"/>
                          </a:rPr>
                          <m:t> </m:t>
                        </m:r>
                        <m:r>
                          <m:rPr>
                            <m:sty m:val="p"/>
                          </m:rPr>
                          <a:rPr lang="es-ES" sz="1100" b="0" i="0">
                            <a:latin typeface="Cambria Math" panose="02040503050406030204" pitchFamily="18" charset="0"/>
                            <a:ea typeface="Cambria Math" panose="02040503050406030204" pitchFamily="18" charset="0"/>
                          </a:rPr>
                          <m:t>hombre</m:t>
                        </m:r>
                      </m:den>
                    </m:f>
                    <m:r>
                      <a:rPr lang="es-ES" sz="1100" b="0" i="1">
                        <a:latin typeface="Cambria Math" panose="02040503050406030204" pitchFamily="18" charset="0"/>
                        <a:ea typeface="Cambria Math" panose="02040503050406030204" pitchFamily="18" charset="0"/>
                      </a:rPr>
                      <m:t>×100</m:t>
                    </m:r>
                  </m:oMath>
                </m:oMathPara>
              </a14:m>
              <a:endParaRPr lang="es-ES" sz="1100" b="0" i="0">
                <a:latin typeface="Cambria Math" panose="02040503050406030204" pitchFamily="18" charset="0"/>
                <a:ea typeface="Cambria Math" panose="02040503050406030204" pitchFamily="18" charset="0"/>
              </a:endParaRPr>
            </a:p>
          </xdr:txBody>
        </xdr:sp>
      </mc:Choice>
      <mc:Fallback xmlns="">
        <xdr:sp macro="" textlink="">
          <xdr:nvSpPr>
            <xdr:cNvPr id="2" name="4 CuadroTexto">
              <a:extLst>
                <a:ext uri="{FF2B5EF4-FFF2-40B4-BE49-F238E27FC236}">
                  <a16:creationId xmlns:a16="http://schemas.microsoft.com/office/drawing/2014/main" id="{00000000-0008-0000-DD00-000002000000}"/>
                </a:ext>
              </a:extLst>
            </xdr:cNvPr>
            <xdr:cNvSpPr txBox="1"/>
          </xdr:nvSpPr>
          <xdr:spPr>
            <a:xfrm>
              <a:off x="4314823" y="4924425"/>
              <a:ext cx="5948364" cy="800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100" b="0" i="0">
                  <a:latin typeface="Cambria Math" panose="02040503050406030204" pitchFamily="18" charset="0"/>
                  <a:ea typeface="Cambria Math" panose="02040503050406030204" pitchFamily="18" charset="0"/>
                </a:rPr>
                <a:t>Brecha de género en el ingreso bruto medio por hora=</a:t>
              </a:r>
              <a:endParaRPr lang="es-CR" sz="1100" b="0" i="0">
                <a:latin typeface="Cambria Math" panose="02040503050406030204" pitchFamily="18" charset="0"/>
                <a:ea typeface="Cambria Math" panose="02040503050406030204" pitchFamily="18" charset="0"/>
              </a:endParaRPr>
            </a:p>
            <a:p>
              <a:endParaRPr lang="es-CR" sz="1100" b="0" i="0">
                <a:latin typeface="Cambria Math" panose="02040503050406030204" pitchFamily="18" charset="0"/>
                <a:ea typeface="Cambria Math" panose="02040503050406030204" pitchFamily="18" charset="0"/>
              </a:endParaRPr>
            </a:p>
            <a:p>
              <a:pPr/>
              <a:r>
                <a:rPr lang="es-ES" sz="1100" b="0" i="0">
                  <a:latin typeface="Cambria Math" panose="02040503050406030204" pitchFamily="18" charset="0"/>
                  <a:ea typeface="Cambria Math" panose="02040503050406030204" pitchFamily="18" charset="0"/>
                </a:rPr>
                <a:t>(Ingreso bruto medio por hora de la mujer)/(Ingreso bruto medio por hora del hombre)×100</a:t>
              </a:r>
            </a:p>
          </xdr:txBody>
        </xdr:sp>
      </mc:Fallback>
    </mc:AlternateContent>
    <xdr:clientData/>
  </xdr:oneCellAnchor>
</xdr:wsDr>
</file>

<file path=xl/drawings/drawing185.xml><?xml version="1.0" encoding="utf-8"?>
<xdr:wsDr xmlns:xdr="http://schemas.openxmlformats.org/drawingml/2006/spreadsheetDrawing" xmlns:a="http://schemas.openxmlformats.org/drawingml/2006/main">
  <xdr:twoCellAnchor>
    <xdr:from>
      <xdr:col>19</xdr:col>
      <xdr:colOff>47625</xdr:colOff>
      <xdr:row>11</xdr:row>
      <xdr:rowOff>138112</xdr:rowOff>
    </xdr:from>
    <xdr:to>
      <xdr:col>24</xdr:col>
      <xdr:colOff>619125</xdr:colOff>
      <xdr:row>27</xdr:row>
      <xdr:rowOff>128587</xdr:rowOff>
    </xdr:to>
    <xdr:graphicFrame macro="">
      <xdr:nvGraphicFramePr>
        <xdr:cNvPr id="2" name="Gráfico 1">
          <a:extLst>
            <a:ext uri="{FF2B5EF4-FFF2-40B4-BE49-F238E27FC236}">
              <a16:creationId xmlns:a16="http://schemas.microsoft.com/office/drawing/2014/main" id="{00000000-0008-0000-D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6.xml><?xml version="1.0" encoding="utf-8"?>
<xdr:wsDr xmlns:xdr="http://schemas.openxmlformats.org/drawingml/2006/spreadsheetDrawing" xmlns:a="http://schemas.openxmlformats.org/drawingml/2006/main">
  <xdr:oneCellAnchor>
    <xdr:from>
      <xdr:col>3</xdr:col>
      <xdr:colOff>1533524</xdr:colOff>
      <xdr:row>15</xdr:row>
      <xdr:rowOff>35718</xdr:rowOff>
    </xdr:from>
    <xdr:ext cx="3062288" cy="511969"/>
    <mc:AlternateContent xmlns:mc="http://schemas.openxmlformats.org/markup-compatibility/2006" xmlns:a14="http://schemas.microsoft.com/office/drawing/2010/main">
      <mc:Choice Requires="a14">
        <xdr:sp macro="" textlink="">
          <xdr:nvSpPr>
            <xdr:cNvPr id="2" name="1 CuadroTexto">
              <a:extLst>
                <a:ext uri="{FF2B5EF4-FFF2-40B4-BE49-F238E27FC236}">
                  <a16:creationId xmlns:a16="http://schemas.microsoft.com/office/drawing/2014/main" id="{00000000-0008-0000-DF00-000002000000}"/>
                </a:ext>
              </a:extLst>
            </xdr:cNvPr>
            <xdr:cNvSpPr txBox="1"/>
          </xdr:nvSpPr>
          <xdr:spPr>
            <a:xfrm>
              <a:off x="5381624" y="6807993"/>
              <a:ext cx="3062288" cy="5119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600" b="0" i="0">
                  <a:latin typeface="Cambria Math" panose="02040503050406030204" pitchFamily="18" charset="0"/>
                  <a:ea typeface="Cambria Math" panose="02040503050406030204" pitchFamily="18" charset="0"/>
                </a:rPr>
                <a:t>TDA</a:t>
              </a:r>
              <a14:m>
                <m:oMath xmlns:m="http://schemas.openxmlformats.org/officeDocument/2006/math">
                  <m:r>
                    <a:rPr lang="es-ES" sz="1600" b="0" i="0">
                      <a:latin typeface="Cambria Math" panose="02040503050406030204" pitchFamily="18" charset="0"/>
                      <a:ea typeface="Cambria Math" panose="02040503050406030204" pitchFamily="18" charset="0"/>
                    </a:rPr>
                    <m:t>=</m:t>
                  </m:r>
                  <m:f>
                    <m:fPr>
                      <m:ctrlPr>
                        <a:rPr lang="es-ES" sz="1600" b="0" i="1">
                          <a:latin typeface="Cambria Math" panose="02040503050406030204" pitchFamily="18" charset="0"/>
                          <a:ea typeface="Cambria Math" panose="02040503050406030204" pitchFamily="18" charset="0"/>
                        </a:rPr>
                      </m:ctrlPr>
                    </m:fPr>
                    <m:num>
                      <m:r>
                        <m:rPr>
                          <m:sty m:val="p"/>
                        </m:rPr>
                        <a:rPr lang="es-ES" sz="1600" b="0" i="0">
                          <a:latin typeface="Cambria Math" panose="02040503050406030204" pitchFamily="18" charset="0"/>
                          <a:ea typeface="Cambria Math" panose="02040503050406030204" pitchFamily="18" charset="0"/>
                        </a:rPr>
                        <m:t>Poblaci</m:t>
                      </m:r>
                      <m:r>
                        <a:rPr lang="es-ES" sz="1600" b="0" i="0">
                          <a:latin typeface="Cambria Math" panose="02040503050406030204" pitchFamily="18" charset="0"/>
                          <a:ea typeface="Cambria Math" panose="02040503050406030204" pitchFamily="18" charset="0"/>
                        </a:rPr>
                        <m:t>ó</m:t>
                      </m:r>
                      <m:r>
                        <m:rPr>
                          <m:sty m:val="p"/>
                        </m:rPr>
                        <a:rPr lang="es-ES" sz="1600" b="0" i="0">
                          <a:latin typeface="Cambria Math" panose="02040503050406030204" pitchFamily="18" charset="0"/>
                          <a:ea typeface="Cambria Math" panose="02040503050406030204" pitchFamily="18" charset="0"/>
                        </a:rPr>
                        <m:t>n</m:t>
                      </m:r>
                      <m:r>
                        <a:rPr lang="es-ES" sz="1600" b="0" i="0">
                          <a:latin typeface="Cambria Math" panose="02040503050406030204" pitchFamily="18" charset="0"/>
                          <a:ea typeface="Cambria Math" panose="02040503050406030204" pitchFamily="18" charset="0"/>
                        </a:rPr>
                        <m:t> </m:t>
                      </m:r>
                      <m:r>
                        <m:rPr>
                          <m:sty m:val="p"/>
                        </m:rPr>
                        <a:rPr lang="es-ES" sz="1600" b="0" i="0">
                          <a:latin typeface="Cambria Math" panose="02040503050406030204" pitchFamily="18" charset="0"/>
                          <a:ea typeface="Cambria Math" panose="02040503050406030204" pitchFamily="18" charset="0"/>
                        </a:rPr>
                        <m:t>desempleada</m:t>
                      </m:r>
                    </m:num>
                    <m:den>
                      <m:r>
                        <m:rPr>
                          <m:sty m:val="p"/>
                        </m:rPr>
                        <a:rPr lang="es-ES" sz="1600" b="0" i="0">
                          <a:latin typeface="Cambria Math" panose="02040503050406030204" pitchFamily="18" charset="0"/>
                          <a:ea typeface="Cambria Math" panose="02040503050406030204" pitchFamily="18" charset="0"/>
                        </a:rPr>
                        <m:t>Fuerza</m:t>
                      </m:r>
                      <m:r>
                        <a:rPr lang="es-ES" sz="1600" b="0" i="0">
                          <a:latin typeface="Cambria Math" panose="02040503050406030204" pitchFamily="18" charset="0"/>
                          <a:ea typeface="Cambria Math" panose="02040503050406030204" pitchFamily="18" charset="0"/>
                        </a:rPr>
                        <m:t> </m:t>
                      </m:r>
                      <m:r>
                        <m:rPr>
                          <m:sty m:val="p"/>
                        </m:rPr>
                        <a:rPr lang="es-ES" sz="1600" b="0" i="0">
                          <a:latin typeface="Cambria Math" panose="02040503050406030204" pitchFamily="18" charset="0"/>
                          <a:ea typeface="Cambria Math" panose="02040503050406030204" pitchFamily="18" charset="0"/>
                        </a:rPr>
                        <m:t>de</m:t>
                      </m:r>
                      <m:r>
                        <a:rPr lang="es-ES" sz="1600" b="0" i="0">
                          <a:latin typeface="Cambria Math" panose="02040503050406030204" pitchFamily="18" charset="0"/>
                          <a:ea typeface="Cambria Math" panose="02040503050406030204" pitchFamily="18" charset="0"/>
                        </a:rPr>
                        <m:t> </m:t>
                      </m:r>
                      <m:r>
                        <m:rPr>
                          <m:sty m:val="p"/>
                        </m:rPr>
                        <a:rPr lang="es-ES" sz="1600" b="0" i="0">
                          <a:latin typeface="Cambria Math" panose="02040503050406030204" pitchFamily="18" charset="0"/>
                          <a:ea typeface="Cambria Math" panose="02040503050406030204" pitchFamily="18" charset="0"/>
                        </a:rPr>
                        <m:t>trabajo</m:t>
                      </m:r>
                    </m:den>
                  </m:f>
                  <m:r>
                    <a:rPr lang="es-CR" sz="1100" b="0" i="1">
                      <a:solidFill>
                        <a:schemeClr val="tx1"/>
                      </a:solidFill>
                      <a:effectLst/>
                      <a:latin typeface="Cambria Math" panose="02040503050406030204" pitchFamily="18" charset="0"/>
                      <a:ea typeface="+mn-ea"/>
                      <a:cs typeface="+mn-cs"/>
                    </a:rPr>
                    <m:t>×</m:t>
                  </m:r>
                  <m:r>
                    <a:rPr lang="es-CR" sz="1600" b="0" i="0">
                      <a:latin typeface="Cambria Math" panose="02040503050406030204" pitchFamily="18" charset="0"/>
                      <a:ea typeface="Cambria Math" panose="02040503050406030204" pitchFamily="18" charset="0"/>
                    </a:rPr>
                    <m:t>100</m:t>
                  </m:r>
                </m:oMath>
              </a14:m>
              <a:endParaRPr lang="es-ES" sz="1600" b="0" i="0">
                <a:latin typeface="Cambria Math" panose="02040503050406030204" pitchFamily="18" charset="0"/>
                <a:ea typeface="Cambria Math" panose="02040503050406030204" pitchFamily="18" charset="0"/>
              </a:endParaRPr>
            </a:p>
          </xdr:txBody>
        </xdr:sp>
      </mc:Choice>
      <mc:Fallback xmlns="">
        <xdr:sp macro="" textlink="">
          <xdr:nvSpPr>
            <xdr:cNvPr id="2" name="1 CuadroTexto">
              <a:extLst>
                <a:ext uri="{FF2B5EF4-FFF2-40B4-BE49-F238E27FC236}">
                  <a16:creationId xmlns:a16="http://schemas.microsoft.com/office/drawing/2014/main" id="{00000000-0008-0000-DF00-000002000000}"/>
                </a:ext>
              </a:extLst>
            </xdr:cNvPr>
            <xdr:cNvSpPr txBox="1"/>
          </xdr:nvSpPr>
          <xdr:spPr>
            <a:xfrm>
              <a:off x="5381624" y="6807993"/>
              <a:ext cx="3062288" cy="5119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600" b="0" i="0">
                  <a:latin typeface="Cambria Math" panose="02040503050406030204" pitchFamily="18" charset="0"/>
                  <a:ea typeface="Cambria Math" panose="02040503050406030204" pitchFamily="18" charset="0"/>
                </a:rPr>
                <a:t>TDA=(Población desempleada)/(Fuerza de trabajo)</a:t>
              </a:r>
              <a:r>
                <a:rPr lang="es-CR" sz="1100" b="0" i="0">
                  <a:solidFill>
                    <a:schemeClr val="tx1"/>
                  </a:solidFill>
                  <a:effectLst/>
                  <a:latin typeface="Cambria Math" panose="02040503050406030204" pitchFamily="18" charset="0"/>
                  <a:ea typeface="+mn-ea"/>
                  <a:cs typeface="+mn-cs"/>
                </a:rPr>
                <a:t>×</a:t>
              </a:r>
              <a:r>
                <a:rPr lang="es-CR" sz="1600" b="0" i="0">
                  <a:latin typeface="Cambria Math" panose="02040503050406030204" pitchFamily="18" charset="0"/>
                  <a:ea typeface="Cambria Math" panose="02040503050406030204" pitchFamily="18" charset="0"/>
                </a:rPr>
                <a:t>100</a:t>
              </a:r>
              <a:endParaRPr lang="es-ES" sz="1600" b="0" i="0">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1533524</xdr:colOff>
      <xdr:row>15</xdr:row>
      <xdr:rowOff>35718</xdr:rowOff>
    </xdr:from>
    <xdr:ext cx="3062288" cy="511969"/>
    <mc:AlternateContent xmlns:mc="http://schemas.openxmlformats.org/markup-compatibility/2006" xmlns:a14="http://schemas.microsoft.com/office/drawing/2010/main">
      <mc:Choice Requires="a14">
        <xdr:sp macro="" textlink="">
          <xdr:nvSpPr>
            <xdr:cNvPr id="3" name="1 CuadroTexto">
              <a:extLst>
                <a:ext uri="{FF2B5EF4-FFF2-40B4-BE49-F238E27FC236}">
                  <a16:creationId xmlns:a16="http://schemas.microsoft.com/office/drawing/2014/main" id="{00000000-0008-0000-DF00-000002000000}"/>
                </a:ext>
              </a:extLst>
            </xdr:cNvPr>
            <xdr:cNvSpPr txBox="1"/>
          </xdr:nvSpPr>
          <xdr:spPr>
            <a:xfrm>
              <a:off x="5381624" y="6998493"/>
              <a:ext cx="3062288" cy="5119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600" b="0" i="0">
                  <a:latin typeface="Cambria Math" panose="02040503050406030204" pitchFamily="18" charset="0"/>
                  <a:ea typeface="Cambria Math" panose="02040503050406030204" pitchFamily="18" charset="0"/>
                </a:rPr>
                <a:t>TDA</a:t>
              </a:r>
              <a14:m>
                <m:oMath xmlns:m="http://schemas.openxmlformats.org/officeDocument/2006/math">
                  <m:r>
                    <a:rPr lang="es-ES" sz="1600" b="0" i="0">
                      <a:latin typeface="Cambria Math" panose="02040503050406030204" pitchFamily="18" charset="0"/>
                      <a:ea typeface="Cambria Math" panose="02040503050406030204" pitchFamily="18" charset="0"/>
                    </a:rPr>
                    <m:t>=</m:t>
                  </m:r>
                  <m:f>
                    <m:fPr>
                      <m:ctrlPr>
                        <a:rPr lang="es-ES" sz="1600" b="0" i="1">
                          <a:latin typeface="Cambria Math" panose="02040503050406030204" pitchFamily="18" charset="0"/>
                          <a:ea typeface="Cambria Math" panose="02040503050406030204" pitchFamily="18" charset="0"/>
                        </a:rPr>
                      </m:ctrlPr>
                    </m:fPr>
                    <m:num>
                      <m:r>
                        <m:rPr>
                          <m:sty m:val="p"/>
                        </m:rPr>
                        <a:rPr lang="es-ES" sz="1600" b="0" i="0">
                          <a:latin typeface="Cambria Math" panose="02040503050406030204" pitchFamily="18" charset="0"/>
                          <a:ea typeface="Cambria Math" panose="02040503050406030204" pitchFamily="18" charset="0"/>
                        </a:rPr>
                        <m:t>Poblaci</m:t>
                      </m:r>
                      <m:r>
                        <a:rPr lang="es-ES" sz="1600" b="0" i="0">
                          <a:latin typeface="Cambria Math" panose="02040503050406030204" pitchFamily="18" charset="0"/>
                          <a:ea typeface="Cambria Math" panose="02040503050406030204" pitchFamily="18" charset="0"/>
                        </a:rPr>
                        <m:t>ó</m:t>
                      </m:r>
                      <m:r>
                        <m:rPr>
                          <m:sty m:val="p"/>
                        </m:rPr>
                        <a:rPr lang="es-ES" sz="1600" b="0" i="0">
                          <a:latin typeface="Cambria Math" panose="02040503050406030204" pitchFamily="18" charset="0"/>
                          <a:ea typeface="Cambria Math" panose="02040503050406030204" pitchFamily="18" charset="0"/>
                        </a:rPr>
                        <m:t>n</m:t>
                      </m:r>
                      <m:r>
                        <a:rPr lang="es-ES" sz="1600" b="0" i="0">
                          <a:latin typeface="Cambria Math" panose="02040503050406030204" pitchFamily="18" charset="0"/>
                          <a:ea typeface="Cambria Math" panose="02040503050406030204" pitchFamily="18" charset="0"/>
                        </a:rPr>
                        <m:t> </m:t>
                      </m:r>
                      <m:r>
                        <m:rPr>
                          <m:sty m:val="p"/>
                        </m:rPr>
                        <a:rPr lang="es-ES" sz="1600" b="0" i="0">
                          <a:latin typeface="Cambria Math" panose="02040503050406030204" pitchFamily="18" charset="0"/>
                          <a:ea typeface="Cambria Math" panose="02040503050406030204" pitchFamily="18" charset="0"/>
                        </a:rPr>
                        <m:t>desempleada</m:t>
                      </m:r>
                    </m:num>
                    <m:den>
                      <m:r>
                        <m:rPr>
                          <m:sty m:val="p"/>
                        </m:rPr>
                        <a:rPr lang="es-ES" sz="1600" b="0" i="0">
                          <a:latin typeface="Cambria Math" panose="02040503050406030204" pitchFamily="18" charset="0"/>
                          <a:ea typeface="Cambria Math" panose="02040503050406030204" pitchFamily="18" charset="0"/>
                        </a:rPr>
                        <m:t>Fuerza</m:t>
                      </m:r>
                      <m:r>
                        <a:rPr lang="es-ES" sz="1600" b="0" i="0">
                          <a:latin typeface="Cambria Math" panose="02040503050406030204" pitchFamily="18" charset="0"/>
                          <a:ea typeface="Cambria Math" panose="02040503050406030204" pitchFamily="18" charset="0"/>
                        </a:rPr>
                        <m:t> </m:t>
                      </m:r>
                      <m:r>
                        <m:rPr>
                          <m:sty m:val="p"/>
                        </m:rPr>
                        <a:rPr lang="es-ES" sz="1600" b="0" i="0">
                          <a:latin typeface="Cambria Math" panose="02040503050406030204" pitchFamily="18" charset="0"/>
                          <a:ea typeface="Cambria Math" panose="02040503050406030204" pitchFamily="18" charset="0"/>
                        </a:rPr>
                        <m:t>de</m:t>
                      </m:r>
                      <m:r>
                        <a:rPr lang="es-ES" sz="1600" b="0" i="0">
                          <a:latin typeface="Cambria Math" panose="02040503050406030204" pitchFamily="18" charset="0"/>
                          <a:ea typeface="Cambria Math" panose="02040503050406030204" pitchFamily="18" charset="0"/>
                        </a:rPr>
                        <m:t> </m:t>
                      </m:r>
                      <m:r>
                        <m:rPr>
                          <m:sty m:val="p"/>
                        </m:rPr>
                        <a:rPr lang="es-ES" sz="1600" b="0" i="0">
                          <a:latin typeface="Cambria Math" panose="02040503050406030204" pitchFamily="18" charset="0"/>
                          <a:ea typeface="Cambria Math" panose="02040503050406030204" pitchFamily="18" charset="0"/>
                        </a:rPr>
                        <m:t>trabajo</m:t>
                      </m:r>
                    </m:den>
                  </m:f>
                  <m:r>
                    <a:rPr lang="es-CR" sz="1100" b="0" i="1">
                      <a:solidFill>
                        <a:schemeClr val="tx1"/>
                      </a:solidFill>
                      <a:effectLst/>
                      <a:latin typeface="Cambria Math" panose="02040503050406030204" pitchFamily="18" charset="0"/>
                      <a:ea typeface="+mn-ea"/>
                      <a:cs typeface="+mn-cs"/>
                    </a:rPr>
                    <m:t>×</m:t>
                  </m:r>
                  <m:r>
                    <a:rPr lang="es-CR" sz="1600" b="0" i="0">
                      <a:latin typeface="Cambria Math" panose="02040503050406030204" pitchFamily="18" charset="0"/>
                      <a:ea typeface="Cambria Math" panose="02040503050406030204" pitchFamily="18" charset="0"/>
                    </a:rPr>
                    <m:t>100</m:t>
                  </m:r>
                </m:oMath>
              </a14:m>
              <a:endParaRPr lang="es-ES" sz="1600" b="0" i="0">
                <a:latin typeface="Cambria Math" panose="02040503050406030204" pitchFamily="18" charset="0"/>
                <a:ea typeface="Cambria Math" panose="02040503050406030204" pitchFamily="18" charset="0"/>
              </a:endParaRPr>
            </a:p>
          </xdr:txBody>
        </xdr:sp>
      </mc:Choice>
      <mc:Fallback xmlns="">
        <xdr:sp macro="" textlink="">
          <xdr:nvSpPr>
            <xdr:cNvPr id="3" name="1 CuadroTexto">
              <a:extLst>
                <a:ext uri="{FF2B5EF4-FFF2-40B4-BE49-F238E27FC236}">
                  <a16:creationId xmlns:a16="http://schemas.microsoft.com/office/drawing/2014/main" id="{00000000-0008-0000-DF00-000002000000}"/>
                </a:ext>
              </a:extLst>
            </xdr:cNvPr>
            <xdr:cNvSpPr txBox="1"/>
          </xdr:nvSpPr>
          <xdr:spPr>
            <a:xfrm>
              <a:off x="5381624" y="6998493"/>
              <a:ext cx="3062288" cy="5119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600" b="0" i="0">
                  <a:latin typeface="Cambria Math" panose="02040503050406030204" pitchFamily="18" charset="0"/>
                  <a:ea typeface="Cambria Math" panose="02040503050406030204" pitchFamily="18" charset="0"/>
                </a:rPr>
                <a:t>TDA=(Población desempleada)/(Fuerza de trabajo)</a:t>
              </a:r>
              <a:r>
                <a:rPr lang="es-CR" sz="1100" b="0" i="0">
                  <a:solidFill>
                    <a:schemeClr val="tx1"/>
                  </a:solidFill>
                  <a:effectLst/>
                  <a:latin typeface="Cambria Math" panose="02040503050406030204" pitchFamily="18" charset="0"/>
                  <a:ea typeface="+mn-ea"/>
                  <a:cs typeface="+mn-cs"/>
                </a:rPr>
                <a:t>×</a:t>
              </a:r>
              <a:r>
                <a:rPr lang="es-CR" sz="1600" b="0" i="0">
                  <a:latin typeface="Cambria Math" panose="02040503050406030204" pitchFamily="18" charset="0"/>
                  <a:ea typeface="Cambria Math" panose="02040503050406030204" pitchFamily="18" charset="0"/>
                </a:rPr>
                <a:t>100</a:t>
              </a:r>
              <a:endParaRPr lang="es-ES" sz="1600" b="0" i="0">
                <a:latin typeface="Cambria Math" panose="02040503050406030204" pitchFamily="18" charset="0"/>
                <a:ea typeface="Cambria Math" panose="02040503050406030204" pitchFamily="18" charset="0"/>
              </a:endParaRPr>
            </a:p>
          </xdr:txBody>
        </xdr:sp>
      </mc:Fallback>
    </mc:AlternateContent>
    <xdr:clientData/>
  </xdr:oneCellAnchor>
</xdr:wsDr>
</file>

<file path=xl/drawings/drawing187.xml><?xml version="1.0" encoding="utf-8"?>
<xdr:wsDr xmlns:xdr="http://schemas.openxmlformats.org/drawingml/2006/spreadsheetDrawing" xmlns:a="http://schemas.openxmlformats.org/drawingml/2006/main">
  <xdr:twoCellAnchor>
    <xdr:from>
      <xdr:col>8</xdr:col>
      <xdr:colOff>762000</xdr:colOff>
      <xdr:row>8</xdr:row>
      <xdr:rowOff>728662</xdr:rowOff>
    </xdr:from>
    <xdr:to>
      <xdr:col>14</xdr:col>
      <xdr:colOff>647700</xdr:colOff>
      <xdr:row>25</xdr:row>
      <xdr:rowOff>90487</xdr:rowOff>
    </xdr:to>
    <xdr:graphicFrame macro="">
      <xdr:nvGraphicFramePr>
        <xdr:cNvPr id="2" name="Gráfico 1">
          <a:extLst>
            <a:ext uri="{FF2B5EF4-FFF2-40B4-BE49-F238E27FC236}">
              <a16:creationId xmlns:a16="http://schemas.microsoft.com/office/drawing/2014/main" id="{00000000-0008-0000-E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8.xml><?xml version="1.0" encoding="utf-8"?>
<xdr:wsDr xmlns:xdr="http://schemas.openxmlformats.org/drawingml/2006/spreadsheetDrawing" xmlns:a="http://schemas.openxmlformats.org/drawingml/2006/main">
  <xdr:oneCellAnchor>
    <xdr:from>
      <xdr:col>3</xdr:col>
      <xdr:colOff>505090</xdr:colOff>
      <xdr:row>15</xdr:row>
      <xdr:rowOff>3704</xdr:rowOff>
    </xdr:from>
    <xdr:ext cx="5379244" cy="790575"/>
    <mc:AlternateContent xmlns:mc="http://schemas.openxmlformats.org/markup-compatibility/2006" xmlns:a14="http://schemas.microsoft.com/office/drawing/2010/main">
      <mc:Choice Requires="a14">
        <xdr:sp macro="" textlink="">
          <xdr:nvSpPr>
            <xdr:cNvPr id="2" name="1 CuadroTexto">
              <a:extLst>
                <a:ext uri="{FF2B5EF4-FFF2-40B4-BE49-F238E27FC236}">
                  <a16:creationId xmlns:a16="http://schemas.microsoft.com/office/drawing/2014/main" id="{00000000-0008-0000-E100-000002000000}"/>
                </a:ext>
              </a:extLst>
            </xdr:cNvPr>
            <xdr:cNvSpPr txBox="1"/>
          </xdr:nvSpPr>
          <xdr:spPr>
            <a:xfrm>
              <a:off x="4419865" y="7042679"/>
              <a:ext cx="5379244" cy="790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ES" sz="1000" b="0" i="0">
                  <a:latin typeface="Cambria Math" panose="02040503050406030204" pitchFamily="18" charset="0"/>
                  <a:ea typeface="Cambria Math" panose="02040503050406030204" pitchFamily="18" charset="0"/>
                </a:rPr>
                <a:t>Porcentaje</a:t>
              </a:r>
              <a:r>
                <a:rPr lang="es-ES" sz="1000" b="0" i="0" baseline="0">
                  <a:latin typeface="Cambria Math" panose="02040503050406030204" pitchFamily="18" charset="0"/>
                  <a:ea typeface="Cambria Math" panose="02040503050406030204" pitchFamily="18" charset="0"/>
                </a:rPr>
                <a:t> de j</a:t>
              </a:r>
              <a14:m>
                <m:oMath xmlns:m="http://schemas.openxmlformats.org/officeDocument/2006/math">
                  <m:r>
                    <m:rPr>
                      <m:sty m:val="p"/>
                    </m:rPr>
                    <a:rPr lang="es-ES" sz="1000" b="0" i="0">
                      <a:latin typeface="Cambria Math" panose="02040503050406030204" pitchFamily="18" charset="0"/>
                      <a:ea typeface="Cambria Math" panose="02040503050406030204" pitchFamily="18" charset="0"/>
                    </a:rPr>
                    <m:t>ovene</m:t>
                  </m:r>
                  <m:r>
                    <m:rPr>
                      <m:sty m:val="p"/>
                    </m:rPr>
                    <a:rPr lang="es-CR" sz="1000" b="0" i="0">
                      <a:latin typeface="Cambria Math" panose="02040503050406030204" pitchFamily="18" charset="0"/>
                      <a:ea typeface="Cambria Math" panose="02040503050406030204" pitchFamily="18" charset="0"/>
                    </a:rPr>
                    <m:t>s</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que</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no</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estudian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ni</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tienen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empleo</m:t>
                  </m:r>
                  <m:r>
                    <a:rPr lang="es-ES" sz="1000" b="0" i="0">
                      <a:latin typeface="Cambria Math" panose="02040503050406030204" pitchFamily="18" charset="0"/>
                      <a:ea typeface="Cambria Math" panose="02040503050406030204" pitchFamily="18" charset="0"/>
                    </a:rPr>
                    <m:t>=</m:t>
                  </m:r>
                </m:oMath>
              </a14:m>
              <a:endParaRPr lang="es-CR" sz="1000" b="0" i="0">
                <a:latin typeface="Cambria Math" panose="02040503050406030204" pitchFamily="18" charset="0"/>
                <a:ea typeface="Cambria Math" panose="02040503050406030204" pitchFamily="18" charset="0"/>
              </a:endParaRPr>
            </a:p>
            <a:p>
              <a:pPr algn="ctr"/>
              <a:endParaRPr lang="es-CR" sz="1000" b="0" i="0">
                <a:latin typeface="Cambria Math" panose="02040503050406030204" pitchFamily="18" charset="0"/>
                <a:ea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f>
                      <m:fPr>
                        <m:ctrlPr>
                          <a:rPr lang="es-ES" sz="1000" b="0" i="1">
                            <a:latin typeface="Cambria Math" panose="02040503050406030204" pitchFamily="18" charset="0"/>
                            <a:ea typeface="Cambria Math" panose="02040503050406030204" pitchFamily="18" charset="0"/>
                          </a:rPr>
                        </m:ctrlPr>
                      </m:fPr>
                      <m:num>
                        <m:r>
                          <m:rPr>
                            <m:sty m:val="p"/>
                          </m:rPr>
                          <a:rPr lang="es-ES" sz="1000" b="0" i="0">
                            <a:latin typeface="Cambria Math" panose="02040503050406030204" pitchFamily="18" charset="0"/>
                            <a:ea typeface="Cambria Math" panose="02040503050406030204" pitchFamily="18" charset="0"/>
                          </a:rPr>
                          <m:t>Poblaci</m:t>
                        </m:r>
                        <m:r>
                          <a:rPr lang="es-ES" sz="1000" b="0" i="0">
                            <a:latin typeface="Cambria Math" panose="02040503050406030204" pitchFamily="18" charset="0"/>
                            <a:ea typeface="Cambria Math" panose="02040503050406030204" pitchFamily="18" charset="0"/>
                          </a:rPr>
                          <m:t>ó</m:t>
                        </m:r>
                        <m:r>
                          <m:rPr>
                            <m:sty m:val="p"/>
                          </m:rPr>
                          <a:rPr lang="es-ES" sz="1000" b="0" i="0">
                            <a:latin typeface="Cambria Math" panose="02040503050406030204" pitchFamily="18" charset="0"/>
                            <a:ea typeface="Cambria Math" panose="02040503050406030204" pitchFamily="18" charset="0"/>
                          </a:rPr>
                          <m:t>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joven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que</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no</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estudia</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n</m:t>
                        </m:r>
                        <m:r>
                          <a:rPr lang="es-CR" sz="1000" b="0" i="1">
                            <a:latin typeface="Cambria Math" panose="02040503050406030204" pitchFamily="18" charset="0"/>
                            <a:ea typeface="Cambria Math" panose="02040503050406030204" pitchFamily="18" charset="0"/>
                          </a:rPr>
                          <m:t>𝑖</m:t>
                        </m:r>
                        <m:r>
                          <a:rPr lang="es-CR" sz="1000" b="0" i="1">
                            <a:latin typeface="Cambria Math" panose="02040503050406030204" pitchFamily="18" charset="0"/>
                            <a:ea typeface="Cambria Math" panose="02040503050406030204" pitchFamily="18" charset="0"/>
                          </a:rPr>
                          <m:t> </m:t>
                        </m:r>
                        <m:r>
                          <a:rPr lang="es-CR" sz="1000" b="0" i="1">
                            <a:latin typeface="Cambria Math" panose="02040503050406030204" pitchFamily="18" charset="0"/>
                            <a:ea typeface="Cambria Math" panose="02040503050406030204" pitchFamily="18" charset="0"/>
                          </a:rPr>
                          <m:t>𝑡𝑖𝑒𝑛𝑒</m:t>
                        </m:r>
                        <m:r>
                          <a:rPr lang="es-CR" sz="1000" b="0" i="1">
                            <a:latin typeface="Cambria Math" panose="02040503050406030204" pitchFamily="18" charset="0"/>
                            <a:ea typeface="Cambria Math" panose="02040503050406030204" pitchFamily="18" charset="0"/>
                          </a:rPr>
                          <m:t> </m:t>
                        </m:r>
                        <m:r>
                          <a:rPr lang="es-CR" sz="1000" b="0" i="1">
                            <a:latin typeface="Cambria Math" panose="02040503050406030204" pitchFamily="18" charset="0"/>
                            <a:ea typeface="Cambria Math" panose="02040503050406030204" pitchFamily="18" charset="0"/>
                          </a:rPr>
                          <m:t>𝑒𝑚𝑝𝑙𝑒𝑜</m:t>
                        </m:r>
                      </m:num>
                      <m:den>
                        <m:r>
                          <m:rPr>
                            <m:sty m:val="p"/>
                          </m:rPr>
                          <a:rPr lang="es-ES" sz="1000" b="0" i="0">
                            <a:latin typeface="Cambria Math" panose="02040503050406030204" pitchFamily="18" charset="0"/>
                            <a:ea typeface="Cambria Math" panose="02040503050406030204" pitchFamily="18" charset="0"/>
                          </a:rPr>
                          <m:t>Poblaci</m:t>
                        </m:r>
                        <m:r>
                          <a:rPr lang="es-ES" sz="1000" b="0" i="0">
                            <a:latin typeface="Cambria Math" panose="02040503050406030204" pitchFamily="18" charset="0"/>
                            <a:ea typeface="Cambria Math" panose="02040503050406030204" pitchFamily="18" charset="0"/>
                          </a:rPr>
                          <m:t>ó</m:t>
                        </m:r>
                        <m:r>
                          <m:rPr>
                            <m:sty m:val="p"/>
                          </m:rPr>
                          <a:rPr lang="es-ES" sz="1000" b="0" i="0">
                            <a:latin typeface="Cambria Math" panose="02040503050406030204" pitchFamily="18" charset="0"/>
                            <a:ea typeface="Cambria Math" panose="02040503050406030204" pitchFamily="18" charset="0"/>
                          </a:rPr>
                          <m:t>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joven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total</m:t>
                        </m:r>
                        <m:r>
                          <a:rPr lang="es-ES" sz="1000" b="0" i="0">
                            <a:latin typeface="Cambria Math" panose="02040503050406030204" pitchFamily="18" charset="0"/>
                            <a:ea typeface="Cambria Math" panose="02040503050406030204" pitchFamily="18" charset="0"/>
                          </a:rPr>
                          <m:t> </m:t>
                        </m:r>
                      </m:den>
                    </m:f>
                    <m:r>
                      <a:rPr lang="es-ES" sz="1000" b="0" i="1">
                        <a:latin typeface="Cambria Math" panose="02040503050406030204" pitchFamily="18" charset="0"/>
                        <a:ea typeface="Cambria Math" panose="02040503050406030204" pitchFamily="18" charset="0"/>
                      </a:rPr>
                      <m:t>×100</m:t>
                    </m:r>
                  </m:oMath>
                </m:oMathPara>
              </a14:m>
              <a:endParaRPr lang="es-ES" sz="1000" b="0" i="0">
                <a:latin typeface="Cambria Math" panose="02040503050406030204" pitchFamily="18" charset="0"/>
                <a:ea typeface="Cambria Math" panose="02040503050406030204" pitchFamily="18" charset="0"/>
              </a:endParaRPr>
            </a:p>
          </xdr:txBody>
        </xdr:sp>
      </mc:Choice>
      <mc:Fallback xmlns="">
        <xdr:sp macro="" textlink="">
          <xdr:nvSpPr>
            <xdr:cNvPr id="2" name="1 CuadroTexto">
              <a:extLst>
                <a:ext uri="{FF2B5EF4-FFF2-40B4-BE49-F238E27FC236}">
                  <a16:creationId xmlns:a16="http://schemas.microsoft.com/office/drawing/2014/main" id="{00000000-0008-0000-E100-000002000000}"/>
                </a:ext>
              </a:extLst>
            </xdr:cNvPr>
            <xdr:cNvSpPr txBox="1"/>
          </xdr:nvSpPr>
          <xdr:spPr>
            <a:xfrm>
              <a:off x="4419865" y="7042679"/>
              <a:ext cx="5379244" cy="790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ES" sz="1000" b="0" i="0">
                  <a:latin typeface="Cambria Math" panose="02040503050406030204" pitchFamily="18" charset="0"/>
                  <a:ea typeface="Cambria Math" panose="02040503050406030204" pitchFamily="18" charset="0"/>
                </a:rPr>
                <a:t>Porcentaje</a:t>
              </a:r>
              <a:r>
                <a:rPr lang="es-ES" sz="1000" b="0" i="0" baseline="0">
                  <a:latin typeface="Cambria Math" panose="02040503050406030204" pitchFamily="18" charset="0"/>
                  <a:ea typeface="Cambria Math" panose="02040503050406030204" pitchFamily="18" charset="0"/>
                </a:rPr>
                <a:t> de j</a:t>
              </a:r>
              <a:r>
                <a:rPr lang="es-ES" sz="1000" b="0" i="0">
                  <a:latin typeface="Cambria Math" panose="02040503050406030204" pitchFamily="18" charset="0"/>
                  <a:ea typeface="Cambria Math" panose="02040503050406030204" pitchFamily="18" charset="0"/>
                </a:rPr>
                <a:t>ovene</a:t>
              </a:r>
              <a:r>
                <a:rPr lang="es-CR" sz="1000" b="0" i="0">
                  <a:latin typeface="Cambria Math" panose="02040503050406030204" pitchFamily="18" charset="0"/>
                  <a:ea typeface="Cambria Math" panose="02040503050406030204" pitchFamily="18" charset="0"/>
                </a:rPr>
                <a:t>s</a:t>
              </a:r>
              <a:r>
                <a:rPr lang="es-ES" sz="1000" b="0" i="0">
                  <a:latin typeface="Cambria Math" panose="02040503050406030204" pitchFamily="18" charset="0"/>
                  <a:ea typeface="Cambria Math" panose="02040503050406030204" pitchFamily="18" charset="0"/>
                </a:rPr>
                <a:t> que no estudian ni tienen empleo=</a:t>
              </a:r>
              <a:endParaRPr lang="es-CR" sz="1000" b="0" i="0">
                <a:latin typeface="Cambria Math" panose="02040503050406030204" pitchFamily="18" charset="0"/>
                <a:ea typeface="Cambria Math" panose="02040503050406030204" pitchFamily="18" charset="0"/>
              </a:endParaRPr>
            </a:p>
            <a:p>
              <a:pPr algn="ctr"/>
              <a:endParaRPr lang="es-CR" sz="1000" b="0" i="0">
                <a:latin typeface="Cambria Math" panose="02040503050406030204" pitchFamily="18" charset="0"/>
                <a:ea typeface="Cambria Math" panose="02040503050406030204" pitchFamily="18" charset="0"/>
              </a:endParaRPr>
            </a:p>
            <a:p>
              <a:pPr algn="ctr"/>
              <a:r>
                <a:rPr lang="es-ES" sz="1000" b="0" i="0">
                  <a:latin typeface="Cambria Math" panose="02040503050406030204" pitchFamily="18" charset="0"/>
                  <a:ea typeface="Cambria Math" panose="02040503050406030204" pitchFamily="18" charset="0"/>
                </a:rPr>
                <a:t>(Población joven que no estudia n</a:t>
              </a:r>
              <a:r>
                <a:rPr lang="es-CR" sz="1000" b="0" i="0">
                  <a:latin typeface="Cambria Math" panose="02040503050406030204" pitchFamily="18" charset="0"/>
                  <a:ea typeface="Cambria Math" panose="02040503050406030204" pitchFamily="18" charset="0"/>
                </a:rPr>
                <a:t>𝑖 𝑡𝑖𝑒𝑛𝑒 𝑒𝑚𝑝𝑙𝑒𝑜</a:t>
              </a:r>
              <a:r>
                <a:rPr lang="es-ES" sz="1000" b="0" i="0">
                  <a:latin typeface="Cambria Math" panose="02040503050406030204" pitchFamily="18" charset="0"/>
                  <a:ea typeface="Cambria Math" panose="02040503050406030204" pitchFamily="18" charset="0"/>
                </a:rPr>
                <a:t>)/(Población joven total )×100</a:t>
              </a:r>
            </a:p>
          </xdr:txBody>
        </xdr:sp>
      </mc:Fallback>
    </mc:AlternateContent>
    <xdr:clientData/>
  </xdr:oneCellAnchor>
  <xdr:oneCellAnchor>
    <xdr:from>
      <xdr:col>2</xdr:col>
      <xdr:colOff>1476375</xdr:colOff>
      <xdr:row>15</xdr:row>
      <xdr:rowOff>22754</xdr:rowOff>
    </xdr:from>
    <xdr:ext cx="12858749" cy="790575"/>
    <mc:AlternateContent xmlns:mc="http://schemas.openxmlformats.org/markup-compatibility/2006" xmlns:a14="http://schemas.microsoft.com/office/drawing/2010/main">
      <mc:Choice Requires="a14">
        <xdr:sp macro="" textlink="">
          <xdr:nvSpPr>
            <xdr:cNvPr id="3" name="1 CuadroTexto">
              <a:extLst>
                <a:ext uri="{FF2B5EF4-FFF2-40B4-BE49-F238E27FC236}">
                  <a16:creationId xmlns:a16="http://schemas.microsoft.com/office/drawing/2014/main" id="{00000000-0008-0000-E100-000002000000}"/>
                </a:ext>
              </a:extLst>
            </xdr:cNvPr>
            <xdr:cNvSpPr txBox="1"/>
          </xdr:nvSpPr>
          <xdr:spPr>
            <a:xfrm>
              <a:off x="3790950" y="5537729"/>
              <a:ext cx="12858749" cy="790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ES" sz="1000" b="0" i="0">
                  <a:latin typeface="Cambria Math" panose="02040503050406030204" pitchFamily="18" charset="0"/>
                  <a:ea typeface="Cambria Math" panose="02040503050406030204" pitchFamily="18" charset="0"/>
                </a:rPr>
                <a:t>Porcentaje</a:t>
              </a:r>
              <a:r>
                <a:rPr lang="es-ES" sz="1000" b="0" i="0" baseline="0">
                  <a:latin typeface="Cambria Math" panose="02040503050406030204" pitchFamily="18" charset="0"/>
                  <a:ea typeface="Cambria Math" panose="02040503050406030204" pitchFamily="18" charset="0"/>
                </a:rPr>
                <a:t> de j</a:t>
              </a:r>
              <a14:m>
                <m:oMath xmlns:m="http://schemas.openxmlformats.org/officeDocument/2006/math">
                  <m:r>
                    <m:rPr>
                      <m:sty m:val="p"/>
                    </m:rPr>
                    <a:rPr lang="es-ES" sz="1000" b="0" i="0">
                      <a:latin typeface="Cambria Math" panose="02040503050406030204" pitchFamily="18" charset="0"/>
                      <a:ea typeface="Cambria Math" panose="02040503050406030204" pitchFamily="18" charset="0"/>
                    </a:rPr>
                    <m:t>ovene</m:t>
                  </m:r>
                  <m:r>
                    <m:rPr>
                      <m:sty m:val="p"/>
                    </m:rPr>
                    <a:rPr lang="es-CR" sz="1000" b="0" i="0">
                      <a:latin typeface="Cambria Math" panose="02040503050406030204" pitchFamily="18" charset="0"/>
                      <a:ea typeface="Cambria Math" panose="02040503050406030204" pitchFamily="18" charset="0"/>
                    </a:rPr>
                    <m:t>s</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que</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no</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estudian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ni</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tienen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empleo</m:t>
                  </m:r>
                  <m:r>
                    <a:rPr lang="es-CR" sz="1000" b="0" i="0">
                      <a:latin typeface="Cambria Math" panose="02040503050406030204" pitchFamily="18" charset="0"/>
                      <a:ea typeface="Cambria Math" panose="02040503050406030204" pitchFamily="18" charset="0"/>
                    </a:rPr>
                    <m:t> </m:t>
                  </m:r>
                  <m:r>
                    <m:rPr>
                      <m:sty m:val="p"/>
                    </m:rPr>
                    <a:rPr lang="es-CR" sz="1000" b="0" i="0">
                      <a:latin typeface="Cambria Math" panose="02040503050406030204" pitchFamily="18" charset="0"/>
                      <a:ea typeface="Cambria Math" panose="02040503050406030204" pitchFamily="18" charset="0"/>
                    </a:rPr>
                    <m:t>ni</m:t>
                  </m:r>
                  <m:r>
                    <a:rPr lang="es-CR" sz="1000" b="0" i="0">
                      <a:latin typeface="Cambria Math" panose="02040503050406030204" pitchFamily="18" charset="0"/>
                      <a:ea typeface="Cambria Math" panose="02040503050406030204" pitchFamily="18" charset="0"/>
                    </a:rPr>
                    <m:t> </m:t>
                  </m:r>
                  <m:r>
                    <m:rPr>
                      <m:sty m:val="p"/>
                    </m:rPr>
                    <a:rPr lang="es-CR" sz="1000" b="0" i="0">
                      <a:latin typeface="Cambria Math" panose="02040503050406030204" pitchFamily="18" charset="0"/>
                      <a:ea typeface="Cambria Math" panose="02040503050406030204" pitchFamily="18" charset="0"/>
                    </a:rPr>
                    <m:t>han</m:t>
                  </m:r>
                  <m:r>
                    <a:rPr lang="es-CR" sz="1000" b="0" i="0">
                      <a:latin typeface="Cambria Math" panose="02040503050406030204" pitchFamily="18" charset="0"/>
                      <a:ea typeface="Cambria Math" panose="02040503050406030204" pitchFamily="18" charset="0"/>
                    </a:rPr>
                    <m:t> </m:t>
                  </m:r>
                  <m:r>
                    <m:rPr>
                      <m:sty m:val="p"/>
                    </m:rPr>
                    <a:rPr lang="es-CR" sz="1000" b="0" i="0">
                      <a:latin typeface="Cambria Math" panose="02040503050406030204" pitchFamily="18" charset="0"/>
                      <a:ea typeface="Cambria Math" panose="02040503050406030204" pitchFamily="18" charset="0"/>
                    </a:rPr>
                    <m:t>recibido</m:t>
                  </m:r>
                  <m:r>
                    <a:rPr lang="es-CR" sz="1000" b="0" i="0">
                      <a:latin typeface="Cambria Math" panose="02040503050406030204" pitchFamily="18" charset="0"/>
                      <a:ea typeface="Cambria Math" panose="02040503050406030204" pitchFamily="18" charset="0"/>
                    </a:rPr>
                    <m:t> </m:t>
                  </m:r>
                  <m:r>
                    <m:rPr>
                      <m:sty m:val="p"/>
                    </m:rPr>
                    <a:rPr lang="es-CR" sz="1000" b="0" i="0">
                      <a:latin typeface="Cambria Math" panose="02040503050406030204" pitchFamily="18" charset="0"/>
                      <a:ea typeface="Cambria Math" panose="02040503050406030204" pitchFamily="18" charset="0"/>
                    </a:rPr>
                    <m:t>curso</m:t>
                  </m:r>
                  <m:r>
                    <a:rPr lang="es-CR" sz="1000" b="0" i="0">
                      <a:latin typeface="Cambria Math" panose="02040503050406030204" pitchFamily="18" charset="0"/>
                      <a:ea typeface="Cambria Math" panose="02040503050406030204" pitchFamily="18" charset="0"/>
                    </a:rPr>
                    <m:t> </m:t>
                  </m:r>
                  <m:r>
                    <m:rPr>
                      <m:sty m:val="p"/>
                    </m:rPr>
                    <a:rPr lang="es-CR" sz="1000" b="0" i="0">
                      <a:latin typeface="Cambria Math" panose="02040503050406030204" pitchFamily="18" charset="0"/>
                      <a:ea typeface="Cambria Math" panose="02040503050406030204" pitchFamily="18" charset="0"/>
                    </a:rPr>
                    <m:t>de</m:t>
                  </m:r>
                  <m:r>
                    <a:rPr lang="es-CR" sz="1000" b="0" i="0">
                      <a:latin typeface="Cambria Math" panose="02040503050406030204" pitchFamily="18" charset="0"/>
                      <a:ea typeface="Cambria Math" panose="02040503050406030204" pitchFamily="18" charset="0"/>
                    </a:rPr>
                    <m:t> </m:t>
                  </m:r>
                  <m:r>
                    <m:rPr>
                      <m:sty m:val="p"/>
                    </m:rPr>
                    <a:rPr lang="es-CR" sz="1000" b="0" i="0">
                      <a:latin typeface="Cambria Math" panose="02040503050406030204" pitchFamily="18" charset="0"/>
                      <a:ea typeface="Cambria Math" panose="02040503050406030204" pitchFamily="18" charset="0"/>
                    </a:rPr>
                    <m:t>capacitaci</m:t>
                  </m:r>
                  <m:r>
                    <a:rPr lang="es-CR" sz="1000" b="0" i="0">
                      <a:latin typeface="Cambria Math" panose="02040503050406030204" pitchFamily="18" charset="0"/>
                      <a:ea typeface="Cambria Math" panose="02040503050406030204" pitchFamily="18" charset="0"/>
                    </a:rPr>
                    <m:t>ó</m:t>
                  </m:r>
                  <m:r>
                    <m:rPr>
                      <m:sty m:val="p"/>
                    </m:rPr>
                    <a:rPr lang="es-CR" sz="1000" b="0" i="0">
                      <a:latin typeface="Cambria Math" panose="02040503050406030204" pitchFamily="18" charset="0"/>
                      <a:ea typeface="Cambria Math" panose="02040503050406030204" pitchFamily="18" charset="0"/>
                    </a:rPr>
                    <m:t>n</m:t>
                  </m:r>
                  <m:r>
                    <a:rPr lang="es-CR" sz="1000" b="0" i="0">
                      <a:latin typeface="Cambria Math" panose="02040503050406030204" pitchFamily="18" charset="0"/>
                      <a:ea typeface="Cambria Math" panose="02040503050406030204" pitchFamily="18" charset="0"/>
                    </a:rPr>
                    <m:t> </m:t>
                  </m:r>
                  <m:r>
                    <m:rPr>
                      <m:sty m:val="p"/>
                    </m:rPr>
                    <a:rPr lang="es-CR" sz="1000" b="0" i="0">
                      <a:latin typeface="Cambria Math" panose="02040503050406030204" pitchFamily="18" charset="0"/>
                      <a:ea typeface="Cambria Math" panose="02040503050406030204" pitchFamily="18" charset="0"/>
                    </a:rPr>
                    <m:t>u</m:t>
                  </m:r>
                  <m:r>
                    <a:rPr lang="es-CR" sz="1000" b="0" i="0">
                      <a:latin typeface="Cambria Math" panose="02040503050406030204" pitchFamily="18" charset="0"/>
                      <a:ea typeface="Cambria Math" panose="02040503050406030204" pitchFamily="18" charset="0"/>
                    </a:rPr>
                    <m:t> </m:t>
                  </m:r>
                  <m:r>
                    <m:rPr>
                      <m:sty m:val="p"/>
                    </m:rPr>
                    <a:rPr lang="es-CR" sz="1000" b="0" i="0">
                      <a:latin typeface="Cambria Math" panose="02040503050406030204" pitchFamily="18" charset="0"/>
                      <a:ea typeface="Cambria Math" panose="02040503050406030204" pitchFamily="18" charset="0"/>
                    </a:rPr>
                    <m:t>otro</m:t>
                  </m:r>
                  <m:r>
                    <a:rPr lang="es-CR" sz="1000" b="0" i="0">
                      <a:latin typeface="Cambria Math" panose="02040503050406030204" pitchFamily="18" charset="0"/>
                      <a:ea typeface="Cambria Math" panose="02040503050406030204" pitchFamily="18" charset="0"/>
                    </a:rPr>
                    <m:t> </m:t>
                  </m:r>
                  <m:r>
                    <m:rPr>
                      <m:sty m:val="p"/>
                    </m:rPr>
                    <a:rPr lang="es-CR" sz="1000" b="0" i="0">
                      <a:latin typeface="Cambria Math" panose="02040503050406030204" pitchFamily="18" charset="0"/>
                      <a:ea typeface="Cambria Math" panose="02040503050406030204" pitchFamily="18" charset="0"/>
                    </a:rPr>
                    <m:t>tipo</m:t>
                  </m:r>
                  <m:r>
                    <a:rPr lang="es-CR" sz="1000" b="0" i="0">
                      <a:latin typeface="Cambria Math" panose="02040503050406030204" pitchFamily="18" charset="0"/>
                      <a:ea typeface="Cambria Math" panose="02040503050406030204" pitchFamily="18" charset="0"/>
                    </a:rPr>
                    <m:t> </m:t>
                  </m:r>
                  <m:r>
                    <m:rPr>
                      <m:sty m:val="p"/>
                    </m:rPr>
                    <a:rPr lang="es-CR" sz="1000" b="0" i="0">
                      <a:latin typeface="Cambria Math" panose="02040503050406030204" pitchFamily="18" charset="0"/>
                      <a:ea typeface="Cambria Math" panose="02040503050406030204" pitchFamily="18" charset="0"/>
                    </a:rPr>
                    <m:t>de</m:t>
                  </m:r>
                  <m:r>
                    <a:rPr lang="es-CR" sz="1000" b="0" i="0">
                      <a:latin typeface="Cambria Math" panose="02040503050406030204" pitchFamily="18" charset="0"/>
                      <a:ea typeface="Cambria Math" panose="02040503050406030204" pitchFamily="18" charset="0"/>
                    </a:rPr>
                    <m:t> </m:t>
                  </m:r>
                  <m:r>
                    <m:rPr>
                      <m:sty m:val="p"/>
                    </m:rPr>
                    <a:rPr lang="es-CR" sz="1000" b="0" i="0">
                      <a:latin typeface="Cambria Math" panose="02040503050406030204" pitchFamily="18" charset="0"/>
                      <a:ea typeface="Cambria Math" panose="02040503050406030204" pitchFamily="18" charset="0"/>
                    </a:rPr>
                    <m:t>eduaci</m:t>
                  </m:r>
                  <m:r>
                    <a:rPr lang="es-CR" sz="1000" b="0" i="0">
                      <a:latin typeface="Cambria Math" panose="02040503050406030204" pitchFamily="18" charset="0"/>
                      <a:ea typeface="Cambria Math" panose="02040503050406030204" pitchFamily="18" charset="0"/>
                    </a:rPr>
                    <m:t>ó</m:t>
                  </m:r>
                  <m:r>
                    <m:rPr>
                      <m:sty m:val="p"/>
                    </m:rPr>
                    <a:rPr lang="es-CR" sz="1000" b="0" i="0">
                      <a:latin typeface="Cambria Math" panose="02040503050406030204" pitchFamily="18" charset="0"/>
                      <a:ea typeface="Cambria Math" panose="02040503050406030204" pitchFamily="18" charset="0"/>
                    </a:rPr>
                    <m:t>n</m:t>
                  </m:r>
                  <m:r>
                    <a:rPr lang="es-CR" sz="1000" b="0" i="0">
                      <a:latin typeface="Cambria Math" panose="02040503050406030204" pitchFamily="18" charset="0"/>
                      <a:ea typeface="Cambria Math" panose="02040503050406030204" pitchFamily="18" charset="0"/>
                    </a:rPr>
                    <m:t> </m:t>
                  </m:r>
                  <m:r>
                    <m:rPr>
                      <m:sty m:val="p"/>
                    </m:rPr>
                    <a:rPr lang="es-CR" sz="1000" b="0" i="0">
                      <a:latin typeface="Cambria Math" panose="02040503050406030204" pitchFamily="18" charset="0"/>
                      <a:ea typeface="Cambria Math" panose="02040503050406030204" pitchFamily="18" charset="0"/>
                    </a:rPr>
                    <m:t>no</m:t>
                  </m:r>
                  <m:r>
                    <a:rPr lang="es-CR" sz="1000" b="0" i="0">
                      <a:latin typeface="Cambria Math" panose="02040503050406030204" pitchFamily="18" charset="0"/>
                      <a:ea typeface="Cambria Math" panose="02040503050406030204" pitchFamily="18" charset="0"/>
                    </a:rPr>
                    <m:t> </m:t>
                  </m:r>
                  <m:r>
                    <m:rPr>
                      <m:sty m:val="p"/>
                    </m:rPr>
                    <a:rPr lang="es-CR" sz="1000" b="0" i="0">
                      <a:latin typeface="Cambria Math" panose="02040503050406030204" pitchFamily="18" charset="0"/>
                      <a:ea typeface="Cambria Math" panose="02040503050406030204" pitchFamily="18" charset="0"/>
                    </a:rPr>
                    <m:t>formal</m:t>
                  </m:r>
                  <m:r>
                    <a:rPr lang="es-CR" sz="1000" b="0" i="1">
                      <a:latin typeface="Cambria Math" panose="02040503050406030204" pitchFamily="18" charset="0"/>
                      <a:ea typeface="Cambria Math" panose="02040503050406030204" pitchFamily="18" charset="0"/>
                    </a:rPr>
                    <m:t>=</m:t>
                  </m:r>
                  <m:f>
                    <m:fPr>
                      <m:ctrlPr>
                        <a:rPr lang="es-ES" sz="1000" b="0" i="1">
                          <a:latin typeface="Cambria Math" panose="02040503050406030204" pitchFamily="18" charset="0"/>
                          <a:ea typeface="Cambria Math" panose="02040503050406030204" pitchFamily="18" charset="0"/>
                        </a:rPr>
                      </m:ctrlPr>
                    </m:fPr>
                    <m:num>
                      <m:r>
                        <m:rPr>
                          <m:sty m:val="p"/>
                        </m:rPr>
                        <a:rPr lang="es-ES" sz="1000" b="0" i="0">
                          <a:latin typeface="Cambria Math" panose="02040503050406030204" pitchFamily="18" charset="0"/>
                          <a:ea typeface="Cambria Math" panose="02040503050406030204" pitchFamily="18" charset="0"/>
                        </a:rPr>
                        <m:t>Poblaci</m:t>
                      </m:r>
                      <m:r>
                        <a:rPr lang="es-ES" sz="1000" b="0" i="0">
                          <a:latin typeface="Cambria Math" panose="02040503050406030204" pitchFamily="18" charset="0"/>
                          <a:ea typeface="Cambria Math" panose="02040503050406030204" pitchFamily="18" charset="0"/>
                        </a:rPr>
                        <m:t>ó</m:t>
                      </m:r>
                      <m:r>
                        <m:rPr>
                          <m:sty m:val="p"/>
                        </m:rPr>
                        <a:rPr lang="es-ES" sz="1000" b="0" i="0">
                          <a:latin typeface="Cambria Math" panose="02040503050406030204" pitchFamily="18" charset="0"/>
                          <a:ea typeface="Cambria Math" panose="02040503050406030204" pitchFamily="18" charset="0"/>
                        </a:rPr>
                        <m:t>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joven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que</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no</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estudia</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n</m:t>
                      </m:r>
                      <m:r>
                        <a:rPr lang="es-CR" sz="1000" b="0" i="1">
                          <a:latin typeface="Cambria Math" panose="02040503050406030204" pitchFamily="18" charset="0"/>
                          <a:ea typeface="Cambria Math" panose="02040503050406030204" pitchFamily="18" charset="0"/>
                        </a:rPr>
                        <m:t>𝑖</m:t>
                      </m:r>
                      <m:r>
                        <a:rPr lang="es-CR" sz="1000" b="0" i="1">
                          <a:latin typeface="Cambria Math" panose="02040503050406030204" pitchFamily="18" charset="0"/>
                          <a:ea typeface="Cambria Math" panose="02040503050406030204" pitchFamily="18" charset="0"/>
                        </a:rPr>
                        <m:t> </m:t>
                      </m:r>
                      <m:r>
                        <a:rPr lang="es-CR" sz="1000" b="0" i="1">
                          <a:latin typeface="Cambria Math" panose="02040503050406030204" pitchFamily="18" charset="0"/>
                          <a:ea typeface="Cambria Math" panose="02040503050406030204" pitchFamily="18" charset="0"/>
                        </a:rPr>
                        <m:t>𝑡𝑖𝑒𝑛𝑒</m:t>
                      </m:r>
                      <m:r>
                        <a:rPr lang="es-CR" sz="1000" b="0" i="1">
                          <a:latin typeface="Cambria Math" panose="02040503050406030204" pitchFamily="18" charset="0"/>
                          <a:ea typeface="Cambria Math" panose="02040503050406030204" pitchFamily="18" charset="0"/>
                        </a:rPr>
                        <m:t> </m:t>
                      </m:r>
                      <m:r>
                        <a:rPr lang="es-CR" sz="1000" b="0" i="1">
                          <a:latin typeface="Cambria Math" panose="02040503050406030204" pitchFamily="18" charset="0"/>
                          <a:ea typeface="Cambria Math" panose="02040503050406030204" pitchFamily="18" charset="0"/>
                        </a:rPr>
                        <m:t>𝑒𝑚𝑝𝑙𝑒𝑜</m:t>
                      </m:r>
                      <m:r>
                        <a:rPr lang="es-CR" sz="1000" b="0" i="1">
                          <a:latin typeface="Cambria Math" panose="02040503050406030204" pitchFamily="18" charset="0"/>
                          <a:ea typeface="Cambria Math" panose="02040503050406030204" pitchFamily="18" charset="0"/>
                        </a:rPr>
                        <m:t> </m:t>
                      </m:r>
                      <m:r>
                        <a:rPr lang="es-CR" sz="1000" b="0" i="1">
                          <a:latin typeface="Cambria Math" panose="02040503050406030204" pitchFamily="18" charset="0"/>
                          <a:ea typeface="Cambria Math" panose="02040503050406030204" pitchFamily="18" charset="0"/>
                        </a:rPr>
                        <m:t>𝑛𝑖</m:t>
                      </m:r>
                      <m:r>
                        <a:rPr lang="es-CR" sz="1000" b="0" i="1">
                          <a:latin typeface="Cambria Math" panose="02040503050406030204" pitchFamily="18" charset="0"/>
                          <a:ea typeface="Cambria Math" panose="02040503050406030204" pitchFamily="18" charset="0"/>
                        </a:rPr>
                        <m:t> </m:t>
                      </m:r>
                      <m:r>
                        <a:rPr lang="es-CR" sz="1000" b="0" i="1">
                          <a:latin typeface="Cambria Math" panose="02040503050406030204" pitchFamily="18" charset="0"/>
                          <a:ea typeface="Cambria Math" panose="02040503050406030204" pitchFamily="18" charset="0"/>
                        </a:rPr>
                        <m:t>h𝑎𝑛</m:t>
                      </m:r>
                      <m:r>
                        <a:rPr lang="es-CR" sz="1000" b="0" i="1">
                          <a:latin typeface="Cambria Math" panose="02040503050406030204" pitchFamily="18" charset="0"/>
                          <a:ea typeface="Cambria Math" panose="02040503050406030204" pitchFamily="18" charset="0"/>
                        </a:rPr>
                        <m:t> </m:t>
                      </m:r>
                      <m:r>
                        <a:rPr lang="es-CR" sz="1000" b="0" i="1">
                          <a:latin typeface="Cambria Math" panose="02040503050406030204" pitchFamily="18" charset="0"/>
                          <a:ea typeface="Cambria Math" panose="02040503050406030204" pitchFamily="18" charset="0"/>
                        </a:rPr>
                        <m:t>𝑟𝑒𝑐𝑖𝑏𝑖𝑑𝑜</m:t>
                      </m:r>
                      <m:r>
                        <a:rPr lang="es-CR" sz="1000" b="0" i="1">
                          <a:latin typeface="Cambria Math" panose="02040503050406030204" pitchFamily="18" charset="0"/>
                          <a:ea typeface="Cambria Math" panose="02040503050406030204" pitchFamily="18" charset="0"/>
                        </a:rPr>
                        <m:t> </m:t>
                      </m:r>
                      <m:r>
                        <a:rPr lang="es-CR" sz="1000" b="0" i="1">
                          <a:latin typeface="Cambria Math" panose="02040503050406030204" pitchFamily="18" charset="0"/>
                          <a:ea typeface="Cambria Math" panose="02040503050406030204" pitchFamily="18" charset="0"/>
                        </a:rPr>
                        <m:t>𝑐𝑎𝑝𝑎𝑐𝑖𝑡𝑎𝑐𝑖</m:t>
                      </m:r>
                      <m:r>
                        <a:rPr lang="es-CR" sz="1000" b="0" i="1">
                          <a:latin typeface="Cambria Math" panose="02040503050406030204" pitchFamily="18" charset="0"/>
                          <a:ea typeface="Cambria Math" panose="02040503050406030204" pitchFamily="18" charset="0"/>
                        </a:rPr>
                        <m:t>ó</m:t>
                      </m:r>
                      <m:r>
                        <a:rPr lang="es-CR" sz="1000" b="0" i="1">
                          <a:latin typeface="Cambria Math" panose="02040503050406030204" pitchFamily="18" charset="0"/>
                          <a:ea typeface="Cambria Math" panose="02040503050406030204" pitchFamily="18" charset="0"/>
                        </a:rPr>
                        <m:t>𝑛</m:t>
                      </m:r>
                      <m:r>
                        <a:rPr lang="es-CR" sz="1000" b="0" i="1">
                          <a:latin typeface="Cambria Math" panose="02040503050406030204" pitchFamily="18" charset="0"/>
                          <a:ea typeface="Cambria Math" panose="02040503050406030204" pitchFamily="18" charset="0"/>
                        </a:rPr>
                        <m:t> </m:t>
                      </m:r>
                      <m:r>
                        <a:rPr lang="es-CR" sz="1000" b="0" i="1">
                          <a:latin typeface="Cambria Math" panose="02040503050406030204" pitchFamily="18" charset="0"/>
                          <a:ea typeface="Cambria Math" panose="02040503050406030204" pitchFamily="18" charset="0"/>
                        </a:rPr>
                        <m:t>𝑢</m:t>
                      </m:r>
                      <m:r>
                        <a:rPr lang="es-CR" sz="1000" b="0" i="1">
                          <a:latin typeface="Cambria Math" panose="02040503050406030204" pitchFamily="18" charset="0"/>
                          <a:ea typeface="Cambria Math" panose="02040503050406030204" pitchFamily="18" charset="0"/>
                        </a:rPr>
                        <m:t> </m:t>
                      </m:r>
                      <m:r>
                        <a:rPr lang="es-CR" sz="1000" b="0" i="1">
                          <a:latin typeface="Cambria Math" panose="02040503050406030204" pitchFamily="18" charset="0"/>
                          <a:ea typeface="Cambria Math" panose="02040503050406030204" pitchFamily="18" charset="0"/>
                        </a:rPr>
                        <m:t>𝑜𝑡𝑟𝑜</m:t>
                      </m:r>
                      <m:r>
                        <a:rPr lang="es-CR" sz="1000" b="0" i="1">
                          <a:latin typeface="Cambria Math" panose="02040503050406030204" pitchFamily="18" charset="0"/>
                          <a:ea typeface="Cambria Math" panose="02040503050406030204" pitchFamily="18" charset="0"/>
                        </a:rPr>
                        <m:t> </m:t>
                      </m:r>
                      <m:r>
                        <a:rPr lang="es-CR" sz="1000" b="0" i="1">
                          <a:latin typeface="Cambria Math" panose="02040503050406030204" pitchFamily="18" charset="0"/>
                          <a:ea typeface="Cambria Math" panose="02040503050406030204" pitchFamily="18" charset="0"/>
                        </a:rPr>
                        <m:t>𝑡𝑖𝑝𝑜</m:t>
                      </m:r>
                      <m:r>
                        <a:rPr lang="es-CR" sz="1000" b="0" i="1">
                          <a:latin typeface="Cambria Math" panose="02040503050406030204" pitchFamily="18" charset="0"/>
                          <a:ea typeface="Cambria Math" panose="02040503050406030204" pitchFamily="18" charset="0"/>
                        </a:rPr>
                        <m:t> </m:t>
                      </m:r>
                      <m:r>
                        <a:rPr lang="es-CR" sz="1000" b="0" i="1">
                          <a:latin typeface="Cambria Math" panose="02040503050406030204" pitchFamily="18" charset="0"/>
                          <a:ea typeface="Cambria Math" panose="02040503050406030204" pitchFamily="18" charset="0"/>
                        </a:rPr>
                        <m:t>𝑑𝑒</m:t>
                      </m:r>
                      <m:r>
                        <a:rPr lang="es-CR" sz="1000" b="0" i="1">
                          <a:latin typeface="Cambria Math" panose="02040503050406030204" pitchFamily="18" charset="0"/>
                          <a:ea typeface="Cambria Math" panose="02040503050406030204" pitchFamily="18" charset="0"/>
                        </a:rPr>
                        <m:t> </m:t>
                      </m:r>
                      <m:r>
                        <a:rPr lang="es-CR" sz="1000" b="0" i="1">
                          <a:latin typeface="Cambria Math" panose="02040503050406030204" pitchFamily="18" charset="0"/>
                          <a:ea typeface="Cambria Math" panose="02040503050406030204" pitchFamily="18" charset="0"/>
                        </a:rPr>
                        <m:t>𝑒𝑑𝑢𝑐𝑎𝑐𝑖</m:t>
                      </m:r>
                      <m:r>
                        <a:rPr lang="es-CR" sz="1000" b="0" i="1">
                          <a:latin typeface="Cambria Math" panose="02040503050406030204" pitchFamily="18" charset="0"/>
                          <a:ea typeface="Cambria Math" panose="02040503050406030204" pitchFamily="18" charset="0"/>
                        </a:rPr>
                        <m:t>ó</m:t>
                      </m:r>
                      <m:r>
                        <a:rPr lang="es-CR" sz="1000" b="0" i="1">
                          <a:latin typeface="Cambria Math" panose="02040503050406030204" pitchFamily="18" charset="0"/>
                          <a:ea typeface="Cambria Math" panose="02040503050406030204" pitchFamily="18" charset="0"/>
                        </a:rPr>
                        <m:t>𝑛</m:t>
                      </m:r>
                      <m:r>
                        <a:rPr lang="es-CR" sz="1000" b="0" i="1">
                          <a:latin typeface="Cambria Math" panose="02040503050406030204" pitchFamily="18" charset="0"/>
                          <a:ea typeface="Cambria Math" panose="02040503050406030204" pitchFamily="18" charset="0"/>
                        </a:rPr>
                        <m:t> </m:t>
                      </m:r>
                      <m:r>
                        <a:rPr lang="es-CR" sz="1000" b="0" i="1">
                          <a:latin typeface="Cambria Math" panose="02040503050406030204" pitchFamily="18" charset="0"/>
                          <a:ea typeface="Cambria Math" panose="02040503050406030204" pitchFamily="18" charset="0"/>
                        </a:rPr>
                        <m:t>𝑛𝑜</m:t>
                      </m:r>
                      <m:r>
                        <a:rPr lang="es-CR" sz="1000" b="0" i="1">
                          <a:latin typeface="Cambria Math" panose="02040503050406030204" pitchFamily="18" charset="0"/>
                          <a:ea typeface="Cambria Math" panose="02040503050406030204" pitchFamily="18" charset="0"/>
                        </a:rPr>
                        <m:t> </m:t>
                      </m:r>
                      <m:r>
                        <a:rPr lang="es-CR" sz="1000" b="0" i="1">
                          <a:latin typeface="Cambria Math" panose="02040503050406030204" pitchFamily="18" charset="0"/>
                          <a:ea typeface="Cambria Math" panose="02040503050406030204" pitchFamily="18" charset="0"/>
                        </a:rPr>
                        <m:t>𝑟𝑒𝑔𝑢𝑙𝑎𝑟</m:t>
                      </m:r>
                    </m:num>
                    <m:den>
                      <m:r>
                        <m:rPr>
                          <m:sty m:val="p"/>
                        </m:rPr>
                        <a:rPr lang="es-ES" sz="1000" b="0" i="0">
                          <a:latin typeface="Cambria Math" panose="02040503050406030204" pitchFamily="18" charset="0"/>
                          <a:ea typeface="Cambria Math" panose="02040503050406030204" pitchFamily="18" charset="0"/>
                        </a:rPr>
                        <m:t>Poblaci</m:t>
                      </m:r>
                      <m:r>
                        <a:rPr lang="es-ES" sz="1000" b="0" i="0">
                          <a:latin typeface="Cambria Math" panose="02040503050406030204" pitchFamily="18" charset="0"/>
                          <a:ea typeface="Cambria Math" panose="02040503050406030204" pitchFamily="18" charset="0"/>
                        </a:rPr>
                        <m:t>ó</m:t>
                      </m:r>
                      <m:r>
                        <m:rPr>
                          <m:sty m:val="p"/>
                        </m:rPr>
                        <a:rPr lang="es-ES" sz="1000" b="0" i="0">
                          <a:latin typeface="Cambria Math" panose="02040503050406030204" pitchFamily="18" charset="0"/>
                          <a:ea typeface="Cambria Math" panose="02040503050406030204" pitchFamily="18" charset="0"/>
                        </a:rPr>
                        <m:t>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joven</m:t>
                      </m:r>
                      <m:r>
                        <a:rPr lang="es-ES" sz="1000" b="0" i="0">
                          <a:latin typeface="Cambria Math" panose="02040503050406030204" pitchFamily="18" charset="0"/>
                          <a:ea typeface="Cambria Math" panose="02040503050406030204" pitchFamily="18" charset="0"/>
                        </a:rPr>
                        <m:t> </m:t>
                      </m:r>
                      <m:r>
                        <m:rPr>
                          <m:sty m:val="p"/>
                        </m:rPr>
                        <a:rPr lang="es-ES" sz="1000" b="0" i="0">
                          <a:latin typeface="Cambria Math" panose="02040503050406030204" pitchFamily="18" charset="0"/>
                          <a:ea typeface="Cambria Math" panose="02040503050406030204" pitchFamily="18" charset="0"/>
                        </a:rPr>
                        <m:t>total</m:t>
                      </m:r>
                      <m:r>
                        <a:rPr lang="es-ES" sz="1000" b="0" i="0">
                          <a:latin typeface="Cambria Math" panose="02040503050406030204" pitchFamily="18" charset="0"/>
                          <a:ea typeface="Cambria Math" panose="02040503050406030204" pitchFamily="18" charset="0"/>
                        </a:rPr>
                        <m:t> </m:t>
                      </m:r>
                    </m:den>
                  </m:f>
                  <m:r>
                    <a:rPr lang="es-ES" sz="1000" b="0" i="1">
                      <a:latin typeface="Cambria Math" panose="02040503050406030204" pitchFamily="18" charset="0"/>
                      <a:ea typeface="Cambria Math" panose="02040503050406030204" pitchFamily="18" charset="0"/>
                    </a:rPr>
                    <m:t>×100</m:t>
                  </m:r>
                </m:oMath>
              </a14:m>
              <a:endParaRPr lang="es-ES" sz="1000" b="0" i="0">
                <a:latin typeface="Cambria Math" panose="02040503050406030204" pitchFamily="18" charset="0"/>
                <a:ea typeface="Cambria Math" panose="02040503050406030204" pitchFamily="18" charset="0"/>
              </a:endParaRPr>
            </a:p>
          </xdr:txBody>
        </xdr:sp>
      </mc:Choice>
      <mc:Fallback xmlns="">
        <xdr:sp macro="" textlink="">
          <xdr:nvSpPr>
            <xdr:cNvPr id="3" name="1 CuadroTexto">
              <a:extLst>
                <a:ext uri="{FF2B5EF4-FFF2-40B4-BE49-F238E27FC236}">
                  <a16:creationId xmlns:a16="http://schemas.microsoft.com/office/drawing/2014/main" id="{00000000-0008-0000-E100-000002000000}"/>
                </a:ext>
              </a:extLst>
            </xdr:cNvPr>
            <xdr:cNvSpPr txBox="1"/>
          </xdr:nvSpPr>
          <xdr:spPr>
            <a:xfrm>
              <a:off x="3790950" y="5537729"/>
              <a:ext cx="12858749" cy="790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ES" sz="1000" b="0" i="0">
                  <a:latin typeface="Cambria Math" panose="02040503050406030204" pitchFamily="18" charset="0"/>
                  <a:ea typeface="Cambria Math" panose="02040503050406030204" pitchFamily="18" charset="0"/>
                </a:rPr>
                <a:t>Porcentaje</a:t>
              </a:r>
              <a:r>
                <a:rPr lang="es-ES" sz="1000" b="0" i="0" baseline="0">
                  <a:latin typeface="Cambria Math" panose="02040503050406030204" pitchFamily="18" charset="0"/>
                  <a:ea typeface="Cambria Math" panose="02040503050406030204" pitchFamily="18" charset="0"/>
                </a:rPr>
                <a:t> de j</a:t>
              </a:r>
              <a:r>
                <a:rPr lang="es-ES" sz="1000" b="0" i="0">
                  <a:latin typeface="Cambria Math" panose="02040503050406030204" pitchFamily="18" charset="0"/>
                  <a:ea typeface="Cambria Math" panose="02040503050406030204" pitchFamily="18" charset="0"/>
                </a:rPr>
                <a:t>ovene</a:t>
              </a:r>
              <a:r>
                <a:rPr lang="es-CR" sz="1000" b="0" i="0">
                  <a:latin typeface="Cambria Math" panose="02040503050406030204" pitchFamily="18" charset="0"/>
                  <a:ea typeface="Cambria Math" panose="02040503050406030204" pitchFamily="18" charset="0"/>
                </a:rPr>
                <a:t>s</a:t>
              </a:r>
              <a:r>
                <a:rPr lang="es-ES" sz="1000" b="0" i="0">
                  <a:latin typeface="Cambria Math" panose="02040503050406030204" pitchFamily="18" charset="0"/>
                  <a:ea typeface="Cambria Math" panose="02040503050406030204" pitchFamily="18" charset="0"/>
                </a:rPr>
                <a:t> que no estudian ni tienen empleo</a:t>
              </a:r>
              <a:r>
                <a:rPr lang="es-CR" sz="1000" b="0" i="0">
                  <a:latin typeface="Cambria Math" panose="02040503050406030204" pitchFamily="18" charset="0"/>
                  <a:ea typeface="Cambria Math" panose="02040503050406030204" pitchFamily="18" charset="0"/>
                </a:rPr>
                <a:t> ni han recibido curso de capacitación u otro tipo de eduación no formal=</a:t>
              </a:r>
              <a:r>
                <a:rPr lang="es-ES" sz="1000" b="0" i="0">
                  <a:latin typeface="Cambria Math" panose="02040503050406030204" pitchFamily="18" charset="0"/>
                  <a:ea typeface="Cambria Math" panose="02040503050406030204" pitchFamily="18" charset="0"/>
                </a:rPr>
                <a:t>(Población joven que no estudia n</a:t>
              </a:r>
              <a:r>
                <a:rPr lang="es-CR" sz="1000" b="0" i="0">
                  <a:latin typeface="Cambria Math" panose="02040503050406030204" pitchFamily="18" charset="0"/>
                  <a:ea typeface="Cambria Math" panose="02040503050406030204" pitchFamily="18" charset="0"/>
                </a:rPr>
                <a:t>𝑖 𝑡𝑖𝑒𝑛𝑒 𝑒𝑚𝑝𝑙𝑒𝑜 𝑛𝑖 ℎ𝑎𝑛 𝑟𝑒𝑐𝑖𝑏𝑖𝑑𝑜 𝑐𝑎𝑝𝑎𝑐𝑖𝑡𝑎𝑐𝑖ó𝑛 𝑢 𝑜𝑡𝑟𝑜 𝑡𝑖𝑝𝑜 𝑑𝑒 𝑒𝑑𝑢𝑐𝑎𝑐𝑖ó𝑛 𝑛𝑜 𝑟𝑒𝑔𝑢𝑙𝑎𝑟</a:t>
              </a:r>
              <a:r>
                <a:rPr lang="es-ES" sz="1000" b="0" i="0">
                  <a:latin typeface="Cambria Math" panose="02040503050406030204" pitchFamily="18" charset="0"/>
                  <a:ea typeface="Cambria Math" panose="02040503050406030204" pitchFamily="18" charset="0"/>
                </a:rPr>
                <a:t>)/(Población joven total )×100</a:t>
              </a:r>
            </a:p>
          </xdr:txBody>
        </xdr:sp>
      </mc:Fallback>
    </mc:AlternateContent>
    <xdr:clientData/>
  </xdr:oneCellAnchor>
</xdr:wsDr>
</file>

<file path=xl/drawings/drawing189.xml><?xml version="1.0" encoding="utf-8"?>
<xdr:wsDr xmlns:xdr="http://schemas.openxmlformats.org/drawingml/2006/spreadsheetDrawing" xmlns:a="http://schemas.openxmlformats.org/drawingml/2006/main">
  <xdr:oneCellAnchor>
    <xdr:from>
      <xdr:col>2</xdr:col>
      <xdr:colOff>1571625</xdr:colOff>
      <xdr:row>15</xdr:row>
      <xdr:rowOff>133352</xdr:rowOff>
    </xdr:from>
    <xdr:ext cx="5272087" cy="351186"/>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E300-000002000000}"/>
                </a:ext>
              </a:extLst>
            </xdr:cNvPr>
            <xdr:cNvSpPr txBox="1"/>
          </xdr:nvSpPr>
          <xdr:spPr>
            <a:xfrm>
              <a:off x="4095750" y="6591302"/>
              <a:ext cx="5272087" cy="351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𝑁</m:t>
                        </m:r>
                        <m:r>
                          <a:rPr lang="es-CR" sz="1100" b="0" i="1">
                            <a:latin typeface="Cambria Math" panose="02040503050406030204" pitchFamily="18" charset="0"/>
                          </a:rPr>
                          <m:t>ú</m:t>
                        </m:r>
                        <m:r>
                          <a:rPr lang="es-CR" sz="1100" b="0" i="1">
                            <a:latin typeface="Cambria Math" panose="02040503050406030204" pitchFamily="18" charset="0"/>
                          </a:rPr>
                          <m:t>𝑚𝑒𝑟𝑜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𝑛𝑖</m:t>
                        </m:r>
                        <m:r>
                          <a:rPr lang="es-CR" sz="1100" b="0" i="1">
                            <a:latin typeface="Cambria Math" panose="02040503050406030204" pitchFamily="18" charset="0"/>
                          </a:rPr>
                          <m:t>ñ</m:t>
                        </m:r>
                        <m:r>
                          <a:rPr lang="es-CR" sz="1100" b="0" i="1">
                            <a:latin typeface="Cambria Math" panose="02040503050406030204" pitchFamily="18" charset="0"/>
                          </a:rPr>
                          <m:t>𝑜𝑠</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𝑛𝑖</m:t>
                        </m:r>
                        <m:r>
                          <a:rPr lang="es-CR" sz="1100" b="0" i="1">
                            <a:latin typeface="Cambria Math" panose="02040503050406030204" pitchFamily="18" charset="0"/>
                          </a:rPr>
                          <m:t>ñ</m:t>
                        </m:r>
                        <m:r>
                          <a:rPr lang="es-CR" sz="1100" b="0" i="1">
                            <a:latin typeface="Cambria Math" panose="02040503050406030204" pitchFamily="18" charset="0"/>
                          </a:rPr>
                          <m:t>𝑎𝑠</m:t>
                        </m:r>
                        <m:r>
                          <a:rPr lang="es-CR" sz="1100" b="0" i="1">
                            <a:latin typeface="Cambria Math" panose="02040503050406030204" pitchFamily="18" charset="0"/>
                          </a:rPr>
                          <m:t> </m:t>
                        </m:r>
                        <m:r>
                          <a:rPr lang="es-CR" sz="1100" b="0" i="1">
                            <a:latin typeface="Cambria Math" panose="02040503050406030204" pitchFamily="18" charset="0"/>
                          </a:rPr>
                          <m:t>𝑒𝑛𝑡𝑟𝑒</m:t>
                        </m:r>
                        <m:r>
                          <a:rPr lang="es-CR" sz="1100" b="0" i="1">
                            <a:latin typeface="Cambria Math" panose="02040503050406030204" pitchFamily="18" charset="0"/>
                          </a:rPr>
                          <m:t> 5 </m:t>
                        </m:r>
                        <m:r>
                          <a:rPr lang="es-CR" sz="1100" b="0" i="1">
                            <a:latin typeface="Cambria Math" panose="02040503050406030204" pitchFamily="18" charset="0"/>
                          </a:rPr>
                          <m:t>𝑦</m:t>
                        </m:r>
                        <m:r>
                          <a:rPr lang="es-CR" sz="1100" b="0" i="1">
                            <a:latin typeface="Cambria Math" panose="02040503050406030204" pitchFamily="18" charset="0"/>
                          </a:rPr>
                          <m:t> 17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r>
                          <a:rPr lang="es-CR" sz="1100" b="0" i="1">
                            <a:latin typeface="Cambria Math" panose="02040503050406030204" pitchFamily="18" charset="0"/>
                          </a:rPr>
                          <m:t> </m:t>
                        </m:r>
                        <m:r>
                          <a:rPr lang="es-CR" sz="1100" b="0" i="1">
                            <a:latin typeface="Cambria Math" panose="02040503050406030204" pitchFamily="18" charset="0"/>
                          </a:rPr>
                          <m:t>𝑞𝑢𝑒</m:t>
                        </m:r>
                        <m:r>
                          <a:rPr lang="es-CR" sz="1100" b="0" i="1">
                            <a:latin typeface="Cambria Math" panose="02040503050406030204" pitchFamily="18" charset="0"/>
                          </a:rPr>
                          <m:t> </m:t>
                        </m:r>
                        <m:r>
                          <a:rPr lang="es-CR" sz="1100" b="0" i="1">
                            <a:latin typeface="Cambria Math" panose="02040503050406030204" pitchFamily="18" charset="0"/>
                          </a:rPr>
                          <m:t>𝑟𝑒𝑎𝑙𝑖𝑧𝑎𝑛</m:t>
                        </m:r>
                        <m:r>
                          <a:rPr lang="es-CR" sz="1100" b="0" i="1">
                            <a:latin typeface="Cambria Math" panose="02040503050406030204" pitchFamily="18" charset="0"/>
                          </a:rPr>
                          <m:t> </m:t>
                        </m:r>
                        <m:r>
                          <a:rPr lang="es-CR" sz="1100" b="0" i="1">
                            <a:latin typeface="Cambria Math" panose="02040503050406030204" pitchFamily="18" charset="0"/>
                          </a:rPr>
                          <m:t>𝑡𝑟𝑎𝑏𝑎𝑗𝑜</m:t>
                        </m:r>
                        <m:r>
                          <a:rPr lang="es-CR" sz="1100" b="0" i="1">
                            <a:latin typeface="Cambria Math" panose="02040503050406030204" pitchFamily="18" charset="0"/>
                          </a:rPr>
                          <m:t> </m:t>
                        </m:r>
                        <m:r>
                          <a:rPr lang="es-CR" sz="1100" b="0" i="1">
                            <a:latin typeface="Cambria Math" panose="02040503050406030204" pitchFamily="18" charset="0"/>
                          </a:rPr>
                          <m:t>𝑖𝑛𝑓𝑎𝑛𝑡𝑖𝑙</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𝑑𝑒𝑙</m:t>
                        </m:r>
                        <m:r>
                          <a:rPr lang="es-CR" sz="1100" b="0" i="1">
                            <a:latin typeface="Cambria Math" panose="02040503050406030204" pitchFamily="18" charset="0"/>
                          </a:rPr>
                          <m:t> </m:t>
                        </m:r>
                        <m:r>
                          <a:rPr lang="es-CR" sz="1100" b="0" i="1">
                            <a:latin typeface="Cambria Math" panose="02040503050406030204" pitchFamily="18" charset="0"/>
                          </a:rPr>
                          <m:t>𝑛𝑖</m:t>
                        </m:r>
                        <m:r>
                          <a:rPr lang="es-CR" sz="1100" b="0" i="1">
                            <a:latin typeface="Cambria Math" panose="02040503050406030204" pitchFamily="18" charset="0"/>
                          </a:rPr>
                          <m:t>ñ</m:t>
                        </m:r>
                        <m:r>
                          <a:rPr lang="es-CR" sz="1100" b="0" i="1">
                            <a:latin typeface="Cambria Math" panose="02040503050406030204" pitchFamily="18" charset="0"/>
                          </a:rPr>
                          <m:t>𝑜𝑠</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𝑛𝑖</m:t>
                        </m:r>
                        <m:r>
                          <a:rPr lang="es-CR" sz="1100" b="0" i="1">
                            <a:latin typeface="Cambria Math" panose="02040503050406030204" pitchFamily="18" charset="0"/>
                          </a:rPr>
                          <m:t>ñ</m:t>
                        </m:r>
                        <m:r>
                          <a:rPr lang="es-CR" sz="1100" b="0" i="1">
                            <a:latin typeface="Cambria Math" panose="02040503050406030204" pitchFamily="18" charset="0"/>
                          </a:rPr>
                          <m:t>𝑎𝑠</m:t>
                        </m:r>
                        <m:r>
                          <a:rPr lang="es-CR" sz="1100" b="0" i="1">
                            <a:latin typeface="Cambria Math" panose="02040503050406030204" pitchFamily="18" charset="0"/>
                          </a:rPr>
                          <m:t> </m:t>
                        </m:r>
                        <m:r>
                          <a:rPr lang="es-CR" sz="1100" b="0" i="1">
                            <a:latin typeface="Cambria Math" panose="02040503050406030204" pitchFamily="18" charset="0"/>
                          </a:rPr>
                          <m:t>𝑒𝑛𝑡𝑟𝑒</m:t>
                        </m:r>
                        <m:r>
                          <a:rPr lang="es-CR" sz="1100" b="0" i="1">
                            <a:latin typeface="Cambria Math" panose="02040503050406030204" pitchFamily="18" charset="0"/>
                          </a:rPr>
                          <m:t> 5 </m:t>
                        </m:r>
                        <m:r>
                          <a:rPr lang="es-CR" sz="1100" b="0" i="1">
                            <a:latin typeface="Cambria Math" panose="02040503050406030204" pitchFamily="18" charset="0"/>
                          </a:rPr>
                          <m:t>𝑦</m:t>
                        </m:r>
                        <m:r>
                          <a:rPr lang="es-CR" sz="1100" b="0" i="1">
                            <a:latin typeface="Cambria Math" panose="02040503050406030204" pitchFamily="18" charset="0"/>
                          </a:rPr>
                          <m:t> 17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den>
                    </m:f>
                    <m:r>
                      <a:rPr lang="es-CR" sz="1100" b="0" i="1">
                        <a:latin typeface="Cambria Math" panose="02040503050406030204" pitchFamily="18" charset="0"/>
                        <a:ea typeface="Cambria Math" panose="02040503050406030204" pitchFamily="18" charset="0"/>
                      </a:rPr>
                      <m:t>×</m:t>
                    </m:r>
                    <m:r>
                      <a:rPr lang="es-ES" sz="1100" b="0" i="1">
                        <a:latin typeface="Cambria Math" panose="02040503050406030204" pitchFamily="18" charset="0"/>
                        <a:ea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E300-000002000000}"/>
                </a:ext>
              </a:extLst>
            </xdr:cNvPr>
            <xdr:cNvSpPr txBox="1"/>
          </xdr:nvSpPr>
          <xdr:spPr>
            <a:xfrm>
              <a:off x="4095750" y="6591302"/>
              <a:ext cx="5272087" cy="351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𝑁ú𝑚𝑒𝑟𝑜 𝑑𝑒 𝑛𝑖ñ𝑜𝑠 𝑦 𝑛𝑖ñ𝑎𝑠 𝑒𝑛𝑡𝑟𝑒 5 𝑦 17 𝑎ñ𝑜𝑠 𝑞𝑢𝑒 𝑟𝑒𝑎𝑙𝑖𝑧𝑎𝑛 𝑡𝑟𝑎𝑏𝑎𝑗𝑜 𝑖𝑛𝑓𝑎𝑛𝑡𝑖𝑙)/(𝑇𝑜𝑡𝑎𝑙 𝑑𝑒𝑙 𝑛𝑖ñ𝑜𝑠 𝑦 𝑛𝑖ñ𝑎𝑠 𝑒𝑛𝑡𝑟𝑒 5 𝑦 17 𝑎ñ𝑜𝑠)</a:t>
              </a:r>
              <a:r>
                <a:rPr lang="es-CR" sz="1100" b="0" i="0">
                  <a:latin typeface="Cambria Math" panose="02040503050406030204" pitchFamily="18" charset="0"/>
                  <a:ea typeface="Cambria Math" panose="02040503050406030204" pitchFamily="18" charset="0"/>
                </a:rPr>
                <a:t>×</a:t>
              </a:r>
              <a:r>
                <a:rPr lang="es-ES" sz="1100" b="0" i="0">
                  <a:latin typeface="Cambria Math" panose="02040503050406030204" pitchFamily="18" charset="0"/>
                  <a:ea typeface="Cambria Math" panose="02040503050406030204" pitchFamily="18" charset="0"/>
                </a:rPr>
                <a:t>100</a:t>
              </a:r>
              <a:endParaRPr lang="es-CR" sz="1100"/>
            </a:p>
          </xdr:txBody>
        </xdr:sp>
      </mc:Fallback>
    </mc:AlternateContent>
    <xdr:clientData/>
  </xdr:oneCellAnchor>
</xdr:wsDr>
</file>

<file path=xl/drawings/drawing190.xml><?xml version="1.0" encoding="utf-8"?>
<xdr:wsDr xmlns:xdr="http://schemas.openxmlformats.org/drawingml/2006/spreadsheetDrawing" xmlns:a="http://schemas.openxmlformats.org/drawingml/2006/main">
  <xdr:oneCellAnchor>
    <xdr:from>
      <xdr:col>3</xdr:col>
      <xdr:colOff>114300</xdr:colOff>
      <xdr:row>16</xdr:row>
      <xdr:rowOff>126207</xdr:rowOff>
    </xdr:from>
    <xdr:ext cx="4312655" cy="294183"/>
    <mc:AlternateContent xmlns:mc="http://schemas.openxmlformats.org/markup-compatibility/2006" xmlns:a14="http://schemas.microsoft.com/office/drawing/2010/main">
      <mc:Choice Requires="a14">
        <xdr:sp macro="" textlink="">
          <xdr:nvSpPr>
            <xdr:cNvPr id="2" name="CuadroTexto 1"/>
            <xdr:cNvSpPr txBox="1"/>
          </xdr:nvSpPr>
          <xdr:spPr>
            <a:xfrm>
              <a:off x="4238625" y="9698832"/>
              <a:ext cx="4312655" cy="2941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1">
                  <a:latin typeface="+mn-lt"/>
                </a:rPr>
                <a:t>Índice</a:t>
              </a:r>
              <a:r>
                <a:rPr lang="es-ES" sz="1200" i="1" baseline="0">
                  <a:latin typeface="+mn-lt"/>
                </a:rPr>
                <a:t> frecuencia </a:t>
              </a:r>
              <a:r>
                <a:rPr lang="es-ES" sz="1200" i="0" baseline="0">
                  <a:latin typeface="+mn-lt"/>
                </a:rPr>
                <a:t>= </a:t>
              </a:r>
              <a14:m>
                <m:oMath xmlns:m="http://schemas.openxmlformats.org/officeDocument/2006/math">
                  <m:f>
                    <m:fPr>
                      <m:ctrlPr>
                        <a:rPr lang="es-ES" sz="1200" i="1" baseline="0">
                          <a:latin typeface="Cambria Math" panose="02040503050406030204" pitchFamily="18" charset="0"/>
                        </a:rPr>
                      </m:ctrlPr>
                    </m:fPr>
                    <m:num>
                      <m:r>
                        <a:rPr lang="es-ES" sz="1200" b="0" i="1" baseline="0">
                          <a:latin typeface="Cambria Math" panose="02040503050406030204" pitchFamily="18" charset="0"/>
                        </a:rPr>
                        <m:t>𝑁</m:t>
                      </m:r>
                      <m:r>
                        <a:rPr lang="es-ES" sz="1200" b="0" i="1" baseline="0">
                          <a:latin typeface="Cambria Math" panose="02040503050406030204" pitchFamily="18" charset="0"/>
                        </a:rPr>
                        <m:t>ú</m:t>
                      </m:r>
                      <m:r>
                        <a:rPr lang="es-ES" sz="1200" b="0" i="1" baseline="0">
                          <a:latin typeface="Cambria Math" panose="02040503050406030204" pitchFamily="18" charset="0"/>
                        </a:rPr>
                        <m:t>𝑚𝑒𝑟𝑜</m:t>
                      </m:r>
                      <m:r>
                        <a:rPr lang="es-ES" sz="1200" b="0" i="1" baseline="0">
                          <a:latin typeface="Cambria Math" panose="02040503050406030204" pitchFamily="18" charset="0"/>
                        </a:rPr>
                        <m:t> </m:t>
                      </m:r>
                      <m:r>
                        <a:rPr lang="es-ES" sz="1200" b="0" i="1" baseline="0">
                          <a:latin typeface="Cambria Math" panose="02040503050406030204" pitchFamily="18" charset="0"/>
                        </a:rPr>
                        <m:t>𝑑𝑒</m:t>
                      </m:r>
                      <m:r>
                        <a:rPr lang="es-ES" sz="1200" b="0" i="1" baseline="0">
                          <a:latin typeface="Cambria Math" panose="02040503050406030204" pitchFamily="18" charset="0"/>
                        </a:rPr>
                        <m:t> </m:t>
                      </m:r>
                      <m:r>
                        <a:rPr lang="es-ES" sz="1200" b="0" i="1" baseline="0">
                          <a:latin typeface="Cambria Math" panose="02040503050406030204" pitchFamily="18" charset="0"/>
                        </a:rPr>
                        <m:t>𝑐𝑎𝑠𝑜𝑠</m:t>
                      </m:r>
                      <m:r>
                        <a:rPr lang="es-ES" sz="1200" b="0" i="1" baseline="0">
                          <a:latin typeface="Cambria Math" panose="02040503050406030204" pitchFamily="18" charset="0"/>
                        </a:rPr>
                        <m:t>  (</m:t>
                      </m:r>
                      <m:r>
                        <a:rPr lang="es-ES" sz="1200" b="0" i="1" baseline="0">
                          <a:latin typeface="Cambria Math" panose="02040503050406030204" pitchFamily="18" charset="0"/>
                        </a:rPr>
                        <m:t>𝑚𝑒𝑠</m:t>
                      </m:r>
                      <m:r>
                        <a:rPr lang="es-ES" sz="1200" b="0" i="1" baseline="0">
                          <a:latin typeface="Cambria Math" panose="02040503050406030204" pitchFamily="18" charset="0"/>
                        </a:rPr>
                        <m:t> </m:t>
                      </m:r>
                      <m:r>
                        <a:rPr lang="es-ES" sz="1200" b="0" i="1" baseline="0">
                          <a:latin typeface="Cambria Math" panose="02040503050406030204" pitchFamily="18" charset="0"/>
                        </a:rPr>
                        <m:t>𝑜</m:t>
                      </m:r>
                      <m:r>
                        <a:rPr lang="es-ES" sz="1200" b="0" i="1" baseline="0">
                          <a:latin typeface="Cambria Math" panose="02040503050406030204" pitchFamily="18" charset="0"/>
                        </a:rPr>
                        <m:t> </m:t>
                      </m:r>
                      <m:r>
                        <a:rPr lang="es-ES" sz="1200" b="0" i="1" baseline="0">
                          <a:latin typeface="Cambria Math" panose="02040503050406030204" pitchFamily="18" charset="0"/>
                        </a:rPr>
                        <m:t>𝑎</m:t>
                      </m:r>
                      <m:r>
                        <a:rPr lang="es-ES" sz="1200" b="0" i="1" baseline="0">
                          <a:latin typeface="Cambria Math" panose="02040503050406030204" pitchFamily="18" charset="0"/>
                        </a:rPr>
                        <m:t>ñ</m:t>
                      </m:r>
                      <m:r>
                        <a:rPr lang="es-ES" sz="1200" b="0" i="1" baseline="0">
                          <a:latin typeface="Cambria Math" panose="02040503050406030204" pitchFamily="18" charset="0"/>
                        </a:rPr>
                        <m:t>𝑜</m:t>
                      </m:r>
                      <m:r>
                        <a:rPr lang="es-ES" sz="1200" b="0" i="1" baseline="0">
                          <a:latin typeface="Cambria Math" panose="02040503050406030204" pitchFamily="18" charset="0"/>
                        </a:rPr>
                        <m:t>)</m:t>
                      </m:r>
                    </m:num>
                    <m:den>
                      <m:r>
                        <a:rPr lang="es-ES" sz="1200" b="0" i="1" baseline="0">
                          <a:latin typeface="Cambria Math" panose="02040503050406030204" pitchFamily="18" charset="0"/>
                        </a:rPr>
                        <m:t>𝑁</m:t>
                      </m:r>
                      <m:r>
                        <a:rPr lang="es-ES" sz="1200" b="0" i="1" baseline="0">
                          <a:latin typeface="Cambria Math" panose="02040503050406030204" pitchFamily="18" charset="0"/>
                        </a:rPr>
                        <m:t>ú</m:t>
                      </m:r>
                      <m:r>
                        <a:rPr lang="es-ES" sz="1200" b="0" i="1" baseline="0">
                          <a:latin typeface="Cambria Math" panose="02040503050406030204" pitchFamily="18" charset="0"/>
                        </a:rPr>
                        <m:t>𝑚𝑒𝑟𝑜</m:t>
                      </m:r>
                      <m:r>
                        <a:rPr lang="es-ES" sz="1200" b="0" i="1" baseline="0">
                          <a:latin typeface="Cambria Math" panose="02040503050406030204" pitchFamily="18" charset="0"/>
                        </a:rPr>
                        <m:t> </m:t>
                      </m:r>
                      <m:r>
                        <a:rPr lang="es-ES" sz="1200" b="0" i="1" baseline="0">
                          <a:latin typeface="Cambria Math" panose="02040503050406030204" pitchFamily="18" charset="0"/>
                        </a:rPr>
                        <m:t>𝑑𝑒</m:t>
                      </m:r>
                      <m:r>
                        <a:rPr lang="es-ES" sz="1200" b="0" i="1" baseline="0">
                          <a:latin typeface="Cambria Math" panose="02040503050406030204" pitchFamily="18" charset="0"/>
                        </a:rPr>
                        <m:t> </m:t>
                      </m:r>
                      <m:r>
                        <a:rPr lang="es-ES" sz="1200" b="0" i="1" baseline="0">
                          <a:latin typeface="Cambria Math" panose="02040503050406030204" pitchFamily="18" charset="0"/>
                        </a:rPr>
                        <m:t>h𝑜𝑟𝑎𝑠</m:t>
                      </m:r>
                      <m:r>
                        <a:rPr lang="es-ES" sz="1200" b="0" i="1" baseline="0">
                          <a:latin typeface="Cambria Math" panose="02040503050406030204" pitchFamily="18" charset="0"/>
                        </a:rPr>
                        <m:t> </m:t>
                      </m:r>
                      <m:r>
                        <a:rPr lang="es-ES" sz="1200" b="0" i="1" baseline="0">
                          <a:latin typeface="Cambria Math" panose="02040503050406030204" pitchFamily="18" charset="0"/>
                        </a:rPr>
                        <m:t>𝑡𝑟𝑎𝑏𝑎𝑗𝑎𝑑𝑎𝑠</m:t>
                      </m:r>
                      <m:r>
                        <a:rPr lang="es-ES" sz="1200" b="0" i="1" baseline="0">
                          <a:latin typeface="Cambria Math" panose="02040503050406030204" pitchFamily="18" charset="0"/>
                        </a:rPr>
                        <m:t> (</m:t>
                      </m:r>
                      <m:r>
                        <a:rPr lang="es-ES" sz="1200" b="0" i="1" baseline="0">
                          <a:latin typeface="Cambria Math" panose="02040503050406030204" pitchFamily="18" charset="0"/>
                        </a:rPr>
                        <m:t>𝑚𝑒𝑠</m:t>
                      </m:r>
                      <m:r>
                        <a:rPr lang="es-ES" sz="1200" b="0" i="1" baseline="0">
                          <a:latin typeface="Cambria Math" panose="02040503050406030204" pitchFamily="18" charset="0"/>
                        </a:rPr>
                        <m:t> </m:t>
                      </m:r>
                      <m:r>
                        <a:rPr lang="es-ES" sz="1200" b="0" i="1" baseline="0">
                          <a:latin typeface="Cambria Math" panose="02040503050406030204" pitchFamily="18" charset="0"/>
                        </a:rPr>
                        <m:t>𝑜</m:t>
                      </m:r>
                      <m:r>
                        <a:rPr lang="es-ES" sz="1200" b="0" i="1" baseline="0">
                          <a:latin typeface="Cambria Math" panose="02040503050406030204" pitchFamily="18" charset="0"/>
                        </a:rPr>
                        <m:t> </m:t>
                      </m:r>
                      <m:r>
                        <a:rPr lang="es-ES" sz="1200" b="0" i="1" baseline="0">
                          <a:latin typeface="Cambria Math" panose="02040503050406030204" pitchFamily="18" charset="0"/>
                        </a:rPr>
                        <m:t>𝑎</m:t>
                      </m:r>
                      <m:r>
                        <a:rPr lang="es-ES" sz="1200" b="0" i="1" baseline="0">
                          <a:latin typeface="Cambria Math" panose="02040503050406030204" pitchFamily="18" charset="0"/>
                        </a:rPr>
                        <m:t>ñ</m:t>
                      </m:r>
                      <m:r>
                        <a:rPr lang="es-ES" sz="1200" b="0" i="1" baseline="0">
                          <a:latin typeface="Cambria Math" panose="02040503050406030204" pitchFamily="18" charset="0"/>
                        </a:rPr>
                        <m:t>𝑜</m:t>
                      </m:r>
                      <m:r>
                        <a:rPr lang="es-ES" sz="1200" b="0" i="1" baseline="0">
                          <a:latin typeface="Cambria Math" panose="02040503050406030204" pitchFamily="18" charset="0"/>
                        </a:rPr>
                        <m:t>)</m:t>
                      </m:r>
                    </m:den>
                  </m:f>
                  <m:r>
                    <a:rPr lang="es-ES" sz="1200" i="1" baseline="0">
                      <a:latin typeface="Cambria Math" panose="02040503050406030204" pitchFamily="18" charset="0"/>
                      <a:ea typeface="Cambria Math" panose="02040503050406030204" pitchFamily="18" charset="0"/>
                    </a:rPr>
                    <m:t>×</m:t>
                  </m:r>
                  <m:r>
                    <a:rPr lang="es-ES" sz="1200" b="0" i="1" baseline="0">
                      <a:latin typeface="Cambria Math" panose="02040503050406030204" pitchFamily="18" charset="0"/>
                      <a:ea typeface="Cambria Math" panose="02040503050406030204" pitchFamily="18" charset="0"/>
                    </a:rPr>
                    <m:t>1 000 000</m:t>
                  </m:r>
                </m:oMath>
              </a14:m>
              <a:endParaRPr lang="es-ES" sz="1200"/>
            </a:p>
          </xdr:txBody>
        </xdr:sp>
      </mc:Choice>
      <mc:Fallback xmlns="">
        <xdr:sp macro="" textlink="">
          <xdr:nvSpPr>
            <xdr:cNvPr id="2" name="CuadroTexto 1"/>
            <xdr:cNvSpPr txBox="1"/>
          </xdr:nvSpPr>
          <xdr:spPr>
            <a:xfrm>
              <a:off x="4238625" y="9698832"/>
              <a:ext cx="4312655" cy="2941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1">
                  <a:latin typeface="+mn-lt"/>
                </a:rPr>
                <a:t>Índice</a:t>
              </a:r>
              <a:r>
                <a:rPr lang="es-ES" sz="1200" i="1" baseline="0">
                  <a:latin typeface="+mn-lt"/>
                </a:rPr>
                <a:t> frecuencia </a:t>
              </a:r>
              <a:r>
                <a:rPr lang="es-ES" sz="1200" i="0" baseline="0">
                  <a:latin typeface="+mn-lt"/>
                </a:rPr>
                <a:t>= </a:t>
              </a:r>
              <a:r>
                <a:rPr lang="es-ES" sz="1200" i="0" baseline="0">
                  <a:latin typeface="Cambria Math" panose="02040503050406030204" pitchFamily="18" charset="0"/>
                </a:rPr>
                <a:t>(</a:t>
              </a:r>
              <a:r>
                <a:rPr lang="es-ES" sz="1200" b="0" i="0" baseline="0">
                  <a:latin typeface="Cambria Math" panose="02040503050406030204" pitchFamily="18" charset="0"/>
                </a:rPr>
                <a:t>𝑁ú𝑚𝑒𝑟𝑜 𝑑𝑒 𝑐𝑎𝑠𝑜𝑠  (𝑚𝑒𝑠 𝑜 𝑎ñ𝑜))/(𝑁ú𝑚𝑒𝑟𝑜 𝑑𝑒 ℎ𝑜𝑟𝑎𝑠 𝑡𝑟𝑎𝑏𝑎𝑗𝑎𝑑𝑎𝑠 (𝑚𝑒𝑠 𝑜 𝑎ñ𝑜))</a:t>
              </a:r>
              <a:r>
                <a:rPr lang="es-ES" sz="1200" i="0" baseline="0">
                  <a:latin typeface="Cambria Math" panose="02040503050406030204" pitchFamily="18" charset="0"/>
                  <a:ea typeface="Cambria Math" panose="02040503050406030204" pitchFamily="18" charset="0"/>
                </a:rPr>
                <a:t>×</a:t>
              </a:r>
              <a:r>
                <a:rPr lang="es-ES" sz="1200" b="0" i="0" baseline="0">
                  <a:latin typeface="Cambria Math" panose="02040503050406030204" pitchFamily="18" charset="0"/>
                  <a:ea typeface="Cambria Math" panose="02040503050406030204" pitchFamily="18" charset="0"/>
                </a:rPr>
                <a:t>1 000 000</a:t>
              </a:r>
              <a:endParaRPr lang="es-ES" sz="1200"/>
            </a:p>
          </xdr:txBody>
        </xdr:sp>
      </mc:Fallback>
    </mc:AlternateContent>
    <xdr:clientData/>
  </xdr:oneCellAnchor>
  <xdr:oneCellAnchor>
    <xdr:from>
      <xdr:col>3</xdr:col>
      <xdr:colOff>154781</xdr:colOff>
      <xdr:row>16</xdr:row>
      <xdr:rowOff>523875</xdr:rowOff>
    </xdr:from>
    <xdr:ext cx="3400675" cy="291105"/>
    <mc:AlternateContent xmlns:mc="http://schemas.openxmlformats.org/markup-compatibility/2006" xmlns:a14="http://schemas.microsoft.com/office/drawing/2010/main">
      <mc:Choice Requires="a14">
        <xdr:sp macro="" textlink="">
          <xdr:nvSpPr>
            <xdr:cNvPr id="3" name="CuadroTexto 2"/>
            <xdr:cNvSpPr txBox="1"/>
          </xdr:nvSpPr>
          <xdr:spPr>
            <a:xfrm>
              <a:off x="4279106" y="10096500"/>
              <a:ext cx="3400675" cy="291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1">
                  <a:latin typeface="+mn-lt"/>
                </a:rPr>
                <a:t>Índice</a:t>
              </a:r>
              <a:r>
                <a:rPr lang="es-ES" sz="1200" i="1" baseline="0">
                  <a:latin typeface="+mn-lt"/>
                </a:rPr>
                <a:t> gravedad </a:t>
              </a:r>
              <a:r>
                <a:rPr lang="es-ES" sz="1200" i="0" baseline="0">
                  <a:latin typeface="+mn-lt"/>
                </a:rPr>
                <a:t>= </a:t>
              </a:r>
              <a14:m>
                <m:oMath xmlns:m="http://schemas.openxmlformats.org/officeDocument/2006/math">
                  <m:f>
                    <m:fPr>
                      <m:ctrlPr>
                        <a:rPr lang="es-ES" sz="1200" i="1" baseline="0">
                          <a:latin typeface="Cambria Math" panose="02040503050406030204" pitchFamily="18" charset="0"/>
                        </a:rPr>
                      </m:ctrlPr>
                    </m:fPr>
                    <m:num>
                      <m:r>
                        <a:rPr lang="es-ES" sz="1200" b="0" i="1" baseline="0">
                          <a:latin typeface="Cambria Math" panose="02040503050406030204" pitchFamily="18" charset="0"/>
                        </a:rPr>
                        <m:t>𝑁</m:t>
                      </m:r>
                      <m:r>
                        <a:rPr lang="es-ES" sz="1200" b="0" i="1" baseline="0">
                          <a:latin typeface="Cambria Math" panose="02040503050406030204" pitchFamily="18" charset="0"/>
                        </a:rPr>
                        <m:t>ú</m:t>
                      </m:r>
                      <m:r>
                        <a:rPr lang="es-ES" sz="1200" b="0" i="1" baseline="0">
                          <a:latin typeface="Cambria Math" panose="02040503050406030204" pitchFamily="18" charset="0"/>
                        </a:rPr>
                        <m:t>𝑚𝑒𝑟𝑜</m:t>
                      </m:r>
                      <m:r>
                        <a:rPr lang="es-ES" sz="1200" b="0" i="1" baseline="0">
                          <a:latin typeface="Cambria Math" panose="02040503050406030204" pitchFamily="18" charset="0"/>
                        </a:rPr>
                        <m:t> </m:t>
                      </m:r>
                      <m:r>
                        <a:rPr lang="es-ES" sz="1200" b="0" i="1" baseline="0">
                          <a:latin typeface="Cambria Math" panose="02040503050406030204" pitchFamily="18" charset="0"/>
                        </a:rPr>
                        <m:t>𝑑𝑒</m:t>
                      </m:r>
                      <m:r>
                        <a:rPr lang="es-ES" sz="1200" b="0" i="1" baseline="0">
                          <a:latin typeface="Cambria Math" panose="02040503050406030204" pitchFamily="18" charset="0"/>
                        </a:rPr>
                        <m:t> </m:t>
                      </m:r>
                      <m:r>
                        <a:rPr lang="es-ES" sz="1200" b="0" i="1" baseline="0">
                          <a:latin typeface="Cambria Math" panose="02040503050406030204" pitchFamily="18" charset="0"/>
                        </a:rPr>
                        <m:t>𝑗𝑜𝑟𝑛𝑎𝑑𝑎𝑠</m:t>
                      </m:r>
                      <m:r>
                        <a:rPr lang="es-ES" sz="1200" b="0" i="1" baseline="0">
                          <a:latin typeface="Cambria Math" panose="02040503050406030204" pitchFamily="18" charset="0"/>
                        </a:rPr>
                        <m:t> </m:t>
                      </m:r>
                      <m:r>
                        <a:rPr lang="es-ES" sz="1200" b="0" i="1" baseline="0">
                          <a:latin typeface="Cambria Math" panose="02040503050406030204" pitchFamily="18" charset="0"/>
                        </a:rPr>
                        <m:t>𝑝𝑒𝑟𝑑𝑖𝑑𝑎𝑠</m:t>
                      </m:r>
                    </m:num>
                    <m:den>
                      <m:r>
                        <a:rPr lang="es-ES" sz="1200" b="0" i="1" baseline="0">
                          <a:latin typeface="Cambria Math" panose="02040503050406030204" pitchFamily="18" charset="0"/>
                        </a:rPr>
                        <m:t>𝑁</m:t>
                      </m:r>
                      <m:r>
                        <a:rPr lang="es-ES" sz="1200" b="0" i="1" baseline="0">
                          <a:latin typeface="Cambria Math" panose="02040503050406030204" pitchFamily="18" charset="0"/>
                        </a:rPr>
                        <m:t>ú</m:t>
                      </m:r>
                      <m:r>
                        <a:rPr lang="es-ES" sz="1200" b="0" i="1" baseline="0">
                          <a:latin typeface="Cambria Math" panose="02040503050406030204" pitchFamily="18" charset="0"/>
                        </a:rPr>
                        <m:t>𝑚𝑒𝑟𝑜</m:t>
                      </m:r>
                      <m:r>
                        <a:rPr lang="es-ES" sz="1200" b="0" i="1" baseline="0">
                          <a:latin typeface="Cambria Math" panose="02040503050406030204" pitchFamily="18" charset="0"/>
                        </a:rPr>
                        <m:t> </m:t>
                      </m:r>
                      <m:r>
                        <a:rPr lang="es-ES" sz="1200" b="0" i="1" baseline="0">
                          <a:latin typeface="Cambria Math" panose="02040503050406030204" pitchFamily="18" charset="0"/>
                        </a:rPr>
                        <m:t>𝑑𝑒</m:t>
                      </m:r>
                      <m:r>
                        <a:rPr lang="es-ES" sz="1200" b="0" i="1" baseline="0">
                          <a:latin typeface="Cambria Math" panose="02040503050406030204" pitchFamily="18" charset="0"/>
                        </a:rPr>
                        <m:t> </m:t>
                      </m:r>
                      <m:r>
                        <a:rPr lang="es-ES" sz="1200" b="0" i="1" baseline="0">
                          <a:latin typeface="Cambria Math" panose="02040503050406030204" pitchFamily="18" charset="0"/>
                        </a:rPr>
                        <m:t>h𝑜𝑟𝑎𝑠</m:t>
                      </m:r>
                      <m:r>
                        <a:rPr lang="es-ES" sz="1200" b="0" i="1" baseline="0">
                          <a:latin typeface="Cambria Math" panose="02040503050406030204" pitchFamily="18" charset="0"/>
                        </a:rPr>
                        <m:t> </m:t>
                      </m:r>
                      <m:r>
                        <a:rPr lang="es-ES" sz="1200" b="0" i="1" baseline="0">
                          <a:latin typeface="Cambria Math" panose="02040503050406030204" pitchFamily="18" charset="0"/>
                        </a:rPr>
                        <m:t>𝑡𝑟𝑎𝑏𝑎𝑗𝑎𝑑𝑎𝑠</m:t>
                      </m:r>
                    </m:den>
                  </m:f>
                  <m:r>
                    <a:rPr lang="es-ES" sz="1200" i="1" baseline="0">
                      <a:latin typeface="Cambria Math" panose="02040503050406030204" pitchFamily="18" charset="0"/>
                      <a:ea typeface="Cambria Math" panose="02040503050406030204" pitchFamily="18" charset="0"/>
                    </a:rPr>
                    <m:t>×</m:t>
                  </m:r>
                  <m:r>
                    <a:rPr lang="es-ES" sz="1200" b="0" i="1" baseline="0">
                      <a:latin typeface="Cambria Math" panose="02040503050406030204" pitchFamily="18" charset="0"/>
                      <a:ea typeface="Cambria Math" panose="02040503050406030204" pitchFamily="18" charset="0"/>
                    </a:rPr>
                    <m:t>1 000 </m:t>
                  </m:r>
                </m:oMath>
              </a14:m>
              <a:endParaRPr lang="es-ES" sz="1200"/>
            </a:p>
          </xdr:txBody>
        </xdr:sp>
      </mc:Choice>
      <mc:Fallback xmlns="">
        <xdr:sp macro="" textlink="">
          <xdr:nvSpPr>
            <xdr:cNvPr id="3" name="CuadroTexto 2"/>
            <xdr:cNvSpPr txBox="1"/>
          </xdr:nvSpPr>
          <xdr:spPr>
            <a:xfrm>
              <a:off x="4279106" y="10096500"/>
              <a:ext cx="3400675" cy="291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1">
                  <a:latin typeface="+mn-lt"/>
                </a:rPr>
                <a:t>Índice</a:t>
              </a:r>
              <a:r>
                <a:rPr lang="es-ES" sz="1200" i="1" baseline="0">
                  <a:latin typeface="+mn-lt"/>
                </a:rPr>
                <a:t> gravedad </a:t>
              </a:r>
              <a:r>
                <a:rPr lang="es-ES" sz="1200" i="0" baseline="0">
                  <a:latin typeface="+mn-lt"/>
                </a:rPr>
                <a:t>= </a:t>
              </a:r>
              <a:r>
                <a:rPr lang="es-ES" sz="1200" i="0" baseline="0">
                  <a:latin typeface="Cambria Math" panose="02040503050406030204" pitchFamily="18" charset="0"/>
                </a:rPr>
                <a:t>(</a:t>
              </a:r>
              <a:r>
                <a:rPr lang="es-ES" sz="1200" b="0" i="0" baseline="0">
                  <a:latin typeface="Cambria Math" panose="02040503050406030204" pitchFamily="18" charset="0"/>
                </a:rPr>
                <a:t>𝑁ú𝑚𝑒𝑟𝑜 𝑑𝑒 𝑗𝑜𝑟𝑛𝑎𝑑𝑎𝑠 𝑝𝑒𝑟𝑑𝑖𝑑𝑎𝑠)/(𝑁ú𝑚𝑒𝑟𝑜 𝑑𝑒 ℎ𝑜𝑟𝑎𝑠 𝑡𝑟𝑎𝑏𝑎𝑗𝑎𝑑𝑎𝑠)</a:t>
              </a:r>
              <a:r>
                <a:rPr lang="es-ES" sz="1200" i="0" baseline="0">
                  <a:latin typeface="Cambria Math" panose="02040503050406030204" pitchFamily="18" charset="0"/>
                  <a:ea typeface="Cambria Math" panose="02040503050406030204" pitchFamily="18" charset="0"/>
                </a:rPr>
                <a:t>×</a:t>
              </a:r>
              <a:r>
                <a:rPr lang="es-ES" sz="1200" b="0" i="0" baseline="0">
                  <a:latin typeface="Cambria Math" panose="02040503050406030204" pitchFamily="18" charset="0"/>
                  <a:ea typeface="Cambria Math" panose="02040503050406030204" pitchFamily="18" charset="0"/>
                </a:rPr>
                <a:t>1 000 </a:t>
              </a:r>
              <a:endParaRPr lang="es-ES" sz="1200"/>
            </a:p>
          </xdr:txBody>
        </xdr:sp>
      </mc:Fallback>
    </mc:AlternateContent>
    <xdr:clientData/>
  </xdr:oneCellAnchor>
  <xdr:oneCellAnchor>
    <xdr:from>
      <xdr:col>3</xdr:col>
      <xdr:colOff>152400</xdr:colOff>
      <xdr:row>16</xdr:row>
      <xdr:rowOff>1402557</xdr:rowOff>
    </xdr:from>
    <xdr:ext cx="3845733" cy="294055"/>
    <mc:AlternateContent xmlns:mc="http://schemas.openxmlformats.org/markup-compatibility/2006" xmlns:a14="http://schemas.microsoft.com/office/drawing/2010/main">
      <mc:Choice Requires="a14">
        <xdr:sp macro="" textlink="">
          <xdr:nvSpPr>
            <xdr:cNvPr id="4" name="CuadroTexto 3"/>
            <xdr:cNvSpPr txBox="1"/>
          </xdr:nvSpPr>
          <xdr:spPr>
            <a:xfrm>
              <a:off x="4276725" y="10975182"/>
              <a:ext cx="3845733" cy="2940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0">
                  <a:latin typeface="+mn-lt"/>
                </a:rPr>
                <a:t>Índice de duración media </a:t>
              </a:r>
              <a:r>
                <a:rPr lang="es-ES" sz="1200" i="0" baseline="0">
                  <a:latin typeface="+mn-lt"/>
                </a:rPr>
                <a:t>= </a:t>
              </a:r>
              <a14:m>
                <m:oMath xmlns:m="http://schemas.openxmlformats.org/officeDocument/2006/math">
                  <m:f>
                    <m:fPr>
                      <m:ctrlPr>
                        <a:rPr lang="es-ES" sz="1200" i="1" baseline="0">
                          <a:latin typeface="Cambria Math" panose="02040503050406030204" pitchFamily="18" charset="0"/>
                        </a:rPr>
                      </m:ctrlPr>
                    </m:fPr>
                    <m:num>
                      <m:r>
                        <a:rPr lang="es-ES" sz="1200" b="0" i="1" baseline="0">
                          <a:latin typeface="Cambria Math" panose="02040503050406030204" pitchFamily="18" charset="0"/>
                        </a:rPr>
                        <m:t>𝑁</m:t>
                      </m:r>
                      <m:r>
                        <a:rPr lang="es-ES" sz="1200" b="0" i="1" baseline="0">
                          <a:latin typeface="Cambria Math" panose="02040503050406030204" pitchFamily="18" charset="0"/>
                        </a:rPr>
                        <m:t>ú</m:t>
                      </m:r>
                      <m:r>
                        <a:rPr lang="es-ES" sz="1200" b="0" i="1" baseline="0">
                          <a:latin typeface="Cambria Math" panose="02040503050406030204" pitchFamily="18" charset="0"/>
                        </a:rPr>
                        <m:t>𝑚𝑒𝑟𝑜</m:t>
                      </m:r>
                      <m:r>
                        <a:rPr lang="es-ES" sz="1200" b="0" i="1" baseline="0">
                          <a:latin typeface="Cambria Math" panose="02040503050406030204" pitchFamily="18" charset="0"/>
                        </a:rPr>
                        <m:t> </m:t>
                      </m:r>
                      <m:r>
                        <a:rPr lang="es-ES" sz="1200" b="0" i="1" baseline="0">
                          <a:latin typeface="Cambria Math" panose="02040503050406030204" pitchFamily="18" charset="0"/>
                        </a:rPr>
                        <m:t>𝑑𝑒</m:t>
                      </m:r>
                      <m:r>
                        <a:rPr lang="es-ES" sz="1200" b="0" i="1" baseline="0">
                          <a:latin typeface="Cambria Math" panose="02040503050406030204" pitchFamily="18" charset="0"/>
                        </a:rPr>
                        <m:t> </m:t>
                      </m:r>
                      <m:r>
                        <a:rPr lang="es-ES" sz="1200" b="0" i="1" baseline="0">
                          <a:latin typeface="Cambria Math" panose="02040503050406030204" pitchFamily="18" charset="0"/>
                        </a:rPr>
                        <m:t>𝑑</m:t>
                      </m:r>
                      <m:r>
                        <a:rPr lang="es-ES" sz="1200" b="0" i="1" baseline="0">
                          <a:latin typeface="Cambria Math" panose="02040503050406030204" pitchFamily="18" charset="0"/>
                        </a:rPr>
                        <m:t>í</m:t>
                      </m:r>
                      <m:r>
                        <a:rPr lang="es-ES" sz="1200" b="0" i="1" baseline="0">
                          <a:latin typeface="Cambria Math" panose="02040503050406030204" pitchFamily="18" charset="0"/>
                        </a:rPr>
                        <m:t>𝑎𝑠</m:t>
                      </m:r>
                      <m:r>
                        <a:rPr lang="es-ES" sz="1200" b="0" i="1" baseline="0">
                          <a:latin typeface="Cambria Math" panose="02040503050406030204" pitchFamily="18" charset="0"/>
                        </a:rPr>
                        <m:t> </m:t>
                      </m:r>
                      <m:r>
                        <a:rPr lang="es-ES" sz="1200" b="0" i="1" baseline="0">
                          <a:latin typeface="Cambria Math" panose="02040503050406030204" pitchFamily="18" charset="0"/>
                        </a:rPr>
                        <m:t>𝑝𝑒𝑟𝑑𝑖𝑑𝑜𝑠</m:t>
                      </m:r>
                    </m:num>
                    <m:den>
                      <m:r>
                        <a:rPr lang="es-ES" sz="1200" b="0" i="1" baseline="0">
                          <a:latin typeface="Cambria Math" panose="02040503050406030204" pitchFamily="18" charset="0"/>
                        </a:rPr>
                        <m:t>𝑁</m:t>
                      </m:r>
                      <m:r>
                        <a:rPr lang="es-ES" sz="1200" b="0" i="1" baseline="0">
                          <a:latin typeface="Cambria Math" panose="02040503050406030204" pitchFamily="18" charset="0"/>
                        </a:rPr>
                        <m:t>ú</m:t>
                      </m:r>
                      <m:r>
                        <a:rPr lang="es-ES" sz="1200" b="0" i="1" baseline="0">
                          <a:latin typeface="Cambria Math" panose="02040503050406030204" pitchFamily="18" charset="0"/>
                        </a:rPr>
                        <m:t>𝑚𝑒𝑟𝑜</m:t>
                      </m:r>
                      <m:r>
                        <a:rPr lang="es-ES" sz="1200" b="0" i="1" baseline="0">
                          <a:latin typeface="Cambria Math" panose="02040503050406030204" pitchFamily="18" charset="0"/>
                        </a:rPr>
                        <m:t> </m:t>
                      </m:r>
                      <m:r>
                        <a:rPr lang="es-ES" sz="1200" b="0" i="1" baseline="0">
                          <a:latin typeface="Cambria Math" panose="02040503050406030204" pitchFamily="18" charset="0"/>
                        </a:rPr>
                        <m:t>𝑑𝑒</m:t>
                      </m:r>
                      <m:r>
                        <a:rPr lang="es-ES" sz="1200" b="0" i="1" baseline="0">
                          <a:latin typeface="Cambria Math" panose="02040503050406030204" pitchFamily="18" charset="0"/>
                        </a:rPr>
                        <m:t> </m:t>
                      </m:r>
                      <m:r>
                        <a:rPr lang="es-ES" sz="1200" b="0" i="1" baseline="0">
                          <a:latin typeface="Cambria Math" panose="02040503050406030204" pitchFamily="18" charset="0"/>
                        </a:rPr>
                        <m:t>𝑐𝑎𝑠𝑜𝑠</m:t>
                      </m:r>
                      <m:r>
                        <a:rPr lang="es-ES" sz="1200" b="0" i="1" baseline="0">
                          <a:latin typeface="Cambria Math" panose="02040503050406030204" pitchFamily="18" charset="0"/>
                        </a:rPr>
                        <m:t>(</m:t>
                      </m:r>
                      <m:r>
                        <a:rPr lang="es-ES" sz="1200" b="0" i="1" baseline="0">
                          <a:latin typeface="Cambria Math" panose="02040503050406030204" pitchFamily="18" charset="0"/>
                        </a:rPr>
                        <m:t>𝑚𝑒𝑠</m:t>
                      </m:r>
                      <m:r>
                        <a:rPr lang="es-ES" sz="1200" b="0" i="1" baseline="0">
                          <a:latin typeface="Cambria Math" panose="02040503050406030204" pitchFamily="18" charset="0"/>
                        </a:rPr>
                        <m:t> </m:t>
                      </m:r>
                      <m:r>
                        <a:rPr lang="es-ES" sz="1200" b="0" i="1" baseline="0">
                          <a:latin typeface="Cambria Math" panose="02040503050406030204" pitchFamily="18" charset="0"/>
                        </a:rPr>
                        <m:t>𝑜</m:t>
                      </m:r>
                      <m:r>
                        <a:rPr lang="es-ES" sz="1200" b="0" i="1" baseline="0">
                          <a:latin typeface="Cambria Math" panose="02040503050406030204" pitchFamily="18" charset="0"/>
                        </a:rPr>
                        <m:t> </m:t>
                      </m:r>
                      <m:r>
                        <a:rPr lang="es-ES" sz="1200" b="0" i="1" baseline="0">
                          <a:latin typeface="Cambria Math" panose="02040503050406030204" pitchFamily="18" charset="0"/>
                        </a:rPr>
                        <m:t>𝑎</m:t>
                      </m:r>
                      <m:r>
                        <a:rPr lang="es-ES" sz="1200" b="0" i="1" baseline="0">
                          <a:latin typeface="Cambria Math" panose="02040503050406030204" pitchFamily="18" charset="0"/>
                        </a:rPr>
                        <m:t>ñ</m:t>
                      </m:r>
                      <m:r>
                        <a:rPr lang="es-ES" sz="1200" b="0" i="1" baseline="0">
                          <a:latin typeface="Cambria Math" panose="02040503050406030204" pitchFamily="18" charset="0"/>
                        </a:rPr>
                        <m:t>𝑜</m:t>
                      </m:r>
                      <m:r>
                        <a:rPr lang="es-ES" sz="1200" b="0" i="1" baseline="0">
                          <a:latin typeface="Cambria Math" panose="02040503050406030204" pitchFamily="18" charset="0"/>
                        </a:rPr>
                        <m:t>)</m:t>
                      </m:r>
                    </m:den>
                  </m:f>
                  <m:r>
                    <a:rPr lang="es-ES" sz="1200" i="1" baseline="0">
                      <a:latin typeface="Cambria Math" panose="02040503050406030204" pitchFamily="18" charset="0"/>
                      <a:ea typeface="Cambria Math" panose="02040503050406030204" pitchFamily="18" charset="0"/>
                    </a:rPr>
                    <m:t>×</m:t>
                  </m:r>
                  <m:r>
                    <a:rPr lang="es-ES" sz="1200" b="0" i="1" baseline="0">
                      <a:latin typeface="Cambria Math" panose="02040503050406030204" pitchFamily="18" charset="0"/>
                      <a:ea typeface="Cambria Math" panose="02040503050406030204" pitchFamily="18" charset="0"/>
                    </a:rPr>
                    <m:t>1 000</m:t>
                  </m:r>
                </m:oMath>
              </a14:m>
              <a:endParaRPr lang="es-ES" sz="1200"/>
            </a:p>
          </xdr:txBody>
        </xdr:sp>
      </mc:Choice>
      <mc:Fallback xmlns="">
        <xdr:sp macro="" textlink="">
          <xdr:nvSpPr>
            <xdr:cNvPr id="4" name="CuadroTexto 3"/>
            <xdr:cNvSpPr txBox="1"/>
          </xdr:nvSpPr>
          <xdr:spPr>
            <a:xfrm>
              <a:off x="4276725" y="10975182"/>
              <a:ext cx="3845733" cy="2940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0">
                  <a:latin typeface="+mn-lt"/>
                </a:rPr>
                <a:t>Índice de duración media </a:t>
              </a:r>
              <a:r>
                <a:rPr lang="es-ES" sz="1200" i="0" baseline="0">
                  <a:latin typeface="+mn-lt"/>
                </a:rPr>
                <a:t>= </a:t>
              </a:r>
              <a:r>
                <a:rPr lang="es-ES" sz="1200" i="0" baseline="0">
                  <a:latin typeface="Cambria Math" panose="02040503050406030204" pitchFamily="18" charset="0"/>
                </a:rPr>
                <a:t>(</a:t>
              </a:r>
              <a:r>
                <a:rPr lang="es-ES" sz="1200" b="0" i="0" baseline="0">
                  <a:latin typeface="Cambria Math" panose="02040503050406030204" pitchFamily="18" charset="0"/>
                </a:rPr>
                <a:t>𝑁ú𝑚𝑒𝑟𝑜 𝑑𝑒 𝑑í𝑎𝑠 𝑝𝑒𝑟𝑑𝑖𝑑𝑜𝑠)/(𝑁ú𝑚𝑒𝑟𝑜 𝑑𝑒 𝑐𝑎𝑠𝑜𝑠(𝑚𝑒𝑠 𝑜 𝑎ñ𝑜))</a:t>
              </a:r>
              <a:r>
                <a:rPr lang="es-ES" sz="1200" i="0" baseline="0">
                  <a:latin typeface="Cambria Math" panose="02040503050406030204" pitchFamily="18" charset="0"/>
                  <a:ea typeface="Cambria Math" panose="02040503050406030204" pitchFamily="18" charset="0"/>
                </a:rPr>
                <a:t>×</a:t>
              </a:r>
              <a:r>
                <a:rPr lang="es-ES" sz="1200" b="0" i="0" baseline="0">
                  <a:latin typeface="Cambria Math" panose="02040503050406030204" pitchFamily="18" charset="0"/>
                  <a:ea typeface="Cambria Math" panose="02040503050406030204" pitchFamily="18" charset="0"/>
                </a:rPr>
                <a:t>1 000</a:t>
              </a:r>
              <a:endParaRPr lang="es-ES" sz="1200"/>
            </a:p>
          </xdr:txBody>
        </xdr:sp>
      </mc:Fallback>
    </mc:AlternateContent>
    <xdr:clientData/>
  </xdr:oneCellAnchor>
  <xdr:oneCellAnchor>
    <xdr:from>
      <xdr:col>3</xdr:col>
      <xdr:colOff>130969</xdr:colOff>
      <xdr:row>16</xdr:row>
      <xdr:rowOff>952500</xdr:rowOff>
    </xdr:from>
    <xdr:ext cx="4557210" cy="294183"/>
    <mc:AlternateContent xmlns:mc="http://schemas.openxmlformats.org/markup-compatibility/2006" xmlns:a14="http://schemas.microsoft.com/office/drawing/2010/main">
      <mc:Choice Requires="a14">
        <xdr:sp macro="" textlink="">
          <xdr:nvSpPr>
            <xdr:cNvPr id="5" name="CuadroTexto 4"/>
            <xdr:cNvSpPr txBox="1"/>
          </xdr:nvSpPr>
          <xdr:spPr>
            <a:xfrm>
              <a:off x="4255294" y="10525125"/>
              <a:ext cx="4557210" cy="2941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1">
                  <a:solidFill>
                    <a:srgbClr val="FF0000"/>
                  </a:solidFill>
                  <a:latin typeface="+mn-lt"/>
                </a:rPr>
                <a:t>Índice</a:t>
              </a:r>
              <a:r>
                <a:rPr lang="es-ES" sz="1200" i="1" baseline="0">
                  <a:solidFill>
                    <a:srgbClr val="FF0000"/>
                  </a:solidFill>
                  <a:latin typeface="+mn-lt"/>
                </a:rPr>
                <a:t> de incidencia </a:t>
              </a:r>
              <a:r>
                <a:rPr lang="es-ES" sz="1200" i="0" baseline="0">
                  <a:solidFill>
                    <a:srgbClr val="FF0000"/>
                  </a:solidFill>
                  <a:latin typeface="+mn-lt"/>
                </a:rPr>
                <a:t>= </a:t>
              </a:r>
              <a14:m>
                <m:oMath xmlns:m="http://schemas.openxmlformats.org/officeDocument/2006/math">
                  <m:f>
                    <m:fPr>
                      <m:ctrlPr>
                        <a:rPr lang="es-ES" sz="1200" i="1" baseline="0">
                          <a:solidFill>
                            <a:srgbClr val="FF0000"/>
                          </a:solidFill>
                          <a:latin typeface="Cambria Math" panose="02040503050406030204" pitchFamily="18" charset="0"/>
                        </a:rPr>
                      </m:ctrlPr>
                    </m:fPr>
                    <m:num>
                      <m:r>
                        <a:rPr lang="es-ES" sz="1200" b="0" i="1" baseline="0">
                          <a:solidFill>
                            <a:srgbClr val="FF0000"/>
                          </a:solidFill>
                          <a:latin typeface="Cambria Math" panose="02040503050406030204" pitchFamily="18" charset="0"/>
                        </a:rPr>
                        <m:t>𝑁</m:t>
                      </m:r>
                      <m:r>
                        <a:rPr lang="es-ES" sz="1200" b="0" i="1" baseline="0">
                          <a:solidFill>
                            <a:srgbClr val="FF0000"/>
                          </a:solidFill>
                          <a:latin typeface="Cambria Math" panose="02040503050406030204" pitchFamily="18" charset="0"/>
                        </a:rPr>
                        <m:t>ú</m:t>
                      </m:r>
                      <m:r>
                        <a:rPr lang="es-ES" sz="1200" b="0" i="1" baseline="0">
                          <a:solidFill>
                            <a:srgbClr val="FF0000"/>
                          </a:solidFill>
                          <a:latin typeface="Cambria Math" panose="02040503050406030204" pitchFamily="18" charset="0"/>
                        </a:rPr>
                        <m:t>𝑚𝑒𝑟𝑜</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𝑑𝑒</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𝑐𝑎𝑠𝑜𝑠</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𝑚𝑒𝑠</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𝑜</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𝑎</m:t>
                      </m:r>
                      <m:r>
                        <a:rPr lang="es-ES" sz="1200" b="0" i="1" baseline="0">
                          <a:solidFill>
                            <a:srgbClr val="FF0000"/>
                          </a:solidFill>
                          <a:latin typeface="Cambria Math" panose="02040503050406030204" pitchFamily="18" charset="0"/>
                        </a:rPr>
                        <m:t>ñ</m:t>
                      </m:r>
                      <m:r>
                        <a:rPr lang="es-ES" sz="1200" b="0" i="1" baseline="0">
                          <a:solidFill>
                            <a:srgbClr val="FF0000"/>
                          </a:solidFill>
                          <a:latin typeface="Cambria Math" panose="02040503050406030204" pitchFamily="18" charset="0"/>
                        </a:rPr>
                        <m:t>𝑜</m:t>
                      </m:r>
                      <m:r>
                        <a:rPr lang="es-ES" sz="1200" b="0" i="1" baseline="0">
                          <a:solidFill>
                            <a:srgbClr val="FF0000"/>
                          </a:solidFill>
                          <a:latin typeface="Cambria Math" panose="02040503050406030204" pitchFamily="18" charset="0"/>
                        </a:rPr>
                        <m:t>)</m:t>
                      </m:r>
                    </m:num>
                    <m:den>
                      <m:r>
                        <a:rPr lang="es-ES" sz="1200" b="0" i="1" baseline="0">
                          <a:solidFill>
                            <a:srgbClr val="FF0000"/>
                          </a:solidFill>
                          <a:latin typeface="Cambria Math" panose="02040503050406030204" pitchFamily="18" charset="0"/>
                        </a:rPr>
                        <m:t>𝑁</m:t>
                      </m:r>
                      <m:r>
                        <a:rPr lang="es-ES" sz="1200" b="0" i="1" baseline="0">
                          <a:solidFill>
                            <a:srgbClr val="FF0000"/>
                          </a:solidFill>
                          <a:latin typeface="Cambria Math" panose="02040503050406030204" pitchFamily="18" charset="0"/>
                        </a:rPr>
                        <m:t>ú</m:t>
                      </m:r>
                      <m:r>
                        <a:rPr lang="es-ES" sz="1200" b="0" i="1" baseline="0">
                          <a:solidFill>
                            <a:srgbClr val="FF0000"/>
                          </a:solidFill>
                          <a:latin typeface="Cambria Math" panose="02040503050406030204" pitchFamily="18" charset="0"/>
                        </a:rPr>
                        <m:t>𝑚𝑒𝑟𝑜</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𝑑𝑒</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𝑡𝑟𝑎𝑏𝑎𝑗𝑎𝑑𝑜𝑟𝑒𝑠</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𝑝𝑟𝑜𝑚𝑒𝑑𝑖𝑜</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𝑚𝑒𝑠</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𝑜</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𝑎</m:t>
                      </m:r>
                      <m:r>
                        <a:rPr lang="es-ES" sz="1200" b="0" i="1" baseline="0">
                          <a:solidFill>
                            <a:srgbClr val="FF0000"/>
                          </a:solidFill>
                          <a:latin typeface="Cambria Math" panose="02040503050406030204" pitchFamily="18" charset="0"/>
                        </a:rPr>
                        <m:t>ñ</m:t>
                      </m:r>
                      <m:r>
                        <a:rPr lang="es-ES" sz="1200" b="0" i="1" baseline="0">
                          <a:solidFill>
                            <a:srgbClr val="FF0000"/>
                          </a:solidFill>
                          <a:latin typeface="Cambria Math" panose="02040503050406030204" pitchFamily="18" charset="0"/>
                        </a:rPr>
                        <m:t>𝑜</m:t>
                      </m:r>
                      <m:r>
                        <a:rPr lang="es-ES" sz="1200" b="0" i="1" baseline="0">
                          <a:solidFill>
                            <a:srgbClr val="FF0000"/>
                          </a:solidFill>
                          <a:latin typeface="Cambria Math" panose="02040503050406030204" pitchFamily="18" charset="0"/>
                        </a:rPr>
                        <m:t>)</m:t>
                      </m:r>
                    </m:den>
                  </m:f>
                  <m:r>
                    <a:rPr lang="es-ES" sz="1200" i="1" baseline="0">
                      <a:solidFill>
                        <a:srgbClr val="FF0000"/>
                      </a:solidFill>
                      <a:latin typeface="Cambria Math" panose="02040503050406030204" pitchFamily="18" charset="0"/>
                      <a:ea typeface="Cambria Math" panose="02040503050406030204" pitchFamily="18" charset="0"/>
                    </a:rPr>
                    <m:t>×</m:t>
                  </m:r>
                  <m:r>
                    <a:rPr lang="es-ES" sz="1200" b="0" i="1" baseline="0">
                      <a:solidFill>
                        <a:srgbClr val="FF0000"/>
                      </a:solidFill>
                      <a:latin typeface="Cambria Math" panose="02040503050406030204" pitchFamily="18" charset="0"/>
                      <a:ea typeface="Cambria Math" panose="02040503050406030204" pitchFamily="18" charset="0"/>
                    </a:rPr>
                    <m:t>1 000 </m:t>
                  </m:r>
                </m:oMath>
              </a14:m>
              <a:endParaRPr lang="es-ES" sz="1200">
                <a:solidFill>
                  <a:srgbClr val="FF0000"/>
                </a:solidFill>
              </a:endParaRPr>
            </a:p>
          </xdr:txBody>
        </xdr:sp>
      </mc:Choice>
      <mc:Fallback xmlns="">
        <xdr:sp macro="" textlink="">
          <xdr:nvSpPr>
            <xdr:cNvPr id="5" name="CuadroTexto 4"/>
            <xdr:cNvSpPr txBox="1"/>
          </xdr:nvSpPr>
          <xdr:spPr>
            <a:xfrm>
              <a:off x="4255294" y="10525125"/>
              <a:ext cx="4557210" cy="2941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1">
                  <a:solidFill>
                    <a:srgbClr val="FF0000"/>
                  </a:solidFill>
                  <a:latin typeface="+mn-lt"/>
                </a:rPr>
                <a:t>Índice</a:t>
              </a:r>
              <a:r>
                <a:rPr lang="es-ES" sz="1200" i="1" baseline="0">
                  <a:solidFill>
                    <a:srgbClr val="FF0000"/>
                  </a:solidFill>
                  <a:latin typeface="+mn-lt"/>
                </a:rPr>
                <a:t> de incidencia </a:t>
              </a:r>
              <a:r>
                <a:rPr lang="es-ES" sz="1200" i="0" baseline="0">
                  <a:solidFill>
                    <a:srgbClr val="FF0000"/>
                  </a:solidFill>
                  <a:latin typeface="+mn-lt"/>
                </a:rPr>
                <a:t>= </a:t>
              </a:r>
              <a:r>
                <a:rPr lang="es-ES" sz="1200" i="0" baseline="0">
                  <a:solidFill>
                    <a:srgbClr val="FF0000"/>
                  </a:solidFill>
                  <a:latin typeface="Cambria Math" panose="02040503050406030204" pitchFamily="18" charset="0"/>
                </a:rPr>
                <a:t>(</a:t>
              </a:r>
              <a:r>
                <a:rPr lang="es-ES" sz="1200" b="0" i="0" baseline="0">
                  <a:solidFill>
                    <a:srgbClr val="FF0000"/>
                  </a:solidFill>
                  <a:latin typeface="Cambria Math" panose="02040503050406030204" pitchFamily="18" charset="0"/>
                </a:rPr>
                <a:t>𝑁ú𝑚𝑒𝑟𝑜 𝑑𝑒 𝑐𝑎𝑠𝑜𝑠  (𝑚𝑒𝑠 𝑜 𝑎ñ𝑜))/(𝑁ú𝑚𝑒𝑟𝑜 𝑑𝑒 𝑡𝑟𝑎𝑏𝑎𝑗𝑎𝑑𝑜𝑟𝑒𝑠 𝑝𝑟𝑜𝑚𝑒𝑑𝑖𝑜 (𝑚𝑒𝑠 𝑜 𝑎ñ𝑜))</a:t>
              </a:r>
              <a:r>
                <a:rPr lang="es-ES" sz="1200" i="0" baseline="0">
                  <a:solidFill>
                    <a:srgbClr val="FF0000"/>
                  </a:solidFill>
                  <a:latin typeface="Cambria Math" panose="02040503050406030204" pitchFamily="18" charset="0"/>
                  <a:ea typeface="Cambria Math" panose="02040503050406030204" pitchFamily="18" charset="0"/>
                </a:rPr>
                <a:t>×</a:t>
              </a:r>
              <a:r>
                <a:rPr lang="es-ES" sz="1200" b="0" i="0" baseline="0">
                  <a:solidFill>
                    <a:srgbClr val="FF0000"/>
                  </a:solidFill>
                  <a:latin typeface="Cambria Math" panose="02040503050406030204" pitchFamily="18" charset="0"/>
                  <a:ea typeface="Cambria Math" panose="02040503050406030204" pitchFamily="18" charset="0"/>
                </a:rPr>
                <a:t>1 000 </a:t>
              </a:r>
              <a:endParaRPr lang="es-ES" sz="1200">
                <a:solidFill>
                  <a:srgbClr val="FF0000"/>
                </a:solidFill>
              </a:endParaRPr>
            </a:p>
          </xdr:txBody>
        </xdr:sp>
      </mc:Fallback>
    </mc:AlternateContent>
    <xdr:clientData/>
  </xdr:oneCellAnchor>
  <xdr:oneCellAnchor>
    <xdr:from>
      <xdr:col>3</xdr:col>
      <xdr:colOff>76200</xdr:colOff>
      <xdr:row>16</xdr:row>
      <xdr:rowOff>1824037</xdr:rowOff>
    </xdr:from>
    <xdr:ext cx="5045034" cy="350352"/>
    <mc:AlternateContent xmlns:mc="http://schemas.openxmlformats.org/markup-compatibility/2006" xmlns:a14="http://schemas.microsoft.com/office/drawing/2010/main">
      <mc:Choice Requires="a14">
        <xdr:sp macro="" textlink="">
          <xdr:nvSpPr>
            <xdr:cNvPr id="6" name="CuadroTexto 5"/>
            <xdr:cNvSpPr txBox="1"/>
          </xdr:nvSpPr>
          <xdr:spPr>
            <a:xfrm>
              <a:off x="4200525" y="11396662"/>
              <a:ext cx="5045034" cy="350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 sz="1100" b="0" i="1">
                        <a:solidFill>
                          <a:srgbClr val="FF0000"/>
                        </a:solidFill>
                        <a:latin typeface="Cambria Math" panose="02040503050406030204" pitchFamily="18" charset="0"/>
                      </a:rPr>
                      <m:t>𝑇𝑎𝑠𝑎</m:t>
                    </m:r>
                    <m:r>
                      <a:rPr lang="es-ES" sz="1100" b="0" i="1">
                        <a:solidFill>
                          <a:srgbClr val="FF0000"/>
                        </a:solidFill>
                        <a:latin typeface="Cambria Math" panose="02040503050406030204" pitchFamily="18" charset="0"/>
                      </a:rPr>
                      <m:t> </m:t>
                    </m:r>
                    <m:r>
                      <a:rPr lang="es-ES" sz="1100" b="0" i="1">
                        <a:solidFill>
                          <a:srgbClr val="FF0000"/>
                        </a:solidFill>
                        <a:latin typeface="Cambria Math" panose="02040503050406030204" pitchFamily="18" charset="0"/>
                      </a:rPr>
                      <m:t>𝑑𝑒</m:t>
                    </m:r>
                    <m:r>
                      <a:rPr lang="es-ES" sz="1100" b="0" i="1">
                        <a:solidFill>
                          <a:srgbClr val="FF0000"/>
                        </a:solidFill>
                        <a:latin typeface="Cambria Math" panose="02040503050406030204" pitchFamily="18" charset="0"/>
                      </a:rPr>
                      <m:t> </m:t>
                    </m:r>
                    <m:r>
                      <a:rPr lang="es-ES" sz="1100" b="0" i="1">
                        <a:solidFill>
                          <a:srgbClr val="FF0000"/>
                        </a:solidFill>
                        <a:latin typeface="Cambria Math" panose="02040503050406030204" pitchFamily="18" charset="0"/>
                      </a:rPr>
                      <m:t>𝑑𝑒𝑓𝑢𝑛𝑐𝑖𝑜𝑛𝑒𝑠</m:t>
                    </m:r>
                    <m:r>
                      <a:rPr lang="es-ES" sz="1100" b="0" i="1">
                        <a:solidFill>
                          <a:srgbClr val="FF0000"/>
                        </a:solidFill>
                        <a:latin typeface="Cambria Math" panose="02040503050406030204" pitchFamily="18" charset="0"/>
                      </a:rPr>
                      <m:t> </m:t>
                    </m:r>
                    <m:r>
                      <a:rPr lang="es-ES" sz="1100" b="0" i="1">
                        <a:solidFill>
                          <a:srgbClr val="FF0000"/>
                        </a:solidFill>
                        <a:latin typeface="Cambria Math" panose="02040503050406030204" pitchFamily="18" charset="0"/>
                      </a:rPr>
                      <m:t>𝑙𝑎𝑏𝑜𝑟𝑎𝑙𝑒𝑠</m:t>
                    </m:r>
                    <m:r>
                      <a:rPr lang="es-ES" sz="1100" b="0" i="1">
                        <a:latin typeface="Cambria Math" panose="02040503050406030204" pitchFamily="18" charset="0"/>
                        <a:ea typeface="Cambria Math" panose="02040503050406030204" pitchFamily="18" charset="0"/>
                      </a:rPr>
                      <m:t>=</m:t>
                    </m:r>
                    <m:f>
                      <m:fPr>
                        <m:ctrlPr>
                          <a:rPr lang="es-ES" sz="1100" b="0" i="1">
                            <a:latin typeface="Cambria Math" panose="02040503050406030204" pitchFamily="18" charset="0"/>
                            <a:ea typeface="Cambria Math" panose="02040503050406030204" pitchFamily="18" charset="0"/>
                          </a:rPr>
                        </m:ctrlPr>
                      </m:fPr>
                      <m:num>
                        <m:r>
                          <a:rPr lang="es-ES" sz="1100" b="0" i="1">
                            <a:latin typeface="Cambria Math" panose="02040503050406030204" pitchFamily="18" charset="0"/>
                            <a:ea typeface="Cambria Math" panose="02040503050406030204" pitchFamily="18" charset="0"/>
                          </a:rPr>
                          <m:t>𝐷𝑒𝑓𝑢𝑛𝑐𝑖𝑜𝑛𝑒𝑠</m:t>
                        </m:r>
                        <m:r>
                          <a:rPr lang="es-ES" sz="1100" b="0" i="1">
                            <a:latin typeface="Cambria Math" panose="02040503050406030204" pitchFamily="18" charset="0"/>
                            <a:ea typeface="Cambria Math" panose="02040503050406030204" pitchFamily="18" charset="0"/>
                          </a:rPr>
                          <m:t> </m:t>
                        </m:r>
                        <m:r>
                          <a:rPr lang="es-ES" sz="1100" b="0" i="1">
                            <a:latin typeface="Cambria Math" panose="02040503050406030204" pitchFamily="18" charset="0"/>
                            <a:ea typeface="Cambria Math" panose="02040503050406030204" pitchFamily="18" charset="0"/>
                          </a:rPr>
                          <m:t>𝑝𝑜𝑟</m:t>
                        </m:r>
                        <m:r>
                          <a:rPr lang="es-ES" sz="1100" b="0" i="1">
                            <a:latin typeface="Cambria Math" panose="02040503050406030204" pitchFamily="18" charset="0"/>
                            <a:ea typeface="Cambria Math" panose="02040503050406030204" pitchFamily="18" charset="0"/>
                          </a:rPr>
                          <m:t> </m:t>
                        </m:r>
                        <m:r>
                          <a:rPr lang="es-ES" sz="1100" b="0" i="1">
                            <a:latin typeface="Cambria Math" panose="02040503050406030204" pitchFamily="18" charset="0"/>
                            <a:ea typeface="Cambria Math" panose="02040503050406030204" pitchFamily="18" charset="0"/>
                          </a:rPr>
                          <m:t>𝑎𝑐𝑐𝑖𝑑𝑒𝑛𝑡𝑒</m:t>
                        </m:r>
                        <m:r>
                          <a:rPr lang="es-ES" sz="1100" b="0" i="1">
                            <a:latin typeface="Cambria Math" panose="02040503050406030204" pitchFamily="18" charset="0"/>
                            <a:ea typeface="Cambria Math" panose="02040503050406030204" pitchFamily="18" charset="0"/>
                          </a:rPr>
                          <m:t> </m:t>
                        </m:r>
                        <m:r>
                          <a:rPr lang="es-ES" sz="1100" b="0" i="1">
                            <a:latin typeface="Cambria Math" panose="02040503050406030204" pitchFamily="18" charset="0"/>
                            <a:ea typeface="Cambria Math" panose="02040503050406030204" pitchFamily="18" charset="0"/>
                          </a:rPr>
                          <m:t>𝑙𝑎𝑏𝑜𝑟𝑎𝑙</m:t>
                        </m:r>
                      </m:num>
                      <m:den>
                        <m:r>
                          <a:rPr lang="es-ES" sz="1100" b="0" i="1">
                            <a:latin typeface="Cambria Math" panose="02040503050406030204" pitchFamily="18" charset="0"/>
                            <a:ea typeface="Cambria Math" panose="02040503050406030204" pitchFamily="18" charset="0"/>
                          </a:rPr>
                          <m:t>𝑃𝑜𝑏𝑙𝑎𝑐𝑖</m:t>
                        </m:r>
                        <m:r>
                          <a:rPr lang="es-ES" sz="1100" b="0" i="1">
                            <a:latin typeface="Cambria Math" panose="02040503050406030204" pitchFamily="18" charset="0"/>
                            <a:ea typeface="Cambria Math" panose="02040503050406030204" pitchFamily="18" charset="0"/>
                          </a:rPr>
                          <m:t>ó</m:t>
                        </m:r>
                        <m:r>
                          <a:rPr lang="es-ES" sz="1100" b="0" i="1">
                            <a:latin typeface="Cambria Math" panose="02040503050406030204" pitchFamily="18" charset="0"/>
                            <a:ea typeface="Cambria Math" panose="02040503050406030204" pitchFamily="18" charset="0"/>
                          </a:rPr>
                          <m:t>𝑛</m:t>
                        </m:r>
                        <m:r>
                          <a:rPr lang="es-ES" sz="1100" b="0" i="1">
                            <a:latin typeface="Cambria Math" panose="02040503050406030204" pitchFamily="18" charset="0"/>
                            <a:ea typeface="Cambria Math" panose="02040503050406030204" pitchFamily="18" charset="0"/>
                          </a:rPr>
                          <m:t> </m:t>
                        </m:r>
                        <m:r>
                          <a:rPr lang="es-ES" sz="1100" b="0" i="1">
                            <a:latin typeface="Cambria Math" panose="02040503050406030204" pitchFamily="18" charset="0"/>
                            <a:ea typeface="Cambria Math" panose="02040503050406030204" pitchFamily="18" charset="0"/>
                          </a:rPr>
                          <m:t>𝑜𝑐𝑢𝑝𝑎𝑑𝑎</m:t>
                        </m:r>
                      </m:den>
                    </m:f>
                    <m:r>
                      <a:rPr lang="es-ES" sz="1100" b="0" i="1">
                        <a:latin typeface="Cambria Math" panose="02040503050406030204" pitchFamily="18" charset="0"/>
                        <a:ea typeface="Cambria Math" panose="02040503050406030204" pitchFamily="18" charset="0"/>
                      </a:rPr>
                      <m:t>×100 000</m:t>
                    </m:r>
                  </m:oMath>
                </m:oMathPara>
              </a14:m>
              <a:endParaRPr lang="es-ES" sz="1100"/>
            </a:p>
          </xdr:txBody>
        </xdr:sp>
      </mc:Choice>
      <mc:Fallback xmlns="">
        <xdr:sp macro="" textlink="">
          <xdr:nvSpPr>
            <xdr:cNvPr id="6" name="CuadroTexto 5"/>
            <xdr:cNvSpPr txBox="1"/>
          </xdr:nvSpPr>
          <xdr:spPr>
            <a:xfrm>
              <a:off x="4200525" y="11396662"/>
              <a:ext cx="5045034" cy="350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ES" sz="1100" b="0" i="0">
                  <a:solidFill>
                    <a:srgbClr val="FF0000"/>
                  </a:solidFill>
                  <a:latin typeface="Cambria Math" panose="02040503050406030204" pitchFamily="18" charset="0"/>
                </a:rPr>
                <a:t>𝑇𝑎𝑠𝑎 𝑑𝑒 𝑑𝑒𝑓𝑢𝑛𝑐𝑖𝑜𝑛𝑒𝑠 𝑙𝑎𝑏𝑜𝑟𝑎𝑙𝑒𝑠</a:t>
              </a:r>
              <a:r>
                <a:rPr lang="es-ES" sz="1100" b="0" i="0">
                  <a:latin typeface="Cambria Math" panose="02040503050406030204" pitchFamily="18" charset="0"/>
                  <a:ea typeface="Cambria Math" panose="02040503050406030204" pitchFamily="18" charset="0"/>
                </a:rPr>
                <a:t>=(𝐷𝑒𝑓𝑢𝑛𝑐𝑖𝑜𝑛𝑒𝑠 𝑝𝑜𝑟 𝑎𝑐𝑐𝑖𝑑𝑒𝑛𝑡𝑒 𝑙𝑎𝑏𝑜𝑟𝑎𝑙)/(𝑃𝑜𝑏𝑙𝑎𝑐𝑖ó𝑛 𝑜𝑐𝑢𝑝𝑎𝑑𝑎)×100 000</a:t>
              </a:r>
              <a:endParaRPr lang="es-ES" sz="1100"/>
            </a:p>
          </xdr:txBody>
        </xdr:sp>
      </mc:Fallback>
    </mc:AlternateContent>
    <xdr:clientData/>
  </xdr:oneCellAnchor>
  <xdr:oneCellAnchor>
    <xdr:from>
      <xdr:col>3</xdr:col>
      <xdr:colOff>114300</xdr:colOff>
      <xdr:row>16</xdr:row>
      <xdr:rowOff>126207</xdr:rowOff>
    </xdr:from>
    <xdr:ext cx="4312655" cy="294183"/>
    <mc:AlternateContent xmlns:mc="http://schemas.openxmlformats.org/markup-compatibility/2006" xmlns:a14="http://schemas.microsoft.com/office/drawing/2010/main">
      <mc:Choice Requires="a14">
        <xdr:sp macro="" textlink="">
          <xdr:nvSpPr>
            <xdr:cNvPr id="7" name="CuadroTexto 6">
              <a:extLst>
                <a:ext uri="{FF2B5EF4-FFF2-40B4-BE49-F238E27FC236}">
                  <a16:creationId xmlns:a16="http://schemas.microsoft.com/office/drawing/2014/main" id="{00000000-0008-0000-0100-000002000000}"/>
                </a:ext>
              </a:extLst>
            </xdr:cNvPr>
            <xdr:cNvSpPr txBox="1"/>
          </xdr:nvSpPr>
          <xdr:spPr>
            <a:xfrm>
              <a:off x="4238625" y="9889332"/>
              <a:ext cx="4312655" cy="2941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1">
                  <a:latin typeface="+mn-lt"/>
                </a:rPr>
                <a:t>Índice</a:t>
              </a:r>
              <a:r>
                <a:rPr lang="es-ES" sz="1200" i="1" baseline="0">
                  <a:latin typeface="+mn-lt"/>
                </a:rPr>
                <a:t> frecuencia </a:t>
              </a:r>
              <a:r>
                <a:rPr lang="es-ES" sz="1200" i="0" baseline="0">
                  <a:latin typeface="+mn-lt"/>
                </a:rPr>
                <a:t>= </a:t>
              </a:r>
              <a14:m>
                <m:oMath xmlns:m="http://schemas.openxmlformats.org/officeDocument/2006/math">
                  <m:f>
                    <m:fPr>
                      <m:ctrlPr>
                        <a:rPr lang="es-ES" sz="1200" i="1" baseline="0">
                          <a:latin typeface="Cambria Math" panose="02040503050406030204" pitchFamily="18" charset="0"/>
                        </a:rPr>
                      </m:ctrlPr>
                    </m:fPr>
                    <m:num>
                      <m:r>
                        <a:rPr lang="es-ES" sz="1200" b="0" i="1" baseline="0">
                          <a:latin typeface="Cambria Math" panose="02040503050406030204" pitchFamily="18" charset="0"/>
                        </a:rPr>
                        <m:t>𝑁</m:t>
                      </m:r>
                      <m:r>
                        <a:rPr lang="es-ES" sz="1200" b="0" i="1" baseline="0">
                          <a:latin typeface="Cambria Math" panose="02040503050406030204" pitchFamily="18" charset="0"/>
                        </a:rPr>
                        <m:t>ú</m:t>
                      </m:r>
                      <m:r>
                        <a:rPr lang="es-ES" sz="1200" b="0" i="1" baseline="0">
                          <a:latin typeface="Cambria Math" panose="02040503050406030204" pitchFamily="18" charset="0"/>
                        </a:rPr>
                        <m:t>𝑚𝑒𝑟𝑜</m:t>
                      </m:r>
                      <m:r>
                        <a:rPr lang="es-ES" sz="1200" b="0" i="1" baseline="0">
                          <a:latin typeface="Cambria Math" panose="02040503050406030204" pitchFamily="18" charset="0"/>
                        </a:rPr>
                        <m:t> </m:t>
                      </m:r>
                      <m:r>
                        <a:rPr lang="es-ES" sz="1200" b="0" i="1" baseline="0">
                          <a:latin typeface="Cambria Math" panose="02040503050406030204" pitchFamily="18" charset="0"/>
                        </a:rPr>
                        <m:t>𝑑𝑒</m:t>
                      </m:r>
                      <m:r>
                        <a:rPr lang="es-ES" sz="1200" b="0" i="1" baseline="0">
                          <a:latin typeface="Cambria Math" panose="02040503050406030204" pitchFamily="18" charset="0"/>
                        </a:rPr>
                        <m:t> </m:t>
                      </m:r>
                      <m:r>
                        <a:rPr lang="es-ES" sz="1200" b="0" i="1" baseline="0">
                          <a:latin typeface="Cambria Math" panose="02040503050406030204" pitchFamily="18" charset="0"/>
                        </a:rPr>
                        <m:t>𝑐𝑎𝑠𝑜𝑠</m:t>
                      </m:r>
                      <m:r>
                        <a:rPr lang="es-ES" sz="1200" b="0" i="1" baseline="0">
                          <a:latin typeface="Cambria Math" panose="02040503050406030204" pitchFamily="18" charset="0"/>
                        </a:rPr>
                        <m:t>  (</m:t>
                      </m:r>
                      <m:r>
                        <a:rPr lang="es-ES" sz="1200" b="0" i="1" baseline="0">
                          <a:latin typeface="Cambria Math" panose="02040503050406030204" pitchFamily="18" charset="0"/>
                        </a:rPr>
                        <m:t>𝑚𝑒𝑠</m:t>
                      </m:r>
                      <m:r>
                        <a:rPr lang="es-ES" sz="1200" b="0" i="1" baseline="0">
                          <a:latin typeface="Cambria Math" panose="02040503050406030204" pitchFamily="18" charset="0"/>
                        </a:rPr>
                        <m:t> </m:t>
                      </m:r>
                      <m:r>
                        <a:rPr lang="es-ES" sz="1200" b="0" i="1" baseline="0">
                          <a:latin typeface="Cambria Math" panose="02040503050406030204" pitchFamily="18" charset="0"/>
                        </a:rPr>
                        <m:t>𝑜</m:t>
                      </m:r>
                      <m:r>
                        <a:rPr lang="es-ES" sz="1200" b="0" i="1" baseline="0">
                          <a:latin typeface="Cambria Math" panose="02040503050406030204" pitchFamily="18" charset="0"/>
                        </a:rPr>
                        <m:t> </m:t>
                      </m:r>
                      <m:r>
                        <a:rPr lang="es-ES" sz="1200" b="0" i="1" baseline="0">
                          <a:latin typeface="Cambria Math" panose="02040503050406030204" pitchFamily="18" charset="0"/>
                        </a:rPr>
                        <m:t>𝑎</m:t>
                      </m:r>
                      <m:r>
                        <a:rPr lang="es-ES" sz="1200" b="0" i="1" baseline="0">
                          <a:latin typeface="Cambria Math" panose="02040503050406030204" pitchFamily="18" charset="0"/>
                        </a:rPr>
                        <m:t>ñ</m:t>
                      </m:r>
                      <m:r>
                        <a:rPr lang="es-ES" sz="1200" b="0" i="1" baseline="0">
                          <a:latin typeface="Cambria Math" panose="02040503050406030204" pitchFamily="18" charset="0"/>
                        </a:rPr>
                        <m:t>𝑜</m:t>
                      </m:r>
                      <m:r>
                        <a:rPr lang="es-ES" sz="1200" b="0" i="1" baseline="0">
                          <a:latin typeface="Cambria Math" panose="02040503050406030204" pitchFamily="18" charset="0"/>
                        </a:rPr>
                        <m:t>)</m:t>
                      </m:r>
                    </m:num>
                    <m:den>
                      <m:r>
                        <a:rPr lang="es-ES" sz="1200" b="0" i="1" baseline="0">
                          <a:latin typeface="Cambria Math" panose="02040503050406030204" pitchFamily="18" charset="0"/>
                        </a:rPr>
                        <m:t>𝑁</m:t>
                      </m:r>
                      <m:r>
                        <a:rPr lang="es-ES" sz="1200" b="0" i="1" baseline="0">
                          <a:latin typeface="Cambria Math" panose="02040503050406030204" pitchFamily="18" charset="0"/>
                        </a:rPr>
                        <m:t>ú</m:t>
                      </m:r>
                      <m:r>
                        <a:rPr lang="es-ES" sz="1200" b="0" i="1" baseline="0">
                          <a:latin typeface="Cambria Math" panose="02040503050406030204" pitchFamily="18" charset="0"/>
                        </a:rPr>
                        <m:t>𝑚𝑒𝑟𝑜</m:t>
                      </m:r>
                      <m:r>
                        <a:rPr lang="es-ES" sz="1200" b="0" i="1" baseline="0">
                          <a:latin typeface="Cambria Math" panose="02040503050406030204" pitchFamily="18" charset="0"/>
                        </a:rPr>
                        <m:t> </m:t>
                      </m:r>
                      <m:r>
                        <a:rPr lang="es-ES" sz="1200" b="0" i="1" baseline="0">
                          <a:latin typeface="Cambria Math" panose="02040503050406030204" pitchFamily="18" charset="0"/>
                        </a:rPr>
                        <m:t>𝑑𝑒</m:t>
                      </m:r>
                      <m:r>
                        <a:rPr lang="es-ES" sz="1200" b="0" i="1" baseline="0">
                          <a:latin typeface="Cambria Math" panose="02040503050406030204" pitchFamily="18" charset="0"/>
                        </a:rPr>
                        <m:t> </m:t>
                      </m:r>
                      <m:r>
                        <a:rPr lang="es-ES" sz="1200" b="0" i="1" baseline="0">
                          <a:latin typeface="Cambria Math" panose="02040503050406030204" pitchFamily="18" charset="0"/>
                        </a:rPr>
                        <m:t>h𝑜𝑟𝑎𝑠</m:t>
                      </m:r>
                      <m:r>
                        <a:rPr lang="es-ES" sz="1200" b="0" i="1" baseline="0">
                          <a:latin typeface="Cambria Math" panose="02040503050406030204" pitchFamily="18" charset="0"/>
                        </a:rPr>
                        <m:t> </m:t>
                      </m:r>
                      <m:r>
                        <a:rPr lang="es-ES" sz="1200" b="0" i="1" baseline="0">
                          <a:latin typeface="Cambria Math" panose="02040503050406030204" pitchFamily="18" charset="0"/>
                        </a:rPr>
                        <m:t>𝑡𝑟𝑎𝑏𝑎𝑗𝑎𝑑𝑎𝑠</m:t>
                      </m:r>
                      <m:r>
                        <a:rPr lang="es-ES" sz="1200" b="0" i="1" baseline="0">
                          <a:latin typeface="Cambria Math" panose="02040503050406030204" pitchFamily="18" charset="0"/>
                        </a:rPr>
                        <m:t> (</m:t>
                      </m:r>
                      <m:r>
                        <a:rPr lang="es-ES" sz="1200" b="0" i="1" baseline="0">
                          <a:latin typeface="Cambria Math" panose="02040503050406030204" pitchFamily="18" charset="0"/>
                        </a:rPr>
                        <m:t>𝑚𝑒𝑠</m:t>
                      </m:r>
                      <m:r>
                        <a:rPr lang="es-ES" sz="1200" b="0" i="1" baseline="0">
                          <a:latin typeface="Cambria Math" panose="02040503050406030204" pitchFamily="18" charset="0"/>
                        </a:rPr>
                        <m:t> </m:t>
                      </m:r>
                      <m:r>
                        <a:rPr lang="es-ES" sz="1200" b="0" i="1" baseline="0">
                          <a:latin typeface="Cambria Math" panose="02040503050406030204" pitchFamily="18" charset="0"/>
                        </a:rPr>
                        <m:t>𝑜</m:t>
                      </m:r>
                      <m:r>
                        <a:rPr lang="es-ES" sz="1200" b="0" i="1" baseline="0">
                          <a:latin typeface="Cambria Math" panose="02040503050406030204" pitchFamily="18" charset="0"/>
                        </a:rPr>
                        <m:t> </m:t>
                      </m:r>
                      <m:r>
                        <a:rPr lang="es-ES" sz="1200" b="0" i="1" baseline="0">
                          <a:latin typeface="Cambria Math" panose="02040503050406030204" pitchFamily="18" charset="0"/>
                        </a:rPr>
                        <m:t>𝑎</m:t>
                      </m:r>
                      <m:r>
                        <a:rPr lang="es-ES" sz="1200" b="0" i="1" baseline="0">
                          <a:latin typeface="Cambria Math" panose="02040503050406030204" pitchFamily="18" charset="0"/>
                        </a:rPr>
                        <m:t>ñ</m:t>
                      </m:r>
                      <m:r>
                        <a:rPr lang="es-ES" sz="1200" b="0" i="1" baseline="0">
                          <a:latin typeface="Cambria Math" panose="02040503050406030204" pitchFamily="18" charset="0"/>
                        </a:rPr>
                        <m:t>𝑜</m:t>
                      </m:r>
                      <m:r>
                        <a:rPr lang="es-ES" sz="1200" b="0" i="1" baseline="0">
                          <a:latin typeface="Cambria Math" panose="02040503050406030204" pitchFamily="18" charset="0"/>
                        </a:rPr>
                        <m:t>)</m:t>
                      </m:r>
                    </m:den>
                  </m:f>
                  <m:r>
                    <a:rPr lang="es-ES" sz="1200" i="1" baseline="0">
                      <a:latin typeface="Cambria Math" panose="02040503050406030204" pitchFamily="18" charset="0"/>
                      <a:ea typeface="Cambria Math" panose="02040503050406030204" pitchFamily="18" charset="0"/>
                    </a:rPr>
                    <m:t>×</m:t>
                  </m:r>
                  <m:r>
                    <a:rPr lang="es-ES" sz="1200" b="0" i="1" baseline="0">
                      <a:latin typeface="Cambria Math" panose="02040503050406030204" pitchFamily="18" charset="0"/>
                      <a:ea typeface="Cambria Math" panose="02040503050406030204" pitchFamily="18" charset="0"/>
                    </a:rPr>
                    <m:t>1 000 000</m:t>
                  </m:r>
                </m:oMath>
              </a14:m>
              <a:endParaRPr lang="es-ES" sz="1200"/>
            </a:p>
          </xdr:txBody>
        </xdr:sp>
      </mc:Choice>
      <mc:Fallback xmlns="">
        <xdr:sp macro="" textlink="">
          <xdr:nvSpPr>
            <xdr:cNvPr id="7" name="CuadroTexto 6">
              <a:extLst>
                <a:ext uri="{FF2B5EF4-FFF2-40B4-BE49-F238E27FC236}">
                  <a16:creationId xmlns:a16="http://schemas.microsoft.com/office/drawing/2014/main" id="{00000000-0008-0000-0100-000002000000}"/>
                </a:ext>
              </a:extLst>
            </xdr:cNvPr>
            <xdr:cNvSpPr txBox="1"/>
          </xdr:nvSpPr>
          <xdr:spPr>
            <a:xfrm>
              <a:off x="4238625" y="9889332"/>
              <a:ext cx="4312655" cy="2941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1">
                  <a:latin typeface="+mn-lt"/>
                </a:rPr>
                <a:t>Índice</a:t>
              </a:r>
              <a:r>
                <a:rPr lang="es-ES" sz="1200" i="1" baseline="0">
                  <a:latin typeface="+mn-lt"/>
                </a:rPr>
                <a:t> frecuencia </a:t>
              </a:r>
              <a:r>
                <a:rPr lang="es-ES" sz="1200" i="0" baseline="0">
                  <a:latin typeface="+mn-lt"/>
                </a:rPr>
                <a:t>= </a:t>
              </a:r>
              <a:r>
                <a:rPr lang="es-ES" sz="1200" i="0" baseline="0">
                  <a:latin typeface="Cambria Math" panose="02040503050406030204" pitchFamily="18" charset="0"/>
                </a:rPr>
                <a:t>(</a:t>
              </a:r>
              <a:r>
                <a:rPr lang="es-ES" sz="1200" b="0" i="0" baseline="0">
                  <a:latin typeface="Cambria Math" panose="02040503050406030204" pitchFamily="18" charset="0"/>
                </a:rPr>
                <a:t>𝑁ú𝑚𝑒𝑟𝑜 𝑑𝑒 𝑐𝑎𝑠𝑜𝑠  (𝑚𝑒𝑠 𝑜 𝑎ñ𝑜))/(𝑁ú𝑚𝑒𝑟𝑜 𝑑𝑒 ℎ𝑜𝑟𝑎𝑠 𝑡𝑟𝑎𝑏𝑎𝑗𝑎𝑑𝑎𝑠 (𝑚𝑒𝑠 𝑜 𝑎ñ𝑜))</a:t>
              </a:r>
              <a:r>
                <a:rPr lang="es-ES" sz="1200" i="0" baseline="0">
                  <a:latin typeface="Cambria Math" panose="02040503050406030204" pitchFamily="18" charset="0"/>
                  <a:ea typeface="Cambria Math" panose="02040503050406030204" pitchFamily="18" charset="0"/>
                </a:rPr>
                <a:t>×</a:t>
              </a:r>
              <a:r>
                <a:rPr lang="es-ES" sz="1200" b="0" i="0" baseline="0">
                  <a:latin typeface="Cambria Math" panose="02040503050406030204" pitchFamily="18" charset="0"/>
                  <a:ea typeface="Cambria Math" panose="02040503050406030204" pitchFamily="18" charset="0"/>
                </a:rPr>
                <a:t>1 000 000</a:t>
              </a:r>
              <a:endParaRPr lang="es-ES" sz="1200"/>
            </a:p>
          </xdr:txBody>
        </xdr:sp>
      </mc:Fallback>
    </mc:AlternateContent>
    <xdr:clientData/>
  </xdr:oneCellAnchor>
  <xdr:oneCellAnchor>
    <xdr:from>
      <xdr:col>3</xdr:col>
      <xdr:colOff>154781</xdr:colOff>
      <xdr:row>16</xdr:row>
      <xdr:rowOff>523875</xdr:rowOff>
    </xdr:from>
    <xdr:ext cx="3400675" cy="291105"/>
    <mc:AlternateContent xmlns:mc="http://schemas.openxmlformats.org/markup-compatibility/2006" xmlns:a14="http://schemas.microsoft.com/office/drawing/2010/main">
      <mc:Choice Requires="a14">
        <xdr:sp macro="" textlink="">
          <xdr:nvSpPr>
            <xdr:cNvPr id="8" name="CuadroTexto 7">
              <a:extLst>
                <a:ext uri="{FF2B5EF4-FFF2-40B4-BE49-F238E27FC236}">
                  <a16:creationId xmlns:a16="http://schemas.microsoft.com/office/drawing/2014/main" id="{00000000-0008-0000-0100-000003000000}"/>
                </a:ext>
              </a:extLst>
            </xdr:cNvPr>
            <xdr:cNvSpPr txBox="1"/>
          </xdr:nvSpPr>
          <xdr:spPr>
            <a:xfrm>
              <a:off x="4279106" y="10287000"/>
              <a:ext cx="3400675" cy="291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1">
                  <a:latin typeface="+mn-lt"/>
                </a:rPr>
                <a:t>Índice</a:t>
              </a:r>
              <a:r>
                <a:rPr lang="es-ES" sz="1200" i="1" baseline="0">
                  <a:latin typeface="+mn-lt"/>
                </a:rPr>
                <a:t> gravedad </a:t>
              </a:r>
              <a:r>
                <a:rPr lang="es-ES" sz="1200" i="0" baseline="0">
                  <a:latin typeface="+mn-lt"/>
                </a:rPr>
                <a:t>= </a:t>
              </a:r>
              <a14:m>
                <m:oMath xmlns:m="http://schemas.openxmlformats.org/officeDocument/2006/math">
                  <m:f>
                    <m:fPr>
                      <m:ctrlPr>
                        <a:rPr lang="es-ES" sz="1200" i="1" baseline="0">
                          <a:latin typeface="Cambria Math" panose="02040503050406030204" pitchFamily="18" charset="0"/>
                        </a:rPr>
                      </m:ctrlPr>
                    </m:fPr>
                    <m:num>
                      <m:r>
                        <a:rPr lang="es-ES" sz="1200" b="0" i="1" baseline="0">
                          <a:latin typeface="Cambria Math" panose="02040503050406030204" pitchFamily="18" charset="0"/>
                        </a:rPr>
                        <m:t>𝑁</m:t>
                      </m:r>
                      <m:r>
                        <a:rPr lang="es-ES" sz="1200" b="0" i="1" baseline="0">
                          <a:latin typeface="Cambria Math" panose="02040503050406030204" pitchFamily="18" charset="0"/>
                        </a:rPr>
                        <m:t>ú</m:t>
                      </m:r>
                      <m:r>
                        <a:rPr lang="es-ES" sz="1200" b="0" i="1" baseline="0">
                          <a:latin typeface="Cambria Math" panose="02040503050406030204" pitchFamily="18" charset="0"/>
                        </a:rPr>
                        <m:t>𝑚𝑒𝑟𝑜</m:t>
                      </m:r>
                      <m:r>
                        <a:rPr lang="es-ES" sz="1200" b="0" i="1" baseline="0">
                          <a:latin typeface="Cambria Math" panose="02040503050406030204" pitchFamily="18" charset="0"/>
                        </a:rPr>
                        <m:t> </m:t>
                      </m:r>
                      <m:r>
                        <a:rPr lang="es-ES" sz="1200" b="0" i="1" baseline="0">
                          <a:latin typeface="Cambria Math" panose="02040503050406030204" pitchFamily="18" charset="0"/>
                        </a:rPr>
                        <m:t>𝑑𝑒</m:t>
                      </m:r>
                      <m:r>
                        <a:rPr lang="es-ES" sz="1200" b="0" i="1" baseline="0">
                          <a:latin typeface="Cambria Math" panose="02040503050406030204" pitchFamily="18" charset="0"/>
                        </a:rPr>
                        <m:t> </m:t>
                      </m:r>
                      <m:r>
                        <a:rPr lang="es-ES" sz="1200" b="0" i="1" baseline="0">
                          <a:latin typeface="Cambria Math" panose="02040503050406030204" pitchFamily="18" charset="0"/>
                        </a:rPr>
                        <m:t>𝑗𝑜𝑟𝑛𝑎𝑑𝑎𝑠</m:t>
                      </m:r>
                      <m:r>
                        <a:rPr lang="es-ES" sz="1200" b="0" i="1" baseline="0">
                          <a:latin typeface="Cambria Math" panose="02040503050406030204" pitchFamily="18" charset="0"/>
                        </a:rPr>
                        <m:t> </m:t>
                      </m:r>
                      <m:r>
                        <a:rPr lang="es-ES" sz="1200" b="0" i="1" baseline="0">
                          <a:latin typeface="Cambria Math" panose="02040503050406030204" pitchFamily="18" charset="0"/>
                        </a:rPr>
                        <m:t>𝑝𝑒𝑟𝑑𝑖𝑑𝑎𝑠</m:t>
                      </m:r>
                    </m:num>
                    <m:den>
                      <m:r>
                        <a:rPr lang="es-ES" sz="1200" b="0" i="1" baseline="0">
                          <a:latin typeface="Cambria Math" panose="02040503050406030204" pitchFamily="18" charset="0"/>
                        </a:rPr>
                        <m:t>𝑁</m:t>
                      </m:r>
                      <m:r>
                        <a:rPr lang="es-ES" sz="1200" b="0" i="1" baseline="0">
                          <a:latin typeface="Cambria Math" panose="02040503050406030204" pitchFamily="18" charset="0"/>
                        </a:rPr>
                        <m:t>ú</m:t>
                      </m:r>
                      <m:r>
                        <a:rPr lang="es-ES" sz="1200" b="0" i="1" baseline="0">
                          <a:latin typeface="Cambria Math" panose="02040503050406030204" pitchFamily="18" charset="0"/>
                        </a:rPr>
                        <m:t>𝑚𝑒𝑟𝑜</m:t>
                      </m:r>
                      <m:r>
                        <a:rPr lang="es-ES" sz="1200" b="0" i="1" baseline="0">
                          <a:latin typeface="Cambria Math" panose="02040503050406030204" pitchFamily="18" charset="0"/>
                        </a:rPr>
                        <m:t> </m:t>
                      </m:r>
                      <m:r>
                        <a:rPr lang="es-ES" sz="1200" b="0" i="1" baseline="0">
                          <a:latin typeface="Cambria Math" panose="02040503050406030204" pitchFamily="18" charset="0"/>
                        </a:rPr>
                        <m:t>𝑑𝑒</m:t>
                      </m:r>
                      <m:r>
                        <a:rPr lang="es-ES" sz="1200" b="0" i="1" baseline="0">
                          <a:latin typeface="Cambria Math" panose="02040503050406030204" pitchFamily="18" charset="0"/>
                        </a:rPr>
                        <m:t> </m:t>
                      </m:r>
                      <m:r>
                        <a:rPr lang="es-ES" sz="1200" b="0" i="1" baseline="0">
                          <a:latin typeface="Cambria Math" panose="02040503050406030204" pitchFamily="18" charset="0"/>
                        </a:rPr>
                        <m:t>h𝑜𝑟𝑎𝑠</m:t>
                      </m:r>
                      <m:r>
                        <a:rPr lang="es-ES" sz="1200" b="0" i="1" baseline="0">
                          <a:latin typeface="Cambria Math" panose="02040503050406030204" pitchFamily="18" charset="0"/>
                        </a:rPr>
                        <m:t> </m:t>
                      </m:r>
                      <m:r>
                        <a:rPr lang="es-ES" sz="1200" b="0" i="1" baseline="0">
                          <a:latin typeface="Cambria Math" panose="02040503050406030204" pitchFamily="18" charset="0"/>
                        </a:rPr>
                        <m:t>𝑡𝑟𝑎𝑏𝑎𝑗𝑎𝑑𝑎𝑠</m:t>
                      </m:r>
                    </m:den>
                  </m:f>
                  <m:r>
                    <a:rPr lang="es-ES" sz="1200" i="1" baseline="0">
                      <a:latin typeface="Cambria Math" panose="02040503050406030204" pitchFamily="18" charset="0"/>
                      <a:ea typeface="Cambria Math" panose="02040503050406030204" pitchFamily="18" charset="0"/>
                    </a:rPr>
                    <m:t>×</m:t>
                  </m:r>
                  <m:r>
                    <a:rPr lang="es-ES" sz="1200" b="0" i="1" baseline="0">
                      <a:latin typeface="Cambria Math" panose="02040503050406030204" pitchFamily="18" charset="0"/>
                      <a:ea typeface="Cambria Math" panose="02040503050406030204" pitchFamily="18" charset="0"/>
                    </a:rPr>
                    <m:t>1 000 </m:t>
                  </m:r>
                </m:oMath>
              </a14:m>
              <a:endParaRPr lang="es-ES" sz="1200"/>
            </a:p>
          </xdr:txBody>
        </xdr:sp>
      </mc:Choice>
      <mc:Fallback xmlns="">
        <xdr:sp macro="" textlink="">
          <xdr:nvSpPr>
            <xdr:cNvPr id="8" name="CuadroTexto 7">
              <a:extLst>
                <a:ext uri="{FF2B5EF4-FFF2-40B4-BE49-F238E27FC236}">
                  <a16:creationId xmlns:a16="http://schemas.microsoft.com/office/drawing/2014/main" id="{00000000-0008-0000-0100-000003000000}"/>
                </a:ext>
              </a:extLst>
            </xdr:cNvPr>
            <xdr:cNvSpPr txBox="1"/>
          </xdr:nvSpPr>
          <xdr:spPr>
            <a:xfrm>
              <a:off x="4279106" y="10287000"/>
              <a:ext cx="3400675" cy="291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1">
                  <a:latin typeface="+mn-lt"/>
                </a:rPr>
                <a:t>Índice</a:t>
              </a:r>
              <a:r>
                <a:rPr lang="es-ES" sz="1200" i="1" baseline="0">
                  <a:latin typeface="+mn-lt"/>
                </a:rPr>
                <a:t> gravedad </a:t>
              </a:r>
              <a:r>
                <a:rPr lang="es-ES" sz="1200" i="0" baseline="0">
                  <a:latin typeface="+mn-lt"/>
                </a:rPr>
                <a:t>= </a:t>
              </a:r>
              <a:r>
                <a:rPr lang="es-ES" sz="1200" i="0" baseline="0">
                  <a:latin typeface="Cambria Math" panose="02040503050406030204" pitchFamily="18" charset="0"/>
                </a:rPr>
                <a:t>(</a:t>
              </a:r>
              <a:r>
                <a:rPr lang="es-ES" sz="1200" b="0" i="0" baseline="0">
                  <a:latin typeface="Cambria Math" panose="02040503050406030204" pitchFamily="18" charset="0"/>
                </a:rPr>
                <a:t>𝑁ú𝑚𝑒𝑟𝑜 𝑑𝑒 𝑗𝑜𝑟𝑛𝑎𝑑𝑎𝑠 𝑝𝑒𝑟𝑑𝑖𝑑𝑎𝑠)/(𝑁ú𝑚𝑒𝑟𝑜 𝑑𝑒 ℎ𝑜𝑟𝑎𝑠 𝑡𝑟𝑎𝑏𝑎𝑗𝑎𝑑𝑎𝑠)</a:t>
              </a:r>
              <a:r>
                <a:rPr lang="es-ES" sz="1200" i="0" baseline="0">
                  <a:latin typeface="Cambria Math" panose="02040503050406030204" pitchFamily="18" charset="0"/>
                  <a:ea typeface="Cambria Math" panose="02040503050406030204" pitchFamily="18" charset="0"/>
                </a:rPr>
                <a:t>×</a:t>
              </a:r>
              <a:r>
                <a:rPr lang="es-ES" sz="1200" b="0" i="0" baseline="0">
                  <a:latin typeface="Cambria Math" panose="02040503050406030204" pitchFamily="18" charset="0"/>
                  <a:ea typeface="Cambria Math" panose="02040503050406030204" pitchFamily="18" charset="0"/>
                </a:rPr>
                <a:t>1 000 </a:t>
              </a:r>
              <a:endParaRPr lang="es-ES" sz="1200"/>
            </a:p>
          </xdr:txBody>
        </xdr:sp>
      </mc:Fallback>
    </mc:AlternateContent>
    <xdr:clientData/>
  </xdr:oneCellAnchor>
  <xdr:oneCellAnchor>
    <xdr:from>
      <xdr:col>3</xdr:col>
      <xdr:colOff>152400</xdr:colOff>
      <xdr:row>16</xdr:row>
      <xdr:rowOff>1402557</xdr:rowOff>
    </xdr:from>
    <xdr:ext cx="3845733" cy="294055"/>
    <mc:AlternateContent xmlns:mc="http://schemas.openxmlformats.org/markup-compatibility/2006" xmlns:a14="http://schemas.microsoft.com/office/drawing/2010/main">
      <mc:Choice Requires="a14">
        <xdr:sp macro="" textlink="">
          <xdr:nvSpPr>
            <xdr:cNvPr id="9" name="CuadroTexto 8">
              <a:extLst>
                <a:ext uri="{FF2B5EF4-FFF2-40B4-BE49-F238E27FC236}">
                  <a16:creationId xmlns:a16="http://schemas.microsoft.com/office/drawing/2014/main" id="{00000000-0008-0000-0100-000004000000}"/>
                </a:ext>
              </a:extLst>
            </xdr:cNvPr>
            <xdr:cNvSpPr txBox="1"/>
          </xdr:nvSpPr>
          <xdr:spPr>
            <a:xfrm>
              <a:off x="4276725" y="11165682"/>
              <a:ext cx="3845733" cy="2940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0">
                  <a:latin typeface="+mn-lt"/>
                </a:rPr>
                <a:t>Índice de duración media </a:t>
              </a:r>
              <a:r>
                <a:rPr lang="es-ES" sz="1200" i="0" baseline="0">
                  <a:latin typeface="+mn-lt"/>
                </a:rPr>
                <a:t>= </a:t>
              </a:r>
              <a14:m>
                <m:oMath xmlns:m="http://schemas.openxmlformats.org/officeDocument/2006/math">
                  <m:f>
                    <m:fPr>
                      <m:ctrlPr>
                        <a:rPr lang="es-ES" sz="1200" i="1" baseline="0">
                          <a:latin typeface="Cambria Math" panose="02040503050406030204" pitchFamily="18" charset="0"/>
                        </a:rPr>
                      </m:ctrlPr>
                    </m:fPr>
                    <m:num>
                      <m:r>
                        <a:rPr lang="es-ES" sz="1200" b="0" i="1" baseline="0">
                          <a:latin typeface="Cambria Math" panose="02040503050406030204" pitchFamily="18" charset="0"/>
                        </a:rPr>
                        <m:t>𝑁</m:t>
                      </m:r>
                      <m:r>
                        <a:rPr lang="es-ES" sz="1200" b="0" i="1" baseline="0">
                          <a:latin typeface="Cambria Math" panose="02040503050406030204" pitchFamily="18" charset="0"/>
                        </a:rPr>
                        <m:t>ú</m:t>
                      </m:r>
                      <m:r>
                        <a:rPr lang="es-ES" sz="1200" b="0" i="1" baseline="0">
                          <a:latin typeface="Cambria Math" panose="02040503050406030204" pitchFamily="18" charset="0"/>
                        </a:rPr>
                        <m:t>𝑚𝑒𝑟𝑜</m:t>
                      </m:r>
                      <m:r>
                        <a:rPr lang="es-ES" sz="1200" b="0" i="1" baseline="0">
                          <a:latin typeface="Cambria Math" panose="02040503050406030204" pitchFamily="18" charset="0"/>
                        </a:rPr>
                        <m:t> </m:t>
                      </m:r>
                      <m:r>
                        <a:rPr lang="es-ES" sz="1200" b="0" i="1" baseline="0">
                          <a:latin typeface="Cambria Math" panose="02040503050406030204" pitchFamily="18" charset="0"/>
                        </a:rPr>
                        <m:t>𝑑𝑒</m:t>
                      </m:r>
                      <m:r>
                        <a:rPr lang="es-ES" sz="1200" b="0" i="1" baseline="0">
                          <a:latin typeface="Cambria Math" panose="02040503050406030204" pitchFamily="18" charset="0"/>
                        </a:rPr>
                        <m:t> </m:t>
                      </m:r>
                      <m:r>
                        <a:rPr lang="es-ES" sz="1200" b="0" i="1" baseline="0">
                          <a:latin typeface="Cambria Math" panose="02040503050406030204" pitchFamily="18" charset="0"/>
                        </a:rPr>
                        <m:t>𝑑</m:t>
                      </m:r>
                      <m:r>
                        <a:rPr lang="es-ES" sz="1200" b="0" i="1" baseline="0">
                          <a:latin typeface="Cambria Math" panose="02040503050406030204" pitchFamily="18" charset="0"/>
                        </a:rPr>
                        <m:t>í</m:t>
                      </m:r>
                      <m:r>
                        <a:rPr lang="es-ES" sz="1200" b="0" i="1" baseline="0">
                          <a:latin typeface="Cambria Math" panose="02040503050406030204" pitchFamily="18" charset="0"/>
                        </a:rPr>
                        <m:t>𝑎𝑠</m:t>
                      </m:r>
                      <m:r>
                        <a:rPr lang="es-ES" sz="1200" b="0" i="1" baseline="0">
                          <a:latin typeface="Cambria Math" panose="02040503050406030204" pitchFamily="18" charset="0"/>
                        </a:rPr>
                        <m:t> </m:t>
                      </m:r>
                      <m:r>
                        <a:rPr lang="es-ES" sz="1200" b="0" i="1" baseline="0">
                          <a:latin typeface="Cambria Math" panose="02040503050406030204" pitchFamily="18" charset="0"/>
                        </a:rPr>
                        <m:t>𝑝𝑒𝑟𝑑𝑖𝑑𝑜𝑠</m:t>
                      </m:r>
                    </m:num>
                    <m:den>
                      <m:r>
                        <a:rPr lang="es-ES" sz="1200" b="0" i="1" baseline="0">
                          <a:latin typeface="Cambria Math" panose="02040503050406030204" pitchFamily="18" charset="0"/>
                        </a:rPr>
                        <m:t>𝑁</m:t>
                      </m:r>
                      <m:r>
                        <a:rPr lang="es-ES" sz="1200" b="0" i="1" baseline="0">
                          <a:latin typeface="Cambria Math" panose="02040503050406030204" pitchFamily="18" charset="0"/>
                        </a:rPr>
                        <m:t>ú</m:t>
                      </m:r>
                      <m:r>
                        <a:rPr lang="es-ES" sz="1200" b="0" i="1" baseline="0">
                          <a:latin typeface="Cambria Math" panose="02040503050406030204" pitchFamily="18" charset="0"/>
                        </a:rPr>
                        <m:t>𝑚𝑒𝑟𝑜</m:t>
                      </m:r>
                      <m:r>
                        <a:rPr lang="es-ES" sz="1200" b="0" i="1" baseline="0">
                          <a:latin typeface="Cambria Math" panose="02040503050406030204" pitchFamily="18" charset="0"/>
                        </a:rPr>
                        <m:t> </m:t>
                      </m:r>
                      <m:r>
                        <a:rPr lang="es-ES" sz="1200" b="0" i="1" baseline="0">
                          <a:latin typeface="Cambria Math" panose="02040503050406030204" pitchFamily="18" charset="0"/>
                        </a:rPr>
                        <m:t>𝑑𝑒</m:t>
                      </m:r>
                      <m:r>
                        <a:rPr lang="es-ES" sz="1200" b="0" i="1" baseline="0">
                          <a:latin typeface="Cambria Math" panose="02040503050406030204" pitchFamily="18" charset="0"/>
                        </a:rPr>
                        <m:t> </m:t>
                      </m:r>
                      <m:r>
                        <a:rPr lang="es-ES" sz="1200" b="0" i="1" baseline="0">
                          <a:latin typeface="Cambria Math" panose="02040503050406030204" pitchFamily="18" charset="0"/>
                        </a:rPr>
                        <m:t>𝑐𝑎𝑠𝑜𝑠</m:t>
                      </m:r>
                      <m:r>
                        <a:rPr lang="es-ES" sz="1200" b="0" i="1" baseline="0">
                          <a:latin typeface="Cambria Math" panose="02040503050406030204" pitchFamily="18" charset="0"/>
                        </a:rPr>
                        <m:t>(</m:t>
                      </m:r>
                      <m:r>
                        <a:rPr lang="es-ES" sz="1200" b="0" i="1" baseline="0">
                          <a:latin typeface="Cambria Math" panose="02040503050406030204" pitchFamily="18" charset="0"/>
                        </a:rPr>
                        <m:t>𝑚𝑒𝑠</m:t>
                      </m:r>
                      <m:r>
                        <a:rPr lang="es-ES" sz="1200" b="0" i="1" baseline="0">
                          <a:latin typeface="Cambria Math" panose="02040503050406030204" pitchFamily="18" charset="0"/>
                        </a:rPr>
                        <m:t> </m:t>
                      </m:r>
                      <m:r>
                        <a:rPr lang="es-ES" sz="1200" b="0" i="1" baseline="0">
                          <a:latin typeface="Cambria Math" panose="02040503050406030204" pitchFamily="18" charset="0"/>
                        </a:rPr>
                        <m:t>𝑜</m:t>
                      </m:r>
                      <m:r>
                        <a:rPr lang="es-ES" sz="1200" b="0" i="1" baseline="0">
                          <a:latin typeface="Cambria Math" panose="02040503050406030204" pitchFamily="18" charset="0"/>
                        </a:rPr>
                        <m:t> </m:t>
                      </m:r>
                      <m:r>
                        <a:rPr lang="es-ES" sz="1200" b="0" i="1" baseline="0">
                          <a:latin typeface="Cambria Math" panose="02040503050406030204" pitchFamily="18" charset="0"/>
                        </a:rPr>
                        <m:t>𝑎</m:t>
                      </m:r>
                      <m:r>
                        <a:rPr lang="es-ES" sz="1200" b="0" i="1" baseline="0">
                          <a:latin typeface="Cambria Math" panose="02040503050406030204" pitchFamily="18" charset="0"/>
                        </a:rPr>
                        <m:t>ñ</m:t>
                      </m:r>
                      <m:r>
                        <a:rPr lang="es-ES" sz="1200" b="0" i="1" baseline="0">
                          <a:latin typeface="Cambria Math" panose="02040503050406030204" pitchFamily="18" charset="0"/>
                        </a:rPr>
                        <m:t>𝑜</m:t>
                      </m:r>
                      <m:r>
                        <a:rPr lang="es-ES" sz="1200" b="0" i="1" baseline="0">
                          <a:latin typeface="Cambria Math" panose="02040503050406030204" pitchFamily="18" charset="0"/>
                        </a:rPr>
                        <m:t>)</m:t>
                      </m:r>
                    </m:den>
                  </m:f>
                  <m:r>
                    <a:rPr lang="es-ES" sz="1200" i="1" baseline="0">
                      <a:latin typeface="Cambria Math" panose="02040503050406030204" pitchFamily="18" charset="0"/>
                      <a:ea typeface="Cambria Math" panose="02040503050406030204" pitchFamily="18" charset="0"/>
                    </a:rPr>
                    <m:t>×</m:t>
                  </m:r>
                  <m:r>
                    <a:rPr lang="es-ES" sz="1200" b="0" i="1" baseline="0">
                      <a:latin typeface="Cambria Math" panose="02040503050406030204" pitchFamily="18" charset="0"/>
                      <a:ea typeface="Cambria Math" panose="02040503050406030204" pitchFamily="18" charset="0"/>
                    </a:rPr>
                    <m:t>1 000</m:t>
                  </m:r>
                </m:oMath>
              </a14:m>
              <a:endParaRPr lang="es-ES" sz="1200"/>
            </a:p>
          </xdr:txBody>
        </xdr:sp>
      </mc:Choice>
      <mc:Fallback xmlns="">
        <xdr:sp macro="" textlink="">
          <xdr:nvSpPr>
            <xdr:cNvPr id="9" name="CuadroTexto 8">
              <a:extLst>
                <a:ext uri="{FF2B5EF4-FFF2-40B4-BE49-F238E27FC236}">
                  <a16:creationId xmlns:a16="http://schemas.microsoft.com/office/drawing/2014/main" id="{00000000-0008-0000-0100-000004000000}"/>
                </a:ext>
              </a:extLst>
            </xdr:cNvPr>
            <xdr:cNvSpPr txBox="1"/>
          </xdr:nvSpPr>
          <xdr:spPr>
            <a:xfrm>
              <a:off x="4276725" y="11165682"/>
              <a:ext cx="3845733" cy="2940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0">
                  <a:latin typeface="+mn-lt"/>
                </a:rPr>
                <a:t>Índice de duración media </a:t>
              </a:r>
              <a:r>
                <a:rPr lang="es-ES" sz="1200" i="0" baseline="0">
                  <a:latin typeface="+mn-lt"/>
                </a:rPr>
                <a:t>= </a:t>
              </a:r>
              <a:r>
                <a:rPr lang="es-ES" sz="1200" i="0" baseline="0">
                  <a:latin typeface="Cambria Math" panose="02040503050406030204" pitchFamily="18" charset="0"/>
                </a:rPr>
                <a:t>(</a:t>
              </a:r>
              <a:r>
                <a:rPr lang="es-ES" sz="1200" b="0" i="0" baseline="0">
                  <a:latin typeface="Cambria Math" panose="02040503050406030204" pitchFamily="18" charset="0"/>
                </a:rPr>
                <a:t>𝑁ú𝑚𝑒𝑟𝑜 𝑑𝑒 𝑑í𝑎𝑠 𝑝𝑒𝑟𝑑𝑖𝑑𝑜𝑠)/(𝑁ú𝑚𝑒𝑟𝑜 𝑑𝑒 𝑐𝑎𝑠𝑜𝑠(𝑚𝑒𝑠 𝑜 𝑎ñ𝑜))</a:t>
              </a:r>
              <a:r>
                <a:rPr lang="es-ES" sz="1200" i="0" baseline="0">
                  <a:latin typeface="Cambria Math" panose="02040503050406030204" pitchFamily="18" charset="0"/>
                  <a:ea typeface="Cambria Math" panose="02040503050406030204" pitchFamily="18" charset="0"/>
                </a:rPr>
                <a:t>×</a:t>
              </a:r>
              <a:r>
                <a:rPr lang="es-ES" sz="1200" b="0" i="0" baseline="0">
                  <a:latin typeface="Cambria Math" panose="02040503050406030204" pitchFamily="18" charset="0"/>
                  <a:ea typeface="Cambria Math" panose="02040503050406030204" pitchFamily="18" charset="0"/>
                </a:rPr>
                <a:t>1 000</a:t>
              </a:r>
              <a:endParaRPr lang="es-ES" sz="1200"/>
            </a:p>
          </xdr:txBody>
        </xdr:sp>
      </mc:Fallback>
    </mc:AlternateContent>
    <xdr:clientData/>
  </xdr:oneCellAnchor>
  <xdr:oneCellAnchor>
    <xdr:from>
      <xdr:col>3</xdr:col>
      <xdr:colOff>130969</xdr:colOff>
      <xdr:row>16</xdr:row>
      <xdr:rowOff>952500</xdr:rowOff>
    </xdr:from>
    <xdr:ext cx="4557210" cy="294183"/>
    <mc:AlternateContent xmlns:mc="http://schemas.openxmlformats.org/markup-compatibility/2006" xmlns:a14="http://schemas.microsoft.com/office/drawing/2010/main">
      <mc:Choice Requires="a14">
        <xdr:sp macro="" textlink="">
          <xdr:nvSpPr>
            <xdr:cNvPr id="10" name="CuadroTexto 9">
              <a:extLst>
                <a:ext uri="{FF2B5EF4-FFF2-40B4-BE49-F238E27FC236}">
                  <a16:creationId xmlns:a16="http://schemas.microsoft.com/office/drawing/2014/main" id="{00000000-0008-0000-0100-000005000000}"/>
                </a:ext>
              </a:extLst>
            </xdr:cNvPr>
            <xdr:cNvSpPr txBox="1"/>
          </xdr:nvSpPr>
          <xdr:spPr>
            <a:xfrm>
              <a:off x="4255294" y="10715625"/>
              <a:ext cx="4557210" cy="2941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1">
                  <a:solidFill>
                    <a:srgbClr val="FF0000"/>
                  </a:solidFill>
                  <a:latin typeface="+mn-lt"/>
                </a:rPr>
                <a:t>Índice</a:t>
              </a:r>
              <a:r>
                <a:rPr lang="es-ES" sz="1200" i="1" baseline="0">
                  <a:solidFill>
                    <a:srgbClr val="FF0000"/>
                  </a:solidFill>
                  <a:latin typeface="+mn-lt"/>
                </a:rPr>
                <a:t> de incidencia </a:t>
              </a:r>
              <a:r>
                <a:rPr lang="es-ES" sz="1200" i="0" baseline="0">
                  <a:solidFill>
                    <a:srgbClr val="FF0000"/>
                  </a:solidFill>
                  <a:latin typeface="+mn-lt"/>
                </a:rPr>
                <a:t>= </a:t>
              </a:r>
              <a14:m>
                <m:oMath xmlns:m="http://schemas.openxmlformats.org/officeDocument/2006/math">
                  <m:f>
                    <m:fPr>
                      <m:ctrlPr>
                        <a:rPr lang="es-ES" sz="1200" i="1" baseline="0">
                          <a:solidFill>
                            <a:srgbClr val="FF0000"/>
                          </a:solidFill>
                          <a:latin typeface="Cambria Math" panose="02040503050406030204" pitchFamily="18" charset="0"/>
                        </a:rPr>
                      </m:ctrlPr>
                    </m:fPr>
                    <m:num>
                      <m:r>
                        <a:rPr lang="es-ES" sz="1200" b="0" i="1" baseline="0">
                          <a:solidFill>
                            <a:srgbClr val="FF0000"/>
                          </a:solidFill>
                          <a:latin typeface="Cambria Math" panose="02040503050406030204" pitchFamily="18" charset="0"/>
                        </a:rPr>
                        <m:t>𝑁</m:t>
                      </m:r>
                      <m:r>
                        <a:rPr lang="es-ES" sz="1200" b="0" i="1" baseline="0">
                          <a:solidFill>
                            <a:srgbClr val="FF0000"/>
                          </a:solidFill>
                          <a:latin typeface="Cambria Math" panose="02040503050406030204" pitchFamily="18" charset="0"/>
                        </a:rPr>
                        <m:t>ú</m:t>
                      </m:r>
                      <m:r>
                        <a:rPr lang="es-ES" sz="1200" b="0" i="1" baseline="0">
                          <a:solidFill>
                            <a:srgbClr val="FF0000"/>
                          </a:solidFill>
                          <a:latin typeface="Cambria Math" panose="02040503050406030204" pitchFamily="18" charset="0"/>
                        </a:rPr>
                        <m:t>𝑚𝑒𝑟𝑜</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𝑑𝑒</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𝑐𝑎𝑠𝑜𝑠</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𝑚𝑒𝑠</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𝑜</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𝑎</m:t>
                      </m:r>
                      <m:r>
                        <a:rPr lang="es-ES" sz="1200" b="0" i="1" baseline="0">
                          <a:solidFill>
                            <a:srgbClr val="FF0000"/>
                          </a:solidFill>
                          <a:latin typeface="Cambria Math" panose="02040503050406030204" pitchFamily="18" charset="0"/>
                        </a:rPr>
                        <m:t>ñ</m:t>
                      </m:r>
                      <m:r>
                        <a:rPr lang="es-ES" sz="1200" b="0" i="1" baseline="0">
                          <a:solidFill>
                            <a:srgbClr val="FF0000"/>
                          </a:solidFill>
                          <a:latin typeface="Cambria Math" panose="02040503050406030204" pitchFamily="18" charset="0"/>
                        </a:rPr>
                        <m:t>𝑜</m:t>
                      </m:r>
                      <m:r>
                        <a:rPr lang="es-ES" sz="1200" b="0" i="1" baseline="0">
                          <a:solidFill>
                            <a:srgbClr val="FF0000"/>
                          </a:solidFill>
                          <a:latin typeface="Cambria Math" panose="02040503050406030204" pitchFamily="18" charset="0"/>
                        </a:rPr>
                        <m:t>)</m:t>
                      </m:r>
                    </m:num>
                    <m:den>
                      <m:r>
                        <a:rPr lang="es-ES" sz="1200" b="0" i="1" baseline="0">
                          <a:solidFill>
                            <a:srgbClr val="FF0000"/>
                          </a:solidFill>
                          <a:latin typeface="Cambria Math" panose="02040503050406030204" pitchFamily="18" charset="0"/>
                        </a:rPr>
                        <m:t>𝑁</m:t>
                      </m:r>
                      <m:r>
                        <a:rPr lang="es-ES" sz="1200" b="0" i="1" baseline="0">
                          <a:solidFill>
                            <a:srgbClr val="FF0000"/>
                          </a:solidFill>
                          <a:latin typeface="Cambria Math" panose="02040503050406030204" pitchFamily="18" charset="0"/>
                        </a:rPr>
                        <m:t>ú</m:t>
                      </m:r>
                      <m:r>
                        <a:rPr lang="es-ES" sz="1200" b="0" i="1" baseline="0">
                          <a:solidFill>
                            <a:srgbClr val="FF0000"/>
                          </a:solidFill>
                          <a:latin typeface="Cambria Math" panose="02040503050406030204" pitchFamily="18" charset="0"/>
                        </a:rPr>
                        <m:t>𝑚𝑒𝑟𝑜</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𝑑𝑒</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𝑡𝑟𝑎𝑏𝑎𝑗𝑎𝑑𝑜𝑟𝑒𝑠</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𝑝𝑟𝑜𝑚𝑒𝑑𝑖𝑜</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𝑚𝑒𝑠</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𝑜</m:t>
                      </m:r>
                      <m:r>
                        <a:rPr lang="es-ES" sz="1200" b="0" i="1" baseline="0">
                          <a:solidFill>
                            <a:srgbClr val="FF0000"/>
                          </a:solidFill>
                          <a:latin typeface="Cambria Math" panose="02040503050406030204" pitchFamily="18" charset="0"/>
                        </a:rPr>
                        <m:t> </m:t>
                      </m:r>
                      <m:r>
                        <a:rPr lang="es-ES" sz="1200" b="0" i="1" baseline="0">
                          <a:solidFill>
                            <a:srgbClr val="FF0000"/>
                          </a:solidFill>
                          <a:latin typeface="Cambria Math" panose="02040503050406030204" pitchFamily="18" charset="0"/>
                        </a:rPr>
                        <m:t>𝑎</m:t>
                      </m:r>
                      <m:r>
                        <a:rPr lang="es-ES" sz="1200" b="0" i="1" baseline="0">
                          <a:solidFill>
                            <a:srgbClr val="FF0000"/>
                          </a:solidFill>
                          <a:latin typeface="Cambria Math" panose="02040503050406030204" pitchFamily="18" charset="0"/>
                        </a:rPr>
                        <m:t>ñ</m:t>
                      </m:r>
                      <m:r>
                        <a:rPr lang="es-ES" sz="1200" b="0" i="1" baseline="0">
                          <a:solidFill>
                            <a:srgbClr val="FF0000"/>
                          </a:solidFill>
                          <a:latin typeface="Cambria Math" panose="02040503050406030204" pitchFamily="18" charset="0"/>
                        </a:rPr>
                        <m:t>𝑜</m:t>
                      </m:r>
                      <m:r>
                        <a:rPr lang="es-ES" sz="1200" b="0" i="1" baseline="0">
                          <a:solidFill>
                            <a:srgbClr val="FF0000"/>
                          </a:solidFill>
                          <a:latin typeface="Cambria Math" panose="02040503050406030204" pitchFamily="18" charset="0"/>
                        </a:rPr>
                        <m:t>)</m:t>
                      </m:r>
                    </m:den>
                  </m:f>
                  <m:r>
                    <a:rPr lang="es-ES" sz="1200" i="1" baseline="0">
                      <a:solidFill>
                        <a:srgbClr val="FF0000"/>
                      </a:solidFill>
                      <a:latin typeface="Cambria Math" panose="02040503050406030204" pitchFamily="18" charset="0"/>
                      <a:ea typeface="Cambria Math" panose="02040503050406030204" pitchFamily="18" charset="0"/>
                    </a:rPr>
                    <m:t>×</m:t>
                  </m:r>
                  <m:r>
                    <a:rPr lang="es-ES" sz="1200" b="0" i="1" baseline="0">
                      <a:solidFill>
                        <a:srgbClr val="FF0000"/>
                      </a:solidFill>
                      <a:latin typeface="Cambria Math" panose="02040503050406030204" pitchFamily="18" charset="0"/>
                      <a:ea typeface="Cambria Math" panose="02040503050406030204" pitchFamily="18" charset="0"/>
                    </a:rPr>
                    <m:t>1 000 </m:t>
                  </m:r>
                </m:oMath>
              </a14:m>
              <a:endParaRPr lang="es-ES" sz="1200">
                <a:solidFill>
                  <a:srgbClr val="FF0000"/>
                </a:solidFill>
              </a:endParaRPr>
            </a:p>
          </xdr:txBody>
        </xdr:sp>
      </mc:Choice>
      <mc:Fallback xmlns="">
        <xdr:sp macro="" textlink="">
          <xdr:nvSpPr>
            <xdr:cNvPr id="10" name="CuadroTexto 9">
              <a:extLst>
                <a:ext uri="{FF2B5EF4-FFF2-40B4-BE49-F238E27FC236}">
                  <a16:creationId xmlns:a16="http://schemas.microsoft.com/office/drawing/2014/main" id="{00000000-0008-0000-0100-000005000000}"/>
                </a:ext>
              </a:extLst>
            </xdr:cNvPr>
            <xdr:cNvSpPr txBox="1"/>
          </xdr:nvSpPr>
          <xdr:spPr>
            <a:xfrm>
              <a:off x="4255294" y="10715625"/>
              <a:ext cx="4557210" cy="2941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 sz="1200" i="1">
                  <a:solidFill>
                    <a:srgbClr val="FF0000"/>
                  </a:solidFill>
                  <a:latin typeface="+mn-lt"/>
                </a:rPr>
                <a:t>Índice</a:t>
              </a:r>
              <a:r>
                <a:rPr lang="es-ES" sz="1200" i="1" baseline="0">
                  <a:solidFill>
                    <a:srgbClr val="FF0000"/>
                  </a:solidFill>
                  <a:latin typeface="+mn-lt"/>
                </a:rPr>
                <a:t> de incidencia </a:t>
              </a:r>
              <a:r>
                <a:rPr lang="es-ES" sz="1200" i="0" baseline="0">
                  <a:solidFill>
                    <a:srgbClr val="FF0000"/>
                  </a:solidFill>
                  <a:latin typeface="+mn-lt"/>
                </a:rPr>
                <a:t>= </a:t>
              </a:r>
              <a:r>
                <a:rPr lang="es-ES" sz="1200" i="0" baseline="0">
                  <a:solidFill>
                    <a:srgbClr val="FF0000"/>
                  </a:solidFill>
                  <a:latin typeface="Cambria Math" panose="02040503050406030204" pitchFamily="18" charset="0"/>
                </a:rPr>
                <a:t>(</a:t>
              </a:r>
              <a:r>
                <a:rPr lang="es-ES" sz="1200" b="0" i="0" baseline="0">
                  <a:solidFill>
                    <a:srgbClr val="FF0000"/>
                  </a:solidFill>
                  <a:latin typeface="Cambria Math" panose="02040503050406030204" pitchFamily="18" charset="0"/>
                </a:rPr>
                <a:t>𝑁ú𝑚𝑒𝑟𝑜 𝑑𝑒 𝑐𝑎𝑠𝑜𝑠  (𝑚𝑒𝑠 𝑜 𝑎ñ𝑜))/(𝑁ú𝑚𝑒𝑟𝑜 𝑑𝑒 𝑡𝑟𝑎𝑏𝑎𝑗𝑎𝑑𝑜𝑟𝑒𝑠 𝑝𝑟𝑜𝑚𝑒𝑑𝑖𝑜 (𝑚𝑒𝑠 𝑜 𝑎ñ𝑜))</a:t>
              </a:r>
              <a:r>
                <a:rPr lang="es-ES" sz="1200" i="0" baseline="0">
                  <a:solidFill>
                    <a:srgbClr val="FF0000"/>
                  </a:solidFill>
                  <a:latin typeface="Cambria Math" panose="02040503050406030204" pitchFamily="18" charset="0"/>
                  <a:ea typeface="Cambria Math" panose="02040503050406030204" pitchFamily="18" charset="0"/>
                </a:rPr>
                <a:t>×</a:t>
              </a:r>
              <a:r>
                <a:rPr lang="es-ES" sz="1200" b="0" i="0" baseline="0">
                  <a:solidFill>
                    <a:srgbClr val="FF0000"/>
                  </a:solidFill>
                  <a:latin typeface="Cambria Math" panose="02040503050406030204" pitchFamily="18" charset="0"/>
                  <a:ea typeface="Cambria Math" panose="02040503050406030204" pitchFamily="18" charset="0"/>
                </a:rPr>
                <a:t>1 000 </a:t>
              </a:r>
              <a:endParaRPr lang="es-ES" sz="1200">
                <a:solidFill>
                  <a:srgbClr val="FF0000"/>
                </a:solidFill>
              </a:endParaRPr>
            </a:p>
          </xdr:txBody>
        </xdr:sp>
      </mc:Fallback>
    </mc:AlternateContent>
    <xdr:clientData/>
  </xdr:oneCellAnchor>
  <xdr:oneCellAnchor>
    <xdr:from>
      <xdr:col>3</xdr:col>
      <xdr:colOff>76200</xdr:colOff>
      <xdr:row>16</xdr:row>
      <xdr:rowOff>1824037</xdr:rowOff>
    </xdr:from>
    <xdr:ext cx="5045034" cy="350352"/>
    <mc:AlternateContent xmlns:mc="http://schemas.openxmlformats.org/markup-compatibility/2006" xmlns:a14="http://schemas.microsoft.com/office/drawing/2010/main">
      <mc:Choice Requires="a14">
        <xdr:sp macro="" textlink="">
          <xdr:nvSpPr>
            <xdr:cNvPr id="11" name="CuadroTexto 10">
              <a:extLst>
                <a:ext uri="{FF2B5EF4-FFF2-40B4-BE49-F238E27FC236}">
                  <a16:creationId xmlns:a16="http://schemas.microsoft.com/office/drawing/2014/main" id="{00000000-0008-0000-0100-000006000000}"/>
                </a:ext>
              </a:extLst>
            </xdr:cNvPr>
            <xdr:cNvSpPr txBox="1"/>
          </xdr:nvSpPr>
          <xdr:spPr>
            <a:xfrm>
              <a:off x="4200525" y="11587162"/>
              <a:ext cx="5045034" cy="350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 sz="1100" b="0" i="1">
                        <a:solidFill>
                          <a:srgbClr val="FF0000"/>
                        </a:solidFill>
                        <a:latin typeface="Cambria Math" panose="02040503050406030204" pitchFamily="18" charset="0"/>
                      </a:rPr>
                      <m:t>𝑇𝑎𝑠𝑎</m:t>
                    </m:r>
                    <m:r>
                      <a:rPr lang="es-ES" sz="1100" b="0" i="1">
                        <a:solidFill>
                          <a:srgbClr val="FF0000"/>
                        </a:solidFill>
                        <a:latin typeface="Cambria Math" panose="02040503050406030204" pitchFamily="18" charset="0"/>
                      </a:rPr>
                      <m:t> </m:t>
                    </m:r>
                    <m:r>
                      <a:rPr lang="es-ES" sz="1100" b="0" i="1">
                        <a:solidFill>
                          <a:srgbClr val="FF0000"/>
                        </a:solidFill>
                        <a:latin typeface="Cambria Math" panose="02040503050406030204" pitchFamily="18" charset="0"/>
                      </a:rPr>
                      <m:t>𝑑𝑒</m:t>
                    </m:r>
                    <m:r>
                      <a:rPr lang="es-ES" sz="1100" b="0" i="1">
                        <a:solidFill>
                          <a:srgbClr val="FF0000"/>
                        </a:solidFill>
                        <a:latin typeface="Cambria Math" panose="02040503050406030204" pitchFamily="18" charset="0"/>
                      </a:rPr>
                      <m:t> </m:t>
                    </m:r>
                    <m:r>
                      <a:rPr lang="es-ES" sz="1100" b="0" i="1">
                        <a:solidFill>
                          <a:srgbClr val="FF0000"/>
                        </a:solidFill>
                        <a:latin typeface="Cambria Math" panose="02040503050406030204" pitchFamily="18" charset="0"/>
                      </a:rPr>
                      <m:t>𝑑𝑒𝑓𝑢𝑛𝑐𝑖𝑜𝑛𝑒𝑠</m:t>
                    </m:r>
                    <m:r>
                      <a:rPr lang="es-ES" sz="1100" b="0" i="1">
                        <a:solidFill>
                          <a:srgbClr val="FF0000"/>
                        </a:solidFill>
                        <a:latin typeface="Cambria Math" panose="02040503050406030204" pitchFamily="18" charset="0"/>
                      </a:rPr>
                      <m:t> </m:t>
                    </m:r>
                    <m:r>
                      <a:rPr lang="es-ES" sz="1100" b="0" i="1">
                        <a:solidFill>
                          <a:srgbClr val="FF0000"/>
                        </a:solidFill>
                        <a:latin typeface="Cambria Math" panose="02040503050406030204" pitchFamily="18" charset="0"/>
                      </a:rPr>
                      <m:t>𝑙𝑎𝑏𝑜𝑟𝑎𝑙𝑒𝑠</m:t>
                    </m:r>
                    <m:r>
                      <a:rPr lang="es-ES" sz="1100" b="0" i="1">
                        <a:latin typeface="Cambria Math" panose="02040503050406030204" pitchFamily="18" charset="0"/>
                        <a:ea typeface="Cambria Math" panose="02040503050406030204" pitchFamily="18" charset="0"/>
                      </a:rPr>
                      <m:t>=</m:t>
                    </m:r>
                    <m:f>
                      <m:fPr>
                        <m:ctrlPr>
                          <a:rPr lang="es-ES" sz="1100" b="0" i="1">
                            <a:latin typeface="Cambria Math" panose="02040503050406030204" pitchFamily="18" charset="0"/>
                            <a:ea typeface="Cambria Math" panose="02040503050406030204" pitchFamily="18" charset="0"/>
                          </a:rPr>
                        </m:ctrlPr>
                      </m:fPr>
                      <m:num>
                        <m:r>
                          <a:rPr lang="es-ES" sz="1100" b="0" i="1">
                            <a:latin typeface="Cambria Math" panose="02040503050406030204" pitchFamily="18" charset="0"/>
                            <a:ea typeface="Cambria Math" panose="02040503050406030204" pitchFamily="18" charset="0"/>
                          </a:rPr>
                          <m:t>𝐷𝑒𝑓𝑢𝑛𝑐𝑖𝑜𝑛𝑒𝑠</m:t>
                        </m:r>
                        <m:r>
                          <a:rPr lang="es-ES" sz="1100" b="0" i="1">
                            <a:latin typeface="Cambria Math" panose="02040503050406030204" pitchFamily="18" charset="0"/>
                            <a:ea typeface="Cambria Math" panose="02040503050406030204" pitchFamily="18" charset="0"/>
                          </a:rPr>
                          <m:t> </m:t>
                        </m:r>
                        <m:r>
                          <a:rPr lang="es-ES" sz="1100" b="0" i="1">
                            <a:latin typeface="Cambria Math" panose="02040503050406030204" pitchFamily="18" charset="0"/>
                            <a:ea typeface="Cambria Math" panose="02040503050406030204" pitchFamily="18" charset="0"/>
                          </a:rPr>
                          <m:t>𝑝𝑜𝑟</m:t>
                        </m:r>
                        <m:r>
                          <a:rPr lang="es-ES" sz="1100" b="0" i="1">
                            <a:latin typeface="Cambria Math" panose="02040503050406030204" pitchFamily="18" charset="0"/>
                            <a:ea typeface="Cambria Math" panose="02040503050406030204" pitchFamily="18" charset="0"/>
                          </a:rPr>
                          <m:t> </m:t>
                        </m:r>
                        <m:r>
                          <a:rPr lang="es-ES" sz="1100" b="0" i="1">
                            <a:latin typeface="Cambria Math" panose="02040503050406030204" pitchFamily="18" charset="0"/>
                            <a:ea typeface="Cambria Math" panose="02040503050406030204" pitchFamily="18" charset="0"/>
                          </a:rPr>
                          <m:t>𝑎𝑐𝑐𝑖𝑑𝑒𝑛𝑡𝑒</m:t>
                        </m:r>
                        <m:r>
                          <a:rPr lang="es-ES" sz="1100" b="0" i="1">
                            <a:latin typeface="Cambria Math" panose="02040503050406030204" pitchFamily="18" charset="0"/>
                            <a:ea typeface="Cambria Math" panose="02040503050406030204" pitchFamily="18" charset="0"/>
                          </a:rPr>
                          <m:t> </m:t>
                        </m:r>
                        <m:r>
                          <a:rPr lang="es-ES" sz="1100" b="0" i="1">
                            <a:latin typeface="Cambria Math" panose="02040503050406030204" pitchFamily="18" charset="0"/>
                            <a:ea typeface="Cambria Math" panose="02040503050406030204" pitchFamily="18" charset="0"/>
                          </a:rPr>
                          <m:t>𝑙𝑎𝑏𝑜𝑟𝑎𝑙</m:t>
                        </m:r>
                      </m:num>
                      <m:den>
                        <m:r>
                          <a:rPr lang="es-ES" sz="1100" b="0" i="1">
                            <a:latin typeface="Cambria Math" panose="02040503050406030204" pitchFamily="18" charset="0"/>
                            <a:ea typeface="Cambria Math" panose="02040503050406030204" pitchFamily="18" charset="0"/>
                          </a:rPr>
                          <m:t>𝑃𝑜𝑏𝑙𝑎𝑐𝑖</m:t>
                        </m:r>
                        <m:r>
                          <a:rPr lang="es-ES" sz="1100" b="0" i="1">
                            <a:latin typeface="Cambria Math" panose="02040503050406030204" pitchFamily="18" charset="0"/>
                            <a:ea typeface="Cambria Math" panose="02040503050406030204" pitchFamily="18" charset="0"/>
                          </a:rPr>
                          <m:t>ó</m:t>
                        </m:r>
                        <m:r>
                          <a:rPr lang="es-ES" sz="1100" b="0" i="1">
                            <a:latin typeface="Cambria Math" panose="02040503050406030204" pitchFamily="18" charset="0"/>
                            <a:ea typeface="Cambria Math" panose="02040503050406030204" pitchFamily="18" charset="0"/>
                          </a:rPr>
                          <m:t>𝑛</m:t>
                        </m:r>
                        <m:r>
                          <a:rPr lang="es-ES" sz="1100" b="0" i="1">
                            <a:latin typeface="Cambria Math" panose="02040503050406030204" pitchFamily="18" charset="0"/>
                            <a:ea typeface="Cambria Math" panose="02040503050406030204" pitchFamily="18" charset="0"/>
                          </a:rPr>
                          <m:t> </m:t>
                        </m:r>
                        <m:r>
                          <a:rPr lang="es-ES" sz="1100" b="0" i="1">
                            <a:latin typeface="Cambria Math" panose="02040503050406030204" pitchFamily="18" charset="0"/>
                            <a:ea typeface="Cambria Math" panose="02040503050406030204" pitchFamily="18" charset="0"/>
                          </a:rPr>
                          <m:t>𝑜𝑐𝑢𝑝𝑎𝑑𝑎</m:t>
                        </m:r>
                      </m:den>
                    </m:f>
                    <m:r>
                      <a:rPr lang="es-ES" sz="1100" b="0" i="1">
                        <a:latin typeface="Cambria Math" panose="02040503050406030204" pitchFamily="18" charset="0"/>
                        <a:ea typeface="Cambria Math" panose="02040503050406030204" pitchFamily="18" charset="0"/>
                      </a:rPr>
                      <m:t>×100 000</m:t>
                    </m:r>
                  </m:oMath>
                </m:oMathPara>
              </a14:m>
              <a:endParaRPr lang="es-ES" sz="1100"/>
            </a:p>
          </xdr:txBody>
        </xdr:sp>
      </mc:Choice>
      <mc:Fallback xmlns="">
        <xdr:sp macro="" textlink="">
          <xdr:nvSpPr>
            <xdr:cNvPr id="11" name="CuadroTexto 10">
              <a:extLst>
                <a:ext uri="{FF2B5EF4-FFF2-40B4-BE49-F238E27FC236}">
                  <a16:creationId xmlns:a16="http://schemas.microsoft.com/office/drawing/2014/main" id="{00000000-0008-0000-0100-000006000000}"/>
                </a:ext>
              </a:extLst>
            </xdr:cNvPr>
            <xdr:cNvSpPr txBox="1"/>
          </xdr:nvSpPr>
          <xdr:spPr>
            <a:xfrm>
              <a:off x="4200525" y="11587162"/>
              <a:ext cx="5045034" cy="350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ES" sz="1100" b="0" i="0">
                  <a:solidFill>
                    <a:srgbClr val="FF0000"/>
                  </a:solidFill>
                  <a:latin typeface="Cambria Math" panose="02040503050406030204" pitchFamily="18" charset="0"/>
                </a:rPr>
                <a:t>𝑇𝑎𝑠𝑎 𝑑𝑒 𝑑𝑒𝑓𝑢𝑛𝑐𝑖𝑜𝑛𝑒𝑠 𝑙𝑎𝑏𝑜𝑟𝑎𝑙𝑒𝑠</a:t>
              </a:r>
              <a:r>
                <a:rPr lang="es-ES" sz="1100" b="0" i="0">
                  <a:latin typeface="Cambria Math" panose="02040503050406030204" pitchFamily="18" charset="0"/>
                  <a:ea typeface="Cambria Math" panose="02040503050406030204" pitchFamily="18" charset="0"/>
                </a:rPr>
                <a:t>=(𝐷𝑒𝑓𝑢𝑛𝑐𝑖𝑜𝑛𝑒𝑠 𝑝𝑜𝑟 𝑎𝑐𝑐𝑖𝑑𝑒𝑛𝑡𝑒 𝑙𝑎𝑏𝑜𝑟𝑎𝑙)/(𝑃𝑜𝑏𝑙𝑎𝑐𝑖ó𝑛 𝑜𝑐𝑢𝑝𝑎𝑑𝑎)×100 000</a:t>
              </a:r>
              <a:endParaRPr lang="es-ES" sz="1100"/>
            </a:p>
          </xdr:txBody>
        </xdr:sp>
      </mc:Fallback>
    </mc:AlternateContent>
    <xdr:clientData/>
  </xdr:oneCellAnchor>
</xdr:wsDr>
</file>

<file path=xl/drawings/drawing191.xml><?xml version="1.0" encoding="utf-8"?>
<xdr:wsDr xmlns:xdr="http://schemas.openxmlformats.org/drawingml/2006/spreadsheetDrawing" xmlns:a="http://schemas.openxmlformats.org/drawingml/2006/main">
  <xdr:twoCellAnchor>
    <xdr:from>
      <xdr:col>11</xdr:col>
      <xdr:colOff>38100</xdr:colOff>
      <xdr:row>10</xdr:row>
      <xdr:rowOff>61912</xdr:rowOff>
    </xdr:from>
    <xdr:to>
      <xdr:col>16</xdr:col>
      <xdr:colOff>695325</xdr:colOff>
      <xdr:row>29</xdr:row>
      <xdr:rowOff>119062</xdr:rowOff>
    </xdr:to>
    <xdr:graphicFrame macro="">
      <xdr:nvGraphicFramePr>
        <xdr:cNvPr id="2" name="Gráfico 1">
          <a:extLst>
            <a:ext uri="{FF2B5EF4-FFF2-40B4-BE49-F238E27FC236}">
              <a16:creationId xmlns:a16="http://schemas.microsoft.com/office/drawing/2014/main" id="{00000000-0008-0000-E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2.xml><?xml version="1.0" encoding="utf-8"?>
<xdr:wsDr xmlns:xdr="http://schemas.openxmlformats.org/drawingml/2006/spreadsheetDrawing" xmlns:a="http://schemas.openxmlformats.org/drawingml/2006/main">
  <xdr:oneCellAnchor>
    <xdr:from>
      <xdr:col>3</xdr:col>
      <xdr:colOff>869154</xdr:colOff>
      <xdr:row>15</xdr:row>
      <xdr:rowOff>104776</xdr:rowOff>
    </xdr:from>
    <xdr:ext cx="4667251" cy="363176"/>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E700-000002000000}"/>
                </a:ext>
              </a:extLst>
            </xdr:cNvPr>
            <xdr:cNvSpPr txBox="1"/>
          </xdr:nvSpPr>
          <xdr:spPr>
            <a:xfrm>
              <a:off x="4764879" y="4848226"/>
              <a:ext cx="4667251" cy="363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sSub>
                          <m:sSubPr>
                            <m:ctrlPr>
                              <a:rPr lang="es-CR" sz="1100" i="1">
                                <a:latin typeface="Cambria Math" panose="02040503050406030204" pitchFamily="18" charset="0"/>
                              </a:rPr>
                            </m:ctrlPr>
                          </m:sSubPr>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𝑎𝑓𝑖𝑙𝑖𝑎𝑑𝑜𝑠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𝑢𝑛𝑎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𝑜𝑟𝑔𝑎𝑛𝑖𝑧𝑎𝑐𝑖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𝑠𝑖𝑛𝑑𝑖𝑐𝑎𝑙</m:t>
                            </m:r>
                          </m:e>
                          <m:sub>
                            <m:r>
                              <a:rPr lang="es-CR" sz="1100" b="0" i="1">
                                <a:latin typeface="Cambria Math" panose="02040503050406030204" pitchFamily="18" charset="0"/>
                              </a:rPr>
                              <m:t>𝑖</m:t>
                            </m:r>
                          </m:sub>
                        </m:sSub>
                      </m:num>
                      <m:den>
                        <m:sSub>
                          <m:sSubPr>
                            <m:ctrlPr>
                              <a:rPr lang="es-CR" sz="1100" i="1">
                                <a:latin typeface="Cambria Math" panose="02040503050406030204" pitchFamily="18" charset="0"/>
                              </a:rPr>
                            </m:ctrlPr>
                          </m:sSubPr>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𝑜𝑐𝑢𝑝𝑎𝑑𝑜𝑠</m:t>
                            </m:r>
                            <m:r>
                              <a:rPr lang="es-CR" sz="1100" b="0" i="1">
                                <a:solidFill>
                                  <a:schemeClr val="tx1"/>
                                </a:solidFill>
                                <a:effectLst/>
                                <a:latin typeface="Cambria Math" panose="02040503050406030204" pitchFamily="18" charset="0"/>
                                <a:ea typeface="+mn-ea"/>
                                <a:cs typeface="+mn-cs"/>
                              </a:rPr>
                              <m:t> </m:t>
                            </m:r>
                          </m:e>
                          <m:sub>
                            <m:r>
                              <a:rPr lang="es-CR" sz="1100" b="0" i="1">
                                <a:latin typeface="Cambria Math" panose="02040503050406030204" pitchFamily="18" charset="0"/>
                              </a:rPr>
                              <m:t>𝑖</m:t>
                            </m:r>
                          </m:sub>
                        </m:sSub>
                      </m:den>
                    </m:f>
                    <m:r>
                      <a:rPr lang="es-CR"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E700-000002000000}"/>
                </a:ext>
              </a:extLst>
            </xdr:cNvPr>
            <xdr:cNvSpPr txBox="1"/>
          </xdr:nvSpPr>
          <xdr:spPr>
            <a:xfrm>
              <a:off x="4764879" y="4848226"/>
              <a:ext cx="4667251" cy="363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𝑇𝑜𝑡𝑎𝑙 𝑑𝑒 𝑎𝑓𝑖𝑙𝑖𝑎𝑑𝑜𝑠 𝑎 𝑢𝑛𝑎 𝑜𝑟𝑔𝑎𝑛𝑖𝑧𝑎𝑐𝑖ó𝑛 𝑠𝑖𝑛𝑑𝑖𝑐𝑎𝑙〗_</a:t>
              </a:r>
              <a:r>
                <a:rPr lang="es-CR" sz="1100" b="0" i="0">
                  <a:latin typeface="Cambria Math" panose="02040503050406030204" pitchFamily="18" charset="0"/>
                </a:rPr>
                <a:t>𝑖/〖</a:t>
              </a:r>
              <a:r>
                <a:rPr lang="es-CR" sz="1100" b="0" i="0">
                  <a:solidFill>
                    <a:schemeClr val="tx1"/>
                  </a:solidFill>
                  <a:effectLst/>
                  <a:latin typeface="Cambria Math" panose="02040503050406030204" pitchFamily="18" charset="0"/>
                  <a:ea typeface="+mn-ea"/>
                  <a:cs typeface="+mn-cs"/>
                </a:rPr>
                <a:t>𝑇𝑜𝑡𝑎𝑙 𝑑𝑒 𝑜𝑐𝑢𝑝𝑎𝑑𝑜𝑠 〗_</a:t>
              </a:r>
              <a:r>
                <a:rPr lang="es-CR" sz="1100" b="0" i="0">
                  <a:latin typeface="Cambria Math" panose="02040503050406030204" pitchFamily="18" charset="0"/>
                </a:rPr>
                <a:t>𝑖 </a:t>
              </a:r>
              <a:r>
                <a:rPr lang="es-CR" sz="1100" b="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100</a:t>
              </a:r>
              <a:endParaRPr lang="es-CR" sz="1100"/>
            </a:p>
          </xdr:txBody>
        </xdr:sp>
      </mc:Fallback>
    </mc:AlternateContent>
    <xdr:clientData/>
  </xdr:oneCellAnchor>
  <xdr:oneCellAnchor>
    <xdr:from>
      <xdr:col>3</xdr:col>
      <xdr:colOff>869154</xdr:colOff>
      <xdr:row>15</xdr:row>
      <xdr:rowOff>104776</xdr:rowOff>
    </xdr:from>
    <xdr:ext cx="4667251" cy="363176"/>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E700-000002000000}"/>
                </a:ext>
              </a:extLst>
            </xdr:cNvPr>
            <xdr:cNvSpPr txBox="1"/>
          </xdr:nvSpPr>
          <xdr:spPr>
            <a:xfrm>
              <a:off x="4764879" y="4848226"/>
              <a:ext cx="4667251" cy="363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sSub>
                          <m:sSubPr>
                            <m:ctrlPr>
                              <a:rPr lang="es-CR" sz="1100" i="1">
                                <a:latin typeface="Cambria Math" panose="02040503050406030204" pitchFamily="18" charset="0"/>
                              </a:rPr>
                            </m:ctrlPr>
                          </m:sSubPr>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𝑎𝑓𝑖𝑙𝑖𝑎𝑑𝑜𝑠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𝑢𝑛𝑎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𝑜𝑟𝑔𝑎𝑛𝑖𝑧𝑎𝑐𝑖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𝑠𝑖𝑛𝑑𝑖𝑐𝑎𝑙</m:t>
                            </m:r>
                          </m:e>
                          <m:sub>
                            <m:r>
                              <a:rPr lang="es-CR" sz="1100" b="0" i="1">
                                <a:latin typeface="Cambria Math" panose="02040503050406030204" pitchFamily="18" charset="0"/>
                              </a:rPr>
                              <m:t>𝑖</m:t>
                            </m:r>
                          </m:sub>
                        </m:sSub>
                      </m:num>
                      <m:den>
                        <m:sSub>
                          <m:sSubPr>
                            <m:ctrlPr>
                              <a:rPr lang="es-CR" sz="1100" i="1">
                                <a:latin typeface="Cambria Math" panose="02040503050406030204" pitchFamily="18" charset="0"/>
                              </a:rPr>
                            </m:ctrlPr>
                          </m:sSubPr>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𝑜𝑐𝑢𝑝𝑎𝑑𝑜𝑠</m:t>
                            </m:r>
                            <m:r>
                              <a:rPr lang="es-CR" sz="1100" b="0" i="1">
                                <a:solidFill>
                                  <a:schemeClr val="tx1"/>
                                </a:solidFill>
                                <a:effectLst/>
                                <a:latin typeface="Cambria Math" panose="02040503050406030204" pitchFamily="18" charset="0"/>
                                <a:ea typeface="+mn-ea"/>
                                <a:cs typeface="+mn-cs"/>
                              </a:rPr>
                              <m:t> </m:t>
                            </m:r>
                          </m:e>
                          <m:sub>
                            <m:r>
                              <a:rPr lang="es-CR" sz="1100" b="0" i="1">
                                <a:latin typeface="Cambria Math" panose="02040503050406030204" pitchFamily="18" charset="0"/>
                              </a:rPr>
                              <m:t>𝑖</m:t>
                            </m:r>
                          </m:sub>
                        </m:sSub>
                      </m:den>
                    </m:f>
                    <m:r>
                      <a:rPr lang="es-CR"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E700-000002000000}"/>
                </a:ext>
              </a:extLst>
            </xdr:cNvPr>
            <xdr:cNvSpPr txBox="1"/>
          </xdr:nvSpPr>
          <xdr:spPr>
            <a:xfrm>
              <a:off x="4764879" y="4848226"/>
              <a:ext cx="4667251" cy="363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𝑇𝑜𝑡𝑎𝑙 𝑑𝑒 𝑎𝑓𝑖𝑙𝑖𝑎𝑑𝑜𝑠 𝑎 𝑢𝑛𝑎 𝑜𝑟𝑔𝑎𝑛𝑖𝑧𝑎𝑐𝑖ó𝑛 𝑠𝑖𝑛𝑑𝑖𝑐𝑎𝑙〗_</a:t>
              </a:r>
              <a:r>
                <a:rPr lang="es-CR" sz="1100" b="0" i="0">
                  <a:latin typeface="Cambria Math" panose="02040503050406030204" pitchFamily="18" charset="0"/>
                </a:rPr>
                <a:t>𝑖/〖</a:t>
              </a:r>
              <a:r>
                <a:rPr lang="es-CR" sz="1100" b="0" i="0">
                  <a:solidFill>
                    <a:schemeClr val="tx1"/>
                  </a:solidFill>
                  <a:effectLst/>
                  <a:latin typeface="Cambria Math" panose="02040503050406030204" pitchFamily="18" charset="0"/>
                  <a:ea typeface="+mn-ea"/>
                  <a:cs typeface="+mn-cs"/>
                </a:rPr>
                <a:t>𝑇𝑜𝑡𝑎𝑙 𝑑𝑒 𝑜𝑐𝑢𝑝𝑎𝑑𝑜𝑠 〗_</a:t>
              </a:r>
              <a:r>
                <a:rPr lang="es-CR" sz="1100" b="0" i="0">
                  <a:latin typeface="Cambria Math" panose="02040503050406030204" pitchFamily="18" charset="0"/>
                </a:rPr>
                <a:t>𝑖 </a:t>
              </a:r>
              <a:r>
                <a:rPr lang="es-CR" sz="1100" b="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100</a:t>
              </a:r>
              <a:endParaRPr lang="es-CR" sz="1100"/>
            </a:p>
          </xdr:txBody>
        </xdr:sp>
      </mc:Fallback>
    </mc:AlternateContent>
    <xdr:clientData/>
  </xdr:oneCellAnchor>
  <xdr:oneCellAnchor>
    <xdr:from>
      <xdr:col>3</xdr:col>
      <xdr:colOff>869154</xdr:colOff>
      <xdr:row>15</xdr:row>
      <xdr:rowOff>104776</xdr:rowOff>
    </xdr:from>
    <xdr:ext cx="4667251" cy="363176"/>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0100-000002000000}"/>
                </a:ext>
              </a:extLst>
            </xdr:cNvPr>
            <xdr:cNvSpPr txBox="1"/>
          </xdr:nvSpPr>
          <xdr:spPr>
            <a:xfrm>
              <a:off x="4764879" y="5038726"/>
              <a:ext cx="4667251" cy="363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sSub>
                          <m:sSubPr>
                            <m:ctrlPr>
                              <a:rPr lang="es-CR" sz="1100" i="1">
                                <a:latin typeface="Cambria Math" panose="02040503050406030204" pitchFamily="18" charset="0"/>
                              </a:rPr>
                            </m:ctrlPr>
                          </m:sSubPr>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𝑎𝑓𝑖𝑙𝑖𝑎𝑑𝑜𝑠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𝑢𝑛𝑎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𝑜𝑟𝑔𝑎𝑛𝑖𝑧𝑎𝑐𝑖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𝑠𝑖𝑛𝑑𝑖𝑐𝑎𝑙</m:t>
                            </m:r>
                          </m:e>
                          <m:sub>
                            <m:r>
                              <a:rPr lang="es-CR" sz="1100" b="0" i="1">
                                <a:latin typeface="Cambria Math" panose="02040503050406030204" pitchFamily="18" charset="0"/>
                              </a:rPr>
                              <m:t>𝑖</m:t>
                            </m:r>
                          </m:sub>
                        </m:sSub>
                      </m:num>
                      <m:den>
                        <m:sSub>
                          <m:sSubPr>
                            <m:ctrlPr>
                              <a:rPr lang="es-CR" sz="1100" i="1">
                                <a:latin typeface="Cambria Math" panose="02040503050406030204" pitchFamily="18" charset="0"/>
                              </a:rPr>
                            </m:ctrlPr>
                          </m:sSubPr>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𝑜𝑐𝑢𝑝𝑎𝑑𝑜𝑠</m:t>
                            </m:r>
                            <m:r>
                              <a:rPr lang="es-CR" sz="1100" b="0" i="1">
                                <a:solidFill>
                                  <a:schemeClr val="tx1"/>
                                </a:solidFill>
                                <a:effectLst/>
                                <a:latin typeface="Cambria Math" panose="02040503050406030204" pitchFamily="18" charset="0"/>
                                <a:ea typeface="+mn-ea"/>
                                <a:cs typeface="+mn-cs"/>
                              </a:rPr>
                              <m:t> </m:t>
                            </m:r>
                          </m:e>
                          <m:sub>
                            <m:r>
                              <a:rPr lang="es-CR" sz="1100" b="0" i="1">
                                <a:latin typeface="Cambria Math" panose="02040503050406030204" pitchFamily="18" charset="0"/>
                              </a:rPr>
                              <m:t>𝑖</m:t>
                            </m:r>
                          </m:sub>
                        </m:sSub>
                      </m:den>
                    </m:f>
                    <m:r>
                      <a:rPr lang="es-CR"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100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0100-000002000000}"/>
                </a:ext>
              </a:extLst>
            </xdr:cNvPr>
            <xdr:cNvSpPr txBox="1"/>
          </xdr:nvSpPr>
          <xdr:spPr>
            <a:xfrm>
              <a:off x="4764879" y="5038726"/>
              <a:ext cx="4667251" cy="363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𝑇𝑜𝑡𝑎𝑙 𝑑𝑒 𝑎𝑓𝑖𝑙𝑖𝑎𝑑𝑜𝑠 𝑎 𝑢𝑛𝑎 𝑜𝑟𝑔𝑎𝑛𝑖𝑧𝑎𝑐𝑖ó𝑛 𝑠𝑖𝑛𝑑𝑖𝑐𝑎𝑙〗_</a:t>
              </a:r>
              <a:r>
                <a:rPr lang="es-CR" sz="1100" b="0" i="0">
                  <a:latin typeface="Cambria Math" panose="02040503050406030204" pitchFamily="18" charset="0"/>
                </a:rPr>
                <a:t>𝑖/〖</a:t>
              </a:r>
              <a:r>
                <a:rPr lang="es-CR" sz="1100" b="0" i="0">
                  <a:solidFill>
                    <a:schemeClr val="tx1"/>
                  </a:solidFill>
                  <a:effectLst/>
                  <a:latin typeface="Cambria Math" panose="02040503050406030204" pitchFamily="18" charset="0"/>
                  <a:ea typeface="+mn-ea"/>
                  <a:cs typeface="+mn-cs"/>
                </a:rPr>
                <a:t>𝑇𝑜𝑡𝑎𝑙 𝑑𝑒 𝑜𝑐𝑢𝑝𝑎𝑑𝑜𝑠 〗_</a:t>
              </a:r>
              <a:r>
                <a:rPr lang="es-CR" sz="1100" b="0" i="0">
                  <a:latin typeface="Cambria Math" panose="02040503050406030204" pitchFamily="18" charset="0"/>
                </a:rPr>
                <a:t>𝑖 </a:t>
              </a:r>
              <a:r>
                <a:rPr lang="es-CR" sz="1100" b="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100</a:t>
              </a:r>
              <a:endParaRPr lang="es-CR" sz="1100"/>
            </a:p>
          </xdr:txBody>
        </xdr:sp>
      </mc:Fallback>
    </mc:AlternateContent>
    <xdr:clientData/>
  </xdr:oneCellAnchor>
  <xdr:oneCellAnchor>
    <xdr:from>
      <xdr:col>3</xdr:col>
      <xdr:colOff>869154</xdr:colOff>
      <xdr:row>15</xdr:row>
      <xdr:rowOff>104776</xdr:rowOff>
    </xdr:from>
    <xdr:ext cx="4667251" cy="363176"/>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0100-000003000000}"/>
                </a:ext>
              </a:extLst>
            </xdr:cNvPr>
            <xdr:cNvSpPr txBox="1"/>
          </xdr:nvSpPr>
          <xdr:spPr>
            <a:xfrm>
              <a:off x="4764879" y="5038726"/>
              <a:ext cx="4667251" cy="363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sSub>
                          <m:sSubPr>
                            <m:ctrlPr>
                              <a:rPr lang="es-CR" sz="1100" i="1">
                                <a:latin typeface="Cambria Math" panose="02040503050406030204" pitchFamily="18" charset="0"/>
                              </a:rPr>
                            </m:ctrlPr>
                          </m:sSubPr>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𝑎𝑓𝑖𝑙𝑖𝑎𝑑𝑜𝑠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𝑢𝑛𝑎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𝑜𝑟𝑔𝑎𝑛𝑖𝑧𝑎𝑐𝑖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𝑠𝑖𝑛𝑑𝑖𝑐𝑎𝑙</m:t>
                            </m:r>
                          </m:e>
                          <m:sub>
                            <m:r>
                              <a:rPr lang="es-CR" sz="1100" b="0" i="1">
                                <a:latin typeface="Cambria Math" panose="02040503050406030204" pitchFamily="18" charset="0"/>
                              </a:rPr>
                              <m:t>𝑖</m:t>
                            </m:r>
                          </m:sub>
                        </m:sSub>
                      </m:num>
                      <m:den>
                        <m:sSub>
                          <m:sSubPr>
                            <m:ctrlPr>
                              <a:rPr lang="es-CR" sz="1100" i="1">
                                <a:latin typeface="Cambria Math" panose="02040503050406030204" pitchFamily="18" charset="0"/>
                              </a:rPr>
                            </m:ctrlPr>
                          </m:sSubPr>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𝑜𝑐𝑢𝑝𝑎𝑑𝑜𝑠</m:t>
                            </m:r>
                            <m:r>
                              <a:rPr lang="es-CR" sz="1100" b="0" i="1">
                                <a:solidFill>
                                  <a:schemeClr val="tx1"/>
                                </a:solidFill>
                                <a:effectLst/>
                                <a:latin typeface="Cambria Math" panose="02040503050406030204" pitchFamily="18" charset="0"/>
                                <a:ea typeface="+mn-ea"/>
                                <a:cs typeface="+mn-cs"/>
                              </a:rPr>
                              <m:t> </m:t>
                            </m:r>
                          </m:e>
                          <m:sub>
                            <m:r>
                              <a:rPr lang="es-CR" sz="1100" b="0" i="1">
                                <a:latin typeface="Cambria Math" panose="02040503050406030204" pitchFamily="18" charset="0"/>
                              </a:rPr>
                              <m:t>𝑖</m:t>
                            </m:r>
                          </m:sub>
                        </m:sSub>
                      </m:den>
                    </m:f>
                    <m:r>
                      <a:rPr lang="es-CR"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100</m:t>
                    </m:r>
                  </m:oMath>
                </m:oMathPara>
              </a14:m>
              <a:endParaRPr lang="es-CR" sz="1100"/>
            </a:p>
          </xdr:txBody>
        </xdr:sp>
      </mc:Choice>
      <mc:Fallback xmlns="">
        <xdr:sp macro="" textlink="">
          <xdr:nvSpPr>
            <xdr:cNvPr id="5" name="CuadroTexto 4">
              <a:extLst>
                <a:ext uri="{FF2B5EF4-FFF2-40B4-BE49-F238E27FC236}">
                  <a16:creationId xmlns:a16="http://schemas.microsoft.com/office/drawing/2014/main" id="{00000000-0008-0000-0100-000003000000}"/>
                </a:ext>
              </a:extLst>
            </xdr:cNvPr>
            <xdr:cNvSpPr txBox="1"/>
          </xdr:nvSpPr>
          <xdr:spPr>
            <a:xfrm>
              <a:off x="4764879" y="5038726"/>
              <a:ext cx="4667251" cy="363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𝑇𝑜𝑡𝑎𝑙 𝑑𝑒 𝑎𝑓𝑖𝑙𝑖𝑎𝑑𝑜𝑠 𝑎 𝑢𝑛𝑎 𝑜𝑟𝑔𝑎𝑛𝑖𝑧𝑎𝑐𝑖ó𝑛 𝑠𝑖𝑛𝑑𝑖𝑐𝑎𝑙〗_</a:t>
              </a:r>
              <a:r>
                <a:rPr lang="es-CR" sz="1100" b="0" i="0">
                  <a:latin typeface="Cambria Math" panose="02040503050406030204" pitchFamily="18" charset="0"/>
                </a:rPr>
                <a:t>𝑖/〖</a:t>
              </a:r>
              <a:r>
                <a:rPr lang="es-CR" sz="1100" b="0" i="0">
                  <a:solidFill>
                    <a:schemeClr val="tx1"/>
                  </a:solidFill>
                  <a:effectLst/>
                  <a:latin typeface="Cambria Math" panose="02040503050406030204" pitchFamily="18" charset="0"/>
                  <a:ea typeface="+mn-ea"/>
                  <a:cs typeface="+mn-cs"/>
                </a:rPr>
                <a:t>𝑇𝑜𝑡𝑎𝑙 𝑑𝑒 𝑜𝑐𝑢𝑝𝑎𝑑𝑜𝑠 〗_</a:t>
              </a:r>
              <a:r>
                <a:rPr lang="es-CR" sz="1100" b="0" i="0">
                  <a:latin typeface="Cambria Math" panose="02040503050406030204" pitchFamily="18" charset="0"/>
                </a:rPr>
                <a:t>𝑖 </a:t>
              </a:r>
              <a:r>
                <a:rPr lang="es-CR" sz="1100" b="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100</a:t>
              </a:r>
              <a:endParaRPr lang="es-CR" sz="1100"/>
            </a:p>
          </xdr:txBody>
        </xdr:sp>
      </mc:Fallback>
    </mc:AlternateContent>
    <xdr:clientData/>
  </xdr:oneCellAnchor>
</xdr:wsDr>
</file>

<file path=xl/drawings/drawing193.xml><?xml version="1.0" encoding="utf-8"?>
<xdr:wsDr xmlns:xdr="http://schemas.openxmlformats.org/drawingml/2006/spreadsheetDrawing" xmlns:a="http://schemas.openxmlformats.org/drawingml/2006/main">
  <xdr:twoCellAnchor>
    <xdr:from>
      <xdr:col>9</xdr:col>
      <xdr:colOff>28575</xdr:colOff>
      <xdr:row>9</xdr:row>
      <xdr:rowOff>90487</xdr:rowOff>
    </xdr:from>
    <xdr:to>
      <xdr:col>15</xdr:col>
      <xdr:colOff>28575</xdr:colOff>
      <xdr:row>26</xdr:row>
      <xdr:rowOff>100012</xdr:rowOff>
    </xdr:to>
    <xdr:graphicFrame macro="">
      <xdr:nvGraphicFramePr>
        <xdr:cNvPr id="2" name="Gráfico 1">
          <a:extLst>
            <a:ext uri="{FF2B5EF4-FFF2-40B4-BE49-F238E27FC236}">
              <a16:creationId xmlns:a16="http://schemas.microsoft.com/office/drawing/2014/main" id="{00000000-0008-0000-E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4.xml><?xml version="1.0" encoding="utf-8"?>
<xdr:wsDr xmlns:xdr="http://schemas.openxmlformats.org/drawingml/2006/spreadsheetDrawing" xmlns:a="http://schemas.openxmlformats.org/drawingml/2006/main">
  <xdr:oneCellAnchor>
    <xdr:from>
      <xdr:col>3</xdr:col>
      <xdr:colOff>414866</xdr:colOff>
      <xdr:row>15</xdr:row>
      <xdr:rowOff>114829</xdr:rowOff>
    </xdr:from>
    <xdr:ext cx="4559300" cy="334963"/>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E900-000002000000}"/>
                </a:ext>
              </a:extLst>
            </xdr:cNvPr>
            <xdr:cNvSpPr txBox="1"/>
          </xdr:nvSpPr>
          <xdr:spPr>
            <a:xfrm>
              <a:off x="4243916" y="4401079"/>
              <a:ext cx="4559300" cy="3349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sSub>
                          <m:sSubPr>
                            <m:ctrlPr>
                              <a:rPr lang="es-CR" sz="1050" b="0" i="1">
                                <a:latin typeface="Cambria Math" panose="02040503050406030204" pitchFamily="18" charset="0"/>
                              </a:rPr>
                            </m:ctrlPr>
                          </m:sSubPr>
                          <m:e>
                            <m:r>
                              <a:rPr lang="es-CR" sz="1050" b="0" i="1">
                                <a:solidFill>
                                  <a:schemeClr val="tx1"/>
                                </a:solidFill>
                                <a:effectLst/>
                                <a:latin typeface="Cambria Math" panose="02040503050406030204" pitchFamily="18" charset="0"/>
                                <a:ea typeface="+mn-ea"/>
                                <a:cs typeface="+mn-cs"/>
                              </a:rPr>
                              <m:t>𝑇𝑜𝑡𝑎𝑙</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𝑑𝑒</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𝑎𝑠𝑎𝑙𝑟𝑖𝑎𝑑𝑜𝑠</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𝑐𝑢𝑏𝑖𝑒𝑟𝑡𝑜𝑠</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𝑝𝑜𝑟</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𝑐𝑜𝑛𝑣𝑒𝑛𝑐𝑖</m:t>
                            </m:r>
                            <m:r>
                              <a:rPr lang="es-CR" sz="1050" b="0" i="1">
                                <a:solidFill>
                                  <a:schemeClr val="tx1"/>
                                </a:solidFill>
                                <a:effectLst/>
                                <a:latin typeface="Cambria Math" panose="02040503050406030204" pitchFamily="18" charset="0"/>
                                <a:ea typeface="+mn-ea"/>
                                <a:cs typeface="+mn-cs"/>
                              </a:rPr>
                              <m:t>ó</m:t>
                            </m:r>
                            <m:r>
                              <a:rPr lang="es-CR" sz="1050" b="0" i="1">
                                <a:solidFill>
                                  <a:schemeClr val="tx1"/>
                                </a:solidFill>
                                <a:effectLst/>
                                <a:latin typeface="Cambria Math" panose="02040503050406030204" pitchFamily="18" charset="0"/>
                                <a:ea typeface="+mn-ea"/>
                                <a:cs typeface="+mn-cs"/>
                              </a:rPr>
                              <m:t>𝑛</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𝑐𝑜𝑙𝑒𝑐𝑡𝑖𝑣𝑎</m:t>
                            </m:r>
                          </m:e>
                          <m:sub>
                            <m:r>
                              <a:rPr lang="es-CR" sz="1050" b="0" i="1">
                                <a:latin typeface="Cambria Math" panose="02040503050406030204" pitchFamily="18" charset="0"/>
                              </a:rPr>
                              <m:t>𝑖</m:t>
                            </m:r>
                          </m:sub>
                        </m:sSub>
                      </m:num>
                      <m:den>
                        <m:sSub>
                          <m:sSubPr>
                            <m:ctrlPr>
                              <a:rPr lang="es-CR" sz="1050" b="0" i="1">
                                <a:latin typeface="Cambria Math" panose="02040503050406030204" pitchFamily="18" charset="0"/>
                              </a:rPr>
                            </m:ctrlPr>
                          </m:sSubPr>
                          <m:e>
                            <m:r>
                              <a:rPr lang="es-CR" sz="1050" b="0" i="1">
                                <a:solidFill>
                                  <a:schemeClr val="tx1"/>
                                </a:solidFill>
                                <a:effectLst/>
                                <a:latin typeface="Cambria Math" panose="02040503050406030204" pitchFamily="18" charset="0"/>
                                <a:ea typeface="+mn-ea"/>
                                <a:cs typeface="+mn-cs"/>
                              </a:rPr>
                              <m:t>𝑇𝑜𝑡𝑎𝑙</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𝑑𝑒</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𝑎𝑠𝑎𝑙𝑎𝑟𝑖𝑎𝑑𝑜𝑠</m:t>
                            </m:r>
                            <m:r>
                              <a:rPr lang="es-CR" sz="1050" b="0" i="1">
                                <a:solidFill>
                                  <a:schemeClr val="tx1"/>
                                </a:solidFill>
                                <a:effectLst/>
                                <a:latin typeface="Cambria Math" panose="02040503050406030204" pitchFamily="18" charset="0"/>
                                <a:ea typeface="+mn-ea"/>
                                <a:cs typeface="+mn-cs"/>
                              </a:rPr>
                              <m:t> </m:t>
                            </m:r>
                          </m:e>
                          <m:sub>
                            <m:r>
                              <a:rPr lang="es-CR" sz="1050" b="0" i="1">
                                <a:latin typeface="Cambria Math" panose="02040503050406030204" pitchFamily="18" charset="0"/>
                              </a:rPr>
                              <m:t>𝑖</m:t>
                            </m:r>
                          </m:sub>
                        </m:sSub>
                      </m:den>
                    </m:f>
                    <m:r>
                      <a:rPr lang="es-CR" sz="1050" b="0" i="1">
                        <a:latin typeface="Cambria Math" panose="02040503050406030204" pitchFamily="18" charset="0"/>
                        <a:ea typeface="Cambria Math" panose="02040503050406030204" pitchFamily="18" charset="0"/>
                      </a:rPr>
                      <m:t>×</m:t>
                    </m:r>
                    <m:r>
                      <a:rPr lang="es-ES" sz="1050" b="0" i="1">
                        <a:latin typeface="Cambria Math" panose="02040503050406030204" pitchFamily="18" charset="0"/>
                        <a:ea typeface="Cambria Math" panose="02040503050406030204" pitchFamily="18" charset="0"/>
                      </a:rPr>
                      <m:t>100</m:t>
                    </m:r>
                  </m:oMath>
                </m:oMathPara>
              </a14:m>
              <a:endParaRPr lang="es-CR" sz="1050"/>
            </a:p>
          </xdr:txBody>
        </xdr:sp>
      </mc:Choice>
      <mc:Fallback xmlns="">
        <xdr:sp macro="" textlink="">
          <xdr:nvSpPr>
            <xdr:cNvPr id="2" name="CuadroTexto 1">
              <a:extLst>
                <a:ext uri="{FF2B5EF4-FFF2-40B4-BE49-F238E27FC236}">
                  <a16:creationId xmlns:a16="http://schemas.microsoft.com/office/drawing/2014/main" id="{00000000-0008-0000-E900-000002000000}"/>
                </a:ext>
              </a:extLst>
            </xdr:cNvPr>
            <xdr:cNvSpPr txBox="1"/>
          </xdr:nvSpPr>
          <xdr:spPr>
            <a:xfrm>
              <a:off x="4243916" y="4401079"/>
              <a:ext cx="4559300" cy="3349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050" b="0" i="0">
                  <a:latin typeface="Cambria Math" panose="02040503050406030204" pitchFamily="18" charset="0"/>
                </a:rPr>
                <a:t>〖</a:t>
              </a:r>
              <a:r>
                <a:rPr lang="es-CR" sz="1050" b="0" i="0">
                  <a:solidFill>
                    <a:schemeClr val="tx1"/>
                  </a:solidFill>
                  <a:effectLst/>
                  <a:latin typeface="Cambria Math" panose="02040503050406030204" pitchFamily="18" charset="0"/>
                  <a:ea typeface="+mn-ea"/>
                  <a:cs typeface="+mn-cs"/>
                </a:rPr>
                <a:t>𝑇𝑜𝑡𝑎𝑙 𝑑𝑒 𝑎𝑠𝑎𝑙𝑟𝑖𝑎𝑑𝑜𝑠 𝑐𝑢𝑏𝑖𝑒𝑟𝑡𝑜𝑠 𝑝𝑜𝑟 𝑐𝑜𝑛𝑣𝑒𝑛𝑐𝑖ó𝑛 𝑐𝑜𝑙𝑒𝑐𝑡𝑖𝑣𝑎〗_</a:t>
              </a:r>
              <a:r>
                <a:rPr lang="es-CR" sz="1050" b="0" i="0">
                  <a:latin typeface="Cambria Math" panose="02040503050406030204" pitchFamily="18" charset="0"/>
                </a:rPr>
                <a:t>𝑖/〖</a:t>
              </a:r>
              <a:r>
                <a:rPr lang="es-CR" sz="1050" b="0" i="0">
                  <a:solidFill>
                    <a:schemeClr val="tx1"/>
                  </a:solidFill>
                  <a:effectLst/>
                  <a:latin typeface="Cambria Math" panose="02040503050406030204" pitchFamily="18" charset="0"/>
                  <a:ea typeface="+mn-ea"/>
                  <a:cs typeface="+mn-cs"/>
                </a:rPr>
                <a:t>𝑇𝑜𝑡𝑎𝑙 𝑑𝑒 𝑎𝑠𝑎𝑙𝑎𝑟𝑖𝑎𝑑𝑜𝑠 〗_</a:t>
              </a:r>
              <a:r>
                <a:rPr lang="es-CR" sz="1050" b="0" i="0">
                  <a:latin typeface="Cambria Math" panose="02040503050406030204" pitchFamily="18" charset="0"/>
                </a:rPr>
                <a:t>𝑖 </a:t>
              </a:r>
              <a:r>
                <a:rPr lang="es-CR" sz="1050" b="0" i="0">
                  <a:latin typeface="Cambria Math" panose="02040503050406030204" pitchFamily="18" charset="0"/>
                  <a:ea typeface="Cambria Math" panose="02040503050406030204" pitchFamily="18" charset="0"/>
                </a:rPr>
                <a:t>×</a:t>
              </a:r>
              <a:r>
                <a:rPr lang="es-ES" sz="1050" b="0" i="0">
                  <a:latin typeface="Cambria Math" panose="02040503050406030204" pitchFamily="18" charset="0"/>
                  <a:ea typeface="Cambria Math" panose="02040503050406030204" pitchFamily="18" charset="0"/>
                </a:rPr>
                <a:t>100</a:t>
              </a:r>
              <a:endParaRPr lang="es-CR" sz="1050"/>
            </a:p>
          </xdr:txBody>
        </xdr:sp>
      </mc:Fallback>
    </mc:AlternateContent>
    <xdr:clientData/>
  </xdr:oneCellAnchor>
  <xdr:oneCellAnchor>
    <xdr:from>
      <xdr:col>3</xdr:col>
      <xdr:colOff>414866</xdr:colOff>
      <xdr:row>15</xdr:row>
      <xdr:rowOff>114829</xdr:rowOff>
    </xdr:from>
    <xdr:ext cx="4559300" cy="334963"/>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E900-000002000000}"/>
                </a:ext>
              </a:extLst>
            </xdr:cNvPr>
            <xdr:cNvSpPr txBox="1"/>
          </xdr:nvSpPr>
          <xdr:spPr>
            <a:xfrm>
              <a:off x="4243916" y="4401079"/>
              <a:ext cx="4559300" cy="3349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sSub>
                          <m:sSubPr>
                            <m:ctrlPr>
                              <a:rPr lang="es-CR" sz="1050" b="0" i="1">
                                <a:latin typeface="Cambria Math" panose="02040503050406030204" pitchFamily="18" charset="0"/>
                              </a:rPr>
                            </m:ctrlPr>
                          </m:sSubPr>
                          <m:e>
                            <m:r>
                              <a:rPr lang="es-CR" sz="1050" b="0" i="1">
                                <a:solidFill>
                                  <a:schemeClr val="tx1"/>
                                </a:solidFill>
                                <a:effectLst/>
                                <a:latin typeface="Cambria Math" panose="02040503050406030204" pitchFamily="18" charset="0"/>
                                <a:ea typeface="+mn-ea"/>
                                <a:cs typeface="+mn-cs"/>
                              </a:rPr>
                              <m:t>𝑇𝑜𝑡𝑎𝑙</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𝑑𝑒</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𝑎𝑠𝑎𝑙𝑟𝑖𝑎𝑑𝑜𝑠</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𝑐𝑢𝑏𝑖𝑒𝑟𝑡𝑜𝑠</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𝑝𝑜𝑟</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𝑐𝑜𝑛𝑣𝑒𝑛𝑐𝑖</m:t>
                            </m:r>
                            <m:r>
                              <a:rPr lang="es-CR" sz="1050" b="0" i="1">
                                <a:solidFill>
                                  <a:schemeClr val="tx1"/>
                                </a:solidFill>
                                <a:effectLst/>
                                <a:latin typeface="Cambria Math" panose="02040503050406030204" pitchFamily="18" charset="0"/>
                                <a:ea typeface="+mn-ea"/>
                                <a:cs typeface="+mn-cs"/>
                              </a:rPr>
                              <m:t>ó</m:t>
                            </m:r>
                            <m:r>
                              <a:rPr lang="es-CR" sz="1050" b="0" i="1">
                                <a:solidFill>
                                  <a:schemeClr val="tx1"/>
                                </a:solidFill>
                                <a:effectLst/>
                                <a:latin typeface="Cambria Math" panose="02040503050406030204" pitchFamily="18" charset="0"/>
                                <a:ea typeface="+mn-ea"/>
                                <a:cs typeface="+mn-cs"/>
                              </a:rPr>
                              <m:t>𝑛</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𝑐𝑜𝑙𝑒𝑐𝑡𝑖𝑣𝑎</m:t>
                            </m:r>
                          </m:e>
                          <m:sub>
                            <m:r>
                              <a:rPr lang="es-CR" sz="1050" b="0" i="1">
                                <a:latin typeface="Cambria Math" panose="02040503050406030204" pitchFamily="18" charset="0"/>
                              </a:rPr>
                              <m:t>𝑖</m:t>
                            </m:r>
                          </m:sub>
                        </m:sSub>
                      </m:num>
                      <m:den>
                        <m:sSub>
                          <m:sSubPr>
                            <m:ctrlPr>
                              <a:rPr lang="es-CR" sz="1050" b="0" i="1">
                                <a:latin typeface="Cambria Math" panose="02040503050406030204" pitchFamily="18" charset="0"/>
                              </a:rPr>
                            </m:ctrlPr>
                          </m:sSubPr>
                          <m:e>
                            <m:r>
                              <a:rPr lang="es-CR" sz="1050" b="0" i="1">
                                <a:solidFill>
                                  <a:schemeClr val="tx1"/>
                                </a:solidFill>
                                <a:effectLst/>
                                <a:latin typeface="Cambria Math" panose="02040503050406030204" pitchFamily="18" charset="0"/>
                                <a:ea typeface="+mn-ea"/>
                                <a:cs typeface="+mn-cs"/>
                              </a:rPr>
                              <m:t>𝑇𝑜𝑡𝑎𝑙</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𝑑𝑒</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𝑎𝑠𝑎𝑙𝑎𝑟𝑖𝑎𝑑𝑜𝑠</m:t>
                            </m:r>
                            <m:r>
                              <a:rPr lang="es-CR" sz="1050" b="0" i="1">
                                <a:solidFill>
                                  <a:schemeClr val="tx1"/>
                                </a:solidFill>
                                <a:effectLst/>
                                <a:latin typeface="Cambria Math" panose="02040503050406030204" pitchFamily="18" charset="0"/>
                                <a:ea typeface="+mn-ea"/>
                                <a:cs typeface="+mn-cs"/>
                              </a:rPr>
                              <m:t> </m:t>
                            </m:r>
                          </m:e>
                          <m:sub>
                            <m:r>
                              <a:rPr lang="es-CR" sz="1050" b="0" i="1">
                                <a:latin typeface="Cambria Math" panose="02040503050406030204" pitchFamily="18" charset="0"/>
                              </a:rPr>
                              <m:t>𝑖</m:t>
                            </m:r>
                          </m:sub>
                        </m:sSub>
                      </m:den>
                    </m:f>
                    <m:r>
                      <a:rPr lang="es-CR" sz="1050" b="0" i="1">
                        <a:latin typeface="Cambria Math" panose="02040503050406030204" pitchFamily="18" charset="0"/>
                        <a:ea typeface="Cambria Math" panose="02040503050406030204" pitchFamily="18" charset="0"/>
                      </a:rPr>
                      <m:t>×</m:t>
                    </m:r>
                    <m:r>
                      <a:rPr lang="es-ES" sz="1050" b="0" i="1">
                        <a:latin typeface="Cambria Math" panose="02040503050406030204" pitchFamily="18" charset="0"/>
                        <a:ea typeface="Cambria Math" panose="02040503050406030204" pitchFamily="18" charset="0"/>
                      </a:rPr>
                      <m:t>100</m:t>
                    </m:r>
                  </m:oMath>
                </m:oMathPara>
              </a14:m>
              <a:endParaRPr lang="es-CR" sz="1050"/>
            </a:p>
          </xdr:txBody>
        </xdr:sp>
      </mc:Choice>
      <mc:Fallback xmlns="">
        <xdr:sp macro="" textlink="">
          <xdr:nvSpPr>
            <xdr:cNvPr id="3" name="CuadroTexto 2">
              <a:extLst>
                <a:ext uri="{FF2B5EF4-FFF2-40B4-BE49-F238E27FC236}">
                  <a16:creationId xmlns:a16="http://schemas.microsoft.com/office/drawing/2014/main" id="{00000000-0008-0000-E900-000002000000}"/>
                </a:ext>
              </a:extLst>
            </xdr:cNvPr>
            <xdr:cNvSpPr txBox="1"/>
          </xdr:nvSpPr>
          <xdr:spPr>
            <a:xfrm>
              <a:off x="4243916" y="4401079"/>
              <a:ext cx="4559300" cy="3349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050" b="0" i="0">
                  <a:latin typeface="Cambria Math" panose="02040503050406030204" pitchFamily="18" charset="0"/>
                </a:rPr>
                <a:t>〖</a:t>
              </a:r>
              <a:r>
                <a:rPr lang="es-CR" sz="1050" b="0" i="0">
                  <a:solidFill>
                    <a:schemeClr val="tx1"/>
                  </a:solidFill>
                  <a:effectLst/>
                  <a:latin typeface="Cambria Math" panose="02040503050406030204" pitchFamily="18" charset="0"/>
                  <a:ea typeface="+mn-ea"/>
                  <a:cs typeface="+mn-cs"/>
                </a:rPr>
                <a:t>𝑇𝑜𝑡𝑎𝑙 𝑑𝑒 𝑎𝑠𝑎𝑙𝑟𝑖𝑎𝑑𝑜𝑠 𝑐𝑢𝑏𝑖𝑒𝑟𝑡𝑜𝑠 𝑝𝑜𝑟 𝑐𝑜𝑛𝑣𝑒𝑛𝑐𝑖ó𝑛 𝑐𝑜𝑙𝑒𝑐𝑡𝑖𝑣𝑎〗_</a:t>
              </a:r>
              <a:r>
                <a:rPr lang="es-CR" sz="1050" b="0" i="0">
                  <a:latin typeface="Cambria Math" panose="02040503050406030204" pitchFamily="18" charset="0"/>
                </a:rPr>
                <a:t>𝑖/〖</a:t>
              </a:r>
              <a:r>
                <a:rPr lang="es-CR" sz="1050" b="0" i="0">
                  <a:solidFill>
                    <a:schemeClr val="tx1"/>
                  </a:solidFill>
                  <a:effectLst/>
                  <a:latin typeface="Cambria Math" panose="02040503050406030204" pitchFamily="18" charset="0"/>
                  <a:ea typeface="+mn-ea"/>
                  <a:cs typeface="+mn-cs"/>
                </a:rPr>
                <a:t>𝑇𝑜𝑡𝑎𝑙 𝑑𝑒 𝑎𝑠𝑎𝑙𝑎𝑟𝑖𝑎𝑑𝑜𝑠 〗_</a:t>
              </a:r>
              <a:r>
                <a:rPr lang="es-CR" sz="1050" b="0" i="0">
                  <a:latin typeface="Cambria Math" panose="02040503050406030204" pitchFamily="18" charset="0"/>
                </a:rPr>
                <a:t>𝑖 </a:t>
              </a:r>
              <a:r>
                <a:rPr lang="es-CR" sz="1050" b="0" i="0">
                  <a:latin typeface="Cambria Math" panose="02040503050406030204" pitchFamily="18" charset="0"/>
                  <a:ea typeface="Cambria Math" panose="02040503050406030204" pitchFamily="18" charset="0"/>
                </a:rPr>
                <a:t>×</a:t>
              </a:r>
              <a:r>
                <a:rPr lang="es-ES" sz="1050" b="0" i="0">
                  <a:latin typeface="Cambria Math" panose="02040503050406030204" pitchFamily="18" charset="0"/>
                  <a:ea typeface="Cambria Math" panose="02040503050406030204" pitchFamily="18" charset="0"/>
                </a:rPr>
                <a:t>100</a:t>
              </a:r>
              <a:endParaRPr lang="es-CR" sz="1050"/>
            </a:p>
          </xdr:txBody>
        </xdr:sp>
      </mc:Fallback>
    </mc:AlternateContent>
    <xdr:clientData/>
  </xdr:oneCellAnchor>
  <xdr:oneCellAnchor>
    <xdr:from>
      <xdr:col>3</xdr:col>
      <xdr:colOff>414866</xdr:colOff>
      <xdr:row>15</xdr:row>
      <xdr:rowOff>114829</xdr:rowOff>
    </xdr:from>
    <xdr:ext cx="4559300" cy="334963"/>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0100-000002000000}"/>
                </a:ext>
              </a:extLst>
            </xdr:cNvPr>
            <xdr:cNvSpPr txBox="1"/>
          </xdr:nvSpPr>
          <xdr:spPr>
            <a:xfrm>
              <a:off x="4243916" y="4591579"/>
              <a:ext cx="4559300" cy="3349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sSub>
                          <m:sSubPr>
                            <m:ctrlPr>
                              <a:rPr lang="es-CR" sz="1050" b="0" i="1">
                                <a:latin typeface="Cambria Math" panose="02040503050406030204" pitchFamily="18" charset="0"/>
                              </a:rPr>
                            </m:ctrlPr>
                          </m:sSubPr>
                          <m:e>
                            <m:r>
                              <a:rPr lang="es-CR" sz="1050" b="0" i="1">
                                <a:solidFill>
                                  <a:schemeClr val="tx1"/>
                                </a:solidFill>
                                <a:effectLst/>
                                <a:latin typeface="Cambria Math" panose="02040503050406030204" pitchFamily="18" charset="0"/>
                                <a:ea typeface="+mn-ea"/>
                                <a:cs typeface="+mn-cs"/>
                              </a:rPr>
                              <m:t>𝑇𝑜𝑡𝑎𝑙</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𝑑𝑒</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𝑎𝑠𝑎𝑙𝑟𝑖𝑎𝑑𝑜𝑠</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𝑐𝑢𝑏𝑖𝑒𝑟𝑡𝑜𝑠</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𝑝𝑜𝑟</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𝑐𝑜𝑛𝑣𝑒𝑛𝑐𝑖</m:t>
                            </m:r>
                            <m:r>
                              <a:rPr lang="es-CR" sz="1050" b="0" i="1">
                                <a:solidFill>
                                  <a:schemeClr val="tx1"/>
                                </a:solidFill>
                                <a:effectLst/>
                                <a:latin typeface="Cambria Math" panose="02040503050406030204" pitchFamily="18" charset="0"/>
                                <a:ea typeface="+mn-ea"/>
                                <a:cs typeface="+mn-cs"/>
                              </a:rPr>
                              <m:t>ó</m:t>
                            </m:r>
                            <m:r>
                              <a:rPr lang="es-CR" sz="1050" b="0" i="1">
                                <a:solidFill>
                                  <a:schemeClr val="tx1"/>
                                </a:solidFill>
                                <a:effectLst/>
                                <a:latin typeface="Cambria Math" panose="02040503050406030204" pitchFamily="18" charset="0"/>
                                <a:ea typeface="+mn-ea"/>
                                <a:cs typeface="+mn-cs"/>
                              </a:rPr>
                              <m:t>𝑛</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𝑐𝑜𝑙𝑒𝑐𝑡𝑖𝑣𝑎</m:t>
                            </m:r>
                          </m:e>
                          <m:sub>
                            <m:r>
                              <a:rPr lang="es-CR" sz="1050" b="0" i="1">
                                <a:latin typeface="Cambria Math" panose="02040503050406030204" pitchFamily="18" charset="0"/>
                              </a:rPr>
                              <m:t>𝑖</m:t>
                            </m:r>
                          </m:sub>
                        </m:sSub>
                      </m:num>
                      <m:den>
                        <m:sSub>
                          <m:sSubPr>
                            <m:ctrlPr>
                              <a:rPr lang="es-CR" sz="1050" b="0" i="1">
                                <a:latin typeface="Cambria Math" panose="02040503050406030204" pitchFamily="18" charset="0"/>
                              </a:rPr>
                            </m:ctrlPr>
                          </m:sSubPr>
                          <m:e>
                            <m:r>
                              <a:rPr lang="es-CR" sz="1050" b="0" i="1">
                                <a:solidFill>
                                  <a:schemeClr val="tx1"/>
                                </a:solidFill>
                                <a:effectLst/>
                                <a:latin typeface="Cambria Math" panose="02040503050406030204" pitchFamily="18" charset="0"/>
                                <a:ea typeface="+mn-ea"/>
                                <a:cs typeface="+mn-cs"/>
                              </a:rPr>
                              <m:t>𝑇𝑜𝑡𝑎𝑙</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𝑑𝑒</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𝑎𝑠𝑎𝑙𝑎𝑟𝑖𝑎𝑑𝑜𝑠</m:t>
                            </m:r>
                            <m:r>
                              <a:rPr lang="es-CR" sz="1050" b="0" i="1">
                                <a:solidFill>
                                  <a:schemeClr val="tx1"/>
                                </a:solidFill>
                                <a:effectLst/>
                                <a:latin typeface="Cambria Math" panose="02040503050406030204" pitchFamily="18" charset="0"/>
                                <a:ea typeface="+mn-ea"/>
                                <a:cs typeface="+mn-cs"/>
                              </a:rPr>
                              <m:t> </m:t>
                            </m:r>
                          </m:e>
                          <m:sub>
                            <m:r>
                              <a:rPr lang="es-CR" sz="1050" b="0" i="1">
                                <a:latin typeface="Cambria Math" panose="02040503050406030204" pitchFamily="18" charset="0"/>
                              </a:rPr>
                              <m:t>𝑖</m:t>
                            </m:r>
                          </m:sub>
                        </m:sSub>
                      </m:den>
                    </m:f>
                    <m:r>
                      <a:rPr lang="es-CR" sz="1050" b="0" i="1">
                        <a:latin typeface="Cambria Math" panose="02040503050406030204" pitchFamily="18" charset="0"/>
                        <a:ea typeface="Cambria Math" panose="02040503050406030204" pitchFamily="18" charset="0"/>
                      </a:rPr>
                      <m:t>×</m:t>
                    </m:r>
                    <m:r>
                      <a:rPr lang="es-ES" sz="1050" b="0" i="1">
                        <a:latin typeface="Cambria Math" panose="02040503050406030204" pitchFamily="18" charset="0"/>
                        <a:ea typeface="Cambria Math" panose="02040503050406030204" pitchFamily="18" charset="0"/>
                      </a:rPr>
                      <m:t>100</m:t>
                    </m:r>
                  </m:oMath>
                </m:oMathPara>
              </a14:m>
              <a:endParaRPr lang="es-CR" sz="1050"/>
            </a:p>
          </xdr:txBody>
        </xdr:sp>
      </mc:Choice>
      <mc:Fallback xmlns="">
        <xdr:sp macro="" textlink="">
          <xdr:nvSpPr>
            <xdr:cNvPr id="4" name="CuadroTexto 3">
              <a:extLst>
                <a:ext uri="{FF2B5EF4-FFF2-40B4-BE49-F238E27FC236}">
                  <a16:creationId xmlns:a16="http://schemas.microsoft.com/office/drawing/2014/main" id="{00000000-0008-0000-0100-000002000000}"/>
                </a:ext>
              </a:extLst>
            </xdr:cNvPr>
            <xdr:cNvSpPr txBox="1"/>
          </xdr:nvSpPr>
          <xdr:spPr>
            <a:xfrm>
              <a:off x="4243916" y="4591579"/>
              <a:ext cx="4559300" cy="3349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050" b="0" i="0">
                  <a:latin typeface="Cambria Math" panose="02040503050406030204" pitchFamily="18" charset="0"/>
                </a:rPr>
                <a:t>〖</a:t>
              </a:r>
              <a:r>
                <a:rPr lang="es-CR" sz="1050" b="0" i="0">
                  <a:solidFill>
                    <a:schemeClr val="tx1"/>
                  </a:solidFill>
                  <a:effectLst/>
                  <a:latin typeface="Cambria Math" panose="02040503050406030204" pitchFamily="18" charset="0"/>
                  <a:ea typeface="+mn-ea"/>
                  <a:cs typeface="+mn-cs"/>
                </a:rPr>
                <a:t>𝑇𝑜𝑡𝑎𝑙 𝑑𝑒 𝑎𝑠𝑎𝑙𝑟𝑖𝑎𝑑𝑜𝑠 𝑐𝑢𝑏𝑖𝑒𝑟𝑡𝑜𝑠 𝑝𝑜𝑟 𝑐𝑜𝑛𝑣𝑒𝑛𝑐𝑖ó𝑛 𝑐𝑜𝑙𝑒𝑐𝑡𝑖𝑣𝑎〗_</a:t>
              </a:r>
              <a:r>
                <a:rPr lang="es-CR" sz="1050" b="0" i="0">
                  <a:latin typeface="Cambria Math" panose="02040503050406030204" pitchFamily="18" charset="0"/>
                </a:rPr>
                <a:t>𝑖/〖</a:t>
              </a:r>
              <a:r>
                <a:rPr lang="es-CR" sz="1050" b="0" i="0">
                  <a:solidFill>
                    <a:schemeClr val="tx1"/>
                  </a:solidFill>
                  <a:effectLst/>
                  <a:latin typeface="Cambria Math" panose="02040503050406030204" pitchFamily="18" charset="0"/>
                  <a:ea typeface="+mn-ea"/>
                  <a:cs typeface="+mn-cs"/>
                </a:rPr>
                <a:t>𝑇𝑜𝑡𝑎𝑙 𝑑𝑒 𝑎𝑠𝑎𝑙𝑎𝑟𝑖𝑎𝑑𝑜𝑠 〗_</a:t>
              </a:r>
              <a:r>
                <a:rPr lang="es-CR" sz="1050" b="0" i="0">
                  <a:latin typeface="Cambria Math" panose="02040503050406030204" pitchFamily="18" charset="0"/>
                </a:rPr>
                <a:t>𝑖 </a:t>
              </a:r>
              <a:r>
                <a:rPr lang="es-CR" sz="1050" b="0" i="0">
                  <a:latin typeface="Cambria Math" panose="02040503050406030204" pitchFamily="18" charset="0"/>
                  <a:ea typeface="Cambria Math" panose="02040503050406030204" pitchFamily="18" charset="0"/>
                </a:rPr>
                <a:t>×</a:t>
              </a:r>
              <a:r>
                <a:rPr lang="es-ES" sz="1050" b="0" i="0">
                  <a:latin typeface="Cambria Math" panose="02040503050406030204" pitchFamily="18" charset="0"/>
                  <a:ea typeface="Cambria Math" panose="02040503050406030204" pitchFamily="18" charset="0"/>
                </a:rPr>
                <a:t>100</a:t>
              </a:r>
              <a:endParaRPr lang="es-CR" sz="1050"/>
            </a:p>
          </xdr:txBody>
        </xdr:sp>
      </mc:Fallback>
    </mc:AlternateContent>
    <xdr:clientData/>
  </xdr:oneCellAnchor>
  <xdr:oneCellAnchor>
    <xdr:from>
      <xdr:col>3</xdr:col>
      <xdr:colOff>414866</xdr:colOff>
      <xdr:row>15</xdr:row>
      <xdr:rowOff>114829</xdr:rowOff>
    </xdr:from>
    <xdr:ext cx="4559300" cy="334963"/>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0100-000003000000}"/>
                </a:ext>
              </a:extLst>
            </xdr:cNvPr>
            <xdr:cNvSpPr txBox="1"/>
          </xdr:nvSpPr>
          <xdr:spPr>
            <a:xfrm>
              <a:off x="4243916" y="4591579"/>
              <a:ext cx="4559300" cy="3349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sSub>
                          <m:sSubPr>
                            <m:ctrlPr>
                              <a:rPr lang="es-CR" sz="1050" b="0" i="1">
                                <a:latin typeface="Cambria Math" panose="02040503050406030204" pitchFamily="18" charset="0"/>
                              </a:rPr>
                            </m:ctrlPr>
                          </m:sSubPr>
                          <m:e>
                            <m:r>
                              <a:rPr lang="es-CR" sz="1050" b="0" i="1">
                                <a:solidFill>
                                  <a:schemeClr val="tx1"/>
                                </a:solidFill>
                                <a:effectLst/>
                                <a:latin typeface="Cambria Math" panose="02040503050406030204" pitchFamily="18" charset="0"/>
                                <a:ea typeface="+mn-ea"/>
                                <a:cs typeface="+mn-cs"/>
                              </a:rPr>
                              <m:t>𝑇𝑜𝑡𝑎𝑙</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𝑑𝑒</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𝑎𝑠𝑎𝑙𝑟𝑖𝑎𝑑𝑜𝑠</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𝑐𝑢𝑏𝑖𝑒𝑟𝑡𝑜𝑠</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𝑝𝑜𝑟</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𝑐𝑜𝑛𝑣𝑒𝑛𝑐𝑖</m:t>
                            </m:r>
                            <m:r>
                              <a:rPr lang="es-CR" sz="1050" b="0" i="1">
                                <a:solidFill>
                                  <a:schemeClr val="tx1"/>
                                </a:solidFill>
                                <a:effectLst/>
                                <a:latin typeface="Cambria Math" panose="02040503050406030204" pitchFamily="18" charset="0"/>
                                <a:ea typeface="+mn-ea"/>
                                <a:cs typeface="+mn-cs"/>
                              </a:rPr>
                              <m:t>ó</m:t>
                            </m:r>
                            <m:r>
                              <a:rPr lang="es-CR" sz="1050" b="0" i="1">
                                <a:solidFill>
                                  <a:schemeClr val="tx1"/>
                                </a:solidFill>
                                <a:effectLst/>
                                <a:latin typeface="Cambria Math" panose="02040503050406030204" pitchFamily="18" charset="0"/>
                                <a:ea typeface="+mn-ea"/>
                                <a:cs typeface="+mn-cs"/>
                              </a:rPr>
                              <m:t>𝑛</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𝑐𝑜𝑙𝑒𝑐𝑡𝑖𝑣𝑎</m:t>
                            </m:r>
                          </m:e>
                          <m:sub>
                            <m:r>
                              <a:rPr lang="es-CR" sz="1050" b="0" i="1">
                                <a:latin typeface="Cambria Math" panose="02040503050406030204" pitchFamily="18" charset="0"/>
                              </a:rPr>
                              <m:t>𝑖</m:t>
                            </m:r>
                          </m:sub>
                        </m:sSub>
                      </m:num>
                      <m:den>
                        <m:sSub>
                          <m:sSubPr>
                            <m:ctrlPr>
                              <a:rPr lang="es-CR" sz="1050" b="0" i="1">
                                <a:latin typeface="Cambria Math" panose="02040503050406030204" pitchFamily="18" charset="0"/>
                              </a:rPr>
                            </m:ctrlPr>
                          </m:sSubPr>
                          <m:e>
                            <m:r>
                              <a:rPr lang="es-CR" sz="1050" b="0" i="1">
                                <a:solidFill>
                                  <a:schemeClr val="tx1"/>
                                </a:solidFill>
                                <a:effectLst/>
                                <a:latin typeface="Cambria Math" panose="02040503050406030204" pitchFamily="18" charset="0"/>
                                <a:ea typeface="+mn-ea"/>
                                <a:cs typeface="+mn-cs"/>
                              </a:rPr>
                              <m:t>𝑇𝑜𝑡𝑎𝑙</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𝑑𝑒</m:t>
                            </m:r>
                            <m:r>
                              <a:rPr lang="es-CR" sz="1050" b="0" i="1">
                                <a:solidFill>
                                  <a:schemeClr val="tx1"/>
                                </a:solidFill>
                                <a:effectLst/>
                                <a:latin typeface="Cambria Math" panose="02040503050406030204" pitchFamily="18" charset="0"/>
                                <a:ea typeface="+mn-ea"/>
                                <a:cs typeface="+mn-cs"/>
                              </a:rPr>
                              <m:t> </m:t>
                            </m:r>
                            <m:r>
                              <a:rPr lang="es-CR" sz="1050" b="0" i="1">
                                <a:solidFill>
                                  <a:schemeClr val="tx1"/>
                                </a:solidFill>
                                <a:effectLst/>
                                <a:latin typeface="Cambria Math" panose="02040503050406030204" pitchFamily="18" charset="0"/>
                                <a:ea typeface="+mn-ea"/>
                                <a:cs typeface="+mn-cs"/>
                              </a:rPr>
                              <m:t>𝑎𝑠𝑎𝑙𝑎𝑟𝑖𝑎𝑑𝑜𝑠</m:t>
                            </m:r>
                            <m:r>
                              <a:rPr lang="es-CR" sz="1050" b="0" i="1">
                                <a:solidFill>
                                  <a:schemeClr val="tx1"/>
                                </a:solidFill>
                                <a:effectLst/>
                                <a:latin typeface="Cambria Math" panose="02040503050406030204" pitchFamily="18" charset="0"/>
                                <a:ea typeface="+mn-ea"/>
                                <a:cs typeface="+mn-cs"/>
                              </a:rPr>
                              <m:t> </m:t>
                            </m:r>
                          </m:e>
                          <m:sub>
                            <m:r>
                              <a:rPr lang="es-CR" sz="1050" b="0" i="1">
                                <a:latin typeface="Cambria Math" panose="02040503050406030204" pitchFamily="18" charset="0"/>
                              </a:rPr>
                              <m:t>𝑖</m:t>
                            </m:r>
                          </m:sub>
                        </m:sSub>
                      </m:den>
                    </m:f>
                    <m:r>
                      <a:rPr lang="es-CR" sz="1050" b="0" i="1">
                        <a:latin typeface="Cambria Math" panose="02040503050406030204" pitchFamily="18" charset="0"/>
                        <a:ea typeface="Cambria Math" panose="02040503050406030204" pitchFamily="18" charset="0"/>
                      </a:rPr>
                      <m:t>×</m:t>
                    </m:r>
                    <m:r>
                      <a:rPr lang="es-ES" sz="1050" b="0" i="1">
                        <a:latin typeface="Cambria Math" panose="02040503050406030204" pitchFamily="18" charset="0"/>
                        <a:ea typeface="Cambria Math" panose="02040503050406030204" pitchFamily="18" charset="0"/>
                      </a:rPr>
                      <m:t>100</m:t>
                    </m:r>
                  </m:oMath>
                </m:oMathPara>
              </a14:m>
              <a:endParaRPr lang="es-CR" sz="1050"/>
            </a:p>
          </xdr:txBody>
        </xdr:sp>
      </mc:Choice>
      <mc:Fallback xmlns="">
        <xdr:sp macro="" textlink="">
          <xdr:nvSpPr>
            <xdr:cNvPr id="5" name="CuadroTexto 4">
              <a:extLst>
                <a:ext uri="{FF2B5EF4-FFF2-40B4-BE49-F238E27FC236}">
                  <a16:creationId xmlns:a16="http://schemas.microsoft.com/office/drawing/2014/main" id="{00000000-0008-0000-0100-000003000000}"/>
                </a:ext>
              </a:extLst>
            </xdr:cNvPr>
            <xdr:cNvSpPr txBox="1"/>
          </xdr:nvSpPr>
          <xdr:spPr>
            <a:xfrm>
              <a:off x="4243916" y="4591579"/>
              <a:ext cx="4559300" cy="3349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050" b="0" i="0">
                  <a:latin typeface="Cambria Math" panose="02040503050406030204" pitchFamily="18" charset="0"/>
                </a:rPr>
                <a:t>〖</a:t>
              </a:r>
              <a:r>
                <a:rPr lang="es-CR" sz="1050" b="0" i="0">
                  <a:solidFill>
                    <a:schemeClr val="tx1"/>
                  </a:solidFill>
                  <a:effectLst/>
                  <a:latin typeface="Cambria Math" panose="02040503050406030204" pitchFamily="18" charset="0"/>
                  <a:ea typeface="+mn-ea"/>
                  <a:cs typeface="+mn-cs"/>
                </a:rPr>
                <a:t>𝑇𝑜𝑡𝑎𝑙 𝑑𝑒 𝑎𝑠𝑎𝑙𝑟𝑖𝑎𝑑𝑜𝑠 𝑐𝑢𝑏𝑖𝑒𝑟𝑡𝑜𝑠 𝑝𝑜𝑟 𝑐𝑜𝑛𝑣𝑒𝑛𝑐𝑖ó𝑛 𝑐𝑜𝑙𝑒𝑐𝑡𝑖𝑣𝑎〗_</a:t>
              </a:r>
              <a:r>
                <a:rPr lang="es-CR" sz="1050" b="0" i="0">
                  <a:latin typeface="Cambria Math" panose="02040503050406030204" pitchFamily="18" charset="0"/>
                </a:rPr>
                <a:t>𝑖/〖</a:t>
              </a:r>
              <a:r>
                <a:rPr lang="es-CR" sz="1050" b="0" i="0">
                  <a:solidFill>
                    <a:schemeClr val="tx1"/>
                  </a:solidFill>
                  <a:effectLst/>
                  <a:latin typeface="Cambria Math" panose="02040503050406030204" pitchFamily="18" charset="0"/>
                  <a:ea typeface="+mn-ea"/>
                  <a:cs typeface="+mn-cs"/>
                </a:rPr>
                <a:t>𝑇𝑜𝑡𝑎𝑙 𝑑𝑒 𝑎𝑠𝑎𝑙𝑎𝑟𝑖𝑎𝑑𝑜𝑠 〗_</a:t>
              </a:r>
              <a:r>
                <a:rPr lang="es-CR" sz="1050" b="0" i="0">
                  <a:latin typeface="Cambria Math" panose="02040503050406030204" pitchFamily="18" charset="0"/>
                </a:rPr>
                <a:t>𝑖 </a:t>
              </a:r>
              <a:r>
                <a:rPr lang="es-CR" sz="1050" b="0" i="0">
                  <a:latin typeface="Cambria Math" panose="02040503050406030204" pitchFamily="18" charset="0"/>
                  <a:ea typeface="Cambria Math" panose="02040503050406030204" pitchFamily="18" charset="0"/>
                </a:rPr>
                <a:t>×</a:t>
              </a:r>
              <a:r>
                <a:rPr lang="es-ES" sz="1050" b="0" i="0">
                  <a:latin typeface="Cambria Math" panose="02040503050406030204" pitchFamily="18" charset="0"/>
                  <a:ea typeface="Cambria Math" panose="02040503050406030204" pitchFamily="18" charset="0"/>
                </a:rPr>
                <a:t>100</a:t>
              </a:r>
              <a:endParaRPr lang="es-CR" sz="1050"/>
            </a:p>
          </xdr:txBody>
        </xdr:sp>
      </mc:Fallback>
    </mc:AlternateContent>
    <xdr:clientData/>
  </xdr:oneCellAnchor>
</xdr:wsDr>
</file>

<file path=xl/drawings/drawing195.xml><?xml version="1.0" encoding="utf-8"?>
<xdr:wsDr xmlns:xdr="http://schemas.openxmlformats.org/drawingml/2006/spreadsheetDrawing" xmlns:a="http://schemas.openxmlformats.org/drawingml/2006/main">
  <xdr:oneCellAnchor>
    <xdr:from>
      <xdr:col>3</xdr:col>
      <xdr:colOff>133350</xdr:colOff>
      <xdr:row>15</xdr:row>
      <xdr:rowOff>21431</xdr:rowOff>
    </xdr:from>
    <xdr:ext cx="5033962" cy="769144"/>
    <mc:AlternateContent xmlns:mc="http://schemas.openxmlformats.org/markup-compatibility/2006" xmlns:a14="http://schemas.microsoft.com/office/drawing/2010/main">
      <mc:Choice Requires="a14">
        <xdr:sp macro="" textlink="">
          <xdr:nvSpPr>
            <xdr:cNvPr id="2" name="2 CuadroTexto">
              <a:extLst>
                <a:ext uri="{FF2B5EF4-FFF2-40B4-BE49-F238E27FC236}">
                  <a16:creationId xmlns:a16="http://schemas.microsoft.com/office/drawing/2014/main" id="{00000000-0008-0000-ED00-000002000000}"/>
                </a:ext>
              </a:extLst>
            </xdr:cNvPr>
            <xdr:cNvSpPr txBox="1"/>
          </xdr:nvSpPr>
          <xdr:spPr>
            <a:xfrm>
              <a:off x="4191000" y="5041106"/>
              <a:ext cx="5033962" cy="7691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050" b="0" i="0">
                  <a:latin typeface="Cambria Math" panose="02040503050406030204" pitchFamily="18" charset="0"/>
                  <a:ea typeface="Cambria Math" panose="02040503050406030204" pitchFamily="18" charset="0"/>
                </a:rPr>
                <a:t>Porcentaje</a:t>
              </a:r>
              <a:r>
                <a:rPr lang="es-ES" sz="1050" b="0" i="0" baseline="0">
                  <a:latin typeface="Cambria Math" panose="02040503050406030204" pitchFamily="18" charset="0"/>
                  <a:ea typeface="Cambria Math" panose="02040503050406030204" pitchFamily="18" charset="0"/>
                </a:rPr>
                <a:t> de ocupados en el sector turístico</a:t>
              </a:r>
              <a14:m>
                <m:oMath xmlns:m="http://schemas.openxmlformats.org/officeDocument/2006/math">
                  <m:r>
                    <a:rPr lang="es-ES" sz="1050" b="0" i="0">
                      <a:latin typeface="Cambria Math" panose="02040503050406030204" pitchFamily="18" charset="0"/>
                      <a:ea typeface="Cambria Math" panose="02040503050406030204" pitchFamily="18" charset="0"/>
                    </a:rPr>
                    <m:t>=</m:t>
                  </m:r>
                </m:oMath>
              </a14:m>
              <a:endParaRPr lang="es-CR" sz="1050" b="0" i="0">
                <a:latin typeface="Cambria Math" panose="02040503050406030204" pitchFamily="18" charset="0"/>
                <a:ea typeface="Cambria Math" panose="02040503050406030204" pitchFamily="18" charset="0"/>
              </a:endParaRPr>
            </a:p>
            <a:p>
              <a:endParaRPr lang="es-CR" sz="1050" b="0" i="0">
                <a:latin typeface="Cambria Math" panose="02040503050406030204" pitchFamily="18" charset="0"/>
                <a:ea typeface="Cambria Math" panose="02040503050406030204" pitchFamily="18" charset="0"/>
              </a:endParaRPr>
            </a:p>
            <a:p>
              <a:pPr/>
              <a14:m>
                <m:oMathPara xmlns:m="http://schemas.openxmlformats.org/officeDocument/2006/math">
                  <m:oMathParaPr>
                    <m:jc m:val="centerGroup"/>
                  </m:oMathParaPr>
                  <m:oMath xmlns:m="http://schemas.openxmlformats.org/officeDocument/2006/math">
                    <m:f>
                      <m:fPr>
                        <m:ctrlPr>
                          <a:rPr lang="es-ES" sz="1050" b="0" i="1">
                            <a:latin typeface="Cambria Math" panose="02040503050406030204" pitchFamily="18" charset="0"/>
                            <a:ea typeface="Cambria Math" panose="02040503050406030204" pitchFamily="18" charset="0"/>
                          </a:rPr>
                        </m:ctrlPr>
                      </m:fPr>
                      <m:num>
                        <m:r>
                          <a:rPr lang="es-ES" sz="1050" b="0" i="1">
                            <a:latin typeface="Cambria Math" panose="02040503050406030204" pitchFamily="18" charset="0"/>
                            <a:ea typeface="Cambria Math" panose="02040503050406030204" pitchFamily="18" charset="0"/>
                          </a:rPr>
                          <m:t>𝑃𝑜𝑏𝑙𝑎𝑐𝑖</m:t>
                        </m:r>
                        <m:r>
                          <a:rPr lang="es-ES" sz="1050" b="0" i="1">
                            <a:latin typeface="Cambria Math" panose="02040503050406030204" pitchFamily="18" charset="0"/>
                            <a:ea typeface="Cambria Math" panose="02040503050406030204" pitchFamily="18" charset="0"/>
                          </a:rPr>
                          <m:t>ó</m:t>
                        </m:r>
                        <m:r>
                          <a:rPr lang="es-ES" sz="1050" b="0" i="1">
                            <a:latin typeface="Cambria Math" panose="02040503050406030204" pitchFamily="18" charset="0"/>
                            <a:ea typeface="Cambria Math" panose="02040503050406030204" pitchFamily="18" charset="0"/>
                          </a:rPr>
                          <m:t>𝑛</m:t>
                        </m:r>
                        <m:r>
                          <a:rPr lang="es-ES" sz="1050" b="0" i="1">
                            <a:latin typeface="Cambria Math" panose="02040503050406030204" pitchFamily="18" charset="0"/>
                            <a:ea typeface="Cambria Math" panose="02040503050406030204" pitchFamily="18" charset="0"/>
                          </a:rPr>
                          <m:t> </m:t>
                        </m:r>
                        <m:r>
                          <a:rPr lang="es-ES" sz="1050" b="0" i="1">
                            <a:latin typeface="Cambria Math" panose="02040503050406030204" pitchFamily="18" charset="0"/>
                            <a:ea typeface="Cambria Math" panose="02040503050406030204" pitchFamily="18" charset="0"/>
                          </a:rPr>
                          <m:t>𝑜𝑐𝑢𝑝𝑎𝑑𝑎</m:t>
                        </m:r>
                        <m:r>
                          <a:rPr lang="es-ES" sz="1050" b="0" i="1">
                            <a:latin typeface="Cambria Math" panose="02040503050406030204" pitchFamily="18" charset="0"/>
                            <a:ea typeface="Cambria Math" panose="02040503050406030204" pitchFamily="18" charset="0"/>
                          </a:rPr>
                          <m:t> </m:t>
                        </m:r>
                        <m:r>
                          <a:rPr lang="es-ES" sz="1050" b="0" i="1">
                            <a:latin typeface="Cambria Math" panose="02040503050406030204" pitchFamily="18" charset="0"/>
                            <a:ea typeface="Cambria Math" panose="02040503050406030204" pitchFamily="18" charset="0"/>
                          </a:rPr>
                          <m:t>𝑎𝑠𝑜𝑐𝑖𝑎𝑑𝑎</m:t>
                        </m:r>
                        <m:r>
                          <a:rPr lang="es-ES" sz="1050" b="0" i="1">
                            <a:latin typeface="Cambria Math" panose="02040503050406030204" pitchFamily="18" charset="0"/>
                            <a:ea typeface="Cambria Math" panose="02040503050406030204" pitchFamily="18" charset="0"/>
                          </a:rPr>
                          <m:t> </m:t>
                        </m:r>
                        <m:r>
                          <a:rPr lang="es-ES" sz="1050" b="0" i="1">
                            <a:latin typeface="Cambria Math" panose="02040503050406030204" pitchFamily="18" charset="0"/>
                            <a:ea typeface="Cambria Math" panose="02040503050406030204" pitchFamily="18" charset="0"/>
                          </a:rPr>
                          <m:t>𝑎𝑙</m:t>
                        </m:r>
                        <m:r>
                          <a:rPr lang="es-ES" sz="1050" b="0" i="1">
                            <a:latin typeface="Cambria Math" panose="02040503050406030204" pitchFamily="18" charset="0"/>
                            <a:ea typeface="Cambria Math" panose="02040503050406030204" pitchFamily="18" charset="0"/>
                          </a:rPr>
                          <m:t> </m:t>
                        </m:r>
                        <m:r>
                          <a:rPr lang="es-ES" sz="1050" b="0" i="1">
                            <a:latin typeface="Cambria Math" panose="02040503050406030204" pitchFamily="18" charset="0"/>
                            <a:ea typeface="Cambria Math" panose="02040503050406030204" pitchFamily="18" charset="0"/>
                          </a:rPr>
                          <m:t>𝑠𝑒𝑐𝑡𝑜𝑟</m:t>
                        </m:r>
                        <m:r>
                          <a:rPr lang="es-ES" sz="1050" b="0" i="1">
                            <a:latin typeface="Cambria Math" panose="02040503050406030204" pitchFamily="18" charset="0"/>
                            <a:ea typeface="Cambria Math" panose="02040503050406030204" pitchFamily="18" charset="0"/>
                          </a:rPr>
                          <m:t> </m:t>
                        </m:r>
                        <m:r>
                          <a:rPr lang="es-ES" sz="1050" b="0" i="1">
                            <a:latin typeface="Cambria Math" panose="02040503050406030204" pitchFamily="18" charset="0"/>
                            <a:ea typeface="Cambria Math" panose="02040503050406030204" pitchFamily="18" charset="0"/>
                          </a:rPr>
                          <m:t>𝑡𝑢𝑟</m:t>
                        </m:r>
                        <m:r>
                          <a:rPr lang="es-ES" sz="1050" b="0" i="1">
                            <a:latin typeface="Cambria Math" panose="02040503050406030204" pitchFamily="18" charset="0"/>
                            <a:ea typeface="Cambria Math" panose="02040503050406030204" pitchFamily="18" charset="0"/>
                          </a:rPr>
                          <m:t>í</m:t>
                        </m:r>
                        <m:r>
                          <a:rPr lang="es-ES" sz="1050" b="0" i="1">
                            <a:latin typeface="Cambria Math" panose="02040503050406030204" pitchFamily="18" charset="0"/>
                            <a:ea typeface="Cambria Math" panose="02040503050406030204" pitchFamily="18" charset="0"/>
                          </a:rPr>
                          <m:t>𝑠𝑡𝑖𝑐𝑜</m:t>
                        </m:r>
                      </m:num>
                      <m:den>
                        <m:r>
                          <a:rPr lang="es-ES" sz="1050" b="0" i="1">
                            <a:latin typeface="Cambria Math" panose="02040503050406030204" pitchFamily="18" charset="0"/>
                            <a:ea typeface="Cambria Math" panose="02040503050406030204" pitchFamily="18" charset="0"/>
                          </a:rPr>
                          <m:t>𝑃𝑜𝑏𝑙𝑎𝑐𝑖</m:t>
                        </m:r>
                        <m:r>
                          <a:rPr lang="es-ES" sz="1050" b="0" i="1">
                            <a:latin typeface="Cambria Math" panose="02040503050406030204" pitchFamily="18" charset="0"/>
                            <a:ea typeface="Cambria Math" panose="02040503050406030204" pitchFamily="18" charset="0"/>
                          </a:rPr>
                          <m:t>ó</m:t>
                        </m:r>
                        <m:r>
                          <a:rPr lang="es-ES" sz="1050" b="0" i="1">
                            <a:latin typeface="Cambria Math" panose="02040503050406030204" pitchFamily="18" charset="0"/>
                            <a:ea typeface="Cambria Math" panose="02040503050406030204" pitchFamily="18" charset="0"/>
                          </a:rPr>
                          <m:t>𝑛</m:t>
                        </m:r>
                        <m:r>
                          <a:rPr lang="es-ES" sz="1050" b="0" i="1">
                            <a:latin typeface="Cambria Math" panose="02040503050406030204" pitchFamily="18" charset="0"/>
                            <a:ea typeface="Cambria Math" panose="02040503050406030204" pitchFamily="18" charset="0"/>
                          </a:rPr>
                          <m:t> </m:t>
                        </m:r>
                        <m:r>
                          <a:rPr lang="es-ES" sz="1050" b="0" i="1">
                            <a:latin typeface="Cambria Math" panose="02040503050406030204" pitchFamily="18" charset="0"/>
                            <a:ea typeface="Cambria Math" panose="02040503050406030204" pitchFamily="18" charset="0"/>
                          </a:rPr>
                          <m:t>𝑜𝑐𝑢𝑝𝑎𝑑𝑎</m:t>
                        </m:r>
                        <m:r>
                          <a:rPr lang="es-ES" sz="1050" b="0" i="1">
                            <a:latin typeface="Cambria Math" panose="02040503050406030204" pitchFamily="18" charset="0"/>
                            <a:ea typeface="Cambria Math" panose="02040503050406030204" pitchFamily="18" charset="0"/>
                          </a:rPr>
                          <m:t> </m:t>
                        </m:r>
                        <m:r>
                          <a:rPr lang="es-ES" sz="1050" b="0" i="1">
                            <a:latin typeface="Cambria Math" panose="02040503050406030204" pitchFamily="18" charset="0"/>
                            <a:ea typeface="Cambria Math" panose="02040503050406030204" pitchFamily="18" charset="0"/>
                          </a:rPr>
                          <m:t>𝑡𝑜𝑡𝑎𝑙</m:t>
                        </m:r>
                        <m:r>
                          <a:rPr lang="es-ES" sz="1050" b="0" i="1">
                            <a:latin typeface="Cambria Math" panose="02040503050406030204" pitchFamily="18" charset="0"/>
                            <a:ea typeface="Cambria Math" panose="02040503050406030204" pitchFamily="18" charset="0"/>
                          </a:rPr>
                          <m:t> </m:t>
                        </m:r>
                      </m:den>
                    </m:f>
                    <m:r>
                      <a:rPr lang="es-ES" sz="1050" b="0" i="1">
                        <a:latin typeface="Cambria Math" panose="02040503050406030204" pitchFamily="18" charset="0"/>
                        <a:ea typeface="Cambria Math" panose="02040503050406030204" pitchFamily="18" charset="0"/>
                      </a:rPr>
                      <m:t>×100</m:t>
                    </m:r>
                  </m:oMath>
                </m:oMathPara>
              </a14:m>
              <a:endParaRPr lang="es-ES" sz="1050" b="0" i="1">
                <a:latin typeface="Cambria Math" panose="02040503050406030204" pitchFamily="18" charset="0"/>
                <a:ea typeface="Cambria Math" panose="02040503050406030204" pitchFamily="18" charset="0"/>
              </a:endParaRPr>
            </a:p>
          </xdr:txBody>
        </xdr:sp>
      </mc:Choice>
      <mc:Fallback xmlns="">
        <xdr:sp macro="" textlink="">
          <xdr:nvSpPr>
            <xdr:cNvPr id="2" name="2 CuadroTexto">
              <a:extLst>
                <a:ext uri="{FF2B5EF4-FFF2-40B4-BE49-F238E27FC236}">
                  <a16:creationId xmlns:a16="http://schemas.microsoft.com/office/drawing/2014/main" id="{00000000-0008-0000-ED00-000002000000}"/>
                </a:ext>
              </a:extLst>
            </xdr:cNvPr>
            <xdr:cNvSpPr txBox="1"/>
          </xdr:nvSpPr>
          <xdr:spPr>
            <a:xfrm>
              <a:off x="4191000" y="5041106"/>
              <a:ext cx="5033962" cy="7691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050" b="0" i="0">
                  <a:latin typeface="Cambria Math" panose="02040503050406030204" pitchFamily="18" charset="0"/>
                  <a:ea typeface="Cambria Math" panose="02040503050406030204" pitchFamily="18" charset="0"/>
                </a:rPr>
                <a:t>Porcentaje</a:t>
              </a:r>
              <a:r>
                <a:rPr lang="es-ES" sz="1050" b="0" i="0" baseline="0">
                  <a:latin typeface="Cambria Math" panose="02040503050406030204" pitchFamily="18" charset="0"/>
                  <a:ea typeface="Cambria Math" panose="02040503050406030204" pitchFamily="18" charset="0"/>
                </a:rPr>
                <a:t> de ocupados en el sector turístico</a:t>
              </a:r>
              <a:r>
                <a:rPr lang="es-ES" sz="1050" b="0" i="0">
                  <a:latin typeface="Cambria Math" panose="02040503050406030204" pitchFamily="18" charset="0"/>
                  <a:ea typeface="Cambria Math" panose="02040503050406030204" pitchFamily="18" charset="0"/>
                </a:rPr>
                <a:t>=</a:t>
              </a:r>
              <a:endParaRPr lang="es-CR" sz="1050" b="0" i="0">
                <a:latin typeface="Cambria Math" panose="02040503050406030204" pitchFamily="18" charset="0"/>
                <a:ea typeface="Cambria Math" panose="02040503050406030204" pitchFamily="18" charset="0"/>
              </a:endParaRPr>
            </a:p>
            <a:p>
              <a:endParaRPr lang="es-CR" sz="1050" b="0" i="0">
                <a:latin typeface="Cambria Math" panose="02040503050406030204" pitchFamily="18" charset="0"/>
                <a:ea typeface="Cambria Math" panose="02040503050406030204" pitchFamily="18" charset="0"/>
              </a:endParaRPr>
            </a:p>
            <a:p>
              <a:pPr/>
              <a:r>
                <a:rPr lang="es-ES" sz="1050" b="0" i="0">
                  <a:latin typeface="Cambria Math" panose="02040503050406030204" pitchFamily="18" charset="0"/>
                  <a:ea typeface="Cambria Math" panose="02040503050406030204" pitchFamily="18" charset="0"/>
                </a:rPr>
                <a:t>(𝑃𝑜𝑏𝑙𝑎𝑐𝑖ó𝑛 𝑜𝑐𝑢𝑝𝑎𝑑𝑎 𝑎𝑠𝑜𝑐𝑖𝑎𝑑𝑎 𝑎𝑙 𝑠𝑒𝑐𝑡𝑜𝑟 𝑡𝑢𝑟í𝑠𝑡𝑖𝑐𝑜)/(𝑃𝑜𝑏𝑙𝑎𝑐𝑖ó𝑛 𝑜𝑐𝑢𝑝𝑎𝑑𝑎 𝑡𝑜𝑡𝑎𝑙 )×100</a:t>
              </a:r>
              <a:endParaRPr lang="es-ES" sz="1050" b="0" i="1">
                <a:latin typeface="Cambria Math" panose="02040503050406030204" pitchFamily="18" charset="0"/>
                <a:ea typeface="Cambria Math" panose="02040503050406030204" pitchFamily="18" charset="0"/>
              </a:endParaRPr>
            </a:p>
          </xdr:txBody>
        </xdr:sp>
      </mc:Fallback>
    </mc:AlternateContent>
    <xdr:clientData/>
  </xdr:oneCellAnchor>
</xdr:wsDr>
</file>

<file path=xl/drawings/drawing196.xml><?xml version="1.0" encoding="utf-8"?>
<xdr:wsDr xmlns:xdr="http://schemas.openxmlformats.org/drawingml/2006/spreadsheetDrawing" xmlns:a="http://schemas.openxmlformats.org/drawingml/2006/main">
  <xdr:twoCellAnchor>
    <xdr:from>
      <xdr:col>10</xdr:col>
      <xdr:colOff>714375</xdr:colOff>
      <xdr:row>8</xdr:row>
      <xdr:rowOff>490537</xdr:rowOff>
    </xdr:from>
    <xdr:to>
      <xdr:col>17</xdr:col>
      <xdr:colOff>28575</xdr:colOff>
      <xdr:row>22</xdr:row>
      <xdr:rowOff>109537</xdr:rowOff>
    </xdr:to>
    <xdr:graphicFrame macro="">
      <xdr:nvGraphicFramePr>
        <xdr:cNvPr id="2" name="Gráfico 1">
          <a:extLst>
            <a:ext uri="{FF2B5EF4-FFF2-40B4-BE49-F238E27FC236}">
              <a16:creationId xmlns:a16="http://schemas.microsoft.com/office/drawing/2014/main" id="{00000000-0008-0000-E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7.xml><?xml version="1.0" encoding="utf-8"?>
<c:userShapes xmlns:c="http://schemas.openxmlformats.org/drawingml/2006/chart">
  <cdr:relSizeAnchor xmlns:cdr="http://schemas.openxmlformats.org/drawingml/2006/chartDrawing">
    <cdr:from>
      <cdr:x>0.02917</cdr:x>
      <cdr:y>0.78993</cdr:y>
    </cdr:from>
    <cdr:to>
      <cdr:x>0.05208</cdr:x>
      <cdr:y>0.87674</cdr:y>
    </cdr:to>
    <cdr:sp macro="" textlink="">
      <cdr:nvSpPr>
        <cdr:cNvPr id="2" name="Rectángulo 1"/>
        <cdr:cNvSpPr/>
      </cdr:nvSpPr>
      <cdr:spPr>
        <a:xfrm xmlns:a="http://schemas.openxmlformats.org/drawingml/2006/main">
          <a:off x="133350" y="2166938"/>
          <a:ext cx="104775" cy="238125"/>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CR"/>
        </a:p>
      </cdr:txBody>
    </cdr:sp>
  </cdr:relSizeAnchor>
  <cdr:relSizeAnchor xmlns:cdr="http://schemas.openxmlformats.org/drawingml/2006/chartDrawing">
    <cdr:from>
      <cdr:x>0.06875</cdr:x>
      <cdr:y>0.76215</cdr:y>
    </cdr:from>
    <cdr:to>
      <cdr:x>0.10625</cdr:x>
      <cdr:y>0.78299</cdr:y>
    </cdr:to>
    <cdr:cxnSp macro="">
      <cdr:nvCxnSpPr>
        <cdr:cNvPr id="4" name="Conector recto 3">
          <a:extLst xmlns:a="http://schemas.openxmlformats.org/drawingml/2006/main">
            <a:ext uri="{FF2B5EF4-FFF2-40B4-BE49-F238E27FC236}">
              <a16:creationId xmlns:a16="http://schemas.microsoft.com/office/drawing/2014/main" id="{5D154769-B6BF-41C2-95DD-C22A5ED574B7}"/>
            </a:ext>
          </a:extLst>
        </cdr:cNvPr>
        <cdr:cNvCxnSpPr/>
      </cdr:nvCxnSpPr>
      <cdr:spPr>
        <a:xfrm xmlns:a="http://schemas.openxmlformats.org/drawingml/2006/main">
          <a:off x="314325" y="2090738"/>
          <a:ext cx="171450" cy="5715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0.06944</cdr:x>
      <cdr:y>0.74769</cdr:y>
    </cdr:from>
    <cdr:to>
      <cdr:x>0.10694</cdr:x>
      <cdr:y>0.76852</cdr:y>
    </cdr:to>
    <cdr:cxnSp macro="">
      <cdr:nvCxnSpPr>
        <cdr:cNvPr id="5" name="Conector recto 4">
          <a:extLst xmlns:a="http://schemas.openxmlformats.org/drawingml/2006/main">
            <a:ext uri="{FF2B5EF4-FFF2-40B4-BE49-F238E27FC236}">
              <a16:creationId xmlns:a16="http://schemas.microsoft.com/office/drawing/2014/main" id="{29E7DB2D-9745-4317-AB0E-F662E8F29908}"/>
            </a:ext>
          </a:extLst>
        </cdr:cNvPr>
        <cdr:cNvCxnSpPr/>
      </cdr:nvCxnSpPr>
      <cdr:spPr>
        <a:xfrm xmlns:a="http://schemas.openxmlformats.org/drawingml/2006/main">
          <a:off x="317500" y="2051050"/>
          <a:ext cx="171450" cy="5715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198.xml><?xml version="1.0" encoding="utf-8"?>
<xdr:wsDr xmlns:xdr="http://schemas.openxmlformats.org/drawingml/2006/spreadsheetDrawing" xmlns:a="http://schemas.openxmlformats.org/drawingml/2006/main">
  <xdr:oneCellAnchor>
    <xdr:from>
      <xdr:col>3</xdr:col>
      <xdr:colOff>883443</xdr:colOff>
      <xdr:row>15</xdr:row>
      <xdr:rowOff>97632</xdr:rowOff>
    </xdr:from>
    <xdr:ext cx="3031856" cy="351186"/>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EF00-000002000000}"/>
                </a:ext>
              </a:extLst>
            </xdr:cNvPr>
            <xdr:cNvSpPr txBox="1"/>
          </xdr:nvSpPr>
          <xdr:spPr>
            <a:xfrm>
              <a:off x="4807743" y="5298282"/>
              <a:ext cx="3031856" cy="351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𝑁</m:t>
                        </m:r>
                        <m:r>
                          <a:rPr lang="es-CR" sz="1100" b="0" i="1">
                            <a:latin typeface="Cambria Math" panose="02040503050406030204" pitchFamily="18" charset="0"/>
                          </a:rPr>
                          <m:t>ú</m:t>
                        </m:r>
                        <m:r>
                          <a:rPr lang="es-CR" sz="1100" b="0" i="1">
                            <a:latin typeface="Cambria Math" panose="02040503050406030204" pitchFamily="18" charset="0"/>
                          </a:rPr>
                          <m:t>𝑚𝑒𝑟𝑜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𝑠𝑢𝑐𝑢𝑟𝑠𝑎𝑙𝑒𝑠</m:t>
                        </m:r>
                        <m:r>
                          <a:rPr lang="es-CR" sz="1100" b="0" i="1">
                            <a:latin typeface="Cambria Math" panose="02040503050406030204" pitchFamily="18" charset="0"/>
                          </a:rPr>
                          <m:t> </m:t>
                        </m:r>
                        <m:r>
                          <a:rPr lang="es-CR" sz="1100" b="0" i="1">
                            <a:latin typeface="Cambria Math" panose="02040503050406030204" pitchFamily="18" charset="0"/>
                          </a:rPr>
                          <m:t>𝑐𝑜𝑚𝑒𝑟𝑐𝑖𝑎𝑙𝑒𝑠</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𝑚𝑎𝑦𝑜𝑟</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15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100 000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EF00-000002000000}"/>
                </a:ext>
              </a:extLst>
            </xdr:cNvPr>
            <xdr:cNvSpPr txBox="1"/>
          </xdr:nvSpPr>
          <xdr:spPr>
            <a:xfrm>
              <a:off x="4807743" y="5298282"/>
              <a:ext cx="3031856" cy="351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𝑁ú𝑚𝑒𝑟𝑜 𝑑𝑒 𝑠𝑢𝑐𝑢𝑟𝑠𝑎𝑙𝑒𝑠 𝑐𝑜𝑚𝑒𝑟𝑐𝑖𝑎𝑙𝑒𝑠)/(𝑇𝑜𝑡𝑎𝑙 𝑑𝑒 𝑝𝑜𝑏𝑙𝑎𝑐𝑖ó𝑛 𝑚𝑎𝑦𝑜𝑟 𝑑𝑒 15 𝑎ñ𝑜𝑠)</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100 000</a:t>
              </a:r>
              <a:endParaRPr lang="es-CR" sz="1100"/>
            </a:p>
          </xdr:txBody>
        </xdr:sp>
      </mc:Fallback>
    </mc:AlternateContent>
    <xdr:clientData/>
  </xdr:oneCellAnchor>
  <xdr:oneCellAnchor>
    <xdr:from>
      <xdr:col>3</xdr:col>
      <xdr:colOff>883443</xdr:colOff>
      <xdr:row>15</xdr:row>
      <xdr:rowOff>97632</xdr:rowOff>
    </xdr:from>
    <xdr:ext cx="3031856" cy="351186"/>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EF00-000002000000}"/>
                </a:ext>
              </a:extLst>
            </xdr:cNvPr>
            <xdr:cNvSpPr txBox="1"/>
          </xdr:nvSpPr>
          <xdr:spPr>
            <a:xfrm>
              <a:off x="4807743" y="5488782"/>
              <a:ext cx="3031856" cy="351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𝑁</m:t>
                        </m:r>
                        <m:r>
                          <a:rPr lang="es-CR" sz="1100" b="0" i="1">
                            <a:latin typeface="Cambria Math" panose="02040503050406030204" pitchFamily="18" charset="0"/>
                          </a:rPr>
                          <m:t>ú</m:t>
                        </m:r>
                        <m:r>
                          <a:rPr lang="es-CR" sz="1100" b="0" i="1">
                            <a:latin typeface="Cambria Math" panose="02040503050406030204" pitchFamily="18" charset="0"/>
                          </a:rPr>
                          <m:t>𝑚𝑒𝑟𝑜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𝑠𝑢𝑐𝑢𝑟𝑠𝑎𝑙𝑒𝑠</m:t>
                        </m:r>
                        <m:r>
                          <a:rPr lang="es-CR" sz="1100" b="0" i="1">
                            <a:latin typeface="Cambria Math" panose="02040503050406030204" pitchFamily="18" charset="0"/>
                          </a:rPr>
                          <m:t> </m:t>
                        </m:r>
                        <m:r>
                          <a:rPr lang="es-CR" sz="1100" b="0" i="1">
                            <a:latin typeface="Cambria Math" panose="02040503050406030204" pitchFamily="18" charset="0"/>
                          </a:rPr>
                          <m:t>𝑐𝑜𝑚𝑒𝑟𝑐𝑖𝑎𝑙𝑒𝑠</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𝑚𝑎𝑦𝑜𝑟</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15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100 000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EF00-000002000000}"/>
                </a:ext>
              </a:extLst>
            </xdr:cNvPr>
            <xdr:cNvSpPr txBox="1"/>
          </xdr:nvSpPr>
          <xdr:spPr>
            <a:xfrm>
              <a:off x="4807743" y="5488782"/>
              <a:ext cx="3031856" cy="351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𝑁ú𝑚𝑒𝑟𝑜 𝑑𝑒 𝑠𝑢𝑐𝑢𝑟𝑠𝑎𝑙𝑒𝑠 𝑐𝑜𝑚𝑒𝑟𝑐𝑖𝑎𝑙𝑒𝑠)/(𝑇𝑜𝑡𝑎𝑙 𝑑𝑒 𝑝𝑜𝑏𝑙𝑎𝑐𝑖ó𝑛 𝑚𝑎𝑦𝑜𝑟 𝑑𝑒 15 𝑎ñ𝑜𝑠)</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100 000</a:t>
              </a:r>
              <a:endParaRPr lang="es-CR" sz="1100"/>
            </a:p>
          </xdr:txBody>
        </xdr:sp>
      </mc:Fallback>
    </mc:AlternateContent>
    <xdr:clientData/>
  </xdr:oneCellAnchor>
</xdr:wsDr>
</file>

<file path=xl/drawings/drawing199.xml><?xml version="1.0" encoding="utf-8"?>
<xdr:wsDr xmlns:xdr="http://schemas.openxmlformats.org/drawingml/2006/spreadsheetDrawing" xmlns:a="http://schemas.openxmlformats.org/drawingml/2006/main">
  <xdr:twoCellAnchor>
    <xdr:from>
      <xdr:col>8</xdr:col>
      <xdr:colOff>609600</xdr:colOff>
      <xdr:row>9</xdr:row>
      <xdr:rowOff>42862</xdr:rowOff>
    </xdr:from>
    <xdr:to>
      <xdr:col>14</xdr:col>
      <xdr:colOff>609600</xdr:colOff>
      <xdr:row>23</xdr:row>
      <xdr:rowOff>90487</xdr:rowOff>
    </xdr:to>
    <xdr:graphicFrame macro="">
      <xdr:nvGraphicFramePr>
        <xdr:cNvPr id="2" name="Gráfico 1">
          <a:extLst>
            <a:ext uri="{FF2B5EF4-FFF2-40B4-BE49-F238E27FC236}">
              <a16:creationId xmlns:a16="http://schemas.microsoft.com/office/drawing/2014/main" id="{00000000-0008-0000-F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0.xml><?xml version="1.0" encoding="utf-8"?>
<c:userShapes xmlns:c="http://schemas.openxmlformats.org/drawingml/2006/chart">
  <cdr:relSizeAnchor xmlns:cdr="http://schemas.openxmlformats.org/drawingml/2006/chartDrawing">
    <cdr:from>
      <cdr:x>0.06875</cdr:x>
      <cdr:y>0.74132</cdr:y>
    </cdr:from>
    <cdr:to>
      <cdr:x>0.10417</cdr:x>
      <cdr:y>0.76563</cdr:y>
    </cdr:to>
    <cdr:cxnSp macro="">
      <cdr:nvCxnSpPr>
        <cdr:cNvPr id="5" name="Conector recto 4">
          <a:extLst xmlns:a="http://schemas.openxmlformats.org/drawingml/2006/main">
            <a:ext uri="{FF2B5EF4-FFF2-40B4-BE49-F238E27FC236}">
              <a16:creationId xmlns:a16="http://schemas.microsoft.com/office/drawing/2014/main" id="{4B70B1DB-04A3-4FAD-A30C-A3733524906C}"/>
            </a:ext>
          </a:extLst>
        </cdr:cNvPr>
        <cdr:cNvCxnSpPr/>
      </cdr:nvCxnSpPr>
      <cdr:spPr>
        <a:xfrm xmlns:a="http://schemas.openxmlformats.org/drawingml/2006/main">
          <a:off x="314325" y="2033588"/>
          <a:ext cx="161925" cy="6667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0.07153</cdr:x>
      <cdr:y>0.72685</cdr:y>
    </cdr:from>
    <cdr:to>
      <cdr:x>0.10694</cdr:x>
      <cdr:y>0.75116</cdr:y>
    </cdr:to>
    <cdr:cxnSp macro="">
      <cdr:nvCxnSpPr>
        <cdr:cNvPr id="6" name="Conector recto 5">
          <a:extLst xmlns:a="http://schemas.openxmlformats.org/drawingml/2006/main">
            <a:ext uri="{FF2B5EF4-FFF2-40B4-BE49-F238E27FC236}">
              <a16:creationId xmlns:a16="http://schemas.microsoft.com/office/drawing/2014/main" id="{5AD642FE-4BD6-47BD-AD74-CE79E29DFA6E}"/>
            </a:ext>
          </a:extLst>
        </cdr:cNvPr>
        <cdr:cNvCxnSpPr/>
      </cdr:nvCxnSpPr>
      <cdr:spPr>
        <a:xfrm xmlns:a="http://schemas.openxmlformats.org/drawingml/2006/main">
          <a:off x="327025" y="1993900"/>
          <a:ext cx="161925" cy="6667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0.02917</cdr:x>
      <cdr:y>0.78646</cdr:y>
    </cdr:from>
    <cdr:to>
      <cdr:x>0.06875</cdr:x>
      <cdr:y>0.8559</cdr:y>
    </cdr:to>
    <cdr:sp macro="" textlink="">
      <cdr:nvSpPr>
        <cdr:cNvPr id="7" name="CuadroTexto 6"/>
        <cdr:cNvSpPr txBox="1"/>
      </cdr:nvSpPr>
      <cdr:spPr>
        <a:xfrm xmlns:a="http://schemas.openxmlformats.org/drawingml/2006/main">
          <a:off x="133350" y="2157413"/>
          <a:ext cx="180975" cy="190500"/>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txBody>
        <a:bodyPr xmlns:a="http://schemas.openxmlformats.org/drawingml/2006/main" vertOverflow="clip" wrap="square" rtlCol="0"/>
        <a:lstStyle xmlns:a="http://schemas.openxmlformats.org/drawingml/2006/main"/>
        <a:p xmlns:a="http://schemas.openxmlformats.org/drawingml/2006/main">
          <a:r>
            <a:rPr lang="es-CR" sz="1100">
              <a:solidFill>
                <a:schemeClr val="bg2">
                  <a:lumMod val="50000"/>
                </a:schemeClr>
              </a:solidFill>
            </a:rPr>
            <a:t>0</a:t>
          </a:r>
        </a:p>
      </cdr:txBody>
    </cdr:sp>
  </cdr:relSizeAnchor>
</c:userShapes>
</file>

<file path=xl/drawings/drawing201.xml><?xml version="1.0" encoding="utf-8"?>
<xdr:wsDr xmlns:xdr="http://schemas.openxmlformats.org/drawingml/2006/spreadsheetDrawing" xmlns:a="http://schemas.openxmlformats.org/drawingml/2006/main">
  <xdr:oneCellAnchor>
    <xdr:from>
      <xdr:col>3</xdr:col>
      <xdr:colOff>855133</xdr:colOff>
      <xdr:row>15</xdr:row>
      <xdr:rowOff>83872</xdr:rowOff>
    </xdr:from>
    <xdr:ext cx="3085835" cy="351186"/>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F100-000002000000}"/>
                </a:ext>
              </a:extLst>
            </xdr:cNvPr>
            <xdr:cNvSpPr txBox="1"/>
          </xdr:nvSpPr>
          <xdr:spPr>
            <a:xfrm>
              <a:off x="4779433" y="6179872"/>
              <a:ext cx="3085835" cy="351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𝑁</m:t>
                        </m:r>
                        <m:r>
                          <a:rPr lang="es-CR" sz="1100" b="0" i="1">
                            <a:latin typeface="Cambria Math" panose="02040503050406030204" pitchFamily="18" charset="0"/>
                          </a:rPr>
                          <m:t>ú</m:t>
                        </m:r>
                        <m:r>
                          <a:rPr lang="es-CR" sz="1100" b="0" i="1">
                            <a:latin typeface="Cambria Math" panose="02040503050406030204" pitchFamily="18" charset="0"/>
                          </a:rPr>
                          <m:t>𝑚𝑒𝑟𝑜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𝑐𝑎𝑗𝑒𝑟𝑜𝑠</m:t>
                        </m:r>
                        <m:r>
                          <a:rPr lang="es-CR" sz="1100" b="0" i="1">
                            <a:latin typeface="Cambria Math" panose="02040503050406030204" pitchFamily="18" charset="0"/>
                          </a:rPr>
                          <m:t> </m:t>
                        </m:r>
                        <m:r>
                          <a:rPr lang="es-CR" sz="1100" b="0" i="1">
                            <a:latin typeface="Cambria Math" panose="02040503050406030204" pitchFamily="18" charset="0"/>
                          </a:rPr>
                          <m:t>𝑎𝑢𝑡𝑜𝑚</m:t>
                        </m:r>
                        <m:r>
                          <a:rPr lang="es-CR" sz="1100" b="0" i="1">
                            <a:latin typeface="Cambria Math" panose="02040503050406030204" pitchFamily="18" charset="0"/>
                          </a:rPr>
                          <m:t>á</m:t>
                        </m:r>
                        <m:r>
                          <a:rPr lang="es-CR" sz="1100" b="0" i="1">
                            <a:latin typeface="Cambria Math" panose="02040503050406030204" pitchFamily="18" charset="0"/>
                          </a:rPr>
                          <m:t>𝑡𝑖𝑐𝑜𝑠</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𝑚𝑎𝑦𝑜𝑟</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15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100 000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F100-000002000000}"/>
                </a:ext>
              </a:extLst>
            </xdr:cNvPr>
            <xdr:cNvSpPr txBox="1"/>
          </xdr:nvSpPr>
          <xdr:spPr>
            <a:xfrm>
              <a:off x="4779433" y="6179872"/>
              <a:ext cx="3085835" cy="351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𝑁ú𝑚𝑒𝑟𝑜 𝑑𝑒 𝑐𝑎𝑗𝑒𝑟𝑜𝑠 𝑎𝑢𝑡𝑜𝑚á𝑡𝑖𝑐𝑜𝑠)/(𝑇𝑜𝑡𝑎𝑙 𝑑𝑒 𝑝𝑜𝑏𝑙𝑎𝑐𝑖ó𝑛 𝑚𝑎𝑦𝑜𝑟 𝑑𝑒 15 𝑎ñ𝑜𝑠)</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100 000</a:t>
              </a:r>
              <a:endParaRPr lang="es-CR" sz="1100"/>
            </a:p>
          </xdr:txBody>
        </xdr:sp>
      </mc:Fallback>
    </mc:AlternateContent>
    <xdr:clientData/>
  </xdr:oneCellAnchor>
  <xdr:oneCellAnchor>
    <xdr:from>
      <xdr:col>3</xdr:col>
      <xdr:colOff>855133</xdr:colOff>
      <xdr:row>15</xdr:row>
      <xdr:rowOff>83872</xdr:rowOff>
    </xdr:from>
    <xdr:ext cx="3085835" cy="351186"/>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F100-000002000000}"/>
                </a:ext>
              </a:extLst>
            </xdr:cNvPr>
            <xdr:cNvSpPr txBox="1"/>
          </xdr:nvSpPr>
          <xdr:spPr>
            <a:xfrm>
              <a:off x="4779433" y="4151047"/>
              <a:ext cx="3085835" cy="351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𝑁</m:t>
                        </m:r>
                        <m:r>
                          <a:rPr lang="es-CR" sz="1100" b="0" i="1">
                            <a:latin typeface="Cambria Math" panose="02040503050406030204" pitchFamily="18" charset="0"/>
                          </a:rPr>
                          <m:t>ú</m:t>
                        </m:r>
                        <m:r>
                          <a:rPr lang="es-CR" sz="1100" b="0" i="1">
                            <a:latin typeface="Cambria Math" panose="02040503050406030204" pitchFamily="18" charset="0"/>
                          </a:rPr>
                          <m:t>𝑚𝑒𝑟𝑜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𝑐𝑎𝑗𝑒𝑟𝑜𝑠</m:t>
                        </m:r>
                        <m:r>
                          <a:rPr lang="es-CR" sz="1100" b="0" i="1">
                            <a:latin typeface="Cambria Math" panose="02040503050406030204" pitchFamily="18" charset="0"/>
                          </a:rPr>
                          <m:t> </m:t>
                        </m:r>
                        <m:r>
                          <a:rPr lang="es-CR" sz="1100" b="0" i="1">
                            <a:latin typeface="Cambria Math" panose="02040503050406030204" pitchFamily="18" charset="0"/>
                          </a:rPr>
                          <m:t>𝑎𝑢𝑡𝑜𝑚</m:t>
                        </m:r>
                        <m:r>
                          <a:rPr lang="es-CR" sz="1100" b="0" i="1">
                            <a:latin typeface="Cambria Math" panose="02040503050406030204" pitchFamily="18" charset="0"/>
                          </a:rPr>
                          <m:t>á</m:t>
                        </m:r>
                        <m:r>
                          <a:rPr lang="es-CR" sz="1100" b="0" i="1">
                            <a:latin typeface="Cambria Math" panose="02040503050406030204" pitchFamily="18" charset="0"/>
                          </a:rPr>
                          <m:t>𝑡𝑖𝑐𝑜𝑠</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𝑚𝑎𝑦𝑜𝑟</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15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100 000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F100-000002000000}"/>
                </a:ext>
              </a:extLst>
            </xdr:cNvPr>
            <xdr:cNvSpPr txBox="1"/>
          </xdr:nvSpPr>
          <xdr:spPr>
            <a:xfrm>
              <a:off x="4779433" y="4151047"/>
              <a:ext cx="3085835" cy="351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𝑁ú𝑚𝑒𝑟𝑜 𝑑𝑒 𝑐𝑎𝑗𝑒𝑟𝑜𝑠 𝑎𝑢𝑡𝑜𝑚á𝑡𝑖𝑐𝑜𝑠)/(𝑇𝑜𝑡𝑎𝑙 𝑑𝑒 𝑝𝑜𝑏𝑙𝑎𝑐𝑖ó𝑛 𝑚𝑎𝑦𝑜𝑟 𝑑𝑒 15 𝑎ñ𝑜𝑠)</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100 000</a:t>
              </a:r>
              <a:endParaRPr lang="es-CR" sz="1100"/>
            </a:p>
          </xdr:txBody>
        </xdr:sp>
      </mc:Fallback>
    </mc:AlternateContent>
    <xdr:clientData/>
  </xdr:oneCellAnchor>
</xdr:wsDr>
</file>

<file path=xl/drawings/drawing202.xml><?xml version="1.0" encoding="utf-8"?>
<xdr:wsDr xmlns:xdr="http://schemas.openxmlformats.org/drawingml/2006/spreadsheetDrawing" xmlns:a="http://schemas.openxmlformats.org/drawingml/2006/main">
  <xdr:twoCellAnchor>
    <xdr:from>
      <xdr:col>1</xdr:col>
      <xdr:colOff>1000125</xdr:colOff>
      <xdr:row>20</xdr:row>
      <xdr:rowOff>47625</xdr:rowOff>
    </xdr:from>
    <xdr:to>
      <xdr:col>9</xdr:col>
      <xdr:colOff>676275</xdr:colOff>
      <xdr:row>39</xdr:row>
      <xdr:rowOff>57150</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3.xml><?xml version="1.0" encoding="utf-8"?>
<xdr:wsDr xmlns:xdr="http://schemas.openxmlformats.org/drawingml/2006/spreadsheetDrawing" xmlns:a="http://schemas.openxmlformats.org/drawingml/2006/main">
  <xdr:oneCellAnchor>
    <xdr:from>
      <xdr:col>3</xdr:col>
      <xdr:colOff>438149</xdr:colOff>
      <xdr:row>15</xdr:row>
      <xdr:rowOff>123824</xdr:rowOff>
    </xdr:from>
    <xdr:ext cx="4288632" cy="510140"/>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F300-000002000000}"/>
                </a:ext>
              </a:extLst>
            </xdr:cNvPr>
            <xdr:cNvSpPr txBox="1"/>
          </xdr:nvSpPr>
          <xdr:spPr>
            <a:xfrm>
              <a:off x="4276724" y="4162424"/>
              <a:ext cx="4288632" cy="510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b="0" i="1">
                                <a:latin typeface="Cambria Math" panose="02040503050406030204" pitchFamily="18" charset="0"/>
                              </a:rPr>
                            </m:ctrlPr>
                          </m:eqArrPr>
                          <m:e>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𝑞𝑢𝑒</m:t>
                            </m:r>
                            <m:r>
                              <a:rPr lang="es-CR" sz="1100" b="0" i="1">
                                <a:latin typeface="Cambria Math" panose="02040503050406030204" pitchFamily="18" charset="0"/>
                              </a:rPr>
                              <m:t> </m:t>
                            </m:r>
                            <m:r>
                              <a:rPr lang="es-CR" sz="1100" b="0" i="1">
                                <a:latin typeface="Cambria Math" panose="02040503050406030204" pitchFamily="18" charset="0"/>
                              </a:rPr>
                              <m:t>𝑡𝑖𝑒𝑛𝑒𝑛</m:t>
                            </m:r>
                            <m:r>
                              <a:rPr lang="es-CR" sz="1100" b="0" i="1">
                                <a:latin typeface="Cambria Math" panose="02040503050406030204" pitchFamily="18" charset="0"/>
                              </a:rPr>
                              <m:t> </m:t>
                            </m:r>
                            <m:r>
                              <a:rPr lang="es-CR" sz="1100" b="0" i="1">
                                <a:latin typeface="Cambria Math" panose="02040503050406030204" pitchFamily="18" charset="0"/>
                              </a:rPr>
                              <m:t>𝑢𝑛𝑎</m:t>
                            </m:r>
                            <m:r>
                              <a:rPr lang="es-CR" sz="1100" b="0" i="1">
                                <a:latin typeface="Cambria Math" panose="02040503050406030204" pitchFamily="18" charset="0"/>
                              </a:rPr>
                              <m:t> </m:t>
                            </m:r>
                            <m:r>
                              <a:rPr lang="es-CR" sz="1100" b="0" i="1">
                                <a:latin typeface="Cambria Math" panose="02040503050406030204" pitchFamily="18" charset="0"/>
                              </a:rPr>
                              <m:t>𝑐𝑢𝑒𝑛𝑡𝑎</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𝑢𝑛</m:t>
                            </m:r>
                            <m:r>
                              <a:rPr lang="es-CR" sz="1100" b="0" i="1">
                                <a:latin typeface="Cambria Math" panose="02040503050406030204" pitchFamily="18" charset="0"/>
                              </a:rPr>
                              <m:t> </m:t>
                            </m:r>
                            <m:r>
                              <a:rPr lang="es-CR" sz="1100" b="0" i="1">
                                <a:latin typeface="Cambria Math" panose="02040503050406030204" pitchFamily="18" charset="0"/>
                              </a:rPr>
                              <m:t>𝑏𝑎𝑛𝑐𝑜</m:t>
                            </m:r>
                            <m:r>
                              <a:rPr lang="es-CR" sz="1100" b="0" i="1">
                                <a:latin typeface="Cambria Math" panose="02040503050406030204" pitchFamily="18" charset="0"/>
                              </a:rPr>
                              <m:t> </m:t>
                            </m:r>
                          </m:e>
                          <m:e>
                            <m:r>
                              <a:rPr lang="es-CR" sz="1100" b="0" i="1">
                                <a:latin typeface="Cambria Math" panose="02040503050406030204" pitchFamily="18" charset="0"/>
                              </a:rPr>
                              <m:t>𝑢</m:t>
                            </m:r>
                            <m:r>
                              <a:rPr lang="es-CR" sz="1100" b="0" i="1">
                                <a:latin typeface="Cambria Math" panose="02040503050406030204" pitchFamily="18" charset="0"/>
                              </a:rPr>
                              <m:t> </m:t>
                            </m:r>
                            <m:r>
                              <a:rPr lang="es-CR" sz="1100" b="0" i="1">
                                <a:latin typeface="Cambria Math" panose="02040503050406030204" pitchFamily="18" charset="0"/>
                              </a:rPr>
                              <m:t>𝑜𝑡𝑟𝑜</m:t>
                            </m:r>
                            <m:r>
                              <a:rPr lang="es-CR" sz="1100" b="0" i="1">
                                <a:latin typeface="Cambria Math" panose="02040503050406030204" pitchFamily="18" charset="0"/>
                              </a:rPr>
                              <m:t> </m:t>
                            </m:r>
                            <m:r>
                              <a:rPr lang="es-CR" sz="1100" b="0" i="1">
                                <a:latin typeface="Cambria Math" panose="02040503050406030204" pitchFamily="18" charset="0"/>
                              </a:rPr>
                              <m:t>𝑡𝑖𝑝𝑜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𝑒𝑛𝑡𝑖𝑒𝑛𝑑𝑎𝑑</m:t>
                            </m:r>
                            <m:r>
                              <a:rPr lang="es-CR" sz="1100" b="0" i="1">
                                <a:latin typeface="Cambria Math" panose="02040503050406030204" pitchFamily="18" charset="0"/>
                              </a:rPr>
                              <m:t> </m:t>
                            </m:r>
                            <m:r>
                              <a:rPr lang="es-CR" sz="1100" b="0" i="1">
                                <a:latin typeface="Cambria Math" panose="02040503050406030204" pitchFamily="18" charset="0"/>
                              </a:rPr>
                              <m:t>𝑓𝑖𝑛𝑎𝑛𝑐𝑖𝑒𝑟𝑎</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F300-000002000000}"/>
                </a:ext>
              </a:extLst>
            </xdr:cNvPr>
            <xdr:cNvSpPr txBox="1"/>
          </xdr:nvSpPr>
          <xdr:spPr>
            <a:xfrm>
              <a:off x="4276724" y="4162424"/>
              <a:ext cx="4288632" cy="510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b="0" i="0">
                  <a:latin typeface="Cambria Math" panose="02040503050406030204" pitchFamily="18" charset="0"/>
                </a:rPr>
                <a:t>█(𝑇𝑜𝑡𝑎𝑙 𝑑𝑒 𝑝𝑒𝑟𝑠𝑜𝑛𝑎𝑠 𝑞𝑢𝑒 𝑡𝑖𝑒𝑛𝑒𝑛 𝑢𝑛𝑎 𝑐𝑢𝑒𝑛𝑡𝑎 𝑒𝑛 𝑢𝑛 𝑏𝑎𝑛𝑐𝑜 @𝑢 𝑜𝑡𝑟𝑜 𝑡𝑖𝑝𝑜 𝑑𝑒 𝑒𝑛𝑡𝑖𝑒𝑛𝑑𝑎𝑑 𝑓𝑖𝑛𝑎𝑛𝑐𝑖𝑒𝑟𝑎)/(𝑇𝑜𝑡𝑎𝑙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438149</xdr:colOff>
      <xdr:row>15</xdr:row>
      <xdr:rowOff>123824</xdr:rowOff>
    </xdr:from>
    <xdr:ext cx="4288632" cy="510140"/>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F300-000002000000}"/>
                </a:ext>
              </a:extLst>
            </xdr:cNvPr>
            <xdr:cNvSpPr txBox="1"/>
          </xdr:nvSpPr>
          <xdr:spPr>
            <a:xfrm>
              <a:off x="4276724" y="4352924"/>
              <a:ext cx="4288632" cy="510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b="0" i="1">
                                <a:latin typeface="Cambria Math" panose="02040503050406030204" pitchFamily="18" charset="0"/>
                              </a:rPr>
                            </m:ctrlPr>
                          </m:eqArrPr>
                          <m:e>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𝑞𝑢𝑒</m:t>
                            </m:r>
                            <m:r>
                              <a:rPr lang="es-CR" sz="1100" b="0" i="1">
                                <a:latin typeface="Cambria Math" panose="02040503050406030204" pitchFamily="18" charset="0"/>
                              </a:rPr>
                              <m:t> </m:t>
                            </m:r>
                            <m:r>
                              <a:rPr lang="es-CR" sz="1100" b="0" i="1">
                                <a:latin typeface="Cambria Math" panose="02040503050406030204" pitchFamily="18" charset="0"/>
                              </a:rPr>
                              <m:t>𝑡𝑖𝑒𝑛𝑒𝑛</m:t>
                            </m:r>
                            <m:r>
                              <a:rPr lang="es-CR" sz="1100" b="0" i="1">
                                <a:latin typeface="Cambria Math" panose="02040503050406030204" pitchFamily="18" charset="0"/>
                              </a:rPr>
                              <m:t> </m:t>
                            </m:r>
                            <m:r>
                              <a:rPr lang="es-CR" sz="1100" b="0" i="1">
                                <a:latin typeface="Cambria Math" panose="02040503050406030204" pitchFamily="18" charset="0"/>
                              </a:rPr>
                              <m:t>𝑢𝑛𝑎</m:t>
                            </m:r>
                            <m:r>
                              <a:rPr lang="es-CR" sz="1100" b="0" i="1">
                                <a:latin typeface="Cambria Math" panose="02040503050406030204" pitchFamily="18" charset="0"/>
                              </a:rPr>
                              <m:t> </m:t>
                            </m:r>
                            <m:r>
                              <a:rPr lang="es-CR" sz="1100" b="0" i="1">
                                <a:latin typeface="Cambria Math" panose="02040503050406030204" pitchFamily="18" charset="0"/>
                              </a:rPr>
                              <m:t>𝑐𝑢𝑒𝑛𝑡𝑎</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𝑢𝑛</m:t>
                            </m:r>
                            <m:r>
                              <a:rPr lang="es-CR" sz="1100" b="0" i="1">
                                <a:latin typeface="Cambria Math" panose="02040503050406030204" pitchFamily="18" charset="0"/>
                              </a:rPr>
                              <m:t> </m:t>
                            </m:r>
                            <m:r>
                              <a:rPr lang="es-CR" sz="1100" b="0" i="1">
                                <a:latin typeface="Cambria Math" panose="02040503050406030204" pitchFamily="18" charset="0"/>
                              </a:rPr>
                              <m:t>𝑏𝑎𝑛𝑐𝑜</m:t>
                            </m:r>
                            <m:r>
                              <a:rPr lang="es-CR" sz="1100" b="0" i="1">
                                <a:latin typeface="Cambria Math" panose="02040503050406030204" pitchFamily="18" charset="0"/>
                              </a:rPr>
                              <m:t> </m:t>
                            </m:r>
                          </m:e>
                          <m:e>
                            <m:r>
                              <a:rPr lang="es-CR" sz="1100" b="0" i="1">
                                <a:latin typeface="Cambria Math" panose="02040503050406030204" pitchFamily="18" charset="0"/>
                              </a:rPr>
                              <m:t>𝑢</m:t>
                            </m:r>
                            <m:r>
                              <a:rPr lang="es-CR" sz="1100" b="0" i="1">
                                <a:latin typeface="Cambria Math" panose="02040503050406030204" pitchFamily="18" charset="0"/>
                              </a:rPr>
                              <m:t> </m:t>
                            </m:r>
                            <m:r>
                              <a:rPr lang="es-CR" sz="1100" b="0" i="1">
                                <a:latin typeface="Cambria Math" panose="02040503050406030204" pitchFamily="18" charset="0"/>
                              </a:rPr>
                              <m:t>𝑜𝑡𝑟𝑜</m:t>
                            </m:r>
                            <m:r>
                              <a:rPr lang="es-CR" sz="1100" b="0" i="1">
                                <a:latin typeface="Cambria Math" panose="02040503050406030204" pitchFamily="18" charset="0"/>
                              </a:rPr>
                              <m:t> </m:t>
                            </m:r>
                            <m:r>
                              <a:rPr lang="es-CR" sz="1100" b="0" i="1">
                                <a:latin typeface="Cambria Math" panose="02040503050406030204" pitchFamily="18" charset="0"/>
                              </a:rPr>
                              <m:t>𝑡𝑖𝑝𝑜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𝑒𝑛𝑡𝑖𝑒𝑛𝑑𝑎𝑑</m:t>
                            </m:r>
                            <m:r>
                              <a:rPr lang="es-CR" sz="1100" b="0" i="1">
                                <a:latin typeface="Cambria Math" panose="02040503050406030204" pitchFamily="18" charset="0"/>
                              </a:rPr>
                              <m:t> </m:t>
                            </m:r>
                            <m:r>
                              <a:rPr lang="es-CR" sz="1100" b="0" i="1">
                                <a:latin typeface="Cambria Math" panose="02040503050406030204" pitchFamily="18" charset="0"/>
                              </a:rPr>
                              <m:t>𝑓𝑖𝑛𝑎𝑛𝑐𝑖𝑒𝑟𝑎</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F300-000002000000}"/>
                </a:ext>
              </a:extLst>
            </xdr:cNvPr>
            <xdr:cNvSpPr txBox="1"/>
          </xdr:nvSpPr>
          <xdr:spPr>
            <a:xfrm>
              <a:off x="4276724" y="4352924"/>
              <a:ext cx="4288632" cy="510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b="0" i="0">
                  <a:latin typeface="Cambria Math" panose="02040503050406030204" pitchFamily="18" charset="0"/>
                </a:rPr>
                <a:t>█(𝑇𝑜𝑡𝑎𝑙 𝑑𝑒 𝑝𝑒𝑟𝑠𝑜𝑛𝑎𝑠 𝑞𝑢𝑒 𝑡𝑖𝑒𝑛𝑒𝑛 𝑢𝑛𝑎 𝑐𝑢𝑒𝑛𝑡𝑎 𝑒𝑛 𝑢𝑛 𝑏𝑎𝑛𝑐𝑜 @𝑢 𝑜𝑡𝑟𝑜 𝑡𝑖𝑝𝑜 𝑑𝑒 𝑒𝑛𝑡𝑖𝑒𝑛𝑑𝑎𝑑 𝑓𝑖𝑛𝑎𝑛𝑐𝑖𝑒𝑟𝑎)/(𝑇𝑜𝑡𝑎𝑙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wsDr>
</file>

<file path=xl/drawings/drawing204.xml><?xml version="1.0" encoding="utf-8"?>
<xdr:wsDr xmlns:xdr="http://schemas.openxmlformats.org/drawingml/2006/spreadsheetDrawing" xmlns:a="http://schemas.openxmlformats.org/drawingml/2006/main">
  <xdr:twoCellAnchor editAs="oneCell">
    <xdr:from>
      <xdr:col>0</xdr:col>
      <xdr:colOff>314325</xdr:colOff>
      <xdr:row>2</xdr:row>
      <xdr:rowOff>28576</xdr:rowOff>
    </xdr:from>
    <xdr:to>
      <xdr:col>1</xdr:col>
      <xdr:colOff>419100</xdr:colOff>
      <xdr:row>3</xdr:row>
      <xdr:rowOff>150133</xdr:rowOff>
    </xdr:to>
    <xdr:pic>
      <xdr:nvPicPr>
        <xdr:cNvPr id="2" name="Imagen 1">
          <a:extLst>
            <a:ext uri="{FF2B5EF4-FFF2-40B4-BE49-F238E27FC236}">
              <a16:creationId xmlns:a16="http://schemas.microsoft.com/office/drawing/2014/main" id="{00000000-0008-0000-F800-000002000000}"/>
            </a:ext>
          </a:extLst>
        </xdr:cNvPr>
        <xdr:cNvPicPr>
          <a:picLocks noChangeAspect="1"/>
        </xdr:cNvPicPr>
      </xdr:nvPicPr>
      <xdr:blipFill>
        <a:blip xmlns:r="http://schemas.openxmlformats.org/officeDocument/2006/relationships" r:embed="rId1"/>
        <a:stretch>
          <a:fillRect/>
        </a:stretch>
      </xdr:blipFill>
      <xdr:spPr>
        <a:xfrm>
          <a:off x="314325" y="409576"/>
          <a:ext cx="866775" cy="854982"/>
        </a:xfrm>
        <a:prstGeom prst="rect">
          <a:avLst/>
        </a:prstGeom>
        <a:ln w="28575">
          <a:solidFill>
            <a:schemeClr val="bg1"/>
          </a:solidFill>
        </a:ln>
      </xdr:spPr>
    </xdr:pic>
    <xdr:clientData/>
  </xdr:twoCellAnchor>
</xdr:wsDr>
</file>

<file path=xl/drawings/drawing205.xml><?xml version="1.0" encoding="utf-8"?>
<xdr:wsDr xmlns:xdr="http://schemas.openxmlformats.org/drawingml/2006/spreadsheetDrawing" xmlns:a="http://schemas.openxmlformats.org/drawingml/2006/main">
  <xdr:oneCellAnchor>
    <xdr:from>
      <xdr:col>3</xdr:col>
      <xdr:colOff>523874</xdr:colOff>
      <xdr:row>15</xdr:row>
      <xdr:rowOff>118269</xdr:rowOff>
    </xdr:from>
    <xdr:ext cx="3607594" cy="466090"/>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FE00-000003000000}"/>
                </a:ext>
              </a:extLst>
            </xdr:cNvPr>
            <xdr:cNvSpPr txBox="1"/>
          </xdr:nvSpPr>
          <xdr:spPr>
            <a:xfrm>
              <a:off x="4648199" y="8709819"/>
              <a:ext cx="3607594" cy="4660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ea typeface="Cambria Math" panose="02040503050406030204" pitchFamily="18" charset="0"/>
                          </a:rPr>
                        </m:ctrlPr>
                      </m:fPr>
                      <m:num>
                        <m:sSub>
                          <m:sSubPr>
                            <m:ctrlPr>
                              <a:rPr lang="es-CR" sz="1100" i="1">
                                <a:solidFill>
                                  <a:schemeClr val="tx1"/>
                                </a:solidFill>
                                <a:effectLst/>
                                <a:latin typeface="Cambria Math" panose="02040503050406030204" pitchFamily="18" charset="0"/>
                                <a:ea typeface="+mn-ea"/>
                                <a:cs typeface="+mn-cs"/>
                              </a:rPr>
                            </m:ctrlPr>
                          </m:sSubPr>
                          <m:e>
                            <m:r>
                              <a:rPr lang="es-CR" sz="1100" b="0" i="1">
                                <a:solidFill>
                                  <a:schemeClr val="tx1"/>
                                </a:solidFill>
                                <a:effectLst/>
                                <a:latin typeface="Cambria Math" panose="02040503050406030204" pitchFamily="18" charset="0"/>
                                <a:ea typeface="+mn-ea"/>
                                <a:cs typeface="+mn-cs"/>
                              </a:rPr>
                              <m:t>𝑉𝐴</m:t>
                            </m:r>
                          </m:e>
                          <m:sub>
                            <m:r>
                              <a:rPr lang="es-CR" sz="1100" b="0" i="1">
                                <a:solidFill>
                                  <a:schemeClr val="tx1"/>
                                </a:solidFill>
                                <a:effectLst/>
                                <a:latin typeface="Cambria Math" panose="02040503050406030204" pitchFamily="18" charset="0"/>
                                <a:ea typeface="+mn-ea"/>
                                <a:cs typeface="+mn-cs"/>
                              </a:rPr>
                              <m:t>𝑖</m:t>
                            </m:r>
                          </m:sub>
                        </m:sSub>
                      </m:num>
                      <m:den>
                        <m:sSub>
                          <m:sSubPr>
                            <m:ctrlPr>
                              <a:rPr lang="es-CR" sz="1100" i="1">
                                <a:solidFill>
                                  <a:schemeClr val="tx1"/>
                                </a:solidFill>
                                <a:effectLst/>
                                <a:latin typeface="Cambria Math" panose="02040503050406030204" pitchFamily="18" charset="0"/>
                                <a:ea typeface="+mn-ea"/>
                                <a:cs typeface="+mn-cs"/>
                              </a:rPr>
                            </m:ctrlPr>
                          </m:sSubPr>
                          <m:e>
                            <m:r>
                              <a:rPr lang="es-ES" sz="1100" b="0" i="1">
                                <a:solidFill>
                                  <a:schemeClr val="tx1"/>
                                </a:solidFill>
                                <a:effectLst/>
                                <a:latin typeface="Cambria Math" panose="02040503050406030204" pitchFamily="18" charset="0"/>
                                <a:ea typeface="+mn-ea"/>
                                <a:cs typeface="+mn-cs"/>
                              </a:rPr>
                              <m:t>𝑃𝐼𝐵</m:t>
                            </m:r>
                          </m:e>
                          <m:sub>
                            <m:r>
                              <a:rPr lang="es-ES" sz="1100" b="0" i="1">
                                <a:solidFill>
                                  <a:schemeClr val="tx1"/>
                                </a:solidFill>
                                <a:effectLst/>
                                <a:latin typeface="Cambria Math" panose="02040503050406030204" pitchFamily="18" charset="0"/>
                                <a:ea typeface="+mn-ea"/>
                                <a:cs typeface="+mn-cs"/>
                              </a:rPr>
                              <m:t>𝑝𝑒𝑟</m:t>
                            </m:r>
                            <m:r>
                              <a:rPr lang="es-ES" sz="1100" b="0" i="1">
                                <a:solidFill>
                                  <a:schemeClr val="tx1"/>
                                </a:solidFill>
                                <a:effectLst/>
                                <a:latin typeface="Cambria Math" panose="02040503050406030204" pitchFamily="18" charset="0"/>
                                <a:ea typeface="+mn-ea"/>
                                <a:cs typeface="+mn-cs"/>
                              </a:rPr>
                              <m:t> </m:t>
                            </m:r>
                            <m:r>
                              <a:rPr lang="es-ES" sz="1100" b="0" i="1">
                                <a:solidFill>
                                  <a:schemeClr val="tx1"/>
                                </a:solidFill>
                                <a:effectLst/>
                                <a:latin typeface="Cambria Math" panose="02040503050406030204" pitchFamily="18" charset="0"/>
                                <a:ea typeface="+mn-ea"/>
                                <a:cs typeface="+mn-cs"/>
                              </a:rPr>
                              <m:t>𝑐𝑎𝑝𝑖𝑡𝑎</m:t>
                            </m:r>
                          </m:sub>
                        </m:sSub>
                      </m:den>
                    </m:f>
                    <m:r>
                      <a:rPr lang="es-CR" sz="1050" i="1">
                        <a:latin typeface="Cambria Math" panose="02040503050406030204" pitchFamily="18" charset="0"/>
                        <a:ea typeface="Cambria Math" panose="02040503050406030204" pitchFamily="18" charset="0"/>
                      </a:rPr>
                      <m:t>=</m:t>
                    </m:r>
                    <m:f>
                      <m:fPr>
                        <m:ctrlPr>
                          <a:rPr lang="es-CR" sz="1050" i="1">
                            <a:latin typeface="Cambria Math" panose="02040503050406030204" pitchFamily="18" charset="0"/>
                          </a:rPr>
                        </m:ctrlPr>
                      </m:fPr>
                      <m:num>
                        <m:sSub>
                          <m:sSubPr>
                            <m:ctrlPr>
                              <a:rPr lang="es-CR" sz="1050" i="1">
                                <a:latin typeface="Cambria Math" panose="02040503050406030204" pitchFamily="18" charset="0"/>
                              </a:rPr>
                            </m:ctrlPr>
                          </m:sSubPr>
                          <m:e>
                            <m:r>
                              <a:rPr lang="es-CR" sz="1050" b="0" i="1">
                                <a:latin typeface="Cambria Math" panose="02040503050406030204" pitchFamily="18" charset="0"/>
                              </a:rPr>
                              <m:t>𝑉𝐴</m:t>
                            </m:r>
                          </m:e>
                          <m:sub>
                            <m:r>
                              <a:rPr lang="es-CR" sz="1050" b="0" i="1">
                                <a:latin typeface="Cambria Math" panose="02040503050406030204" pitchFamily="18" charset="0"/>
                              </a:rPr>
                              <m:t>𝑖</m:t>
                            </m:r>
                          </m:sub>
                        </m:sSub>
                      </m:num>
                      <m:den>
                        <m:f>
                          <m:fPr>
                            <m:ctrlPr>
                              <a:rPr lang="es-CR" sz="1050" b="0" i="1">
                                <a:latin typeface="Cambria Math" panose="02040503050406030204" pitchFamily="18" charset="0"/>
                              </a:rPr>
                            </m:ctrlPr>
                          </m:fPr>
                          <m:num>
                            <m:r>
                              <a:rPr lang="es-CR" sz="1050" b="0" i="1">
                                <a:latin typeface="Cambria Math" panose="02040503050406030204" pitchFamily="18" charset="0"/>
                              </a:rPr>
                              <m:t>𝑃𝐼𝐵</m:t>
                            </m: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𝑝𝑜𝑏𝑙𝑎𝑐𝑖</m:t>
                            </m:r>
                            <m:r>
                              <a:rPr lang="es-CR" sz="1050" b="0" i="1">
                                <a:latin typeface="Cambria Math" panose="02040503050406030204" pitchFamily="18" charset="0"/>
                              </a:rPr>
                              <m:t>ó</m:t>
                            </m:r>
                            <m:r>
                              <a:rPr lang="es-CR" sz="1050" b="0" i="1">
                                <a:latin typeface="Cambria Math" panose="02040503050406030204" pitchFamily="18" charset="0"/>
                              </a:rPr>
                              <m:t>𝑛</m:t>
                            </m:r>
                          </m:den>
                        </m:f>
                      </m:den>
                    </m:f>
                    <m:r>
                      <a:rPr lang="es-CR" sz="1050" b="0" i="1">
                        <a:latin typeface="Cambria Math" panose="02040503050406030204" pitchFamily="18" charset="0"/>
                        <a:ea typeface="Cambria Math" panose="02040503050406030204" pitchFamily="18" charset="0"/>
                      </a:rPr>
                      <m:t>×</m:t>
                    </m:r>
                    <m:r>
                      <a:rPr lang="es-ES" sz="1050" b="0" i="1">
                        <a:latin typeface="Cambria Math" panose="02040503050406030204" pitchFamily="18" charset="0"/>
                        <a:ea typeface="Cambria Math" panose="02040503050406030204" pitchFamily="18" charset="0"/>
                      </a:rPr>
                      <m:t>100</m:t>
                    </m:r>
                  </m:oMath>
                </m:oMathPara>
              </a14:m>
              <a:endParaRPr lang="es-CR" sz="1050"/>
            </a:p>
          </xdr:txBody>
        </xdr:sp>
      </mc:Choice>
      <mc:Fallback xmlns="">
        <xdr:sp macro="" textlink="">
          <xdr:nvSpPr>
            <xdr:cNvPr id="2" name="CuadroTexto 1">
              <a:extLst>
                <a:ext uri="{FF2B5EF4-FFF2-40B4-BE49-F238E27FC236}">
                  <a16:creationId xmlns:a16="http://schemas.microsoft.com/office/drawing/2014/main" id="{00000000-0008-0000-FE00-000003000000}"/>
                </a:ext>
              </a:extLst>
            </xdr:cNvPr>
            <xdr:cNvSpPr txBox="1"/>
          </xdr:nvSpPr>
          <xdr:spPr>
            <a:xfrm>
              <a:off x="4648199" y="8709819"/>
              <a:ext cx="3607594" cy="4660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𝑉𝐴〗_𝑖</a:t>
              </a:r>
              <a:r>
                <a:rPr lang="es-CR" sz="1050" b="0" i="0">
                  <a:solidFill>
                    <a:schemeClr val="tx1"/>
                  </a:solidFill>
                  <a:effectLst/>
                  <a:latin typeface="Cambria Math" panose="02040503050406030204" pitchFamily="18" charset="0"/>
                  <a:ea typeface="Cambria Math" panose="02040503050406030204" pitchFamily="18" charset="0"/>
                  <a:cs typeface="+mn-cs"/>
                </a:rPr>
                <a:t>/</a:t>
              </a:r>
              <a:r>
                <a:rPr lang="es-CR" sz="1100" b="0" i="0">
                  <a:solidFill>
                    <a:schemeClr val="tx1"/>
                  </a:solidFill>
                  <a:effectLst/>
                  <a:latin typeface="Cambria Math" panose="02040503050406030204" pitchFamily="18" charset="0"/>
                  <a:ea typeface="+mn-ea"/>
                  <a:cs typeface="+mn-cs"/>
                </a:rPr>
                <a:t>〖</a:t>
              </a:r>
              <a:r>
                <a:rPr lang="es-ES" sz="1100" b="0" i="0">
                  <a:solidFill>
                    <a:schemeClr val="tx1"/>
                  </a:solidFill>
                  <a:effectLst/>
                  <a:latin typeface="Cambria Math" panose="02040503050406030204" pitchFamily="18" charset="0"/>
                  <a:ea typeface="+mn-ea"/>
                  <a:cs typeface="+mn-cs"/>
                </a:rPr>
                <a:t>𝑃𝐼𝐵</a:t>
              </a:r>
              <a:r>
                <a:rPr lang="es-CR" sz="1100" b="0" i="0">
                  <a:solidFill>
                    <a:schemeClr val="tx1"/>
                  </a:solidFill>
                  <a:effectLst/>
                  <a:latin typeface="Cambria Math" panose="02040503050406030204" pitchFamily="18" charset="0"/>
                  <a:ea typeface="+mn-ea"/>
                  <a:cs typeface="+mn-cs"/>
                </a:rPr>
                <a:t>〗_(</a:t>
              </a:r>
              <a:r>
                <a:rPr lang="es-ES" sz="1100" b="0" i="0">
                  <a:solidFill>
                    <a:schemeClr val="tx1"/>
                  </a:solidFill>
                  <a:effectLst/>
                  <a:latin typeface="Cambria Math" panose="02040503050406030204" pitchFamily="18" charset="0"/>
                  <a:ea typeface="+mn-ea"/>
                  <a:cs typeface="+mn-cs"/>
                </a:rPr>
                <a:t>𝑝𝑒𝑟 𝑐𝑎𝑝𝑖𝑡𝑎</a:t>
              </a:r>
              <a:r>
                <a:rPr lang="es-CR" sz="1100" b="0" i="0">
                  <a:solidFill>
                    <a:schemeClr val="tx1"/>
                  </a:solidFill>
                  <a:effectLst/>
                  <a:latin typeface="Cambria Math" panose="02040503050406030204" pitchFamily="18" charset="0"/>
                  <a:ea typeface="+mn-ea"/>
                  <a:cs typeface="+mn-cs"/>
                </a:rPr>
                <a:t>)</a:t>
              </a:r>
              <a:r>
                <a:rPr lang="es-ES" sz="1100" b="0" i="0">
                  <a:solidFill>
                    <a:schemeClr val="tx1"/>
                  </a:solidFill>
                  <a:effectLst/>
                  <a:latin typeface="Cambria Math" panose="02040503050406030204" pitchFamily="18" charset="0"/>
                  <a:ea typeface="+mn-ea"/>
                  <a:cs typeface="+mn-cs"/>
                </a:rPr>
                <a:t> </a:t>
              </a:r>
              <a:r>
                <a:rPr lang="es-CR" sz="1050" i="0">
                  <a:latin typeface="Cambria Math" panose="02040503050406030204" pitchFamily="18" charset="0"/>
                  <a:ea typeface="Cambria Math" panose="02040503050406030204" pitchFamily="18" charset="0"/>
                </a:rPr>
                <a:t>=</a:t>
              </a:r>
              <a:r>
                <a:rPr lang="es-CR" sz="1050" i="0">
                  <a:latin typeface="Cambria Math" panose="02040503050406030204" pitchFamily="18" charset="0"/>
                </a:rPr>
                <a:t>〖</a:t>
              </a:r>
              <a:r>
                <a:rPr lang="es-CR" sz="1050" b="0" i="0">
                  <a:latin typeface="Cambria Math" panose="02040503050406030204" pitchFamily="18" charset="0"/>
                </a:rPr>
                <a:t>𝑉𝐴〗_𝑖/(𝑃𝐼𝐵/(𝑇𝑜𝑡𝑎𝑙 𝑑𝑒 𝑝𝑜𝑏𝑙𝑎𝑐𝑖ó𝑛))</a:t>
              </a:r>
              <a:r>
                <a:rPr lang="es-CR" sz="1050" b="0" i="0">
                  <a:latin typeface="Cambria Math" panose="02040503050406030204" pitchFamily="18" charset="0"/>
                  <a:ea typeface="Cambria Math" panose="02040503050406030204" pitchFamily="18" charset="0"/>
                </a:rPr>
                <a:t>×</a:t>
              </a:r>
              <a:r>
                <a:rPr lang="es-ES" sz="1050" b="0" i="0">
                  <a:latin typeface="Cambria Math" panose="02040503050406030204" pitchFamily="18" charset="0"/>
                  <a:ea typeface="Cambria Math" panose="02040503050406030204" pitchFamily="18" charset="0"/>
                </a:rPr>
                <a:t>100</a:t>
              </a:r>
              <a:endParaRPr lang="es-CR" sz="1050"/>
            </a:p>
          </xdr:txBody>
        </xdr:sp>
      </mc:Fallback>
    </mc:AlternateContent>
    <xdr:clientData/>
  </xdr:oneCellAnchor>
  <xdr:oneCellAnchor>
    <xdr:from>
      <xdr:col>3</xdr:col>
      <xdr:colOff>523874</xdr:colOff>
      <xdr:row>15</xdr:row>
      <xdr:rowOff>118269</xdr:rowOff>
    </xdr:from>
    <xdr:ext cx="3607594" cy="466090"/>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FE00-000003000000}"/>
                </a:ext>
              </a:extLst>
            </xdr:cNvPr>
            <xdr:cNvSpPr txBox="1"/>
          </xdr:nvSpPr>
          <xdr:spPr>
            <a:xfrm>
              <a:off x="4648199" y="8709819"/>
              <a:ext cx="3607594" cy="4660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ea typeface="Cambria Math" panose="02040503050406030204" pitchFamily="18" charset="0"/>
                          </a:rPr>
                        </m:ctrlPr>
                      </m:fPr>
                      <m:num>
                        <m:sSub>
                          <m:sSubPr>
                            <m:ctrlPr>
                              <a:rPr lang="es-CR" sz="1100" i="1">
                                <a:solidFill>
                                  <a:schemeClr val="tx1"/>
                                </a:solidFill>
                                <a:effectLst/>
                                <a:latin typeface="Cambria Math" panose="02040503050406030204" pitchFamily="18" charset="0"/>
                                <a:ea typeface="+mn-ea"/>
                                <a:cs typeface="+mn-cs"/>
                              </a:rPr>
                            </m:ctrlPr>
                          </m:sSubPr>
                          <m:e>
                            <m:r>
                              <a:rPr lang="es-CR" sz="1100" b="0" i="1">
                                <a:solidFill>
                                  <a:schemeClr val="tx1"/>
                                </a:solidFill>
                                <a:effectLst/>
                                <a:latin typeface="Cambria Math" panose="02040503050406030204" pitchFamily="18" charset="0"/>
                                <a:ea typeface="+mn-ea"/>
                                <a:cs typeface="+mn-cs"/>
                              </a:rPr>
                              <m:t>𝑉𝐴</m:t>
                            </m:r>
                          </m:e>
                          <m:sub>
                            <m:r>
                              <a:rPr lang="es-CR" sz="1100" b="0" i="1">
                                <a:solidFill>
                                  <a:schemeClr val="tx1"/>
                                </a:solidFill>
                                <a:effectLst/>
                                <a:latin typeface="Cambria Math" panose="02040503050406030204" pitchFamily="18" charset="0"/>
                                <a:ea typeface="+mn-ea"/>
                                <a:cs typeface="+mn-cs"/>
                              </a:rPr>
                              <m:t>𝑖</m:t>
                            </m:r>
                          </m:sub>
                        </m:sSub>
                      </m:num>
                      <m:den>
                        <m:sSub>
                          <m:sSubPr>
                            <m:ctrlPr>
                              <a:rPr lang="es-CR" sz="1100" i="1">
                                <a:solidFill>
                                  <a:schemeClr val="tx1"/>
                                </a:solidFill>
                                <a:effectLst/>
                                <a:latin typeface="Cambria Math" panose="02040503050406030204" pitchFamily="18" charset="0"/>
                                <a:ea typeface="+mn-ea"/>
                                <a:cs typeface="+mn-cs"/>
                              </a:rPr>
                            </m:ctrlPr>
                          </m:sSubPr>
                          <m:e>
                            <m:r>
                              <a:rPr lang="es-ES" sz="1100" b="0" i="1">
                                <a:solidFill>
                                  <a:schemeClr val="tx1"/>
                                </a:solidFill>
                                <a:effectLst/>
                                <a:latin typeface="Cambria Math" panose="02040503050406030204" pitchFamily="18" charset="0"/>
                                <a:ea typeface="+mn-ea"/>
                                <a:cs typeface="+mn-cs"/>
                              </a:rPr>
                              <m:t>𝑃𝐼𝐵</m:t>
                            </m:r>
                          </m:e>
                          <m:sub>
                            <m:r>
                              <a:rPr lang="es-ES" sz="1100" b="0" i="1">
                                <a:solidFill>
                                  <a:schemeClr val="tx1"/>
                                </a:solidFill>
                                <a:effectLst/>
                                <a:latin typeface="Cambria Math" panose="02040503050406030204" pitchFamily="18" charset="0"/>
                                <a:ea typeface="+mn-ea"/>
                                <a:cs typeface="+mn-cs"/>
                              </a:rPr>
                              <m:t>𝑝𝑒𝑟</m:t>
                            </m:r>
                            <m:r>
                              <a:rPr lang="es-ES" sz="1100" b="0" i="1">
                                <a:solidFill>
                                  <a:schemeClr val="tx1"/>
                                </a:solidFill>
                                <a:effectLst/>
                                <a:latin typeface="Cambria Math" panose="02040503050406030204" pitchFamily="18" charset="0"/>
                                <a:ea typeface="+mn-ea"/>
                                <a:cs typeface="+mn-cs"/>
                              </a:rPr>
                              <m:t> </m:t>
                            </m:r>
                            <m:r>
                              <a:rPr lang="es-ES" sz="1100" b="0" i="1">
                                <a:solidFill>
                                  <a:schemeClr val="tx1"/>
                                </a:solidFill>
                                <a:effectLst/>
                                <a:latin typeface="Cambria Math" panose="02040503050406030204" pitchFamily="18" charset="0"/>
                                <a:ea typeface="+mn-ea"/>
                                <a:cs typeface="+mn-cs"/>
                              </a:rPr>
                              <m:t>𝑐𝑎𝑝𝑖𝑡𝑎</m:t>
                            </m:r>
                          </m:sub>
                        </m:sSub>
                      </m:den>
                    </m:f>
                    <m:r>
                      <a:rPr lang="es-CR" sz="1050" i="1">
                        <a:latin typeface="Cambria Math" panose="02040503050406030204" pitchFamily="18" charset="0"/>
                        <a:ea typeface="Cambria Math" panose="02040503050406030204" pitchFamily="18" charset="0"/>
                      </a:rPr>
                      <m:t>=</m:t>
                    </m:r>
                    <m:f>
                      <m:fPr>
                        <m:ctrlPr>
                          <a:rPr lang="es-CR" sz="1050" i="1">
                            <a:latin typeface="Cambria Math" panose="02040503050406030204" pitchFamily="18" charset="0"/>
                          </a:rPr>
                        </m:ctrlPr>
                      </m:fPr>
                      <m:num>
                        <m:sSub>
                          <m:sSubPr>
                            <m:ctrlPr>
                              <a:rPr lang="es-CR" sz="1050" i="1">
                                <a:latin typeface="Cambria Math" panose="02040503050406030204" pitchFamily="18" charset="0"/>
                              </a:rPr>
                            </m:ctrlPr>
                          </m:sSubPr>
                          <m:e>
                            <m:r>
                              <a:rPr lang="es-CR" sz="1050" b="0" i="1">
                                <a:latin typeface="Cambria Math" panose="02040503050406030204" pitchFamily="18" charset="0"/>
                              </a:rPr>
                              <m:t>𝑉𝐴</m:t>
                            </m:r>
                          </m:e>
                          <m:sub>
                            <m:r>
                              <a:rPr lang="es-CR" sz="1050" b="0" i="1">
                                <a:latin typeface="Cambria Math" panose="02040503050406030204" pitchFamily="18" charset="0"/>
                              </a:rPr>
                              <m:t>𝑖</m:t>
                            </m:r>
                          </m:sub>
                        </m:sSub>
                      </m:num>
                      <m:den>
                        <m:f>
                          <m:fPr>
                            <m:ctrlPr>
                              <a:rPr lang="es-CR" sz="1050" b="0" i="1">
                                <a:latin typeface="Cambria Math" panose="02040503050406030204" pitchFamily="18" charset="0"/>
                              </a:rPr>
                            </m:ctrlPr>
                          </m:fPr>
                          <m:num>
                            <m:r>
                              <a:rPr lang="es-CR" sz="1050" b="0" i="1">
                                <a:latin typeface="Cambria Math" panose="02040503050406030204" pitchFamily="18" charset="0"/>
                              </a:rPr>
                              <m:t>𝑃𝐼𝐵</m:t>
                            </m: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𝑝𝑜𝑏𝑙𝑎𝑐𝑖</m:t>
                            </m:r>
                            <m:r>
                              <a:rPr lang="es-CR" sz="1050" b="0" i="1">
                                <a:latin typeface="Cambria Math" panose="02040503050406030204" pitchFamily="18" charset="0"/>
                              </a:rPr>
                              <m:t>ó</m:t>
                            </m:r>
                            <m:r>
                              <a:rPr lang="es-CR" sz="1050" b="0" i="1">
                                <a:latin typeface="Cambria Math" panose="02040503050406030204" pitchFamily="18" charset="0"/>
                              </a:rPr>
                              <m:t>𝑛</m:t>
                            </m:r>
                          </m:den>
                        </m:f>
                      </m:den>
                    </m:f>
                    <m:r>
                      <a:rPr lang="es-CR" sz="1050" b="0" i="1">
                        <a:latin typeface="Cambria Math" panose="02040503050406030204" pitchFamily="18" charset="0"/>
                        <a:ea typeface="Cambria Math" panose="02040503050406030204" pitchFamily="18" charset="0"/>
                      </a:rPr>
                      <m:t>×</m:t>
                    </m:r>
                    <m:r>
                      <a:rPr lang="es-ES" sz="1050" b="0" i="1">
                        <a:latin typeface="Cambria Math" panose="02040503050406030204" pitchFamily="18" charset="0"/>
                        <a:ea typeface="Cambria Math" panose="02040503050406030204" pitchFamily="18" charset="0"/>
                      </a:rPr>
                      <m:t>100</m:t>
                    </m:r>
                  </m:oMath>
                </m:oMathPara>
              </a14:m>
              <a:endParaRPr lang="es-CR" sz="1050"/>
            </a:p>
          </xdr:txBody>
        </xdr:sp>
      </mc:Choice>
      <mc:Fallback xmlns="">
        <xdr:sp macro="" textlink="">
          <xdr:nvSpPr>
            <xdr:cNvPr id="3" name="CuadroTexto 2">
              <a:extLst>
                <a:ext uri="{FF2B5EF4-FFF2-40B4-BE49-F238E27FC236}">
                  <a16:creationId xmlns:a16="http://schemas.microsoft.com/office/drawing/2014/main" id="{00000000-0008-0000-FE00-000003000000}"/>
                </a:ext>
              </a:extLst>
            </xdr:cNvPr>
            <xdr:cNvSpPr txBox="1"/>
          </xdr:nvSpPr>
          <xdr:spPr>
            <a:xfrm>
              <a:off x="4648199" y="8709819"/>
              <a:ext cx="3607594" cy="4660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𝑉𝐴〗_𝑖</a:t>
              </a:r>
              <a:r>
                <a:rPr lang="es-CR" sz="1050" b="0" i="0">
                  <a:solidFill>
                    <a:schemeClr val="tx1"/>
                  </a:solidFill>
                  <a:effectLst/>
                  <a:latin typeface="Cambria Math" panose="02040503050406030204" pitchFamily="18" charset="0"/>
                  <a:ea typeface="Cambria Math" panose="02040503050406030204" pitchFamily="18" charset="0"/>
                  <a:cs typeface="+mn-cs"/>
                </a:rPr>
                <a:t>/</a:t>
              </a:r>
              <a:r>
                <a:rPr lang="es-CR" sz="1100" b="0" i="0">
                  <a:solidFill>
                    <a:schemeClr val="tx1"/>
                  </a:solidFill>
                  <a:effectLst/>
                  <a:latin typeface="Cambria Math" panose="02040503050406030204" pitchFamily="18" charset="0"/>
                  <a:ea typeface="+mn-ea"/>
                  <a:cs typeface="+mn-cs"/>
                </a:rPr>
                <a:t>〖</a:t>
              </a:r>
              <a:r>
                <a:rPr lang="es-ES" sz="1100" b="0" i="0">
                  <a:solidFill>
                    <a:schemeClr val="tx1"/>
                  </a:solidFill>
                  <a:effectLst/>
                  <a:latin typeface="Cambria Math" panose="02040503050406030204" pitchFamily="18" charset="0"/>
                  <a:ea typeface="+mn-ea"/>
                  <a:cs typeface="+mn-cs"/>
                </a:rPr>
                <a:t>𝑃𝐼𝐵</a:t>
              </a:r>
              <a:r>
                <a:rPr lang="es-CR" sz="1100" b="0" i="0">
                  <a:solidFill>
                    <a:schemeClr val="tx1"/>
                  </a:solidFill>
                  <a:effectLst/>
                  <a:latin typeface="Cambria Math" panose="02040503050406030204" pitchFamily="18" charset="0"/>
                  <a:ea typeface="+mn-ea"/>
                  <a:cs typeface="+mn-cs"/>
                </a:rPr>
                <a:t>〗_(</a:t>
              </a:r>
              <a:r>
                <a:rPr lang="es-ES" sz="1100" b="0" i="0">
                  <a:solidFill>
                    <a:schemeClr val="tx1"/>
                  </a:solidFill>
                  <a:effectLst/>
                  <a:latin typeface="Cambria Math" panose="02040503050406030204" pitchFamily="18" charset="0"/>
                  <a:ea typeface="+mn-ea"/>
                  <a:cs typeface="+mn-cs"/>
                </a:rPr>
                <a:t>𝑝𝑒𝑟 𝑐𝑎𝑝𝑖𝑡𝑎</a:t>
              </a:r>
              <a:r>
                <a:rPr lang="es-CR" sz="1100" b="0" i="0">
                  <a:solidFill>
                    <a:schemeClr val="tx1"/>
                  </a:solidFill>
                  <a:effectLst/>
                  <a:latin typeface="Cambria Math" panose="02040503050406030204" pitchFamily="18" charset="0"/>
                  <a:ea typeface="+mn-ea"/>
                  <a:cs typeface="+mn-cs"/>
                </a:rPr>
                <a:t>)</a:t>
              </a:r>
              <a:r>
                <a:rPr lang="es-ES" sz="1100" b="0" i="0">
                  <a:solidFill>
                    <a:schemeClr val="tx1"/>
                  </a:solidFill>
                  <a:effectLst/>
                  <a:latin typeface="Cambria Math" panose="02040503050406030204" pitchFamily="18" charset="0"/>
                  <a:ea typeface="+mn-ea"/>
                  <a:cs typeface="+mn-cs"/>
                </a:rPr>
                <a:t> </a:t>
              </a:r>
              <a:r>
                <a:rPr lang="es-CR" sz="1050" i="0">
                  <a:latin typeface="Cambria Math" panose="02040503050406030204" pitchFamily="18" charset="0"/>
                  <a:ea typeface="Cambria Math" panose="02040503050406030204" pitchFamily="18" charset="0"/>
                </a:rPr>
                <a:t>=</a:t>
              </a:r>
              <a:r>
                <a:rPr lang="es-CR" sz="1050" i="0">
                  <a:latin typeface="Cambria Math" panose="02040503050406030204" pitchFamily="18" charset="0"/>
                </a:rPr>
                <a:t>〖</a:t>
              </a:r>
              <a:r>
                <a:rPr lang="es-CR" sz="1050" b="0" i="0">
                  <a:latin typeface="Cambria Math" panose="02040503050406030204" pitchFamily="18" charset="0"/>
                </a:rPr>
                <a:t>𝑉𝐴〗_𝑖/(𝑃𝐼𝐵/(𝑇𝑜𝑡𝑎𝑙 𝑑𝑒 𝑝𝑜𝑏𝑙𝑎𝑐𝑖ó𝑛))</a:t>
              </a:r>
              <a:r>
                <a:rPr lang="es-CR" sz="1050" b="0" i="0">
                  <a:latin typeface="Cambria Math" panose="02040503050406030204" pitchFamily="18" charset="0"/>
                  <a:ea typeface="Cambria Math" panose="02040503050406030204" pitchFamily="18" charset="0"/>
                </a:rPr>
                <a:t>×</a:t>
              </a:r>
              <a:r>
                <a:rPr lang="es-ES" sz="1050" b="0" i="0">
                  <a:latin typeface="Cambria Math" panose="02040503050406030204" pitchFamily="18" charset="0"/>
                  <a:ea typeface="Cambria Math" panose="02040503050406030204" pitchFamily="18" charset="0"/>
                </a:rPr>
                <a:t>100</a:t>
              </a:r>
              <a:endParaRPr lang="es-CR" sz="1050"/>
            </a:p>
          </xdr:txBody>
        </xdr:sp>
      </mc:Fallback>
    </mc:AlternateContent>
    <xdr:clientData/>
  </xdr:oneCellAnchor>
  <xdr:oneCellAnchor>
    <xdr:from>
      <xdr:col>3</xdr:col>
      <xdr:colOff>523874</xdr:colOff>
      <xdr:row>15</xdr:row>
      <xdr:rowOff>118269</xdr:rowOff>
    </xdr:from>
    <xdr:ext cx="3607594" cy="466090"/>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FE00-000003000000}"/>
                </a:ext>
              </a:extLst>
            </xdr:cNvPr>
            <xdr:cNvSpPr txBox="1"/>
          </xdr:nvSpPr>
          <xdr:spPr>
            <a:xfrm>
              <a:off x="4648199" y="8900319"/>
              <a:ext cx="3607594" cy="4660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ea typeface="Cambria Math" panose="02040503050406030204" pitchFamily="18" charset="0"/>
                          </a:rPr>
                        </m:ctrlPr>
                      </m:fPr>
                      <m:num>
                        <m:sSub>
                          <m:sSubPr>
                            <m:ctrlPr>
                              <a:rPr lang="es-CR" sz="1100" i="1">
                                <a:solidFill>
                                  <a:schemeClr val="tx1"/>
                                </a:solidFill>
                                <a:effectLst/>
                                <a:latin typeface="Cambria Math" panose="02040503050406030204" pitchFamily="18" charset="0"/>
                                <a:ea typeface="+mn-ea"/>
                                <a:cs typeface="+mn-cs"/>
                              </a:rPr>
                            </m:ctrlPr>
                          </m:sSubPr>
                          <m:e>
                            <m:r>
                              <a:rPr lang="es-CR" sz="1100" b="0" i="1">
                                <a:solidFill>
                                  <a:schemeClr val="tx1"/>
                                </a:solidFill>
                                <a:effectLst/>
                                <a:latin typeface="Cambria Math" panose="02040503050406030204" pitchFamily="18" charset="0"/>
                                <a:ea typeface="+mn-ea"/>
                                <a:cs typeface="+mn-cs"/>
                              </a:rPr>
                              <m:t>𝑉𝐴</m:t>
                            </m:r>
                          </m:e>
                          <m:sub>
                            <m:r>
                              <a:rPr lang="es-CR" sz="1100" b="0" i="1">
                                <a:solidFill>
                                  <a:schemeClr val="tx1"/>
                                </a:solidFill>
                                <a:effectLst/>
                                <a:latin typeface="Cambria Math" panose="02040503050406030204" pitchFamily="18" charset="0"/>
                                <a:ea typeface="+mn-ea"/>
                                <a:cs typeface="+mn-cs"/>
                              </a:rPr>
                              <m:t>𝑖</m:t>
                            </m:r>
                          </m:sub>
                        </m:sSub>
                      </m:num>
                      <m:den>
                        <m:sSub>
                          <m:sSubPr>
                            <m:ctrlPr>
                              <a:rPr lang="es-CR" sz="1100" i="1">
                                <a:solidFill>
                                  <a:schemeClr val="tx1"/>
                                </a:solidFill>
                                <a:effectLst/>
                                <a:latin typeface="Cambria Math" panose="02040503050406030204" pitchFamily="18" charset="0"/>
                                <a:ea typeface="+mn-ea"/>
                                <a:cs typeface="+mn-cs"/>
                              </a:rPr>
                            </m:ctrlPr>
                          </m:sSubPr>
                          <m:e>
                            <m:r>
                              <a:rPr lang="es-ES" sz="1100" b="0" i="1">
                                <a:solidFill>
                                  <a:schemeClr val="tx1"/>
                                </a:solidFill>
                                <a:effectLst/>
                                <a:latin typeface="Cambria Math" panose="02040503050406030204" pitchFamily="18" charset="0"/>
                                <a:ea typeface="+mn-ea"/>
                                <a:cs typeface="+mn-cs"/>
                              </a:rPr>
                              <m:t>𝑃𝐼𝐵</m:t>
                            </m:r>
                          </m:e>
                          <m:sub>
                            <m:r>
                              <a:rPr lang="es-ES" sz="1100" b="0" i="1">
                                <a:solidFill>
                                  <a:schemeClr val="tx1"/>
                                </a:solidFill>
                                <a:effectLst/>
                                <a:latin typeface="Cambria Math" panose="02040503050406030204" pitchFamily="18" charset="0"/>
                                <a:ea typeface="+mn-ea"/>
                                <a:cs typeface="+mn-cs"/>
                              </a:rPr>
                              <m:t>𝑝𝑒𝑟</m:t>
                            </m:r>
                            <m:r>
                              <a:rPr lang="es-ES" sz="1100" b="0" i="1">
                                <a:solidFill>
                                  <a:schemeClr val="tx1"/>
                                </a:solidFill>
                                <a:effectLst/>
                                <a:latin typeface="Cambria Math" panose="02040503050406030204" pitchFamily="18" charset="0"/>
                                <a:ea typeface="+mn-ea"/>
                                <a:cs typeface="+mn-cs"/>
                              </a:rPr>
                              <m:t> </m:t>
                            </m:r>
                            <m:r>
                              <a:rPr lang="es-ES" sz="1100" b="0" i="1">
                                <a:solidFill>
                                  <a:schemeClr val="tx1"/>
                                </a:solidFill>
                                <a:effectLst/>
                                <a:latin typeface="Cambria Math" panose="02040503050406030204" pitchFamily="18" charset="0"/>
                                <a:ea typeface="+mn-ea"/>
                                <a:cs typeface="+mn-cs"/>
                              </a:rPr>
                              <m:t>𝑐𝑎𝑝𝑖𝑡𝑎</m:t>
                            </m:r>
                          </m:sub>
                        </m:sSub>
                      </m:den>
                    </m:f>
                    <m:r>
                      <a:rPr lang="es-CR" sz="1050" i="1">
                        <a:latin typeface="Cambria Math" panose="02040503050406030204" pitchFamily="18" charset="0"/>
                        <a:ea typeface="Cambria Math" panose="02040503050406030204" pitchFamily="18" charset="0"/>
                      </a:rPr>
                      <m:t>=</m:t>
                    </m:r>
                    <m:f>
                      <m:fPr>
                        <m:ctrlPr>
                          <a:rPr lang="es-CR" sz="1050" i="1">
                            <a:latin typeface="Cambria Math" panose="02040503050406030204" pitchFamily="18" charset="0"/>
                          </a:rPr>
                        </m:ctrlPr>
                      </m:fPr>
                      <m:num>
                        <m:sSub>
                          <m:sSubPr>
                            <m:ctrlPr>
                              <a:rPr lang="es-CR" sz="1050" i="1">
                                <a:latin typeface="Cambria Math" panose="02040503050406030204" pitchFamily="18" charset="0"/>
                              </a:rPr>
                            </m:ctrlPr>
                          </m:sSubPr>
                          <m:e>
                            <m:r>
                              <a:rPr lang="es-CR" sz="1050" b="0" i="1">
                                <a:latin typeface="Cambria Math" panose="02040503050406030204" pitchFamily="18" charset="0"/>
                              </a:rPr>
                              <m:t>𝑉𝐴</m:t>
                            </m:r>
                          </m:e>
                          <m:sub>
                            <m:r>
                              <a:rPr lang="es-CR" sz="1050" b="0" i="1">
                                <a:latin typeface="Cambria Math" panose="02040503050406030204" pitchFamily="18" charset="0"/>
                              </a:rPr>
                              <m:t>𝑖</m:t>
                            </m:r>
                          </m:sub>
                        </m:sSub>
                      </m:num>
                      <m:den>
                        <m:f>
                          <m:fPr>
                            <m:ctrlPr>
                              <a:rPr lang="es-CR" sz="1050" b="0" i="1">
                                <a:latin typeface="Cambria Math" panose="02040503050406030204" pitchFamily="18" charset="0"/>
                              </a:rPr>
                            </m:ctrlPr>
                          </m:fPr>
                          <m:num>
                            <m:r>
                              <a:rPr lang="es-CR" sz="1050" b="0" i="1">
                                <a:latin typeface="Cambria Math" panose="02040503050406030204" pitchFamily="18" charset="0"/>
                              </a:rPr>
                              <m:t>𝑃𝐼𝐵</m:t>
                            </m: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𝑝𝑜𝑏𝑙𝑎𝑐𝑖</m:t>
                            </m:r>
                            <m:r>
                              <a:rPr lang="es-CR" sz="1050" b="0" i="1">
                                <a:latin typeface="Cambria Math" panose="02040503050406030204" pitchFamily="18" charset="0"/>
                              </a:rPr>
                              <m:t>ó</m:t>
                            </m:r>
                            <m:r>
                              <a:rPr lang="es-CR" sz="1050" b="0" i="1">
                                <a:latin typeface="Cambria Math" panose="02040503050406030204" pitchFamily="18" charset="0"/>
                              </a:rPr>
                              <m:t>𝑛</m:t>
                            </m:r>
                          </m:den>
                        </m:f>
                      </m:den>
                    </m:f>
                    <m:r>
                      <a:rPr lang="es-CR" sz="1050" b="0" i="1">
                        <a:latin typeface="Cambria Math" panose="02040503050406030204" pitchFamily="18" charset="0"/>
                        <a:ea typeface="Cambria Math" panose="02040503050406030204" pitchFamily="18" charset="0"/>
                      </a:rPr>
                      <m:t>×</m:t>
                    </m:r>
                    <m:r>
                      <a:rPr lang="es-ES" sz="1050" b="0" i="1">
                        <a:latin typeface="Cambria Math" panose="02040503050406030204" pitchFamily="18" charset="0"/>
                        <a:ea typeface="Cambria Math" panose="02040503050406030204" pitchFamily="18" charset="0"/>
                      </a:rPr>
                      <m:t>100</m:t>
                    </m:r>
                  </m:oMath>
                </m:oMathPara>
              </a14:m>
              <a:endParaRPr lang="es-CR" sz="1050"/>
            </a:p>
          </xdr:txBody>
        </xdr:sp>
      </mc:Choice>
      <mc:Fallback xmlns="">
        <xdr:sp macro="" textlink="">
          <xdr:nvSpPr>
            <xdr:cNvPr id="4" name="CuadroTexto 3">
              <a:extLst>
                <a:ext uri="{FF2B5EF4-FFF2-40B4-BE49-F238E27FC236}">
                  <a16:creationId xmlns:a16="http://schemas.microsoft.com/office/drawing/2014/main" id="{00000000-0008-0000-FE00-000003000000}"/>
                </a:ext>
              </a:extLst>
            </xdr:cNvPr>
            <xdr:cNvSpPr txBox="1"/>
          </xdr:nvSpPr>
          <xdr:spPr>
            <a:xfrm>
              <a:off x="4648199" y="8900319"/>
              <a:ext cx="3607594" cy="4660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𝑉𝐴〗_𝑖</a:t>
              </a:r>
              <a:r>
                <a:rPr lang="es-CR" sz="1050" b="0" i="0">
                  <a:solidFill>
                    <a:schemeClr val="tx1"/>
                  </a:solidFill>
                  <a:effectLst/>
                  <a:latin typeface="Cambria Math" panose="02040503050406030204" pitchFamily="18" charset="0"/>
                  <a:ea typeface="Cambria Math" panose="02040503050406030204" pitchFamily="18" charset="0"/>
                  <a:cs typeface="+mn-cs"/>
                </a:rPr>
                <a:t>/</a:t>
              </a:r>
              <a:r>
                <a:rPr lang="es-CR" sz="1100" b="0" i="0">
                  <a:solidFill>
                    <a:schemeClr val="tx1"/>
                  </a:solidFill>
                  <a:effectLst/>
                  <a:latin typeface="Cambria Math" panose="02040503050406030204" pitchFamily="18" charset="0"/>
                  <a:ea typeface="+mn-ea"/>
                  <a:cs typeface="+mn-cs"/>
                </a:rPr>
                <a:t>〖</a:t>
              </a:r>
              <a:r>
                <a:rPr lang="es-ES" sz="1100" b="0" i="0">
                  <a:solidFill>
                    <a:schemeClr val="tx1"/>
                  </a:solidFill>
                  <a:effectLst/>
                  <a:latin typeface="Cambria Math" panose="02040503050406030204" pitchFamily="18" charset="0"/>
                  <a:ea typeface="+mn-ea"/>
                  <a:cs typeface="+mn-cs"/>
                </a:rPr>
                <a:t>𝑃𝐼𝐵</a:t>
              </a:r>
              <a:r>
                <a:rPr lang="es-CR" sz="1100" b="0" i="0">
                  <a:solidFill>
                    <a:schemeClr val="tx1"/>
                  </a:solidFill>
                  <a:effectLst/>
                  <a:latin typeface="Cambria Math" panose="02040503050406030204" pitchFamily="18" charset="0"/>
                  <a:ea typeface="+mn-ea"/>
                  <a:cs typeface="+mn-cs"/>
                </a:rPr>
                <a:t>〗_(</a:t>
              </a:r>
              <a:r>
                <a:rPr lang="es-ES" sz="1100" b="0" i="0">
                  <a:solidFill>
                    <a:schemeClr val="tx1"/>
                  </a:solidFill>
                  <a:effectLst/>
                  <a:latin typeface="Cambria Math" panose="02040503050406030204" pitchFamily="18" charset="0"/>
                  <a:ea typeface="+mn-ea"/>
                  <a:cs typeface="+mn-cs"/>
                </a:rPr>
                <a:t>𝑝𝑒𝑟 𝑐𝑎𝑝𝑖𝑡𝑎</a:t>
              </a:r>
              <a:r>
                <a:rPr lang="es-CR" sz="1100" b="0" i="0">
                  <a:solidFill>
                    <a:schemeClr val="tx1"/>
                  </a:solidFill>
                  <a:effectLst/>
                  <a:latin typeface="Cambria Math" panose="02040503050406030204" pitchFamily="18" charset="0"/>
                  <a:ea typeface="+mn-ea"/>
                  <a:cs typeface="+mn-cs"/>
                </a:rPr>
                <a:t>)</a:t>
              </a:r>
              <a:r>
                <a:rPr lang="es-ES" sz="1100" b="0" i="0">
                  <a:solidFill>
                    <a:schemeClr val="tx1"/>
                  </a:solidFill>
                  <a:effectLst/>
                  <a:latin typeface="Cambria Math" panose="02040503050406030204" pitchFamily="18" charset="0"/>
                  <a:ea typeface="+mn-ea"/>
                  <a:cs typeface="+mn-cs"/>
                </a:rPr>
                <a:t> </a:t>
              </a:r>
              <a:r>
                <a:rPr lang="es-CR" sz="1050" i="0">
                  <a:latin typeface="Cambria Math" panose="02040503050406030204" pitchFamily="18" charset="0"/>
                  <a:ea typeface="Cambria Math" panose="02040503050406030204" pitchFamily="18" charset="0"/>
                </a:rPr>
                <a:t>=</a:t>
              </a:r>
              <a:r>
                <a:rPr lang="es-CR" sz="1050" i="0">
                  <a:latin typeface="Cambria Math" panose="02040503050406030204" pitchFamily="18" charset="0"/>
                </a:rPr>
                <a:t>〖</a:t>
              </a:r>
              <a:r>
                <a:rPr lang="es-CR" sz="1050" b="0" i="0">
                  <a:latin typeface="Cambria Math" panose="02040503050406030204" pitchFamily="18" charset="0"/>
                </a:rPr>
                <a:t>𝑉𝐴〗_𝑖/(𝑃𝐼𝐵/(𝑇𝑜𝑡𝑎𝑙 𝑑𝑒 𝑝𝑜𝑏𝑙𝑎𝑐𝑖ó𝑛))</a:t>
              </a:r>
              <a:r>
                <a:rPr lang="es-CR" sz="1050" b="0" i="0">
                  <a:latin typeface="Cambria Math" panose="02040503050406030204" pitchFamily="18" charset="0"/>
                  <a:ea typeface="Cambria Math" panose="02040503050406030204" pitchFamily="18" charset="0"/>
                </a:rPr>
                <a:t>×</a:t>
              </a:r>
              <a:r>
                <a:rPr lang="es-ES" sz="1050" b="0" i="0">
                  <a:latin typeface="Cambria Math" panose="02040503050406030204" pitchFamily="18" charset="0"/>
                  <a:ea typeface="Cambria Math" panose="02040503050406030204" pitchFamily="18" charset="0"/>
                </a:rPr>
                <a:t>100</a:t>
              </a:r>
              <a:endParaRPr lang="es-CR" sz="1050"/>
            </a:p>
          </xdr:txBody>
        </xdr:sp>
      </mc:Fallback>
    </mc:AlternateContent>
    <xdr:clientData/>
  </xdr:oneCellAnchor>
  <xdr:oneCellAnchor>
    <xdr:from>
      <xdr:col>3</xdr:col>
      <xdr:colOff>523874</xdr:colOff>
      <xdr:row>15</xdr:row>
      <xdr:rowOff>118269</xdr:rowOff>
    </xdr:from>
    <xdr:ext cx="3607594" cy="466090"/>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FE00-000003000000}"/>
                </a:ext>
              </a:extLst>
            </xdr:cNvPr>
            <xdr:cNvSpPr txBox="1"/>
          </xdr:nvSpPr>
          <xdr:spPr>
            <a:xfrm>
              <a:off x="4648199" y="8900319"/>
              <a:ext cx="3607594" cy="4660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ea typeface="Cambria Math" panose="02040503050406030204" pitchFamily="18" charset="0"/>
                          </a:rPr>
                        </m:ctrlPr>
                      </m:fPr>
                      <m:num>
                        <m:sSub>
                          <m:sSubPr>
                            <m:ctrlPr>
                              <a:rPr lang="es-CR" sz="1100" i="1">
                                <a:solidFill>
                                  <a:schemeClr val="tx1"/>
                                </a:solidFill>
                                <a:effectLst/>
                                <a:latin typeface="Cambria Math" panose="02040503050406030204" pitchFamily="18" charset="0"/>
                                <a:ea typeface="+mn-ea"/>
                                <a:cs typeface="+mn-cs"/>
                              </a:rPr>
                            </m:ctrlPr>
                          </m:sSubPr>
                          <m:e>
                            <m:r>
                              <a:rPr lang="es-CR" sz="1100" b="0" i="1">
                                <a:solidFill>
                                  <a:schemeClr val="tx1"/>
                                </a:solidFill>
                                <a:effectLst/>
                                <a:latin typeface="Cambria Math" panose="02040503050406030204" pitchFamily="18" charset="0"/>
                                <a:ea typeface="+mn-ea"/>
                                <a:cs typeface="+mn-cs"/>
                              </a:rPr>
                              <m:t>𝑉𝐴</m:t>
                            </m:r>
                          </m:e>
                          <m:sub>
                            <m:r>
                              <a:rPr lang="es-CR" sz="1100" b="0" i="1">
                                <a:solidFill>
                                  <a:schemeClr val="tx1"/>
                                </a:solidFill>
                                <a:effectLst/>
                                <a:latin typeface="Cambria Math" panose="02040503050406030204" pitchFamily="18" charset="0"/>
                                <a:ea typeface="+mn-ea"/>
                                <a:cs typeface="+mn-cs"/>
                              </a:rPr>
                              <m:t>𝑖</m:t>
                            </m:r>
                          </m:sub>
                        </m:sSub>
                      </m:num>
                      <m:den>
                        <m:sSub>
                          <m:sSubPr>
                            <m:ctrlPr>
                              <a:rPr lang="es-CR" sz="1100" i="1">
                                <a:solidFill>
                                  <a:schemeClr val="tx1"/>
                                </a:solidFill>
                                <a:effectLst/>
                                <a:latin typeface="Cambria Math" panose="02040503050406030204" pitchFamily="18" charset="0"/>
                                <a:ea typeface="+mn-ea"/>
                                <a:cs typeface="+mn-cs"/>
                              </a:rPr>
                            </m:ctrlPr>
                          </m:sSubPr>
                          <m:e>
                            <m:r>
                              <a:rPr lang="es-ES" sz="1100" b="0" i="1">
                                <a:solidFill>
                                  <a:schemeClr val="tx1"/>
                                </a:solidFill>
                                <a:effectLst/>
                                <a:latin typeface="Cambria Math" panose="02040503050406030204" pitchFamily="18" charset="0"/>
                                <a:ea typeface="+mn-ea"/>
                                <a:cs typeface="+mn-cs"/>
                              </a:rPr>
                              <m:t>𝑃𝐼𝐵</m:t>
                            </m:r>
                          </m:e>
                          <m:sub>
                            <m:r>
                              <a:rPr lang="es-ES" sz="1100" b="0" i="1">
                                <a:solidFill>
                                  <a:schemeClr val="tx1"/>
                                </a:solidFill>
                                <a:effectLst/>
                                <a:latin typeface="Cambria Math" panose="02040503050406030204" pitchFamily="18" charset="0"/>
                                <a:ea typeface="+mn-ea"/>
                                <a:cs typeface="+mn-cs"/>
                              </a:rPr>
                              <m:t>𝑝𝑒𝑟</m:t>
                            </m:r>
                            <m:r>
                              <a:rPr lang="es-ES" sz="1100" b="0" i="1">
                                <a:solidFill>
                                  <a:schemeClr val="tx1"/>
                                </a:solidFill>
                                <a:effectLst/>
                                <a:latin typeface="Cambria Math" panose="02040503050406030204" pitchFamily="18" charset="0"/>
                                <a:ea typeface="+mn-ea"/>
                                <a:cs typeface="+mn-cs"/>
                              </a:rPr>
                              <m:t> </m:t>
                            </m:r>
                            <m:r>
                              <a:rPr lang="es-ES" sz="1100" b="0" i="1">
                                <a:solidFill>
                                  <a:schemeClr val="tx1"/>
                                </a:solidFill>
                                <a:effectLst/>
                                <a:latin typeface="Cambria Math" panose="02040503050406030204" pitchFamily="18" charset="0"/>
                                <a:ea typeface="+mn-ea"/>
                                <a:cs typeface="+mn-cs"/>
                              </a:rPr>
                              <m:t>𝑐𝑎𝑝𝑖𝑡𝑎</m:t>
                            </m:r>
                          </m:sub>
                        </m:sSub>
                      </m:den>
                    </m:f>
                    <m:r>
                      <a:rPr lang="es-CR" sz="1050" i="1">
                        <a:latin typeface="Cambria Math" panose="02040503050406030204" pitchFamily="18" charset="0"/>
                        <a:ea typeface="Cambria Math" panose="02040503050406030204" pitchFamily="18" charset="0"/>
                      </a:rPr>
                      <m:t>=</m:t>
                    </m:r>
                    <m:f>
                      <m:fPr>
                        <m:ctrlPr>
                          <a:rPr lang="es-CR" sz="1050" i="1">
                            <a:latin typeface="Cambria Math" panose="02040503050406030204" pitchFamily="18" charset="0"/>
                          </a:rPr>
                        </m:ctrlPr>
                      </m:fPr>
                      <m:num>
                        <m:sSub>
                          <m:sSubPr>
                            <m:ctrlPr>
                              <a:rPr lang="es-CR" sz="1050" i="1">
                                <a:latin typeface="Cambria Math" panose="02040503050406030204" pitchFamily="18" charset="0"/>
                              </a:rPr>
                            </m:ctrlPr>
                          </m:sSubPr>
                          <m:e>
                            <m:r>
                              <a:rPr lang="es-CR" sz="1050" b="0" i="1">
                                <a:latin typeface="Cambria Math" panose="02040503050406030204" pitchFamily="18" charset="0"/>
                              </a:rPr>
                              <m:t>𝑉𝐴</m:t>
                            </m:r>
                          </m:e>
                          <m:sub>
                            <m:r>
                              <a:rPr lang="es-CR" sz="1050" b="0" i="1">
                                <a:latin typeface="Cambria Math" panose="02040503050406030204" pitchFamily="18" charset="0"/>
                              </a:rPr>
                              <m:t>𝑖</m:t>
                            </m:r>
                          </m:sub>
                        </m:sSub>
                      </m:num>
                      <m:den>
                        <m:f>
                          <m:fPr>
                            <m:ctrlPr>
                              <a:rPr lang="es-CR" sz="1050" b="0" i="1">
                                <a:latin typeface="Cambria Math" panose="02040503050406030204" pitchFamily="18" charset="0"/>
                              </a:rPr>
                            </m:ctrlPr>
                          </m:fPr>
                          <m:num>
                            <m:r>
                              <a:rPr lang="es-CR" sz="1050" b="0" i="1">
                                <a:latin typeface="Cambria Math" panose="02040503050406030204" pitchFamily="18" charset="0"/>
                              </a:rPr>
                              <m:t>𝑃𝐼𝐵</m:t>
                            </m: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𝑝𝑜𝑏𝑙𝑎𝑐𝑖</m:t>
                            </m:r>
                            <m:r>
                              <a:rPr lang="es-CR" sz="1050" b="0" i="1">
                                <a:latin typeface="Cambria Math" panose="02040503050406030204" pitchFamily="18" charset="0"/>
                              </a:rPr>
                              <m:t>ó</m:t>
                            </m:r>
                            <m:r>
                              <a:rPr lang="es-CR" sz="1050" b="0" i="1">
                                <a:latin typeface="Cambria Math" panose="02040503050406030204" pitchFamily="18" charset="0"/>
                              </a:rPr>
                              <m:t>𝑛</m:t>
                            </m:r>
                          </m:den>
                        </m:f>
                      </m:den>
                    </m:f>
                    <m:r>
                      <a:rPr lang="es-CR" sz="1050" b="0" i="1">
                        <a:latin typeface="Cambria Math" panose="02040503050406030204" pitchFamily="18" charset="0"/>
                        <a:ea typeface="Cambria Math" panose="02040503050406030204" pitchFamily="18" charset="0"/>
                      </a:rPr>
                      <m:t>×</m:t>
                    </m:r>
                    <m:r>
                      <a:rPr lang="es-ES" sz="1050" b="0" i="1">
                        <a:latin typeface="Cambria Math" panose="02040503050406030204" pitchFamily="18" charset="0"/>
                        <a:ea typeface="Cambria Math" panose="02040503050406030204" pitchFamily="18" charset="0"/>
                      </a:rPr>
                      <m:t>100</m:t>
                    </m:r>
                  </m:oMath>
                </m:oMathPara>
              </a14:m>
              <a:endParaRPr lang="es-CR" sz="1050"/>
            </a:p>
          </xdr:txBody>
        </xdr:sp>
      </mc:Choice>
      <mc:Fallback xmlns="">
        <xdr:sp macro="" textlink="">
          <xdr:nvSpPr>
            <xdr:cNvPr id="5" name="CuadroTexto 4">
              <a:extLst>
                <a:ext uri="{FF2B5EF4-FFF2-40B4-BE49-F238E27FC236}">
                  <a16:creationId xmlns:a16="http://schemas.microsoft.com/office/drawing/2014/main" id="{00000000-0008-0000-FE00-000003000000}"/>
                </a:ext>
              </a:extLst>
            </xdr:cNvPr>
            <xdr:cNvSpPr txBox="1"/>
          </xdr:nvSpPr>
          <xdr:spPr>
            <a:xfrm>
              <a:off x="4648199" y="8900319"/>
              <a:ext cx="3607594" cy="4660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solidFill>
                    <a:schemeClr val="tx1"/>
                  </a:solidFill>
                  <a:effectLst/>
                  <a:latin typeface="Cambria Math" panose="02040503050406030204" pitchFamily="18" charset="0"/>
                  <a:ea typeface="+mn-ea"/>
                  <a:cs typeface="+mn-cs"/>
                </a:rPr>
                <a:t>〖</a:t>
              </a:r>
              <a:r>
                <a:rPr lang="es-CR" sz="1100" b="0" i="0">
                  <a:solidFill>
                    <a:schemeClr val="tx1"/>
                  </a:solidFill>
                  <a:effectLst/>
                  <a:latin typeface="Cambria Math" panose="02040503050406030204" pitchFamily="18" charset="0"/>
                  <a:ea typeface="+mn-ea"/>
                  <a:cs typeface="+mn-cs"/>
                </a:rPr>
                <a:t>𝑉𝐴〗_𝑖</a:t>
              </a:r>
              <a:r>
                <a:rPr lang="es-CR" sz="1050" b="0" i="0">
                  <a:solidFill>
                    <a:schemeClr val="tx1"/>
                  </a:solidFill>
                  <a:effectLst/>
                  <a:latin typeface="Cambria Math" panose="02040503050406030204" pitchFamily="18" charset="0"/>
                  <a:ea typeface="Cambria Math" panose="02040503050406030204" pitchFamily="18" charset="0"/>
                  <a:cs typeface="+mn-cs"/>
                </a:rPr>
                <a:t>/</a:t>
              </a:r>
              <a:r>
                <a:rPr lang="es-CR" sz="1100" b="0" i="0">
                  <a:solidFill>
                    <a:schemeClr val="tx1"/>
                  </a:solidFill>
                  <a:effectLst/>
                  <a:latin typeface="Cambria Math" panose="02040503050406030204" pitchFamily="18" charset="0"/>
                  <a:ea typeface="+mn-ea"/>
                  <a:cs typeface="+mn-cs"/>
                </a:rPr>
                <a:t>〖</a:t>
              </a:r>
              <a:r>
                <a:rPr lang="es-ES" sz="1100" b="0" i="0">
                  <a:solidFill>
                    <a:schemeClr val="tx1"/>
                  </a:solidFill>
                  <a:effectLst/>
                  <a:latin typeface="Cambria Math" panose="02040503050406030204" pitchFamily="18" charset="0"/>
                  <a:ea typeface="+mn-ea"/>
                  <a:cs typeface="+mn-cs"/>
                </a:rPr>
                <a:t>𝑃𝐼𝐵</a:t>
              </a:r>
              <a:r>
                <a:rPr lang="es-CR" sz="1100" b="0" i="0">
                  <a:solidFill>
                    <a:schemeClr val="tx1"/>
                  </a:solidFill>
                  <a:effectLst/>
                  <a:latin typeface="Cambria Math" panose="02040503050406030204" pitchFamily="18" charset="0"/>
                  <a:ea typeface="+mn-ea"/>
                  <a:cs typeface="+mn-cs"/>
                </a:rPr>
                <a:t>〗_(</a:t>
              </a:r>
              <a:r>
                <a:rPr lang="es-ES" sz="1100" b="0" i="0">
                  <a:solidFill>
                    <a:schemeClr val="tx1"/>
                  </a:solidFill>
                  <a:effectLst/>
                  <a:latin typeface="Cambria Math" panose="02040503050406030204" pitchFamily="18" charset="0"/>
                  <a:ea typeface="+mn-ea"/>
                  <a:cs typeface="+mn-cs"/>
                </a:rPr>
                <a:t>𝑝𝑒𝑟 𝑐𝑎𝑝𝑖𝑡𝑎</a:t>
              </a:r>
              <a:r>
                <a:rPr lang="es-CR" sz="1100" b="0" i="0">
                  <a:solidFill>
                    <a:schemeClr val="tx1"/>
                  </a:solidFill>
                  <a:effectLst/>
                  <a:latin typeface="Cambria Math" panose="02040503050406030204" pitchFamily="18" charset="0"/>
                  <a:ea typeface="+mn-ea"/>
                  <a:cs typeface="+mn-cs"/>
                </a:rPr>
                <a:t>)</a:t>
              </a:r>
              <a:r>
                <a:rPr lang="es-ES" sz="1100" b="0" i="0">
                  <a:solidFill>
                    <a:schemeClr val="tx1"/>
                  </a:solidFill>
                  <a:effectLst/>
                  <a:latin typeface="Cambria Math" panose="02040503050406030204" pitchFamily="18" charset="0"/>
                  <a:ea typeface="+mn-ea"/>
                  <a:cs typeface="+mn-cs"/>
                </a:rPr>
                <a:t> </a:t>
              </a:r>
              <a:r>
                <a:rPr lang="es-CR" sz="1050" i="0">
                  <a:latin typeface="Cambria Math" panose="02040503050406030204" pitchFamily="18" charset="0"/>
                  <a:ea typeface="Cambria Math" panose="02040503050406030204" pitchFamily="18" charset="0"/>
                </a:rPr>
                <a:t>=</a:t>
              </a:r>
              <a:r>
                <a:rPr lang="es-CR" sz="1050" i="0">
                  <a:latin typeface="Cambria Math" panose="02040503050406030204" pitchFamily="18" charset="0"/>
                </a:rPr>
                <a:t>〖</a:t>
              </a:r>
              <a:r>
                <a:rPr lang="es-CR" sz="1050" b="0" i="0">
                  <a:latin typeface="Cambria Math" panose="02040503050406030204" pitchFamily="18" charset="0"/>
                </a:rPr>
                <a:t>𝑉𝐴〗_𝑖/(𝑃𝐼𝐵/(𝑇𝑜𝑡𝑎𝑙 𝑑𝑒 𝑝𝑜𝑏𝑙𝑎𝑐𝑖ó𝑛))</a:t>
              </a:r>
              <a:r>
                <a:rPr lang="es-CR" sz="1050" b="0" i="0">
                  <a:latin typeface="Cambria Math" panose="02040503050406030204" pitchFamily="18" charset="0"/>
                  <a:ea typeface="Cambria Math" panose="02040503050406030204" pitchFamily="18" charset="0"/>
                </a:rPr>
                <a:t>×</a:t>
              </a:r>
              <a:r>
                <a:rPr lang="es-ES" sz="1050" b="0" i="0">
                  <a:latin typeface="Cambria Math" panose="02040503050406030204" pitchFamily="18" charset="0"/>
                  <a:ea typeface="Cambria Math" panose="02040503050406030204" pitchFamily="18" charset="0"/>
                </a:rPr>
                <a:t>100</a:t>
              </a:r>
              <a:endParaRPr lang="es-CR" sz="1050"/>
            </a:p>
          </xdr:txBody>
        </xdr:sp>
      </mc:Fallback>
    </mc:AlternateContent>
    <xdr:clientData/>
  </xdr:oneCellAnchor>
</xdr:wsDr>
</file>

<file path=xl/drawings/drawing206.xml><?xml version="1.0" encoding="utf-8"?>
<xdr:wsDr xmlns:xdr="http://schemas.openxmlformats.org/drawingml/2006/spreadsheetDrawing" xmlns:a="http://schemas.openxmlformats.org/drawingml/2006/main">
  <xdr:twoCellAnchor>
    <xdr:from>
      <xdr:col>8</xdr:col>
      <xdr:colOff>66675</xdr:colOff>
      <xdr:row>8</xdr:row>
      <xdr:rowOff>471486</xdr:rowOff>
    </xdr:from>
    <xdr:to>
      <xdr:col>14</xdr:col>
      <xdr:colOff>542925</xdr:colOff>
      <xdr:row>27</xdr:row>
      <xdr:rowOff>57149</xdr:rowOff>
    </xdr:to>
    <xdr:graphicFrame macro="">
      <xdr:nvGraphicFramePr>
        <xdr:cNvPr id="2" name="Gráfico 1">
          <a:extLst>
            <a:ext uri="{FF2B5EF4-FFF2-40B4-BE49-F238E27FC236}">
              <a16:creationId xmlns:a16="http://schemas.microsoft.com/office/drawing/2014/main" id="{00000000-0008-0000-F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7.xml><?xml version="1.0" encoding="utf-8"?>
<xdr:wsDr xmlns:xdr="http://schemas.openxmlformats.org/drawingml/2006/spreadsheetDrawing" xmlns:a="http://schemas.openxmlformats.org/drawingml/2006/main">
  <xdr:oneCellAnchor>
    <xdr:from>
      <xdr:col>3</xdr:col>
      <xdr:colOff>13607</xdr:colOff>
      <xdr:row>15</xdr:row>
      <xdr:rowOff>2381</xdr:rowOff>
    </xdr:from>
    <xdr:ext cx="5497286" cy="826294"/>
    <mc:AlternateContent xmlns:mc="http://schemas.openxmlformats.org/markup-compatibility/2006" xmlns:a14="http://schemas.microsoft.com/office/drawing/2010/main">
      <mc:Choice Requires="a14">
        <xdr:sp macro="" textlink="">
          <xdr:nvSpPr>
            <xdr:cNvPr id="2" name="1 CuadroTexto">
              <a:extLst>
                <a:ext uri="{FF2B5EF4-FFF2-40B4-BE49-F238E27FC236}">
                  <a16:creationId xmlns:a16="http://schemas.microsoft.com/office/drawing/2014/main" id="{00000000-0008-0000-0001-000002000000}"/>
                </a:ext>
              </a:extLst>
            </xdr:cNvPr>
            <xdr:cNvSpPr txBox="1"/>
          </xdr:nvSpPr>
          <xdr:spPr>
            <a:xfrm>
              <a:off x="3928382" y="5536406"/>
              <a:ext cx="5497286" cy="826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050" b="0" i="0">
                  <a:latin typeface="Cambria Math" panose="02040503050406030204" pitchFamily="18" charset="0"/>
                  <a:ea typeface="Cambria Math" panose="02040503050406030204" pitchFamily="18" charset="0"/>
                </a:rPr>
                <a:t>Porcentaje</a:t>
              </a:r>
              <a:r>
                <a:rPr lang="es-ES" sz="1050" b="0" i="0" baseline="0">
                  <a:latin typeface="Cambria Math" panose="02040503050406030204" pitchFamily="18" charset="0"/>
                  <a:ea typeface="Cambria Math" panose="02040503050406030204" pitchFamily="18" charset="0"/>
                </a:rPr>
                <a:t> de ocupados en la industria manufacturera</a:t>
              </a:r>
              <a14:m>
                <m:oMath xmlns:m="http://schemas.openxmlformats.org/officeDocument/2006/math">
                  <m:r>
                    <a:rPr lang="es-ES" sz="1050" b="0" i="0">
                      <a:latin typeface="Cambria Math" panose="02040503050406030204" pitchFamily="18" charset="0"/>
                      <a:ea typeface="Cambria Math" panose="02040503050406030204" pitchFamily="18" charset="0"/>
                    </a:rPr>
                    <m:t>=</m:t>
                  </m:r>
                </m:oMath>
              </a14:m>
              <a:endParaRPr lang="es-CR" sz="1050" b="0" i="0">
                <a:latin typeface="Cambria Math" panose="02040503050406030204" pitchFamily="18" charset="0"/>
                <a:ea typeface="Cambria Math" panose="02040503050406030204" pitchFamily="18" charset="0"/>
              </a:endParaRPr>
            </a:p>
            <a:p>
              <a:endParaRPr lang="es-CR" sz="1050" b="0" i="0">
                <a:latin typeface="Cambria Math" panose="02040503050406030204" pitchFamily="18" charset="0"/>
                <a:ea typeface="Cambria Math" panose="02040503050406030204" pitchFamily="18" charset="0"/>
              </a:endParaRPr>
            </a:p>
            <a:p>
              <a:pPr/>
              <a14:m>
                <m:oMathPara xmlns:m="http://schemas.openxmlformats.org/officeDocument/2006/math">
                  <m:oMathParaPr>
                    <m:jc m:val="centerGroup"/>
                  </m:oMathParaPr>
                  <m:oMath xmlns:m="http://schemas.openxmlformats.org/officeDocument/2006/math">
                    <m:f>
                      <m:fPr>
                        <m:ctrlPr>
                          <a:rPr lang="es-ES" sz="1050" b="0" i="1">
                            <a:latin typeface="Cambria Math" panose="02040503050406030204" pitchFamily="18" charset="0"/>
                            <a:ea typeface="Cambria Math" panose="02040503050406030204" pitchFamily="18" charset="0"/>
                          </a:rPr>
                        </m:ctrlPr>
                      </m:fPr>
                      <m:num>
                        <m:r>
                          <m:rPr>
                            <m:sty m:val="p"/>
                          </m:rPr>
                          <a:rPr lang="es-ES" sz="1050" b="0" i="0">
                            <a:latin typeface="Cambria Math" panose="02040503050406030204" pitchFamily="18" charset="0"/>
                            <a:ea typeface="Cambria Math" panose="02040503050406030204" pitchFamily="18" charset="0"/>
                          </a:rPr>
                          <m:t>Poblaci</m:t>
                        </m:r>
                        <m:r>
                          <a:rPr lang="es-ES" sz="1050" b="0" i="0">
                            <a:latin typeface="Cambria Math" panose="02040503050406030204" pitchFamily="18" charset="0"/>
                            <a:ea typeface="Cambria Math" panose="02040503050406030204" pitchFamily="18" charset="0"/>
                          </a:rPr>
                          <m:t>ó</m:t>
                        </m:r>
                        <m:r>
                          <m:rPr>
                            <m:sty m:val="p"/>
                          </m:rPr>
                          <a:rPr lang="es-ES" sz="1050" b="0" i="0">
                            <a:latin typeface="Cambria Math" panose="02040503050406030204" pitchFamily="18" charset="0"/>
                            <a:ea typeface="Cambria Math" panose="02040503050406030204" pitchFamily="18" charset="0"/>
                          </a:rPr>
                          <m:t>n</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ocupada</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en</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la</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industria</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manufacturera</m:t>
                        </m:r>
                      </m:num>
                      <m:den>
                        <m:r>
                          <m:rPr>
                            <m:sty m:val="p"/>
                          </m:rPr>
                          <a:rPr lang="es-ES" sz="1050" b="0" i="0">
                            <a:latin typeface="Cambria Math" panose="02040503050406030204" pitchFamily="18" charset="0"/>
                            <a:ea typeface="Cambria Math" panose="02040503050406030204" pitchFamily="18" charset="0"/>
                          </a:rPr>
                          <m:t>Poblaci</m:t>
                        </m:r>
                        <m:r>
                          <a:rPr lang="es-ES" sz="1050" b="0" i="0">
                            <a:latin typeface="Cambria Math" panose="02040503050406030204" pitchFamily="18" charset="0"/>
                            <a:ea typeface="Cambria Math" panose="02040503050406030204" pitchFamily="18" charset="0"/>
                          </a:rPr>
                          <m:t>ó</m:t>
                        </m:r>
                        <m:r>
                          <m:rPr>
                            <m:sty m:val="p"/>
                          </m:rPr>
                          <a:rPr lang="es-ES" sz="1050" b="0" i="0">
                            <a:latin typeface="Cambria Math" panose="02040503050406030204" pitchFamily="18" charset="0"/>
                            <a:ea typeface="Cambria Math" panose="02040503050406030204" pitchFamily="18" charset="0"/>
                          </a:rPr>
                          <m:t>n</m:t>
                        </m:r>
                        <m:r>
                          <a:rPr lang="es-ES" sz="1050" b="0" i="0">
                            <a:latin typeface="Cambria Math" panose="02040503050406030204" pitchFamily="18" charset="0"/>
                            <a:ea typeface="Cambria Math" panose="02040503050406030204" pitchFamily="18" charset="0"/>
                          </a:rPr>
                          <m:t> </m:t>
                        </m:r>
                        <m:r>
                          <m:rPr>
                            <m:sty m:val="p"/>
                          </m:rPr>
                          <a:rPr lang="es-ES" sz="1050" b="0" i="0">
                            <a:latin typeface="Cambria Math" panose="02040503050406030204" pitchFamily="18" charset="0"/>
                            <a:ea typeface="Cambria Math" panose="02040503050406030204" pitchFamily="18" charset="0"/>
                          </a:rPr>
                          <m:t>ocupada</m:t>
                        </m:r>
                      </m:den>
                    </m:f>
                    <m:r>
                      <a:rPr lang="es-ES" sz="1050" b="0" i="1">
                        <a:latin typeface="Cambria Math" panose="02040503050406030204" pitchFamily="18" charset="0"/>
                        <a:ea typeface="Cambria Math" panose="02040503050406030204" pitchFamily="18" charset="0"/>
                      </a:rPr>
                      <m:t>×100</m:t>
                    </m:r>
                  </m:oMath>
                </m:oMathPara>
              </a14:m>
              <a:endParaRPr lang="es-ES" sz="1050" b="0" i="0">
                <a:latin typeface="Cambria Math" panose="02040503050406030204" pitchFamily="18" charset="0"/>
                <a:ea typeface="Cambria Math" panose="02040503050406030204" pitchFamily="18" charset="0"/>
              </a:endParaRPr>
            </a:p>
          </xdr:txBody>
        </xdr:sp>
      </mc:Choice>
      <mc:Fallback xmlns="">
        <xdr:sp macro="" textlink="">
          <xdr:nvSpPr>
            <xdr:cNvPr id="2" name="1 CuadroTexto">
              <a:extLst>
                <a:ext uri="{FF2B5EF4-FFF2-40B4-BE49-F238E27FC236}">
                  <a16:creationId xmlns:a16="http://schemas.microsoft.com/office/drawing/2014/main" id="{00000000-0008-0000-0001-000002000000}"/>
                </a:ext>
              </a:extLst>
            </xdr:cNvPr>
            <xdr:cNvSpPr txBox="1"/>
          </xdr:nvSpPr>
          <xdr:spPr>
            <a:xfrm>
              <a:off x="3928382" y="5536406"/>
              <a:ext cx="5497286" cy="826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050" b="0" i="0">
                  <a:latin typeface="Cambria Math" panose="02040503050406030204" pitchFamily="18" charset="0"/>
                  <a:ea typeface="Cambria Math" panose="02040503050406030204" pitchFamily="18" charset="0"/>
                </a:rPr>
                <a:t>Porcentaje</a:t>
              </a:r>
              <a:r>
                <a:rPr lang="es-ES" sz="1050" b="0" i="0" baseline="0">
                  <a:latin typeface="Cambria Math" panose="02040503050406030204" pitchFamily="18" charset="0"/>
                  <a:ea typeface="Cambria Math" panose="02040503050406030204" pitchFamily="18" charset="0"/>
                </a:rPr>
                <a:t> de ocupados en la industria manufacturera</a:t>
              </a:r>
              <a:r>
                <a:rPr lang="es-ES" sz="1050" b="0" i="0">
                  <a:latin typeface="Cambria Math" panose="02040503050406030204" pitchFamily="18" charset="0"/>
                  <a:ea typeface="Cambria Math" panose="02040503050406030204" pitchFamily="18" charset="0"/>
                </a:rPr>
                <a:t>=</a:t>
              </a:r>
              <a:endParaRPr lang="es-CR" sz="1050" b="0" i="0">
                <a:latin typeface="Cambria Math" panose="02040503050406030204" pitchFamily="18" charset="0"/>
                <a:ea typeface="Cambria Math" panose="02040503050406030204" pitchFamily="18" charset="0"/>
              </a:endParaRPr>
            </a:p>
            <a:p>
              <a:endParaRPr lang="es-CR" sz="1050" b="0" i="0">
                <a:latin typeface="Cambria Math" panose="02040503050406030204" pitchFamily="18" charset="0"/>
                <a:ea typeface="Cambria Math" panose="02040503050406030204" pitchFamily="18" charset="0"/>
              </a:endParaRPr>
            </a:p>
            <a:p>
              <a:pPr/>
              <a:r>
                <a:rPr lang="es-ES" sz="1050" b="0" i="0">
                  <a:latin typeface="Cambria Math" panose="02040503050406030204" pitchFamily="18" charset="0"/>
                  <a:ea typeface="Cambria Math" panose="02040503050406030204" pitchFamily="18" charset="0"/>
                </a:rPr>
                <a:t>(Población ocupada en la industria manufacturera)/(Población ocupada)×100</a:t>
              </a:r>
            </a:p>
          </xdr:txBody>
        </xdr:sp>
      </mc:Fallback>
    </mc:AlternateContent>
    <xdr:clientData/>
  </xdr:oneCellAnchor>
</xdr:wsDr>
</file>

<file path=xl/drawings/drawing208.xml><?xml version="1.0" encoding="utf-8"?>
<xdr:wsDr xmlns:xdr="http://schemas.openxmlformats.org/drawingml/2006/spreadsheetDrawing" xmlns:a="http://schemas.openxmlformats.org/drawingml/2006/main">
  <xdr:oneCellAnchor>
    <xdr:from>
      <xdr:col>3</xdr:col>
      <xdr:colOff>1797843</xdr:colOff>
      <xdr:row>15</xdr:row>
      <xdr:rowOff>90488</xdr:rowOff>
    </xdr:from>
    <xdr:ext cx="2670283" cy="446532"/>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0201-000002000000}"/>
                </a:ext>
              </a:extLst>
            </xdr:cNvPr>
            <xdr:cNvSpPr txBox="1"/>
          </xdr:nvSpPr>
          <xdr:spPr>
            <a:xfrm>
              <a:off x="5922168" y="8748713"/>
              <a:ext cx="2670283" cy="4465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400" i="1">
                            <a:latin typeface="Cambria Math" panose="02040503050406030204" pitchFamily="18" charset="0"/>
                          </a:rPr>
                        </m:ctrlPr>
                      </m:fPr>
                      <m:num>
                        <m:sSub>
                          <m:sSubPr>
                            <m:ctrlPr>
                              <a:rPr lang="es-CR" sz="1400" i="1">
                                <a:latin typeface="Cambria Math" panose="02040503050406030204" pitchFamily="18" charset="0"/>
                              </a:rPr>
                            </m:ctrlPr>
                          </m:sSubPr>
                          <m:e>
                            <m:r>
                              <a:rPr lang="es-CR" sz="1400" b="0" i="1">
                                <a:latin typeface="Cambria Math" panose="02040503050406030204" pitchFamily="18" charset="0"/>
                              </a:rPr>
                              <m:t>𝑉𝐴</m:t>
                            </m:r>
                          </m:e>
                          <m:sub>
                            <m:r>
                              <a:rPr lang="es-CR" sz="1400" b="0" i="1">
                                <a:latin typeface="Cambria Math" panose="02040503050406030204" pitchFamily="18" charset="0"/>
                              </a:rPr>
                              <m:t>𝑖𝑛𝑑𝑢𝑠𝑡𝑟𝑖𝑎𝑠</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𝑝𝑒𝑞𝑢𝑒</m:t>
                            </m:r>
                            <m:r>
                              <a:rPr lang="es-CR" sz="1400" b="0" i="1">
                                <a:latin typeface="Cambria Math" panose="02040503050406030204" pitchFamily="18" charset="0"/>
                              </a:rPr>
                              <m:t>ñ</m:t>
                            </m:r>
                            <m:r>
                              <a:rPr lang="es-CR" sz="1400" b="0" i="1">
                                <a:latin typeface="Cambria Math" panose="02040503050406030204" pitchFamily="18" charset="0"/>
                              </a:rPr>
                              <m:t>𝑎</m:t>
                            </m:r>
                            <m:r>
                              <a:rPr lang="es-CR" sz="1400" b="0" i="1">
                                <a:latin typeface="Cambria Math" panose="02040503050406030204" pitchFamily="18" charset="0"/>
                              </a:rPr>
                              <m:t> </m:t>
                            </m:r>
                            <m:r>
                              <a:rPr lang="es-CR" sz="1400" b="0" i="1">
                                <a:latin typeface="Cambria Math" panose="02040503050406030204" pitchFamily="18" charset="0"/>
                              </a:rPr>
                              <m:t>𝑒𝑠𝑐𝑎𝑙𝑎</m:t>
                            </m:r>
                          </m:sub>
                        </m:sSub>
                      </m:num>
                      <m:den>
                        <m:sSub>
                          <m:sSubPr>
                            <m:ctrlPr>
                              <a:rPr lang="es-CR" sz="1400" i="1">
                                <a:latin typeface="Cambria Math" panose="02040503050406030204" pitchFamily="18" charset="0"/>
                              </a:rPr>
                            </m:ctrlPr>
                          </m:sSubPr>
                          <m:e>
                            <m:r>
                              <a:rPr lang="es-CR" sz="1400" b="0" i="1">
                                <a:latin typeface="Cambria Math" panose="02040503050406030204" pitchFamily="18" charset="0"/>
                              </a:rPr>
                              <m:t>𝑉𝐴</m:t>
                            </m:r>
                          </m:e>
                          <m:sub>
                            <m:r>
                              <a:rPr lang="es-CR" sz="1400" b="0" i="1">
                                <a:latin typeface="Cambria Math" panose="02040503050406030204" pitchFamily="18" charset="0"/>
                              </a:rPr>
                              <m:t>𝑖𝑛𝑑𝑢𝑠𝑡𝑟𝑖𝑎𝑙</m:t>
                            </m:r>
                          </m:sub>
                        </m:sSub>
                      </m:den>
                    </m:f>
                    <m:r>
                      <a:rPr lang="es-CR" sz="1400" b="0" i="1">
                        <a:latin typeface="Cambria Math" panose="02040503050406030204" pitchFamily="18" charset="0"/>
                        <a:ea typeface="Cambria Math" panose="02040503050406030204" pitchFamily="18" charset="0"/>
                      </a:rPr>
                      <m:t>×100</m:t>
                    </m:r>
                  </m:oMath>
                </m:oMathPara>
              </a14:m>
              <a:endParaRPr lang="es-CR" sz="1400"/>
            </a:p>
          </xdr:txBody>
        </xdr:sp>
      </mc:Choice>
      <mc:Fallback xmlns="">
        <xdr:sp macro="" textlink="">
          <xdr:nvSpPr>
            <xdr:cNvPr id="2" name="CuadroTexto 1">
              <a:extLst>
                <a:ext uri="{FF2B5EF4-FFF2-40B4-BE49-F238E27FC236}">
                  <a16:creationId xmlns:a16="http://schemas.microsoft.com/office/drawing/2014/main" id="{00000000-0008-0000-0201-000002000000}"/>
                </a:ext>
              </a:extLst>
            </xdr:cNvPr>
            <xdr:cNvSpPr txBox="1"/>
          </xdr:nvSpPr>
          <xdr:spPr>
            <a:xfrm>
              <a:off x="5922168" y="8748713"/>
              <a:ext cx="2670283" cy="4465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400" i="0">
                  <a:latin typeface="Cambria Math" panose="02040503050406030204" pitchFamily="18" charset="0"/>
                </a:rPr>
                <a:t>〖</a:t>
              </a:r>
              <a:r>
                <a:rPr lang="es-CR" sz="1400" b="0" i="0">
                  <a:latin typeface="Cambria Math" panose="02040503050406030204" pitchFamily="18" charset="0"/>
                </a:rPr>
                <a:t>𝑉𝐴〗_(𝑖𝑛𝑑𝑢𝑠𝑡𝑟𝑖𝑎𝑠 𝑑𝑒 𝑝𝑒𝑞𝑢𝑒ñ𝑎 𝑒𝑠𝑐𝑎𝑙𝑎)/〖𝑉𝐴〗_𝑖𝑛𝑑𝑢𝑠𝑡𝑟𝑖𝑎𝑙 </a:t>
              </a:r>
              <a:r>
                <a:rPr lang="es-CR" sz="1400" b="0" i="0">
                  <a:latin typeface="Cambria Math" panose="02040503050406030204" pitchFamily="18" charset="0"/>
                  <a:ea typeface="Cambria Math" panose="02040503050406030204" pitchFamily="18" charset="0"/>
                </a:rPr>
                <a:t>×100</a:t>
              </a:r>
              <a:endParaRPr lang="es-CR" sz="1400"/>
            </a:p>
          </xdr:txBody>
        </xdr:sp>
      </mc:Fallback>
    </mc:AlternateContent>
    <xdr:clientData/>
  </xdr:oneCellAnchor>
</xdr:wsDr>
</file>

<file path=xl/drawings/drawing209.xml><?xml version="1.0" encoding="utf-8"?>
<xdr:wsDr xmlns:xdr="http://schemas.openxmlformats.org/drawingml/2006/spreadsheetDrawing" xmlns:a="http://schemas.openxmlformats.org/drawingml/2006/main">
  <xdr:oneCellAnchor>
    <xdr:from>
      <xdr:col>3</xdr:col>
      <xdr:colOff>188118</xdr:colOff>
      <xdr:row>15</xdr:row>
      <xdr:rowOff>116679</xdr:rowOff>
    </xdr:from>
    <xdr:ext cx="5514975" cy="318870"/>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0401-000002000000}"/>
                </a:ext>
              </a:extLst>
            </xdr:cNvPr>
            <xdr:cNvSpPr txBox="1"/>
          </xdr:nvSpPr>
          <xdr:spPr>
            <a:xfrm>
              <a:off x="4312443" y="8955879"/>
              <a:ext cx="5514975" cy="318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00" i="1">
                            <a:latin typeface="Cambria Math" panose="02040503050406030204" pitchFamily="18" charset="0"/>
                          </a:rPr>
                        </m:ctrlPr>
                      </m:fPr>
                      <m:num>
                        <m:r>
                          <a:rPr lang="es-CR" sz="1000" b="0" i="1">
                            <a:latin typeface="Cambria Math" panose="02040503050406030204" pitchFamily="18" charset="0"/>
                          </a:rPr>
                          <m:t>𝐼𝑛𝑑𝑢𝑠𝑡𝑟𝑖𝑎𝑠</m:t>
                        </m:r>
                        <m:r>
                          <a:rPr lang="es-CR" sz="1000" b="0" i="1">
                            <a:latin typeface="Cambria Math" panose="02040503050406030204" pitchFamily="18" charset="0"/>
                          </a:rPr>
                          <m:t> </m:t>
                        </m:r>
                        <m:r>
                          <a:rPr lang="es-CR" sz="1000" b="0" i="1">
                            <a:latin typeface="Cambria Math" panose="02040503050406030204" pitchFamily="18" charset="0"/>
                          </a:rPr>
                          <m:t>𝑎</m:t>
                        </m:r>
                        <m:r>
                          <a:rPr lang="es-CR" sz="1000" b="0" i="1">
                            <a:latin typeface="Cambria Math" panose="02040503050406030204" pitchFamily="18" charset="0"/>
                          </a:rPr>
                          <m:t> </m:t>
                        </m:r>
                        <m:r>
                          <a:rPr lang="es-CR" sz="1000" b="0" i="1">
                            <a:latin typeface="Cambria Math" panose="02040503050406030204" pitchFamily="18" charset="0"/>
                          </a:rPr>
                          <m:t>𝑝𝑒𝑞𝑢𝑒</m:t>
                        </m:r>
                        <m:r>
                          <a:rPr lang="es-CR" sz="1000" b="0" i="1">
                            <a:latin typeface="Cambria Math" panose="02040503050406030204" pitchFamily="18" charset="0"/>
                          </a:rPr>
                          <m:t>ñ</m:t>
                        </m:r>
                        <m:r>
                          <a:rPr lang="es-CR" sz="1000" b="0" i="1">
                            <a:latin typeface="Cambria Math" panose="02040503050406030204" pitchFamily="18" charset="0"/>
                          </a:rPr>
                          <m:t>𝑎</m:t>
                        </m:r>
                        <m:r>
                          <a:rPr lang="es-CR" sz="1000" b="0" i="1">
                            <a:latin typeface="Cambria Math" panose="02040503050406030204" pitchFamily="18" charset="0"/>
                          </a:rPr>
                          <m:t> </m:t>
                        </m:r>
                        <m:r>
                          <a:rPr lang="es-CR" sz="1000" b="0" i="1">
                            <a:latin typeface="Cambria Math" panose="02040503050406030204" pitchFamily="18" charset="0"/>
                          </a:rPr>
                          <m:t>𝑒𝑠𝑐𝑎𝑙𝑎</m:t>
                        </m:r>
                        <m:r>
                          <a:rPr lang="es-CR" sz="1000" b="0" i="1">
                            <a:latin typeface="Cambria Math" panose="02040503050406030204" pitchFamily="18" charset="0"/>
                          </a:rPr>
                          <m:t> </m:t>
                        </m:r>
                        <m:r>
                          <a:rPr lang="es-CR" sz="1000" b="0" i="1">
                            <a:latin typeface="Cambria Math" panose="02040503050406030204" pitchFamily="18" charset="0"/>
                          </a:rPr>
                          <m:t>𝑞𝑢𝑒</m:t>
                        </m:r>
                        <m:r>
                          <a:rPr lang="es-CR" sz="1000" b="0" i="1">
                            <a:latin typeface="Cambria Math" panose="02040503050406030204" pitchFamily="18" charset="0"/>
                          </a:rPr>
                          <m:t> </m:t>
                        </m:r>
                        <m:r>
                          <a:rPr lang="es-CR" sz="1000" b="0" i="1">
                            <a:latin typeface="Cambria Math" panose="02040503050406030204" pitchFamily="18" charset="0"/>
                          </a:rPr>
                          <m:t>h𝑎𝑛</m:t>
                        </m:r>
                        <m:r>
                          <a:rPr lang="es-CR" sz="1000" b="0" i="1">
                            <a:latin typeface="Cambria Math" panose="02040503050406030204" pitchFamily="18" charset="0"/>
                          </a:rPr>
                          <m:t> </m:t>
                        </m:r>
                        <m:r>
                          <a:rPr lang="es-CR" sz="1000" b="0" i="1">
                            <a:latin typeface="Cambria Math" panose="02040503050406030204" pitchFamily="18" charset="0"/>
                          </a:rPr>
                          <m:t>𝑜𝑏𝑡𝑒𝑛𝑖𝑑𝑜</m:t>
                        </m:r>
                        <m:r>
                          <a:rPr lang="es-CR" sz="1000" b="0" i="1">
                            <a:latin typeface="Cambria Math" panose="02040503050406030204" pitchFamily="18" charset="0"/>
                          </a:rPr>
                          <m:t> </m:t>
                        </m:r>
                        <m:r>
                          <a:rPr lang="es-CR" sz="1000" b="0" i="1">
                            <a:latin typeface="Cambria Math" panose="02040503050406030204" pitchFamily="18" charset="0"/>
                          </a:rPr>
                          <m:t>𝑢𝑛</m:t>
                        </m:r>
                        <m:r>
                          <a:rPr lang="es-CR" sz="1000" b="0" i="1">
                            <a:latin typeface="Cambria Math" panose="02040503050406030204" pitchFamily="18" charset="0"/>
                          </a:rPr>
                          <m:t> </m:t>
                        </m:r>
                        <m:r>
                          <a:rPr lang="es-CR" sz="1000" b="0" i="1">
                            <a:latin typeface="Cambria Math" panose="02040503050406030204" pitchFamily="18" charset="0"/>
                          </a:rPr>
                          <m:t>𝑝𝑟</m:t>
                        </m:r>
                        <m:r>
                          <a:rPr lang="es-CR" sz="1000" b="0" i="1">
                            <a:latin typeface="Cambria Math" panose="02040503050406030204" pitchFamily="18" charset="0"/>
                          </a:rPr>
                          <m:t>é</m:t>
                        </m:r>
                        <m:r>
                          <a:rPr lang="es-CR" sz="1000" b="0" i="1">
                            <a:latin typeface="Cambria Math" panose="02040503050406030204" pitchFamily="18" charset="0"/>
                          </a:rPr>
                          <m:t>𝑠𝑡𝑎𝑚𝑜</m:t>
                        </m:r>
                        <m:r>
                          <a:rPr lang="es-CR" sz="1000" b="0" i="1">
                            <a:latin typeface="Cambria Math" panose="02040503050406030204" pitchFamily="18" charset="0"/>
                          </a:rPr>
                          <m:t> </m:t>
                        </m:r>
                        <m:r>
                          <a:rPr lang="es-CR" sz="1000" b="0" i="1">
                            <a:latin typeface="Cambria Math" panose="02040503050406030204" pitchFamily="18" charset="0"/>
                          </a:rPr>
                          <m:t>𝑜</m:t>
                        </m:r>
                        <m:r>
                          <a:rPr lang="es-CR" sz="1000" b="0" i="1">
                            <a:latin typeface="Cambria Math" panose="02040503050406030204" pitchFamily="18" charset="0"/>
                          </a:rPr>
                          <m:t> </m:t>
                        </m:r>
                        <m:r>
                          <a:rPr lang="es-CR" sz="1000" b="0" i="1">
                            <a:latin typeface="Cambria Math" panose="02040503050406030204" pitchFamily="18" charset="0"/>
                          </a:rPr>
                          <m:t>𝑢𝑛𝑎</m:t>
                        </m:r>
                        <m:r>
                          <a:rPr lang="es-CR" sz="1000" b="0" i="1">
                            <a:latin typeface="Cambria Math" panose="02040503050406030204" pitchFamily="18" charset="0"/>
                          </a:rPr>
                          <m:t> </m:t>
                        </m:r>
                        <m:r>
                          <a:rPr lang="es-CR" sz="1000" b="0" i="1">
                            <a:latin typeface="Cambria Math" panose="02040503050406030204" pitchFamily="18" charset="0"/>
                          </a:rPr>
                          <m:t>𝑙</m:t>
                        </m:r>
                        <m:r>
                          <a:rPr lang="es-CR" sz="1000" b="0" i="1">
                            <a:latin typeface="Cambria Math" panose="02040503050406030204" pitchFamily="18" charset="0"/>
                          </a:rPr>
                          <m:t>í</m:t>
                        </m:r>
                        <m:r>
                          <a:rPr lang="es-CR" sz="1000" b="0" i="1">
                            <a:latin typeface="Cambria Math" panose="02040503050406030204" pitchFamily="18" charset="0"/>
                          </a:rPr>
                          <m:t>𝑛𝑒𝑎</m:t>
                        </m:r>
                        <m:r>
                          <a:rPr lang="es-CR" sz="1000" b="0" i="1">
                            <a:latin typeface="Cambria Math" panose="02040503050406030204" pitchFamily="18" charset="0"/>
                          </a:rPr>
                          <m:t> </m:t>
                        </m:r>
                        <m:r>
                          <a:rPr lang="es-CR" sz="1000" b="0" i="1">
                            <a:latin typeface="Cambria Math" panose="02040503050406030204" pitchFamily="18" charset="0"/>
                          </a:rPr>
                          <m:t>𝑑𝑒</m:t>
                        </m:r>
                        <m:r>
                          <a:rPr lang="es-CR" sz="1000" b="0" i="1">
                            <a:latin typeface="Cambria Math" panose="02040503050406030204" pitchFamily="18" charset="0"/>
                          </a:rPr>
                          <m:t> </m:t>
                        </m:r>
                        <m:r>
                          <a:rPr lang="es-CR" sz="1000" b="0" i="1">
                            <a:latin typeface="Cambria Math" panose="02040503050406030204" pitchFamily="18" charset="0"/>
                          </a:rPr>
                          <m:t>𝑐𝑟</m:t>
                        </m:r>
                        <m:r>
                          <a:rPr lang="es-CR" sz="1000" b="0" i="1">
                            <a:latin typeface="Cambria Math" panose="02040503050406030204" pitchFamily="18" charset="0"/>
                          </a:rPr>
                          <m:t>é</m:t>
                        </m:r>
                        <m:r>
                          <a:rPr lang="es-CR" sz="1000" b="0" i="1">
                            <a:latin typeface="Cambria Math" panose="02040503050406030204" pitchFamily="18" charset="0"/>
                          </a:rPr>
                          <m:t>𝑑𝑖𝑡𝑜</m:t>
                        </m:r>
                      </m:num>
                      <m:den>
                        <m:r>
                          <a:rPr lang="es-CR" sz="1000" b="0" i="1">
                            <a:latin typeface="Cambria Math" panose="02040503050406030204" pitchFamily="18" charset="0"/>
                          </a:rPr>
                          <m:t>𝑇𝑜𝑡𝑎𝑙</m:t>
                        </m:r>
                        <m:r>
                          <a:rPr lang="es-CR" sz="1000" b="0" i="1">
                            <a:latin typeface="Cambria Math" panose="02040503050406030204" pitchFamily="18" charset="0"/>
                          </a:rPr>
                          <m:t> </m:t>
                        </m:r>
                        <m:r>
                          <a:rPr lang="es-CR" sz="1000" b="0" i="1">
                            <a:latin typeface="Cambria Math" panose="02040503050406030204" pitchFamily="18" charset="0"/>
                          </a:rPr>
                          <m:t>𝑑𝑒</m:t>
                        </m:r>
                        <m:r>
                          <a:rPr lang="es-CR" sz="1000" b="0" i="1">
                            <a:latin typeface="Cambria Math" panose="02040503050406030204" pitchFamily="18" charset="0"/>
                          </a:rPr>
                          <m:t> </m:t>
                        </m:r>
                        <m:r>
                          <a:rPr lang="es-CR" sz="1000" b="0" i="1">
                            <a:latin typeface="Cambria Math" panose="02040503050406030204" pitchFamily="18" charset="0"/>
                          </a:rPr>
                          <m:t>𝑖𝑛𝑑𝑢𝑠𝑡𝑟𝑖𝑎𝑠</m:t>
                        </m:r>
                        <m:r>
                          <a:rPr lang="es-CR" sz="1000" b="0" i="1">
                            <a:latin typeface="Cambria Math" panose="02040503050406030204" pitchFamily="18" charset="0"/>
                          </a:rPr>
                          <m:t> </m:t>
                        </m:r>
                        <m:r>
                          <a:rPr lang="es-CR" sz="1000" b="0" i="1">
                            <a:latin typeface="Cambria Math" panose="02040503050406030204" pitchFamily="18" charset="0"/>
                          </a:rPr>
                          <m:t>𝑎</m:t>
                        </m:r>
                        <m:r>
                          <a:rPr lang="es-CR" sz="1000" b="0" i="1">
                            <a:latin typeface="Cambria Math" panose="02040503050406030204" pitchFamily="18" charset="0"/>
                          </a:rPr>
                          <m:t> </m:t>
                        </m:r>
                        <m:r>
                          <a:rPr lang="es-CR" sz="1000" b="0" i="1">
                            <a:latin typeface="Cambria Math" panose="02040503050406030204" pitchFamily="18" charset="0"/>
                          </a:rPr>
                          <m:t>𝑝𝑒𝑞𝑢𝑒</m:t>
                        </m:r>
                        <m:r>
                          <a:rPr lang="es-CR" sz="1000" b="0" i="1">
                            <a:latin typeface="Cambria Math" panose="02040503050406030204" pitchFamily="18" charset="0"/>
                          </a:rPr>
                          <m:t>ñ</m:t>
                        </m:r>
                        <m:r>
                          <a:rPr lang="es-CR" sz="1000" b="0" i="1">
                            <a:latin typeface="Cambria Math" panose="02040503050406030204" pitchFamily="18" charset="0"/>
                          </a:rPr>
                          <m:t>𝑎</m:t>
                        </m:r>
                        <m:r>
                          <a:rPr lang="es-CR" sz="1000" b="0" i="1">
                            <a:latin typeface="Cambria Math" panose="02040503050406030204" pitchFamily="18" charset="0"/>
                          </a:rPr>
                          <m:t> </m:t>
                        </m:r>
                        <m:r>
                          <a:rPr lang="es-CR" sz="1000" b="0" i="1">
                            <a:latin typeface="Cambria Math" panose="02040503050406030204" pitchFamily="18" charset="0"/>
                          </a:rPr>
                          <m:t>𝑒𝑠𝑐𝑎𝑙𝑎</m:t>
                        </m:r>
                        <m:r>
                          <a:rPr lang="es-CR" sz="1000" b="0" i="1">
                            <a:latin typeface="Cambria Math" panose="02040503050406030204" pitchFamily="18" charset="0"/>
                          </a:rPr>
                          <m:t> </m:t>
                        </m:r>
                      </m:den>
                    </m:f>
                    <m:r>
                      <a:rPr lang="es-CR" sz="1100" b="0" i="1">
                        <a:solidFill>
                          <a:schemeClr val="tx1"/>
                        </a:solidFill>
                        <a:effectLst/>
                        <a:latin typeface="Cambria Math" panose="02040503050406030204" pitchFamily="18" charset="0"/>
                        <a:ea typeface="+mn-ea"/>
                        <a:cs typeface="+mn-cs"/>
                      </a:rPr>
                      <m:t>×</m:t>
                    </m:r>
                    <m:r>
                      <a:rPr lang="es-CR" sz="1000" b="0" i="1">
                        <a:latin typeface="Cambria Math" panose="02040503050406030204" pitchFamily="18" charset="0"/>
                      </a:rPr>
                      <m:t>100</m:t>
                    </m:r>
                  </m:oMath>
                </m:oMathPara>
              </a14:m>
              <a:endParaRPr lang="es-CR" sz="1000"/>
            </a:p>
          </xdr:txBody>
        </xdr:sp>
      </mc:Choice>
      <mc:Fallback xmlns="">
        <xdr:sp macro="" textlink="">
          <xdr:nvSpPr>
            <xdr:cNvPr id="2" name="CuadroTexto 1">
              <a:extLst>
                <a:ext uri="{FF2B5EF4-FFF2-40B4-BE49-F238E27FC236}">
                  <a16:creationId xmlns:a16="http://schemas.microsoft.com/office/drawing/2014/main" id="{00000000-0008-0000-0401-000002000000}"/>
                </a:ext>
              </a:extLst>
            </xdr:cNvPr>
            <xdr:cNvSpPr txBox="1"/>
          </xdr:nvSpPr>
          <xdr:spPr>
            <a:xfrm>
              <a:off x="4312443" y="8955879"/>
              <a:ext cx="5514975" cy="318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000" i="0">
                  <a:latin typeface="Cambria Math" panose="02040503050406030204" pitchFamily="18" charset="0"/>
                </a:rPr>
                <a:t>(</a:t>
              </a:r>
              <a:r>
                <a:rPr lang="es-CR" sz="1000" b="0" i="0">
                  <a:latin typeface="Cambria Math" panose="02040503050406030204" pitchFamily="18" charset="0"/>
                </a:rPr>
                <a:t>𝐼𝑛𝑑𝑢𝑠𝑡𝑟𝑖𝑎𝑠 𝑎 𝑝𝑒𝑞𝑢𝑒ñ𝑎 𝑒𝑠𝑐𝑎𝑙𝑎 𝑞𝑢𝑒 ℎ𝑎𝑛 𝑜𝑏𝑡𝑒𝑛𝑖𝑑𝑜 𝑢𝑛 𝑝𝑟é𝑠𝑡𝑎𝑚𝑜 𝑜 𝑢𝑛𝑎 𝑙í𝑛𝑒𝑎 𝑑𝑒 𝑐𝑟é𝑑𝑖𝑡𝑜)/(𝑇𝑜𝑡𝑎𝑙 𝑑𝑒 𝑖𝑛𝑑𝑢𝑠𝑡𝑟𝑖𝑎𝑠 𝑎 𝑝𝑒𝑞𝑢𝑒ñ𝑎 𝑒𝑠𝑐𝑎𝑙𝑎 )</a:t>
              </a:r>
              <a:r>
                <a:rPr lang="es-CR" sz="1100" b="0" i="0">
                  <a:solidFill>
                    <a:schemeClr val="tx1"/>
                  </a:solidFill>
                  <a:effectLst/>
                  <a:latin typeface="Cambria Math" panose="02040503050406030204" pitchFamily="18" charset="0"/>
                  <a:ea typeface="+mn-ea"/>
                  <a:cs typeface="+mn-cs"/>
                </a:rPr>
                <a:t>×</a:t>
              </a:r>
              <a:r>
                <a:rPr lang="es-CR" sz="1000" b="0" i="0">
                  <a:latin typeface="Cambria Math" panose="02040503050406030204" pitchFamily="18" charset="0"/>
                </a:rPr>
                <a:t>100</a:t>
              </a:r>
              <a:endParaRPr lang="es-CR" sz="1000"/>
            </a:p>
          </xdr:txBody>
        </xdr:sp>
      </mc:Fallback>
    </mc:AlternateContent>
    <xdr:clientData/>
  </xdr:oneCellAnchor>
</xdr:wsDr>
</file>

<file path=xl/drawings/drawing210.xml><?xml version="1.0" encoding="utf-8"?>
<xdr:wsDr xmlns:xdr="http://schemas.openxmlformats.org/drawingml/2006/spreadsheetDrawing" xmlns:a="http://schemas.openxmlformats.org/drawingml/2006/main">
  <xdr:twoCellAnchor>
    <xdr:from>
      <xdr:col>1</xdr:col>
      <xdr:colOff>952500</xdr:colOff>
      <xdr:row>20</xdr:row>
      <xdr:rowOff>47625</xdr:rowOff>
    </xdr:from>
    <xdr:to>
      <xdr:col>8</xdr:col>
      <xdr:colOff>200025</xdr:colOff>
      <xdr:row>43</xdr:row>
      <xdr:rowOff>19050</xdr:rowOff>
    </xdr:to>
    <xdr:graphicFrame macro="">
      <xdr:nvGraphicFramePr>
        <xdr:cNvPr id="2" name="Gráfico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1.xml><?xml version="1.0" encoding="utf-8"?>
<c:userShapes xmlns:c="http://schemas.openxmlformats.org/drawingml/2006/chart">
  <cdr:relSizeAnchor xmlns:cdr="http://schemas.openxmlformats.org/drawingml/2006/chartDrawing">
    <cdr:from>
      <cdr:x>0.00183</cdr:x>
      <cdr:y>0.88012</cdr:y>
    </cdr:from>
    <cdr:to>
      <cdr:x>0.73993</cdr:x>
      <cdr:y>1</cdr:y>
    </cdr:to>
    <cdr:sp macro="" textlink="">
      <cdr:nvSpPr>
        <cdr:cNvPr id="2" name="CuadroTexto 1"/>
        <cdr:cNvSpPr txBox="1"/>
      </cdr:nvSpPr>
      <cdr:spPr>
        <a:xfrm xmlns:a="http://schemas.openxmlformats.org/drawingml/2006/main">
          <a:off x="9525" y="2867025"/>
          <a:ext cx="3838575" cy="3905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eaLnBrk="1" fontAlgn="auto" latinLnBrk="0" hangingPunct="1"/>
          <a:r>
            <a:rPr lang="en-US" sz="900" b="0" i="0" baseline="0">
              <a:effectLst/>
              <a:latin typeface="+mn-lt"/>
              <a:ea typeface="+mn-ea"/>
              <a:cs typeface="+mn-cs"/>
            </a:rPr>
            <a:t>Nota: Series en volumen encadenado, año de referencia 2012</a:t>
          </a:r>
          <a:endParaRPr lang="es-CR" sz="900">
            <a:effectLst/>
          </a:endParaRPr>
        </a:p>
        <a:p xmlns:a="http://schemas.openxmlformats.org/drawingml/2006/main">
          <a:r>
            <a:rPr lang="en-US" sz="900" b="0" i="0" baseline="0">
              <a:effectLst/>
              <a:latin typeface="+mn-lt"/>
              <a:ea typeface="+mn-ea"/>
              <a:cs typeface="+mn-cs"/>
            </a:rPr>
            <a:t>Fuente: BCCR, Cuenta de Energía 2011-2016.</a:t>
          </a:r>
          <a:endParaRPr lang="es-CR" sz="900">
            <a:effectLst/>
          </a:endParaRPr>
        </a:p>
      </cdr:txBody>
    </cdr:sp>
  </cdr:relSizeAnchor>
</c:userShapes>
</file>

<file path=xl/drawings/drawing212.xml><?xml version="1.0" encoding="utf-8"?>
<xdr:wsDr xmlns:xdr="http://schemas.openxmlformats.org/drawingml/2006/spreadsheetDrawing" xmlns:a="http://schemas.openxmlformats.org/drawingml/2006/main">
  <xdr:twoCellAnchor>
    <xdr:from>
      <xdr:col>3</xdr:col>
      <xdr:colOff>76200</xdr:colOff>
      <xdr:row>15</xdr:row>
      <xdr:rowOff>228600</xdr:rowOff>
    </xdr:from>
    <xdr:to>
      <xdr:col>3</xdr:col>
      <xdr:colOff>4467225</xdr:colOff>
      <xdr:row>15</xdr:row>
      <xdr:rowOff>542925</xdr:rowOff>
    </xdr:to>
    <xdr:pic>
      <xdr:nvPicPr>
        <xdr:cNvPr id="2" name="Imagen 1"/>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200525" y="6400800"/>
          <a:ext cx="4391025"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76200</xdr:colOff>
      <xdr:row>15</xdr:row>
      <xdr:rowOff>228600</xdr:rowOff>
    </xdr:from>
    <xdr:to>
      <xdr:col>3</xdr:col>
      <xdr:colOff>4467225</xdr:colOff>
      <xdr:row>15</xdr:row>
      <xdr:rowOff>542925</xdr:rowOff>
    </xdr:to>
    <xdr:pic>
      <xdr:nvPicPr>
        <xdr:cNvPr id="3" name="Imagen 2"/>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200525" y="6753225"/>
          <a:ext cx="4391025"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76200</xdr:colOff>
      <xdr:row>15</xdr:row>
      <xdr:rowOff>228600</xdr:rowOff>
    </xdr:from>
    <xdr:to>
      <xdr:col>3</xdr:col>
      <xdr:colOff>4467225</xdr:colOff>
      <xdr:row>15</xdr:row>
      <xdr:rowOff>542925</xdr:rowOff>
    </xdr:to>
    <xdr:pic>
      <xdr:nvPicPr>
        <xdr:cNvPr id="4" name="Imagen 3"/>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200525" y="7029450"/>
          <a:ext cx="4391025"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76200</xdr:colOff>
      <xdr:row>15</xdr:row>
      <xdr:rowOff>228600</xdr:rowOff>
    </xdr:from>
    <xdr:to>
      <xdr:col>3</xdr:col>
      <xdr:colOff>4467225</xdr:colOff>
      <xdr:row>15</xdr:row>
      <xdr:rowOff>542925</xdr:rowOff>
    </xdr:to>
    <xdr:pic>
      <xdr:nvPicPr>
        <xdr:cNvPr id="5" name="Imagen 4"/>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200525" y="7029450"/>
          <a:ext cx="4391025"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3.xml><?xml version="1.0" encoding="utf-8"?>
<xdr:wsDr xmlns:xdr="http://schemas.openxmlformats.org/drawingml/2006/spreadsheetDrawing" xmlns:a="http://schemas.openxmlformats.org/drawingml/2006/main">
  <xdr:twoCellAnchor>
    <xdr:from>
      <xdr:col>1</xdr:col>
      <xdr:colOff>962023</xdr:colOff>
      <xdr:row>20</xdr:row>
      <xdr:rowOff>95250</xdr:rowOff>
    </xdr:from>
    <xdr:to>
      <xdr:col>12</xdr:col>
      <xdr:colOff>228600</xdr:colOff>
      <xdr:row>56</xdr:row>
      <xdr:rowOff>133350</xdr:rowOff>
    </xdr:to>
    <xdr:graphicFrame macro="">
      <xdr:nvGraphicFramePr>
        <xdr:cNvPr id="2" name="Gráfico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4.xml><?xml version="1.0" encoding="utf-8"?>
<c:userShapes xmlns:c="http://schemas.openxmlformats.org/drawingml/2006/chart">
  <cdr:relSizeAnchor xmlns:cdr="http://schemas.openxmlformats.org/drawingml/2006/chartDrawing">
    <cdr:from>
      <cdr:x>0.01415</cdr:x>
      <cdr:y>0.92096</cdr:y>
    </cdr:from>
    <cdr:to>
      <cdr:x>0.52359</cdr:x>
      <cdr:y>1</cdr:y>
    </cdr:to>
    <cdr:sp macro="" textlink="">
      <cdr:nvSpPr>
        <cdr:cNvPr id="2" name="CuadroTexto 1"/>
        <cdr:cNvSpPr txBox="1"/>
      </cdr:nvSpPr>
      <cdr:spPr>
        <a:xfrm xmlns:a="http://schemas.openxmlformats.org/drawingml/2006/main">
          <a:off x="114302" y="4772025"/>
          <a:ext cx="4114800" cy="4095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US" sz="900" b="0" i="0" baseline="0">
              <a:effectLst/>
              <a:latin typeface="+mn-lt"/>
              <a:ea typeface="+mn-ea"/>
              <a:cs typeface="+mn-cs"/>
            </a:rPr>
            <a:t>Nota: Series en volumen encadenado, año de referencia 2012</a:t>
          </a:r>
          <a:endParaRPr lang="es-CR" sz="900">
            <a:effectLst/>
          </a:endParaRPr>
        </a:p>
        <a:p xmlns:a="http://schemas.openxmlformats.org/drawingml/2006/main">
          <a:r>
            <a:rPr lang="en-US" sz="900" b="0" i="0" baseline="0">
              <a:effectLst/>
              <a:latin typeface="+mn-lt"/>
              <a:ea typeface="+mn-ea"/>
              <a:cs typeface="+mn-cs"/>
            </a:rPr>
            <a:t>Fuente: BCCR, Cuenta de Energía 2011-2016.</a:t>
          </a:r>
          <a:endParaRPr lang="es-CR" sz="900">
            <a:effectLst/>
          </a:endParaRPr>
        </a:p>
      </cdr:txBody>
    </cdr:sp>
  </cdr:relSizeAnchor>
</c:userShapes>
</file>

<file path=xl/drawings/drawing215.xml><?xml version="1.0" encoding="utf-8"?>
<xdr:wsDr xmlns:xdr="http://schemas.openxmlformats.org/drawingml/2006/spreadsheetDrawing" xmlns:a="http://schemas.openxmlformats.org/drawingml/2006/main">
  <xdr:twoCellAnchor>
    <xdr:from>
      <xdr:col>3</xdr:col>
      <xdr:colOff>142875</xdr:colOff>
      <xdr:row>15</xdr:row>
      <xdr:rowOff>433388</xdr:rowOff>
    </xdr:from>
    <xdr:to>
      <xdr:col>3</xdr:col>
      <xdr:colOff>5200650</xdr:colOff>
      <xdr:row>15</xdr:row>
      <xdr:rowOff>747713</xdr:rowOff>
    </xdr:to>
    <xdr:pic>
      <xdr:nvPicPr>
        <xdr:cNvPr id="2" name="Imagen 1"/>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267200" y="6376988"/>
          <a:ext cx="5057775"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142875</xdr:colOff>
      <xdr:row>15</xdr:row>
      <xdr:rowOff>433388</xdr:rowOff>
    </xdr:from>
    <xdr:to>
      <xdr:col>3</xdr:col>
      <xdr:colOff>5200650</xdr:colOff>
      <xdr:row>15</xdr:row>
      <xdr:rowOff>747713</xdr:rowOff>
    </xdr:to>
    <xdr:pic>
      <xdr:nvPicPr>
        <xdr:cNvPr id="3" name="Imagen 2"/>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267200" y="6767513"/>
          <a:ext cx="5057775"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142875</xdr:colOff>
      <xdr:row>15</xdr:row>
      <xdr:rowOff>433388</xdr:rowOff>
    </xdr:from>
    <xdr:to>
      <xdr:col>3</xdr:col>
      <xdr:colOff>5200650</xdr:colOff>
      <xdr:row>15</xdr:row>
      <xdr:rowOff>747713</xdr:rowOff>
    </xdr:to>
    <xdr:pic>
      <xdr:nvPicPr>
        <xdr:cNvPr id="4" name="Imagen 3"/>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267200" y="7034213"/>
          <a:ext cx="5057775"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142875</xdr:colOff>
      <xdr:row>15</xdr:row>
      <xdr:rowOff>433388</xdr:rowOff>
    </xdr:from>
    <xdr:to>
      <xdr:col>3</xdr:col>
      <xdr:colOff>5200650</xdr:colOff>
      <xdr:row>15</xdr:row>
      <xdr:rowOff>747713</xdr:rowOff>
    </xdr:to>
    <xdr:pic>
      <xdr:nvPicPr>
        <xdr:cNvPr id="5" name="Imagen 4"/>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267200" y="7034213"/>
          <a:ext cx="5057775"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6.xml><?xml version="1.0" encoding="utf-8"?>
<xdr:wsDr xmlns:xdr="http://schemas.openxmlformats.org/drawingml/2006/spreadsheetDrawing" xmlns:a="http://schemas.openxmlformats.org/drawingml/2006/main">
  <xdr:twoCellAnchor>
    <xdr:from>
      <xdr:col>2</xdr:col>
      <xdr:colOff>0</xdr:colOff>
      <xdr:row>23</xdr:row>
      <xdr:rowOff>128586</xdr:rowOff>
    </xdr:from>
    <xdr:to>
      <xdr:col>8</xdr:col>
      <xdr:colOff>657225</xdr:colOff>
      <xdr:row>45</xdr:row>
      <xdr:rowOff>57149</xdr:rowOff>
    </xdr:to>
    <xdr:graphicFrame macro="">
      <xdr:nvGraphicFramePr>
        <xdr:cNvPr id="2" name="Gráfico 1">
          <a:extLst>
            <a:ext uri="{FF2B5EF4-FFF2-40B4-BE49-F238E27FC236}">
              <a16:creationId xmlns:a16="http://schemas.microsoft.com/office/drawing/2014/main" id="{00000000-0008-0000-0701-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7.xml><?xml version="1.0" encoding="utf-8"?>
<xdr:wsDr xmlns:xdr="http://schemas.openxmlformats.org/drawingml/2006/spreadsheetDrawing" xmlns:a="http://schemas.openxmlformats.org/drawingml/2006/main">
  <xdr:oneCellAnchor>
    <xdr:from>
      <xdr:col>3</xdr:col>
      <xdr:colOff>919162</xdr:colOff>
      <xdr:row>15</xdr:row>
      <xdr:rowOff>92869</xdr:rowOff>
    </xdr:from>
    <xdr:ext cx="3081338" cy="321114"/>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0801-000002000000}"/>
                </a:ext>
              </a:extLst>
            </xdr:cNvPr>
            <xdr:cNvSpPr txBox="1"/>
          </xdr:nvSpPr>
          <xdr:spPr>
            <a:xfrm>
              <a:off x="4995862" y="8732044"/>
              <a:ext cx="3081338" cy="321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𝐺𝑎𝑠𝑡𝑜𝑠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𝑖𝑛𝑣𝑒𝑠𝑡𝑖𝑔𝑎𝑐𝑖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𝑑𝑒𝑠𝑎𝑟𝑟𝑜𝑙𝑙𝑜</m:t>
                        </m:r>
                      </m:num>
                      <m:den>
                        <m:r>
                          <a:rPr lang="es-CR" sz="1100" b="0" i="1">
                            <a:latin typeface="Cambria Math" panose="02040503050406030204" pitchFamily="18" charset="0"/>
                          </a:rPr>
                          <m:t>𝑃𝐼𝐵</m:t>
                        </m:r>
                      </m:den>
                    </m:f>
                    <m:r>
                      <a:rPr lang="es-CR" sz="1100" b="0" i="1">
                        <a:latin typeface="Cambria Math" panose="02040503050406030204" pitchFamily="18" charset="0"/>
                        <a:ea typeface="Cambria Math" panose="02040503050406030204" pitchFamily="18" charset="0"/>
                      </a:rPr>
                      <m:t>×</m:t>
                    </m:r>
                    <m:r>
                      <a:rPr lang="es-ES" sz="1100" b="0" i="1">
                        <a:latin typeface="Cambria Math" panose="02040503050406030204" pitchFamily="18" charset="0"/>
                        <a:ea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0801-000002000000}"/>
                </a:ext>
              </a:extLst>
            </xdr:cNvPr>
            <xdr:cNvSpPr txBox="1"/>
          </xdr:nvSpPr>
          <xdr:spPr>
            <a:xfrm>
              <a:off x="4995862" y="8732044"/>
              <a:ext cx="3081338" cy="321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𝐺𝑎𝑠𝑡𝑜𝑠 𝑒𝑛 𝑖𝑛𝑣𝑒𝑠𝑡𝑖𝑔𝑎𝑐𝑖ó𝑛 𝑦 𝑑𝑒𝑠𝑎𝑟𝑟𝑜𝑙𝑙𝑜)/𝑃𝐼𝐵</a:t>
              </a:r>
              <a:r>
                <a:rPr lang="es-CR" sz="1100" b="0" i="0">
                  <a:latin typeface="Cambria Math" panose="02040503050406030204" pitchFamily="18" charset="0"/>
                  <a:ea typeface="Cambria Math" panose="02040503050406030204" pitchFamily="18" charset="0"/>
                </a:rPr>
                <a:t>×</a:t>
              </a:r>
              <a:r>
                <a:rPr lang="es-ES" sz="1100" b="0" i="0">
                  <a:latin typeface="Cambria Math" panose="02040503050406030204" pitchFamily="18" charset="0"/>
                  <a:ea typeface="Cambria Math" panose="02040503050406030204" pitchFamily="18" charset="0"/>
                </a:rPr>
                <a:t>100</a:t>
              </a:r>
              <a:endParaRPr lang="es-CR" sz="1100"/>
            </a:p>
          </xdr:txBody>
        </xdr:sp>
      </mc:Fallback>
    </mc:AlternateContent>
    <xdr:clientData/>
  </xdr:oneCellAnchor>
  <xdr:oneCellAnchor>
    <xdr:from>
      <xdr:col>3</xdr:col>
      <xdr:colOff>919162</xdr:colOff>
      <xdr:row>15</xdr:row>
      <xdr:rowOff>92869</xdr:rowOff>
    </xdr:from>
    <xdr:ext cx="3081338" cy="321114"/>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0801-000002000000}"/>
                </a:ext>
              </a:extLst>
            </xdr:cNvPr>
            <xdr:cNvSpPr txBox="1"/>
          </xdr:nvSpPr>
          <xdr:spPr>
            <a:xfrm>
              <a:off x="4995862" y="8732044"/>
              <a:ext cx="3081338" cy="321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𝐺𝑎𝑠𝑡𝑜𝑠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𝑖𝑛𝑣𝑒𝑠𝑡𝑖𝑔𝑎𝑐𝑖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𝑑𝑒𝑠𝑎𝑟𝑟𝑜𝑙𝑙𝑜</m:t>
                        </m:r>
                      </m:num>
                      <m:den>
                        <m:r>
                          <a:rPr lang="es-CR" sz="1100" b="0" i="1">
                            <a:latin typeface="Cambria Math" panose="02040503050406030204" pitchFamily="18" charset="0"/>
                          </a:rPr>
                          <m:t>𝑃𝐼𝐵</m:t>
                        </m:r>
                      </m:den>
                    </m:f>
                    <m:r>
                      <a:rPr lang="es-CR" sz="1100" b="0" i="1">
                        <a:latin typeface="Cambria Math" panose="02040503050406030204" pitchFamily="18" charset="0"/>
                        <a:ea typeface="Cambria Math" panose="02040503050406030204" pitchFamily="18" charset="0"/>
                      </a:rPr>
                      <m:t>×</m:t>
                    </m:r>
                    <m:r>
                      <a:rPr lang="es-ES" sz="1100" b="0" i="1">
                        <a:latin typeface="Cambria Math" panose="02040503050406030204" pitchFamily="18" charset="0"/>
                        <a:ea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0801-000002000000}"/>
                </a:ext>
              </a:extLst>
            </xdr:cNvPr>
            <xdr:cNvSpPr txBox="1"/>
          </xdr:nvSpPr>
          <xdr:spPr>
            <a:xfrm>
              <a:off x="4995862" y="8732044"/>
              <a:ext cx="3081338" cy="321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𝐺𝑎𝑠𝑡𝑜𝑠 𝑒𝑛 𝑖𝑛𝑣𝑒𝑠𝑡𝑖𝑔𝑎𝑐𝑖ó𝑛 𝑦 𝑑𝑒𝑠𝑎𝑟𝑟𝑜𝑙𝑙𝑜)/𝑃𝐼𝐵</a:t>
              </a:r>
              <a:r>
                <a:rPr lang="es-CR" sz="1100" b="0" i="0">
                  <a:latin typeface="Cambria Math" panose="02040503050406030204" pitchFamily="18" charset="0"/>
                  <a:ea typeface="Cambria Math" panose="02040503050406030204" pitchFamily="18" charset="0"/>
                </a:rPr>
                <a:t>×</a:t>
              </a:r>
              <a:r>
                <a:rPr lang="es-ES" sz="1100" b="0" i="0">
                  <a:latin typeface="Cambria Math" panose="02040503050406030204" pitchFamily="18" charset="0"/>
                  <a:ea typeface="Cambria Math" panose="02040503050406030204" pitchFamily="18" charset="0"/>
                </a:rPr>
                <a:t>100</a:t>
              </a:r>
              <a:endParaRPr lang="es-CR" sz="1100"/>
            </a:p>
          </xdr:txBody>
        </xdr:sp>
      </mc:Fallback>
    </mc:AlternateContent>
    <xdr:clientData/>
  </xdr:oneCellAnchor>
  <xdr:oneCellAnchor>
    <xdr:from>
      <xdr:col>3</xdr:col>
      <xdr:colOff>919162</xdr:colOff>
      <xdr:row>15</xdr:row>
      <xdr:rowOff>92869</xdr:rowOff>
    </xdr:from>
    <xdr:ext cx="3081338" cy="321114"/>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0801-000002000000}"/>
                </a:ext>
              </a:extLst>
            </xdr:cNvPr>
            <xdr:cNvSpPr txBox="1"/>
          </xdr:nvSpPr>
          <xdr:spPr>
            <a:xfrm>
              <a:off x="4995862" y="8922544"/>
              <a:ext cx="3081338" cy="321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𝐺𝑎𝑠𝑡𝑜𝑠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𝑖𝑛𝑣𝑒𝑠𝑡𝑖𝑔𝑎𝑐𝑖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𝑑𝑒𝑠𝑎𝑟𝑟𝑜𝑙𝑙𝑜</m:t>
                        </m:r>
                      </m:num>
                      <m:den>
                        <m:r>
                          <a:rPr lang="es-CR" sz="1100" b="0" i="1">
                            <a:latin typeface="Cambria Math" panose="02040503050406030204" pitchFamily="18" charset="0"/>
                          </a:rPr>
                          <m:t>𝑃𝐼𝐵</m:t>
                        </m:r>
                      </m:den>
                    </m:f>
                    <m:r>
                      <a:rPr lang="es-CR" sz="1100" b="0" i="1">
                        <a:latin typeface="Cambria Math" panose="02040503050406030204" pitchFamily="18" charset="0"/>
                        <a:ea typeface="Cambria Math" panose="02040503050406030204" pitchFamily="18" charset="0"/>
                      </a:rPr>
                      <m:t>×</m:t>
                    </m:r>
                    <m:r>
                      <a:rPr lang="es-ES" sz="1100" b="0" i="1">
                        <a:latin typeface="Cambria Math" panose="02040503050406030204" pitchFamily="18" charset="0"/>
                        <a:ea typeface="Cambria Math" panose="02040503050406030204" pitchFamily="18" charset="0"/>
                      </a:rPr>
                      <m:t>100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0801-000002000000}"/>
                </a:ext>
              </a:extLst>
            </xdr:cNvPr>
            <xdr:cNvSpPr txBox="1"/>
          </xdr:nvSpPr>
          <xdr:spPr>
            <a:xfrm>
              <a:off x="4995862" y="8922544"/>
              <a:ext cx="3081338" cy="321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𝐺𝑎𝑠𝑡𝑜𝑠 𝑒𝑛 𝑖𝑛𝑣𝑒𝑠𝑡𝑖𝑔𝑎𝑐𝑖ó𝑛 𝑦 𝑑𝑒𝑠𝑎𝑟𝑟𝑜𝑙𝑙𝑜)/𝑃𝐼𝐵</a:t>
              </a:r>
              <a:r>
                <a:rPr lang="es-CR" sz="1100" b="0" i="0">
                  <a:latin typeface="Cambria Math" panose="02040503050406030204" pitchFamily="18" charset="0"/>
                  <a:ea typeface="Cambria Math" panose="02040503050406030204" pitchFamily="18" charset="0"/>
                </a:rPr>
                <a:t>×</a:t>
              </a:r>
              <a:r>
                <a:rPr lang="es-ES" sz="1100" b="0" i="0">
                  <a:latin typeface="Cambria Math" panose="02040503050406030204" pitchFamily="18" charset="0"/>
                  <a:ea typeface="Cambria Math" panose="02040503050406030204" pitchFamily="18" charset="0"/>
                </a:rPr>
                <a:t>100</a:t>
              </a:r>
              <a:endParaRPr lang="es-CR" sz="1100"/>
            </a:p>
          </xdr:txBody>
        </xdr:sp>
      </mc:Fallback>
    </mc:AlternateContent>
    <xdr:clientData/>
  </xdr:oneCellAnchor>
  <xdr:oneCellAnchor>
    <xdr:from>
      <xdr:col>3</xdr:col>
      <xdr:colOff>919162</xdr:colOff>
      <xdr:row>15</xdr:row>
      <xdr:rowOff>92869</xdr:rowOff>
    </xdr:from>
    <xdr:ext cx="3081338" cy="321114"/>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0801-000002000000}"/>
                </a:ext>
              </a:extLst>
            </xdr:cNvPr>
            <xdr:cNvSpPr txBox="1"/>
          </xdr:nvSpPr>
          <xdr:spPr>
            <a:xfrm>
              <a:off x="4995862" y="8922544"/>
              <a:ext cx="3081338" cy="321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𝐺𝑎𝑠𝑡𝑜𝑠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𝑖𝑛𝑣𝑒𝑠𝑡𝑖𝑔𝑎𝑐𝑖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𝑑𝑒𝑠𝑎𝑟𝑟𝑜𝑙𝑙𝑜</m:t>
                        </m:r>
                      </m:num>
                      <m:den>
                        <m:r>
                          <a:rPr lang="es-CR" sz="1100" b="0" i="1">
                            <a:latin typeface="Cambria Math" panose="02040503050406030204" pitchFamily="18" charset="0"/>
                          </a:rPr>
                          <m:t>𝑃𝐼𝐵</m:t>
                        </m:r>
                      </m:den>
                    </m:f>
                    <m:r>
                      <a:rPr lang="es-CR" sz="1100" b="0" i="1">
                        <a:latin typeface="Cambria Math" panose="02040503050406030204" pitchFamily="18" charset="0"/>
                        <a:ea typeface="Cambria Math" panose="02040503050406030204" pitchFamily="18" charset="0"/>
                      </a:rPr>
                      <m:t>×</m:t>
                    </m:r>
                    <m:r>
                      <a:rPr lang="es-ES" sz="1100" b="0" i="1">
                        <a:latin typeface="Cambria Math" panose="02040503050406030204" pitchFamily="18" charset="0"/>
                        <a:ea typeface="Cambria Math" panose="02040503050406030204" pitchFamily="18" charset="0"/>
                      </a:rPr>
                      <m:t>100</m:t>
                    </m:r>
                  </m:oMath>
                </m:oMathPara>
              </a14:m>
              <a:endParaRPr lang="es-CR" sz="1100"/>
            </a:p>
          </xdr:txBody>
        </xdr:sp>
      </mc:Choice>
      <mc:Fallback xmlns="">
        <xdr:sp macro="" textlink="">
          <xdr:nvSpPr>
            <xdr:cNvPr id="5" name="CuadroTexto 4">
              <a:extLst>
                <a:ext uri="{FF2B5EF4-FFF2-40B4-BE49-F238E27FC236}">
                  <a16:creationId xmlns:a16="http://schemas.microsoft.com/office/drawing/2014/main" id="{00000000-0008-0000-0801-000002000000}"/>
                </a:ext>
              </a:extLst>
            </xdr:cNvPr>
            <xdr:cNvSpPr txBox="1"/>
          </xdr:nvSpPr>
          <xdr:spPr>
            <a:xfrm>
              <a:off x="4995862" y="8922544"/>
              <a:ext cx="3081338" cy="321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𝐺𝑎𝑠𝑡𝑜𝑠 𝑒𝑛 𝑖𝑛𝑣𝑒𝑠𝑡𝑖𝑔𝑎𝑐𝑖ó𝑛 𝑦 𝑑𝑒𝑠𝑎𝑟𝑟𝑜𝑙𝑙𝑜)/𝑃𝐼𝐵</a:t>
              </a:r>
              <a:r>
                <a:rPr lang="es-CR" sz="1100" b="0" i="0">
                  <a:latin typeface="Cambria Math" panose="02040503050406030204" pitchFamily="18" charset="0"/>
                  <a:ea typeface="Cambria Math" panose="02040503050406030204" pitchFamily="18" charset="0"/>
                </a:rPr>
                <a:t>×</a:t>
              </a:r>
              <a:r>
                <a:rPr lang="es-ES" sz="1100" b="0" i="0">
                  <a:latin typeface="Cambria Math" panose="02040503050406030204" pitchFamily="18" charset="0"/>
                  <a:ea typeface="Cambria Math" panose="02040503050406030204" pitchFamily="18" charset="0"/>
                </a:rPr>
                <a:t>100</a:t>
              </a:r>
              <a:endParaRPr lang="es-CR" sz="1100"/>
            </a:p>
          </xdr:txBody>
        </xdr:sp>
      </mc:Fallback>
    </mc:AlternateContent>
    <xdr:clientData/>
  </xdr:oneCellAnchor>
</xdr:wsDr>
</file>

<file path=xl/drawings/drawing218.xml><?xml version="1.0" encoding="utf-8"?>
<xdr:wsDr xmlns:xdr="http://schemas.openxmlformats.org/drawingml/2006/spreadsheetDrawing" xmlns:a="http://schemas.openxmlformats.org/drawingml/2006/main">
  <xdr:twoCellAnchor>
    <xdr:from>
      <xdr:col>6</xdr:col>
      <xdr:colOff>57150</xdr:colOff>
      <xdr:row>8</xdr:row>
      <xdr:rowOff>442912</xdr:rowOff>
    </xdr:from>
    <xdr:to>
      <xdr:col>12</xdr:col>
      <xdr:colOff>57150</xdr:colOff>
      <xdr:row>26</xdr:row>
      <xdr:rowOff>71437</xdr:rowOff>
    </xdr:to>
    <xdr:graphicFrame macro="">
      <xdr:nvGraphicFramePr>
        <xdr:cNvPr id="2" name="Gráfico 1">
          <a:extLst>
            <a:ext uri="{FF2B5EF4-FFF2-40B4-BE49-F238E27FC236}">
              <a16:creationId xmlns:a16="http://schemas.microsoft.com/office/drawing/2014/main" id="{00000000-0008-0000-0901-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9.xml><?xml version="1.0" encoding="utf-8"?>
<xdr:wsDr xmlns:xdr="http://schemas.openxmlformats.org/drawingml/2006/spreadsheetDrawing" xmlns:a="http://schemas.openxmlformats.org/drawingml/2006/main">
  <xdr:oneCellAnchor>
    <xdr:from>
      <xdr:col>3</xdr:col>
      <xdr:colOff>1271928</xdr:colOff>
      <xdr:row>15</xdr:row>
      <xdr:rowOff>92528</xdr:rowOff>
    </xdr:from>
    <xdr:ext cx="2328073" cy="349904"/>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0A01-000002000000}"/>
                </a:ext>
              </a:extLst>
            </xdr:cNvPr>
            <xdr:cNvSpPr txBox="1"/>
          </xdr:nvSpPr>
          <xdr:spPr>
            <a:xfrm>
              <a:off x="5396253" y="5102678"/>
              <a:ext cx="2328073"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𝑖𝑛𝑣𝑒𝑠𝑡𝑖𝑔𝑎𝑑𝑜𝑟𝑒𝑠</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1 000 000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0A01-000002000000}"/>
                </a:ext>
              </a:extLst>
            </xdr:cNvPr>
            <xdr:cNvSpPr txBox="1"/>
          </xdr:nvSpPr>
          <xdr:spPr>
            <a:xfrm>
              <a:off x="5396253" y="5102678"/>
              <a:ext cx="2328073"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𝑇𝑜𝑡𝑎𝑙 𝑑𝑒 𝑖𝑛𝑣𝑒𝑠𝑡𝑖𝑔𝑎𝑑𝑜𝑟𝑒𝑠)/(𝑇𝑜𝑡𝑎𝑙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1 000 000</a:t>
              </a:r>
              <a:endParaRPr lang="es-CR" sz="1100"/>
            </a:p>
          </xdr:txBody>
        </xdr:sp>
      </mc:Fallback>
    </mc:AlternateContent>
    <xdr:clientData/>
  </xdr:oneCellAnchor>
  <xdr:oneCellAnchor>
    <xdr:from>
      <xdr:col>3</xdr:col>
      <xdr:colOff>1271928</xdr:colOff>
      <xdr:row>15</xdr:row>
      <xdr:rowOff>92528</xdr:rowOff>
    </xdr:from>
    <xdr:ext cx="2328073" cy="349904"/>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0A01-000002000000}"/>
                </a:ext>
              </a:extLst>
            </xdr:cNvPr>
            <xdr:cNvSpPr txBox="1"/>
          </xdr:nvSpPr>
          <xdr:spPr>
            <a:xfrm>
              <a:off x="5396253" y="5102678"/>
              <a:ext cx="2328073"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𝑖𝑛𝑣𝑒𝑠𝑡𝑖𝑔𝑎𝑑𝑜𝑟𝑒𝑠</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1 000 000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0A01-000002000000}"/>
                </a:ext>
              </a:extLst>
            </xdr:cNvPr>
            <xdr:cNvSpPr txBox="1"/>
          </xdr:nvSpPr>
          <xdr:spPr>
            <a:xfrm>
              <a:off x="5396253" y="5102678"/>
              <a:ext cx="2328073"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𝑇𝑜𝑡𝑎𝑙 𝑑𝑒 𝑖𝑛𝑣𝑒𝑠𝑡𝑖𝑔𝑎𝑑𝑜𝑟𝑒𝑠)/(𝑇𝑜𝑡𝑎𝑙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1 000 000</a:t>
              </a:r>
              <a:endParaRPr lang="es-CR" sz="1100"/>
            </a:p>
          </xdr:txBody>
        </xdr:sp>
      </mc:Fallback>
    </mc:AlternateContent>
    <xdr:clientData/>
  </xdr:oneCellAnchor>
</xdr:wsDr>
</file>

<file path=xl/drawings/drawing220.xml><?xml version="1.0" encoding="utf-8"?>
<xdr:wsDr xmlns:xdr="http://schemas.openxmlformats.org/drawingml/2006/spreadsheetDrawing" xmlns:a="http://schemas.openxmlformats.org/drawingml/2006/main">
  <xdr:twoCellAnchor>
    <xdr:from>
      <xdr:col>5</xdr:col>
      <xdr:colOff>752475</xdr:colOff>
      <xdr:row>8</xdr:row>
      <xdr:rowOff>471487</xdr:rowOff>
    </xdr:from>
    <xdr:to>
      <xdr:col>11</xdr:col>
      <xdr:colOff>752475</xdr:colOff>
      <xdr:row>27</xdr:row>
      <xdr:rowOff>14287</xdr:rowOff>
    </xdr:to>
    <xdr:graphicFrame macro="">
      <xdr:nvGraphicFramePr>
        <xdr:cNvPr id="2" name="Gráfico 1">
          <a:extLst>
            <a:ext uri="{FF2B5EF4-FFF2-40B4-BE49-F238E27FC236}">
              <a16:creationId xmlns:a16="http://schemas.microsoft.com/office/drawing/2014/main" id="{00000000-0008-0000-0D01-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1.xml><?xml version="1.0" encoding="utf-8"?>
<xdr:wsDr xmlns:xdr="http://schemas.openxmlformats.org/drawingml/2006/spreadsheetDrawing" xmlns:a="http://schemas.openxmlformats.org/drawingml/2006/main">
  <xdr:oneCellAnchor>
    <xdr:from>
      <xdr:col>3</xdr:col>
      <xdr:colOff>1193005</xdr:colOff>
      <xdr:row>15</xdr:row>
      <xdr:rowOff>121443</xdr:rowOff>
    </xdr:from>
    <xdr:ext cx="3356303" cy="291939"/>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0E01-000002000000}"/>
                </a:ext>
              </a:extLst>
            </xdr:cNvPr>
            <xdr:cNvSpPr txBox="1"/>
          </xdr:nvSpPr>
          <xdr:spPr>
            <a:xfrm>
              <a:off x="5317330" y="5626893"/>
              <a:ext cx="3356303" cy="2919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00" i="1">
                            <a:latin typeface="Cambria Math" panose="02040503050406030204" pitchFamily="18" charset="0"/>
                          </a:rPr>
                        </m:ctrlPr>
                      </m:fPr>
                      <m:num>
                        <m:r>
                          <a:rPr lang="es-CR" sz="1000" b="0" i="1">
                            <a:latin typeface="Cambria Math" panose="02040503050406030204" pitchFamily="18" charset="0"/>
                          </a:rPr>
                          <m:t>𝐼𝑛𝑣𝑒𝑟𝑠𝑖</m:t>
                        </m:r>
                        <m:r>
                          <a:rPr lang="es-CR" sz="1000" b="0" i="1">
                            <a:latin typeface="Cambria Math" panose="02040503050406030204" pitchFamily="18" charset="0"/>
                          </a:rPr>
                          <m:t>ó</m:t>
                        </m:r>
                        <m:r>
                          <a:rPr lang="es-CR" sz="1000" b="0" i="1">
                            <a:latin typeface="Cambria Math" panose="02040503050406030204" pitchFamily="18" charset="0"/>
                          </a:rPr>
                          <m:t>𝑛</m:t>
                        </m:r>
                        <m:r>
                          <a:rPr lang="es-CR" sz="1000" b="0" i="1">
                            <a:latin typeface="Cambria Math" panose="02040503050406030204" pitchFamily="18" charset="0"/>
                          </a:rPr>
                          <m:t> </m:t>
                        </m:r>
                        <m:r>
                          <a:rPr lang="es-CR" sz="1000" b="0" i="1">
                            <a:latin typeface="Cambria Math" panose="02040503050406030204" pitchFamily="18" charset="0"/>
                          </a:rPr>
                          <m:t>𝑒𝑛</m:t>
                        </m:r>
                        <m:r>
                          <a:rPr lang="es-CR" sz="1000" b="0" i="1">
                            <a:latin typeface="Cambria Math" panose="02040503050406030204" pitchFamily="18" charset="0"/>
                          </a:rPr>
                          <m:t> </m:t>
                        </m:r>
                        <m:r>
                          <a:rPr lang="es-CR" sz="1000" b="0" i="1">
                            <a:latin typeface="Cambria Math" panose="02040503050406030204" pitchFamily="18" charset="0"/>
                          </a:rPr>
                          <m:t>𝑎𝑐𝑡𝑖𝑣𝑖𝑑𝑎𝑑𝑒𝑠</m:t>
                        </m:r>
                        <m:r>
                          <a:rPr lang="es-CR" sz="1000" b="0" i="1">
                            <a:latin typeface="Cambria Math" panose="02040503050406030204" pitchFamily="18" charset="0"/>
                          </a:rPr>
                          <m:t> </m:t>
                        </m:r>
                        <m:r>
                          <a:rPr lang="es-CR" sz="1000" b="0" i="1">
                            <a:latin typeface="Cambria Math" panose="02040503050406030204" pitchFamily="18" charset="0"/>
                          </a:rPr>
                          <m:t>𝑐𝑖𝑒𝑛𝑡</m:t>
                        </m:r>
                        <m:r>
                          <a:rPr lang="es-CR" sz="1000" b="0" i="1">
                            <a:latin typeface="Cambria Math" panose="02040503050406030204" pitchFamily="18" charset="0"/>
                          </a:rPr>
                          <m:t>í</m:t>
                        </m:r>
                        <m:r>
                          <a:rPr lang="es-CR" sz="1000" b="0" i="1">
                            <a:latin typeface="Cambria Math" panose="02040503050406030204" pitchFamily="18" charset="0"/>
                          </a:rPr>
                          <m:t>𝑓𝑖𝑐𝑎𝑠</m:t>
                        </m:r>
                        <m:r>
                          <a:rPr lang="es-CR" sz="1000" b="0" i="1">
                            <a:latin typeface="Cambria Math" panose="02040503050406030204" pitchFamily="18" charset="0"/>
                          </a:rPr>
                          <m:t> </m:t>
                        </m:r>
                        <m:r>
                          <a:rPr lang="es-CR" sz="1000" b="0" i="1">
                            <a:latin typeface="Cambria Math" panose="02040503050406030204" pitchFamily="18" charset="0"/>
                          </a:rPr>
                          <m:t>𝑦</m:t>
                        </m:r>
                        <m:r>
                          <a:rPr lang="es-CR" sz="1000" b="0" i="1">
                            <a:latin typeface="Cambria Math" panose="02040503050406030204" pitchFamily="18" charset="0"/>
                          </a:rPr>
                          <m:t> </m:t>
                        </m:r>
                        <m:r>
                          <a:rPr lang="es-CR" sz="1000" b="0" i="1">
                            <a:latin typeface="Cambria Math" panose="02040503050406030204" pitchFamily="18" charset="0"/>
                          </a:rPr>
                          <m:t>𝑡𝑒𝑐𝑛𝑜𝑙</m:t>
                        </m:r>
                        <m:r>
                          <a:rPr lang="es-CR" sz="1000" b="0" i="1">
                            <a:latin typeface="Cambria Math" panose="02040503050406030204" pitchFamily="18" charset="0"/>
                          </a:rPr>
                          <m:t>ó</m:t>
                        </m:r>
                        <m:r>
                          <a:rPr lang="es-CR" sz="1000" b="0" i="1">
                            <a:latin typeface="Cambria Math" panose="02040503050406030204" pitchFamily="18" charset="0"/>
                          </a:rPr>
                          <m:t>𝑔𝑖𝑐𝑎𝑠</m:t>
                        </m:r>
                      </m:num>
                      <m:den>
                        <m:r>
                          <a:rPr lang="es-CR" sz="1000" b="0" i="1">
                            <a:latin typeface="Cambria Math" panose="02040503050406030204" pitchFamily="18" charset="0"/>
                          </a:rPr>
                          <m:t>𝑃𝐼𝐵</m:t>
                        </m:r>
                      </m:den>
                    </m:f>
                    <m:r>
                      <a:rPr lang="es-CR" sz="1100" b="0" i="1">
                        <a:solidFill>
                          <a:schemeClr val="tx1"/>
                        </a:solidFill>
                        <a:effectLst/>
                        <a:latin typeface="Cambria Math" panose="02040503050406030204" pitchFamily="18" charset="0"/>
                        <a:ea typeface="+mn-ea"/>
                        <a:cs typeface="+mn-cs"/>
                      </a:rPr>
                      <m:t>×</m:t>
                    </m:r>
                    <m:r>
                      <a:rPr lang="es-CR" sz="1000" b="0" i="1">
                        <a:latin typeface="Cambria Math" panose="02040503050406030204" pitchFamily="18" charset="0"/>
                      </a:rPr>
                      <m:t>100</m:t>
                    </m:r>
                  </m:oMath>
                </m:oMathPara>
              </a14:m>
              <a:endParaRPr lang="es-CR" sz="1000"/>
            </a:p>
          </xdr:txBody>
        </xdr:sp>
      </mc:Choice>
      <mc:Fallback xmlns="">
        <xdr:sp macro="" textlink="">
          <xdr:nvSpPr>
            <xdr:cNvPr id="2" name="CuadroTexto 1">
              <a:extLst>
                <a:ext uri="{FF2B5EF4-FFF2-40B4-BE49-F238E27FC236}">
                  <a16:creationId xmlns:a16="http://schemas.microsoft.com/office/drawing/2014/main" id="{00000000-0008-0000-0E01-000002000000}"/>
                </a:ext>
              </a:extLst>
            </xdr:cNvPr>
            <xdr:cNvSpPr txBox="1"/>
          </xdr:nvSpPr>
          <xdr:spPr>
            <a:xfrm>
              <a:off x="5317330" y="5626893"/>
              <a:ext cx="3356303" cy="2919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00" i="0">
                  <a:latin typeface="Cambria Math" panose="02040503050406030204" pitchFamily="18" charset="0"/>
                </a:rPr>
                <a:t>(</a:t>
              </a:r>
              <a:r>
                <a:rPr lang="es-CR" sz="1000" b="0" i="0">
                  <a:latin typeface="Cambria Math" panose="02040503050406030204" pitchFamily="18" charset="0"/>
                </a:rPr>
                <a:t>𝐼𝑛𝑣𝑒𝑟𝑠𝑖ó𝑛 𝑒𝑛 𝑎𝑐𝑡𝑖𝑣𝑖𝑑𝑎𝑑𝑒𝑠 𝑐𝑖𝑒𝑛𝑡í𝑓𝑖𝑐𝑎𝑠 𝑦 𝑡𝑒𝑐𝑛𝑜𝑙ó𝑔𝑖𝑐𝑎𝑠)/𝑃𝐼𝐵</a:t>
              </a:r>
              <a:r>
                <a:rPr lang="es-CR" sz="1100" b="0" i="0">
                  <a:solidFill>
                    <a:schemeClr val="tx1"/>
                  </a:solidFill>
                  <a:effectLst/>
                  <a:latin typeface="Cambria Math" panose="02040503050406030204" pitchFamily="18" charset="0"/>
                  <a:ea typeface="+mn-ea"/>
                  <a:cs typeface="+mn-cs"/>
                </a:rPr>
                <a:t>×</a:t>
              </a:r>
              <a:r>
                <a:rPr lang="es-CR" sz="1000" b="0" i="0">
                  <a:latin typeface="Cambria Math" panose="02040503050406030204" pitchFamily="18" charset="0"/>
                </a:rPr>
                <a:t>100</a:t>
              </a:r>
              <a:endParaRPr lang="es-CR" sz="1000"/>
            </a:p>
          </xdr:txBody>
        </xdr:sp>
      </mc:Fallback>
    </mc:AlternateContent>
    <xdr:clientData/>
  </xdr:oneCellAnchor>
  <xdr:oneCellAnchor>
    <xdr:from>
      <xdr:col>3</xdr:col>
      <xdr:colOff>1193005</xdr:colOff>
      <xdr:row>15</xdr:row>
      <xdr:rowOff>121443</xdr:rowOff>
    </xdr:from>
    <xdr:ext cx="3356303" cy="291939"/>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0E01-000002000000}"/>
                </a:ext>
              </a:extLst>
            </xdr:cNvPr>
            <xdr:cNvSpPr txBox="1"/>
          </xdr:nvSpPr>
          <xdr:spPr>
            <a:xfrm>
              <a:off x="5317330" y="5626893"/>
              <a:ext cx="3356303" cy="2919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00" i="1">
                            <a:latin typeface="Cambria Math" panose="02040503050406030204" pitchFamily="18" charset="0"/>
                          </a:rPr>
                        </m:ctrlPr>
                      </m:fPr>
                      <m:num>
                        <m:r>
                          <a:rPr lang="es-CR" sz="1000" b="0" i="1">
                            <a:latin typeface="Cambria Math" panose="02040503050406030204" pitchFamily="18" charset="0"/>
                          </a:rPr>
                          <m:t>𝐼𝑛𝑣𝑒𝑟𝑠𝑖</m:t>
                        </m:r>
                        <m:r>
                          <a:rPr lang="es-CR" sz="1000" b="0" i="1">
                            <a:latin typeface="Cambria Math" panose="02040503050406030204" pitchFamily="18" charset="0"/>
                          </a:rPr>
                          <m:t>ó</m:t>
                        </m:r>
                        <m:r>
                          <a:rPr lang="es-CR" sz="1000" b="0" i="1">
                            <a:latin typeface="Cambria Math" panose="02040503050406030204" pitchFamily="18" charset="0"/>
                          </a:rPr>
                          <m:t>𝑛</m:t>
                        </m:r>
                        <m:r>
                          <a:rPr lang="es-CR" sz="1000" b="0" i="1">
                            <a:latin typeface="Cambria Math" panose="02040503050406030204" pitchFamily="18" charset="0"/>
                          </a:rPr>
                          <m:t> </m:t>
                        </m:r>
                        <m:r>
                          <a:rPr lang="es-CR" sz="1000" b="0" i="1">
                            <a:latin typeface="Cambria Math" panose="02040503050406030204" pitchFamily="18" charset="0"/>
                          </a:rPr>
                          <m:t>𝑒𝑛</m:t>
                        </m:r>
                        <m:r>
                          <a:rPr lang="es-CR" sz="1000" b="0" i="1">
                            <a:latin typeface="Cambria Math" panose="02040503050406030204" pitchFamily="18" charset="0"/>
                          </a:rPr>
                          <m:t> </m:t>
                        </m:r>
                        <m:r>
                          <a:rPr lang="es-CR" sz="1000" b="0" i="1">
                            <a:latin typeface="Cambria Math" panose="02040503050406030204" pitchFamily="18" charset="0"/>
                          </a:rPr>
                          <m:t>𝑎𝑐𝑡𝑖𝑣𝑖𝑑𝑎𝑑𝑒𝑠</m:t>
                        </m:r>
                        <m:r>
                          <a:rPr lang="es-CR" sz="1000" b="0" i="1">
                            <a:latin typeface="Cambria Math" panose="02040503050406030204" pitchFamily="18" charset="0"/>
                          </a:rPr>
                          <m:t> </m:t>
                        </m:r>
                        <m:r>
                          <a:rPr lang="es-CR" sz="1000" b="0" i="1">
                            <a:latin typeface="Cambria Math" panose="02040503050406030204" pitchFamily="18" charset="0"/>
                          </a:rPr>
                          <m:t>𝑐𝑖𝑒𝑛𝑡</m:t>
                        </m:r>
                        <m:r>
                          <a:rPr lang="es-CR" sz="1000" b="0" i="1">
                            <a:latin typeface="Cambria Math" panose="02040503050406030204" pitchFamily="18" charset="0"/>
                          </a:rPr>
                          <m:t>í</m:t>
                        </m:r>
                        <m:r>
                          <a:rPr lang="es-CR" sz="1000" b="0" i="1">
                            <a:latin typeface="Cambria Math" panose="02040503050406030204" pitchFamily="18" charset="0"/>
                          </a:rPr>
                          <m:t>𝑓𝑖𝑐𝑎𝑠</m:t>
                        </m:r>
                        <m:r>
                          <a:rPr lang="es-CR" sz="1000" b="0" i="1">
                            <a:latin typeface="Cambria Math" panose="02040503050406030204" pitchFamily="18" charset="0"/>
                          </a:rPr>
                          <m:t> </m:t>
                        </m:r>
                        <m:r>
                          <a:rPr lang="es-CR" sz="1000" b="0" i="1">
                            <a:latin typeface="Cambria Math" panose="02040503050406030204" pitchFamily="18" charset="0"/>
                          </a:rPr>
                          <m:t>𝑦</m:t>
                        </m:r>
                        <m:r>
                          <a:rPr lang="es-CR" sz="1000" b="0" i="1">
                            <a:latin typeface="Cambria Math" panose="02040503050406030204" pitchFamily="18" charset="0"/>
                          </a:rPr>
                          <m:t> </m:t>
                        </m:r>
                        <m:r>
                          <a:rPr lang="es-CR" sz="1000" b="0" i="1">
                            <a:latin typeface="Cambria Math" panose="02040503050406030204" pitchFamily="18" charset="0"/>
                          </a:rPr>
                          <m:t>𝑡𝑒𝑐𝑛𝑜𝑙</m:t>
                        </m:r>
                        <m:r>
                          <a:rPr lang="es-CR" sz="1000" b="0" i="1">
                            <a:latin typeface="Cambria Math" panose="02040503050406030204" pitchFamily="18" charset="0"/>
                          </a:rPr>
                          <m:t>ó</m:t>
                        </m:r>
                        <m:r>
                          <a:rPr lang="es-CR" sz="1000" b="0" i="1">
                            <a:latin typeface="Cambria Math" panose="02040503050406030204" pitchFamily="18" charset="0"/>
                          </a:rPr>
                          <m:t>𝑔𝑖𝑐𝑎𝑠</m:t>
                        </m:r>
                      </m:num>
                      <m:den>
                        <m:r>
                          <a:rPr lang="es-CR" sz="1000" b="0" i="1">
                            <a:latin typeface="Cambria Math" panose="02040503050406030204" pitchFamily="18" charset="0"/>
                          </a:rPr>
                          <m:t>𝑃𝐼𝐵</m:t>
                        </m:r>
                      </m:den>
                    </m:f>
                    <m:r>
                      <a:rPr lang="es-CR" sz="1100" b="0" i="1">
                        <a:solidFill>
                          <a:schemeClr val="tx1"/>
                        </a:solidFill>
                        <a:effectLst/>
                        <a:latin typeface="Cambria Math" panose="02040503050406030204" pitchFamily="18" charset="0"/>
                        <a:ea typeface="+mn-ea"/>
                        <a:cs typeface="+mn-cs"/>
                      </a:rPr>
                      <m:t>×</m:t>
                    </m:r>
                    <m:r>
                      <a:rPr lang="es-CR" sz="1000" b="0" i="1">
                        <a:latin typeface="Cambria Math" panose="02040503050406030204" pitchFamily="18" charset="0"/>
                      </a:rPr>
                      <m:t>100</m:t>
                    </m:r>
                  </m:oMath>
                </m:oMathPara>
              </a14:m>
              <a:endParaRPr lang="es-CR" sz="1000"/>
            </a:p>
          </xdr:txBody>
        </xdr:sp>
      </mc:Choice>
      <mc:Fallback xmlns="">
        <xdr:sp macro="" textlink="">
          <xdr:nvSpPr>
            <xdr:cNvPr id="3" name="CuadroTexto 2">
              <a:extLst>
                <a:ext uri="{FF2B5EF4-FFF2-40B4-BE49-F238E27FC236}">
                  <a16:creationId xmlns:a16="http://schemas.microsoft.com/office/drawing/2014/main" id="{00000000-0008-0000-0E01-000002000000}"/>
                </a:ext>
              </a:extLst>
            </xdr:cNvPr>
            <xdr:cNvSpPr txBox="1"/>
          </xdr:nvSpPr>
          <xdr:spPr>
            <a:xfrm>
              <a:off x="5317330" y="5626893"/>
              <a:ext cx="3356303" cy="2919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00" i="0">
                  <a:latin typeface="Cambria Math" panose="02040503050406030204" pitchFamily="18" charset="0"/>
                </a:rPr>
                <a:t>(</a:t>
              </a:r>
              <a:r>
                <a:rPr lang="es-CR" sz="1000" b="0" i="0">
                  <a:latin typeface="Cambria Math" panose="02040503050406030204" pitchFamily="18" charset="0"/>
                </a:rPr>
                <a:t>𝐼𝑛𝑣𝑒𝑟𝑠𝑖ó𝑛 𝑒𝑛 𝑎𝑐𝑡𝑖𝑣𝑖𝑑𝑎𝑑𝑒𝑠 𝑐𝑖𝑒𝑛𝑡í𝑓𝑖𝑐𝑎𝑠 𝑦 𝑡𝑒𝑐𝑛𝑜𝑙ó𝑔𝑖𝑐𝑎𝑠)/𝑃𝐼𝐵</a:t>
              </a:r>
              <a:r>
                <a:rPr lang="es-CR" sz="1100" b="0" i="0">
                  <a:solidFill>
                    <a:schemeClr val="tx1"/>
                  </a:solidFill>
                  <a:effectLst/>
                  <a:latin typeface="Cambria Math" panose="02040503050406030204" pitchFamily="18" charset="0"/>
                  <a:ea typeface="+mn-ea"/>
                  <a:cs typeface="+mn-cs"/>
                </a:rPr>
                <a:t>×</a:t>
              </a:r>
              <a:r>
                <a:rPr lang="es-CR" sz="1000" b="0" i="0">
                  <a:latin typeface="Cambria Math" panose="02040503050406030204" pitchFamily="18" charset="0"/>
                </a:rPr>
                <a:t>100</a:t>
              </a:r>
              <a:endParaRPr lang="es-CR" sz="1000"/>
            </a:p>
          </xdr:txBody>
        </xdr:sp>
      </mc:Fallback>
    </mc:AlternateContent>
    <xdr:clientData/>
  </xdr:oneCellAnchor>
  <xdr:oneCellAnchor>
    <xdr:from>
      <xdr:col>3</xdr:col>
      <xdr:colOff>1193005</xdr:colOff>
      <xdr:row>15</xdr:row>
      <xdr:rowOff>121443</xdr:rowOff>
    </xdr:from>
    <xdr:ext cx="3356303" cy="291939"/>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0E01-000002000000}"/>
                </a:ext>
              </a:extLst>
            </xdr:cNvPr>
            <xdr:cNvSpPr txBox="1"/>
          </xdr:nvSpPr>
          <xdr:spPr>
            <a:xfrm>
              <a:off x="5317330" y="5817393"/>
              <a:ext cx="3356303" cy="2919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00" i="1">
                            <a:latin typeface="Cambria Math" panose="02040503050406030204" pitchFamily="18" charset="0"/>
                          </a:rPr>
                        </m:ctrlPr>
                      </m:fPr>
                      <m:num>
                        <m:r>
                          <a:rPr lang="es-CR" sz="1000" b="0" i="1">
                            <a:latin typeface="Cambria Math" panose="02040503050406030204" pitchFamily="18" charset="0"/>
                          </a:rPr>
                          <m:t>𝐼𝑛𝑣𝑒𝑟𝑠𝑖</m:t>
                        </m:r>
                        <m:r>
                          <a:rPr lang="es-CR" sz="1000" b="0" i="1">
                            <a:latin typeface="Cambria Math" panose="02040503050406030204" pitchFamily="18" charset="0"/>
                          </a:rPr>
                          <m:t>ó</m:t>
                        </m:r>
                        <m:r>
                          <a:rPr lang="es-CR" sz="1000" b="0" i="1">
                            <a:latin typeface="Cambria Math" panose="02040503050406030204" pitchFamily="18" charset="0"/>
                          </a:rPr>
                          <m:t>𝑛</m:t>
                        </m:r>
                        <m:r>
                          <a:rPr lang="es-CR" sz="1000" b="0" i="1">
                            <a:latin typeface="Cambria Math" panose="02040503050406030204" pitchFamily="18" charset="0"/>
                          </a:rPr>
                          <m:t> </m:t>
                        </m:r>
                        <m:r>
                          <a:rPr lang="es-CR" sz="1000" b="0" i="1">
                            <a:latin typeface="Cambria Math" panose="02040503050406030204" pitchFamily="18" charset="0"/>
                          </a:rPr>
                          <m:t>𝑒𝑛</m:t>
                        </m:r>
                        <m:r>
                          <a:rPr lang="es-CR" sz="1000" b="0" i="1">
                            <a:latin typeface="Cambria Math" panose="02040503050406030204" pitchFamily="18" charset="0"/>
                          </a:rPr>
                          <m:t> </m:t>
                        </m:r>
                        <m:r>
                          <a:rPr lang="es-CR" sz="1000" b="0" i="1">
                            <a:latin typeface="Cambria Math" panose="02040503050406030204" pitchFamily="18" charset="0"/>
                          </a:rPr>
                          <m:t>𝑎𝑐𝑡𝑖𝑣𝑖𝑑𝑎𝑑𝑒𝑠</m:t>
                        </m:r>
                        <m:r>
                          <a:rPr lang="es-CR" sz="1000" b="0" i="1">
                            <a:latin typeface="Cambria Math" panose="02040503050406030204" pitchFamily="18" charset="0"/>
                          </a:rPr>
                          <m:t> </m:t>
                        </m:r>
                        <m:r>
                          <a:rPr lang="es-CR" sz="1000" b="0" i="1">
                            <a:latin typeface="Cambria Math" panose="02040503050406030204" pitchFamily="18" charset="0"/>
                          </a:rPr>
                          <m:t>𝑐𝑖𝑒𝑛𝑡</m:t>
                        </m:r>
                        <m:r>
                          <a:rPr lang="es-CR" sz="1000" b="0" i="1">
                            <a:latin typeface="Cambria Math" panose="02040503050406030204" pitchFamily="18" charset="0"/>
                          </a:rPr>
                          <m:t>í</m:t>
                        </m:r>
                        <m:r>
                          <a:rPr lang="es-CR" sz="1000" b="0" i="1">
                            <a:latin typeface="Cambria Math" panose="02040503050406030204" pitchFamily="18" charset="0"/>
                          </a:rPr>
                          <m:t>𝑓𝑖𝑐𝑎𝑠</m:t>
                        </m:r>
                        <m:r>
                          <a:rPr lang="es-CR" sz="1000" b="0" i="1">
                            <a:latin typeface="Cambria Math" panose="02040503050406030204" pitchFamily="18" charset="0"/>
                          </a:rPr>
                          <m:t> </m:t>
                        </m:r>
                        <m:r>
                          <a:rPr lang="es-CR" sz="1000" b="0" i="1">
                            <a:latin typeface="Cambria Math" panose="02040503050406030204" pitchFamily="18" charset="0"/>
                          </a:rPr>
                          <m:t>𝑦</m:t>
                        </m:r>
                        <m:r>
                          <a:rPr lang="es-CR" sz="1000" b="0" i="1">
                            <a:latin typeface="Cambria Math" panose="02040503050406030204" pitchFamily="18" charset="0"/>
                          </a:rPr>
                          <m:t> </m:t>
                        </m:r>
                        <m:r>
                          <a:rPr lang="es-CR" sz="1000" b="0" i="1">
                            <a:latin typeface="Cambria Math" panose="02040503050406030204" pitchFamily="18" charset="0"/>
                          </a:rPr>
                          <m:t>𝑡𝑒𝑐𝑛𝑜𝑙</m:t>
                        </m:r>
                        <m:r>
                          <a:rPr lang="es-CR" sz="1000" b="0" i="1">
                            <a:latin typeface="Cambria Math" panose="02040503050406030204" pitchFamily="18" charset="0"/>
                          </a:rPr>
                          <m:t>ó</m:t>
                        </m:r>
                        <m:r>
                          <a:rPr lang="es-CR" sz="1000" b="0" i="1">
                            <a:latin typeface="Cambria Math" panose="02040503050406030204" pitchFamily="18" charset="0"/>
                          </a:rPr>
                          <m:t>𝑔𝑖𝑐𝑎𝑠</m:t>
                        </m:r>
                      </m:num>
                      <m:den>
                        <m:r>
                          <a:rPr lang="es-CR" sz="1000" b="0" i="1">
                            <a:latin typeface="Cambria Math" panose="02040503050406030204" pitchFamily="18" charset="0"/>
                          </a:rPr>
                          <m:t>𝑃𝐼𝐵</m:t>
                        </m:r>
                      </m:den>
                    </m:f>
                    <m:r>
                      <a:rPr lang="es-CR" sz="1100" b="0" i="1">
                        <a:solidFill>
                          <a:schemeClr val="tx1"/>
                        </a:solidFill>
                        <a:effectLst/>
                        <a:latin typeface="Cambria Math" panose="02040503050406030204" pitchFamily="18" charset="0"/>
                        <a:ea typeface="+mn-ea"/>
                        <a:cs typeface="+mn-cs"/>
                      </a:rPr>
                      <m:t>×</m:t>
                    </m:r>
                    <m:r>
                      <a:rPr lang="es-CR" sz="1000" b="0" i="1">
                        <a:latin typeface="Cambria Math" panose="02040503050406030204" pitchFamily="18" charset="0"/>
                      </a:rPr>
                      <m:t>100</m:t>
                    </m:r>
                  </m:oMath>
                </m:oMathPara>
              </a14:m>
              <a:endParaRPr lang="es-CR" sz="1000"/>
            </a:p>
          </xdr:txBody>
        </xdr:sp>
      </mc:Choice>
      <mc:Fallback xmlns="">
        <xdr:sp macro="" textlink="">
          <xdr:nvSpPr>
            <xdr:cNvPr id="4" name="CuadroTexto 3">
              <a:extLst>
                <a:ext uri="{FF2B5EF4-FFF2-40B4-BE49-F238E27FC236}">
                  <a16:creationId xmlns:a16="http://schemas.microsoft.com/office/drawing/2014/main" id="{00000000-0008-0000-0E01-000002000000}"/>
                </a:ext>
              </a:extLst>
            </xdr:cNvPr>
            <xdr:cNvSpPr txBox="1"/>
          </xdr:nvSpPr>
          <xdr:spPr>
            <a:xfrm>
              <a:off x="5317330" y="5817393"/>
              <a:ext cx="3356303" cy="2919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00" i="0">
                  <a:latin typeface="Cambria Math" panose="02040503050406030204" pitchFamily="18" charset="0"/>
                </a:rPr>
                <a:t>(</a:t>
              </a:r>
              <a:r>
                <a:rPr lang="es-CR" sz="1000" b="0" i="0">
                  <a:latin typeface="Cambria Math" panose="02040503050406030204" pitchFamily="18" charset="0"/>
                </a:rPr>
                <a:t>𝐼𝑛𝑣𝑒𝑟𝑠𝑖ó𝑛 𝑒𝑛 𝑎𝑐𝑡𝑖𝑣𝑖𝑑𝑎𝑑𝑒𝑠 𝑐𝑖𝑒𝑛𝑡í𝑓𝑖𝑐𝑎𝑠 𝑦 𝑡𝑒𝑐𝑛𝑜𝑙ó𝑔𝑖𝑐𝑎𝑠)/𝑃𝐼𝐵</a:t>
              </a:r>
              <a:r>
                <a:rPr lang="es-CR" sz="1100" b="0" i="0">
                  <a:solidFill>
                    <a:schemeClr val="tx1"/>
                  </a:solidFill>
                  <a:effectLst/>
                  <a:latin typeface="Cambria Math" panose="02040503050406030204" pitchFamily="18" charset="0"/>
                  <a:ea typeface="+mn-ea"/>
                  <a:cs typeface="+mn-cs"/>
                </a:rPr>
                <a:t>×</a:t>
              </a:r>
              <a:r>
                <a:rPr lang="es-CR" sz="1000" b="0" i="0">
                  <a:latin typeface="Cambria Math" panose="02040503050406030204" pitchFamily="18" charset="0"/>
                </a:rPr>
                <a:t>100</a:t>
              </a:r>
              <a:endParaRPr lang="es-CR" sz="1000"/>
            </a:p>
          </xdr:txBody>
        </xdr:sp>
      </mc:Fallback>
    </mc:AlternateContent>
    <xdr:clientData/>
  </xdr:oneCellAnchor>
  <xdr:oneCellAnchor>
    <xdr:from>
      <xdr:col>3</xdr:col>
      <xdr:colOff>1193005</xdr:colOff>
      <xdr:row>15</xdr:row>
      <xdr:rowOff>121443</xdr:rowOff>
    </xdr:from>
    <xdr:ext cx="3356303" cy="291939"/>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0E01-000002000000}"/>
                </a:ext>
              </a:extLst>
            </xdr:cNvPr>
            <xdr:cNvSpPr txBox="1"/>
          </xdr:nvSpPr>
          <xdr:spPr>
            <a:xfrm>
              <a:off x="5317330" y="5817393"/>
              <a:ext cx="3356303" cy="2919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00" i="1">
                            <a:latin typeface="Cambria Math" panose="02040503050406030204" pitchFamily="18" charset="0"/>
                          </a:rPr>
                        </m:ctrlPr>
                      </m:fPr>
                      <m:num>
                        <m:r>
                          <a:rPr lang="es-CR" sz="1000" b="0" i="1">
                            <a:latin typeface="Cambria Math" panose="02040503050406030204" pitchFamily="18" charset="0"/>
                          </a:rPr>
                          <m:t>𝐼𝑛𝑣𝑒𝑟𝑠𝑖</m:t>
                        </m:r>
                        <m:r>
                          <a:rPr lang="es-CR" sz="1000" b="0" i="1">
                            <a:latin typeface="Cambria Math" panose="02040503050406030204" pitchFamily="18" charset="0"/>
                          </a:rPr>
                          <m:t>ó</m:t>
                        </m:r>
                        <m:r>
                          <a:rPr lang="es-CR" sz="1000" b="0" i="1">
                            <a:latin typeface="Cambria Math" panose="02040503050406030204" pitchFamily="18" charset="0"/>
                          </a:rPr>
                          <m:t>𝑛</m:t>
                        </m:r>
                        <m:r>
                          <a:rPr lang="es-CR" sz="1000" b="0" i="1">
                            <a:latin typeface="Cambria Math" panose="02040503050406030204" pitchFamily="18" charset="0"/>
                          </a:rPr>
                          <m:t> </m:t>
                        </m:r>
                        <m:r>
                          <a:rPr lang="es-CR" sz="1000" b="0" i="1">
                            <a:latin typeface="Cambria Math" panose="02040503050406030204" pitchFamily="18" charset="0"/>
                          </a:rPr>
                          <m:t>𝑒𝑛</m:t>
                        </m:r>
                        <m:r>
                          <a:rPr lang="es-CR" sz="1000" b="0" i="1">
                            <a:latin typeface="Cambria Math" panose="02040503050406030204" pitchFamily="18" charset="0"/>
                          </a:rPr>
                          <m:t> </m:t>
                        </m:r>
                        <m:r>
                          <a:rPr lang="es-CR" sz="1000" b="0" i="1">
                            <a:latin typeface="Cambria Math" panose="02040503050406030204" pitchFamily="18" charset="0"/>
                          </a:rPr>
                          <m:t>𝑎𝑐𝑡𝑖𝑣𝑖𝑑𝑎𝑑𝑒𝑠</m:t>
                        </m:r>
                        <m:r>
                          <a:rPr lang="es-CR" sz="1000" b="0" i="1">
                            <a:latin typeface="Cambria Math" panose="02040503050406030204" pitchFamily="18" charset="0"/>
                          </a:rPr>
                          <m:t> </m:t>
                        </m:r>
                        <m:r>
                          <a:rPr lang="es-CR" sz="1000" b="0" i="1">
                            <a:latin typeface="Cambria Math" panose="02040503050406030204" pitchFamily="18" charset="0"/>
                          </a:rPr>
                          <m:t>𝑐𝑖𝑒𝑛𝑡</m:t>
                        </m:r>
                        <m:r>
                          <a:rPr lang="es-CR" sz="1000" b="0" i="1">
                            <a:latin typeface="Cambria Math" panose="02040503050406030204" pitchFamily="18" charset="0"/>
                          </a:rPr>
                          <m:t>í</m:t>
                        </m:r>
                        <m:r>
                          <a:rPr lang="es-CR" sz="1000" b="0" i="1">
                            <a:latin typeface="Cambria Math" panose="02040503050406030204" pitchFamily="18" charset="0"/>
                          </a:rPr>
                          <m:t>𝑓𝑖𝑐𝑎𝑠</m:t>
                        </m:r>
                        <m:r>
                          <a:rPr lang="es-CR" sz="1000" b="0" i="1">
                            <a:latin typeface="Cambria Math" panose="02040503050406030204" pitchFamily="18" charset="0"/>
                          </a:rPr>
                          <m:t> </m:t>
                        </m:r>
                        <m:r>
                          <a:rPr lang="es-CR" sz="1000" b="0" i="1">
                            <a:latin typeface="Cambria Math" panose="02040503050406030204" pitchFamily="18" charset="0"/>
                          </a:rPr>
                          <m:t>𝑦</m:t>
                        </m:r>
                        <m:r>
                          <a:rPr lang="es-CR" sz="1000" b="0" i="1">
                            <a:latin typeface="Cambria Math" panose="02040503050406030204" pitchFamily="18" charset="0"/>
                          </a:rPr>
                          <m:t> </m:t>
                        </m:r>
                        <m:r>
                          <a:rPr lang="es-CR" sz="1000" b="0" i="1">
                            <a:latin typeface="Cambria Math" panose="02040503050406030204" pitchFamily="18" charset="0"/>
                          </a:rPr>
                          <m:t>𝑡𝑒𝑐𝑛𝑜𝑙</m:t>
                        </m:r>
                        <m:r>
                          <a:rPr lang="es-CR" sz="1000" b="0" i="1">
                            <a:latin typeface="Cambria Math" panose="02040503050406030204" pitchFamily="18" charset="0"/>
                          </a:rPr>
                          <m:t>ó</m:t>
                        </m:r>
                        <m:r>
                          <a:rPr lang="es-CR" sz="1000" b="0" i="1">
                            <a:latin typeface="Cambria Math" panose="02040503050406030204" pitchFamily="18" charset="0"/>
                          </a:rPr>
                          <m:t>𝑔𝑖𝑐𝑎𝑠</m:t>
                        </m:r>
                      </m:num>
                      <m:den>
                        <m:r>
                          <a:rPr lang="es-CR" sz="1000" b="0" i="1">
                            <a:latin typeface="Cambria Math" panose="02040503050406030204" pitchFamily="18" charset="0"/>
                          </a:rPr>
                          <m:t>𝑃𝐼𝐵</m:t>
                        </m:r>
                      </m:den>
                    </m:f>
                    <m:r>
                      <a:rPr lang="es-CR" sz="1100" b="0" i="1">
                        <a:solidFill>
                          <a:schemeClr val="tx1"/>
                        </a:solidFill>
                        <a:effectLst/>
                        <a:latin typeface="Cambria Math" panose="02040503050406030204" pitchFamily="18" charset="0"/>
                        <a:ea typeface="+mn-ea"/>
                        <a:cs typeface="+mn-cs"/>
                      </a:rPr>
                      <m:t>×</m:t>
                    </m:r>
                    <m:r>
                      <a:rPr lang="es-CR" sz="1000" b="0" i="1">
                        <a:latin typeface="Cambria Math" panose="02040503050406030204" pitchFamily="18" charset="0"/>
                      </a:rPr>
                      <m:t>100</m:t>
                    </m:r>
                  </m:oMath>
                </m:oMathPara>
              </a14:m>
              <a:endParaRPr lang="es-CR" sz="1000"/>
            </a:p>
          </xdr:txBody>
        </xdr:sp>
      </mc:Choice>
      <mc:Fallback xmlns="">
        <xdr:sp macro="" textlink="">
          <xdr:nvSpPr>
            <xdr:cNvPr id="5" name="CuadroTexto 4">
              <a:extLst>
                <a:ext uri="{FF2B5EF4-FFF2-40B4-BE49-F238E27FC236}">
                  <a16:creationId xmlns:a16="http://schemas.microsoft.com/office/drawing/2014/main" id="{00000000-0008-0000-0E01-000002000000}"/>
                </a:ext>
              </a:extLst>
            </xdr:cNvPr>
            <xdr:cNvSpPr txBox="1"/>
          </xdr:nvSpPr>
          <xdr:spPr>
            <a:xfrm>
              <a:off x="5317330" y="5817393"/>
              <a:ext cx="3356303" cy="2919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00" i="0">
                  <a:latin typeface="Cambria Math" panose="02040503050406030204" pitchFamily="18" charset="0"/>
                </a:rPr>
                <a:t>(</a:t>
              </a:r>
              <a:r>
                <a:rPr lang="es-CR" sz="1000" b="0" i="0">
                  <a:latin typeface="Cambria Math" panose="02040503050406030204" pitchFamily="18" charset="0"/>
                </a:rPr>
                <a:t>𝐼𝑛𝑣𝑒𝑟𝑠𝑖ó𝑛 𝑒𝑛 𝑎𝑐𝑡𝑖𝑣𝑖𝑑𝑎𝑑𝑒𝑠 𝑐𝑖𝑒𝑛𝑡í𝑓𝑖𝑐𝑎𝑠 𝑦 𝑡𝑒𝑐𝑛𝑜𝑙ó𝑔𝑖𝑐𝑎𝑠)/𝑃𝐼𝐵</a:t>
              </a:r>
              <a:r>
                <a:rPr lang="es-CR" sz="1100" b="0" i="0">
                  <a:solidFill>
                    <a:schemeClr val="tx1"/>
                  </a:solidFill>
                  <a:effectLst/>
                  <a:latin typeface="Cambria Math" panose="02040503050406030204" pitchFamily="18" charset="0"/>
                  <a:ea typeface="+mn-ea"/>
                  <a:cs typeface="+mn-cs"/>
                </a:rPr>
                <a:t>×</a:t>
              </a:r>
              <a:r>
                <a:rPr lang="es-CR" sz="1000" b="0" i="0">
                  <a:latin typeface="Cambria Math" panose="02040503050406030204" pitchFamily="18" charset="0"/>
                </a:rPr>
                <a:t>100</a:t>
              </a:r>
              <a:endParaRPr lang="es-CR" sz="1000"/>
            </a:p>
          </xdr:txBody>
        </xdr:sp>
      </mc:Fallback>
    </mc:AlternateContent>
    <xdr:clientData/>
  </xdr:oneCellAnchor>
</xdr:wsDr>
</file>

<file path=xl/drawings/drawing222.xml><?xml version="1.0" encoding="utf-8"?>
<xdr:wsDr xmlns:xdr="http://schemas.openxmlformats.org/drawingml/2006/spreadsheetDrawing" xmlns:a="http://schemas.openxmlformats.org/drawingml/2006/main">
  <xdr:twoCellAnchor>
    <xdr:from>
      <xdr:col>2</xdr:col>
      <xdr:colOff>47624</xdr:colOff>
      <xdr:row>26</xdr:row>
      <xdr:rowOff>123825</xdr:rowOff>
    </xdr:from>
    <xdr:to>
      <xdr:col>9</xdr:col>
      <xdr:colOff>285750</xdr:colOff>
      <xdr:row>58</xdr:row>
      <xdr:rowOff>114300</xdr:rowOff>
    </xdr:to>
    <xdr:graphicFrame macro="">
      <xdr:nvGraphicFramePr>
        <xdr:cNvPr id="2" name="1 Gráfico">
          <a:extLst>
            <a:ext uri="{FF2B5EF4-FFF2-40B4-BE49-F238E27FC236}">
              <a16:creationId xmlns:a16="http://schemas.microsoft.com/office/drawing/2014/main" id="{00000000-0008-0000-0F01-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3.xml><?xml version="1.0" encoding="utf-8"?>
<xdr:wsDr xmlns:xdr="http://schemas.openxmlformats.org/drawingml/2006/spreadsheetDrawing" xmlns:a="http://schemas.openxmlformats.org/drawingml/2006/main">
  <xdr:oneCellAnchor>
    <xdr:from>
      <xdr:col>3</xdr:col>
      <xdr:colOff>119743</xdr:colOff>
      <xdr:row>15</xdr:row>
      <xdr:rowOff>166687</xdr:rowOff>
    </xdr:from>
    <xdr:ext cx="2249398" cy="318870"/>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1001-000002000000}"/>
                </a:ext>
              </a:extLst>
            </xdr:cNvPr>
            <xdr:cNvSpPr txBox="1"/>
          </xdr:nvSpPr>
          <xdr:spPr>
            <a:xfrm>
              <a:off x="4158343" y="5357812"/>
              <a:ext cx="2249398" cy="318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00" i="1">
                            <a:latin typeface="Cambria Math" panose="02040503050406030204" pitchFamily="18" charset="0"/>
                          </a:rPr>
                        </m:ctrlPr>
                      </m:fPr>
                      <m:num>
                        <m:r>
                          <a:rPr lang="es-CR" sz="1000" b="0" i="1">
                            <a:latin typeface="Cambria Math" panose="02040503050406030204" pitchFamily="18" charset="0"/>
                          </a:rPr>
                          <m:t>𝑆𝑢𝑠𝑐𝑟𝑖𝑝𝑐𝑖𝑜𝑛𝑒𝑠</m:t>
                        </m:r>
                        <m:r>
                          <a:rPr lang="es-CR" sz="1000" b="0" i="1">
                            <a:latin typeface="Cambria Math" panose="02040503050406030204" pitchFamily="18" charset="0"/>
                          </a:rPr>
                          <m:t> </m:t>
                        </m:r>
                        <m:r>
                          <a:rPr lang="es-CR" sz="1000" b="0" i="1">
                            <a:latin typeface="Cambria Math" panose="02040503050406030204" pitchFamily="18" charset="0"/>
                          </a:rPr>
                          <m:t>𝑎</m:t>
                        </m:r>
                        <m:r>
                          <a:rPr lang="es-CR" sz="1000" b="0" i="1">
                            <a:latin typeface="Cambria Math" panose="02040503050406030204" pitchFamily="18" charset="0"/>
                          </a:rPr>
                          <m:t> </m:t>
                        </m:r>
                        <m:r>
                          <a:rPr lang="es-CR" sz="1000" b="0" i="1">
                            <a:latin typeface="Cambria Math" panose="02040503050406030204" pitchFamily="18" charset="0"/>
                          </a:rPr>
                          <m:t>𝑡𝑒𝑙𝑒𝑓𝑜𝑛</m:t>
                        </m:r>
                        <m:r>
                          <a:rPr lang="es-CR" sz="1000" b="0" i="1">
                            <a:latin typeface="Cambria Math" panose="02040503050406030204" pitchFamily="18" charset="0"/>
                          </a:rPr>
                          <m:t>í</m:t>
                        </m:r>
                        <m:r>
                          <a:rPr lang="es-CR" sz="1000" b="0" i="1">
                            <a:latin typeface="Cambria Math" panose="02040503050406030204" pitchFamily="18" charset="0"/>
                          </a:rPr>
                          <m:t>𝑎</m:t>
                        </m:r>
                        <m:r>
                          <a:rPr lang="es-CR" sz="1000" b="0" i="1">
                            <a:latin typeface="Cambria Math" panose="02040503050406030204" pitchFamily="18" charset="0"/>
                          </a:rPr>
                          <m:t> </m:t>
                        </m:r>
                        <m:r>
                          <a:rPr lang="es-CR" sz="1000" b="0" i="1">
                            <a:latin typeface="Cambria Math" panose="02040503050406030204" pitchFamily="18" charset="0"/>
                          </a:rPr>
                          <m:t>𝑚𝑜𝑣𝑖𝑙</m:t>
                        </m:r>
                        <m:r>
                          <a:rPr lang="es-CR" sz="1000" b="0" i="1">
                            <a:latin typeface="Cambria Math" panose="02040503050406030204" pitchFamily="18" charset="0"/>
                          </a:rPr>
                          <m:t> </m:t>
                        </m:r>
                      </m:num>
                      <m:den>
                        <m:r>
                          <a:rPr lang="es-CR" sz="1000" b="0" i="1">
                            <a:latin typeface="Cambria Math" panose="02040503050406030204" pitchFamily="18" charset="0"/>
                          </a:rPr>
                          <m:t>𝑇𝑜𝑡𝑎𝑙</m:t>
                        </m:r>
                        <m:r>
                          <a:rPr lang="es-CR" sz="1000" b="0" i="1">
                            <a:latin typeface="Cambria Math" panose="02040503050406030204" pitchFamily="18" charset="0"/>
                          </a:rPr>
                          <m:t> </m:t>
                        </m:r>
                        <m:r>
                          <a:rPr lang="es-CR" sz="1000" b="0" i="1">
                            <a:latin typeface="Cambria Math" panose="02040503050406030204" pitchFamily="18" charset="0"/>
                          </a:rPr>
                          <m:t>𝑑𝑒</m:t>
                        </m:r>
                        <m:r>
                          <a:rPr lang="es-CR" sz="1000" b="0" i="1">
                            <a:latin typeface="Cambria Math" panose="02040503050406030204" pitchFamily="18" charset="0"/>
                          </a:rPr>
                          <m:t> </m:t>
                        </m:r>
                        <m:r>
                          <a:rPr lang="es-CR" sz="1000" b="0" i="1">
                            <a:latin typeface="Cambria Math" panose="02040503050406030204" pitchFamily="18" charset="0"/>
                          </a:rPr>
                          <m:t>𝑝𝑜𝑏𝑙𝑎𝑐𝑖</m:t>
                        </m:r>
                        <m:r>
                          <a:rPr lang="es-CR" sz="1000" b="0" i="1">
                            <a:latin typeface="Cambria Math" panose="02040503050406030204" pitchFamily="18" charset="0"/>
                          </a:rPr>
                          <m:t>ó</m:t>
                        </m:r>
                        <m:r>
                          <a:rPr lang="es-CR" sz="1000" b="0" i="1">
                            <a:latin typeface="Cambria Math" panose="02040503050406030204" pitchFamily="18" charset="0"/>
                          </a:rPr>
                          <m:t>𝑛</m:t>
                        </m:r>
                        <m:r>
                          <a:rPr lang="es-CR" sz="1000" b="0" i="1">
                            <a:latin typeface="Cambria Math" panose="02040503050406030204" pitchFamily="18" charset="0"/>
                          </a:rPr>
                          <m:t> </m:t>
                        </m:r>
                      </m:den>
                    </m:f>
                    <m:r>
                      <a:rPr lang="es-CR" sz="1000" b="0" i="1">
                        <a:solidFill>
                          <a:schemeClr val="tx1"/>
                        </a:solidFill>
                        <a:effectLst/>
                        <a:latin typeface="Cambria Math" panose="02040503050406030204" pitchFamily="18" charset="0"/>
                        <a:ea typeface="+mn-ea"/>
                        <a:cs typeface="+mn-cs"/>
                      </a:rPr>
                      <m:t>×</m:t>
                    </m:r>
                    <m:r>
                      <a:rPr lang="es-CR" sz="1000" b="0" i="1">
                        <a:latin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1001-000002000000}"/>
                </a:ext>
              </a:extLst>
            </xdr:cNvPr>
            <xdr:cNvSpPr txBox="1"/>
          </xdr:nvSpPr>
          <xdr:spPr>
            <a:xfrm>
              <a:off x="4158343" y="5357812"/>
              <a:ext cx="2249398" cy="318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00" i="0">
                  <a:latin typeface="Cambria Math" panose="02040503050406030204" pitchFamily="18" charset="0"/>
                </a:rPr>
                <a:t>(</a:t>
              </a:r>
              <a:r>
                <a:rPr lang="es-CR" sz="1000" b="0" i="0">
                  <a:latin typeface="Cambria Math" panose="02040503050406030204" pitchFamily="18" charset="0"/>
                </a:rPr>
                <a:t>𝑆𝑢𝑠𝑐𝑟𝑖𝑝𝑐𝑖𝑜𝑛𝑒𝑠 𝑎 𝑡𝑒𝑙𝑒𝑓𝑜𝑛í𝑎 𝑚𝑜𝑣𝑖𝑙 )/(𝑇𝑜𝑡𝑎𝑙 𝑑𝑒 𝑝𝑜𝑏𝑙𝑎𝑐𝑖ó𝑛 )</a:t>
              </a:r>
              <a:r>
                <a:rPr lang="es-CR" sz="1000" b="0" i="0">
                  <a:solidFill>
                    <a:schemeClr val="tx1"/>
                  </a:solidFill>
                  <a:effectLst/>
                  <a:latin typeface="Cambria Math" panose="02040503050406030204" pitchFamily="18" charset="0"/>
                  <a:ea typeface="+mn-ea"/>
                  <a:cs typeface="+mn-cs"/>
                </a:rPr>
                <a:t>×</a:t>
              </a:r>
              <a:r>
                <a:rPr lang="es-CR" sz="1000" b="0" i="0">
                  <a:latin typeface="Cambria Math" panose="02040503050406030204" pitchFamily="18" charset="0"/>
                </a:rPr>
                <a:t>100</a:t>
              </a:r>
              <a:endParaRPr lang="es-CR" sz="1100"/>
            </a:p>
          </xdr:txBody>
        </xdr:sp>
      </mc:Fallback>
    </mc:AlternateContent>
    <xdr:clientData/>
  </xdr:oneCellAnchor>
  <xdr:oneCellAnchor>
    <xdr:from>
      <xdr:col>3</xdr:col>
      <xdr:colOff>51708</xdr:colOff>
      <xdr:row>15</xdr:row>
      <xdr:rowOff>659946</xdr:rowOff>
    </xdr:from>
    <xdr:ext cx="2455609" cy="266227"/>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1001-000003000000}"/>
                </a:ext>
              </a:extLst>
            </xdr:cNvPr>
            <xdr:cNvSpPr txBox="1"/>
          </xdr:nvSpPr>
          <xdr:spPr>
            <a:xfrm>
              <a:off x="4090308" y="5851071"/>
              <a:ext cx="2455609" cy="266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 xmlns:m="http://schemas.openxmlformats.org/officeDocument/2006/math">
                  <m:f>
                    <m:fPr>
                      <m:ctrlPr>
                        <a:rPr lang="es-CR" sz="1100" i="1">
                          <a:solidFill>
                            <a:schemeClr val="tx1"/>
                          </a:solidFill>
                          <a:latin typeface="Cambria Math" panose="02040503050406030204" pitchFamily="18" charset="0"/>
                          <a:ea typeface="+mn-ea"/>
                          <a:cs typeface="+mn-cs"/>
                        </a:rPr>
                      </m:ctrlPr>
                    </m:fPr>
                    <m:num>
                      <m:r>
                        <a:rPr lang="es-CR" sz="1100" i="1">
                          <a:solidFill>
                            <a:schemeClr val="tx1"/>
                          </a:solidFill>
                          <a:latin typeface="Cambria Math" panose="02040503050406030204" pitchFamily="18" charset="0"/>
                          <a:ea typeface="+mn-ea"/>
                          <a:cs typeface="+mn-cs"/>
                        </a:rPr>
                        <m:t>𝑆𝑢𝑠𝑐𝑟𝑖𝑝𝑐𝑖𝑜𝑛𝑒𝑠</m:t>
                      </m:r>
                      <m:r>
                        <a:rPr lang="es-CR" sz="1100" i="1">
                          <a:solidFill>
                            <a:schemeClr val="tx1"/>
                          </a:solidFill>
                          <a:latin typeface="Cambria Math" panose="02040503050406030204" pitchFamily="18" charset="0"/>
                          <a:ea typeface="+mn-ea"/>
                          <a:cs typeface="+mn-cs"/>
                        </a:rPr>
                        <m:t> </m:t>
                      </m:r>
                      <m:r>
                        <a:rPr lang="es-CR" sz="1100" i="1">
                          <a:solidFill>
                            <a:schemeClr val="tx1"/>
                          </a:solidFill>
                          <a:latin typeface="Cambria Math" panose="02040503050406030204" pitchFamily="18" charset="0"/>
                          <a:ea typeface="+mn-ea"/>
                          <a:cs typeface="+mn-cs"/>
                        </a:rPr>
                        <m:t>𝑎</m:t>
                      </m:r>
                      <m:r>
                        <a:rPr lang="es-CR" sz="1100" i="1">
                          <a:solidFill>
                            <a:schemeClr val="tx1"/>
                          </a:solidFill>
                          <a:latin typeface="Cambria Math" panose="02040503050406030204" pitchFamily="18" charset="0"/>
                          <a:ea typeface="+mn-ea"/>
                          <a:cs typeface="+mn-cs"/>
                        </a:rPr>
                        <m:t> </m:t>
                      </m:r>
                      <m:r>
                        <a:rPr lang="es-CR" sz="1100" i="1">
                          <a:solidFill>
                            <a:schemeClr val="tx1"/>
                          </a:solidFill>
                          <a:latin typeface="Cambria Math" panose="02040503050406030204" pitchFamily="18" charset="0"/>
                          <a:ea typeface="+mn-ea"/>
                          <a:cs typeface="+mn-cs"/>
                        </a:rPr>
                        <m:t>𝑡𝑒𝑙𝑒𝑓𝑜𝑛</m:t>
                      </m:r>
                      <m:r>
                        <a:rPr lang="es-CR" sz="1100" i="1">
                          <a:solidFill>
                            <a:schemeClr val="tx1"/>
                          </a:solidFill>
                          <a:latin typeface="Cambria Math" panose="02040503050406030204" pitchFamily="18" charset="0"/>
                          <a:ea typeface="+mn-ea"/>
                          <a:cs typeface="+mn-cs"/>
                        </a:rPr>
                        <m:t>í</m:t>
                      </m:r>
                      <m:r>
                        <a:rPr lang="es-CR" sz="1100" i="1">
                          <a:solidFill>
                            <a:schemeClr val="tx1"/>
                          </a:solidFill>
                          <a:latin typeface="Cambria Math" panose="02040503050406030204" pitchFamily="18" charset="0"/>
                          <a:ea typeface="+mn-ea"/>
                          <a:cs typeface="+mn-cs"/>
                        </a:rPr>
                        <m:t>𝑎</m:t>
                      </m:r>
                      <m:r>
                        <a:rPr lang="es-CR" sz="1100" i="1">
                          <a:solidFill>
                            <a:schemeClr val="tx1"/>
                          </a:solidFill>
                          <a:latin typeface="Cambria Math" panose="02040503050406030204" pitchFamily="18" charset="0"/>
                          <a:ea typeface="+mn-ea"/>
                          <a:cs typeface="+mn-cs"/>
                        </a:rPr>
                        <m:t> </m:t>
                      </m:r>
                      <m:r>
                        <a:rPr lang="es-CR" sz="1100" i="1">
                          <a:solidFill>
                            <a:schemeClr val="tx1"/>
                          </a:solidFill>
                          <a:latin typeface="Cambria Math" panose="02040503050406030204" pitchFamily="18" charset="0"/>
                          <a:ea typeface="+mn-ea"/>
                          <a:cs typeface="+mn-cs"/>
                        </a:rPr>
                        <m:t>𝑚𝑜𝑣𝑖𝑙</m:t>
                      </m:r>
                      <m:r>
                        <a:rPr lang="es-CR" sz="1100" i="1">
                          <a:solidFill>
                            <a:schemeClr val="tx1"/>
                          </a:solidFill>
                          <a:latin typeface="Cambria Math" panose="02040503050406030204" pitchFamily="18" charset="0"/>
                          <a:ea typeface="+mn-ea"/>
                          <a:cs typeface="+mn-cs"/>
                        </a:rPr>
                        <m:t> </m:t>
                      </m:r>
                      <m:r>
                        <a:rPr lang="es-CR" sz="1100" i="1">
                          <a:solidFill>
                            <a:schemeClr val="tx1"/>
                          </a:solidFill>
                          <a:latin typeface="Cambria Math" panose="02040503050406030204" pitchFamily="18" charset="0"/>
                          <a:ea typeface="+mn-ea"/>
                          <a:cs typeface="+mn-cs"/>
                        </a:rPr>
                        <m:t>𝑝𝑟𝑒𝑝𝑎𝑔𝑜</m:t>
                      </m:r>
                      <m:r>
                        <a:rPr lang="es-CR" sz="1100" i="1">
                          <a:solidFill>
                            <a:schemeClr val="tx1"/>
                          </a:solidFill>
                          <a:latin typeface="Cambria Math" panose="02040503050406030204" pitchFamily="18" charset="0"/>
                          <a:ea typeface="+mn-ea"/>
                          <a:cs typeface="+mn-cs"/>
                        </a:rPr>
                        <m:t> </m:t>
                      </m:r>
                    </m:num>
                    <m:den>
                      <m:r>
                        <a:rPr lang="es-CR" sz="1100" i="1">
                          <a:solidFill>
                            <a:schemeClr val="tx1"/>
                          </a:solidFill>
                          <a:latin typeface="Cambria Math" panose="02040503050406030204" pitchFamily="18" charset="0"/>
                          <a:ea typeface="+mn-ea"/>
                          <a:cs typeface="+mn-cs"/>
                        </a:rPr>
                        <m:t>𝑇𝑜𝑡𝑎𝑙</m:t>
                      </m:r>
                      <m:r>
                        <a:rPr lang="es-CR" sz="1100" i="1">
                          <a:solidFill>
                            <a:schemeClr val="tx1"/>
                          </a:solidFill>
                          <a:latin typeface="Cambria Math" panose="02040503050406030204" pitchFamily="18" charset="0"/>
                          <a:ea typeface="+mn-ea"/>
                          <a:cs typeface="+mn-cs"/>
                        </a:rPr>
                        <m:t> </m:t>
                      </m:r>
                      <m:r>
                        <a:rPr lang="es-CR" sz="1100" i="1">
                          <a:solidFill>
                            <a:schemeClr val="tx1"/>
                          </a:solidFill>
                          <a:latin typeface="Cambria Math" panose="02040503050406030204" pitchFamily="18" charset="0"/>
                          <a:ea typeface="+mn-ea"/>
                          <a:cs typeface="+mn-cs"/>
                        </a:rPr>
                        <m:t>𝑑𝑒</m:t>
                      </m:r>
                      <m:r>
                        <a:rPr lang="es-CR" sz="1100" i="1">
                          <a:solidFill>
                            <a:schemeClr val="tx1"/>
                          </a:solidFill>
                          <a:latin typeface="Cambria Math" panose="02040503050406030204" pitchFamily="18" charset="0"/>
                          <a:ea typeface="+mn-ea"/>
                          <a:cs typeface="+mn-cs"/>
                        </a:rPr>
                        <m:t> </m:t>
                      </m:r>
                      <m:r>
                        <a:rPr lang="es-CR" sz="1100" i="1">
                          <a:solidFill>
                            <a:schemeClr val="tx1"/>
                          </a:solidFill>
                          <a:latin typeface="Cambria Math" panose="02040503050406030204" pitchFamily="18" charset="0"/>
                          <a:ea typeface="+mn-ea"/>
                          <a:cs typeface="+mn-cs"/>
                        </a:rPr>
                        <m:t>𝑠𝑢𝑠𝑐𝑟𝑖𝑝𝑐𝑖𝑜𝑛𝑒𝑠</m:t>
                      </m:r>
                    </m:den>
                  </m:f>
                  <m:r>
                    <a:rPr lang="es-CR" sz="1100" i="1">
                      <a:solidFill>
                        <a:schemeClr val="tx1"/>
                      </a:solidFill>
                      <a:latin typeface="Cambria Math" panose="02040503050406030204" pitchFamily="18" charset="0"/>
                      <a:ea typeface="+mn-ea"/>
                      <a:cs typeface="+mn-cs"/>
                    </a:rPr>
                    <m:t>×</m:t>
                  </m:r>
                </m:oMath>
              </a14:m>
              <a:r>
                <a:rPr lang="es-CR" sz="1100" i="1">
                  <a:solidFill>
                    <a:schemeClr val="tx1"/>
                  </a:solidFill>
                  <a:latin typeface="Cambria Math" panose="02040503050406030204" pitchFamily="18" charset="0"/>
                  <a:ea typeface="+mn-ea"/>
                  <a:cs typeface="+mn-cs"/>
                </a:rPr>
                <a:t>100</a:t>
              </a:r>
            </a:p>
          </xdr:txBody>
        </xdr:sp>
      </mc:Choice>
      <mc:Fallback xmlns="">
        <xdr:sp macro="" textlink="">
          <xdr:nvSpPr>
            <xdr:cNvPr id="3" name="CuadroTexto 2">
              <a:extLst>
                <a:ext uri="{FF2B5EF4-FFF2-40B4-BE49-F238E27FC236}">
                  <a16:creationId xmlns:a16="http://schemas.microsoft.com/office/drawing/2014/main" id="{00000000-0008-0000-1001-000003000000}"/>
                </a:ext>
              </a:extLst>
            </xdr:cNvPr>
            <xdr:cNvSpPr txBox="1"/>
          </xdr:nvSpPr>
          <xdr:spPr>
            <a:xfrm>
              <a:off x="4090308" y="5851071"/>
              <a:ext cx="2455609" cy="266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s-CR" sz="1100" i="0">
                  <a:solidFill>
                    <a:schemeClr val="tx1"/>
                  </a:solidFill>
                  <a:latin typeface="Cambria Math" panose="02040503050406030204" pitchFamily="18" charset="0"/>
                  <a:ea typeface="+mn-ea"/>
                  <a:cs typeface="+mn-cs"/>
                </a:rPr>
                <a:t>(𝑆𝑢𝑠𝑐𝑟𝑖𝑝𝑐𝑖𝑜𝑛𝑒𝑠 𝑎 𝑡𝑒𝑙𝑒𝑓𝑜𝑛í𝑎 𝑚𝑜𝑣𝑖𝑙 𝑝𝑟𝑒𝑝𝑎𝑔𝑜 )/(𝑇𝑜𝑡𝑎𝑙 𝑑𝑒 𝑠𝑢𝑠𝑐𝑟𝑖𝑝𝑐𝑖𝑜𝑛𝑒𝑠)×</a:t>
              </a:r>
              <a:r>
                <a:rPr lang="es-CR" sz="1100" i="1">
                  <a:solidFill>
                    <a:schemeClr val="tx1"/>
                  </a:solidFill>
                  <a:latin typeface="Cambria Math" panose="02040503050406030204" pitchFamily="18" charset="0"/>
                  <a:ea typeface="+mn-ea"/>
                  <a:cs typeface="+mn-cs"/>
                </a:rPr>
                <a:t>100</a:t>
              </a:r>
            </a:p>
          </xdr:txBody>
        </xdr:sp>
      </mc:Fallback>
    </mc:AlternateContent>
    <xdr:clientData/>
  </xdr:oneCellAnchor>
  <xdr:oneCellAnchor>
    <xdr:from>
      <xdr:col>3</xdr:col>
      <xdr:colOff>48986</xdr:colOff>
      <xdr:row>15</xdr:row>
      <xdr:rowOff>1108982</xdr:rowOff>
    </xdr:from>
    <xdr:ext cx="2481257" cy="266227"/>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1001-000004000000}"/>
                </a:ext>
              </a:extLst>
            </xdr:cNvPr>
            <xdr:cNvSpPr txBox="1"/>
          </xdr:nvSpPr>
          <xdr:spPr>
            <a:xfrm>
              <a:off x="4087586" y="6300107"/>
              <a:ext cx="2481257" cy="266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𝑆𝑢𝑠𝑐𝑟𝑖𝑝𝑐𝑖𝑜𝑛𝑒𝑠</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𝑡𝑒𝑙𝑒𝑓𝑜𝑛</m:t>
                      </m:r>
                      <m:r>
                        <a:rPr lang="es-CR" sz="1100" b="0" i="1">
                          <a:latin typeface="Cambria Math" panose="02040503050406030204" pitchFamily="18" charset="0"/>
                        </a:rPr>
                        <m:t>í</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𝑚𝑜𝑣𝑖𝑙</m:t>
                      </m:r>
                      <m:r>
                        <a:rPr lang="es-CR" sz="1100" b="0" i="1">
                          <a:latin typeface="Cambria Math" panose="02040503050406030204" pitchFamily="18" charset="0"/>
                        </a:rPr>
                        <m:t> </m:t>
                      </m:r>
                      <m:r>
                        <a:rPr lang="es-CR" sz="1100" b="0" i="1">
                          <a:latin typeface="Cambria Math" panose="02040503050406030204" pitchFamily="18" charset="0"/>
                        </a:rPr>
                        <m:t>𝑝𝑜𝑠𝑡𝑝𝑎𝑔𝑜</m:t>
                      </m:r>
                      <m:r>
                        <a:rPr lang="es-CR" sz="1100" b="0" i="1">
                          <a:latin typeface="Cambria Math" panose="02040503050406030204" pitchFamily="18" charset="0"/>
                        </a:rPr>
                        <m:t> </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𝑠𝑢𝑠𝑐𝑟𝑖𝑝𝑐𝑖𝑜𝑛𝑒𝑠</m:t>
                      </m:r>
                    </m:den>
                  </m:f>
                  <m:r>
                    <a:rPr lang="es-CR" sz="1100" b="0" i="1">
                      <a:solidFill>
                        <a:schemeClr val="tx1"/>
                      </a:solidFill>
                      <a:effectLst/>
                      <a:latin typeface="Cambria Math" panose="02040503050406030204" pitchFamily="18" charset="0"/>
                      <a:ea typeface="+mn-ea"/>
                      <a:cs typeface="+mn-cs"/>
                    </a:rPr>
                    <m:t>×</m:t>
                  </m:r>
                </m:oMath>
              </a14:m>
              <a:r>
                <a:rPr lang="es-CR" sz="1100"/>
                <a:t>100</a:t>
              </a:r>
            </a:p>
          </xdr:txBody>
        </xdr:sp>
      </mc:Choice>
      <mc:Fallback xmlns="">
        <xdr:sp macro="" textlink="">
          <xdr:nvSpPr>
            <xdr:cNvPr id="4" name="CuadroTexto 3">
              <a:extLst>
                <a:ext uri="{FF2B5EF4-FFF2-40B4-BE49-F238E27FC236}">
                  <a16:creationId xmlns:a16="http://schemas.microsoft.com/office/drawing/2014/main" id="{00000000-0008-0000-1001-000004000000}"/>
                </a:ext>
              </a:extLst>
            </xdr:cNvPr>
            <xdr:cNvSpPr txBox="1"/>
          </xdr:nvSpPr>
          <xdr:spPr>
            <a:xfrm>
              <a:off x="4087586" y="6300107"/>
              <a:ext cx="2481257" cy="266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CR" sz="1100" i="0">
                  <a:latin typeface="Cambria Math" panose="02040503050406030204" pitchFamily="18" charset="0"/>
                </a:rPr>
                <a:t>(</a:t>
              </a:r>
              <a:r>
                <a:rPr lang="es-CR" sz="1100" b="0" i="0">
                  <a:latin typeface="Cambria Math" panose="02040503050406030204" pitchFamily="18" charset="0"/>
                </a:rPr>
                <a:t>𝑆𝑢𝑠𝑐𝑟𝑖𝑝𝑐𝑖𝑜𝑛𝑒𝑠 𝑎 𝑡𝑒𝑙𝑒𝑓𝑜𝑛í𝑎 𝑚𝑜𝑣𝑖𝑙 𝑝𝑜𝑠𝑡𝑝𝑎𝑔𝑜 )/(𝑇𝑜𝑡𝑎𝑙 𝑑𝑒 𝑠𝑢𝑠𝑐𝑟𝑖𝑝𝑐𝑖𝑜𝑛𝑒𝑠)</a:t>
              </a:r>
              <a:r>
                <a:rPr lang="es-CR" sz="1100" b="0" i="0">
                  <a:solidFill>
                    <a:schemeClr val="tx1"/>
                  </a:solidFill>
                  <a:effectLst/>
                  <a:latin typeface="Cambria Math" panose="02040503050406030204" pitchFamily="18" charset="0"/>
                  <a:ea typeface="+mn-ea"/>
                  <a:cs typeface="+mn-cs"/>
                </a:rPr>
                <a:t>×</a:t>
              </a:r>
              <a:r>
                <a:rPr lang="es-CR" sz="1100"/>
                <a:t>100</a:t>
              </a:r>
            </a:p>
          </xdr:txBody>
        </xdr:sp>
      </mc:Fallback>
    </mc:AlternateContent>
    <xdr:clientData/>
  </xdr:oneCellAnchor>
  <xdr:oneCellAnchor>
    <xdr:from>
      <xdr:col>3</xdr:col>
      <xdr:colOff>92528</xdr:colOff>
      <xdr:row>15</xdr:row>
      <xdr:rowOff>1506311</xdr:rowOff>
    </xdr:from>
    <xdr:ext cx="1929311" cy="264816"/>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1001-000005000000}"/>
                </a:ext>
              </a:extLst>
            </xdr:cNvPr>
            <xdr:cNvSpPr txBox="1"/>
          </xdr:nvSpPr>
          <xdr:spPr>
            <a:xfrm>
              <a:off x="4131128" y="6697436"/>
              <a:ext cx="1929311" cy="2648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𝑆𝑢𝑠𝑐𝑟𝑖𝑝𝑐𝑖𝑜𝑛𝑒𝑠</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𝑖𝑛𝑡𝑒𝑟𝑛𝑒𝑡</m:t>
                      </m:r>
                      <m:r>
                        <a:rPr lang="es-CR" sz="1100" b="0" i="1">
                          <a:latin typeface="Cambria Math" panose="02040503050406030204" pitchFamily="18" charset="0"/>
                        </a:rPr>
                        <m:t> </m:t>
                      </m:r>
                      <m:r>
                        <a:rPr lang="es-CR" sz="1100" b="0" i="1">
                          <a:latin typeface="Cambria Math" panose="02040503050406030204" pitchFamily="18" charset="0"/>
                        </a:rPr>
                        <m:t>𝑚𝑜𝑣𝑖𝑙</m:t>
                      </m:r>
                      <m:r>
                        <a:rPr lang="es-CR" sz="1100" b="0" i="1">
                          <a:latin typeface="Cambria Math" panose="02040503050406030204" pitchFamily="18" charset="0"/>
                        </a:rPr>
                        <m:t> </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oMath>
              </a14:m>
              <a:r>
                <a:rPr lang="es-CR" sz="1100"/>
                <a:t>100</a:t>
              </a:r>
            </a:p>
          </xdr:txBody>
        </xdr:sp>
      </mc:Choice>
      <mc:Fallback xmlns="">
        <xdr:sp macro="" textlink="">
          <xdr:nvSpPr>
            <xdr:cNvPr id="5" name="CuadroTexto 4">
              <a:extLst>
                <a:ext uri="{FF2B5EF4-FFF2-40B4-BE49-F238E27FC236}">
                  <a16:creationId xmlns:a16="http://schemas.microsoft.com/office/drawing/2014/main" id="{00000000-0008-0000-1001-000005000000}"/>
                </a:ext>
              </a:extLst>
            </xdr:cNvPr>
            <xdr:cNvSpPr txBox="1"/>
          </xdr:nvSpPr>
          <xdr:spPr>
            <a:xfrm>
              <a:off x="4131128" y="6697436"/>
              <a:ext cx="1929311" cy="2648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CR" sz="1100" i="0">
                  <a:latin typeface="Cambria Math" panose="02040503050406030204" pitchFamily="18" charset="0"/>
                </a:rPr>
                <a:t>(</a:t>
              </a:r>
              <a:r>
                <a:rPr lang="es-CR" sz="1100" b="0" i="0">
                  <a:latin typeface="Cambria Math" panose="02040503050406030204" pitchFamily="18" charset="0"/>
                </a:rPr>
                <a:t>𝑆𝑢𝑠𝑐𝑟𝑖𝑝𝑐𝑖𝑜𝑛𝑒𝑠 𝑎 𝑖𝑛𝑡𝑒𝑟𝑛𝑒𝑡 𝑚𝑜𝑣𝑖𝑙 )/(𝑇𝑜𝑡𝑎𝑙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a:t>100</a:t>
              </a:r>
            </a:p>
          </xdr:txBody>
        </xdr:sp>
      </mc:Fallback>
    </mc:AlternateContent>
    <xdr:clientData/>
  </xdr:oneCellAnchor>
  <xdr:oneCellAnchor>
    <xdr:from>
      <xdr:col>3</xdr:col>
      <xdr:colOff>50346</xdr:colOff>
      <xdr:row>15</xdr:row>
      <xdr:rowOff>1945821</xdr:rowOff>
    </xdr:from>
    <xdr:ext cx="1929311" cy="264816"/>
    <mc:AlternateContent xmlns:mc="http://schemas.openxmlformats.org/markup-compatibility/2006" xmlns:a14="http://schemas.microsoft.com/office/drawing/2010/main">
      <mc:Choice Requires="a14">
        <xdr:sp macro="" textlink="">
          <xdr:nvSpPr>
            <xdr:cNvPr id="6" name="CuadroTexto 5">
              <a:extLst>
                <a:ext uri="{FF2B5EF4-FFF2-40B4-BE49-F238E27FC236}">
                  <a16:creationId xmlns:a16="http://schemas.microsoft.com/office/drawing/2014/main" id="{00000000-0008-0000-1001-000006000000}"/>
                </a:ext>
              </a:extLst>
            </xdr:cNvPr>
            <xdr:cNvSpPr txBox="1"/>
          </xdr:nvSpPr>
          <xdr:spPr>
            <a:xfrm>
              <a:off x="4088946" y="7136946"/>
              <a:ext cx="1929311" cy="2648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𝑆𝑢𝑠𝑐𝑟𝑖𝑝𝑐𝑖𝑜𝑛𝑒𝑠</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𝑖𝑛𝑡𝑒𝑟𝑛𝑒𝑡</m:t>
                      </m:r>
                      <m:r>
                        <a:rPr lang="es-CR" sz="1100" b="0" i="1">
                          <a:latin typeface="Cambria Math" panose="02040503050406030204" pitchFamily="18" charset="0"/>
                        </a:rPr>
                        <m:t> </m:t>
                      </m:r>
                      <m:r>
                        <a:rPr lang="es-CR" sz="1100" b="0" i="1">
                          <a:latin typeface="Cambria Math" panose="02040503050406030204" pitchFamily="18" charset="0"/>
                        </a:rPr>
                        <m:t>𝑚𝑜𝑣𝑖𝑙</m:t>
                      </m:r>
                      <m:r>
                        <a:rPr lang="es-CR" sz="1100" b="0" i="1">
                          <a:latin typeface="Cambria Math" panose="02040503050406030204" pitchFamily="18" charset="0"/>
                        </a:rPr>
                        <m:t> </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𝑠𝑢𝑠𝑐𝑟𝑖𝑝𝑐𝑖𝑜𝑛𝑒𝑠</m:t>
                      </m:r>
                    </m:den>
                  </m:f>
                  <m:r>
                    <a:rPr lang="es-CR" sz="1100" b="0" i="1">
                      <a:solidFill>
                        <a:schemeClr val="tx1"/>
                      </a:solidFill>
                      <a:effectLst/>
                      <a:latin typeface="Cambria Math" panose="02040503050406030204" pitchFamily="18" charset="0"/>
                      <a:ea typeface="+mn-ea"/>
                      <a:cs typeface="+mn-cs"/>
                    </a:rPr>
                    <m:t>×</m:t>
                  </m:r>
                </m:oMath>
              </a14:m>
              <a:r>
                <a:rPr lang="es-CR" sz="1100"/>
                <a:t>100</a:t>
              </a:r>
            </a:p>
          </xdr:txBody>
        </xdr:sp>
      </mc:Choice>
      <mc:Fallback xmlns="">
        <xdr:sp macro="" textlink="">
          <xdr:nvSpPr>
            <xdr:cNvPr id="6" name="CuadroTexto 5">
              <a:extLst>
                <a:ext uri="{FF2B5EF4-FFF2-40B4-BE49-F238E27FC236}">
                  <a16:creationId xmlns:a16="http://schemas.microsoft.com/office/drawing/2014/main" id="{00000000-0008-0000-1001-000006000000}"/>
                </a:ext>
              </a:extLst>
            </xdr:cNvPr>
            <xdr:cNvSpPr txBox="1"/>
          </xdr:nvSpPr>
          <xdr:spPr>
            <a:xfrm>
              <a:off x="4088946" y="7136946"/>
              <a:ext cx="1929311" cy="2648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CR" sz="1100" i="0">
                  <a:latin typeface="Cambria Math" panose="02040503050406030204" pitchFamily="18" charset="0"/>
                </a:rPr>
                <a:t>(</a:t>
              </a:r>
              <a:r>
                <a:rPr lang="es-CR" sz="1100" b="0" i="0">
                  <a:latin typeface="Cambria Math" panose="02040503050406030204" pitchFamily="18" charset="0"/>
                </a:rPr>
                <a:t>𝑆𝑢𝑠𝑐𝑟𝑖𝑝𝑐𝑖𝑜𝑛𝑒𝑠 𝑎 𝑖𝑛𝑡𝑒𝑟𝑛𝑒𝑡 𝑚𝑜𝑣𝑖𝑙 )/(𝑇𝑜𝑡𝑎𝑙 𝑑𝑒 𝑠𝑢𝑠𝑐𝑟𝑖𝑝𝑐𝑖𝑜𝑛𝑒𝑠)</a:t>
              </a:r>
              <a:r>
                <a:rPr lang="es-CR" sz="1100" b="0" i="0">
                  <a:solidFill>
                    <a:schemeClr val="tx1"/>
                  </a:solidFill>
                  <a:effectLst/>
                  <a:latin typeface="Cambria Math" panose="02040503050406030204" pitchFamily="18" charset="0"/>
                  <a:ea typeface="+mn-ea"/>
                  <a:cs typeface="+mn-cs"/>
                </a:rPr>
                <a:t>×</a:t>
              </a:r>
              <a:r>
                <a:rPr lang="es-CR" sz="1100"/>
                <a:t>100</a:t>
              </a:r>
            </a:p>
          </xdr:txBody>
        </xdr:sp>
      </mc:Fallback>
    </mc:AlternateContent>
    <xdr:clientData/>
  </xdr:oneCellAnchor>
  <xdr:oneCellAnchor>
    <xdr:from>
      <xdr:col>3</xdr:col>
      <xdr:colOff>119743</xdr:colOff>
      <xdr:row>15</xdr:row>
      <xdr:rowOff>166687</xdr:rowOff>
    </xdr:from>
    <xdr:ext cx="2249398" cy="318870"/>
    <mc:AlternateContent xmlns:mc="http://schemas.openxmlformats.org/markup-compatibility/2006" xmlns:a14="http://schemas.microsoft.com/office/drawing/2010/main">
      <mc:Choice Requires="a14">
        <xdr:sp macro="" textlink="">
          <xdr:nvSpPr>
            <xdr:cNvPr id="12" name="CuadroTexto 11">
              <a:extLst>
                <a:ext uri="{FF2B5EF4-FFF2-40B4-BE49-F238E27FC236}">
                  <a16:creationId xmlns:a16="http://schemas.microsoft.com/office/drawing/2014/main" id="{00000000-0008-0000-1001-000002000000}"/>
                </a:ext>
              </a:extLst>
            </xdr:cNvPr>
            <xdr:cNvSpPr txBox="1"/>
          </xdr:nvSpPr>
          <xdr:spPr>
            <a:xfrm>
              <a:off x="4158343" y="5538787"/>
              <a:ext cx="2249398" cy="318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00" i="1">
                            <a:latin typeface="Cambria Math" panose="02040503050406030204" pitchFamily="18" charset="0"/>
                          </a:rPr>
                        </m:ctrlPr>
                      </m:fPr>
                      <m:num>
                        <m:r>
                          <a:rPr lang="es-CR" sz="1000" b="0" i="1">
                            <a:latin typeface="Cambria Math" panose="02040503050406030204" pitchFamily="18" charset="0"/>
                          </a:rPr>
                          <m:t>𝑆𝑢𝑠𝑐𝑟𝑖𝑝𝑐𝑖𝑜𝑛𝑒𝑠</m:t>
                        </m:r>
                        <m:r>
                          <a:rPr lang="es-CR" sz="1000" b="0" i="1">
                            <a:latin typeface="Cambria Math" panose="02040503050406030204" pitchFamily="18" charset="0"/>
                          </a:rPr>
                          <m:t> </m:t>
                        </m:r>
                        <m:r>
                          <a:rPr lang="es-CR" sz="1000" b="0" i="1">
                            <a:latin typeface="Cambria Math" panose="02040503050406030204" pitchFamily="18" charset="0"/>
                          </a:rPr>
                          <m:t>𝑎</m:t>
                        </m:r>
                        <m:r>
                          <a:rPr lang="es-CR" sz="1000" b="0" i="1">
                            <a:latin typeface="Cambria Math" panose="02040503050406030204" pitchFamily="18" charset="0"/>
                          </a:rPr>
                          <m:t> </m:t>
                        </m:r>
                        <m:r>
                          <a:rPr lang="es-CR" sz="1000" b="0" i="1">
                            <a:latin typeface="Cambria Math" panose="02040503050406030204" pitchFamily="18" charset="0"/>
                          </a:rPr>
                          <m:t>𝑡𝑒𝑙𝑒𝑓𝑜𝑛</m:t>
                        </m:r>
                        <m:r>
                          <a:rPr lang="es-CR" sz="1000" b="0" i="1">
                            <a:latin typeface="Cambria Math" panose="02040503050406030204" pitchFamily="18" charset="0"/>
                          </a:rPr>
                          <m:t>í</m:t>
                        </m:r>
                        <m:r>
                          <a:rPr lang="es-CR" sz="1000" b="0" i="1">
                            <a:latin typeface="Cambria Math" panose="02040503050406030204" pitchFamily="18" charset="0"/>
                          </a:rPr>
                          <m:t>𝑎</m:t>
                        </m:r>
                        <m:r>
                          <a:rPr lang="es-CR" sz="1000" b="0" i="1">
                            <a:latin typeface="Cambria Math" panose="02040503050406030204" pitchFamily="18" charset="0"/>
                          </a:rPr>
                          <m:t> </m:t>
                        </m:r>
                        <m:r>
                          <a:rPr lang="es-CR" sz="1000" b="0" i="1">
                            <a:latin typeface="Cambria Math" panose="02040503050406030204" pitchFamily="18" charset="0"/>
                          </a:rPr>
                          <m:t>𝑚𝑜𝑣𝑖𝑙</m:t>
                        </m:r>
                        <m:r>
                          <a:rPr lang="es-CR" sz="1000" b="0" i="1">
                            <a:latin typeface="Cambria Math" panose="02040503050406030204" pitchFamily="18" charset="0"/>
                          </a:rPr>
                          <m:t> </m:t>
                        </m:r>
                      </m:num>
                      <m:den>
                        <m:r>
                          <a:rPr lang="es-CR" sz="1000" b="0" i="1">
                            <a:latin typeface="Cambria Math" panose="02040503050406030204" pitchFamily="18" charset="0"/>
                          </a:rPr>
                          <m:t>𝑇𝑜𝑡𝑎𝑙</m:t>
                        </m:r>
                        <m:r>
                          <a:rPr lang="es-CR" sz="1000" b="0" i="1">
                            <a:latin typeface="Cambria Math" panose="02040503050406030204" pitchFamily="18" charset="0"/>
                          </a:rPr>
                          <m:t> </m:t>
                        </m:r>
                        <m:r>
                          <a:rPr lang="es-CR" sz="1000" b="0" i="1">
                            <a:latin typeface="Cambria Math" panose="02040503050406030204" pitchFamily="18" charset="0"/>
                          </a:rPr>
                          <m:t>𝑑𝑒</m:t>
                        </m:r>
                        <m:r>
                          <a:rPr lang="es-CR" sz="1000" b="0" i="1">
                            <a:latin typeface="Cambria Math" panose="02040503050406030204" pitchFamily="18" charset="0"/>
                          </a:rPr>
                          <m:t> </m:t>
                        </m:r>
                        <m:r>
                          <a:rPr lang="es-CR" sz="1000" b="0" i="1">
                            <a:latin typeface="Cambria Math" panose="02040503050406030204" pitchFamily="18" charset="0"/>
                          </a:rPr>
                          <m:t>𝑝𝑜𝑏𝑙𝑎𝑐𝑖</m:t>
                        </m:r>
                        <m:r>
                          <a:rPr lang="es-CR" sz="1000" b="0" i="1">
                            <a:latin typeface="Cambria Math" panose="02040503050406030204" pitchFamily="18" charset="0"/>
                          </a:rPr>
                          <m:t>ó</m:t>
                        </m:r>
                        <m:r>
                          <a:rPr lang="es-CR" sz="1000" b="0" i="1">
                            <a:latin typeface="Cambria Math" panose="02040503050406030204" pitchFamily="18" charset="0"/>
                          </a:rPr>
                          <m:t>𝑛</m:t>
                        </m:r>
                        <m:r>
                          <a:rPr lang="es-CR" sz="1000" b="0" i="1">
                            <a:latin typeface="Cambria Math" panose="02040503050406030204" pitchFamily="18" charset="0"/>
                          </a:rPr>
                          <m:t> </m:t>
                        </m:r>
                      </m:den>
                    </m:f>
                    <m:r>
                      <a:rPr lang="es-CR" sz="1000" b="0" i="1">
                        <a:solidFill>
                          <a:schemeClr val="tx1"/>
                        </a:solidFill>
                        <a:effectLst/>
                        <a:latin typeface="Cambria Math" panose="02040503050406030204" pitchFamily="18" charset="0"/>
                        <a:ea typeface="+mn-ea"/>
                        <a:cs typeface="+mn-cs"/>
                      </a:rPr>
                      <m:t>×</m:t>
                    </m:r>
                    <m:r>
                      <a:rPr lang="es-CR" sz="1000" b="0" i="1">
                        <a:latin typeface="Cambria Math" panose="02040503050406030204" pitchFamily="18" charset="0"/>
                      </a:rPr>
                      <m:t>100</m:t>
                    </m:r>
                  </m:oMath>
                </m:oMathPara>
              </a14:m>
              <a:endParaRPr lang="es-CR" sz="1100"/>
            </a:p>
          </xdr:txBody>
        </xdr:sp>
      </mc:Choice>
      <mc:Fallback xmlns="">
        <xdr:sp macro="" textlink="">
          <xdr:nvSpPr>
            <xdr:cNvPr id="12" name="CuadroTexto 11">
              <a:extLst>
                <a:ext uri="{FF2B5EF4-FFF2-40B4-BE49-F238E27FC236}">
                  <a16:creationId xmlns:a16="http://schemas.microsoft.com/office/drawing/2014/main" id="{00000000-0008-0000-1001-000002000000}"/>
                </a:ext>
              </a:extLst>
            </xdr:cNvPr>
            <xdr:cNvSpPr txBox="1"/>
          </xdr:nvSpPr>
          <xdr:spPr>
            <a:xfrm>
              <a:off x="4158343" y="5538787"/>
              <a:ext cx="2249398" cy="318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00" i="0">
                  <a:latin typeface="Cambria Math" panose="02040503050406030204" pitchFamily="18" charset="0"/>
                </a:rPr>
                <a:t>(</a:t>
              </a:r>
              <a:r>
                <a:rPr lang="es-CR" sz="1000" b="0" i="0">
                  <a:latin typeface="Cambria Math" panose="02040503050406030204" pitchFamily="18" charset="0"/>
                </a:rPr>
                <a:t>𝑆𝑢𝑠𝑐𝑟𝑖𝑝𝑐𝑖𝑜𝑛𝑒𝑠 𝑎 𝑡𝑒𝑙𝑒𝑓𝑜𝑛í𝑎 𝑚𝑜𝑣𝑖𝑙 )/(𝑇𝑜𝑡𝑎𝑙 𝑑𝑒 𝑝𝑜𝑏𝑙𝑎𝑐𝑖ó𝑛 )</a:t>
              </a:r>
              <a:r>
                <a:rPr lang="es-CR" sz="1000" b="0" i="0">
                  <a:solidFill>
                    <a:schemeClr val="tx1"/>
                  </a:solidFill>
                  <a:effectLst/>
                  <a:latin typeface="Cambria Math" panose="02040503050406030204" pitchFamily="18" charset="0"/>
                  <a:ea typeface="+mn-ea"/>
                  <a:cs typeface="+mn-cs"/>
                </a:rPr>
                <a:t>×</a:t>
              </a:r>
              <a:r>
                <a:rPr lang="es-CR" sz="1000" b="0" i="0">
                  <a:latin typeface="Cambria Math" panose="02040503050406030204" pitchFamily="18" charset="0"/>
                </a:rPr>
                <a:t>100</a:t>
              </a:r>
              <a:endParaRPr lang="es-CR" sz="1100"/>
            </a:p>
          </xdr:txBody>
        </xdr:sp>
      </mc:Fallback>
    </mc:AlternateContent>
    <xdr:clientData/>
  </xdr:oneCellAnchor>
  <xdr:oneCellAnchor>
    <xdr:from>
      <xdr:col>3</xdr:col>
      <xdr:colOff>51708</xdr:colOff>
      <xdr:row>15</xdr:row>
      <xdr:rowOff>659946</xdr:rowOff>
    </xdr:from>
    <xdr:ext cx="2455609" cy="266227"/>
    <mc:AlternateContent xmlns:mc="http://schemas.openxmlformats.org/markup-compatibility/2006" xmlns:a14="http://schemas.microsoft.com/office/drawing/2010/main">
      <mc:Choice Requires="a14">
        <xdr:sp macro="" textlink="">
          <xdr:nvSpPr>
            <xdr:cNvPr id="13" name="CuadroTexto 12">
              <a:extLst>
                <a:ext uri="{FF2B5EF4-FFF2-40B4-BE49-F238E27FC236}">
                  <a16:creationId xmlns:a16="http://schemas.microsoft.com/office/drawing/2014/main" id="{00000000-0008-0000-1001-000003000000}"/>
                </a:ext>
              </a:extLst>
            </xdr:cNvPr>
            <xdr:cNvSpPr txBox="1"/>
          </xdr:nvSpPr>
          <xdr:spPr>
            <a:xfrm>
              <a:off x="4090308" y="6032046"/>
              <a:ext cx="2455609" cy="266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 xmlns:m="http://schemas.openxmlformats.org/officeDocument/2006/math">
                  <m:f>
                    <m:fPr>
                      <m:ctrlPr>
                        <a:rPr lang="es-CR" sz="1100" i="1">
                          <a:solidFill>
                            <a:schemeClr val="tx1"/>
                          </a:solidFill>
                          <a:latin typeface="Cambria Math" panose="02040503050406030204" pitchFamily="18" charset="0"/>
                          <a:ea typeface="+mn-ea"/>
                          <a:cs typeface="+mn-cs"/>
                        </a:rPr>
                      </m:ctrlPr>
                    </m:fPr>
                    <m:num>
                      <m:r>
                        <a:rPr lang="es-CR" sz="1100" i="1">
                          <a:solidFill>
                            <a:schemeClr val="tx1"/>
                          </a:solidFill>
                          <a:latin typeface="Cambria Math" panose="02040503050406030204" pitchFamily="18" charset="0"/>
                          <a:ea typeface="+mn-ea"/>
                          <a:cs typeface="+mn-cs"/>
                        </a:rPr>
                        <m:t>𝑆𝑢𝑠𝑐𝑟𝑖𝑝𝑐𝑖𝑜𝑛𝑒𝑠</m:t>
                      </m:r>
                      <m:r>
                        <a:rPr lang="es-CR" sz="1100" i="1">
                          <a:solidFill>
                            <a:schemeClr val="tx1"/>
                          </a:solidFill>
                          <a:latin typeface="Cambria Math" panose="02040503050406030204" pitchFamily="18" charset="0"/>
                          <a:ea typeface="+mn-ea"/>
                          <a:cs typeface="+mn-cs"/>
                        </a:rPr>
                        <m:t> </m:t>
                      </m:r>
                      <m:r>
                        <a:rPr lang="es-CR" sz="1100" i="1">
                          <a:solidFill>
                            <a:schemeClr val="tx1"/>
                          </a:solidFill>
                          <a:latin typeface="Cambria Math" panose="02040503050406030204" pitchFamily="18" charset="0"/>
                          <a:ea typeface="+mn-ea"/>
                          <a:cs typeface="+mn-cs"/>
                        </a:rPr>
                        <m:t>𝑎</m:t>
                      </m:r>
                      <m:r>
                        <a:rPr lang="es-CR" sz="1100" i="1">
                          <a:solidFill>
                            <a:schemeClr val="tx1"/>
                          </a:solidFill>
                          <a:latin typeface="Cambria Math" panose="02040503050406030204" pitchFamily="18" charset="0"/>
                          <a:ea typeface="+mn-ea"/>
                          <a:cs typeface="+mn-cs"/>
                        </a:rPr>
                        <m:t> </m:t>
                      </m:r>
                      <m:r>
                        <a:rPr lang="es-CR" sz="1100" i="1">
                          <a:solidFill>
                            <a:schemeClr val="tx1"/>
                          </a:solidFill>
                          <a:latin typeface="Cambria Math" panose="02040503050406030204" pitchFamily="18" charset="0"/>
                          <a:ea typeface="+mn-ea"/>
                          <a:cs typeface="+mn-cs"/>
                        </a:rPr>
                        <m:t>𝑡𝑒𝑙𝑒𝑓𝑜𝑛</m:t>
                      </m:r>
                      <m:r>
                        <a:rPr lang="es-CR" sz="1100" i="1">
                          <a:solidFill>
                            <a:schemeClr val="tx1"/>
                          </a:solidFill>
                          <a:latin typeface="Cambria Math" panose="02040503050406030204" pitchFamily="18" charset="0"/>
                          <a:ea typeface="+mn-ea"/>
                          <a:cs typeface="+mn-cs"/>
                        </a:rPr>
                        <m:t>í</m:t>
                      </m:r>
                      <m:r>
                        <a:rPr lang="es-CR" sz="1100" i="1">
                          <a:solidFill>
                            <a:schemeClr val="tx1"/>
                          </a:solidFill>
                          <a:latin typeface="Cambria Math" panose="02040503050406030204" pitchFamily="18" charset="0"/>
                          <a:ea typeface="+mn-ea"/>
                          <a:cs typeface="+mn-cs"/>
                        </a:rPr>
                        <m:t>𝑎</m:t>
                      </m:r>
                      <m:r>
                        <a:rPr lang="es-CR" sz="1100" i="1">
                          <a:solidFill>
                            <a:schemeClr val="tx1"/>
                          </a:solidFill>
                          <a:latin typeface="Cambria Math" panose="02040503050406030204" pitchFamily="18" charset="0"/>
                          <a:ea typeface="+mn-ea"/>
                          <a:cs typeface="+mn-cs"/>
                        </a:rPr>
                        <m:t> </m:t>
                      </m:r>
                      <m:r>
                        <a:rPr lang="es-CR" sz="1100" i="1">
                          <a:solidFill>
                            <a:schemeClr val="tx1"/>
                          </a:solidFill>
                          <a:latin typeface="Cambria Math" panose="02040503050406030204" pitchFamily="18" charset="0"/>
                          <a:ea typeface="+mn-ea"/>
                          <a:cs typeface="+mn-cs"/>
                        </a:rPr>
                        <m:t>𝑚𝑜𝑣𝑖𝑙</m:t>
                      </m:r>
                      <m:r>
                        <a:rPr lang="es-CR" sz="1100" i="1">
                          <a:solidFill>
                            <a:schemeClr val="tx1"/>
                          </a:solidFill>
                          <a:latin typeface="Cambria Math" panose="02040503050406030204" pitchFamily="18" charset="0"/>
                          <a:ea typeface="+mn-ea"/>
                          <a:cs typeface="+mn-cs"/>
                        </a:rPr>
                        <m:t> </m:t>
                      </m:r>
                      <m:r>
                        <a:rPr lang="es-CR" sz="1100" i="1">
                          <a:solidFill>
                            <a:schemeClr val="tx1"/>
                          </a:solidFill>
                          <a:latin typeface="Cambria Math" panose="02040503050406030204" pitchFamily="18" charset="0"/>
                          <a:ea typeface="+mn-ea"/>
                          <a:cs typeface="+mn-cs"/>
                        </a:rPr>
                        <m:t>𝑝𝑟𝑒𝑝𝑎𝑔𝑜</m:t>
                      </m:r>
                      <m:r>
                        <a:rPr lang="es-CR" sz="1100" i="1">
                          <a:solidFill>
                            <a:schemeClr val="tx1"/>
                          </a:solidFill>
                          <a:latin typeface="Cambria Math" panose="02040503050406030204" pitchFamily="18" charset="0"/>
                          <a:ea typeface="+mn-ea"/>
                          <a:cs typeface="+mn-cs"/>
                        </a:rPr>
                        <m:t> </m:t>
                      </m:r>
                    </m:num>
                    <m:den>
                      <m:r>
                        <a:rPr lang="es-CR" sz="1100" i="1">
                          <a:solidFill>
                            <a:schemeClr val="tx1"/>
                          </a:solidFill>
                          <a:latin typeface="Cambria Math" panose="02040503050406030204" pitchFamily="18" charset="0"/>
                          <a:ea typeface="+mn-ea"/>
                          <a:cs typeface="+mn-cs"/>
                        </a:rPr>
                        <m:t>𝑇𝑜𝑡𝑎𝑙</m:t>
                      </m:r>
                      <m:r>
                        <a:rPr lang="es-CR" sz="1100" i="1">
                          <a:solidFill>
                            <a:schemeClr val="tx1"/>
                          </a:solidFill>
                          <a:latin typeface="Cambria Math" panose="02040503050406030204" pitchFamily="18" charset="0"/>
                          <a:ea typeface="+mn-ea"/>
                          <a:cs typeface="+mn-cs"/>
                        </a:rPr>
                        <m:t> </m:t>
                      </m:r>
                      <m:r>
                        <a:rPr lang="es-CR" sz="1100" i="1">
                          <a:solidFill>
                            <a:schemeClr val="tx1"/>
                          </a:solidFill>
                          <a:latin typeface="Cambria Math" panose="02040503050406030204" pitchFamily="18" charset="0"/>
                          <a:ea typeface="+mn-ea"/>
                          <a:cs typeface="+mn-cs"/>
                        </a:rPr>
                        <m:t>𝑑𝑒</m:t>
                      </m:r>
                      <m:r>
                        <a:rPr lang="es-CR" sz="1100" i="1">
                          <a:solidFill>
                            <a:schemeClr val="tx1"/>
                          </a:solidFill>
                          <a:latin typeface="Cambria Math" panose="02040503050406030204" pitchFamily="18" charset="0"/>
                          <a:ea typeface="+mn-ea"/>
                          <a:cs typeface="+mn-cs"/>
                        </a:rPr>
                        <m:t> </m:t>
                      </m:r>
                      <m:r>
                        <a:rPr lang="es-CR" sz="1100" i="1">
                          <a:solidFill>
                            <a:schemeClr val="tx1"/>
                          </a:solidFill>
                          <a:latin typeface="Cambria Math" panose="02040503050406030204" pitchFamily="18" charset="0"/>
                          <a:ea typeface="+mn-ea"/>
                          <a:cs typeface="+mn-cs"/>
                        </a:rPr>
                        <m:t>𝑠𝑢𝑠𝑐𝑟𝑖𝑝𝑐𝑖𝑜𝑛𝑒𝑠</m:t>
                      </m:r>
                    </m:den>
                  </m:f>
                  <m:r>
                    <a:rPr lang="es-CR" sz="1100" i="1">
                      <a:solidFill>
                        <a:schemeClr val="tx1"/>
                      </a:solidFill>
                      <a:latin typeface="Cambria Math" panose="02040503050406030204" pitchFamily="18" charset="0"/>
                      <a:ea typeface="+mn-ea"/>
                      <a:cs typeface="+mn-cs"/>
                    </a:rPr>
                    <m:t>×</m:t>
                  </m:r>
                </m:oMath>
              </a14:m>
              <a:r>
                <a:rPr lang="es-CR" sz="1100" i="1">
                  <a:solidFill>
                    <a:schemeClr val="tx1"/>
                  </a:solidFill>
                  <a:latin typeface="Cambria Math" panose="02040503050406030204" pitchFamily="18" charset="0"/>
                  <a:ea typeface="+mn-ea"/>
                  <a:cs typeface="+mn-cs"/>
                </a:rPr>
                <a:t>100</a:t>
              </a:r>
            </a:p>
          </xdr:txBody>
        </xdr:sp>
      </mc:Choice>
      <mc:Fallback xmlns="">
        <xdr:sp macro="" textlink="">
          <xdr:nvSpPr>
            <xdr:cNvPr id="13" name="CuadroTexto 12">
              <a:extLst>
                <a:ext uri="{FF2B5EF4-FFF2-40B4-BE49-F238E27FC236}">
                  <a16:creationId xmlns:a16="http://schemas.microsoft.com/office/drawing/2014/main" id="{00000000-0008-0000-1001-000003000000}"/>
                </a:ext>
              </a:extLst>
            </xdr:cNvPr>
            <xdr:cNvSpPr txBox="1"/>
          </xdr:nvSpPr>
          <xdr:spPr>
            <a:xfrm>
              <a:off x="4090308" y="6032046"/>
              <a:ext cx="2455609" cy="266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s-CR" sz="1100" i="0">
                  <a:solidFill>
                    <a:schemeClr val="tx1"/>
                  </a:solidFill>
                  <a:latin typeface="Cambria Math" panose="02040503050406030204" pitchFamily="18" charset="0"/>
                  <a:ea typeface="+mn-ea"/>
                  <a:cs typeface="+mn-cs"/>
                </a:rPr>
                <a:t>(𝑆𝑢𝑠𝑐𝑟𝑖𝑝𝑐𝑖𝑜𝑛𝑒𝑠 𝑎 𝑡𝑒𝑙𝑒𝑓𝑜𝑛í𝑎 𝑚𝑜𝑣𝑖𝑙 𝑝𝑟𝑒𝑝𝑎𝑔𝑜 )/(𝑇𝑜𝑡𝑎𝑙 𝑑𝑒 𝑠𝑢𝑠𝑐𝑟𝑖𝑝𝑐𝑖𝑜𝑛𝑒𝑠)×</a:t>
              </a:r>
              <a:r>
                <a:rPr lang="es-CR" sz="1100" i="1">
                  <a:solidFill>
                    <a:schemeClr val="tx1"/>
                  </a:solidFill>
                  <a:latin typeface="Cambria Math" panose="02040503050406030204" pitchFamily="18" charset="0"/>
                  <a:ea typeface="+mn-ea"/>
                  <a:cs typeface="+mn-cs"/>
                </a:rPr>
                <a:t>100</a:t>
              </a:r>
            </a:p>
          </xdr:txBody>
        </xdr:sp>
      </mc:Fallback>
    </mc:AlternateContent>
    <xdr:clientData/>
  </xdr:oneCellAnchor>
  <xdr:oneCellAnchor>
    <xdr:from>
      <xdr:col>3</xdr:col>
      <xdr:colOff>48986</xdr:colOff>
      <xdr:row>15</xdr:row>
      <xdr:rowOff>1108982</xdr:rowOff>
    </xdr:from>
    <xdr:ext cx="2481257" cy="266227"/>
    <mc:AlternateContent xmlns:mc="http://schemas.openxmlformats.org/markup-compatibility/2006" xmlns:a14="http://schemas.microsoft.com/office/drawing/2010/main">
      <mc:Choice Requires="a14">
        <xdr:sp macro="" textlink="">
          <xdr:nvSpPr>
            <xdr:cNvPr id="14" name="CuadroTexto 13">
              <a:extLst>
                <a:ext uri="{FF2B5EF4-FFF2-40B4-BE49-F238E27FC236}">
                  <a16:creationId xmlns:a16="http://schemas.microsoft.com/office/drawing/2014/main" id="{00000000-0008-0000-1001-000004000000}"/>
                </a:ext>
              </a:extLst>
            </xdr:cNvPr>
            <xdr:cNvSpPr txBox="1"/>
          </xdr:nvSpPr>
          <xdr:spPr>
            <a:xfrm>
              <a:off x="4087586" y="6481082"/>
              <a:ext cx="2481257" cy="266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𝑆𝑢𝑠𝑐𝑟𝑖𝑝𝑐𝑖𝑜𝑛𝑒𝑠</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𝑡𝑒𝑙𝑒𝑓𝑜𝑛</m:t>
                      </m:r>
                      <m:r>
                        <a:rPr lang="es-CR" sz="1100" b="0" i="1">
                          <a:latin typeface="Cambria Math" panose="02040503050406030204" pitchFamily="18" charset="0"/>
                        </a:rPr>
                        <m:t>í</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𝑚𝑜𝑣𝑖𝑙</m:t>
                      </m:r>
                      <m:r>
                        <a:rPr lang="es-CR" sz="1100" b="0" i="1">
                          <a:latin typeface="Cambria Math" panose="02040503050406030204" pitchFamily="18" charset="0"/>
                        </a:rPr>
                        <m:t> </m:t>
                      </m:r>
                      <m:r>
                        <a:rPr lang="es-CR" sz="1100" b="0" i="1">
                          <a:latin typeface="Cambria Math" panose="02040503050406030204" pitchFamily="18" charset="0"/>
                        </a:rPr>
                        <m:t>𝑝𝑜𝑠𝑡𝑝𝑎𝑔𝑜</m:t>
                      </m:r>
                      <m:r>
                        <a:rPr lang="es-CR" sz="1100" b="0" i="1">
                          <a:latin typeface="Cambria Math" panose="02040503050406030204" pitchFamily="18" charset="0"/>
                        </a:rPr>
                        <m:t> </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𝑠𝑢𝑠𝑐𝑟𝑖𝑝𝑐𝑖𝑜𝑛𝑒𝑠</m:t>
                      </m:r>
                    </m:den>
                  </m:f>
                  <m:r>
                    <a:rPr lang="es-CR" sz="1100" b="0" i="1">
                      <a:solidFill>
                        <a:schemeClr val="tx1"/>
                      </a:solidFill>
                      <a:effectLst/>
                      <a:latin typeface="Cambria Math" panose="02040503050406030204" pitchFamily="18" charset="0"/>
                      <a:ea typeface="+mn-ea"/>
                      <a:cs typeface="+mn-cs"/>
                    </a:rPr>
                    <m:t>×</m:t>
                  </m:r>
                </m:oMath>
              </a14:m>
              <a:r>
                <a:rPr lang="es-CR" sz="1100"/>
                <a:t>100</a:t>
              </a:r>
            </a:p>
          </xdr:txBody>
        </xdr:sp>
      </mc:Choice>
      <mc:Fallback xmlns="">
        <xdr:sp macro="" textlink="">
          <xdr:nvSpPr>
            <xdr:cNvPr id="14" name="CuadroTexto 13">
              <a:extLst>
                <a:ext uri="{FF2B5EF4-FFF2-40B4-BE49-F238E27FC236}">
                  <a16:creationId xmlns:a16="http://schemas.microsoft.com/office/drawing/2014/main" id="{00000000-0008-0000-1001-000004000000}"/>
                </a:ext>
              </a:extLst>
            </xdr:cNvPr>
            <xdr:cNvSpPr txBox="1"/>
          </xdr:nvSpPr>
          <xdr:spPr>
            <a:xfrm>
              <a:off x="4087586" y="6481082"/>
              <a:ext cx="2481257" cy="266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CR" sz="1100" i="0">
                  <a:latin typeface="Cambria Math" panose="02040503050406030204" pitchFamily="18" charset="0"/>
                </a:rPr>
                <a:t>(</a:t>
              </a:r>
              <a:r>
                <a:rPr lang="es-CR" sz="1100" b="0" i="0">
                  <a:latin typeface="Cambria Math" panose="02040503050406030204" pitchFamily="18" charset="0"/>
                </a:rPr>
                <a:t>𝑆𝑢𝑠𝑐𝑟𝑖𝑝𝑐𝑖𝑜𝑛𝑒𝑠 𝑎 𝑡𝑒𝑙𝑒𝑓𝑜𝑛í𝑎 𝑚𝑜𝑣𝑖𝑙 𝑝𝑜𝑠𝑡𝑝𝑎𝑔𝑜 )/(𝑇𝑜𝑡𝑎𝑙 𝑑𝑒 𝑠𝑢𝑠𝑐𝑟𝑖𝑝𝑐𝑖𝑜𝑛𝑒𝑠)</a:t>
              </a:r>
              <a:r>
                <a:rPr lang="es-CR" sz="1100" b="0" i="0">
                  <a:solidFill>
                    <a:schemeClr val="tx1"/>
                  </a:solidFill>
                  <a:effectLst/>
                  <a:latin typeface="Cambria Math" panose="02040503050406030204" pitchFamily="18" charset="0"/>
                  <a:ea typeface="+mn-ea"/>
                  <a:cs typeface="+mn-cs"/>
                </a:rPr>
                <a:t>×</a:t>
              </a:r>
              <a:r>
                <a:rPr lang="es-CR" sz="1100"/>
                <a:t>100</a:t>
              </a:r>
            </a:p>
          </xdr:txBody>
        </xdr:sp>
      </mc:Fallback>
    </mc:AlternateContent>
    <xdr:clientData/>
  </xdr:oneCellAnchor>
  <xdr:oneCellAnchor>
    <xdr:from>
      <xdr:col>3</xdr:col>
      <xdr:colOff>92528</xdr:colOff>
      <xdr:row>15</xdr:row>
      <xdr:rowOff>1506311</xdr:rowOff>
    </xdr:from>
    <xdr:ext cx="1929311" cy="264816"/>
    <mc:AlternateContent xmlns:mc="http://schemas.openxmlformats.org/markup-compatibility/2006" xmlns:a14="http://schemas.microsoft.com/office/drawing/2010/main">
      <mc:Choice Requires="a14">
        <xdr:sp macro="" textlink="">
          <xdr:nvSpPr>
            <xdr:cNvPr id="15" name="CuadroTexto 14">
              <a:extLst>
                <a:ext uri="{FF2B5EF4-FFF2-40B4-BE49-F238E27FC236}">
                  <a16:creationId xmlns:a16="http://schemas.microsoft.com/office/drawing/2014/main" id="{00000000-0008-0000-1001-000005000000}"/>
                </a:ext>
              </a:extLst>
            </xdr:cNvPr>
            <xdr:cNvSpPr txBox="1"/>
          </xdr:nvSpPr>
          <xdr:spPr>
            <a:xfrm>
              <a:off x="4131128" y="6878411"/>
              <a:ext cx="1929311" cy="2648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𝑆𝑢𝑠𝑐𝑟𝑖𝑝𝑐𝑖𝑜𝑛𝑒𝑠</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𝑖𝑛𝑡𝑒𝑟𝑛𝑒𝑡</m:t>
                      </m:r>
                      <m:r>
                        <a:rPr lang="es-CR" sz="1100" b="0" i="1">
                          <a:latin typeface="Cambria Math" panose="02040503050406030204" pitchFamily="18" charset="0"/>
                        </a:rPr>
                        <m:t> </m:t>
                      </m:r>
                      <m:r>
                        <a:rPr lang="es-CR" sz="1100" b="0" i="1">
                          <a:latin typeface="Cambria Math" panose="02040503050406030204" pitchFamily="18" charset="0"/>
                        </a:rPr>
                        <m:t>𝑚𝑜𝑣𝑖𝑙</m:t>
                      </m:r>
                      <m:r>
                        <a:rPr lang="es-CR" sz="1100" b="0" i="1">
                          <a:latin typeface="Cambria Math" panose="02040503050406030204" pitchFamily="18" charset="0"/>
                        </a:rPr>
                        <m:t> </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oMath>
              </a14:m>
              <a:r>
                <a:rPr lang="es-CR" sz="1100"/>
                <a:t>100</a:t>
              </a:r>
            </a:p>
          </xdr:txBody>
        </xdr:sp>
      </mc:Choice>
      <mc:Fallback xmlns="">
        <xdr:sp macro="" textlink="">
          <xdr:nvSpPr>
            <xdr:cNvPr id="15" name="CuadroTexto 14">
              <a:extLst>
                <a:ext uri="{FF2B5EF4-FFF2-40B4-BE49-F238E27FC236}">
                  <a16:creationId xmlns:a16="http://schemas.microsoft.com/office/drawing/2014/main" id="{00000000-0008-0000-1001-000005000000}"/>
                </a:ext>
              </a:extLst>
            </xdr:cNvPr>
            <xdr:cNvSpPr txBox="1"/>
          </xdr:nvSpPr>
          <xdr:spPr>
            <a:xfrm>
              <a:off x="4131128" y="6878411"/>
              <a:ext cx="1929311" cy="2648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CR" sz="1100" i="0">
                  <a:latin typeface="Cambria Math" panose="02040503050406030204" pitchFamily="18" charset="0"/>
                </a:rPr>
                <a:t>(</a:t>
              </a:r>
              <a:r>
                <a:rPr lang="es-CR" sz="1100" b="0" i="0">
                  <a:latin typeface="Cambria Math" panose="02040503050406030204" pitchFamily="18" charset="0"/>
                </a:rPr>
                <a:t>𝑆𝑢𝑠𝑐𝑟𝑖𝑝𝑐𝑖𝑜𝑛𝑒𝑠 𝑎 𝑖𝑛𝑡𝑒𝑟𝑛𝑒𝑡 𝑚𝑜𝑣𝑖𝑙 )/(𝑇𝑜𝑡𝑎𝑙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a:t>100</a:t>
              </a:r>
            </a:p>
          </xdr:txBody>
        </xdr:sp>
      </mc:Fallback>
    </mc:AlternateContent>
    <xdr:clientData/>
  </xdr:oneCellAnchor>
  <xdr:oneCellAnchor>
    <xdr:from>
      <xdr:col>3</xdr:col>
      <xdr:colOff>50346</xdr:colOff>
      <xdr:row>15</xdr:row>
      <xdr:rowOff>1945821</xdr:rowOff>
    </xdr:from>
    <xdr:ext cx="1929311" cy="264816"/>
    <mc:AlternateContent xmlns:mc="http://schemas.openxmlformats.org/markup-compatibility/2006" xmlns:a14="http://schemas.microsoft.com/office/drawing/2010/main">
      <mc:Choice Requires="a14">
        <xdr:sp macro="" textlink="">
          <xdr:nvSpPr>
            <xdr:cNvPr id="16" name="CuadroTexto 15">
              <a:extLst>
                <a:ext uri="{FF2B5EF4-FFF2-40B4-BE49-F238E27FC236}">
                  <a16:creationId xmlns:a16="http://schemas.microsoft.com/office/drawing/2014/main" id="{00000000-0008-0000-1001-000006000000}"/>
                </a:ext>
              </a:extLst>
            </xdr:cNvPr>
            <xdr:cNvSpPr txBox="1"/>
          </xdr:nvSpPr>
          <xdr:spPr>
            <a:xfrm>
              <a:off x="4088946" y="7317921"/>
              <a:ext cx="1929311" cy="2648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𝑆𝑢𝑠𝑐𝑟𝑖𝑝𝑐𝑖𝑜𝑛𝑒𝑠</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𝑖𝑛𝑡𝑒𝑟𝑛𝑒𝑡</m:t>
                      </m:r>
                      <m:r>
                        <a:rPr lang="es-CR" sz="1100" b="0" i="1">
                          <a:latin typeface="Cambria Math" panose="02040503050406030204" pitchFamily="18" charset="0"/>
                        </a:rPr>
                        <m:t> </m:t>
                      </m:r>
                      <m:r>
                        <a:rPr lang="es-CR" sz="1100" b="0" i="1">
                          <a:latin typeface="Cambria Math" panose="02040503050406030204" pitchFamily="18" charset="0"/>
                        </a:rPr>
                        <m:t>𝑚𝑜𝑣𝑖𝑙</m:t>
                      </m:r>
                      <m:r>
                        <a:rPr lang="es-CR" sz="1100" b="0" i="1">
                          <a:latin typeface="Cambria Math" panose="02040503050406030204" pitchFamily="18" charset="0"/>
                        </a:rPr>
                        <m:t> </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𝑠𝑢𝑠𝑐𝑟𝑖𝑝𝑐𝑖𝑜𝑛𝑒𝑠</m:t>
                      </m:r>
                    </m:den>
                  </m:f>
                  <m:r>
                    <a:rPr lang="es-CR" sz="1100" b="0" i="1">
                      <a:solidFill>
                        <a:schemeClr val="tx1"/>
                      </a:solidFill>
                      <a:effectLst/>
                      <a:latin typeface="Cambria Math" panose="02040503050406030204" pitchFamily="18" charset="0"/>
                      <a:ea typeface="+mn-ea"/>
                      <a:cs typeface="+mn-cs"/>
                    </a:rPr>
                    <m:t>×</m:t>
                  </m:r>
                </m:oMath>
              </a14:m>
              <a:r>
                <a:rPr lang="es-CR" sz="1100"/>
                <a:t>100</a:t>
              </a:r>
            </a:p>
          </xdr:txBody>
        </xdr:sp>
      </mc:Choice>
      <mc:Fallback xmlns="">
        <xdr:sp macro="" textlink="">
          <xdr:nvSpPr>
            <xdr:cNvPr id="16" name="CuadroTexto 15">
              <a:extLst>
                <a:ext uri="{FF2B5EF4-FFF2-40B4-BE49-F238E27FC236}">
                  <a16:creationId xmlns:a16="http://schemas.microsoft.com/office/drawing/2014/main" id="{00000000-0008-0000-1001-000006000000}"/>
                </a:ext>
              </a:extLst>
            </xdr:cNvPr>
            <xdr:cNvSpPr txBox="1"/>
          </xdr:nvSpPr>
          <xdr:spPr>
            <a:xfrm>
              <a:off x="4088946" y="7317921"/>
              <a:ext cx="1929311" cy="2648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CR" sz="1100" i="0">
                  <a:latin typeface="Cambria Math" panose="02040503050406030204" pitchFamily="18" charset="0"/>
                </a:rPr>
                <a:t>(</a:t>
              </a:r>
              <a:r>
                <a:rPr lang="es-CR" sz="1100" b="0" i="0">
                  <a:latin typeface="Cambria Math" panose="02040503050406030204" pitchFamily="18" charset="0"/>
                </a:rPr>
                <a:t>𝑆𝑢𝑠𝑐𝑟𝑖𝑝𝑐𝑖𝑜𝑛𝑒𝑠 𝑎 𝑖𝑛𝑡𝑒𝑟𝑛𝑒𝑡 𝑚𝑜𝑣𝑖𝑙 )/(𝑇𝑜𝑡𝑎𝑙 𝑑𝑒 𝑠𝑢𝑠𝑐𝑟𝑖𝑝𝑐𝑖𝑜𝑛𝑒𝑠)</a:t>
              </a:r>
              <a:r>
                <a:rPr lang="es-CR" sz="1100" b="0" i="0">
                  <a:solidFill>
                    <a:schemeClr val="tx1"/>
                  </a:solidFill>
                  <a:effectLst/>
                  <a:latin typeface="Cambria Math" panose="02040503050406030204" pitchFamily="18" charset="0"/>
                  <a:ea typeface="+mn-ea"/>
                  <a:cs typeface="+mn-cs"/>
                </a:rPr>
                <a:t>×</a:t>
              </a:r>
              <a:r>
                <a:rPr lang="es-CR" sz="1100"/>
                <a:t>100</a:t>
              </a:r>
            </a:p>
          </xdr:txBody>
        </xdr:sp>
      </mc:Fallback>
    </mc:AlternateContent>
    <xdr:clientData/>
  </xdr:oneCellAnchor>
</xdr:wsDr>
</file>

<file path=xl/drawings/drawing224.xml><?xml version="1.0" encoding="utf-8"?>
<xdr:wsDr xmlns:xdr="http://schemas.openxmlformats.org/drawingml/2006/spreadsheetDrawing" xmlns:a="http://schemas.openxmlformats.org/drawingml/2006/main">
  <xdr:twoCellAnchor editAs="oneCell">
    <xdr:from>
      <xdr:col>0</xdr:col>
      <xdr:colOff>323850</xdr:colOff>
      <xdr:row>2</xdr:row>
      <xdr:rowOff>47625</xdr:rowOff>
    </xdr:from>
    <xdr:to>
      <xdr:col>1</xdr:col>
      <xdr:colOff>542925</xdr:colOff>
      <xdr:row>3</xdr:row>
      <xdr:rowOff>155918</xdr:rowOff>
    </xdr:to>
    <xdr:pic>
      <xdr:nvPicPr>
        <xdr:cNvPr id="2" name="Imagen 1">
          <a:extLst>
            <a:ext uri="{FF2B5EF4-FFF2-40B4-BE49-F238E27FC236}">
              <a16:creationId xmlns:a16="http://schemas.microsoft.com/office/drawing/2014/main" id="{00000000-0008-0000-1101-000002000000}"/>
            </a:ext>
          </a:extLst>
        </xdr:cNvPr>
        <xdr:cNvPicPr>
          <a:picLocks noChangeAspect="1"/>
        </xdr:cNvPicPr>
      </xdr:nvPicPr>
      <xdr:blipFill>
        <a:blip xmlns:r="http://schemas.openxmlformats.org/officeDocument/2006/relationships" r:embed="rId1"/>
        <a:stretch>
          <a:fillRect/>
        </a:stretch>
      </xdr:blipFill>
      <xdr:spPr>
        <a:xfrm>
          <a:off x="323850" y="428625"/>
          <a:ext cx="981075" cy="813143"/>
        </a:xfrm>
        <a:prstGeom prst="rect">
          <a:avLst/>
        </a:prstGeom>
        <a:ln w="28575">
          <a:solidFill>
            <a:schemeClr val="bg1"/>
          </a:solidFill>
        </a:ln>
      </xdr:spPr>
    </xdr:pic>
    <xdr:clientData/>
  </xdr:twoCellAnchor>
</xdr:wsDr>
</file>

<file path=xl/drawings/drawing225.xml><?xml version="1.0" encoding="utf-8"?>
<xdr:wsDr xmlns:xdr="http://schemas.openxmlformats.org/drawingml/2006/spreadsheetDrawing" xmlns:a="http://schemas.openxmlformats.org/drawingml/2006/main">
  <xdr:twoCellAnchor>
    <xdr:from>
      <xdr:col>14</xdr:col>
      <xdr:colOff>657225</xdr:colOff>
      <xdr:row>9</xdr:row>
      <xdr:rowOff>119062</xdr:rowOff>
    </xdr:from>
    <xdr:to>
      <xdr:col>20</xdr:col>
      <xdr:colOff>657225</xdr:colOff>
      <xdr:row>26</xdr:row>
      <xdr:rowOff>176212</xdr:rowOff>
    </xdr:to>
    <xdr:graphicFrame macro="">
      <xdr:nvGraphicFramePr>
        <xdr:cNvPr id="2" name="Gráfico 1">
          <a:extLst>
            <a:ext uri="{FF2B5EF4-FFF2-40B4-BE49-F238E27FC236}">
              <a16:creationId xmlns:a16="http://schemas.microsoft.com/office/drawing/2014/main" id="{00000000-0008-0000-1201-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6.xml><?xml version="1.0" encoding="utf-8"?>
<c:userShapes xmlns:c="http://schemas.openxmlformats.org/drawingml/2006/chart">
  <cdr:relSizeAnchor xmlns:cdr="http://schemas.openxmlformats.org/drawingml/2006/chartDrawing">
    <cdr:from>
      <cdr:x>0.02083</cdr:x>
      <cdr:y>0.78993</cdr:y>
    </cdr:from>
    <cdr:to>
      <cdr:x>0.05833</cdr:x>
      <cdr:y>0.86632</cdr:y>
    </cdr:to>
    <cdr:sp macro="" textlink="">
      <cdr:nvSpPr>
        <cdr:cNvPr id="2" name="Rectángulo 1"/>
        <cdr:cNvSpPr/>
      </cdr:nvSpPr>
      <cdr:spPr>
        <a:xfrm xmlns:a="http://schemas.openxmlformats.org/drawingml/2006/main">
          <a:off x="95251" y="2166939"/>
          <a:ext cx="171450" cy="209549"/>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CR"/>
        </a:p>
      </cdr:txBody>
    </cdr:sp>
  </cdr:relSizeAnchor>
  <cdr:relSizeAnchor xmlns:cdr="http://schemas.openxmlformats.org/drawingml/2006/chartDrawing">
    <cdr:from>
      <cdr:x>0.08125</cdr:x>
      <cdr:y>0.73438</cdr:y>
    </cdr:from>
    <cdr:to>
      <cdr:x>0.11667</cdr:x>
      <cdr:y>0.75174</cdr:y>
    </cdr:to>
    <cdr:cxnSp macro="">
      <cdr:nvCxnSpPr>
        <cdr:cNvPr id="4" name="Conector recto 3">
          <a:extLst xmlns:a="http://schemas.openxmlformats.org/drawingml/2006/main">
            <a:ext uri="{FF2B5EF4-FFF2-40B4-BE49-F238E27FC236}">
              <a16:creationId xmlns:a16="http://schemas.microsoft.com/office/drawing/2014/main" id="{4B4FCE37-1D69-4551-98AB-6EFD08A11494}"/>
            </a:ext>
          </a:extLst>
        </cdr:cNvPr>
        <cdr:cNvCxnSpPr/>
      </cdr:nvCxnSpPr>
      <cdr:spPr>
        <a:xfrm xmlns:a="http://schemas.openxmlformats.org/drawingml/2006/main">
          <a:off x="371475" y="2014538"/>
          <a:ext cx="161925" cy="4762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0.08194</cdr:x>
      <cdr:y>0.71644</cdr:y>
    </cdr:from>
    <cdr:to>
      <cdr:x>0.11736</cdr:x>
      <cdr:y>0.7338</cdr:y>
    </cdr:to>
    <cdr:cxnSp macro="">
      <cdr:nvCxnSpPr>
        <cdr:cNvPr id="5" name="Conector recto 4">
          <a:extLst xmlns:a="http://schemas.openxmlformats.org/drawingml/2006/main">
            <a:ext uri="{FF2B5EF4-FFF2-40B4-BE49-F238E27FC236}">
              <a16:creationId xmlns:a16="http://schemas.microsoft.com/office/drawing/2014/main" id="{4B24AC01-C6D3-466A-9618-4DC3B4A16283}"/>
            </a:ext>
          </a:extLst>
        </cdr:cNvPr>
        <cdr:cNvCxnSpPr/>
      </cdr:nvCxnSpPr>
      <cdr:spPr>
        <a:xfrm xmlns:a="http://schemas.openxmlformats.org/drawingml/2006/main">
          <a:off x="374650" y="1965325"/>
          <a:ext cx="161925" cy="4762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227.xml><?xml version="1.0" encoding="utf-8"?>
<xdr:wsDr xmlns:xdr="http://schemas.openxmlformats.org/drawingml/2006/spreadsheetDrawing" xmlns:a="http://schemas.openxmlformats.org/drawingml/2006/main">
  <xdr:oneCellAnchor>
    <xdr:from>
      <xdr:col>3</xdr:col>
      <xdr:colOff>533400</xdr:colOff>
      <xdr:row>15</xdr:row>
      <xdr:rowOff>126206</xdr:rowOff>
    </xdr:from>
    <xdr:ext cx="4042838" cy="356893"/>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1301-000002000000}"/>
                </a:ext>
              </a:extLst>
            </xdr:cNvPr>
            <xdr:cNvSpPr txBox="1"/>
          </xdr:nvSpPr>
          <xdr:spPr>
            <a:xfrm>
              <a:off x="4562475" y="5022056"/>
              <a:ext cx="4042838" cy="3568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nary>
                          <m:naryPr>
                            <m:chr m:val="∑"/>
                            <m:subHide m:val="on"/>
                            <m:supHide m:val="on"/>
                            <m:ctrlPr>
                              <a:rPr lang="es-CR" sz="1100" i="1">
                                <a:latin typeface="Cambria Math" panose="02040503050406030204" pitchFamily="18" charset="0"/>
                              </a:rPr>
                            </m:ctrlPr>
                          </m:naryPr>
                          <m:sub/>
                          <m:sup/>
                          <m:e>
                            <m:r>
                              <a:rPr lang="es-CR" sz="1100" b="0" i="1">
                                <a:latin typeface="Cambria Math" panose="02040503050406030204" pitchFamily="18" charset="0"/>
                              </a:rPr>
                              <m:t>𝑖𝑛𝑔𝑟𝑒𝑠𝑜</m:t>
                            </m:r>
                            <m:r>
                              <a:rPr lang="es-CR" sz="1100" b="0" i="1">
                                <a:latin typeface="Cambria Math" panose="02040503050406030204" pitchFamily="18" charset="0"/>
                              </a:rPr>
                              <m:t> </m:t>
                            </m:r>
                            <m:r>
                              <a:rPr lang="es-CR" sz="1100" b="0" i="1">
                                <a:latin typeface="Cambria Math" panose="02040503050406030204" pitchFamily="18" charset="0"/>
                              </a:rPr>
                              <m:t>𝑝𝑒𝑟</m:t>
                            </m:r>
                            <m:r>
                              <a:rPr lang="es-CR" sz="1100" b="0" i="1">
                                <a:latin typeface="Cambria Math" panose="02040503050406030204" pitchFamily="18" charset="0"/>
                              </a:rPr>
                              <m:t> </m:t>
                            </m:r>
                            <m:r>
                              <a:rPr lang="es-CR" sz="1100" b="0" i="1">
                                <a:latin typeface="Cambria Math" panose="02040503050406030204" pitchFamily="18" charset="0"/>
                              </a:rPr>
                              <m:t>𝑐</m:t>
                            </m:r>
                            <m:r>
                              <a:rPr lang="es-CR" sz="1100" b="0" i="1">
                                <a:latin typeface="Cambria Math" panose="02040503050406030204" pitchFamily="18" charset="0"/>
                              </a:rPr>
                              <m:t>á</m:t>
                            </m:r>
                            <m:r>
                              <a:rPr lang="es-CR" sz="1100" b="0" i="1">
                                <a:latin typeface="Cambria Math" panose="02040503050406030204" pitchFamily="18" charset="0"/>
                              </a:rPr>
                              <m:t>𝑝𝑖𝑡𝑎</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𝑙𝑎𝑠</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𝑙𝑜𝑠</m:t>
                            </m:r>
                            <m:r>
                              <a:rPr lang="es-CR" sz="1100" b="0" i="1">
                                <a:latin typeface="Cambria Math" panose="02040503050406030204" pitchFamily="18" charset="0"/>
                              </a:rPr>
                              <m:t> </m:t>
                            </m:r>
                            <m:r>
                              <a:rPr lang="es-CR" sz="1100" b="0" i="1">
                                <a:latin typeface="Cambria Math" panose="02040503050406030204" pitchFamily="18" charset="0"/>
                              </a:rPr>
                              <m:t>𝑞𝑢𝑖𝑛𝑡𝑖𝑙𝑒𝑠</m:t>
                            </m:r>
                            <m:r>
                              <a:rPr lang="es-CR" sz="1100" b="0" i="1">
                                <a:latin typeface="Cambria Math" panose="02040503050406030204" pitchFamily="18" charset="0"/>
                              </a:rPr>
                              <m:t> 1 </m:t>
                            </m:r>
                            <m:r>
                              <a:rPr lang="es-CR" sz="1100" b="0" i="1">
                                <a:latin typeface="Cambria Math" panose="02040503050406030204" pitchFamily="18" charset="0"/>
                              </a:rPr>
                              <m:t>𝑦</m:t>
                            </m:r>
                            <m:r>
                              <a:rPr lang="es-CR" sz="1100" b="0" i="1">
                                <a:latin typeface="Cambria Math" panose="02040503050406030204" pitchFamily="18" charset="0"/>
                              </a:rPr>
                              <m:t> 2</m:t>
                            </m:r>
                          </m:e>
                        </m:nary>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𝑖𝑛𝑔𝑟𝑒𝑠𝑜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1301-000002000000}"/>
                </a:ext>
              </a:extLst>
            </xdr:cNvPr>
            <xdr:cNvSpPr txBox="1"/>
          </xdr:nvSpPr>
          <xdr:spPr>
            <a:xfrm>
              <a:off x="4562475" y="5022056"/>
              <a:ext cx="4042838" cy="3568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▒〖𝑖𝑛𝑔𝑟𝑒𝑠𝑜 𝑝𝑒𝑟 𝑐á𝑝𝑖𝑡𝑎 𝑑𝑒 𝑙𝑎𝑠 𝑝𝑒𝑟𝑠𝑜𝑛𝑎𝑠 𝑑𝑒 𝑙𝑜𝑠 𝑞𝑢𝑖𝑛𝑡𝑖𝑙𝑒𝑠 1 𝑦 2〗)/(𝑇𝑜𝑡𝑎𝑙 𝑑𝑒 𝑖𝑛𝑔𝑟𝑒𝑠𝑜 𝑑𝑒 𝑙𝑎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533400</xdr:colOff>
      <xdr:row>15</xdr:row>
      <xdr:rowOff>126206</xdr:rowOff>
    </xdr:from>
    <xdr:ext cx="4042838" cy="356893"/>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1301-000002000000}"/>
                </a:ext>
              </a:extLst>
            </xdr:cNvPr>
            <xdr:cNvSpPr txBox="1"/>
          </xdr:nvSpPr>
          <xdr:spPr>
            <a:xfrm>
              <a:off x="4562475" y="5022056"/>
              <a:ext cx="4042838" cy="3568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nary>
                          <m:naryPr>
                            <m:chr m:val="∑"/>
                            <m:subHide m:val="on"/>
                            <m:supHide m:val="on"/>
                            <m:ctrlPr>
                              <a:rPr lang="es-CR" sz="1100" i="1">
                                <a:latin typeface="Cambria Math" panose="02040503050406030204" pitchFamily="18" charset="0"/>
                              </a:rPr>
                            </m:ctrlPr>
                          </m:naryPr>
                          <m:sub/>
                          <m:sup/>
                          <m:e>
                            <m:r>
                              <a:rPr lang="es-CR" sz="1100" b="0" i="1">
                                <a:latin typeface="Cambria Math" panose="02040503050406030204" pitchFamily="18" charset="0"/>
                              </a:rPr>
                              <m:t>𝑖𝑛𝑔𝑟𝑒𝑠𝑜</m:t>
                            </m:r>
                            <m:r>
                              <a:rPr lang="es-CR" sz="1100" b="0" i="1">
                                <a:latin typeface="Cambria Math" panose="02040503050406030204" pitchFamily="18" charset="0"/>
                              </a:rPr>
                              <m:t> </m:t>
                            </m:r>
                            <m:r>
                              <a:rPr lang="es-CR" sz="1100" b="0" i="1">
                                <a:latin typeface="Cambria Math" panose="02040503050406030204" pitchFamily="18" charset="0"/>
                              </a:rPr>
                              <m:t>𝑝𝑒𝑟</m:t>
                            </m:r>
                            <m:r>
                              <a:rPr lang="es-CR" sz="1100" b="0" i="1">
                                <a:latin typeface="Cambria Math" panose="02040503050406030204" pitchFamily="18" charset="0"/>
                              </a:rPr>
                              <m:t> </m:t>
                            </m:r>
                            <m:r>
                              <a:rPr lang="es-CR" sz="1100" b="0" i="1">
                                <a:latin typeface="Cambria Math" panose="02040503050406030204" pitchFamily="18" charset="0"/>
                              </a:rPr>
                              <m:t>𝑐</m:t>
                            </m:r>
                            <m:r>
                              <a:rPr lang="es-CR" sz="1100" b="0" i="1">
                                <a:latin typeface="Cambria Math" panose="02040503050406030204" pitchFamily="18" charset="0"/>
                              </a:rPr>
                              <m:t>á</m:t>
                            </m:r>
                            <m:r>
                              <a:rPr lang="es-CR" sz="1100" b="0" i="1">
                                <a:latin typeface="Cambria Math" panose="02040503050406030204" pitchFamily="18" charset="0"/>
                              </a:rPr>
                              <m:t>𝑝𝑖𝑡𝑎</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𝑙𝑎𝑠</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𝑙𝑜𝑠</m:t>
                            </m:r>
                            <m:r>
                              <a:rPr lang="es-CR" sz="1100" b="0" i="1">
                                <a:latin typeface="Cambria Math" panose="02040503050406030204" pitchFamily="18" charset="0"/>
                              </a:rPr>
                              <m:t> </m:t>
                            </m:r>
                            <m:r>
                              <a:rPr lang="es-CR" sz="1100" b="0" i="1">
                                <a:latin typeface="Cambria Math" panose="02040503050406030204" pitchFamily="18" charset="0"/>
                              </a:rPr>
                              <m:t>𝑞𝑢𝑖𝑛𝑡𝑖𝑙𝑒𝑠</m:t>
                            </m:r>
                            <m:r>
                              <a:rPr lang="es-CR" sz="1100" b="0" i="1">
                                <a:latin typeface="Cambria Math" panose="02040503050406030204" pitchFamily="18" charset="0"/>
                              </a:rPr>
                              <m:t> 1 </m:t>
                            </m:r>
                            <m:r>
                              <a:rPr lang="es-CR" sz="1100" b="0" i="1">
                                <a:latin typeface="Cambria Math" panose="02040503050406030204" pitchFamily="18" charset="0"/>
                              </a:rPr>
                              <m:t>𝑦</m:t>
                            </m:r>
                            <m:r>
                              <a:rPr lang="es-CR" sz="1100" b="0" i="1">
                                <a:latin typeface="Cambria Math" panose="02040503050406030204" pitchFamily="18" charset="0"/>
                              </a:rPr>
                              <m:t> 2</m:t>
                            </m:r>
                          </m:e>
                        </m:nary>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𝑖𝑛𝑔𝑟𝑒𝑠𝑜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1301-000002000000}"/>
                </a:ext>
              </a:extLst>
            </xdr:cNvPr>
            <xdr:cNvSpPr txBox="1"/>
          </xdr:nvSpPr>
          <xdr:spPr>
            <a:xfrm>
              <a:off x="4562475" y="5022056"/>
              <a:ext cx="4042838" cy="3568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▒〖𝑖𝑛𝑔𝑟𝑒𝑠𝑜 𝑝𝑒𝑟 𝑐á𝑝𝑖𝑡𝑎 𝑑𝑒 𝑙𝑎𝑠 𝑝𝑒𝑟𝑠𝑜𝑛𝑎𝑠 𝑑𝑒 𝑙𝑜𝑠 𝑞𝑢𝑖𝑛𝑡𝑖𝑙𝑒𝑠 1 𝑦 2〗)/(𝑇𝑜𝑡𝑎𝑙 𝑑𝑒 𝑖𝑛𝑔𝑟𝑒𝑠𝑜 𝑑𝑒 𝑙𝑎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wsDr>
</file>

<file path=xl/drawings/drawing228.xml><?xml version="1.0" encoding="utf-8"?>
<xdr:wsDr xmlns:xdr="http://schemas.openxmlformats.org/drawingml/2006/spreadsheetDrawing" xmlns:a="http://schemas.openxmlformats.org/drawingml/2006/main">
  <xdr:twoCellAnchor>
    <xdr:from>
      <xdr:col>1</xdr:col>
      <xdr:colOff>1047749</xdr:colOff>
      <xdr:row>25</xdr:row>
      <xdr:rowOff>33336</xdr:rowOff>
    </xdr:from>
    <xdr:to>
      <xdr:col>14</xdr:col>
      <xdr:colOff>419099</xdr:colOff>
      <xdr:row>43</xdr:row>
      <xdr:rowOff>76199</xdr:rowOff>
    </xdr:to>
    <xdr:graphicFrame macro="">
      <xdr:nvGraphicFramePr>
        <xdr:cNvPr id="2" name="Gráfico 1">
          <a:extLst>
            <a:ext uri="{FF2B5EF4-FFF2-40B4-BE49-F238E27FC236}">
              <a16:creationId xmlns:a16="http://schemas.microsoft.com/office/drawing/2014/main" id="{00000000-0008-0000-1401-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9.xml><?xml version="1.0" encoding="utf-8"?>
<c:userShapes xmlns:c="http://schemas.openxmlformats.org/drawingml/2006/chart">
  <cdr:relSizeAnchor xmlns:cdr="http://schemas.openxmlformats.org/drawingml/2006/chartDrawing">
    <cdr:from>
      <cdr:x>0.03958</cdr:x>
      <cdr:y>0.7934</cdr:y>
    </cdr:from>
    <cdr:to>
      <cdr:x>0.09583</cdr:x>
      <cdr:y>0.87674</cdr:y>
    </cdr:to>
    <cdr:sp macro="" textlink="">
      <cdr:nvSpPr>
        <cdr:cNvPr id="2" name="CuadroTexto 1"/>
        <cdr:cNvSpPr txBox="1"/>
      </cdr:nvSpPr>
      <cdr:spPr>
        <a:xfrm xmlns:a="http://schemas.openxmlformats.org/drawingml/2006/main">
          <a:off x="180975" y="2176463"/>
          <a:ext cx="257175" cy="228600"/>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txBody>
        <a:bodyPr xmlns:a="http://schemas.openxmlformats.org/drawingml/2006/main" vertOverflow="clip" wrap="square" rtlCol="0"/>
        <a:lstStyle xmlns:a="http://schemas.openxmlformats.org/drawingml/2006/main"/>
        <a:p xmlns:a="http://schemas.openxmlformats.org/drawingml/2006/main">
          <a:r>
            <a:rPr lang="es-CR" sz="900">
              <a:solidFill>
                <a:schemeClr val="bg2">
                  <a:lumMod val="50000"/>
                </a:schemeClr>
              </a:solidFill>
            </a:rPr>
            <a:t>0</a:t>
          </a:r>
        </a:p>
      </cdr:txBody>
    </cdr:sp>
  </cdr:relSizeAnchor>
  <cdr:relSizeAnchor xmlns:cdr="http://schemas.openxmlformats.org/drawingml/2006/chartDrawing">
    <cdr:from>
      <cdr:x>0.09792</cdr:x>
      <cdr:y>0.80382</cdr:y>
    </cdr:from>
    <cdr:to>
      <cdr:x>0.12292</cdr:x>
      <cdr:y>0.81771</cdr:y>
    </cdr:to>
    <cdr:cxnSp macro="">
      <cdr:nvCxnSpPr>
        <cdr:cNvPr id="4" name="Conector recto 3">
          <a:extLst xmlns:a="http://schemas.openxmlformats.org/drawingml/2006/main">
            <a:ext uri="{FF2B5EF4-FFF2-40B4-BE49-F238E27FC236}">
              <a16:creationId xmlns:a16="http://schemas.microsoft.com/office/drawing/2014/main" id="{AF004F97-4DB1-4969-AAD7-D1CDCC9AA170}"/>
            </a:ext>
          </a:extLst>
        </cdr:cNvPr>
        <cdr:cNvCxnSpPr/>
      </cdr:nvCxnSpPr>
      <cdr:spPr>
        <a:xfrm xmlns:a="http://schemas.openxmlformats.org/drawingml/2006/main">
          <a:off x="447675" y="2205038"/>
          <a:ext cx="114300" cy="3810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0.10069</cdr:x>
      <cdr:y>0.78588</cdr:y>
    </cdr:from>
    <cdr:to>
      <cdr:x>0.12569</cdr:x>
      <cdr:y>0.79977</cdr:y>
    </cdr:to>
    <cdr:cxnSp macro="">
      <cdr:nvCxnSpPr>
        <cdr:cNvPr id="5" name="Conector recto 4">
          <a:extLst xmlns:a="http://schemas.openxmlformats.org/drawingml/2006/main">
            <a:ext uri="{FF2B5EF4-FFF2-40B4-BE49-F238E27FC236}">
              <a16:creationId xmlns:a16="http://schemas.microsoft.com/office/drawing/2014/main" id="{73D15345-35C7-41A8-A9B0-A5DEB9117921}"/>
            </a:ext>
          </a:extLst>
        </cdr:cNvPr>
        <cdr:cNvCxnSpPr/>
      </cdr:nvCxnSpPr>
      <cdr:spPr>
        <a:xfrm xmlns:a="http://schemas.openxmlformats.org/drawingml/2006/main">
          <a:off x="460375" y="2155825"/>
          <a:ext cx="114300" cy="3810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230.xml><?xml version="1.0" encoding="utf-8"?>
<xdr:wsDr xmlns:xdr="http://schemas.openxmlformats.org/drawingml/2006/spreadsheetDrawing" xmlns:a="http://schemas.openxmlformats.org/drawingml/2006/main">
  <xdr:oneCellAnchor>
    <xdr:from>
      <xdr:col>3</xdr:col>
      <xdr:colOff>71437</xdr:colOff>
      <xdr:row>15</xdr:row>
      <xdr:rowOff>107156</xdr:rowOff>
    </xdr:from>
    <xdr:ext cx="3284617" cy="534762"/>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1501-000002000000}"/>
                </a:ext>
              </a:extLst>
            </xdr:cNvPr>
            <xdr:cNvSpPr txBox="1"/>
          </xdr:nvSpPr>
          <xdr:spPr>
            <a:xfrm>
              <a:off x="4129087" y="5222081"/>
              <a:ext cx="3284617" cy="534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sSub>
                          <m:sSubPr>
                            <m:ctrlPr>
                              <a:rPr lang="es-CR" sz="1100" i="1">
                                <a:latin typeface="Cambria Math" panose="02040503050406030204" pitchFamily="18" charset="0"/>
                              </a:rPr>
                            </m:ctrlPr>
                          </m:sSubPr>
                          <m:e>
                            <m:eqArr>
                              <m:eqArrPr>
                                <m:ctrlPr>
                                  <a:rPr lang="es-CR" sz="1100" b="0" i="1">
                                    <a:solidFill>
                                      <a:schemeClr val="tx1"/>
                                    </a:solidFill>
                                    <a:effectLst/>
                                    <a:latin typeface="Cambria Math" panose="02040503050406030204" pitchFamily="18" charset="0"/>
                                    <a:ea typeface="+mn-ea"/>
                                    <a:cs typeface="+mn-cs"/>
                                  </a:rPr>
                                </m:ctrlPr>
                              </m:eqArrPr>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𝑖𝑛𝑔𝑟𝑒𝑠𝑜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m:t>
                                </m:r>
                                <m:r>
                                  <a:rPr lang="es-CR" sz="1100" b="0" i="1">
                                    <a:solidFill>
                                      <a:schemeClr val="tx1"/>
                                    </a:solidFill>
                                    <a:effectLst/>
                                    <a:latin typeface="Cambria Math" panose="02040503050406030204" pitchFamily="18" charset="0"/>
                                    <a:ea typeface="+mn-ea"/>
                                    <a:cs typeface="+mn-cs"/>
                                  </a:rPr>
                                  <m:t>á</m:t>
                                </m:r>
                                <m:r>
                                  <a:rPr lang="es-CR" sz="1100" b="0" i="1">
                                    <a:solidFill>
                                      <a:schemeClr val="tx1"/>
                                    </a:solidFill>
                                    <a:effectLst/>
                                    <a:latin typeface="Cambria Math" panose="02040503050406030204" pitchFamily="18" charset="0"/>
                                    <a:ea typeface="+mn-ea"/>
                                    <a:cs typeface="+mn-cs"/>
                                  </a:rPr>
                                  <m:t>𝑝𝑖𝑡𝑎</m:t>
                                </m:r>
                                <m:r>
                                  <a:rPr lang="es-CR" sz="1100" b="0" i="1">
                                    <a:solidFill>
                                      <a:schemeClr val="tx1"/>
                                    </a:solidFill>
                                    <a:effectLst/>
                                    <a:latin typeface="Cambria Math" panose="02040503050406030204" pitchFamily="18" charset="0"/>
                                    <a:ea typeface="+mn-ea"/>
                                    <a:cs typeface="+mn-cs"/>
                                  </a:rPr>
                                  <m:t> </m:t>
                                </m:r>
                              </m:e>
                              <m:e>
                                <m:r>
                                  <a:rPr lang="es-CR" sz="1100" b="0" i="1">
                                    <a:solidFill>
                                      <a:schemeClr val="tx1"/>
                                    </a:solidFill>
                                    <a:effectLst/>
                                    <a:latin typeface="Cambria Math" panose="02040503050406030204" pitchFamily="18" charset="0"/>
                                    <a:ea typeface="+mn-ea"/>
                                    <a:cs typeface="+mn-cs"/>
                                  </a:rPr>
                                  <m:t>𝑚𝑒𝑛𝑜𝑟</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𝑎𝑙</m:t>
                                </m:r>
                                <m:r>
                                  <a:rPr lang="es-CR" sz="1100" b="0" i="1">
                                    <a:solidFill>
                                      <a:schemeClr val="tx1"/>
                                    </a:solidFill>
                                    <a:effectLst/>
                                    <a:latin typeface="Cambria Math" panose="02040503050406030204" pitchFamily="18" charset="0"/>
                                    <a:ea typeface="+mn-ea"/>
                                    <a:cs typeface="+mn-cs"/>
                                  </a:rPr>
                                  <m:t> 50%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𝑚𝑒𝑑𝑖𝑎𝑛𝑎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𝑖𝑛𝑔𝑟𝑒𝑠𝑜𝑠</m:t>
                                </m:r>
                              </m:e>
                            </m:eqArr>
                          </m:e>
                          <m:sub>
                            <m:r>
                              <a:rPr lang="es-CR" sz="1100" b="0" i="1">
                                <a:latin typeface="Cambria Math" panose="02040503050406030204" pitchFamily="18" charset="0"/>
                              </a:rPr>
                              <m:t>𝑖</m:t>
                            </m:r>
                          </m:sub>
                        </m:sSub>
                      </m:num>
                      <m:den>
                        <m:sSub>
                          <m:sSubPr>
                            <m:ctrlPr>
                              <a:rPr lang="es-CR" sz="1100" i="1">
                                <a:latin typeface="Cambria Math" panose="02040503050406030204" pitchFamily="18" charset="0"/>
                              </a:rPr>
                            </m:ctrlPr>
                          </m:sSubPr>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𝑠𝑢𝑏𝑝𝑜𝑏𝑙𝑎𝑐𝑖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e>
                          <m:sub>
                            <m:r>
                              <a:rPr lang="es-CR" sz="1100" b="0" i="1">
                                <a:latin typeface="Cambria Math" panose="02040503050406030204" pitchFamily="18" charset="0"/>
                              </a:rPr>
                              <m:t>𝑖</m:t>
                            </m:r>
                          </m:sub>
                        </m:sSub>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1501-000002000000}"/>
                </a:ext>
              </a:extLst>
            </xdr:cNvPr>
            <xdr:cNvSpPr txBox="1"/>
          </xdr:nvSpPr>
          <xdr:spPr>
            <a:xfrm>
              <a:off x="4129087" y="5222081"/>
              <a:ext cx="3284617" cy="534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solidFill>
                    <a:schemeClr val="tx1"/>
                  </a:solidFill>
                  <a:effectLst/>
                  <a:latin typeface="Cambria Math" panose="02040503050406030204" pitchFamily="18" charset="0"/>
                  <a:ea typeface="+mn-ea"/>
                  <a:cs typeface="+mn-cs"/>
                </a:rPr>
                <a:t>█(𝑇𝑜𝑡𝑎𝑙 𝑑𝑒 𝑝𝑒𝑟𝑠𝑜𝑛𝑎𝑠 𝑐𝑜𝑛 𝑖𝑛𝑔𝑟𝑒𝑠𝑜 𝑝𝑒𝑟 𝑐á𝑝𝑖𝑡𝑎 @𝑚𝑒𝑛𝑜𝑟 𝑎𝑙 50% 𝑑𝑒 𝑙𝑎 𝑚𝑒𝑑𝑖𝑎𝑛𝑎 𝑑𝑒 𝑙𝑜𝑠 𝑖𝑛𝑔𝑟𝑒𝑠𝑜𝑠)_</a:t>
              </a:r>
              <a:r>
                <a:rPr lang="es-CR" sz="1100" b="0" i="0">
                  <a:latin typeface="Cambria Math" panose="02040503050406030204" pitchFamily="18" charset="0"/>
                </a:rPr>
                <a:t>𝑖/〖</a:t>
              </a:r>
              <a:r>
                <a:rPr lang="es-CR" sz="1100" b="0" i="0">
                  <a:solidFill>
                    <a:schemeClr val="tx1"/>
                  </a:solidFill>
                  <a:effectLst/>
                  <a:latin typeface="Cambria Math" panose="02040503050406030204" pitchFamily="18" charset="0"/>
                  <a:ea typeface="+mn-ea"/>
                  <a:cs typeface="+mn-cs"/>
                </a:rPr>
                <a:t>𝑇𝑜𝑡𝑎𝑙 𝑑𝑒 𝑠𝑢𝑏𝑝𝑜𝑏𝑙𝑎𝑐𝑖ó𝑛〗_</a:t>
              </a:r>
              <a:r>
                <a:rPr lang="es-CR" sz="1100" b="0" i="0">
                  <a:latin typeface="Cambria Math" panose="02040503050406030204" pitchFamily="18" charset="0"/>
                </a:rPr>
                <a:t>𝑖 </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71437</xdr:colOff>
      <xdr:row>15</xdr:row>
      <xdr:rowOff>107156</xdr:rowOff>
    </xdr:from>
    <xdr:ext cx="3284617" cy="534762"/>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1501-000002000000}"/>
                </a:ext>
              </a:extLst>
            </xdr:cNvPr>
            <xdr:cNvSpPr txBox="1"/>
          </xdr:nvSpPr>
          <xdr:spPr>
            <a:xfrm>
              <a:off x="4129087" y="5222081"/>
              <a:ext cx="3284617" cy="534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sSub>
                          <m:sSubPr>
                            <m:ctrlPr>
                              <a:rPr lang="es-CR" sz="1100" i="1">
                                <a:latin typeface="Cambria Math" panose="02040503050406030204" pitchFamily="18" charset="0"/>
                              </a:rPr>
                            </m:ctrlPr>
                          </m:sSubPr>
                          <m:e>
                            <m:eqArr>
                              <m:eqArrPr>
                                <m:ctrlPr>
                                  <a:rPr lang="es-CR" sz="1100" b="0" i="1">
                                    <a:solidFill>
                                      <a:schemeClr val="tx1"/>
                                    </a:solidFill>
                                    <a:effectLst/>
                                    <a:latin typeface="Cambria Math" panose="02040503050406030204" pitchFamily="18" charset="0"/>
                                    <a:ea typeface="+mn-ea"/>
                                    <a:cs typeface="+mn-cs"/>
                                  </a:rPr>
                                </m:ctrlPr>
                              </m:eqArrPr>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𝑖𝑛𝑔𝑟𝑒𝑠𝑜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m:t>
                                </m:r>
                                <m:r>
                                  <a:rPr lang="es-CR" sz="1100" b="0" i="1">
                                    <a:solidFill>
                                      <a:schemeClr val="tx1"/>
                                    </a:solidFill>
                                    <a:effectLst/>
                                    <a:latin typeface="Cambria Math" panose="02040503050406030204" pitchFamily="18" charset="0"/>
                                    <a:ea typeface="+mn-ea"/>
                                    <a:cs typeface="+mn-cs"/>
                                  </a:rPr>
                                  <m:t>á</m:t>
                                </m:r>
                                <m:r>
                                  <a:rPr lang="es-CR" sz="1100" b="0" i="1">
                                    <a:solidFill>
                                      <a:schemeClr val="tx1"/>
                                    </a:solidFill>
                                    <a:effectLst/>
                                    <a:latin typeface="Cambria Math" panose="02040503050406030204" pitchFamily="18" charset="0"/>
                                    <a:ea typeface="+mn-ea"/>
                                    <a:cs typeface="+mn-cs"/>
                                  </a:rPr>
                                  <m:t>𝑝𝑖𝑡𝑎</m:t>
                                </m:r>
                                <m:r>
                                  <a:rPr lang="es-CR" sz="1100" b="0" i="1">
                                    <a:solidFill>
                                      <a:schemeClr val="tx1"/>
                                    </a:solidFill>
                                    <a:effectLst/>
                                    <a:latin typeface="Cambria Math" panose="02040503050406030204" pitchFamily="18" charset="0"/>
                                    <a:ea typeface="+mn-ea"/>
                                    <a:cs typeface="+mn-cs"/>
                                  </a:rPr>
                                  <m:t> </m:t>
                                </m:r>
                              </m:e>
                              <m:e>
                                <m:r>
                                  <a:rPr lang="es-CR" sz="1100" b="0" i="1">
                                    <a:solidFill>
                                      <a:schemeClr val="tx1"/>
                                    </a:solidFill>
                                    <a:effectLst/>
                                    <a:latin typeface="Cambria Math" panose="02040503050406030204" pitchFamily="18" charset="0"/>
                                    <a:ea typeface="+mn-ea"/>
                                    <a:cs typeface="+mn-cs"/>
                                  </a:rPr>
                                  <m:t>𝑚𝑒𝑛𝑜𝑟</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𝑎𝑙</m:t>
                                </m:r>
                                <m:r>
                                  <a:rPr lang="es-CR" sz="1100" b="0" i="1">
                                    <a:solidFill>
                                      <a:schemeClr val="tx1"/>
                                    </a:solidFill>
                                    <a:effectLst/>
                                    <a:latin typeface="Cambria Math" panose="02040503050406030204" pitchFamily="18" charset="0"/>
                                    <a:ea typeface="+mn-ea"/>
                                    <a:cs typeface="+mn-cs"/>
                                  </a:rPr>
                                  <m:t> 50%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𝑚𝑒𝑑𝑖𝑎𝑛𝑎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𝑖𝑛𝑔𝑟𝑒𝑠𝑜𝑠</m:t>
                                </m:r>
                              </m:e>
                            </m:eqArr>
                          </m:e>
                          <m:sub>
                            <m:r>
                              <a:rPr lang="es-CR" sz="1100" b="0" i="1">
                                <a:latin typeface="Cambria Math" panose="02040503050406030204" pitchFamily="18" charset="0"/>
                              </a:rPr>
                              <m:t>𝑖</m:t>
                            </m:r>
                          </m:sub>
                        </m:sSub>
                      </m:num>
                      <m:den>
                        <m:sSub>
                          <m:sSubPr>
                            <m:ctrlPr>
                              <a:rPr lang="es-CR" sz="1100" i="1">
                                <a:latin typeface="Cambria Math" panose="02040503050406030204" pitchFamily="18" charset="0"/>
                              </a:rPr>
                            </m:ctrlPr>
                          </m:sSubPr>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𝑠𝑢𝑏𝑝𝑜𝑏𝑙𝑎𝑐𝑖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e>
                          <m:sub>
                            <m:r>
                              <a:rPr lang="es-CR" sz="1100" b="0" i="1">
                                <a:latin typeface="Cambria Math" panose="02040503050406030204" pitchFamily="18" charset="0"/>
                              </a:rPr>
                              <m:t>𝑖</m:t>
                            </m:r>
                          </m:sub>
                        </m:sSub>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1501-000002000000}"/>
                </a:ext>
              </a:extLst>
            </xdr:cNvPr>
            <xdr:cNvSpPr txBox="1"/>
          </xdr:nvSpPr>
          <xdr:spPr>
            <a:xfrm>
              <a:off x="4129087" y="5222081"/>
              <a:ext cx="3284617" cy="534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solidFill>
                    <a:schemeClr val="tx1"/>
                  </a:solidFill>
                  <a:effectLst/>
                  <a:latin typeface="Cambria Math" panose="02040503050406030204" pitchFamily="18" charset="0"/>
                  <a:ea typeface="+mn-ea"/>
                  <a:cs typeface="+mn-cs"/>
                </a:rPr>
                <a:t>█(𝑇𝑜𝑡𝑎𝑙 𝑑𝑒 𝑝𝑒𝑟𝑠𝑜𝑛𝑎𝑠 𝑐𝑜𝑛 𝑖𝑛𝑔𝑟𝑒𝑠𝑜 𝑝𝑒𝑟 𝑐á𝑝𝑖𝑡𝑎 @𝑚𝑒𝑛𝑜𝑟 𝑎𝑙 50% 𝑑𝑒 𝑙𝑎 𝑚𝑒𝑑𝑖𝑎𝑛𝑎 𝑑𝑒 𝑙𝑜𝑠 𝑖𝑛𝑔𝑟𝑒𝑠𝑜𝑠)_</a:t>
              </a:r>
              <a:r>
                <a:rPr lang="es-CR" sz="1100" b="0" i="0">
                  <a:latin typeface="Cambria Math" panose="02040503050406030204" pitchFamily="18" charset="0"/>
                </a:rPr>
                <a:t>𝑖/〖</a:t>
              </a:r>
              <a:r>
                <a:rPr lang="es-CR" sz="1100" b="0" i="0">
                  <a:solidFill>
                    <a:schemeClr val="tx1"/>
                  </a:solidFill>
                  <a:effectLst/>
                  <a:latin typeface="Cambria Math" panose="02040503050406030204" pitchFamily="18" charset="0"/>
                  <a:ea typeface="+mn-ea"/>
                  <a:cs typeface="+mn-cs"/>
                </a:rPr>
                <a:t>𝑇𝑜𝑡𝑎𝑙 𝑑𝑒 𝑠𝑢𝑏𝑝𝑜𝑏𝑙𝑎𝑐𝑖ó𝑛〗_</a:t>
              </a:r>
              <a:r>
                <a:rPr lang="es-CR" sz="1100" b="0" i="0">
                  <a:latin typeface="Cambria Math" panose="02040503050406030204" pitchFamily="18" charset="0"/>
                </a:rPr>
                <a:t>𝑖 </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71437</xdr:colOff>
      <xdr:row>15</xdr:row>
      <xdr:rowOff>107156</xdr:rowOff>
    </xdr:from>
    <xdr:ext cx="3284617" cy="534762"/>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1501-000002000000}"/>
                </a:ext>
              </a:extLst>
            </xdr:cNvPr>
            <xdr:cNvSpPr txBox="1"/>
          </xdr:nvSpPr>
          <xdr:spPr>
            <a:xfrm>
              <a:off x="4129087" y="5222081"/>
              <a:ext cx="3284617" cy="534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sSub>
                          <m:sSubPr>
                            <m:ctrlPr>
                              <a:rPr lang="es-CR" sz="1100" i="1">
                                <a:latin typeface="Cambria Math" panose="02040503050406030204" pitchFamily="18" charset="0"/>
                              </a:rPr>
                            </m:ctrlPr>
                          </m:sSubPr>
                          <m:e>
                            <m:eqArr>
                              <m:eqArrPr>
                                <m:ctrlPr>
                                  <a:rPr lang="es-CR" sz="1100" b="0" i="1">
                                    <a:solidFill>
                                      <a:schemeClr val="tx1"/>
                                    </a:solidFill>
                                    <a:effectLst/>
                                    <a:latin typeface="Cambria Math" panose="02040503050406030204" pitchFamily="18" charset="0"/>
                                    <a:ea typeface="+mn-ea"/>
                                    <a:cs typeface="+mn-cs"/>
                                  </a:rPr>
                                </m:ctrlPr>
                              </m:eqArrPr>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𝑖𝑛𝑔𝑟𝑒𝑠𝑜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m:t>
                                </m:r>
                                <m:r>
                                  <a:rPr lang="es-CR" sz="1100" b="0" i="1">
                                    <a:solidFill>
                                      <a:schemeClr val="tx1"/>
                                    </a:solidFill>
                                    <a:effectLst/>
                                    <a:latin typeface="Cambria Math" panose="02040503050406030204" pitchFamily="18" charset="0"/>
                                    <a:ea typeface="+mn-ea"/>
                                    <a:cs typeface="+mn-cs"/>
                                  </a:rPr>
                                  <m:t>á</m:t>
                                </m:r>
                                <m:r>
                                  <a:rPr lang="es-CR" sz="1100" b="0" i="1">
                                    <a:solidFill>
                                      <a:schemeClr val="tx1"/>
                                    </a:solidFill>
                                    <a:effectLst/>
                                    <a:latin typeface="Cambria Math" panose="02040503050406030204" pitchFamily="18" charset="0"/>
                                    <a:ea typeface="+mn-ea"/>
                                    <a:cs typeface="+mn-cs"/>
                                  </a:rPr>
                                  <m:t>𝑝𝑖𝑡𝑎</m:t>
                                </m:r>
                                <m:r>
                                  <a:rPr lang="es-CR" sz="1100" b="0" i="1">
                                    <a:solidFill>
                                      <a:schemeClr val="tx1"/>
                                    </a:solidFill>
                                    <a:effectLst/>
                                    <a:latin typeface="Cambria Math" panose="02040503050406030204" pitchFamily="18" charset="0"/>
                                    <a:ea typeface="+mn-ea"/>
                                    <a:cs typeface="+mn-cs"/>
                                  </a:rPr>
                                  <m:t> </m:t>
                                </m:r>
                              </m:e>
                              <m:e>
                                <m:r>
                                  <a:rPr lang="es-CR" sz="1100" b="0" i="1">
                                    <a:solidFill>
                                      <a:schemeClr val="tx1"/>
                                    </a:solidFill>
                                    <a:effectLst/>
                                    <a:latin typeface="Cambria Math" panose="02040503050406030204" pitchFamily="18" charset="0"/>
                                    <a:ea typeface="+mn-ea"/>
                                    <a:cs typeface="+mn-cs"/>
                                  </a:rPr>
                                  <m:t>𝑚𝑒𝑛𝑜𝑟</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𝑎𝑙</m:t>
                                </m:r>
                                <m:r>
                                  <a:rPr lang="es-CR" sz="1100" b="0" i="1">
                                    <a:solidFill>
                                      <a:schemeClr val="tx1"/>
                                    </a:solidFill>
                                    <a:effectLst/>
                                    <a:latin typeface="Cambria Math" panose="02040503050406030204" pitchFamily="18" charset="0"/>
                                    <a:ea typeface="+mn-ea"/>
                                    <a:cs typeface="+mn-cs"/>
                                  </a:rPr>
                                  <m:t> 50%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𝑚𝑒𝑑𝑖𝑎𝑛𝑎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𝑖𝑛𝑔𝑟𝑒𝑠𝑜𝑠</m:t>
                                </m:r>
                              </m:e>
                            </m:eqArr>
                          </m:e>
                          <m:sub>
                            <m:r>
                              <a:rPr lang="es-CR" sz="1100" b="0" i="1">
                                <a:latin typeface="Cambria Math" panose="02040503050406030204" pitchFamily="18" charset="0"/>
                              </a:rPr>
                              <m:t>𝑖</m:t>
                            </m:r>
                          </m:sub>
                        </m:sSub>
                      </m:num>
                      <m:den>
                        <m:sSub>
                          <m:sSubPr>
                            <m:ctrlPr>
                              <a:rPr lang="es-CR" sz="1100" i="1">
                                <a:latin typeface="Cambria Math" panose="02040503050406030204" pitchFamily="18" charset="0"/>
                              </a:rPr>
                            </m:ctrlPr>
                          </m:sSubPr>
                          <m:e>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𝑠𝑢𝑏𝑝𝑜𝑏𝑙𝑎𝑐𝑖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e>
                          <m:sub>
                            <m:r>
                              <a:rPr lang="es-CR" sz="1100" b="0" i="1">
                                <a:latin typeface="Cambria Math" panose="02040503050406030204" pitchFamily="18" charset="0"/>
                              </a:rPr>
                              <m:t>𝑖</m:t>
                            </m:r>
                          </m:sub>
                        </m:sSub>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1501-000002000000}"/>
                </a:ext>
              </a:extLst>
            </xdr:cNvPr>
            <xdr:cNvSpPr txBox="1"/>
          </xdr:nvSpPr>
          <xdr:spPr>
            <a:xfrm>
              <a:off x="4129087" y="5222081"/>
              <a:ext cx="3284617" cy="534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solidFill>
                    <a:schemeClr val="tx1"/>
                  </a:solidFill>
                  <a:effectLst/>
                  <a:latin typeface="Cambria Math" panose="02040503050406030204" pitchFamily="18" charset="0"/>
                  <a:ea typeface="+mn-ea"/>
                  <a:cs typeface="+mn-cs"/>
                </a:rPr>
                <a:t>█(𝑇𝑜𝑡𝑎𝑙 𝑑𝑒 𝑝𝑒𝑟𝑠𝑜𝑛𝑎𝑠 𝑐𝑜𝑛 𝑖𝑛𝑔𝑟𝑒𝑠𝑜 𝑝𝑒𝑟 𝑐á𝑝𝑖𝑡𝑎 @𝑚𝑒𝑛𝑜𝑟 𝑎𝑙 50% 𝑑𝑒 𝑙𝑎 𝑚𝑒𝑑𝑖𝑎𝑛𝑎 𝑑𝑒 𝑙𝑜𝑠 𝑖𝑛𝑔𝑟𝑒𝑠𝑜𝑠)_</a:t>
              </a:r>
              <a:r>
                <a:rPr lang="es-CR" sz="1100" b="0" i="0">
                  <a:latin typeface="Cambria Math" panose="02040503050406030204" pitchFamily="18" charset="0"/>
                </a:rPr>
                <a:t>𝑖/〖</a:t>
              </a:r>
              <a:r>
                <a:rPr lang="es-CR" sz="1100" b="0" i="0">
                  <a:solidFill>
                    <a:schemeClr val="tx1"/>
                  </a:solidFill>
                  <a:effectLst/>
                  <a:latin typeface="Cambria Math" panose="02040503050406030204" pitchFamily="18" charset="0"/>
                  <a:ea typeface="+mn-ea"/>
                  <a:cs typeface="+mn-cs"/>
                </a:rPr>
                <a:t>𝑇𝑜𝑡𝑎𝑙 𝑑𝑒 𝑠𝑢𝑏𝑝𝑜𝑏𝑙𝑎𝑐𝑖ó𝑛〗_</a:t>
              </a:r>
              <a:r>
                <a:rPr lang="es-CR" sz="1100" b="0" i="0">
                  <a:latin typeface="Cambria Math" panose="02040503050406030204" pitchFamily="18" charset="0"/>
                </a:rPr>
                <a:t>𝑖 </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wsDr>
</file>

<file path=xl/drawings/drawing231.xml><?xml version="1.0" encoding="utf-8"?>
<xdr:wsDr xmlns:xdr="http://schemas.openxmlformats.org/drawingml/2006/spreadsheetDrawing" xmlns:a="http://schemas.openxmlformats.org/drawingml/2006/main">
  <xdr:twoCellAnchor>
    <xdr:from>
      <xdr:col>1</xdr:col>
      <xdr:colOff>990599</xdr:colOff>
      <xdr:row>20</xdr:row>
      <xdr:rowOff>114300</xdr:rowOff>
    </xdr:from>
    <xdr:to>
      <xdr:col>13</xdr:col>
      <xdr:colOff>495300</xdr:colOff>
      <xdr:row>40</xdr:row>
      <xdr:rowOff>76200</xdr:rowOff>
    </xdr:to>
    <xdr:graphicFrame macro="">
      <xdr:nvGraphicFramePr>
        <xdr:cNvPr id="2" name="Gráfico 1">
          <a:extLst>
            <a:ext uri="{FF2B5EF4-FFF2-40B4-BE49-F238E27FC236}">
              <a16:creationId xmlns:a16="http://schemas.microsoft.com/office/drawing/2014/main" id="{00000000-0008-0000-1601-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2.xml><?xml version="1.0" encoding="utf-8"?>
<xdr:wsDr xmlns:xdr="http://schemas.openxmlformats.org/drawingml/2006/spreadsheetDrawing" xmlns:a="http://schemas.openxmlformats.org/drawingml/2006/main">
  <xdr:oneCellAnchor>
    <xdr:from>
      <xdr:col>3</xdr:col>
      <xdr:colOff>416718</xdr:colOff>
      <xdr:row>15</xdr:row>
      <xdr:rowOff>100013</xdr:rowOff>
    </xdr:from>
    <xdr:ext cx="4016549" cy="511743"/>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1701-000002000000}"/>
                </a:ext>
              </a:extLst>
            </xdr:cNvPr>
            <xdr:cNvSpPr txBox="1"/>
          </xdr:nvSpPr>
          <xdr:spPr>
            <a:xfrm>
              <a:off x="4493418" y="4805363"/>
              <a:ext cx="4016549" cy="511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b="0" i="1">
                                <a:latin typeface="Cambria Math" panose="02040503050406030204" pitchFamily="18" charset="0"/>
                              </a:rPr>
                            </m:ctrlPr>
                          </m:eqArrPr>
                          <m:e>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𝑐𝑜𝑛</m:t>
                            </m:r>
                            <m:r>
                              <a:rPr lang="es-CR" sz="1100" b="0" i="1">
                                <a:latin typeface="Cambria Math" panose="02040503050406030204" pitchFamily="18" charset="0"/>
                              </a:rPr>
                              <m:t> </m:t>
                            </m:r>
                            <m:r>
                              <a:rPr lang="es-CR" sz="1100" b="0" i="1">
                                <a:latin typeface="Cambria Math" panose="02040503050406030204" pitchFamily="18" charset="0"/>
                              </a:rPr>
                              <m:t>𝑖𝑛𝑔𝑟𝑒𝑠𝑜</m:t>
                            </m:r>
                            <m:r>
                              <a:rPr lang="es-CR" sz="1100" b="0" i="1">
                                <a:latin typeface="Cambria Math" panose="02040503050406030204" pitchFamily="18" charset="0"/>
                              </a:rPr>
                              <m:t> </m:t>
                            </m:r>
                            <m:r>
                              <a:rPr lang="es-CR" sz="1100" b="0" i="1">
                                <a:latin typeface="Cambria Math" panose="02040503050406030204" pitchFamily="18" charset="0"/>
                              </a:rPr>
                              <m:t>𝑝𝑒𝑟</m:t>
                            </m:r>
                            <m:r>
                              <a:rPr lang="es-CR" sz="1100" b="0" i="1">
                                <a:latin typeface="Cambria Math" panose="02040503050406030204" pitchFamily="18" charset="0"/>
                              </a:rPr>
                              <m:t> </m:t>
                            </m:r>
                            <m:r>
                              <a:rPr lang="es-CR" sz="1100" b="0" i="1">
                                <a:latin typeface="Cambria Math" panose="02040503050406030204" pitchFamily="18" charset="0"/>
                              </a:rPr>
                              <m:t>𝑐</m:t>
                            </m:r>
                            <m:r>
                              <a:rPr lang="es-CR" sz="1100" b="0" i="1">
                                <a:latin typeface="Cambria Math" panose="02040503050406030204" pitchFamily="18" charset="0"/>
                              </a:rPr>
                              <m:t>á</m:t>
                            </m:r>
                            <m:r>
                              <a:rPr lang="es-CR" sz="1100" b="0" i="1">
                                <a:latin typeface="Cambria Math" panose="02040503050406030204" pitchFamily="18" charset="0"/>
                              </a:rPr>
                              <m:t>𝑝𝑖𝑡𝑎</m:t>
                            </m:r>
                            <m:r>
                              <a:rPr lang="es-CR" sz="1100" b="0" i="1">
                                <a:latin typeface="Cambria Math" panose="02040503050406030204" pitchFamily="18" charset="0"/>
                              </a:rPr>
                              <m:t> </m:t>
                            </m:r>
                          </m:e>
                          <m:e>
                            <m:r>
                              <a:rPr lang="es-CR" sz="1100" b="0" i="1">
                                <a:latin typeface="Cambria Math" panose="02040503050406030204" pitchFamily="18" charset="0"/>
                              </a:rPr>
                              <m:t>𝑚𝑒𝑛𝑜𝑟</m:t>
                            </m:r>
                            <m:r>
                              <a:rPr lang="es-CR" sz="1100" b="0" i="1">
                                <a:latin typeface="Cambria Math" panose="02040503050406030204" pitchFamily="18" charset="0"/>
                              </a:rPr>
                              <m:t> </m:t>
                            </m:r>
                            <m:r>
                              <a:rPr lang="es-CR" sz="1100" b="0" i="1">
                                <a:latin typeface="Cambria Math" panose="02040503050406030204" pitchFamily="18" charset="0"/>
                              </a:rPr>
                              <m:t>𝑎𝑙</m:t>
                            </m:r>
                            <m:r>
                              <a:rPr lang="es-CR" sz="1100" b="0" i="1">
                                <a:latin typeface="Cambria Math" panose="02040503050406030204" pitchFamily="18" charset="0"/>
                              </a:rPr>
                              <m:t> 50%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𝑚𝑒𝑑𝑖𝑎𝑛𝑎</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𝑙𝑜𝑠</m:t>
                            </m:r>
                            <m:r>
                              <a:rPr lang="es-CR" sz="1100" b="0" i="1">
                                <a:latin typeface="Cambria Math" panose="02040503050406030204" pitchFamily="18" charset="0"/>
                              </a:rPr>
                              <m:t> </m:t>
                            </m:r>
                            <m:r>
                              <a:rPr lang="es-CR" sz="1100" b="0" i="1">
                                <a:latin typeface="Cambria Math" panose="02040503050406030204" pitchFamily="18" charset="0"/>
                              </a:rPr>
                              <m:t>𝑖𝑛𝑔𝑟𝑒𝑠𝑜𝑠</m:t>
                            </m:r>
                            <m:r>
                              <a:rPr lang="es-CR" sz="1100" b="0" i="1">
                                <a:latin typeface="Cambria Math" panose="02040503050406030204" pitchFamily="18" charset="0"/>
                              </a:rPr>
                              <m:t> </m:t>
                            </m:r>
                            <m:r>
                              <a:rPr lang="es-CR" sz="1100" b="0" i="1">
                                <a:latin typeface="Cambria Math" panose="02040503050406030204" pitchFamily="18" charset="0"/>
                              </a:rPr>
                              <m:t>𝑝𝑜𝑏𝑙𝑎𝑐𝑖𝑜𝑛𝑎𝑙</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1701-000002000000}"/>
                </a:ext>
              </a:extLst>
            </xdr:cNvPr>
            <xdr:cNvSpPr txBox="1"/>
          </xdr:nvSpPr>
          <xdr:spPr>
            <a:xfrm>
              <a:off x="4493418" y="4805363"/>
              <a:ext cx="4016549" cy="511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█(𝑇𝑜𝑡𝑎𝑙 𝑑𝑒 𝑝𝑒𝑟𝑠𝑜𝑛𝑎𝑠 𝑐𝑜𝑛 𝑖𝑛𝑔𝑟𝑒𝑠𝑜 𝑝𝑒𝑟 𝑐á𝑝𝑖𝑡𝑎 @𝑚𝑒𝑛𝑜𝑟 𝑎𝑙 50% 𝑑𝑒 𝑙𝑎 𝑚𝑒𝑑𝑖𝑎𝑛𝑎 𝑑𝑒 𝑙𝑜𝑠 𝑖𝑛𝑔𝑟𝑒𝑠𝑜𝑠 𝑝𝑜𝑏𝑙𝑎𝑐𝑖𝑜𝑛𝑎𝑙)/(𝑇𝑜𝑡𝑎𝑙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416718</xdr:colOff>
      <xdr:row>15</xdr:row>
      <xdr:rowOff>100013</xdr:rowOff>
    </xdr:from>
    <xdr:ext cx="4016549" cy="511743"/>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1701-000002000000}"/>
                </a:ext>
              </a:extLst>
            </xdr:cNvPr>
            <xdr:cNvSpPr txBox="1"/>
          </xdr:nvSpPr>
          <xdr:spPr>
            <a:xfrm>
              <a:off x="4493418" y="4805363"/>
              <a:ext cx="4016549" cy="511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b="0" i="1">
                                <a:latin typeface="Cambria Math" panose="02040503050406030204" pitchFamily="18" charset="0"/>
                              </a:rPr>
                            </m:ctrlPr>
                          </m:eqArrPr>
                          <m:e>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𝑐𝑜𝑛</m:t>
                            </m:r>
                            <m:r>
                              <a:rPr lang="es-CR" sz="1100" b="0" i="1">
                                <a:latin typeface="Cambria Math" panose="02040503050406030204" pitchFamily="18" charset="0"/>
                              </a:rPr>
                              <m:t> </m:t>
                            </m:r>
                            <m:r>
                              <a:rPr lang="es-CR" sz="1100" b="0" i="1">
                                <a:latin typeface="Cambria Math" panose="02040503050406030204" pitchFamily="18" charset="0"/>
                              </a:rPr>
                              <m:t>𝑖𝑛𝑔𝑟𝑒𝑠𝑜</m:t>
                            </m:r>
                            <m:r>
                              <a:rPr lang="es-CR" sz="1100" b="0" i="1">
                                <a:latin typeface="Cambria Math" panose="02040503050406030204" pitchFamily="18" charset="0"/>
                              </a:rPr>
                              <m:t> </m:t>
                            </m:r>
                            <m:r>
                              <a:rPr lang="es-CR" sz="1100" b="0" i="1">
                                <a:latin typeface="Cambria Math" panose="02040503050406030204" pitchFamily="18" charset="0"/>
                              </a:rPr>
                              <m:t>𝑝𝑒𝑟</m:t>
                            </m:r>
                            <m:r>
                              <a:rPr lang="es-CR" sz="1100" b="0" i="1">
                                <a:latin typeface="Cambria Math" panose="02040503050406030204" pitchFamily="18" charset="0"/>
                              </a:rPr>
                              <m:t> </m:t>
                            </m:r>
                            <m:r>
                              <a:rPr lang="es-CR" sz="1100" b="0" i="1">
                                <a:latin typeface="Cambria Math" panose="02040503050406030204" pitchFamily="18" charset="0"/>
                              </a:rPr>
                              <m:t>𝑐</m:t>
                            </m:r>
                            <m:r>
                              <a:rPr lang="es-CR" sz="1100" b="0" i="1">
                                <a:latin typeface="Cambria Math" panose="02040503050406030204" pitchFamily="18" charset="0"/>
                              </a:rPr>
                              <m:t>á</m:t>
                            </m:r>
                            <m:r>
                              <a:rPr lang="es-CR" sz="1100" b="0" i="1">
                                <a:latin typeface="Cambria Math" panose="02040503050406030204" pitchFamily="18" charset="0"/>
                              </a:rPr>
                              <m:t>𝑝𝑖𝑡𝑎</m:t>
                            </m:r>
                            <m:r>
                              <a:rPr lang="es-CR" sz="1100" b="0" i="1">
                                <a:latin typeface="Cambria Math" panose="02040503050406030204" pitchFamily="18" charset="0"/>
                              </a:rPr>
                              <m:t> </m:t>
                            </m:r>
                          </m:e>
                          <m:e>
                            <m:r>
                              <a:rPr lang="es-CR" sz="1100" b="0" i="1">
                                <a:latin typeface="Cambria Math" panose="02040503050406030204" pitchFamily="18" charset="0"/>
                              </a:rPr>
                              <m:t>𝑚𝑒𝑛𝑜𝑟</m:t>
                            </m:r>
                            <m:r>
                              <a:rPr lang="es-CR" sz="1100" b="0" i="1">
                                <a:latin typeface="Cambria Math" panose="02040503050406030204" pitchFamily="18" charset="0"/>
                              </a:rPr>
                              <m:t> </m:t>
                            </m:r>
                            <m:r>
                              <a:rPr lang="es-CR" sz="1100" b="0" i="1">
                                <a:latin typeface="Cambria Math" panose="02040503050406030204" pitchFamily="18" charset="0"/>
                              </a:rPr>
                              <m:t>𝑎𝑙</m:t>
                            </m:r>
                            <m:r>
                              <a:rPr lang="es-CR" sz="1100" b="0" i="1">
                                <a:latin typeface="Cambria Math" panose="02040503050406030204" pitchFamily="18" charset="0"/>
                              </a:rPr>
                              <m:t> 50%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𝑚𝑒𝑑𝑖𝑎𝑛𝑎</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𝑙𝑜𝑠</m:t>
                            </m:r>
                            <m:r>
                              <a:rPr lang="es-CR" sz="1100" b="0" i="1">
                                <a:latin typeface="Cambria Math" panose="02040503050406030204" pitchFamily="18" charset="0"/>
                              </a:rPr>
                              <m:t> </m:t>
                            </m:r>
                            <m:r>
                              <a:rPr lang="es-CR" sz="1100" b="0" i="1">
                                <a:latin typeface="Cambria Math" panose="02040503050406030204" pitchFamily="18" charset="0"/>
                              </a:rPr>
                              <m:t>𝑖𝑛𝑔𝑟𝑒𝑠𝑜𝑠</m:t>
                            </m:r>
                            <m:r>
                              <a:rPr lang="es-CR" sz="1100" b="0" i="1">
                                <a:latin typeface="Cambria Math" panose="02040503050406030204" pitchFamily="18" charset="0"/>
                              </a:rPr>
                              <m:t> </m:t>
                            </m:r>
                            <m:r>
                              <a:rPr lang="es-CR" sz="1100" b="0" i="1">
                                <a:latin typeface="Cambria Math" panose="02040503050406030204" pitchFamily="18" charset="0"/>
                              </a:rPr>
                              <m:t>𝑝𝑜𝑏𝑙𝑎𝑐𝑖𝑜𝑛𝑎𝑙</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1701-000002000000}"/>
                </a:ext>
              </a:extLst>
            </xdr:cNvPr>
            <xdr:cNvSpPr txBox="1"/>
          </xdr:nvSpPr>
          <xdr:spPr>
            <a:xfrm>
              <a:off x="4493418" y="4805363"/>
              <a:ext cx="4016549" cy="511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█(𝑇𝑜𝑡𝑎𝑙 𝑑𝑒 𝑝𝑒𝑟𝑠𝑜𝑛𝑎𝑠 𝑐𝑜𝑛 𝑖𝑛𝑔𝑟𝑒𝑠𝑜 𝑝𝑒𝑟 𝑐á𝑝𝑖𝑡𝑎 @𝑚𝑒𝑛𝑜𝑟 𝑎𝑙 50% 𝑑𝑒 𝑙𝑎 𝑚𝑒𝑑𝑖𝑎𝑛𝑎 𝑑𝑒 𝑙𝑜𝑠 𝑖𝑛𝑔𝑟𝑒𝑠𝑜𝑠 𝑝𝑜𝑏𝑙𝑎𝑐𝑖𝑜𝑛𝑎𝑙)/(𝑇𝑜𝑡𝑎𝑙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416718</xdr:colOff>
      <xdr:row>15</xdr:row>
      <xdr:rowOff>100013</xdr:rowOff>
    </xdr:from>
    <xdr:ext cx="4016549" cy="511743"/>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1701-000002000000}"/>
                </a:ext>
              </a:extLst>
            </xdr:cNvPr>
            <xdr:cNvSpPr txBox="1"/>
          </xdr:nvSpPr>
          <xdr:spPr>
            <a:xfrm>
              <a:off x="4493418" y="4805363"/>
              <a:ext cx="4016549" cy="511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b="0" i="1">
                                <a:latin typeface="Cambria Math" panose="02040503050406030204" pitchFamily="18" charset="0"/>
                              </a:rPr>
                            </m:ctrlPr>
                          </m:eqArrPr>
                          <m:e>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𝑐𝑜𝑛</m:t>
                            </m:r>
                            <m:r>
                              <a:rPr lang="es-CR" sz="1100" b="0" i="1">
                                <a:latin typeface="Cambria Math" panose="02040503050406030204" pitchFamily="18" charset="0"/>
                              </a:rPr>
                              <m:t> </m:t>
                            </m:r>
                            <m:r>
                              <a:rPr lang="es-CR" sz="1100" b="0" i="1">
                                <a:latin typeface="Cambria Math" panose="02040503050406030204" pitchFamily="18" charset="0"/>
                              </a:rPr>
                              <m:t>𝑖𝑛𝑔𝑟𝑒𝑠𝑜</m:t>
                            </m:r>
                            <m:r>
                              <a:rPr lang="es-CR" sz="1100" b="0" i="1">
                                <a:latin typeface="Cambria Math" panose="02040503050406030204" pitchFamily="18" charset="0"/>
                              </a:rPr>
                              <m:t> </m:t>
                            </m:r>
                            <m:r>
                              <a:rPr lang="es-CR" sz="1100" b="0" i="1">
                                <a:latin typeface="Cambria Math" panose="02040503050406030204" pitchFamily="18" charset="0"/>
                              </a:rPr>
                              <m:t>𝑝𝑒𝑟</m:t>
                            </m:r>
                            <m:r>
                              <a:rPr lang="es-CR" sz="1100" b="0" i="1">
                                <a:latin typeface="Cambria Math" panose="02040503050406030204" pitchFamily="18" charset="0"/>
                              </a:rPr>
                              <m:t> </m:t>
                            </m:r>
                            <m:r>
                              <a:rPr lang="es-CR" sz="1100" b="0" i="1">
                                <a:latin typeface="Cambria Math" panose="02040503050406030204" pitchFamily="18" charset="0"/>
                              </a:rPr>
                              <m:t>𝑐</m:t>
                            </m:r>
                            <m:r>
                              <a:rPr lang="es-CR" sz="1100" b="0" i="1">
                                <a:latin typeface="Cambria Math" panose="02040503050406030204" pitchFamily="18" charset="0"/>
                              </a:rPr>
                              <m:t>á</m:t>
                            </m:r>
                            <m:r>
                              <a:rPr lang="es-CR" sz="1100" b="0" i="1">
                                <a:latin typeface="Cambria Math" panose="02040503050406030204" pitchFamily="18" charset="0"/>
                              </a:rPr>
                              <m:t>𝑝𝑖𝑡𝑎</m:t>
                            </m:r>
                            <m:r>
                              <a:rPr lang="es-CR" sz="1100" b="0" i="1">
                                <a:latin typeface="Cambria Math" panose="02040503050406030204" pitchFamily="18" charset="0"/>
                              </a:rPr>
                              <m:t> </m:t>
                            </m:r>
                          </m:e>
                          <m:e>
                            <m:r>
                              <a:rPr lang="es-CR" sz="1100" b="0" i="1">
                                <a:latin typeface="Cambria Math" panose="02040503050406030204" pitchFamily="18" charset="0"/>
                              </a:rPr>
                              <m:t>𝑚𝑒𝑛𝑜𝑟</m:t>
                            </m:r>
                            <m:r>
                              <a:rPr lang="es-CR" sz="1100" b="0" i="1">
                                <a:latin typeface="Cambria Math" panose="02040503050406030204" pitchFamily="18" charset="0"/>
                              </a:rPr>
                              <m:t> </m:t>
                            </m:r>
                            <m:r>
                              <a:rPr lang="es-CR" sz="1100" b="0" i="1">
                                <a:latin typeface="Cambria Math" panose="02040503050406030204" pitchFamily="18" charset="0"/>
                              </a:rPr>
                              <m:t>𝑎𝑙</m:t>
                            </m:r>
                            <m:r>
                              <a:rPr lang="es-CR" sz="1100" b="0" i="1">
                                <a:latin typeface="Cambria Math" panose="02040503050406030204" pitchFamily="18" charset="0"/>
                              </a:rPr>
                              <m:t> 50%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𝑙𝑎</m:t>
                            </m:r>
                            <m:r>
                              <a:rPr lang="es-CR" sz="1100" b="0" i="1">
                                <a:latin typeface="Cambria Math" panose="02040503050406030204" pitchFamily="18" charset="0"/>
                              </a:rPr>
                              <m:t> </m:t>
                            </m:r>
                            <m:r>
                              <a:rPr lang="es-CR" sz="1100" b="0" i="1">
                                <a:latin typeface="Cambria Math" panose="02040503050406030204" pitchFamily="18" charset="0"/>
                              </a:rPr>
                              <m:t>𝑚𝑒𝑑𝑖𝑎𝑛𝑎</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𝑙𝑜𝑠</m:t>
                            </m:r>
                            <m:r>
                              <a:rPr lang="es-CR" sz="1100" b="0" i="1">
                                <a:latin typeface="Cambria Math" panose="02040503050406030204" pitchFamily="18" charset="0"/>
                              </a:rPr>
                              <m:t> </m:t>
                            </m:r>
                            <m:r>
                              <a:rPr lang="es-CR" sz="1100" b="0" i="1">
                                <a:latin typeface="Cambria Math" panose="02040503050406030204" pitchFamily="18" charset="0"/>
                              </a:rPr>
                              <m:t>𝑖𝑛𝑔𝑟𝑒𝑠𝑜𝑠</m:t>
                            </m:r>
                            <m:r>
                              <a:rPr lang="es-CR" sz="1100" b="0" i="1">
                                <a:latin typeface="Cambria Math" panose="02040503050406030204" pitchFamily="18" charset="0"/>
                              </a:rPr>
                              <m:t> </m:t>
                            </m:r>
                            <m:r>
                              <a:rPr lang="es-CR" sz="1100" b="0" i="1">
                                <a:latin typeface="Cambria Math" panose="02040503050406030204" pitchFamily="18" charset="0"/>
                              </a:rPr>
                              <m:t>𝑝𝑜𝑏𝑙𝑎𝑐𝑖𝑜𝑛𝑎𝑙</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1701-000002000000}"/>
                </a:ext>
              </a:extLst>
            </xdr:cNvPr>
            <xdr:cNvSpPr txBox="1"/>
          </xdr:nvSpPr>
          <xdr:spPr>
            <a:xfrm>
              <a:off x="4493418" y="4805363"/>
              <a:ext cx="4016549" cy="511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█(𝑇𝑜𝑡𝑎𝑙 𝑑𝑒 𝑝𝑒𝑟𝑠𝑜𝑛𝑎𝑠 𝑐𝑜𝑛 𝑖𝑛𝑔𝑟𝑒𝑠𝑜 𝑝𝑒𝑟 𝑐á𝑝𝑖𝑡𝑎 @𝑚𝑒𝑛𝑜𝑟 𝑎𝑙 50% 𝑑𝑒 𝑙𝑎 𝑚𝑒𝑑𝑖𝑎𝑛𝑎 𝑑𝑒 𝑙𝑜𝑠 𝑖𝑛𝑔𝑟𝑒𝑠𝑜𝑠 𝑝𝑜𝑏𝑙𝑎𝑐𝑖𝑜𝑛𝑎𝑙)/(𝑇𝑜𝑡𝑎𝑙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wsDr>
</file>

<file path=xl/drawings/drawing233.xml><?xml version="1.0" encoding="utf-8"?>
<xdr:wsDr xmlns:xdr="http://schemas.openxmlformats.org/drawingml/2006/spreadsheetDrawing" xmlns:a="http://schemas.openxmlformats.org/drawingml/2006/main">
  <xdr:oneCellAnchor>
    <xdr:from>
      <xdr:col>3</xdr:col>
      <xdr:colOff>923925</xdr:colOff>
      <xdr:row>15</xdr:row>
      <xdr:rowOff>116681</xdr:rowOff>
    </xdr:from>
    <xdr:ext cx="2601546" cy="335926"/>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1B01-000002000000}"/>
                </a:ext>
              </a:extLst>
            </xdr:cNvPr>
            <xdr:cNvSpPr txBox="1"/>
          </xdr:nvSpPr>
          <xdr:spPr>
            <a:xfrm>
              <a:off x="4972050" y="5307806"/>
              <a:ext cx="2601546" cy="335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
                  </m:oMathParaPr>
                  <m:oMath xmlns:m="http://schemas.openxmlformats.org/officeDocument/2006/math">
                    <m:f>
                      <m:fPr>
                        <m:ctrlPr>
                          <a:rPr lang="es-CR" sz="1050" i="1">
                            <a:latin typeface="Cambria Math" panose="02040503050406030204" pitchFamily="18" charset="0"/>
                          </a:rPr>
                        </m:ctrlPr>
                      </m:fPr>
                      <m:num>
                        <m:r>
                          <a:rPr lang="es-CR" sz="1050" b="0" i="1">
                            <a:latin typeface="Cambria Math" panose="02040503050406030204" pitchFamily="18" charset="0"/>
                          </a:rPr>
                          <m:t>𝑅𝑒𝑚𝑢𝑛𝑒𝑟𝑎𝑐𝑖</m:t>
                        </m:r>
                        <m:r>
                          <a:rPr lang="es-CR" sz="1050" b="0" i="1">
                            <a:latin typeface="Cambria Math" panose="02040503050406030204" pitchFamily="18" charset="0"/>
                          </a:rPr>
                          <m:t>ó</m:t>
                        </m:r>
                        <m:r>
                          <a:rPr lang="es-CR" sz="1050" b="0" i="1">
                            <a:latin typeface="Cambria Math" panose="02040503050406030204" pitchFamily="18" charset="0"/>
                          </a:rPr>
                          <m:t>𝑛</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𝑙𝑜𝑠</m:t>
                        </m:r>
                        <m:r>
                          <a:rPr lang="es-CR" sz="1050" b="0" i="1">
                            <a:latin typeface="Cambria Math" panose="02040503050406030204" pitchFamily="18" charset="0"/>
                          </a:rPr>
                          <m:t> </m:t>
                        </m:r>
                        <m:r>
                          <a:rPr lang="es-CR" sz="1050" b="0" i="1">
                            <a:latin typeface="Cambria Math" panose="02040503050406030204" pitchFamily="18" charset="0"/>
                          </a:rPr>
                          <m:t>𝑎𝑠𝑎𝑙𝑎𝑟𝑖𝑎𝑑𝑜𝑠</m:t>
                        </m:r>
                      </m:num>
                      <m:den>
                        <m:r>
                          <a:rPr lang="es-CR" sz="1050" b="0" i="1">
                            <a:latin typeface="Cambria Math" panose="02040503050406030204" pitchFamily="18" charset="0"/>
                          </a:rPr>
                          <m:t>𝑉𝑎𝑙𝑜𝑟</m:t>
                        </m:r>
                        <m:r>
                          <a:rPr lang="es-CR" sz="1050" b="0" i="1">
                            <a:latin typeface="Cambria Math" panose="02040503050406030204" pitchFamily="18" charset="0"/>
                          </a:rPr>
                          <m:t> </m:t>
                        </m:r>
                        <m:r>
                          <a:rPr lang="es-CR" sz="1050" b="0" i="1">
                            <a:latin typeface="Cambria Math" panose="02040503050406030204" pitchFamily="18" charset="0"/>
                          </a:rPr>
                          <m:t>𝐴𝑔𝑟𝑒𝑔𝑎𝑑𝑜</m:t>
                        </m:r>
                        <m:r>
                          <a:rPr lang="es-CR" sz="1050" b="0" i="1">
                            <a:latin typeface="Cambria Math" panose="02040503050406030204" pitchFamily="18" charset="0"/>
                          </a:rPr>
                          <m:t> </m:t>
                        </m:r>
                        <m:r>
                          <a:rPr lang="es-CR" sz="1050" b="0" i="1">
                            <a:latin typeface="Cambria Math" panose="02040503050406030204" pitchFamily="18" charset="0"/>
                          </a:rPr>
                          <m:t>𝐵𝑟𝑢𝑡𝑜</m:t>
                        </m:r>
                        <m:r>
                          <a:rPr lang="es-CR" sz="1050" b="0" i="1">
                            <a:latin typeface="Cambria Math" panose="02040503050406030204" pitchFamily="18" charset="0"/>
                          </a:rPr>
                          <m:t> </m:t>
                        </m:r>
                        <m:r>
                          <a:rPr lang="es-CR" sz="1050" b="0" i="1">
                            <a:latin typeface="Cambria Math" panose="02040503050406030204" pitchFamily="18" charset="0"/>
                          </a:rPr>
                          <m:t>𝑇𝑜𝑡𝑎𝑙</m:t>
                        </m:r>
                      </m:den>
                    </m:f>
                    <m:r>
                      <a:rPr lang="es-CR" sz="1050" b="0" i="1">
                        <a:solidFill>
                          <a:schemeClr val="tx1"/>
                        </a:solidFill>
                        <a:effectLst/>
                        <a:latin typeface="Cambria Math" panose="02040503050406030204" pitchFamily="18" charset="0"/>
                        <a:ea typeface="+mn-ea"/>
                        <a:cs typeface="+mn-cs"/>
                      </a:rPr>
                      <m:t>×</m:t>
                    </m:r>
                    <m:r>
                      <a:rPr lang="es-CR" sz="1050" b="0" i="1">
                        <a:latin typeface="Cambria Math" panose="02040503050406030204" pitchFamily="18" charset="0"/>
                      </a:rPr>
                      <m:t>100= </m:t>
                    </m:r>
                  </m:oMath>
                </m:oMathPara>
              </a14:m>
              <a:endParaRPr lang="es-CR" sz="1050"/>
            </a:p>
          </xdr:txBody>
        </xdr:sp>
      </mc:Choice>
      <mc:Fallback xmlns="">
        <xdr:sp macro="" textlink="">
          <xdr:nvSpPr>
            <xdr:cNvPr id="2" name="CuadroTexto 1">
              <a:extLst>
                <a:ext uri="{FF2B5EF4-FFF2-40B4-BE49-F238E27FC236}">
                  <a16:creationId xmlns:a16="http://schemas.microsoft.com/office/drawing/2014/main" id="{00000000-0008-0000-1B01-000002000000}"/>
                </a:ext>
              </a:extLst>
            </xdr:cNvPr>
            <xdr:cNvSpPr txBox="1"/>
          </xdr:nvSpPr>
          <xdr:spPr>
            <a:xfrm>
              <a:off x="4972050" y="5307806"/>
              <a:ext cx="2601546" cy="335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i="0">
                  <a:latin typeface="Cambria Math" panose="02040503050406030204" pitchFamily="18" charset="0"/>
                </a:rPr>
                <a:t>(</a:t>
              </a:r>
              <a:r>
                <a:rPr lang="es-CR" sz="1050" b="0" i="0">
                  <a:latin typeface="Cambria Math" panose="02040503050406030204" pitchFamily="18" charset="0"/>
                </a:rPr>
                <a:t>𝑅𝑒𝑚𝑢𝑛𝑒𝑟𝑎𝑐𝑖ó𝑛 𝑑𝑒 𝑙𝑜𝑠 𝑎𝑠𝑎𝑙𝑎𝑟𝑖𝑎𝑑𝑜𝑠)/(𝑉𝑎𝑙𝑜𝑟 𝐴𝑔𝑟𝑒𝑔𝑎𝑑𝑜 𝐵𝑟𝑢𝑡𝑜 𝑇𝑜𝑡𝑎𝑙)</a:t>
              </a:r>
              <a:r>
                <a:rPr lang="es-CR" sz="1050" b="0" i="0">
                  <a:solidFill>
                    <a:schemeClr val="tx1"/>
                  </a:solidFill>
                  <a:effectLst/>
                  <a:latin typeface="Cambria Math" panose="02040503050406030204" pitchFamily="18" charset="0"/>
                  <a:ea typeface="+mn-ea"/>
                  <a:cs typeface="+mn-cs"/>
                </a:rPr>
                <a:t>×</a:t>
              </a:r>
              <a:r>
                <a:rPr lang="es-CR" sz="1050" b="0" i="0">
                  <a:latin typeface="Cambria Math" panose="02040503050406030204" pitchFamily="18" charset="0"/>
                </a:rPr>
                <a:t>100= </a:t>
              </a:r>
              <a:endParaRPr lang="es-CR" sz="1050"/>
            </a:p>
          </xdr:txBody>
        </xdr:sp>
      </mc:Fallback>
    </mc:AlternateContent>
    <xdr:clientData/>
  </xdr:oneCellAnchor>
  <xdr:oneCellAnchor>
    <xdr:from>
      <xdr:col>3</xdr:col>
      <xdr:colOff>923925</xdr:colOff>
      <xdr:row>15</xdr:row>
      <xdr:rowOff>116681</xdr:rowOff>
    </xdr:from>
    <xdr:ext cx="2601546" cy="335926"/>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1B01-000002000000}"/>
                </a:ext>
              </a:extLst>
            </xdr:cNvPr>
            <xdr:cNvSpPr txBox="1"/>
          </xdr:nvSpPr>
          <xdr:spPr>
            <a:xfrm>
              <a:off x="4972050" y="5307806"/>
              <a:ext cx="2601546" cy="335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
                  </m:oMathParaPr>
                  <m:oMath xmlns:m="http://schemas.openxmlformats.org/officeDocument/2006/math">
                    <m:f>
                      <m:fPr>
                        <m:ctrlPr>
                          <a:rPr lang="es-CR" sz="1050" i="1">
                            <a:latin typeface="Cambria Math" panose="02040503050406030204" pitchFamily="18" charset="0"/>
                          </a:rPr>
                        </m:ctrlPr>
                      </m:fPr>
                      <m:num>
                        <m:r>
                          <a:rPr lang="es-CR" sz="1050" b="0" i="1">
                            <a:latin typeface="Cambria Math" panose="02040503050406030204" pitchFamily="18" charset="0"/>
                          </a:rPr>
                          <m:t>𝑅𝑒𝑚𝑢𝑛𝑒𝑟𝑎𝑐𝑖</m:t>
                        </m:r>
                        <m:r>
                          <a:rPr lang="es-CR" sz="1050" b="0" i="1">
                            <a:latin typeface="Cambria Math" panose="02040503050406030204" pitchFamily="18" charset="0"/>
                          </a:rPr>
                          <m:t>ó</m:t>
                        </m:r>
                        <m:r>
                          <a:rPr lang="es-CR" sz="1050" b="0" i="1">
                            <a:latin typeface="Cambria Math" panose="02040503050406030204" pitchFamily="18" charset="0"/>
                          </a:rPr>
                          <m:t>𝑛</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𝑙𝑜𝑠</m:t>
                        </m:r>
                        <m:r>
                          <a:rPr lang="es-CR" sz="1050" b="0" i="1">
                            <a:latin typeface="Cambria Math" panose="02040503050406030204" pitchFamily="18" charset="0"/>
                          </a:rPr>
                          <m:t> </m:t>
                        </m:r>
                        <m:r>
                          <a:rPr lang="es-CR" sz="1050" b="0" i="1">
                            <a:latin typeface="Cambria Math" panose="02040503050406030204" pitchFamily="18" charset="0"/>
                          </a:rPr>
                          <m:t>𝑎𝑠𝑎𝑙𝑎𝑟𝑖𝑎𝑑𝑜𝑠</m:t>
                        </m:r>
                      </m:num>
                      <m:den>
                        <m:r>
                          <a:rPr lang="es-CR" sz="1050" b="0" i="1">
                            <a:latin typeface="Cambria Math" panose="02040503050406030204" pitchFamily="18" charset="0"/>
                          </a:rPr>
                          <m:t>𝑉𝑎𝑙𝑜𝑟</m:t>
                        </m:r>
                        <m:r>
                          <a:rPr lang="es-CR" sz="1050" b="0" i="1">
                            <a:latin typeface="Cambria Math" panose="02040503050406030204" pitchFamily="18" charset="0"/>
                          </a:rPr>
                          <m:t> </m:t>
                        </m:r>
                        <m:r>
                          <a:rPr lang="es-CR" sz="1050" b="0" i="1">
                            <a:latin typeface="Cambria Math" panose="02040503050406030204" pitchFamily="18" charset="0"/>
                          </a:rPr>
                          <m:t>𝐴𝑔𝑟𝑒𝑔𝑎𝑑𝑜</m:t>
                        </m:r>
                        <m:r>
                          <a:rPr lang="es-CR" sz="1050" b="0" i="1">
                            <a:latin typeface="Cambria Math" panose="02040503050406030204" pitchFamily="18" charset="0"/>
                          </a:rPr>
                          <m:t> </m:t>
                        </m:r>
                        <m:r>
                          <a:rPr lang="es-CR" sz="1050" b="0" i="1">
                            <a:latin typeface="Cambria Math" panose="02040503050406030204" pitchFamily="18" charset="0"/>
                          </a:rPr>
                          <m:t>𝐵𝑟𝑢𝑡𝑜</m:t>
                        </m:r>
                        <m:r>
                          <a:rPr lang="es-CR" sz="1050" b="0" i="1">
                            <a:latin typeface="Cambria Math" panose="02040503050406030204" pitchFamily="18" charset="0"/>
                          </a:rPr>
                          <m:t> </m:t>
                        </m:r>
                        <m:r>
                          <a:rPr lang="es-CR" sz="1050" b="0" i="1">
                            <a:latin typeface="Cambria Math" panose="02040503050406030204" pitchFamily="18" charset="0"/>
                          </a:rPr>
                          <m:t>𝑇𝑜𝑡𝑎𝑙</m:t>
                        </m:r>
                      </m:den>
                    </m:f>
                    <m:r>
                      <a:rPr lang="es-CR" sz="1050" b="0" i="1">
                        <a:solidFill>
                          <a:schemeClr val="tx1"/>
                        </a:solidFill>
                        <a:effectLst/>
                        <a:latin typeface="Cambria Math" panose="02040503050406030204" pitchFamily="18" charset="0"/>
                        <a:ea typeface="+mn-ea"/>
                        <a:cs typeface="+mn-cs"/>
                      </a:rPr>
                      <m:t>×</m:t>
                    </m:r>
                    <m:r>
                      <a:rPr lang="es-CR" sz="1050" b="0" i="1">
                        <a:latin typeface="Cambria Math" panose="02040503050406030204" pitchFamily="18" charset="0"/>
                      </a:rPr>
                      <m:t>100= </m:t>
                    </m:r>
                  </m:oMath>
                </m:oMathPara>
              </a14:m>
              <a:endParaRPr lang="es-CR" sz="1050"/>
            </a:p>
          </xdr:txBody>
        </xdr:sp>
      </mc:Choice>
      <mc:Fallback xmlns="">
        <xdr:sp macro="" textlink="">
          <xdr:nvSpPr>
            <xdr:cNvPr id="3" name="CuadroTexto 2">
              <a:extLst>
                <a:ext uri="{FF2B5EF4-FFF2-40B4-BE49-F238E27FC236}">
                  <a16:creationId xmlns:a16="http://schemas.microsoft.com/office/drawing/2014/main" id="{00000000-0008-0000-1B01-000002000000}"/>
                </a:ext>
              </a:extLst>
            </xdr:cNvPr>
            <xdr:cNvSpPr txBox="1"/>
          </xdr:nvSpPr>
          <xdr:spPr>
            <a:xfrm>
              <a:off x="4972050" y="5307806"/>
              <a:ext cx="2601546" cy="335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i="0">
                  <a:latin typeface="Cambria Math" panose="02040503050406030204" pitchFamily="18" charset="0"/>
                </a:rPr>
                <a:t>(</a:t>
              </a:r>
              <a:r>
                <a:rPr lang="es-CR" sz="1050" b="0" i="0">
                  <a:latin typeface="Cambria Math" panose="02040503050406030204" pitchFamily="18" charset="0"/>
                </a:rPr>
                <a:t>𝑅𝑒𝑚𝑢𝑛𝑒𝑟𝑎𝑐𝑖ó𝑛 𝑑𝑒 𝑙𝑜𝑠 𝑎𝑠𝑎𝑙𝑎𝑟𝑖𝑎𝑑𝑜𝑠)/(𝑉𝑎𝑙𝑜𝑟 𝐴𝑔𝑟𝑒𝑔𝑎𝑑𝑜 𝐵𝑟𝑢𝑡𝑜 𝑇𝑜𝑡𝑎𝑙)</a:t>
              </a:r>
              <a:r>
                <a:rPr lang="es-CR" sz="1050" b="0" i="0">
                  <a:solidFill>
                    <a:schemeClr val="tx1"/>
                  </a:solidFill>
                  <a:effectLst/>
                  <a:latin typeface="Cambria Math" panose="02040503050406030204" pitchFamily="18" charset="0"/>
                  <a:ea typeface="+mn-ea"/>
                  <a:cs typeface="+mn-cs"/>
                </a:rPr>
                <a:t>×</a:t>
              </a:r>
              <a:r>
                <a:rPr lang="es-CR" sz="1050" b="0" i="0">
                  <a:latin typeface="Cambria Math" panose="02040503050406030204" pitchFamily="18" charset="0"/>
                </a:rPr>
                <a:t>100= </a:t>
              </a:r>
              <a:endParaRPr lang="es-CR" sz="1050"/>
            </a:p>
          </xdr:txBody>
        </xdr:sp>
      </mc:Fallback>
    </mc:AlternateContent>
    <xdr:clientData/>
  </xdr:oneCellAnchor>
  <xdr:oneCellAnchor>
    <xdr:from>
      <xdr:col>3</xdr:col>
      <xdr:colOff>923925</xdr:colOff>
      <xdr:row>15</xdr:row>
      <xdr:rowOff>116681</xdr:rowOff>
    </xdr:from>
    <xdr:ext cx="2601546" cy="335926"/>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1B01-000002000000}"/>
                </a:ext>
              </a:extLst>
            </xdr:cNvPr>
            <xdr:cNvSpPr txBox="1"/>
          </xdr:nvSpPr>
          <xdr:spPr>
            <a:xfrm>
              <a:off x="4972050" y="5507831"/>
              <a:ext cx="2601546" cy="335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
                  </m:oMathParaPr>
                  <m:oMath xmlns:m="http://schemas.openxmlformats.org/officeDocument/2006/math">
                    <m:f>
                      <m:fPr>
                        <m:ctrlPr>
                          <a:rPr lang="es-CR" sz="1050" i="1">
                            <a:latin typeface="Cambria Math" panose="02040503050406030204" pitchFamily="18" charset="0"/>
                          </a:rPr>
                        </m:ctrlPr>
                      </m:fPr>
                      <m:num>
                        <m:r>
                          <a:rPr lang="es-CR" sz="1050" b="0" i="1">
                            <a:latin typeface="Cambria Math" panose="02040503050406030204" pitchFamily="18" charset="0"/>
                          </a:rPr>
                          <m:t>𝑅𝑒𝑚𝑢𝑛𝑒𝑟𝑎𝑐𝑖</m:t>
                        </m:r>
                        <m:r>
                          <a:rPr lang="es-CR" sz="1050" b="0" i="1">
                            <a:latin typeface="Cambria Math" panose="02040503050406030204" pitchFamily="18" charset="0"/>
                          </a:rPr>
                          <m:t>ó</m:t>
                        </m:r>
                        <m:r>
                          <a:rPr lang="es-CR" sz="1050" b="0" i="1">
                            <a:latin typeface="Cambria Math" panose="02040503050406030204" pitchFamily="18" charset="0"/>
                          </a:rPr>
                          <m:t>𝑛</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𝑙𝑜𝑠</m:t>
                        </m:r>
                        <m:r>
                          <a:rPr lang="es-CR" sz="1050" b="0" i="1">
                            <a:latin typeface="Cambria Math" panose="02040503050406030204" pitchFamily="18" charset="0"/>
                          </a:rPr>
                          <m:t> </m:t>
                        </m:r>
                        <m:r>
                          <a:rPr lang="es-CR" sz="1050" b="0" i="1">
                            <a:latin typeface="Cambria Math" panose="02040503050406030204" pitchFamily="18" charset="0"/>
                          </a:rPr>
                          <m:t>𝑎𝑠𝑎𝑙𝑎𝑟𝑖𝑎𝑑𝑜𝑠</m:t>
                        </m:r>
                      </m:num>
                      <m:den>
                        <m:r>
                          <a:rPr lang="es-CR" sz="1050" b="0" i="1">
                            <a:latin typeface="Cambria Math" panose="02040503050406030204" pitchFamily="18" charset="0"/>
                          </a:rPr>
                          <m:t>𝑉𝑎𝑙𝑜𝑟</m:t>
                        </m:r>
                        <m:r>
                          <a:rPr lang="es-CR" sz="1050" b="0" i="1">
                            <a:latin typeface="Cambria Math" panose="02040503050406030204" pitchFamily="18" charset="0"/>
                          </a:rPr>
                          <m:t> </m:t>
                        </m:r>
                        <m:r>
                          <a:rPr lang="es-CR" sz="1050" b="0" i="1">
                            <a:latin typeface="Cambria Math" panose="02040503050406030204" pitchFamily="18" charset="0"/>
                          </a:rPr>
                          <m:t>𝐴𝑔𝑟𝑒𝑔𝑎𝑑𝑜</m:t>
                        </m:r>
                        <m:r>
                          <a:rPr lang="es-CR" sz="1050" b="0" i="1">
                            <a:latin typeface="Cambria Math" panose="02040503050406030204" pitchFamily="18" charset="0"/>
                          </a:rPr>
                          <m:t> </m:t>
                        </m:r>
                        <m:r>
                          <a:rPr lang="es-CR" sz="1050" b="0" i="1">
                            <a:latin typeface="Cambria Math" panose="02040503050406030204" pitchFamily="18" charset="0"/>
                          </a:rPr>
                          <m:t>𝐵𝑟𝑢𝑡𝑜</m:t>
                        </m:r>
                        <m:r>
                          <a:rPr lang="es-CR" sz="1050" b="0" i="1">
                            <a:latin typeface="Cambria Math" panose="02040503050406030204" pitchFamily="18" charset="0"/>
                          </a:rPr>
                          <m:t> </m:t>
                        </m:r>
                        <m:r>
                          <a:rPr lang="es-CR" sz="1050" b="0" i="1">
                            <a:latin typeface="Cambria Math" panose="02040503050406030204" pitchFamily="18" charset="0"/>
                          </a:rPr>
                          <m:t>𝑇𝑜𝑡𝑎𝑙</m:t>
                        </m:r>
                      </m:den>
                    </m:f>
                    <m:r>
                      <a:rPr lang="es-CR" sz="1050" b="0" i="1">
                        <a:solidFill>
                          <a:schemeClr val="tx1"/>
                        </a:solidFill>
                        <a:effectLst/>
                        <a:latin typeface="Cambria Math" panose="02040503050406030204" pitchFamily="18" charset="0"/>
                        <a:ea typeface="+mn-ea"/>
                        <a:cs typeface="+mn-cs"/>
                      </a:rPr>
                      <m:t>×</m:t>
                    </m:r>
                    <m:r>
                      <a:rPr lang="es-CR" sz="1050" b="0" i="1">
                        <a:latin typeface="Cambria Math" panose="02040503050406030204" pitchFamily="18" charset="0"/>
                      </a:rPr>
                      <m:t>100= </m:t>
                    </m:r>
                  </m:oMath>
                </m:oMathPara>
              </a14:m>
              <a:endParaRPr lang="es-CR" sz="1050"/>
            </a:p>
          </xdr:txBody>
        </xdr:sp>
      </mc:Choice>
      <mc:Fallback xmlns="">
        <xdr:sp macro="" textlink="">
          <xdr:nvSpPr>
            <xdr:cNvPr id="4" name="CuadroTexto 3">
              <a:extLst>
                <a:ext uri="{FF2B5EF4-FFF2-40B4-BE49-F238E27FC236}">
                  <a16:creationId xmlns:a16="http://schemas.microsoft.com/office/drawing/2014/main" id="{00000000-0008-0000-1B01-000002000000}"/>
                </a:ext>
              </a:extLst>
            </xdr:cNvPr>
            <xdr:cNvSpPr txBox="1"/>
          </xdr:nvSpPr>
          <xdr:spPr>
            <a:xfrm>
              <a:off x="4972050" y="5507831"/>
              <a:ext cx="2601546" cy="335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i="0">
                  <a:latin typeface="Cambria Math" panose="02040503050406030204" pitchFamily="18" charset="0"/>
                </a:rPr>
                <a:t>(</a:t>
              </a:r>
              <a:r>
                <a:rPr lang="es-CR" sz="1050" b="0" i="0">
                  <a:latin typeface="Cambria Math" panose="02040503050406030204" pitchFamily="18" charset="0"/>
                </a:rPr>
                <a:t>𝑅𝑒𝑚𝑢𝑛𝑒𝑟𝑎𝑐𝑖ó𝑛 𝑑𝑒 𝑙𝑜𝑠 𝑎𝑠𝑎𝑙𝑎𝑟𝑖𝑎𝑑𝑜𝑠)/(𝑉𝑎𝑙𝑜𝑟 𝐴𝑔𝑟𝑒𝑔𝑎𝑑𝑜 𝐵𝑟𝑢𝑡𝑜 𝑇𝑜𝑡𝑎𝑙)</a:t>
              </a:r>
              <a:r>
                <a:rPr lang="es-CR" sz="1050" b="0" i="0">
                  <a:solidFill>
                    <a:schemeClr val="tx1"/>
                  </a:solidFill>
                  <a:effectLst/>
                  <a:latin typeface="Cambria Math" panose="02040503050406030204" pitchFamily="18" charset="0"/>
                  <a:ea typeface="+mn-ea"/>
                  <a:cs typeface="+mn-cs"/>
                </a:rPr>
                <a:t>×</a:t>
              </a:r>
              <a:r>
                <a:rPr lang="es-CR" sz="1050" b="0" i="0">
                  <a:latin typeface="Cambria Math" panose="02040503050406030204" pitchFamily="18" charset="0"/>
                </a:rPr>
                <a:t>100= </a:t>
              </a:r>
              <a:endParaRPr lang="es-CR" sz="1050"/>
            </a:p>
          </xdr:txBody>
        </xdr:sp>
      </mc:Fallback>
    </mc:AlternateContent>
    <xdr:clientData/>
  </xdr:oneCellAnchor>
  <xdr:oneCellAnchor>
    <xdr:from>
      <xdr:col>3</xdr:col>
      <xdr:colOff>923925</xdr:colOff>
      <xdr:row>15</xdr:row>
      <xdr:rowOff>116681</xdr:rowOff>
    </xdr:from>
    <xdr:ext cx="2601546" cy="335926"/>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1B01-000002000000}"/>
                </a:ext>
              </a:extLst>
            </xdr:cNvPr>
            <xdr:cNvSpPr txBox="1"/>
          </xdr:nvSpPr>
          <xdr:spPr>
            <a:xfrm>
              <a:off x="4972050" y="5507831"/>
              <a:ext cx="2601546" cy="335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
                  </m:oMathParaPr>
                  <m:oMath xmlns:m="http://schemas.openxmlformats.org/officeDocument/2006/math">
                    <m:f>
                      <m:fPr>
                        <m:ctrlPr>
                          <a:rPr lang="es-CR" sz="1050" i="1">
                            <a:latin typeface="Cambria Math" panose="02040503050406030204" pitchFamily="18" charset="0"/>
                          </a:rPr>
                        </m:ctrlPr>
                      </m:fPr>
                      <m:num>
                        <m:r>
                          <a:rPr lang="es-CR" sz="1050" b="0" i="1">
                            <a:latin typeface="Cambria Math" panose="02040503050406030204" pitchFamily="18" charset="0"/>
                          </a:rPr>
                          <m:t>𝑅𝑒𝑚𝑢𝑛𝑒𝑟𝑎𝑐𝑖</m:t>
                        </m:r>
                        <m:r>
                          <a:rPr lang="es-CR" sz="1050" b="0" i="1">
                            <a:latin typeface="Cambria Math" panose="02040503050406030204" pitchFamily="18" charset="0"/>
                          </a:rPr>
                          <m:t>ó</m:t>
                        </m:r>
                        <m:r>
                          <a:rPr lang="es-CR" sz="1050" b="0" i="1">
                            <a:latin typeface="Cambria Math" panose="02040503050406030204" pitchFamily="18" charset="0"/>
                          </a:rPr>
                          <m:t>𝑛</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𝑙𝑜𝑠</m:t>
                        </m:r>
                        <m:r>
                          <a:rPr lang="es-CR" sz="1050" b="0" i="1">
                            <a:latin typeface="Cambria Math" panose="02040503050406030204" pitchFamily="18" charset="0"/>
                          </a:rPr>
                          <m:t> </m:t>
                        </m:r>
                        <m:r>
                          <a:rPr lang="es-CR" sz="1050" b="0" i="1">
                            <a:latin typeface="Cambria Math" panose="02040503050406030204" pitchFamily="18" charset="0"/>
                          </a:rPr>
                          <m:t>𝑎𝑠𝑎𝑙𝑎𝑟𝑖𝑎𝑑𝑜𝑠</m:t>
                        </m:r>
                      </m:num>
                      <m:den>
                        <m:r>
                          <a:rPr lang="es-CR" sz="1050" b="0" i="1">
                            <a:latin typeface="Cambria Math" panose="02040503050406030204" pitchFamily="18" charset="0"/>
                          </a:rPr>
                          <m:t>𝑉𝑎𝑙𝑜𝑟</m:t>
                        </m:r>
                        <m:r>
                          <a:rPr lang="es-CR" sz="1050" b="0" i="1">
                            <a:latin typeface="Cambria Math" panose="02040503050406030204" pitchFamily="18" charset="0"/>
                          </a:rPr>
                          <m:t> </m:t>
                        </m:r>
                        <m:r>
                          <a:rPr lang="es-CR" sz="1050" b="0" i="1">
                            <a:latin typeface="Cambria Math" panose="02040503050406030204" pitchFamily="18" charset="0"/>
                          </a:rPr>
                          <m:t>𝐴𝑔𝑟𝑒𝑔𝑎𝑑𝑜</m:t>
                        </m:r>
                        <m:r>
                          <a:rPr lang="es-CR" sz="1050" b="0" i="1">
                            <a:latin typeface="Cambria Math" panose="02040503050406030204" pitchFamily="18" charset="0"/>
                          </a:rPr>
                          <m:t> </m:t>
                        </m:r>
                        <m:r>
                          <a:rPr lang="es-CR" sz="1050" b="0" i="1">
                            <a:latin typeface="Cambria Math" panose="02040503050406030204" pitchFamily="18" charset="0"/>
                          </a:rPr>
                          <m:t>𝐵𝑟𝑢𝑡𝑜</m:t>
                        </m:r>
                        <m:r>
                          <a:rPr lang="es-CR" sz="1050" b="0" i="1">
                            <a:latin typeface="Cambria Math" panose="02040503050406030204" pitchFamily="18" charset="0"/>
                          </a:rPr>
                          <m:t> </m:t>
                        </m:r>
                        <m:r>
                          <a:rPr lang="es-CR" sz="1050" b="0" i="1">
                            <a:latin typeface="Cambria Math" panose="02040503050406030204" pitchFamily="18" charset="0"/>
                          </a:rPr>
                          <m:t>𝑇𝑜𝑡𝑎𝑙</m:t>
                        </m:r>
                      </m:den>
                    </m:f>
                    <m:r>
                      <a:rPr lang="es-CR" sz="1050" b="0" i="1">
                        <a:solidFill>
                          <a:schemeClr val="tx1"/>
                        </a:solidFill>
                        <a:effectLst/>
                        <a:latin typeface="Cambria Math" panose="02040503050406030204" pitchFamily="18" charset="0"/>
                        <a:ea typeface="+mn-ea"/>
                        <a:cs typeface="+mn-cs"/>
                      </a:rPr>
                      <m:t>×</m:t>
                    </m:r>
                    <m:r>
                      <a:rPr lang="es-CR" sz="1050" b="0" i="1">
                        <a:latin typeface="Cambria Math" panose="02040503050406030204" pitchFamily="18" charset="0"/>
                      </a:rPr>
                      <m:t>100= </m:t>
                    </m:r>
                  </m:oMath>
                </m:oMathPara>
              </a14:m>
              <a:endParaRPr lang="es-CR" sz="1050"/>
            </a:p>
          </xdr:txBody>
        </xdr:sp>
      </mc:Choice>
      <mc:Fallback xmlns="">
        <xdr:sp macro="" textlink="">
          <xdr:nvSpPr>
            <xdr:cNvPr id="5" name="CuadroTexto 4">
              <a:extLst>
                <a:ext uri="{FF2B5EF4-FFF2-40B4-BE49-F238E27FC236}">
                  <a16:creationId xmlns:a16="http://schemas.microsoft.com/office/drawing/2014/main" id="{00000000-0008-0000-1B01-000002000000}"/>
                </a:ext>
              </a:extLst>
            </xdr:cNvPr>
            <xdr:cNvSpPr txBox="1"/>
          </xdr:nvSpPr>
          <xdr:spPr>
            <a:xfrm>
              <a:off x="4972050" y="5507831"/>
              <a:ext cx="2601546" cy="335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i="0">
                  <a:latin typeface="Cambria Math" panose="02040503050406030204" pitchFamily="18" charset="0"/>
                </a:rPr>
                <a:t>(</a:t>
              </a:r>
              <a:r>
                <a:rPr lang="es-CR" sz="1050" b="0" i="0">
                  <a:latin typeface="Cambria Math" panose="02040503050406030204" pitchFamily="18" charset="0"/>
                </a:rPr>
                <a:t>𝑅𝑒𝑚𝑢𝑛𝑒𝑟𝑎𝑐𝑖ó𝑛 𝑑𝑒 𝑙𝑜𝑠 𝑎𝑠𝑎𝑙𝑎𝑟𝑖𝑎𝑑𝑜𝑠)/(𝑉𝑎𝑙𝑜𝑟 𝐴𝑔𝑟𝑒𝑔𝑎𝑑𝑜 𝐵𝑟𝑢𝑡𝑜 𝑇𝑜𝑡𝑎𝑙)</a:t>
              </a:r>
              <a:r>
                <a:rPr lang="es-CR" sz="1050" b="0" i="0">
                  <a:solidFill>
                    <a:schemeClr val="tx1"/>
                  </a:solidFill>
                  <a:effectLst/>
                  <a:latin typeface="Cambria Math" panose="02040503050406030204" pitchFamily="18" charset="0"/>
                  <a:ea typeface="+mn-ea"/>
                  <a:cs typeface="+mn-cs"/>
                </a:rPr>
                <a:t>×</a:t>
              </a:r>
              <a:r>
                <a:rPr lang="es-CR" sz="1050" b="0" i="0">
                  <a:latin typeface="Cambria Math" panose="02040503050406030204" pitchFamily="18" charset="0"/>
                </a:rPr>
                <a:t>100= </a:t>
              </a:r>
              <a:endParaRPr lang="es-CR" sz="1050"/>
            </a:p>
          </xdr:txBody>
        </xdr:sp>
      </mc:Fallback>
    </mc:AlternateContent>
    <xdr:clientData/>
  </xdr:oneCellAnchor>
</xdr:wsDr>
</file>

<file path=xl/drawings/drawing234.xml><?xml version="1.0" encoding="utf-8"?>
<xdr:wsDr xmlns:xdr="http://schemas.openxmlformats.org/drawingml/2006/spreadsheetDrawing" xmlns:a="http://schemas.openxmlformats.org/drawingml/2006/main">
  <xdr:twoCellAnchor>
    <xdr:from>
      <xdr:col>9</xdr:col>
      <xdr:colOff>38100</xdr:colOff>
      <xdr:row>9</xdr:row>
      <xdr:rowOff>90487</xdr:rowOff>
    </xdr:from>
    <xdr:to>
      <xdr:col>14</xdr:col>
      <xdr:colOff>361950</xdr:colOff>
      <xdr:row>25</xdr:row>
      <xdr:rowOff>109537</xdr:rowOff>
    </xdr:to>
    <xdr:graphicFrame macro="">
      <xdr:nvGraphicFramePr>
        <xdr:cNvPr id="2" name="Gráfico 1">
          <a:extLst>
            <a:ext uri="{FF2B5EF4-FFF2-40B4-BE49-F238E27FC236}">
              <a16:creationId xmlns:a16="http://schemas.microsoft.com/office/drawing/2014/main" id="{00000000-0008-0000-1C01-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5.xml><?xml version="1.0" encoding="utf-8"?>
<c:userShapes xmlns:c="http://schemas.openxmlformats.org/drawingml/2006/chart">
  <cdr:relSizeAnchor xmlns:cdr="http://schemas.openxmlformats.org/drawingml/2006/chartDrawing">
    <cdr:from>
      <cdr:x>0.89167</cdr:x>
      <cdr:y>0.67882</cdr:y>
    </cdr:from>
    <cdr:to>
      <cdr:x>0.96667</cdr:x>
      <cdr:y>0.7691</cdr:y>
    </cdr:to>
    <cdr:sp macro="" textlink="">
      <cdr:nvSpPr>
        <cdr:cNvPr id="2" name="CuadroTexto 1"/>
        <cdr:cNvSpPr txBox="1"/>
      </cdr:nvSpPr>
      <cdr:spPr>
        <a:xfrm xmlns:a="http://schemas.openxmlformats.org/drawingml/2006/main">
          <a:off x="4076701" y="1862138"/>
          <a:ext cx="342900" cy="247650"/>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txBody>
        <a:bodyPr xmlns:a="http://schemas.openxmlformats.org/drawingml/2006/main" vertOverflow="clip" wrap="square" rtlCol="0"/>
        <a:lstStyle xmlns:a="http://schemas.openxmlformats.org/drawingml/2006/main"/>
        <a:p xmlns:a="http://schemas.openxmlformats.org/drawingml/2006/main">
          <a:r>
            <a:rPr lang="es-CR" sz="900">
              <a:solidFill>
                <a:schemeClr val="bg2">
                  <a:lumMod val="50000"/>
                </a:schemeClr>
              </a:solidFill>
            </a:rPr>
            <a:t>0</a:t>
          </a:r>
        </a:p>
      </cdr:txBody>
    </cdr:sp>
  </cdr:relSizeAnchor>
  <cdr:relSizeAnchor xmlns:cdr="http://schemas.openxmlformats.org/drawingml/2006/chartDrawing">
    <cdr:from>
      <cdr:x>0.87708</cdr:x>
      <cdr:y>0.6684</cdr:y>
    </cdr:from>
    <cdr:to>
      <cdr:x>0.89792</cdr:x>
      <cdr:y>0.68924</cdr:y>
    </cdr:to>
    <cdr:cxnSp macro="">
      <cdr:nvCxnSpPr>
        <cdr:cNvPr id="6" name="Conector recto 5">
          <a:extLst xmlns:a="http://schemas.openxmlformats.org/drawingml/2006/main">
            <a:ext uri="{FF2B5EF4-FFF2-40B4-BE49-F238E27FC236}">
              <a16:creationId xmlns:a16="http://schemas.microsoft.com/office/drawing/2014/main" id="{BA309BC1-8547-45F2-95CC-CDA16BD7CC17}"/>
            </a:ext>
          </a:extLst>
        </cdr:cNvPr>
        <cdr:cNvCxnSpPr/>
      </cdr:nvCxnSpPr>
      <cdr:spPr>
        <a:xfrm xmlns:a="http://schemas.openxmlformats.org/drawingml/2006/main">
          <a:off x="4010025" y="1833563"/>
          <a:ext cx="95250" cy="5715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0.87778</cdr:x>
      <cdr:y>0.65394</cdr:y>
    </cdr:from>
    <cdr:to>
      <cdr:x>0.89861</cdr:x>
      <cdr:y>0.67477</cdr:y>
    </cdr:to>
    <cdr:cxnSp macro="">
      <cdr:nvCxnSpPr>
        <cdr:cNvPr id="7" name="Conector recto 6">
          <a:extLst xmlns:a="http://schemas.openxmlformats.org/drawingml/2006/main">
            <a:ext uri="{FF2B5EF4-FFF2-40B4-BE49-F238E27FC236}">
              <a16:creationId xmlns:a16="http://schemas.microsoft.com/office/drawing/2014/main" id="{7F82D140-9B42-49D4-B39C-B8E49503C3D8}"/>
            </a:ext>
          </a:extLst>
        </cdr:cNvPr>
        <cdr:cNvCxnSpPr/>
      </cdr:nvCxnSpPr>
      <cdr:spPr>
        <a:xfrm xmlns:a="http://schemas.openxmlformats.org/drawingml/2006/main">
          <a:off x="4013200" y="1793875"/>
          <a:ext cx="95250" cy="5715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236.xml><?xml version="1.0" encoding="utf-8"?>
<xdr:wsDr xmlns:xdr="http://schemas.openxmlformats.org/drawingml/2006/spreadsheetDrawing" xmlns:a="http://schemas.openxmlformats.org/drawingml/2006/main">
  <xdr:oneCellAnchor>
    <xdr:from>
      <xdr:col>3</xdr:col>
      <xdr:colOff>1674283</xdr:colOff>
      <xdr:row>16</xdr:row>
      <xdr:rowOff>91017</xdr:rowOff>
    </xdr:from>
    <xdr:ext cx="1185004" cy="321435"/>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1D01-000002000000}"/>
                </a:ext>
              </a:extLst>
            </xdr:cNvPr>
            <xdr:cNvSpPr txBox="1"/>
          </xdr:nvSpPr>
          <xdr:spPr>
            <a:xfrm>
              <a:off x="5541433" y="12425892"/>
              <a:ext cx="1185004" cy="321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𝐴𝑐𝑡𝑖𝑣𝑜</m:t>
                        </m:r>
                        <m:r>
                          <a:rPr lang="es-CR" sz="1100" b="0" i="1">
                            <a:latin typeface="Cambria Math" panose="02040503050406030204" pitchFamily="18" charset="0"/>
                          </a:rPr>
                          <m:t> </m:t>
                        </m:r>
                        <m:r>
                          <a:rPr lang="es-CR" sz="1100" b="0" i="1">
                            <a:latin typeface="Cambria Math" panose="02040503050406030204" pitchFamily="18" charset="0"/>
                          </a:rPr>
                          <m:t>𝑃𝑟𝑜𝑑𝑢𝑐𝑡𝑖𝑣𝑜</m:t>
                        </m:r>
                      </m:num>
                      <m:den>
                        <m:r>
                          <a:rPr lang="es-CR" sz="1100" b="0" i="1">
                            <a:latin typeface="Cambria Math" panose="02040503050406030204" pitchFamily="18" charset="0"/>
                          </a:rPr>
                          <m:t>𝐴𝑐𝑡𝑖𝑣𝑜</m:t>
                        </m:r>
                        <m:r>
                          <a:rPr lang="es-CR" sz="1100" b="0" i="1">
                            <a:latin typeface="Cambria Math" panose="02040503050406030204" pitchFamily="18" charset="0"/>
                          </a:rPr>
                          <m:t> </m:t>
                        </m:r>
                        <m:r>
                          <a:rPr lang="es-CR" sz="1100" b="0" i="1">
                            <a:latin typeface="Cambria Math" panose="02040503050406030204" pitchFamily="18" charset="0"/>
                          </a:rPr>
                          <m:t>𝑇𝑜𝑡𝑎𝑙</m:t>
                        </m:r>
                      </m:den>
                    </m:f>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1D01-000002000000}"/>
                </a:ext>
              </a:extLst>
            </xdr:cNvPr>
            <xdr:cNvSpPr txBox="1"/>
          </xdr:nvSpPr>
          <xdr:spPr>
            <a:xfrm>
              <a:off x="5541433" y="12425892"/>
              <a:ext cx="1185004" cy="321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𝐴𝑐𝑡𝑖𝑣𝑜 𝑃𝑟𝑜𝑑𝑢𝑐𝑡𝑖𝑣𝑜)/(𝐴𝑐𝑡𝑖𝑣𝑜 𝑇𝑜𝑡𝑎𝑙)</a:t>
              </a:r>
              <a:endParaRPr lang="es-CR" sz="1100"/>
            </a:p>
          </xdr:txBody>
        </xdr:sp>
      </mc:Fallback>
    </mc:AlternateContent>
    <xdr:clientData/>
  </xdr:oneCellAnchor>
  <xdr:oneCellAnchor>
    <xdr:from>
      <xdr:col>3</xdr:col>
      <xdr:colOff>1818218</xdr:colOff>
      <xdr:row>16</xdr:row>
      <xdr:rowOff>621242</xdr:rowOff>
    </xdr:from>
    <xdr:ext cx="1087285" cy="316946"/>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1D01-000003000000}"/>
                </a:ext>
              </a:extLst>
            </xdr:cNvPr>
            <xdr:cNvSpPr txBox="1"/>
          </xdr:nvSpPr>
          <xdr:spPr>
            <a:xfrm>
              <a:off x="5685368" y="12956117"/>
              <a:ext cx="1087285" cy="3169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𝑃𝑎𝑠𝑖𝑣𝑜</m:t>
                        </m:r>
                        <m:r>
                          <a:rPr lang="es-CR" sz="1100" b="0" i="1">
                            <a:latin typeface="Cambria Math" panose="02040503050406030204" pitchFamily="18" charset="0"/>
                          </a:rPr>
                          <m:t> </m:t>
                        </m:r>
                        <m:r>
                          <a:rPr lang="es-CR" sz="1100" b="0" i="1">
                            <a:latin typeface="Cambria Math" panose="02040503050406030204" pitchFamily="18" charset="0"/>
                          </a:rPr>
                          <m:t>𝑐𝑜𝑛</m:t>
                        </m:r>
                        <m:r>
                          <a:rPr lang="es-CR" sz="1100" b="0" i="1">
                            <a:latin typeface="Cambria Math" panose="02040503050406030204" pitchFamily="18" charset="0"/>
                          </a:rPr>
                          <m:t> </m:t>
                        </m:r>
                        <m:r>
                          <a:rPr lang="es-CR" sz="1100" b="0" i="1">
                            <a:latin typeface="Cambria Math" panose="02040503050406030204" pitchFamily="18" charset="0"/>
                          </a:rPr>
                          <m:t>𝑐𝑜𝑠𝑡𝑜</m:t>
                        </m:r>
                      </m:num>
                      <m:den>
                        <m:r>
                          <a:rPr lang="es-CR" sz="1100" b="0" i="1">
                            <a:latin typeface="Cambria Math" panose="02040503050406030204" pitchFamily="18" charset="0"/>
                          </a:rPr>
                          <m:t>𝑃𝑎𝑠𝑖𝑣𝑜</m:t>
                        </m:r>
                        <m:r>
                          <a:rPr lang="es-CR" sz="1100" b="0" i="1">
                            <a:latin typeface="Cambria Math" panose="02040503050406030204" pitchFamily="18" charset="0"/>
                          </a:rPr>
                          <m:t> </m:t>
                        </m:r>
                        <m:r>
                          <a:rPr lang="es-CR" sz="1100" b="0" i="1">
                            <a:latin typeface="Cambria Math" panose="02040503050406030204" pitchFamily="18" charset="0"/>
                          </a:rPr>
                          <m:t>𝑡𝑜𝑡𝑎𝑙</m:t>
                        </m:r>
                      </m:den>
                    </m:f>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1D01-000003000000}"/>
                </a:ext>
              </a:extLst>
            </xdr:cNvPr>
            <xdr:cNvSpPr txBox="1"/>
          </xdr:nvSpPr>
          <xdr:spPr>
            <a:xfrm>
              <a:off x="5685368" y="12956117"/>
              <a:ext cx="1087285" cy="3169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𝑃𝑎𝑠𝑖𝑣𝑜 𝑐𝑜𝑛 𝑐𝑜𝑠𝑡𝑜)/(𝑃𝑎𝑠𝑖𝑣𝑜 𝑡𝑜𝑡𝑎𝑙)</a:t>
              </a:r>
              <a:endParaRPr lang="es-CR" sz="1100"/>
            </a:p>
          </xdr:txBody>
        </xdr:sp>
      </mc:Fallback>
    </mc:AlternateContent>
    <xdr:clientData/>
  </xdr:oneCellAnchor>
  <xdr:oneCellAnchor>
    <xdr:from>
      <xdr:col>3</xdr:col>
      <xdr:colOff>1598083</xdr:colOff>
      <xdr:row>16</xdr:row>
      <xdr:rowOff>1810809</xdr:rowOff>
    </xdr:from>
    <xdr:ext cx="1357551" cy="334002"/>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1D01-000004000000}"/>
                </a:ext>
              </a:extLst>
            </xdr:cNvPr>
            <xdr:cNvSpPr txBox="1"/>
          </xdr:nvSpPr>
          <xdr:spPr>
            <a:xfrm>
              <a:off x="5465233" y="14145684"/>
              <a:ext cx="1357551" cy="3340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r>
                          <a:rPr lang="es-CR" sz="1050" b="0" i="1">
                            <a:latin typeface="Cambria Math" panose="02040503050406030204" pitchFamily="18" charset="0"/>
                          </a:rPr>
                          <m:t>𝑅𝑒𝑛𝑡𝑎𝑏𝑖𝑙𝑖𝑑𝑎𝑑</m:t>
                        </m:r>
                        <m:r>
                          <a:rPr lang="es-CR" sz="1050" b="0" i="1">
                            <a:latin typeface="Cambria Math" panose="02040503050406030204" pitchFamily="18" charset="0"/>
                          </a:rPr>
                          <m:t> </m:t>
                        </m:r>
                        <m:r>
                          <a:rPr lang="es-CR" sz="1050" b="0" i="1">
                            <a:latin typeface="Cambria Math" panose="02040503050406030204" pitchFamily="18" charset="0"/>
                          </a:rPr>
                          <m:t>𝑛𝑜𝑚𝑖𝑛𝑎𝑙</m:t>
                        </m:r>
                      </m:num>
                      <m:den>
                        <m:r>
                          <a:rPr lang="es-CR" sz="1050" b="0" i="1">
                            <a:latin typeface="Cambria Math" panose="02040503050406030204" pitchFamily="18" charset="0"/>
                          </a:rPr>
                          <m:t>𝑃𝑎𝑡𝑟𝑖𝑚𝑜𝑛𝑖𝑜</m:t>
                        </m:r>
                        <m:r>
                          <a:rPr lang="es-CR" sz="1050" b="0" i="1">
                            <a:latin typeface="Cambria Math" panose="02040503050406030204" pitchFamily="18" charset="0"/>
                          </a:rPr>
                          <m:t> </m:t>
                        </m:r>
                        <m:r>
                          <a:rPr lang="es-CR" sz="1050" b="0" i="1">
                            <a:latin typeface="Cambria Math" panose="02040503050406030204" pitchFamily="18" charset="0"/>
                          </a:rPr>
                          <m:t>𝑝𝑟𝑜𝑚𝑒𝑑𝑖𝑜</m:t>
                        </m:r>
                      </m:den>
                    </m:f>
                  </m:oMath>
                </m:oMathPara>
              </a14:m>
              <a:endParaRPr lang="es-CR" sz="1050"/>
            </a:p>
          </xdr:txBody>
        </xdr:sp>
      </mc:Choice>
      <mc:Fallback xmlns="">
        <xdr:sp macro="" textlink="">
          <xdr:nvSpPr>
            <xdr:cNvPr id="4" name="CuadroTexto 3">
              <a:extLst>
                <a:ext uri="{FF2B5EF4-FFF2-40B4-BE49-F238E27FC236}">
                  <a16:creationId xmlns:a16="http://schemas.microsoft.com/office/drawing/2014/main" id="{00000000-0008-0000-1D01-000004000000}"/>
                </a:ext>
              </a:extLst>
            </xdr:cNvPr>
            <xdr:cNvSpPr txBox="1"/>
          </xdr:nvSpPr>
          <xdr:spPr>
            <a:xfrm>
              <a:off x="5465233" y="14145684"/>
              <a:ext cx="1357551" cy="3340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i="0">
                  <a:latin typeface="Cambria Math" panose="02040503050406030204" pitchFamily="18" charset="0"/>
                </a:rPr>
                <a:t>(</a:t>
              </a:r>
              <a:r>
                <a:rPr lang="es-CR" sz="1050" b="0" i="0">
                  <a:latin typeface="Cambria Math" panose="02040503050406030204" pitchFamily="18" charset="0"/>
                </a:rPr>
                <a:t>𝑅𝑒𝑛𝑡𝑎𝑏𝑖𝑙𝑖𝑑𝑎𝑑 𝑛𝑜𝑚𝑖𝑛𝑎𝑙)/(𝑃𝑎𝑡𝑟𝑖𝑚𝑜𝑛𝑖𝑜 𝑝𝑟𝑜𝑚𝑒𝑑𝑖𝑜)</a:t>
              </a:r>
              <a:endParaRPr lang="es-CR" sz="1050"/>
            </a:p>
          </xdr:txBody>
        </xdr:sp>
      </mc:Fallback>
    </mc:AlternateContent>
    <xdr:clientData/>
  </xdr:oneCellAnchor>
  <xdr:oneCellAnchor>
    <xdr:from>
      <xdr:col>3</xdr:col>
      <xdr:colOff>1477434</xdr:colOff>
      <xdr:row>16</xdr:row>
      <xdr:rowOff>2378075</xdr:rowOff>
    </xdr:from>
    <xdr:ext cx="1672317" cy="306815"/>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1D01-000005000000}"/>
                </a:ext>
              </a:extLst>
            </xdr:cNvPr>
            <xdr:cNvSpPr txBox="1"/>
          </xdr:nvSpPr>
          <xdr:spPr>
            <a:xfrm>
              <a:off x="5344584" y="14712950"/>
              <a:ext cx="1672317" cy="3068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r>
                          <a:rPr lang="es-CR" sz="1050" b="0" i="1">
                            <a:latin typeface="Cambria Math" panose="02040503050406030204" pitchFamily="18" charset="0"/>
                          </a:rPr>
                          <m:t>𝑈𝑡𝑖𝑙𝑖𝑑𝑎𝑑</m:t>
                        </m:r>
                        <m:r>
                          <a:rPr lang="es-CR" sz="1050" b="0" i="1">
                            <a:latin typeface="Cambria Math" panose="02040503050406030204" pitchFamily="18" charset="0"/>
                          </a:rPr>
                          <m:t> </m:t>
                        </m:r>
                        <m:r>
                          <a:rPr lang="es-CR" sz="1050" b="0" i="1">
                            <a:latin typeface="Cambria Math" panose="02040503050406030204" pitchFamily="18" charset="0"/>
                          </a:rPr>
                          <m:t>𝑜𝑝𝑒𝑟𝑎𝑐𝑖𝑜𝑛𝑎𝑙</m:t>
                        </m:r>
                        <m:r>
                          <a:rPr lang="es-CR" sz="1050" b="0" i="1">
                            <a:latin typeface="Cambria Math" panose="02040503050406030204" pitchFamily="18" charset="0"/>
                          </a:rPr>
                          <m:t> </m:t>
                        </m:r>
                        <m:r>
                          <a:rPr lang="es-CR" sz="1050" b="0" i="1">
                            <a:latin typeface="Cambria Math" panose="02040503050406030204" pitchFamily="18" charset="0"/>
                          </a:rPr>
                          <m:t>𝑏𝑟𝑢𝑡𝑎</m:t>
                        </m:r>
                      </m:num>
                      <m:den>
                        <m:r>
                          <a:rPr lang="es-CR" sz="1050" b="0" i="1">
                            <a:latin typeface="Cambria Math" panose="02040503050406030204" pitchFamily="18" charset="0"/>
                          </a:rPr>
                          <m:t>𝐺𝑎𝑠𝑡𝑜𝑠</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𝑎𝑑𝑚𝑖𝑛𝑖𝑠𝑡𝑟𝑎𝑐𝑖</m:t>
                        </m:r>
                        <m:r>
                          <a:rPr lang="es-CR" sz="1050" b="0" i="1">
                            <a:latin typeface="Cambria Math" panose="02040503050406030204" pitchFamily="18" charset="0"/>
                          </a:rPr>
                          <m:t>ó</m:t>
                        </m:r>
                        <m:r>
                          <a:rPr lang="es-CR" sz="1050" b="0" i="1">
                            <a:latin typeface="Cambria Math" panose="02040503050406030204" pitchFamily="18" charset="0"/>
                          </a:rPr>
                          <m:t>𝑛</m:t>
                        </m:r>
                      </m:den>
                    </m:f>
                  </m:oMath>
                </m:oMathPara>
              </a14:m>
              <a:endParaRPr lang="es-CR" sz="1050"/>
            </a:p>
          </xdr:txBody>
        </xdr:sp>
      </mc:Choice>
      <mc:Fallback xmlns="">
        <xdr:sp macro="" textlink="">
          <xdr:nvSpPr>
            <xdr:cNvPr id="5" name="CuadroTexto 4">
              <a:extLst>
                <a:ext uri="{FF2B5EF4-FFF2-40B4-BE49-F238E27FC236}">
                  <a16:creationId xmlns:a16="http://schemas.microsoft.com/office/drawing/2014/main" id="{00000000-0008-0000-1D01-000005000000}"/>
                </a:ext>
              </a:extLst>
            </xdr:cNvPr>
            <xdr:cNvSpPr txBox="1"/>
          </xdr:nvSpPr>
          <xdr:spPr>
            <a:xfrm>
              <a:off x="5344584" y="14712950"/>
              <a:ext cx="1672317" cy="3068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i="0">
                  <a:latin typeface="Cambria Math" panose="02040503050406030204" pitchFamily="18" charset="0"/>
                </a:rPr>
                <a:t>(</a:t>
              </a:r>
              <a:r>
                <a:rPr lang="es-CR" sz="1050" b="0" i="0">
                  <a:latin typeface="Cambria Math" panose="02040503050406030204" pitchFamily="18" charset="0"/>
                </a:rPr>
                <a:t>𝑈𝑡𝑖𝑙𝑖𝑑𝑎𝑑 𝑜𝑝𝑒𝑟𝑎𝑐𝑖𝑜𝑛𝑎𝑙 𝑏𝑟𝑢𝑡𝑎)/(𝐺𝑎𝑠𝑡𝑜𝑠 𝑑𝑒 𝑎𝑑𝑚𝑖𝑛𝑖𝑠𝑡𝑟𝑎𝑐𝑖ó𝑛)</a:t>
              </a:r>
              <a:endParaRPr lang="es-CR" sz="1050"/>
            </a:p>
          </xdr:txBody>
        </xdr:sp>
      </mc:Fallback>
    </mc:AlternateContent>
    <xdr:clientData/>
  </xdr:oneCellAnchor>
  <xdr:oneCellAnchor>
    <xdr:from>
      <xdr:col>3</xdr:col>
      <xdr:colOff>974724</xdr:colOff>
      <xdr:row>16</xdr:row>
      <xdr:rowOff>1212850</xdr:rowOff>
    </xdr:from>
    <xdr:ext cx="3682738" cy="307648"/>
    <mc:AlternateContent xmlns:mc="http://schemas.openxmlformats.org/markup-compatibility/2006" xmlns:a14="http://schemas.microsoft.com/office/drawing/2010/main">
      <mc:Choice Requires="a14">
        <xdr:sp macro="" textlink="">
          <xdr:nvSpPr>
            <xdr:cNvPr id="6" name="CuadroTexto 5">
              <a:extLst>
                <a:ext uri="{FF2B5EF4-FFF2-40B4-BE49-F238E27FC236}">
                  <a16:creationId xmlns:a16="http://schemas.microsoft.com/office/drawing/2014/main" id="{00000000-0008-0000-1D01-000006000000}"/>
                </a:ext>
              </a:extLst>
            </xdr:cNvPr>
            <xdr:cNvSpPr txBox="1"/>
          </xdr:nvSpPr>
          <xdr:spPr>
            <a:xfrm>
              <a:off x="4841874" y="13547725"/>
              <a:ext cx="3682738" cy="3076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050" b="0" i="1">
                        <a:latin typeface="Cambria Math" panose="02040503050406030204" pitchFamily="18" charset="0"/>
                      </a:rPr>
                      <m:t>𝐶𝑜𝑚𝑝𝑟𝑜𝑚𝑖𝑠𝑜</m:t>
                    </m:r>
                    <m:r>
                      <a:rPr lang="es-CR" sz="1050" b="0" i="1">
                        <a:latin typeface="Cambria Math" panose="02040503050406030204" pitchFamily="18" charset="0"/>
                      </a:rPr>
                      <m:t> </m:t>
                    </m:r>
                    <m:r>
                      <a:rPr lang="es-CR" sz="1050" b="0" i="1">
                        <a:latin typeface="Cambria Math" panose="02040503050406030204" pitchFamily="18" charset="0"/>
                      </a:rPr>
                      <m:t>𝑝𝑎𝑡𝑟𝑖𝑚𝑜𝑛𝑖𝑎𝑙</m:t>
                    </m:r>
                    <m:r>
                      <a:rPr lang="es-CR" sz="1050" b="0" i="1">
                        <a:latin typeface="Cambria Math" panose="02040503050406030204" pitchFamily="18" charset="0"/>
                      </a:rPr>
                      <m:t>=</m:t>
                    </m:r>
                    <m:f>
                      <m:fPr>
                        <m:ctrlPr>
                          <a:rPr lang="es-CR" sz="1050" i="1">
                            <a:latin typeface="Cambria Math" panose="02040503050406030204" pitchFamily="18" charset="0"/>
                          </a:rPr>
                        </m:ctrlPr>
                      </m:fPr>
                      <m:num>
                        <m:r>
                          <a:rPr lang="es-CR" sz="1050" b="0" i="1">
                            <a:latin typeface="Cambria Math" panose="02040503050406030204" pitchFamily="18" charset="0"/>
                          </a:rPr>
                          <m:t>𝑃</m:t>
                        </m:r>
                        <m:r>
                          <a:rPr lang="es-CR" sz="1050" b="0" i="1">
                            <a:latin typeface="Cambria Math" panose="02040503050406030204" pitchFamily="18" charset="0"/>
                          </a:rPr>
                          <m:t>é</m:t>
                        </m:r>
                        <m:r>
                          <a:rPr lang="es-CR" sz="1050" b="0" i="1">
                            <a:latin typeface="Cambria Math" panose="02040503050406030204" pitchFamily="18" charset="0"/>
                          </a:rPr>
                          <m:t>𝑟𝑑𝑖𝑑𝑎𝑠</m:t>
                        </m:r>
                      </m:num>
                      <m:den>
                        <m:r>
                          <a:rPr lang="es-CR" sz="1050" b="0" i="1">
                            <a:latin typeface="Cambria Math" panose="02040503050406030204" pitchFamily="18" charset="0"/>
                          </a:rPr>
                          <m:t>𝑃𝑎𝑡𝑟𝑖𝑚𝑜𝑛𝑖𝑜</m:t>
                        </m:r>
                        <m:r>
                          <a:rPr lang="es-CR" sz="1050" b="0" i="1">
                            <a:latin typeface="Cambria Math" panose="02040503050406030204" pitchFamily="18" charset="0"/>
                          </a:rPr>
                          <m:t> </m:t>
                        </m:r>
                        <m:r>
                          <a:rPr lang="es-CR" sz="1050" b="0" i="1">
                            <a:latin typeface="Cambria Math" panose="02040503050406030204" pitchFamily="18" charset="0"/>
                          </a:rPr>
                          <m:t>𝑛𝑜</m:t>
                        </m:r>
                        <m:r>
                          <a:rPr lang="es-CR" sz="1050" b="0" i="1">
                            <a:latin typeface="Cambria Math" panose="02040503050406030204" pitchFamily="18" charset="0"/>
                          </a:rPr>
                          <m:t> </m:t>
                        </m:r>
                        <m:r>
                          <a:rPr lang="es-CR" sz="1050" b="0" i="1">
                            <a:latin typeface="Cambria Math" panose="02040503050406030204" pitchFamily="18" charset="0"/>
                          </a:rPr>
                          <m:t>𝑟𝑒𝑑𝑖𝑚𝑖𝑏𝑙𝑒𝑠</m:t>
                        </m:r>
                      </m:den>
                    </m:f>
                    <m:r>
                      <a:rPr lang="es-CR" sz="1050" b="0" i="1">
                        <a:solidFill>
                          <a:schemeClr val="tx1"/>
                        </a:solidFill>
                        <a:effectLst/>
                        <a:latin typeface="Cambria Math" panose="02040503050406030204" pitchFamily="18" charset="0"/>
                        <a:ea typeface="+mn-ea"/>
                        <a:cs typeface="+mn-cs"/>
                      </a:rPr>
                      <m:t>×</m:t>
                    </m:r>
                    <m:r>
                      <a:rPr lang="es-CR" sz="1050" b="0" i="1">
                        <a:latin typeface="Cambria Math" panose="02040503050406030204" pitchFamily="18" charset="0"/>
                      </a:rPr>
                      <m:t>100</m:t>
                    </m:r>
                  </m:oMath>
                </m:oMathPara>
              </a14:m>
              <a:endParaRPr lang="es-CR" sz="1050"/>
            </a:p>
          </xdr:txBody>
        </xdr:sp>
      </mc:Choice>
      <mc:Fallback xmlns="">
        <xdr:sp macro="" textlink="">
          <xdr:nvSpPr>
            <xdr:cNvPr id="6" name="CuadroTexto 5">
              <a:extLst>
                <a:ext uri="{FF2B5EF4-FFF2-40B4-BE49-F238E27FC236}">
                  <a16:creationId xmlns:a16="http://schemas.microsoft.com/office/drawing/2014/main" id="{00000000-0008-0000-1D01-000006000000}"/>
                </a:ext>
              </a:extLst>
            </xdr:cNvPr>
            <xdr:cNvSpPr txBox="1"/>
          </xdr:nvSpPr>
          <xdr:spPr>
            <a:xfrm>
              <a:off x="4841874" y="13547725"/>
              <a:ext cx="3682738" cy="3076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b="0" i="0">
                  <a:latin typeface="Cambria Math" panose="02040503050406030204" pitchFamily="18" charset="0"/>
                </a:rPr>
                <a:t>𝐶𝑜𝑚𝑝𝑟𝑜𝑚𝑖𝑠𝑜 𝑝𝑎𝑡𝑟𝑖𝑚𝑜𝑛𝑖𝑎𝑙=𝑃é𝑟𝑑𝑖𝑑𝑎𝑠/(𝑃𝑎𝑡𝑟𝑖𝑚𝑜𝑛𝑖𝑜 𝑛𝑜 𝑟𝑒𝑑𝑖𝑚𝑖𝑏𝑙𝑒𝑠)</a:t>
              </a:r>
              <a:r>
                <a:rPr lang="es-CR" sz="1050" b="0" i="0">
                  <a:solidFill>
                    <a:schemeClr val="tx1"/>
                  </a:solidFill>
                  <a:effectLst/>
                  <a:latin typeface="Cambria Math" panose="02040503050406030204" pitchFamily="18" charset="0"/>
                  <a:ea typeface="+mn-ea"/>
                  <a:cs typeface="+mn-cs"/>
                </a:rPr>
                <a:t>×</a:t>
              </a:r>
              <a:r>
                <a:rPr lang="es-CR" sz="1050" b="0" i="0">
                  <a:latin typeface="Cambria Math" panose="02040503050406030204" pitchFamily="18" charset="0"/>
                </a:rPr>
                <a:t>100</a:t>
              </a:r>
              <a:endParaRPr lang="es-CR" sz="1050"/>
            </a:p>
          </xdr:txBody>
        </xdr:sp>
      </mc:Fallback>
    </mc:AlternateContent>
    <xdr:clientData/>
  </xdr:oneCellAnchor>
</xdr:wsDr>
</file>

<file path=xl/drawings/drawing237.xml><?xml version="1.0" encoding="utf-8"?>
<xdr:wsDr xmlns:xdr="http://schemas.openxmlformats.org/drawingml/2006/spreadsheetDrawing" xmlns:a="http://schemas.openxmlformats.org/drawingml/2006/main">
  <xdr:twoCellAnchor>
    <xdr:from>
      <xdr:col>7</xdr:col>
      <xdr:colOff>14287</xdr:colOff>
      <xdr:row>9</xdr:row>
      <xdr:rowOff>42862</xdr:rowOff>
    </xdr:from>
    <xdr:to>
      <xdr:col>13</xdr:col>
      <xdr:colOff>14287</xdr:colOff>
      <xdr:row>32</xdr:row>
      <xdr:rowOff>4762</xdr:rowOff>
    </xdr:to>
    <xdr:graphicFrame macro="">
      <xdr:nvGraphicFramePr>
        <xdr:cNvPr id="2" name="Gráfico 1">
          <a:extLst>
            <a:ext uri="{FF2B5EF4-FFF2-40B4-BE49-F238E27FC236}">
              <a16:creationId xmlns:a16="http://schemas.microsoft.com/office/drawing/2014/main" id="{00000000-0008-0000-2801-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8.xml><?xml version="1.0" encoding="utf-8"?>
<xdr:wsDr xmlns:xdr="http://schemas.openxmlformats.org/drawingml/2006/spreadsheetDrawing" xmlns:a="http://schemas.openxmlformats.org/drawingml/2006/main">
  <xdr:oneCellAnchor>
    <xdr:from>
      <xdr:col>3</xdr:col>
      <xdr:colOff>1095374</xdr:colOff>
      <xdr:row>15</xdr:row>
      <xdr:rowOff>85725</xdr:rowOff>
    </xdr:from>
    <xdr:ext cx="3679031" cy="357727"/>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2901-000002000000}"/>
                </a:ext>
              </a:extLst>
            </xdr:cNvPr>
            <xdr:cNvSpPr txBox="1"/>
          </xdr:nvSpPr>
          <xdr:spPr>
            <a:xfrm>
              <a:off x="5591174" y="6886575"/>
              <a:ext cx="3679031" cy="3577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𝐶𝑜𝑠𝑡𝑜</m:t>
                        </m:r>
                        <m:r>
                          <a:rPr lang="es-CR" sz="1100" b="0" i="1">
                            <a:latin typeface="Cambria Math" panose="02040503050406030204" pitchFamily="18" charset="0"/>
                          </a:rPr>
                          <m:t> </m:t>
                        </m:r>
                        <m:r>
                          <a:rPr lang="es-CR" sz="1100" b="0" i="1">
                            <a:latin typeface="Cambria Math" panose="02040503050406030204" pitchFamily="18" charset="0"/>
                          </a:rPr>
                          <m:t>𝑝𝑟𝑜𝑚𝑒𝑑𝑖𝑜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𝑒𝑛𝑣</m:t>
                        </m:r>
                        <m:r>
                          <a:rPr lang="es-CR" sz="1100" b="0" i="1">
                            <a:latin typeface="Cambria Math" panose="02040503050406030204" pitchFamily="18" charset="0"/>
                          </a:rPr>
                          <m:t>í</m:t>
                        </m:r>
                        <m:r>
                          <a:rPr lang="es-CR" sz="1100" b="0" i="1">
                            <a:latin typeface="Cambria Math" panose="02040503050406030204" pitchFamily="18" charset="0"/>
                          </a:rPr>
                          <m:t>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𝑟𝑒𝑚𝑒𝑠𝑎𝑠</m:t>
                        </m:r>
                      </m:num>
                      <m:den>
                        <m:sSub>
                          <m:sSubPr>
                            <m:ctrlPr>
                              <a:rPr lang="es-CR" sz="1100" i="1">
                                <a:latin typeface="Cambria Math" panose="02040503050406030204" pitchFamily="18" charset="0"/>
                              </a:rPr>
                            </m:ctrlPr>
                          </m:sSubPr>
                          <m:e>
                            <m:r>
                              <a:rPr lang="es-CR" sz="1100" b="0" i="1">
                                <a:latin typeface="Cambria Math" panose="02040503050406030204" pitchFamily="18" charset="0"/>
                              </a:rPr>
                              <m:t>𝑀𝑜𝑛𝑡𝑜</m:t>
                            </m:r>
                            <m:r>
                              <a:rPr lang="es-CR" sz="1100" b="0" i="1">
                                <a:latin typeface="Cambria Math" panose="02040503050406030204" pitchFamily="18" charset="0"/>
                              </a:rPr>
                              <m:t> </m:t>
                            </m:r>
                            <m:r>
                              <a:rPr lang="es-CR" sz="1100" b="0" i="1">
                                <a:latin typeface="Cambria Math" panose="02040503050406030204" pitchFamily="18" charset="0"/>
                              </a:rPr>
                              <m:t>𝑟𝑒𝑚𝑖𝑡𝑖𝑑𝑜</m:t>
                            </m:r>
                          </m:e>
                          <m:sub>
                            <m:r>
                              <a:rPr lang="es-CR" sz="1100" b="0" i="1">
                                <a:latin typeface="Cambria Math" panose="02040503050406030204" pitchFamily="18" charset="0"/>
                              </a:rPr>
                              <m:t>$200 ó $500</m:t>
                            </m:r>
                          </m:sub>
                        </m:sSub>
                      </m:den>
                    </m:f>
                    <m:r>
                      <a:rPr lang="es-CR" sz="1100" b="0" i="1">
                        <a:latin typeface="Cambria Math" panose="02040503050406030204" pitchFamily="18" charset="0"/>
                        <a:ea typeface="Cambria Math" panose="02040503050406030204" pitchFamily="18" charset="0"/>
                      </a:rPr>
                      <m:t>×</m:t>
                    </m:r>
                    <m:r>
                      <a:rPr lang="es-ES" sz="1100" b="0" i="1">
                        <a:latin typeface="Cambria Math" panose="02040503050406030204" pitchFamily="18" charset="0"/>
                        <a:ea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2901-000002000000}"/>
                </a:ext>
              </a:extLst>
            </xdr:cNvPr>
            <xdr:cNvSpPr txBox="1"/>
          </xdr:nvSpPr>
          <xdr:spPr>
            <a:xfrm>
              <a:off x="5591174" y="6886575"/>
              <a:ext cx="3679031" cy="3577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𝐶𝑜𝑠𝑡𝑜 𝑝𝑟𝑜𝑚𝑒𝑑𝑖𝑜 𝑑𝑒 𝑒𝑛𝑣í𝑜 𝑑𝑒 𝑟𝑒𝑚𝑒𝑠𝑎𝑠)/〖𝑀𝑜𝑛𝑡𝑜 𝑟𝑒𝑚𝑖𝑡𝑖𝑑𝑜〗_($200 ó $500) </a:t>
              </a:r>
              <a:r>
                <a:rPr lang="es-CR" sz="1100" b="0" i="0">
                  <a:latin typeface="Cambria Math" panose="02040503050406030204" pitchFamily="18" charset="0"/>
                  <a:ea typeface="Cambria Math" panose="02040503050406030204" pitchFamily="18" charset="0"/>
                </a:rPr>
                <a:t>×</a:t>
              </a:r>
              <a:r>
                <a:rPr lang="es-ES" sz="1100" b="0" i="0">
                  <a:latin typeface="Cambria Math" panose="02040503050406030204" pitchFamily="18" charset="0"/>
                  <a:ea typeface="Cambria Math" panose="02040503050406030204" pitchFamily="18" charset="0"/>
                </a:rPr>
                <a:t>100</a:t>
              </a:r>
              <a:endParaRPr lang="es-CR" sz="1100"/>
            </a:p>
          </xdr:txBody>
        </xdr:sp>
      </mc:Fallback>
    </mc:AlternateContent>
    <xdr:clientData/>
  </xdr:oneCellAnchor>
</xdr:wsDr>
</file>

<file path=xl/drawings/drawing239.xml><?xml version="1.0" encoding="utf-8"?>
<xdr:wsDr xmlns:xdr="http://schemas.openxmlformats.org/drawingml/2006/spreadsheetDrawing" xmlns:a="http://schemas.openxmlformats.org/drawingml/2006/main">
  <xdr:twoCellAnchor editAs="oneCell">
    <xdr:from>
      <xdr:col>0</xdr:col>
      <xdr:colOff>342900</xdr:colOff>
      <xdr:row>2</xdr:row>
      <xdr:rowOff>66675</xdr:rowOff>
    </xdr:from>
    <xdr:to>
      <xdr:col>1</xdr:col>
      <xdr:colOff>428625</xdr:colOff>
      <xdr:row>3</xdr:row>
      <xdr:rowOff>225019</xdr:rowOff>
    </xdr:to>
    <xdr:pic>
      <xdr:nvPicPr>
        <xdr:cNvPr id="2" name="Imagen 1">
          <a:extLst>
            <a:ext uri="{FF2B5EF4-FFF2-40B4-BE49-F238E27FC236}">
              <a16:creationId xmlns:a16="http://schemas.microsoft.com/office/drawing/2014/main" id="{00000000-0008-0000-2A01-000002000000}"/>
            </a:ext>
          </a:extLst>
        </xdr:cNvPr>
        <xdr:cNvPicPr>
          <a:picLocks noChangeAspect="1"/>
        </xdr:cNvPicPr>
      </xdr:nvPicPr>
      <xdr:blipFill>
        <a:blip xmlns:r="http://schemas.openxmlformats.org/officeDocument/2006/relationships" r:embed="rId1"/>
        <a:stretch>
          <a:fillRect/>
        </a:stretch>
      </xdr:blipFill>
      <xdr:spPr>
        <a:xfrm>
          <a:off x="342900" y="447675"/>
          <a:ext cx="847725" cy="872719"/>
        </a:xfrm>
        <a:prstGeom prst="rect">
          <a:avLst/>
        </a:prstGeom>
        <a:ln w="28575">
          <a:solidFill>
            <a:schemeClr val="bg1"/>
          </a:solidFill>
        </a:ln>
      </xdr:spPr>
    </xdr:pic>
    <xdr:clientData/>
  </xdr:twoCellAnchor>
</xdr:wsDr>
</file>

<file path=xl/drawings/drawing240.xml><?xml version="1.0" encoding="utf-8"?>
<xdr:wsDr xmlns:xdr="http://schemas.openxmlformats.org/drawingml/2006/spreadsheetDrawing" xmlns:a="http://schemas.openxmlformats.org/drawingml/2006/main">
  <xdr:twoCellAnchor>
    <xdr:from>
      <xdr:col>2</xdr:col>
      <xdr:colOff>57150</xdr:colOff>
      <xdr:row>23</xdr:row>
      <xdr:rowOff>176212</xdr:rowOff>
    </xdr:from>
    <xdr:to>
      <xdr:col>11</xdr:col>
      <xdr:colOff>180975</xdr:colOff>
      <xdr:row>68</xdr:row>
      <xdr:rowOff>61912</xdr:rowOff>
    </xdr:to>
    <xdr:graphicFrame macro="">
      <xdr:nvGraphicFramePr>
        <xdr:cNvPr id="2" name="Gráfico 1">
          <a:extLst>
            <a:ext uri="{FF2B5EF4-FFF2-40B4-BE49-F238E27FC236}">
              <a16:creationId xmlns:a16="http://schemas.microsoft.com/office/drawing/2014/main" id="{00000000-0008-0000-2B01-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1.xml><?xml version="1.0" encoding="utf-8"?>
<xdr:wsDr xmlns:xdr="http://schemas.openxmlformats.org/drawingml/2006/spreadsheetDrawing" xmlns:a="http://schemas.openxmlformats.org/drawingml/2006/main">
  <xdr:oneCellAnchor>
    <xdr:from>
      <xdr:col>3</xdr:col>
      <xdr:colOff>388144</xdr:colOff>
      <xdr:row>15</xdr:row>
      <xdr:rowOff>190499</xdr:rowOff>
    </xdr:from>
    <xdr:ext cx="3804503" cy="350737"/>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2C01-000002000000}"/>
                </a:ext>
              </a:extLst>
            </xdr:cNvPr>
            <xdr:cNvSpPr txBox="1"/>
          </xdr:nvSpPr>
          <xdr:spPr>
            <a:xfrm>
              <a:off x="4293394" y="4705349"/>
              <a:ext cx="3804503"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𝑣𝑖𝑣𝑖𝑒𝑛𝑑𝑎𝑠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𝑒𝑠𝑡𝑎𝑑𝑜</m:t>
                        </m:r>
                        <m:r>
                          <a:rPr lang="es-CR" sz="1100" b="0" i="1">
                            <a:latin typeface="Cambria Math" panose="02040503050406030204" pitchFamily="18" charset="0"/>
                          </a:rPr>
                          <m:t> </m:t>
                        </m:r>
                        <m:r>
                          <a:rPr lang="es-CR" sz="1100" b="0" i="1">
                            <a:latin typeface="Cambria Math" panose="02040503050406030204" pitchFamily="18" charset="0"/>
                          </a:rPr>
                          <m:t>𝑓</m:t>
                        </m:r>
                        <m:r>
                          <a:rPr lang="es-CR" sz="1100" b="0" i="1">
                            <a:latin typeface="Cambria Math" panose="02040503050406030204" pitchFamily="18" charset="0"/>
                          </a:rPr>
                          <m:t>í</m:t>
                        </m:r>
                        <m:r>
                          <a:rPr lang="es-CR" sz="1100" b="0" i="1">
                            <a:latin typeface="Cambria Math" panose="02040503050406030204" pitchFamily="18" charset="0"/>
                          </a:rPr>
                          <m:t>𝑠𝑖𝑐𝑜</m:t>
                        </m:r>
                        <m:r>
                          <a:rPr lang="es-CR" sz="1100" b="0" i="1">
                            <a:latin typeface="Cambria Math" panose="02040503050406030204" pitchFamily="18" charset="0"/>
                          </a:rPr>
                          <m:t> </m:t>
                        </m:r>
                        <m:r>
                          <a:rPr lang="es-CR" sz="1100" b="0" i="1">
                            <a:latin typeface="Cambria Math" panose="02040503050406030204" pitchFamily="18" charset="0"/>
                          </a:rPr>
                          <m:t>𝑚𝑎𝑙𝑜</m:t>
                        </m:r>
                        <m:r>
                          <a:rPr lang="es-CR" sz="1100" b="0" i="1">
                            <a:latin typeface="Cambria Math" panose="02040503050406030204" pitchFamily="18" charset="0"/>
                          </a:rPr>
                          <m:t> </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2C01-000002000000}"/>
                </a:ext>
              </a:extLst>
            </xdr:cNvPr>
            <xdr:cNvSpPr txBox="1"/>
          </xdr:nvSpPr>
          <xdr:spPr>
            <a:xfrm>
              <a:off x="4293394" y="4705349"/>
              <a:ext cx="3804503"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𝑇𝑜𝑡𝑎𝑙 𝑑𝑒 𝑝𝑒𝑟𝑠𝑜𝑛𝑎𝑠 𝑒𝑛 𝑣𝑖𝑣𝑖𝑒𝑛𝑑𝑎𝑠 𝑒𝑛 𝑒𝑠𝑡𝑎𝑑𝑜 𝑓í𝑠𝑖𝑐𝑜 𝑚𝑎𝑙𝑜 )/(𝑇𝑜𝑡𝑎𝑙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388144</xdr:colOff>
      <xdr:row>15</xdr:row>
      <xdr:rowOff>190499</xdr:rowOff>
    </xdr:from>
    <xdr:ext cx="3804503" cy="350737"/>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2C01-000002000000}"/>
                </a:ext>
              </a:extLst>
            </xdr:cNvPr>
            <xdr:cNvSpPr txBox="1"/>
          </xdr:nvSpPr>
          <xdr:spPr>
            <a:xfrm>
              <a:off x="4293394" y="4705349"/>
              <a:ext cx="3804503"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𝑣𝑖𝑣𝑖𝑒𝑛𝑑𝑎𝑠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𝑒𝑠𝑡𝑎𝑑𝑜</m:t>
                        </m:r>
                        <m:r>
                          <a:rPr lang="es-CR" sz="1100" b="0" i="1">
                            <a:latin typeface="Cambria Math" panose="02040503050406030204" pitchFamily="18" charset="0"/>
                          </a:rPr>
                          <m:t> </m:t>
                        </m:r>
                        <m:r>
                          <a:rPr lang="es-CR" sz="1100" b="0" i="1">
                            <a:latin typeface="Cambria Math" panose="02040503050406030204" pitchFamily="18" charset="0"/>
                          </a:rPr>
                          <m:t>𝑓</m:t>
                        </m:r>
                        <m:r>
                          <a:rPr lang="es-CR" sz="1100" b="0" i="1">
                            <a:latin typeface="Cambria Math" panose="02040503050406030204" pitchFamily="18" charset="0"/>
                          </a:rPr>
                          <m:t>í</m:t>
                        </m:r>
                        <m:r>
                          <a:rPr lang="es-CR" sz="1100" b="0" i="1">
                            <a:latin typeface="Cambria Math" panose="02040503050406030204" pitchFamily="18" charset="0"/>
                          </a:rPr>
                          <m:t>𝑠𝑖𝑐𝑜</m:t>
                        </m:r>
                        <m:r>
                          <a:rPr lang="es-CR" sz="1100" b="0" i="1">
                            <a:latin typeface="Cambria Math" panose="02040503050406030204" pitchFamily="18" charset="0"/>
                          </a:rPr>
                          <m:t> </m:t>
                        </m:r>
                        <m:r>
                          <a:rPr lang="es-CR" sz="1100" b="0" i="1">
                            <a:latin typeface="Cambria Math" panose="02040503050406030204" pitchFamily="18" charset="0"/>
                          </a:rPr>
                          <m:t>𝑚𝑎𝑙𝑜</m:t>
                        </m:r>
                        <m:r>
                          <a:rPr lang="es-CR" sz="1100" b="0" i="1">
                            <a:latin typeface="Cambria Math" panose="02040503050406030204" pitchFamily="18" charset="0"/>
                          </a:rPr>
                          <m:t> </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2C01-000002000000}"/>
                </a:ext>
              </a:extLst>
            </xdr:cNvPr>
            <xdr:cNvSpPr txBox="1"/>
          </xdr:nvSpPr>
          <xdr:spPr>
            <a:xfrm>
              <a:off x="4293394" y="4705349"/>
              <a:ext cx="3804503"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𝑇𝑜𝑡𝑎𝑙 𝑑𝑒 𝑝𝑒𝑟𝑠𝑜𝑛𝑎𝑠 𝑒𝑛 𝑣𝑖𝑣𝑖𝑒𝑛𝑑𝑎𝑠 𝑒𝑛 𝑒𝑠𝑡𝑎𝑑𝑜 𝑓í𝑠𝑖𝑐𝑜 𝑚𝑎𝑙𝑜 )/(𝑇𝑜𝑡𝑎𝑙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388144</xdr:colOff>
      <xdr:row>15</xdr:row>
      <xdr:rowOff>190499</xdr:rowOff>
    </xdr:from>
    <xdr:ext cx="3804503" cy="350737"/>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2C01-000002000000}"/>
                </a:ext>
              </a:extLst>
            </xdr:cNvPr>
            <xdr:cNvSpPr txBox="1"/>
          </xdr:nvSpPr>
          <xdr:spPr>
            <a:xfrm>
              <a:off x="4293394" y="4705349"/>
              <a:ext cx="3804503"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𝑣𝑖𝑣𝑖𝑒𝑛𝑑𝑎𝑠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𝑒𝑠𝑡𝑎𝑑𝑜</m:t>
                        </m:r>
                        <m:r>
                          <a:rPr lang="es-CR" sz="1100" b="0" i="1">
                            <a:latin typeface="Cambria Math" panose="02040503050406030204" pitchFamily="18" charset="0"/>
                          </a:rPr>
                          <m:t> </m:t>
                        </m:r>
                        <m:r>
                          <a:rPr lang="es-CR" sz="1100" b="0" i="1">
                            <a:latin typeface="Cambria Math" panose="02040503050406030204" pitchFamily="18" charset="0"/>
                          </a:rPr>
                          <m:t>𝑓</m:t>
                        </m:r>
                        <m:r>
                          <a:rPr lang="es-CR" sz="1100" b="0" i="1">
                            <a:latin typeface="Cambria Math" panose="02040503050406030204" pitchFamily="18" charset="0"/>
                          </a:rPr>
                          <m:t>í</m:t>
                        </m:r>
                        <m:r>
                          <a:rPr lang="es-CR" sz="1100" b="0" i="1">
                            <a:latin typeface="Cambria Math" panose="02040503050406030204" pitchFamily="18" charset="0"/>
                          </a:rPr>
                          <m:t>𝑠𝑖𝑐𝑜</m:t>
                        </m:r>
                        <m:r>
                          <a:rPr lang="es-CR" sz="1100" b="0" i="1">
                            <a:latin typeface="Cambria Math" panose="02040503050406030204" pitchFamily="18" charset="0"/>
                          </a:rPr>
                          <m:t> </m:t>
                        </m:r>
                        <m:r>
                          <a:rPr lang="es-CR" sz="1100" b="0" i="1">
                            <a:latin typeface="Cambria Math" panose="02040503050406030204" pitchFamily="18" charset="0"/>
                          </a:rPr>
                          <m:t>𝑚𝑎𝑙𝑜</m:t>
                        </m:r>
                        <m:r>
                          <a:rPr lang="es-CR" sz="1100" b="0" i="1">
                            <a:latin typeface="Cambria Math" panose="02040503050406030204" pitchFamily="18" charset="0"/>
                          </a:rPr>
                          <m:t> </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2C01-000002000000}"/>
                </a:ext>
              </a:extLst>
            </xdr:cNvPr>
            <xdr:cNvSpPr txBox="1"/>
          </xdr:nvSpPr>
          <xdr:spPr>
            <a:xfrm>
              <a:off x="4293394" y="4705349"/>
              <a:ext cx="3804503"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𝑇𝑜𝑡𝑎𝑙 𝑑𝑒 𝑝𝑒𝑟𝑠𝑜𝑛𝑎𝑠 𝑒𝑛 𝑣𝑖𝑣𝑖𝑒𝑛𝑑𝑎𝑠 𝑒𝑛 𝑒𝑠𝑡𝑎𝑑𝑜 𝑓í𝑠𝑖𝑐𝑜 𝑚𝑎𝑙𝑜 )/(𝑇𝑜𝑡𝑎𝑙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wsDr>
</file>

<file path=xl/drawings/drawing242.xml><?xml version="1.0" encoding="utf-8"?>
<xdr:wsDr xmlns:xdr="http://schemas.openxmlformats.org/drawingml/2006/spreadsheetDrawing" xmlns:a="http://schemas.openxmlformats.org/drawingml/2006/main">
  <xdr:twoCellAnchor>
    <xdr:from>
      <xdr:col>2</xdr:col>
      <xdr:colOff>19050</xdr:colOff>
      <xdr:row>27</xdr:row>
      <xdr:rowOff>1</xdr:rowOff>
    </xdr:from>
    <xdr:to>
      <xdr:col>12</xdr:col>
      <xdr:colOff>304800</xdr:colOff>
      <xdr:row>42</xdr:row>
      <xdr:rowOff>38101</xdr:rowOff>
    </xdr:to>
    <xdr:graphicFrame macro="">
      <xdr:nvGraphicFramePr>
        <xdr:cNvPr id="2" name="Gráfico 1">
          <a:extLst>
            <a:ext uri="{FF2B5EF4-FFF2-40B4-BE49-F238E27FC236}">
              <a16:creationId xmlns:a16="http://schemas.microsoft.com/office/drawing/2014/main" id="{00000000-0008-0000-2D01-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3.xml><?xml version="1.0" encoding="utf-8"?>
<xdr:wsDr xmlns:xdr="http://schemas.openxmlformats.org/drawingml/2006/spreadsheetDrawing" xmlns:a="http://schemas.openxmlformats.org/drawingml/2006/main">
  <xdr:oneCellAnchor>
    <xdr:from>
      <xdr:col>3</xdr:col>
      <xdr:colOff>26193</xdr:colOff>
      <xdr:row>15</xdr:row>
      <xdr:rowOff>157162</xdr:rowOff>
    </xdr:from>
    <xdr:ext cx="3223126" cy="349904"/>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2E01-000002000000}"/>
                </a:ext>
              </a:extLst>
            </xdr:cNvPr>
            <xdr:cNvSpPr txBox="1"/>
          </xdr:nvSpPr>
          <xdr:spPr>
            <a:xfrm>
              <a:off x="3902868" y="4195762"/>
              <a:ext cx="3223126"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𝑣𝑖𝑣𝑖𝑒𝑛𝑑𝑎𝑠</m:t>
                        </m:r>
                        <m:r>
                          <a:rPr lang="es-CR" sz="1100" b="0" i="1">
                            <a:latin typeface="Cambria Math" panose="02040503050406030204" pitchFamily="18" charset="0"/>
                          </a:rPr>
                          <m:t> </m:t>
                        </m:r>
                        <m:r>
                          <a:rPr lang="es-CR" sz="1100" b="0" i="1">
                            <a:latin typeface="Cambria Math" panose="02040503050406030204" pitchFamily="18" charset="0"/>
                          </a:rPr>
                          <m:t>𝑡𝑖𝑝𝑜</m:t>
                        </m:r>
                        <m:r>
                          <a:rPr lang="es-CR" sz="1100" b="0" i="1">
                            <a:latin typeface="Cambria Math" panose="02040503050406030204" pitchFamily="18" charset="0"/>
                          </a:rPr>
                          <m:t> </m:t>
                        </m:r>
                        <m:r>
                          <a:rPr lang="es-CR" sz="1100" b="0" i="1">
                            <a:latin typeface="Cambria Math" panose="02040503050406030204" pitchFamily="18" charset="0"/>
                          </a:rPr>
                          <m:t>𝑡𝑢𝑔𝑢𝑟𝑖𝑜</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2E01-000002000000}"/>
                </a:ext>
              </a:extLst>
            </xdr:cNvPr>
            <xdr:cNvSpPr txBox="1"/>
          </xdr:nvSpPr>
          <xdr:spPr>
            <a:xfrm>
              <a:off x="3902868" y="4195762"/>
              <a:ext cx="3223126"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𝑇𝑜𝑡𝑎𝑙 𝑑𝑒 𝑝𝑒𝑟𝑠𝑜𝑛𝑎𝑠 𝑒𝑛 𝑣𝑖𝑣𝑖𝑒𝑛𝑑𝑎𝑠 𝑡𝑖𝑝𝑜 𝑡𝑢𝑔𝑢𝑟𝑖𝑜)/(𝑇𝑜𝑡𝑎𝑙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26193</xdr:colOff>
      <xdr:row>15</xdr:row>
      <xdr:rowOff>157162</xdr:rowOff>
    </xdr:from>
    <xdr:ext cx="3223126" cy="349904"/>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2E01-000002000000}"/>
                </a:ext>
              </a:extLst>
            </xdr:cNvPr>
            <xdr:cNvSpPr txBox="1"/>
          </xdr:nvSpPr>
          <xdr:spPr>
            <a:xfrm>
              <a:off x="3902868" y="4195762"/>
              <a:ext cx="3223126"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𝑣𝑖𝑣𝑖𝑒𝑛𝑑𝑎𝑠</m:t>
                        </m:r>
                        <m:r>
                          <a:rPr lang="es-CR" sz="1100" b="0" i="1">
                            <a:latin typeface="Cambria Math" panose="02040503050406030204" pitchFamily="18" charset="0"/>
                          </a:rPr>
                          <m:t> </m:t>
                        </m:r>
                        <m:r>
                          <a:rPr lang="es-CR" sz="1100" b="0" i="1">
                            <a:latin typeface="Cambria Math" panose="02040503050406030204" pitchFamily="18" charset="0"/>
                          </a:rPr>
                          <m:t>𝑡𝑖𝑝𝑜</m:t>
                        </m:r>
                        <m:r>
                          <a:rPr lang="es-CR" sz="1100" b="0" i="1">
                            <a:latin typeface="Cambria Math" panose="02040503050406030204" pitchFamily="18" charset="0"/>
                          </a:rPr>
                          <m:t> </m:t>
                        </m:r>
                        <m:r>
                          <a:rPr lang="es-CR" sz="1100" b="0" i="1">
                            <a:latin typeface="Cambria Math" panose="02040503050406030204" pitchFamily="18" charset="0"/>
                          </a:rPr>
                          <m:t>𝑡𝑢𝑔𝑢𝑟𝑖𝑜</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2E01-000002000000}"/>
                </a:ext>
              </a:extLst>
            </xdr:cNvPr>
            <xdr:cNvSpPr txBox="1"/>
          </xdr:nvSpPr>
          <xdr:spPr>
            <a:xfrm>
              <a:off x="3902868" y="4195762"/>
              <a:ext cx="3223126"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𝑇𝑜𝑡𝑎𝑙 𝑑𝑒 𝑝𝑒𝑟𝑠𝑜𝑛𝑎𝑠 𝑒𝑛 𝑣𝑖𝑣𝑖𝑒𝑛𝑑𝑎𝑠 𝑡𝑖𝑝𝑜 𝑡𝑢𝑔𝑢𝑟𝑖𝑜)/(𝑇𝑜𝑡𝑎𝑙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26193</xdr:colOff>
      <xdr:row>15</xdr:row>
      <xdr:rowOff>157162</xdr:rowOff>
    </xdr:from>
    <xdr:ext cx="3223126" cy="349904"/>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2E01-000002000000}"/>
                </a:ext>
              </a:extLst>
            </xdr:cNvPr>
            <xdr:cNvSpPr txBox="1"/>
          </xdr:nvSpPr>
          <xdr:spPr>
            <a:xfrm>
              <a:off x="3902868" y="4195762"/>
              <a:ext cx="3223126"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𝑣𝑖𝑣𝑖𝑒𝑛𝑑𝑎𝑠</m:t>
                        </m:r>
                        <m:r>
                          <a:rPr lang="es-CR" sz="1100" b="0" i="1">
                            <a:latin typeface="Cambria Math" panose="02040503050406030204" pitchFamily="18" charset="0"/>
                          </a:rPr>
                          <m:t> </m:t>
                        </m:r>
                        <m:r>
                          <a:rPr lang="es-CR" sz="1100" b="0" i="1">
                            <a:latin typeface="Cambria Math" panose="02040503050406030204" pitchFamily="18" charset="0"/>
                          </a:rPr>
                          <m:t>𝑡𝑖𝑝𝑜</m:t>
                        </m:r>
                        <m:r>
                          <a:rPr lang="es-CR" sz="1100" b="0" i="1">
                            <a:latin typeface="Cambria Math" panose="02040503050406030204" pitchFamily="18" charset="0"/>
                          </a:rPr>
                          <m:t> </m:t>
                        </m:r>
                        <m:r>
                          <a:rPr lang="es-CR" sz="1100" b="0" i="1">
                            <a:latin typeface="Cambria Math" panose="02040503050406030204" pitchFamily="18" charset="0"/>
                          </a:rPr>
                          <m:t>𝑡𝑢𝑔𝑢𝑟𝑖𝑜</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2E01-000002000000}"/>
                </a:ext>
              </a:extLst>
            </xdr:cNvPr>
            <xdr:cNvSpPr txBox="1"/>
          </xdr:nvSpPr>
          <xdr:spPr>
            <a:xfrm>
              <a:off x="3902868" y="4195762"/>
              <a:ext cx="3223126"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𝑇𝑜𝑡𝑎𝑙 𝑑𝑒 𝑝𝑒𝑟𝑠𝑜𝑛𝑎𝑠 𝑒𝑛 𝑣𝑖𝑣𝑖𝑒𝑛𝑑𝑎𝑠 𝑡𝑖𝑝𝑜 𝑡𝑢𝑔𝑢𝑟𝑖𝑜)/(𝑇𝑜𝑡𝑎𝑙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wsDr>
</file>

<file path=xl/drawings/drawing244.xml><?xml version="1.0" encoding="utf-8"?>
<xdr:wsDr xmlns:xdr="http://schemas.openxmlformats.org/drawingml/2006/spreadsheetDrawing" xmlns:a="http://schemas.openxmlformats.org/drawingml/2006/main">
  <xdr:twoCellAnchor>
    <xdr:from>
      <xdr:col>2</xdr:col>
      <xdr:colOff>76200</xdr:colOff>
      <xdr:row>27</xdr:row>
      <xdr:rowOff>38100</xdr:rowOff>
    </xdr:from>
    <xdr:to>
      <xdr:col>13</xdr:col>
      <xdr:colOff>95250</xdr:colOff>
      <xdr:row>43</xdr:row>
      <xdr:rowOff>85725</xdr:rowOff>
    </xdr:to>
    <xdr:graphicFrame macro="">
      <xdr:nvGraphicFramePr>
        <xdr:cNvPr id="2" name="Gráfico 1">
          <a:extLst>
            <a:ext uri="{FF2B5EF4-FFF2-40B4-BE49-F238E27FC236}">
              <a16:creationId xmlns:a16="http://schemas.microsoft.com/office/drawing/2014/main" id="{00000000-0008-0000-2F01-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5.xml><?xml version="1.0" encoding="utf-8"?>
<xdr:wsDr xmlns:xdr="http://schemas.openxmlformats.org/drawingml/2006/spreadsheetDrawing" xmlns:a="http://schemas.openxmlformats.org/drawingml/2006/main">
  <xdr:oneCellAnchor>
    <xdr:from>
      <xdr:col>3</xdr:col>
      <xdr:colOff>797719</xdr:colOff>
      <xdr:row>15</xdr:row>
      <xdr:rowOff>90488</xdr:rowOff>
    </xdr:from>
    <xdr:ext cx="2845523" cy="334002"/>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3001-000002000000}"/>
                </a:ext>
              </a:extLst>
            </xdr:cNvPr>
            <xdr:cNvSpPr txBox="1"/>
          </xdr:nvSpPr>
          <xdr:spPr>
            <a:xfrm>
              <a:off x="4626769" y="4119563"/>
              <a:ext cx="2845523" cy="3340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𝑝𝑒𝑟𝑠𝑜𝑛𝑎𝑠</m:t>
                        </m:r>
                        <m:r>
                          <a:rPr lang="es-CR" sz="1050" b="0" i="1">
                            <a:latin typeface="Cambria Math" panose="02040503050406030204" pitchFamily="18" charset="0"/>
                          </a:rPr>
                          <m:t> </m:t>
                        </m:r>
                        <m:r>
                          <a:rPr lang="es-CR" sz="1050" b="0" i="1">
                            <a:latin typeface="Cambria Math" panose="02040503050406030204" pitchFamily="18" charset="0"/>
                          </a:rPr>
                          <m:t>𝑞𝑢𝑒</m:t>
                        </m:r>
                        <m:r>
                          <a:rPr lang="es-CR" sz="1050" b="0" i="1">
                            <a:latin typeface="Cambria Math" panose="02040503050406030204" pitchFamily="18" charset="0"/>
                          </a:rPr>
                          <m:t> </m:t>
                        </m:r>
                        <m:r>
                          <a:rPr lang="es-CR" sz="1050" b="0" i="1">
                            <a:latin typeface="Cambria Math" panose="02040503050406030204" pitchFamily="18" charset="0"/>
                          </a:rPr>
                          <m:t>𝑣𝑖𝑣𝑒𝑛</m:t>
                        </m:r>
                        <m:r>
                          <a:rPr lang="es-CR" sz="1050" b="0" i="1">
                            <a:latin typeface="Cambria Math" panose="02040503050406030204" pitchFamily="18" charset="0"/>
                          </a:rPr>
                          <m:t> </m:t>
                        </m:r>
                        <m:r>
                          <a:rPr lang="es-CR" sz="1050" b="0" i="1">
                            <a:latin typeface="Cambria Math" panose="02040503050406030204" pitchFamily="18" charset="0"/>
                          </a:rPr>
                          <m:t>𝑒𝑛</m:t>
                        </m:r>
                        <m:r>
                          <a:rPr lang="es-CR" sz="1050" b="0" i="1">
                            <a:latin typeface="Cambria Math" panose="02040503050406030204" pitchFamily="18" charset="0"/>
                          </a:rPr>
                          <m:t> </m:t>
                        </m:r>
                        <m:r>
                          <a:rPr lang="es-CR" sz="1050" b="0" i="1">
                            <a:latin typeface="Cambria Math" panose="02040503050406030204" pitchFamily="18" charset="0"/>
                          </a:rPr>
                          <m:t>𝑝𝑟𝑒𝑐𝑎𝑟𝑖𝑜</m:t>
                        </m: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𝑝𝑜𝑏𝑙𝑎𝑐𝑖</m:t>
                        </m:r>
                        <m:r>
                          <a:rPr lang="es-CR" sz="1050" b="0" i="1">
                            <a:latin typeface="Cambria Math" panose="02040503050406030204" pitchFamily="18" charset="0"/>
                          </a:rPr>
                          <m:t>ó</m:t>
                        </m:r>
                        <m:r>
                          <a:rPr lang="es-CR" sz="105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050" b="0" i="1">
                        <a:latin typeface="Cambria Math" panose="02040503050406030204" pitchFamily="18" charset="0"/>
                      </a:rPr>
                      <m:t>100</m:t>
                    </m:r>
                  </m:oMath>
                </m:oMathPara>
              </a14:m>
              <a:endParaRPr lang="es-CR" sz="1050"/>
            </a:p>
          </xdr:txBody>
        </xdr:sp>
      </mc:Choice>
      <mc:Fallback xmlns="">
        <xdr:sp macro="" textlink="">
          <xdr:nvSpPr>
            <xdr:cNvPr id="2" name="CuadroTexto 1">
              <a:extLst>
                <a:ext uri="{FF2B5EF4-FFF2-40B4-BE49-F238E27FC236}">
                  <a16:creationId xmlns:a16="http://schemas.microsoft.com/office/drawing/2014/main" id="{00000000-0008-0000-3001-000002000000}"/>
                </a:ext>
              </a:extLst>
            </xdr:cNvPr>
            <xdr:cNvSpPr txBox="1"/>
          </xdr:nvSpPr>
          <xdr:spPr>
            <a:xfrm>
              <a:off x="4626769" y="4119563"/>
              <a:ext cx="2845523" cy="3340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i="0">
                  <a:latin typeface="Cambria Math" panose="02040503050406030204" pitchFamily="18" charset="0"/>
                </a:rPr>
                <a:t>(</a:t>
              </a:r>
              <a:r>
                <a:rPr lang="es-CR" sz="1050" b="0" i="0">
                  <a:latin typeface="Cambria Math" panose="02040503050406030204" pitchFamily="18" charset="0"/>
                </a:rPr>
                <a:t>𝑇𝑜𝑡𝑎𝑙 𝑑𝑒 𝑝𝑒𝑟𝑠𝑜𝑛𝑎𝑠 𝑞𝑢𝑒 𝑣𝑖𝑣𝑒𝑛 𝑒𝑛 𝑝𝑟𝑒𝑐𝑎𝑟𝑖𝑜)/(𝑇𝑜𝑡𝑎𝑙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050" b="0" i="0">
                  <a:latin typeface="Cambria Math" panose="02040503050406030204" pitchFamily="18" charset="0"/>
                </a:rPr>
                <a:t>100</a:t>
              </a:r>
              <a:endParaRPr lang="es-CR" sz="1050"/>
            </a:p>
          </xdr:txBody>
        </xdr:sp>
      </mc:Fallback>
    </mc:AlternateContent>
    <xdr:clientData/>
  </xdr:oneCellAnchor>
  <xdr:oneCellAnchor>
    <xdr:from>
      <xdr:col>3</xdr:col>
      <xdr:colOff>797719</xdr:colOff>
      <xdr:row>15</xdr:row>
      <xdr:rowOff>90488</xdr:rowOff>
    </xdr:from>
    <xdr:ext cx="2845523" cy="334002"/>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3001-000002000000}"/>
                </a:ext>
              </a:extLst>
            </xdr:cNvPr>
            <xdr:cNvSpPr txBox="1"/>
          </xdr:nvSpPr>
          <xdr:spPr>
            <a:xfrm>
              <a:off x="4626769" y="4119563"/>
              <a:ext cx="2845523" cy="3340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𝑝𝑒𝑟𝑠𝑜𝑛𝑎𝑠</m:t>
                        </m:r>
                        <m:r>
                          <a:rPr lang="es-CR" sz="1050" b="0" i="1">
                            <a:latin typeface="Cambria Math" panose="02040503050406030204" pitchFamily="18" charset="0"/>
                          </a:rPr>
                          <m:t> </m:t>
                        </m:r>
                        <m:r>
                          <a:rPr lang="es-CR" sz="1050" b="0" i="1">
                            <a:latin typeface="Cambria Math" panose="02040503050406030204" pitchFamily="18" charset="0"/>
                          </a:rPr>
                          <m:t>𝑞𝑢𝑒</m:t>
                        </m:r>
                        <m:r>
                          <a:rPr lang="es-CR" sz="1050" b="0" i="1">
                            <a:latin typeface="Cambria Math" panose="02040503050406030204" pitchFamily="18" charset="0"/>
                          </a:rPr>
                          <m:t> </m:t>
                        </m:r>
                        <m:r>
                          <a:rPr lang="es-CR" sz="1050" b="0" i="1">
                            <a:latin typeface="Cambria Math" panose="02040503050406030204" pitchFamily="18" charset="0"/>
                          </a:rPr>
                          <m:t>𝑣𝑖𝑣𝑒𝑛</m:t>
                        </m:r>
                        <m:r>
                          <a:rPr lang="es-CR" sz="1050" b="0" i="1">
                            <a:latin typeface="Cambria Math" panose="02040503050406030204" pitchFamily="18" charset="0"/>
                          </a:rPr>
                          <m:t> </m:t>
                        </m:r>
                        <m:r>
                          <a:rPr lang="es-CR" sz="1050" b="0" i="1">
                            <a:latin typeface="Cambria Math" panose="02040503050406030204" pitchFamily="18" charset="0"/>
                          </a:rPr>
                          <m:t>𝑒𝑛</m:t>
                        </m:r>
                        <m:r>
                          <a:rPr lang="es-CR" sz="1050" b="0" i="1">
                            <a:latin typeface="Cambria Math" panose="02040503050406030204" pitchFamily="18" charset="0"/>
                          </a:rPr>
                          <m:t> </m:t>
                        </m:r>
                        <m:r>
                          <a:rPr lang="es-CR" sz="1050" b="0" i="1">
                            <a:latin typeface="Cambria Math" panose="02040503050406030204" pitchFamily="18" charset="0"/>
                          </a:rPr>
                          <m:t>𝑝𝑟𝑒𝑐𝑎𝑟𝑖𝑜</m:t>
                        </m: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𝑝𝑜𝑏𝑙𝑎𝑐𝑖</m:t>
                        </m:r>
                        <m:r>
                          <a:rPr lang="es-CR" sz="1050" b="0" i="1">
                            <a:latin typeface="Cambria Math" panose="02040503050406030204" pitchFamily="18" charset="0"/>
                          </a:rPr>
                          <m:t>ó</m:t>
                        </m:r>
                        <m:r>
                          <a:rPr lang="es-CR" sz="105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050" b="0" i="1">
                        <a:latin typeface="Cambria Math" panose="02040503050406030204" pitchFamily="18" charset="0"/>
                      </a:rPr>
                      <m:t>100</m:t>
                    </m:r>
                  </m:oMath>
                </m:oMathPara>
              </a14:m>
              <a:endParaRPr lang="es-CR" sz="1050"/>
            </a:p>
          </xdr:txBody>
        </xdr:sp>
      </mc:Choice>
      <mc:Fallback xmlns="">
        <xdr:sp macro="" textlink="">
          <xdr:nvSpPr>
            <xdr:cNvPr id="3" name="CuadroTexto 2">
              <a:extLst>
                <a:ext uri="{FF2B5EF4-FFF2-40B4-BE49-F238E27FC236}">
                  <a16:creationId xmlns:a16="http://schemas.microsoft.com/office/drawing/2014/main" id="{00000000-0008-0000-3001-000002000000}"/>
                </a:ext>
              </a:extLst>
            </xdr:cNvPr>
            <xdr:cNvSpPr txBox="1"/>
          </xdr:nvSpPr>
          <xdr:spPr>
            <a:xfrm>
              <a:off x="4626769" y="4119563"/>
              <a:ext cx="2845523" cy="3340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i="0">
                  <a:latin typeface="Cambria Math" panose="02040503050406030204" pitchFamily="18" charset="0"/>
                </a:rPr>
                <a:t>(</a:t>
              </a:r>
              <a:r>
                <a:rPr lang="es-CR" sz="1050" b="0" i="0">
                  <a:latin typeface="Cambria Math" panose="02040503050406030204" pitchFamily="18" charset="0"/>
                </a:rPr>
                <a:t>𝑇𝑜𝑡𝑎𝑙 𝑑𝑒 𝑝𝑒𝑟𝑠𝑜𝑛𝑎𝑠 𝑞𝑢𝑒 𝑣𝑖𝑣𝑒𝑛 𝑒𝑛 𝑝𝑟𝑒𝑐𝑎𝑟𝑖𝑜)/(𝑇𝑜𝑡𝑎𝑙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050" b="0" i="0">
                  <a:latin typeface="Cambria Math" panose="02040503050406030204" pitchFamily="18" charset="0"/>
                </a:rPr>
                <a:t>100</a:t>
              </a:r>
              <a:endParaRPr lang="es-CR" sz="1050"/>
            </a:p>
          </xdr:txBody>
        </xdr:sp>
      </mc:Fallback>
    </mc:AlternateContent>
    <xdr:clientData/>
  </xdr:oneCellAnchor>
</xdr:wsDr>
</file>

<file path=xl/drawings/drawing246.xml><?xml version="1.0" encoding="utf-8"?>
<xdr:wsDr xmlns:xdr="http://schemas.openxmlformats.org/drawingml/2006/spreadsheetDrawing" xmlns:a="http://schemas.openxmlformats.org/drawingml/2006/main">
  <xdr:oneCellAnchor>
    <xdr:from>
      <xdr:col>3</xdr:col>
      <xdr:colOff>1100138</xdr:colOff>
      <xdr:row>16</xdr:row>
      <xdr:rowOff>76199</xdr:rowOff>
    </xdr:from>
    <xdr:ext cx="2954791" cy="382669"/>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1000-000002000000}"/>
                </a:ext>
              </a:extLst>
            </xdr:cNvPr>
            <xdr:cNvSpPr txBox="1"/>
          </xdr:nvSpPr>
          <xdr:spPr>
            <a:xfrm>
              <a:off x="4938713" y="9239249"/>
              <a:ext cx="2954791" cy="382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sSub>
                          <m:sSubPr>
                            <m:ctrlPr>
                              <a:rPr lang="es-CR" sz="1200" i="1">
                                <a:latin typeface="Cambria Math" panose="02040503050406030204" pitchFamily="18" charset="0"/>
                              </a:rPr>
                            </m:ctrlPr>
                          </m:sSubPr>
                          <m:e>
                            <m:r>
                              <a:rPr lang="es-CR" sz="1200" b="0" i="1">
                                <a:latin typeface="Cambria Math" panose="02040503050406030204" pitchFamily="18" charset="0"/>
                              </a:rPr>
                              <m:t>𝑁</m:t>
                            </m:r>
                            <m:r>
                              <a:rPr lang="es-CR" sz="1200" b="0" i="1">
                                <a:latin typeface="Cambria Math" panose="02040503050406030204" pitchFamily="18" charset="0"/>
                              </a:rPr>
                              <m:t>ú</m:t>
                            </m:r>
                            <m:r>
                              <a:rPr lang="es-CR" sz="1200" b="0" i="1">
                                <a:latin typeface="Cambria Math" panose="02040503050406030204" pitchFamily="18" charset="0"/>
                              </a:rPr>
                              <m:t>𝑚𝑒𝑟𝑜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𝑎𝑓𝑒𝑐𝑡𝑎𝑑𝑜𝑠</m:t>
                            </m:r>
                          </m:e>
                          <m:sub>
                            <m:r>
                              <a:rPr lang="es-CR" sz="1200" b="0" i="1">
                                <a:latin typeface="Cambria Math" panose="02040503050406030204" pitchFamily="18" charset="0"/>
                              </a:rPr>
                              <m:t>𝑖</m:t>
                            </m:r>
                          </m:sub>
                        </m:sSub>
                      </m:num>
                      <m:den>
                        <m:r>
                          <a:rPr lang="es-CR" sz="1100" b="0" i="1">
                            <a:solidFill>
                              <a:schemeClr val="tx1"/>
                            </a:solidFill>
                            <a:effectLst/>
                            <a:latin typeface="Cambria Math" panose="02040503050406030204" pitchFamily="18" charset="0"/>
                            <a:ea typeface="+mn-ea"/>
                            <a:cs typeface="+mn-cs"/>
                          </a:rPr>
                          <m:t>𝑇𝑜𝑡𝑎𝑙</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𝑝𝑜𝑏𝑙𝑎𝑐𝑖</m:t>
                        </m:r>
                        <m:r>
                          <a:rPr lang="es-CR" sz="1100" b="0" i="1">
                            <a:solidFill>
                              <a:schemeClr val="tx1"/>
                            </a:solidFill>
                            <a:effectLst/>
                            <a:latin typeface="Cambria Math" panose="02040503050406030204" pitchFamily="18" charset="0"/>
                            <a:ea typeface="+mn-ea"/>
                            <a:cs typeface="+mn-cs"/>
                          </a:rPr>
                          <m:t>ó</m:t>
                        </m:r>
                        <m:r>
                          <a:rPr lang="es-CR" sz="1100" b="0" i="1">
                            <a:solidFill>
                              <a:schemeClr val="tx1"/>
                            </a:solidFill>
                            <a:effectLst/>
                            <a:latin typeface="Cambria Math" panose="02040503050406030204" pitchFamily="18" charset="0"/>
                            <a:ea typeface="+mn-ea"/>
                            <a:cs typeface="+mn-cs"/>
                          </a:rPr>
                          <m:t>𝑛</m:t>
                        </m:r>
                      </m:den>
                    </m:f>
                    <m:r>
                      <a:rPr lang="es-ES" sz="1200" b="0" i="1">
                        <a:latin typeface="Cambria Math" panose="02040503050406030204" pitchFamily="18" charset="0"/>
                      </a:rPr>
                      <m:t> </m:t>
                    </m:r>
                    <m:r>
                      <a:rPr lang="es-ES" sz="1200" b="0" i="1">
                        <a:latin typeface="Cambria Math" panose="02040503050406030204" pitchFamily="18" charset="0"/>
                        <a:ea typeface="Cambria Math" panose="02040503050406030204" pitchFamily="18" charset="0"/>
                      </a:rPr>
                      <m:t>×</m:t>
                    </m:r>
                    <m:r>
                      <a:rPr lang="es-CR" sz="1200" b="0" i="1">
                        <a:latin typeface="Cambria Math" panose="02040503050406030204" pitchFamily="18" charset="0"/>
                      </a:rPr>
                      <m:t>100 000</m:t>
                    </m:r>
                  </m:oMath>
                </m:oMathPara>
              </a14:m>
              <a:endParaRPr lang="es-CR" sz="1200"/>
            </a:p>
          </xdr:txBody>
        </xdr:sp>
      </mc:Choice>
      <mc:Fallback xmlns="">
        <xdr:sp macro="" textlink="">
          <xdr:nvSpPr>
            <xdr:cNvPr id="3" name="CuadroTexto 2">
              <a:extLst>
                <a:ext uri="{FF2B5EF4-FFF2-40B4-BE49-F238E27FC236}">
                  <a16:creationId xmlns:a16="http://schemas.microsoft.com/office/drawing/2014/main" id="{00000000-0008-0000-1000-000002000000}"/>
                </a:ext>
              </a:extLst>
            </xdr:cNvPr>
            <xdr:cNvSpPr txBox="1"/>
          </xdr:nvSpPr>
          <xdr:spPr>
            <a:xfrm>
              <a:off x="4938713" y="9239249"/>
              <a:ext cx="2954791" cy="382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𝑁ú𝑚𝑒𝑟𝑜 𝑑𝑒 𝑎𝑓𝑒𝑐𝑡𝑎𝑑𝑜𝑠〗_𝑖/(</a:t>
              </a:r>
              <a:r>
                <a:rPr lang="es-CR" sz="1100" b="0" i="0">
                  <a:solidFill>
                    <a:schemeClr val="tx1"/>
                  </a:solidFill>
                  <a:effectLst/>
                  <a:latin typeface="Cambria Math" panose="02040503050406030204" pitchFamily="18" charset="0"/>
                  <a:ea typeface="+mn-ea"/>
                  <a:cs typeface="+mn-cs"/>
                </a:rPr>
                <a:t>𝑇𝑜𝑡𝑎𝑙 𝑑𝑒 𝑝𝑜𝑏𝑙𝑎𝑐𝑖ó𝑛</a:t>
              </a:r>
              <a:r>
                <a:rPr lang="es-CR" sz="1200" b="0" i="0">
                  <a:solidFill>
                    <a:schemeClr val="tx1"/>
                  </a:solidFill>
                  <a:effectLst/>
                  <a:latin typeface="Cambria Math" panose="02040503050406030204" pitchFamily="18" charset="0"/>
                  <a:ea typeface="+mn-ea"/>
                  <a:cs typeface="+mn-cs"/>
                </a:rPr>
                <a:t>)</a:t>
              </a:r>
              <a:r>
                <a:rPr lang="es-ES" sz="1200" b="0" i="0">
                  <a:solidFill>
                    <a:schemeClr val="tx1"/>
                  </a:solidFill>
                  <a:effectLst/>
                  <a:latin typeface="Cambria Math" panose="02040503050406030204" pitchFamily="18" charset="0"/>
                  <a:ea typeface="+mn-ea"/>
                  <a:cs typeface="+mn-cs"/>
                </a:rPr>
                <a:t> </a:t>
              </a:r>
              <a:r>
                <a:rPr lang="es-ES" sz="1200" b="0" i="0">
                  <a:latin typeface="Cambria Math" panose="02040503050406030204" pitchFamily="18" charset="0"/>
                </a:rPr>
                <a:t> </a:t>
              </a:r>
              <a:r>
                <a:rPr lang="es-ES" sz="1200" b="0" i="0">
                  <a:latin typeface="Cambria Math" panose="02040503050406030204" pitchFamily="18" charset="0"/>
                  <a:ea typeface="Cambria Math" panose="02040503050406030204" pitchFamily="18" charset="0"/>
                </a:rPr>
                <a:t>×</a:t>
              </a:r>
              <a:r>
                <a:rPr lang="es-CR" sz="1200" b="0" i="0">
                  <a:latin typeface="Cambria Math" panose="02040503050406030204" pitchFamily="18" charset="0"/>
                </a:rPr>
                <a:t>100 000</a:t>
              </a:r>
              <a:endParaRPr lang="es-CR" sz="1200"/>
            </a:p>
          </xdr:txBody>
        </xdr:sp>
      </mc:Fallback>
    </mc:AlternateContent>
    <xdr:clientData/>
  </xdr:oneCellAnchor>
</xdr:wsDr>
</file>

<file path=xl/drawings/drawing247.xml><?xml version="1.0" encoding="utf-8"?>
<xdr:wsDr xmlns:xdr="http://schemas.openxmlformats.org/drawingml/2006/spreadsheetDrawing" xmlns:a="http://schemas.openxmlformats.org/drawingml/2006/main">
  <xdr:oneCellAnchor>
    <xdr:from>
      <xdr:col>3</xdr:col>
      <xdr:colOff>714375</xdr:colOff>
      <xdr:row>15</xdr:row>
      <xdr:rowOff>90487</xdr:rowOff>
    </xdr:from>
    <xdr:ext cx="3051926" cy="409920"/>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3C01-000003000000}"/>
                </a:ext>
              </a:extLst>
            </xdr:cNvPr>
            <xdr:cNvSpPr txBox="1"/>
          </xdr:nvSpPr>
          <xdr:spPr>
            <a:xfrm>
              <a:off x="4838700" y="6500812"/>
              <a:ext cx="3051926"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CR" sz="1100" i="1">
                            <a:latin typeface="Cambria Math" panose="02040503050406030204" pitchFamily="18" charset="0"/>
                          </a:rPr>
                        </m:ctrlPr>
                      </m:naryPr>
                      <m:sub/>
                      <m:sup/>
                      <m:e>
                        <m:r>
                          <a:rPr lang="es-CR" sz="1100" b="0" i="1">
                            <a:latin typeface="Cambria Math" panose="02040503050406030204" pitchFamily="18" charset="0"/>
                          </a:rPr>
                          <m:t>𝑃</m:t>
                        </m:r>
                        <m:r>
                          <a:rPr lang="es-CR" sz="1100" b="0" i="1">
                            <a:latin typeface="Cambria Math" panose="02040503050406030204" pitchFamily="18" charset="0"/>
                          </a:rPr>
                          <m:t>é</m:t>
                        </m:r>
                        <m:r>
                          <a:rPr lang="es-CR" sz="1100" b="0" i="1">
                            <a:latin typeface="Cambria Math" panose="02040503050406030204" pitchFamily="18" charset="0"/>
                          </a:rPr>
                          <m:t>𝑟𝑑𝑖𝑑𝑎𝑠</m:t>
                        </m:r>
                        <m:r>
                          <a:rPr lang="es-CR" sz="1100" b="0" i="1">
                            <a:latin typeface="Cambria Math" panose="02040503050406030204" pitchFamily="18" charset="0"/>
                          </a:rPr>
                          <m:t> </m:t>
                        </m:r>
                        <m:r>
                          <a:rPr lang="es-CR" sz="1100" b="0" i="1">
                            <a:latin typeface="Cambria Math" panose="02040503050406030204" pitchFamily="18" charset="0"/>
                          </a:rPr>
                          <m:t>𝑒𝑐𝑜𝑛</m:t>
                        </m:r>
                        <m:r>
                          <a:rPr lang="es-CR" sz="1100" b="0" i="1">
                            <a:latin typeface="Cambria Math" panose="02040503050406030204" pitchFamily="18" charset="0"/>
                          </a:rPr>
                          <m:t>ó</m:t>
                        </m:r>
                        <m:r>
                          <a:rPr lang="es-CR" sz="1100" b="0" i="1">
                            <a:latin typeface="Cambria Math" panose="02040503050406030204" pitchFamily="18" charset="0"/>
                          </a:rPr>
                          <m:t>𝑚𝑖𝑐𝑎𝑠</m:t>
                        </m:r>
                        <m:r>
                          <a:rPr lang="es-CR" sz="1100" b="0" i="1">
                            <a:latin typeface="Cambria Math" panose="02040503050406030204" pitchFamily="18" charset="0"/>
                          </a:rPr>
                          <m:t> </m:t>
                        </m:r>
                        <m:r>
                          <a:rPr lang="es-CR" sz="1100" b="0" i="1">
                            <a:latin typeface="Cambria Math" panose="02040503050406030204" pitchFamily="18" charset="0"/>
                          </a:rPr>
                          <m:t>𝑝𝑜𝑟</m:t>
                        </m:r>
                        <m:r>
                          <a:rPr lang="es-CR" sz="1100" b="0" i="1">
                            <a:latin typeface="Cambria Math" panose="02040503050406030204" pitchFamily="18" charset="0"/>
                          </a:rPr>
                          <m:t> </m:t>
                        </m:r>
                        <m:r>
                          <a:rPr lang="es-CR" sz="1100" b="0" i="1">
                            <a:latin typeface="Cambria Math" panose="02040503050406030204" pitchFamily="18" charset="0"/>
                          </a:rPr>
                          <m:t>𝑑𝑒𝑠𝑎𝑠𝑡𝑟𝑒𝑠</m:t>
                        </m:r>
                        <m:r>
                          <a:rPr lang="es-CR" sz="1100" b="0" i="1">
                            <a:latin typeface="Cambria Math" panose="02040503050406030204" pitchFamily="18" charset="0"/>
                          </a:rPr>
                          <m:t> </m:t>
                        </m:r>
                        <m:r>
                          <a:rPr lang="es-CR" sz="1100" b="0" i="1">
                            <a:latin typeface="Cambria Math" panose="02040503050406030204" pitchFamily="18" charset="0"/>
                          </a:rPr>
                          <m:t>𝑝𝑜𝑟</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m:t>
                        </m:r>
                        <m:r>
                          <a:rPr lang="es-CR" sz="1100" b="0" i="1">
                            <a:latin typeface="Cambria Math" panose="02040503050406030204" pitchFamily="18" charset="0"/>
                          </a:rPr>
                          <m:t> </m:t>
                        </m:r>
                      </m:e>
                    </m:nary>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3C01-000003000000}"/>
                </a:ext>
              </a:extLst>
            </xdr:cNvPr>
            <xdr:cNvSpPr txBox="1"/>
          </xdr:nvSpPr>
          <xdr:spPr>
            <a:xfrm>
              <a:off x="4838700" y="6500812"/>
              <a:ext cx="3051926"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▒〖𝑃é𝑟𝑑𝑖𝑑𝑎𝑠 𝑒𝑐𝑜𝑛ó𝑚𝑖𝑐𝑎𝑠 𝑝𝑜𝑟 𝑑𝑒𝑠𝑎𝑠𝑡𝑟𝑒𝑠 𝑝𝑜𝑟 𝑎ñ𝑜 〗</a:t>
              </a:r>
              <a:endParaRPr lang="es-CR" sz="1100"/>
            </a:p>
          </xdr:txBody>
        </xdr:sp>
      </mc:Fallback>
    </mc:AlternateContent>
    <xdr:clientData/>
  </xdr:oneCellAnchor>
  <xdr:oneCellAnchor>
    <xdr:from>
      <xdr:col>3</xdr:col>
      <xdr:colOff>714375</xdr:colOff>
      <xdr:row>15</xdr:row>
      <xdr:rowOff>90487</xdr:rowOff>
    </xdr:from>
    <xdr:ext cx="3051926" cy="409920"/>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3C01-000003000000}"/>
                </a:ext>
              </a:extLst>
            </xdr:cNvPr>
            <xdr:cNvSpPr txBox="1"/>
          </xdr:nvSpPr>
          <xdr:spPr>
            <a:xfrm>
              <a:off x="4838700" y="6500812"/>
              <a:ext cx="3051926"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CR" sz="1100" i="1">
                            <a:latin typeface="Cambria Math" panose="02040503050406030204" pitchFamily="18" charset="0"/>
                          </a:rPr>
                        </m:ctrlPr>
                      </m:naryPr>
                      <m:sub/>
                      <m:sup/>
                      <m:e>
                        <m:r>
                          <a:rPr lang="es-CR" sz="1100" b="0" i="1">
                            <a:latin typeface="Cambria Math" panose="02040503050406030204" pitchFamily="18" charset="0"/>
                          </a:rPr>
                          <m:t>𝑃</m:t>
                        </m:r>
                        <m:r>
                          <a:rPr lang="es-CR" sz="1100" b="0" i="1">
                            <a:latin typeface="Cambria Math" panose="02040503050406030204" pitchFamily="18" charset="0"/>
                          </a:rPr>
                          <m:t>é</m:t>
                        </m:r>
                        <m:r>
                          <a:rPr lang="es-CR" sz="1100" b="0" i="1">
                            <a:latin typeface="Cambria Math" panose="02040503050406030204" pitchFamily="18" charset="0"/>
                          </a:rPr>
                          <m:t>𝑟𝑑𝑖𝑑𝑎𝑠</m:t>
                        </m:r>
                        <m:r>
                          <a:rPr lang="es-CR" sz="1100" b="0" i="1">
                            <a:latin typeface="Cambria Math" panose="02040503050406030204" pitchFamily="18" charset="0"/>
                          </a:rPr>
                          <m:t> </m:t>
                        </m:r>
                        <m:r>
                          <a:rPr lang="es-CR" sz="1100" b="0" i="1">
                            <a:latin typeface="Cambria Math" panose="02040503050406030204" pitchFamily="18" charset="0"/>
                          </a:rPr>
                          <m:t>𝑒𝑐𝑜𝑛</m:t>
                        </m:r>
                        <m:r>
                          <a:rPr lang="es-CR" sz="1100" b="0" i="1">
                            <a:latin typeface="Cambria Math" panose="02040503050406030204" pitchFamily="18" charset="0"/>
                          </a:rPr>
                          <m:t>ó</m:t>
                        </m:r>
                        <m:r>
                          <a:rPr lang="es-CR" sz="1100" b="0" i="1">
                            <a:latin typeface="Cambria Math" panose="02040503050406030204" pitchFamily="18" charset="0"/>
                          </a:rPr>
                          <m:t>𝑚𝑖𝑐𝑎𝑠</m:t>
                        </m:r>
                        <m:r>
                          <a:rPr lang="es-CR" sz="1100" b="0" i="1">
                            <a:latin typeface="Cambria Math" panose="02040503050406030204" pitchFamily="18" charset="0"/>
                          </a:rPr>
                          <m:t> </m:t>
                        </m:r>
                        <m:r>
                          <a:rPr lang="es-CR" sz="1100" b="0" i="1">
                            <a:latin typeface="Cambria Math" panose="02040503050406030204" pitchFamily="18" charset="0"/>
                          </a:rPr>
                          <m:t>𝑝𝑜𝑟</m:t>
                        </m:r>
                        <m:r>
                          <a:rPr lang="es-CR" sz="1100" b="0" i="1">
                            <a:latin typeface="Cambria Math" panose="02040503050406030204" pitchFamily="18" charset="0"/>
                          </a:rPr>
                          <m:t> </m:t>
                        </m:r>
                        <m:r>
                          <a:rPr lang="es-CR" sz="1100" b="0" i="1">
                            <a:latin typeface="Cambria Math" panose="02040503050406030204" pitchFamily="18" charset="0"/>
                          </a:rPr>
                          <m:t>𝑑𝑒𝑠𝑎𝑠𝑡𝑟𝑒𝑠</m:t>
                        </m:r>
                        <m:r>
                          <a:rPr lang="es-CR" sz="1100" b="0" i="1">
                            <a:latin typeface="Cambria Math" panose="02040503050406030204" pitchFamily="18" charset="0"/>
                          </a:rPr>
                          <m:t> </m:t>
                        </m:r>
                        <m:r>
                          <a:rPr lang="es-CR" sz="1100" b="0" i="1">
                            <a:latin typeface="Cambria Math" panose="02040503050406030204" pitchFamily="18" charset="0"/>
                          </a:rPr>
                          <m:t>𝑝𝑜𝑟</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m:t>
                        </m:r>
                        <m:r>
                          <a:rPr lang="es-CR" sz="1100" b="0" i="1">
                            <a:latin typeface="Cambria Math" panose="02040503050406030204" pitchFamily="18" charset="0"/>
                          </a:rPr>
                          <m:t> </m:t>
                        </m:r>
                      </m:e>
                    </m:nary>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3C01-000003000000}"/>
                </a:ext>
              </a:extLst>
            </xdr:cNvPr>
            <xdr:cNvSpPr txBox="1"/>
          </xdr:nvSpPr>
          <xdr:spPr>
            <a:xfrm>
              <a:off x="4838700" y="6500812"/>
              <a:ext cx="3051926"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▒〖𝑃é𝑟𝑑𝑖𝑑𝑎𝑠 𝑒𝑐𝑜𝑛ó𝑚𝑖𝑐𝑎𝑠 𝑝𝑜𝑟 𝑑𝑒𝑠𝑎𝑠𝑡𝑟𝑒𝑠 𝑝𝑜𝑟 𝑎ñ𝑜 〗</a:t>
              </a:r>
              <a:endParaRPr lang="es-CR" sz="1100"/>
            </a:p>
          </xdr:txBody>
        </xdr:sp>
      </mc:Fallback>
    </mc:AlternateContent>
    <xdr:clientData/>
  </xdr:oneCellAnchor>
</xdr:wsDr>
</file>

<file path=xl/drawings/drawing248.xml><?xml version="1.0" encoding="utf-8"?>
<xdr:wsDr xmlns:xdr="http://schemas.openxmlformats.org/drawingml/2006/spreadsheetDrawing" xmlns:a="http://schemas.openxmlformats.org/drawingml/2006/main">
  <xdr:oneCellAnchor>
    <xdr:from>
      <xdr:col>3</xdr:col>
      <xdr:colOff>77258</xdr:colOff>
      <xdr:row>15</xdr:row>
      <xdr:rowOff>111652</xdr:rowOff>
    </xdr:from>
    <xdr:ext cx="5990167" cy="258276"/>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4001-000002000000}"/>
                </a:ext>
              </a:extLst>
            </xdr:cNvPr>
            <xdr:cNvSpPr txBox="1"/>
          </xdr:nvSpPr>
          <xdr:spPr>
            <a:xfrm>
              <a:off x="4201583" y="4483627"/>
              <a:ext cx="5990167" cy="2582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CR" sz="1050"/>
                <a:t> Concentración Promedio Anual de PM2.5 = </a:t>
              </a:r>
              <a14:m>
                <m:oMath xmlns:m="http://schemas.openxmlformats.org/officeDocument/2006/math">
                  <m:f>
                    <m:fPr>
                      <m:ctrlPr>
                        <a:rPr lang="es-CR" sz="1050" i="1">
                          <a:latin typeface="Cambria Math" panose="02040503050406030204" pitchFamily="18" charset="0"/>
                        </a:rPr>
                      </m:ctrlPr>
                    </m:fPr>
                    <m:num>
                      <m:nary>
                        <m:naryPr>
                          <m:chr m:val="∑"/>
                          <m:subHide m:val="on"/>
                          <m:supHide m:val="on"/>
                          <m:ctrlPr>
                            <a:rPr lang="es-CR" sz="1050" i="1">
                              <a:latin typeface="Cambria Math" panose="02040503050406030204" pitchFamily="18" charset="0"/>
                            </a:rPr>
                          </m:ctrlPr>
                        </m:naryPr>
                        <m:sub/>
                        <m:sup/>
                        <m:e>
                          <m:r>
                            <a:rPr lang="es-CR" sz="1050" b="0" i="1">
                              <a:latin typeface="Cambria Math" panose="02040503050406030204" pitchFamily="18" charset="0"/>
                            </a:rPr>
                            <m:t>𝐶𝑜𝑛𝑐𝑒𝑛𝑡𝑟𝑎𝑐𝑖𝑜𝑛𝑒𝑠</m:t>
                          </m:r>
                          <m:r>
                            <a:rPr lang="es-CR" sz="1050" b="0" i="1">
                              <a:latin typeface="Cambria Math" panose="02040503050406030204" pitchFamily="18" charset="0"/>
                            </a:rPr>
                            <m:t> </m:t>
                          </m:r>
                          <m:r>
                            <a:rPr lang="es-CR" sz="1050" b="0" i="1">
                              <a:latin typeface="Cambria Math" panose="02040503050406030204" pitchFamily="18" charset="0"/>
                            </a:rPr>
                            <m:t>𝑑𝑖𝑎𝑟𝑖𝑎𝑠</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𝑃𝑀</m:t>
                          </m:r>
                          <m:r>
                            <a:rPr lang="es-CR" sz="1050" b="0" i="1">
                              <a:latin typeface="Cambria Math" panose="02040503050406030204" pitchFamily="18" charset="0"/>
                            </a:rPr>
                            <m:t>2.5</m:t>
                          </m:r>
                        </m:e>
                      </m:nary>
                    </m:num>
                    <m:den>
                      <m:r>
                        <a:rPr lang="es-CR" sz="1050" b="0" i="1">
                          <a:latin typeface="Cambria Math" panose="02040503050406030204" pitchFamily="18" charset="0"/>
                        </a:rPr>
                        <m:t>𝑁</m:t>
                      </m:r>
                      <m:r>
                        <a:rPr lang="es-CR" sz="1050" b="0" i="1">
                          <a:latin typeface="Cambria Math" panose="02040503050406030204" pitchFamily="18" charset="0"/>
                        </a:rPr>
                        <m:t>ú</m:t>
                      </m:r>
                      <m:r>
                        <a:rPr lang="es-CR" sz="1050" b="0" i="1">
                          <a:latin typeface="Cambria Math" panose="02040503050406030204" pitchFamily="18" charset="0"/>
                        </a:rPr>
                        <m:t>𝑚𝑒𝑟𝑜</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𝑐𝑜𝑛𝑐𝑒𝑛𝑡𝑟𝑎𝑐𝑖𝑜𝑛𝑒𝑠</m:t>
                      </m:r>
                      <m:r>
                        <a:rPr lang="es-CR" sz="1050" b="0" i="1">
                          <a:latin typeface="Cambria Math" panose="02040503050406030204" pitchFamily="18" charset="0"/>
                        </a:rPr>
                        <m:t> </m:t>
                      </m:r>
                      <m:r>
                        <a:rPr lang="es-CR" sz="1050" b="0" i="1">
                          <a:latin typeface="Cambria Math" panose="02040503050406030204" pitchFamily="18" charset="0"/>
                        </a:rPr>
                        <m:t>𝑑𝑖𝑎𝑟𝑖𝑎𝑠</m:t>
                      </m:r>
                      <m:r>
                        <a:rPr lang="es-CR" sz="1050" b="0" i="1">
                          <a:latin typeface="Cambria Math" panose="02040503050406030204" pitchFamily="18" charset="0"/>
                        </a:rPr>
                        <m:t> </m:t>
                      </m:r>
                      <m:r>
                        <a:rPr lang="es-CR" sz="1050" b="0" i="1">
                          <a:latin typeface="Cambria Math" panose="02040503050406030204" pitchFamily="18" charset="0"/>
                        </a:rPr>
                        <m:t>𝑟𝑒𝑔𝑖𝑠𝑡𝑟𝑎𝑑𝑎𝑠</m:t>
                      </m:r>
                      <m:r>
                        <a:rPr lang="es-CR" sz="1050" b="0" i="1">
                          <a:latin typeface="Cambria Math" panose="02040503050406030204" pitchFamily="18" charset="0"/>
                        </a:rPr>
                        <m:t> </m:t>
                      </m:r>
                      <m:r>
                        <a:rPr lang="es-CR" sz="1050" b="0" i="1">
                          <a:latin typeface="Cambria Math" panose="02040503050406030204" pitchFamily="18" charset="0"/>
                        </a:rPr>
                        <m:t>𝑒𝑛</m:t>
                      </m:r>
                      <m:r>
                        <a:rPr lang="es-CR" sz="1050" b="0" i="1">
                          <a:latin typeface="Cambria Math" panose="02040503050406030204" pitchFamily="18" charset="0"/>
                        </a:rPr>
                        <m:t> </m:t>
                      </m:r>
                      <m:r>
                        <a:rPr lang="es-CR" sz="1050" b="0" i="1">
                          <a:latin typeface="Cambria Math" panose="02040503050406030204" pitchFamily="18" charset="0"/>
                        </a:rPr>
                        <m:t>𝑒𝑙</m:t>
                      </m:r>
                      <m:r>
                        <a:rPr lang="es-CR" sz="1050" b="0" i="1">
                          <a:latin typeface="Cambria Math" panose="02040503050406030204" pitchFamily="18" charset="0"/>
                        </a:rPr>
                        <m:t> </m:t>
                      </m:r>
                      <m:r>
                        <a:rPr lang="es-CR" sz="1050" b="0" i="1">
                          <a:latin typeface="Cambria Math" panose="02040503050406030204" pitchFamily="18" charset="0"/>
                        </a:rPr>
                        <m:t>𝑎</m:t>
                      </m:r>
                      <m:r>
                        <a:rPr lang="es-CR" sz="1050" b="0" i="1">
                          <a:latin typeface="Cambria Math" panose="02040503050406030204" pitchFamily="18" charset="0"/>
                        </a:rPr>
                        <m:t>ñ</m:t>
                      </m:r>
                      <m:r>
                        <a:rPr lang="es-CR" sz="1050" b="0" i="1">
                          <a:latin typeface="Cambria Math" panose="02040503050406030204" pitchFamily="18" charset="0"/>
                        </a:rPr>
                        <m:t>𝑜</m:t>
                      </m:r>
                    </m:den>
                  </m:f>
                </m:oMath>
              </a14:m>
              <a:endParaRPr lang="es-CR" sz="1050"/>
            </a:p>
          </xdr:txBody>
        </xdr:sp>
      </mc:Choice>
      <mc:Fallback xmlns="">
        <xdr:sp macro="" textlink="">
          <xdr:nvSpPr>
            <xdr:cNvPr id="2" name="CuadroTexto 1">
              <a:extLst>
                <a:ext uri="{FF2B5EF4-FFF2-40B4-BE49-F238E27FC236}">
                  <a16:creationId xmlns:a16="http://schemas.microsoft.com/office/drawing/2014/main" id="{00000000-0008-0000-4001-000002000000}"/>
                </a:ext>
              </a:extLst>
            </xdr:cNvPr>
            <xdr:cNvSpPr txBox="1"/>
          </xdr:nvSpPr>
          <xdr:spPr>
            <a:xfrm>
              <a:off x="4201583" y="4483627"/>
              <a:ext cx="5990167" cy="2582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CR" sz="1050"/>
                <a:t> Concentración Promedio Anual de PM2.5 = </a:t>
              </a:r>
              <a:r>
                <a:rPr lang="es-CR" sz="1050" i="0">
                  <a:latin typeface="Cambria Math" panose="02040503050406030204" pitchFamily="18" charset="0"/>
                </a:rPr>
                <a:t>(∑</a:t>
              </a:r>
              <a:r>
                <a:rPr lang="es-CR" sz="1050" b="0" i="0">
                  <a:latin typeface="Cambria Math" panose="02040503050406030204" pitchFamily="18" charset="0"/>
                </a:rPr>
                <a:t>▒〖𝐶𝑜𝑛𝑐𝑒𝑛𝑡𝑟𝑎𝑐𝑖𝑜𝑛𝑒𝑠 𝑑𝑖𝑎𝑟𝑖𝑎𝑠 𝑑𝑒 𝑃𝑀2.5〗)/(𝑁ú𝑚𝑒𝑟𝑜 𝑑𝑒 𝑐𝑜𝑛𝑐𝑒𝑛𝑡𝑟𝑎𝑐𝑖𝑜𝑛𝑒𝑠 𝑑𝑖𝑎𝑟𝑖𝑎𝑠 𝑟𝑒𝑔𝑖𝑠𝑡𝑟𝑎𝑑𝑎𝑠 𝑒𝑛 𝑒𝑙 𝑎ñ𝑜)</a:t>
              </a:r>
              <a:endParaRPr lang="es-CR" sz="1050"/>
            </a:p>
          </xdr:txBody>
        </xdr:sp>
      </mc:Fallback>
    </mc:AlternateContent>
    <xdr:clientData/>
  </xdr:oneCellAnchor>
  <xdr:oneCellAnchor>
    <xdr:from>
      <xdr:col>3</xdr:col>
      <xdr:colOff>104776</xdr:colOff>
      <xdr:row>15</xdr:row>
      <xdr:rowOff>749301</xdr:rowOff>
    </xdr:from>
    <xdr:ext cx="5137945" cy="258276"/>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4001-000003000000}"/>
                </a:ext>
              </a:extLst>
            </xdr:cNvPr>
            <xdr:cNvSpPr txBox="1"/>
          </xdr:nvSpPr>
          <xdr:spPr>
            <a:xfrm>
              <a:off x="4229101" y="5121276"/>
              <a:ext cx="5137945" cy="2582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CR" sz="1050">
                  <a:solidFill>
                    <a:schemeClr val="tx1"/>
                  </a:solidFill>
                  <a:effectLst/>
                  <a:latin typeface="+mn-lt"/>
                  <a:ea typeface="+mn-ea"/>
                  <a:cs typeface="+mn-cs"/>
                </a:rPr>
                <a:t>Concentración Promedio Anual de PM10</a:t>
              </a:r>
              <a:r>
                <a:rPr lang="es-CR" sz="1050" baseline="0">
                  <a:solidFill>
                    <a:schemeClr val="tx1"/>
                  </a:solidFill>
                  <a:effectLst/>
                  <a:latin typeface="+mn-lt"/>
                  <a:ea typeface="+mn-ea"/>
                  <a:cs typeface="+mn-cs"/>
                </a:rPr>
                <a:t> </a:t>
              </a:r>
              <a:r>
                <a:rPr lang="es-CR" sz="1050">
                  <a:solidFill>
                    <a:schemeClr val="tx1"/>
                  </a:solidFill>
                  <a:effectLst/>
                  <a:latin typeface="+mn-lt"/>
                  <a:ea typeface="+mn-ea"/>
                  <a:cs typeface="+mn-cs"/>
                </a:rPr>
                <a:t>= </a:t>
              </a:r>
              <a14:m>
                <m:oMath xmlns:m="http://schemas.openxmlformats.org/officeDocument/2006/math">
                  <m:f>
                    <m:fPr>
                      <m:ctrlPr>
                        <a:rPr lang="es-CR" sz="1050" i="1">
                          <a:latin typeface="Cambria Math" panose="02040503050406030204" pitchFamily="18" charset="0"/>
                        </a:rPr>
                      </m:ctrlPr>
                    </m:fPr>
                    <m:num>
                      <m:nary>
                        <m:naryPr>
                          <m:chr m:val="∑"/>
                          <m:subHide m:val="on"/>
                          <m:supHide m:val="on"/>
                          <m:ctrlPr>
                            <a:rPr lang="es-CR" sz="1050" i="1">
                              <a:latin typeface="Cambria Math" panose="02040503050406030204" pitchFamily="18" charset="0"/>
                            </a:rPr>
                          </m:ctrlPr>
                        </m:naryPr>
                        <m:sub/>
                        <m:sup/>
                        <m:e>
                          <m:r>
                            <a:rPr lang="es-CR" sz="1050" b="0" i="1">
                              <a:latin typeface="Cambria Math" panose="02040503050406030204" pitchFamily="18" charset="0"/>
                            </a:rPr>
                            <m:t>𝐶𝑜𝑛𝑐𝑒𝑛𝑡𝑟𝑎𝑐𝑖𝑜𝑛𝑒𝑠</m:t>
                          </m:r>
                          <m:r>
                            <a:rPr lang="es-CR" sz="1050" b="0" i="1">
                              <a:latin typeface="Cambria Math" panose="02040503050406030204" pitchFamily="18" charset="0"/>
                            </a:rPr>
                            <m:t> </m:t>
                          </m:r>
                          <m:r>
                            <a:rPr lang="es-CR" sz="1050" b="0" i="1">
                              <a:latin typeface="Cambria Math" panose="02040503050406030204" pitchFamily="18" charset="0"/>
                            </a:rPr>
                            <m:t>𝑑𝑖𝑎𝑟𝑖𝑎𝑠</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𝑃𝑀</m:t>
                          </m:r>
                          <m:r>
                            <a:rPr lang="es-CR" sz="1050" b="0" i="1">
                              <a:latin typeface="Cambria Math" panose="02040503050406030204" pitchFamily="18" charset="0"/>
                            </a:rPr>
                            <m:t>10</m:t>
                          </m:r>
                        </m:e>
                      </m:nary>
                    </m:num>
                    <m:den>
                      <m:r>
                        <a:rPr lang="es-CR" sz="1050" b="0" i="1">
                          <a:latin typeface="Cambria Math" panose="02040503050406030204" pitchFamily="18" charset="0"/>
                        </a:rPr>
                        <m:t>𝑁</m:t>
                      </m:r>
                      <m:r>
                        <a:rPr lang="es-CR" sz="1050" b="0" i="1">
                          <a:latin typeface="Cambria Math" panose="02040503050406030204" pitchFamily="18" charset="0"/>
                        </a:rPr>
                        <m:t>ú</m:t>
                      </m:r>
                      <m:r>
                        <a:rPr lang="es-CR" sz="1050" b="0" i="1">
                          <a:latin typeface="Cambria Math" panose="02040503050406030204" pitchFamily="18" charset="0"/>
                        </a:rPr>
                        <m:t>𝑚𝑒𝑟𝑜</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𝑐𝑜𝑛𝑐𝑒𝑛𝑡𝑟𝑎𝑐𝑖𝑜𝑛𝑒𝑠</m:t>
                      </m:r>
                      <m:r>
                        <a:rPr lang="es-CR" sz="1050" b="0" i="1">
                          <a:latin typeface="Cambria Math" panose="02040503050406030204" pitchFamily="18" charset="0"/>
                        </a:rPr>
                        <m:t> </m:t>
                      </m:r>
                      <m:r>
                        <a:rPr lang="es-CR" sz="1050" b="0" i="1">
                          <a:latin typeface="Cambria Math" panose="02040503050406030204" pitchFamily="18" charset="0"/>
                        </a:rPr>
                        <m:t>𝑑𝑖𝑎𝑟𝑖𝑎𝑠</m:t>
                      </m:r>
                      <m:r>
                        <a:rPr lang="es-CR" sz="1050" b="0" i="1">
                          <a:latin typeface="Cambria Math" panose="02040503050406030204" pitchFamily="18" charset="0"/>
                        </a:rPr>
                        <m:t> </m:t>
                      </m:r>
                      <m:r>
                        <a:rPr lang="es-CR" sz="1050" b="0" i="1">
                          <a:latin typeface="Cambria Math" panose="02040503050406030204" pitchFamily="18" charset="0"/>
                        </a:rPr>
                        <m:t>𝑟𝑒𝑔𝑖𝑠𝑡𝑟𝑎𝑑𝑎𝑠</m:t>
                      </m:r>
                      <m:r>
                        <a:rPr lang="es-CR" sz="1050" b="0" i="1">
                          <a:latin typeface="Cambria Math" panose="02040503050406030204" pitchFamily="18" charset="0"/>
                        </a:rPr>
                        <m:t> </m:t>
                      </m:r>
                      <m:r>
                        <a:rPr lang="es-CR" sz="1050" b="0" i="1">
                          <a:latin typeface="Cambria Math" panose="02040503050406030204" pitchFamily="18" charset="0"/>
                        </a:rPr>
                        <m:t>𝑒𝑛</m:t>
                      </m:r>
                      <m:r>
                        <a:rPr lang="es-CR" sz="1050" b="0" i="1">
                          <a:latin typeface="Cambria Math" panose="02040503050406030204" pitchFamily="18" charset="0"/>
                        </a:rPr>
                        <m:t> </m:t>
                      </m:r>
                      <m:r>
                        <a:rPr lang="es-CR" sz="1050" b="0" i="1">
                          <a:latin typeface="Cambria Math" panose="02040503050406030204" pitchFamily="18" charset="0"/>
                        </a:rPr>
                        <m:t>𝑒𝑙</m:t>
                      </m:r>
                      <m:r>
                        <a:rPr lang="es-CR" sz="1050" b="0" i="1">
                          <a:latin typeface="Cambria Math" panose="02040503050406030204" pitchFamily="18" charset="0"/>
                        </a:rPr>
                        <m:t> </m:t>
                      </m:r>
                      <m:r>
                        <a:rPr lang="es-CR" sz="1050" b="0" i="1">
                          <a:latin typeface="Cambria Math" panose="02040503050406030204" pitchFamily="18" charset="0"/>
                        </a:rPr>
                        <m:t>𝑎</m:t>
                      </m:r>
                      <m:r>
                        <a:rPr lang="es-CR" sz="1050" b="0" i="1">
                          <a:latin typeface="Cambria Math" panose="02040503050406030204" pitchFamily="18" charset="0"/>
                        </a:rPr>
                        <m:t>ñ</m:t>
                      </m:r>
                      <m:r>
                        <a:rPr lang="es-CR" sz="1050" b="0" i="1">
                          <a:latin typeface="Cambria Math" panose="02040503050406030204" pitchFamily="18" charset="0"/>
                        </a:rPr>
                        <m:t>𝑜</m:t>
                      </m:r>
                    </m:den>
                  </m:f>
                </m:oMath>
              </a14:m>
              <a:endParaRPr lang="es-CR" sz="1050"/>
            </a:p>
          </xdr:txBody>
        </xdr:sp>
      </mc:Choice>
      <mc:Fallback xmlns="">
        <xdr:sp macro="" textlink="">
          <xdr:nvSpPr>
            <xdr:cNvPr id="3" name="CuadroTexto 2">
              <a:extLst>
                <a:ext uri="{FF2B5EF4-FFF2-40B4-BE49-F238E27FC236}">
                  <a16:creationId xmlns:a16="http://schemas.microsoft.com/office/drawing/2014/main" id="{00000000-0008-0000-4001-000003000000}"/>
                </a:ext>
              </a:extLst>
            </xdr:cNvPr>
            <xdr:cNvSpPr txBox="1"/>
          </xdr:nvSpPr>
          <xdr:spPr>
            <a:xfrm>
              <a:off x="4229101" y="5121276"/>
              <a:ext cx="5137945" cy="2582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CR" sz="1050">
                  <a:solidFill>
                    <a:schemeClr val="tx1"/>
                  </a:solidFill>
                  <a:effectLst/>
                  <a:latin typeface="+mn-lt"/>
                  <a:ea typeface="+mn-ea"/>
                  <a:cs typeface="+mn-cs"/>
                </a:rPr>
                <a:t>Concentración Promedio Anual de PM10</a:t>
              </a:r>
              <a:r>
                <a:rPr lang="es-CR" sz="1050" baseline="0">
                  <a:solidFill>
                    <a:schemeClr val="tx1"/>
                  </a:solidFill>
                  <a:effectLst/>
                  <a:latin typeface="+mn-lt"/>
                  <a:ea typeface="+mn-ea"/>
                  <a:cs typeface="+mn-cs"/>
                </a:rPr>
                <a:t> </a:t>
              </a:r>
              <a:r>
                <a:rPr lang="es-CR" sz="1050">
                  <a:solidFill>
                    <a:schemeClr val="tx1"/>
                  </a:solidFill>
                  <a:effectLst/>
                  <a:latin typeface="+mn-lt"/>
                  <a:ea typeface="+mn-ea"/>
                  <a:cs typeface="+mn-cs"/>
                </a:rPr>
                <a:t>= </a:t>
              </a:r>
              <a:r>
                <a:rPr lang="es-CR" sz="1050" i="0">
                  <a:latin typeface="Cambria Math" panose="02040503050406030204" pitchFamily="18" charset="0"/>
                </a:rPr>
                <a:t>(∑</a:t>
              </a:r>
              <a:r>
                <a:rPr lang="es-CR" sz="1050" b="0" i="0">
                  <a:latin typeface="Cambria Math" panose="02040503050406030204" pitchFamily="18" charset="0"/>
                </a:rPr>
                <a:t>▒〖𝐶𝑜𝑛𝑐𝑒𝑛𝑡𝑟𝑎𝑐𝑖𝑜𝑛𝑒𝑠 𝑑𝑖𝑎𝑟𝑖𝑎𝑠 𝑑𝑒 𝑃𝑀10〗)/(𝑁ú𝑚𝑒𝑟𝑜 𝑑𝑒 𝑐𝑜𝑛𝑐𝑒𝑛𝑡𝑟𝑎𝑐𝑖𝑜𝑛𝑒𝑠 𝑑𝑖𝑎𝑟𝑖𝑎𝑠 𝑟𝑒𝑔𝑖𝑠𝑡𝑟𝑎𝑑𝑎𝑠 𝑒𝑛 𝑒𝑙 𝑎ñ𝑜)</a:t>
              </a:r>
              <a:endParaRPr lang="es-CR" sz="1050"/>
            </a:p>
          </xdr:txBody>
        </xdr:sp>
      </mc:Fallback>
    </mc:AlternateContent>
    <xdr:clientData/>
  </xdr:oneCellAnchor>
</xdr:wsDr>
</file>

<file path=xl/drawings/drawing249.xml><?xml version="1.0" encoding="utf-8"?>
<xdr:wsDr xmlns:xdr="http://schemas.openxmlformats.org/drawingml/2006/spreadsheetDrawing" xmlns:a="http://schemas.openxmlformats.org/drawingml/2006/main">
  <xdr:twoCellAnchor>
    <xdr:from>
      <xdr:col>1</xdr:col>
      <xdr:colOff>981075</xdr:colOff>
      <xdr:row>21</xdr:row>
      <xdr:rowOff>100012</xdr:rowOff>
    </xdr:from>
    <xdr:to>
      <xdr:col>9</xdr:col>
      <xdr:colOff>66675</xdr:colOff>
      <xdr:row>40</xdr:row>
      <xdr:rowOff>128587</xdr:rowOff>
    </xdr:to>
    <xdr:graphicFrame macro="">
      <xdr:nvGraphicFramePr>
        <xdr:cNvPr id="2" name="Gráfico 1">
          <a:extLst>
            <a:ext uri="{FF2B5EF4-FFF2-40B4-BE49-F238E27FC236}">
              <a16:creationId xmlns:a16="http://schemas.microsoft.com/office/drawing/2014/main" id="{00000000-0008-0000-4301-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0.xml><?xml version="1.0" encoding="utf-8"?>
<xdr:wsDr xmlns:xdr="http://schemas.openxmlformats.org/drawingml/2006/spreadsheetDrawing" xmlns:a="http://schemas.openxmlformats.org/drawingml/2006/main">
  <xdr:oneCellAnchor>
    <xdr:from>
      <xdr:col>3</xdr:col>
      <xdr:colOff>150018</xdr:colOff>
      <xdr:row>15</xdr:row>
      <xdr:rowOff>130968</xdr:rowOff>
    </xdr:from>
    <xdr:ext cx="3428182" cy="433196"/>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4401-000002000000}"/>
                </a:ext>
              </a:extLst>
            </xdr:cNvPr>
            <xdr:cNvSpPr txBox="1"/>
          </xdr:nvSpPr>
          <xdr:spPr>
            <a:xfrm>
              <a:off x="4341018" y="6646068"/>
              <a:ext cx="3428182" cy="4331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eqArr>
                          <m:eqArrPr>
                            <m:ctrlPr>
                              <a:rPr lang="es-CR" sz="1050" b="0" i="1">
                                <a:latin typeface="Cambria Math" panose="02040503050406030204" pitchFamily="18" charset="0"/>
                              </a:rPr>
                            </m:ctrlPr>
                          </m:eqArrPr>
                          <m:e>
                            <m:r>
                              <a:rPr lang="es-CR" sz="1050" b="0" i="1">
                                <a:latin typeface="Cambria Math" panose="02040503050406030204" pitchFamily="18" charset="0"/>
                              </a:rPr>
                              <m:t>𝑃𝑜𝑏𝑙𝑎𝑐𝑖</m:t>
                            </m:r>
                            <m:r>
                              <a:rPr lang="es-CR" sz="1050" b="0" i="1">
                                <a:latin typeface="Cambria Math" panose="02040503050406030204" pitchFamily="18" charset="0"/>
                              </a:rPr>
                              <m:t>ó</m:t>
                            </m:r>
                            <m:r>
                              <a:rPr lang="es-CR" sz="1050" b="0" i="1">
                                <a:latin typeface="Cambria Math" panose="02040503050406030204" pitchFamily="18" charset="0"/>
                              </a:rPr>
                              <m:t>𝑛</m:t>
                            </m:r>
                            <m:r>
                              <a:rPr lang="es-CR" sz="1050" b="0" i="1">
                                <a:latin typeface="Cambria Math" panose="02040503050406030204" pitchFamily="18" charset="0"/>
                              </a:rPr>
                              <m:t> </m:t>
                            </m:r>
                            <m:r>
                              <a:rPr lang="es-CR" sz="1050" b="0" i="1">
                                <a:latin typeface="Cambria Math" panose="02040503050406030204" pitchFamily="18" charset="0"/>
                              </a:rPr>
                              <m:t>𝑠𝑜𝑚𝑒𝑡𝑖𝑑𝑎</m:t>
                            </m:r>
                            <m:r>
                              <a:rPr lang="es-CR" sz="1050" b="0" i="1">
                                <a:latin typeface="Cambria Math" panose="02040503050406030204" pitchFamily="18" charset="0"/>
                              </a:rPr>
                              <m:t> </m:t>
                            </m:r>
                            <m:r>
                              <a:rPr lang="es-CR" sz="1050" b="0" i="1">
                                <a:latin typeface="Cambria Math" panose="02040503050406030204" pitchFamily="18" charset="0"/>
                              </a:rPr>
                              <m:t>𝑎</m:t>
                            </m:r>
                            <m:r>
                              <a:rPr lang="es-CR" sz="1050" b="0" i="1">
                                <a:latin typeface="Cambria Math" panose="02040503050406030204" pitchFamily="18" charset="0"/>
                              </a:rPr>
                              <m:t> </m:t>
                            </m:r>
                            <m:r>
                              <a:rPr lang="es-CR" sz="1050" b="0" i="1">
                                <a:latin typeface="Cambria Math" panose="02040503050406030204" pitchFamily="18" charset="0"/>
                              </a:rPr>
                              <m:t>𝑣𝑖𝑜𝑙𝑒𝑛𝑐𝑖𝑎</m:t>
                            </m:r>
                            <m:r>
                              <a:rPr lang="es-CR" sz="1050" b="0" i="1">
                                <a:latin typeface="Cambria Math" panose="02040503050406030204" pitchFamily="18" charset="0"/>
                              </a:rPr>
                              <m:t> </m:t>
                            </m:r>
                            <m:r>
                              <a:rPr lang="es-CR" sz="1050" b="0" i="1">
                                <a:latin typeface="Cambria Math" panose="02040503050406030204" pitchFamily="18" charset="0"/>
                              </a:rPr>
                              <m:t>𝑖𝑛𝑡𝑟𝑎𝑓𝑎𝑚𝑖𝑙𝑖𝑎𝑟</m:t>
                            </m:r>
                          </m:e>
                          <m:e>
                            <m:r>
                              <a:rPr lang="es-CR" sz="1050" b="0" i="1">
                                <a:latin typeface="Cambria Math" panose="02040503050406030204" pitchFamily="18" charset="0"/>
                              </a:rPr>
                              <m:t>  </m:t>
                            </m:r>
                            <m:r>
                              <a:rPr lang="es-CR" sz="1050" b="0" i="1">
                                <a:latin typeface="Cambria Math" panose="02040503050406030204" pitchFamily="18" charset="0"/>
                              </a:rPr>
                              <m:t>𝑒𝑛</m:t>
                            </m:r>
                            <m:r>
                              <a:rPr lang="es-CR" sz="1050" b="0" i="1">
                                <a:latin typeface="Cambria Math" panose="02040503050406030204" pitchFamily="18" charset="0"/>
                              </a:rPr>
                              <m:t> </m:t>
                            </m:r>
                            <m:r>
                              <a:rPr lang="es-CR" sz="1050" b="0" i="1">
                                <a:latin typeface="Cambria Math" panose="02040503050406030204" pitchFamily="18" charset="0"/>
                              </a:rPr>
                              <m:t>𝑙𝑜𝑠</m:t>
                            </m:r>
                            <m:r>
                              <a:rPr lang="es-CR" sz="1050" b="0" i="1">
                                <a:latin typeface="Cambria Math" panose="02040503050406030204" pitchFamily="18" charset="0"/>
                              </a:rPr>
                              <m:t> 12 </m:t>
                            </m:r>
                            <m:r>
                              <a:rPr lang="es-CR" sz="1050" b="0" i="1">
                                <a:latin typeface="Cambria Math" panose="02040503050406030204" pitchFamily="18" charset="0"/>
                              </a:rPr>
                              <m:t>𝑚𝑒𝑠𝑒𝑠</m:t>
                            </m:r>
                            <m:r>
                              <a:rPr lang="es-CR" sz="1050" b="0" i="1">
                                <a:latin typeface="Cambria Math" panose="02040503050406030204" pitchFamily="18" charset="0"/>
                              </a:rPr>
                              <m:t> </m:t>
                            </m:r>
                            <m:r>
                              <a:rPr lang="es-CR" sz="1050" b="0" i="1">
                                <a:latin typeface="Cambria Math" panose="02040503050406030204" pitchFamily="18" charset="0"/>
                              </a:rPr>
                              <m:t>𝑎𝑛𝑡𝑒𝑟𝑖𝑜𝑟𝑒𝑠</m:t>
                            </m:r>
                          </m:e>
                        </m:eqArr>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𝑃𝑜𝑏𝑙𝑎𝑐𝑖</m:t>
                        </m:r>
                        <m:r>
                          <a:rPr lang="es-CR" sz="1050" b="0" i="1">
                            <a:latin typeface="Cambria Math" panose="02040503050406030204" pitchFamily="18" charset="0"/>
                          </a:rPr>
                          <m:t>ó</m:t>
                        </m:r>
                        <m:r>
                          <a:rPr lang="es-CR" sz="1050" b="0" i="1">
                            <a:latin typeface="Cambria Math" panose="02040503050406030204" pitchFamily="18" charset="0"/>
                          </a:rPr>
                          <m:t>𝑛</m:t>
                        </m:r>
                      </m:den>
                    </m:f>
                    <m:r>
                      <a:rPr lang="es-CR" sz="1050" b="0" i="1">
                        <a:solidFill>
                          <a:schemeClr val="tx1"/>
                        </a:solidFill>
                        <a:effectLst/>
                        <a:latin typeface="Cambria Math" panose="02040503050406030204" pitchFamily="18" charset="0"/>
                        <a:ea typeface="+mn-ea"/>
                        <a:cs typeface="+mn-cs"/>
                      </a:rPr>
                      <m:t>×</m:t>
                    </m:r>
                    <m:r>
                      <a:rPr lang="es-CR" sz="1050" b="0" i="1">
                        <a:solidFill>
                          <a:sysClr val="windowText" lastClr="000000"/>
                        </a:solidFill>
                        <a:latin typeface="Cambria Math" panose="02040503050406030204" pitchFamily="18" charset="0"/>
                      </a:rPr>
                      <m:t>100 000</m:t>
                    </m:r>
                  </m:oMath>
                </m:oMathPara>
              </a14:m>
              <a:endParaRPr lang="es-CR" sz="1050" b="0">
                <a:solidFill>
                  <a:sysClr val="windowText" lastClr="000000"/>
                </a:solidFill>
              </a:endParaRPr>
            </a:p>
          </xdr:txBody>
        </xdr:sp>
      </mc:Choice>
      <mc:Fallback xmlns="">
        <xdr:sp macro="" textlink="">
          <xdr:nvSpPr>
            <xdr:cNvPr id="2" name="CuadroTexto 1">
              <a:extLst>
                <a:ext uri="{FF2B5EF4-FFF2-40B4-BE49-F238E27FC236}">
                  <a16:creationId xmlns:a16="http://schemas.microsoft.com/office/drawing/2014/main" id="{00000000-0008-0000-4401-000002000000}"/>
                </a:ext>
              </a:extLst>
            </xdr:cNvPr>
            <xdr:cNvSpPr txBox="1"/>
          </xdr:nvSpPr>
          <xdr:spPr>
            <a:xfrm>
              <a:off x="4341018" y="6646068"/>
              <a:ext cx="3428182" cy="4331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b="0" i="0">
                  <a:latin typeface="Cambria Math" panose="02040503050406030204" pitchFamily="18" charset="0"/>
                </a:rPr>
                <a:t>█(𝑃𝑜𝑏𝑙𝑎𝑐𝑖ó𝑛 𝑠𝑜𝑚𝑒𝑡𝑖𝑑𝑎 𝑎 𝑣𝑖𝑜𝑙𝑒𝑛𝑐𝑖𝑎 𝑖𝑛𝑡𝑟𝑎𝑓𝑎𝑚𝑖𝑙𝑖𝑎𝑟@  𝑒𝑛 𝑙𝑜𝑠 12 𝑚𝑒𝑠𝑒𝑠 𝑎𝑛𝑡𝑒𝑟𝑖𝑜𝑟𝑒𝑠)/(𝑇𝑜𝑡𝑎𝑙 𝑑𝑒 𝑃𝑜𝑏𝑙𝑎𝑐𝑖ó𝑛)</a:t>
              </a:r>
              <a:r>
                <a:rPr lang="es-CR" sz="1050" b="0" i="0">
                  <a:solidFill>
                    <a:schemeClr val="tx1"/>
                  </a:solidFill>
                  <a:effectLst/>
                  <a:latin typeface="Cambria Math" panose="02040503050406030204" pitchFamily="18" charset="0"/>
                  <a:ea typeface="+mn-ea"/>
                  <a:cs typeface="+mn-cs"/>
                </a:rPr>
                <a:t>×</a:t>
              </a:r>
              <a:r>
                <a:rPr lang="es-CR" sz="1050" b="0" i="0">
                  <a:solidFill>
                    <a:sysClr val="windowText" lastClr="000000"/>
                  </a:solidFill>
                  <a:latin typeface="Cambria Math" panose="02040503050406030204" pitchFamily="18" charset="0"/>
                </a:rPr>
                <a:t>100 000</a:t>
              </a:r>
              <a:endParaRPr lang="es-CR" sz="1050" b="0">
                <a:solidFill>
                  <a:sysClr val="windowText" lastClr="000000"/>
                </a:solidFill>
              </a:endParaRPr>
            </a:p>
          </xdr:txBody>
        </xdr:sp>
      </mc:Fallback>
    </mc:AlternateContent>
    <xdr:clientData/>
  </xdr:oneCellAnchor>
</xdr:wsDr>
</file>

<file path=xl/drawings/drawing251.xml><?xml version="1.0" encoding="utf-8"?>
<xdr:wsDr xmlns:xdr="http://schemas.openxmlformats.org/drawingml/2006/spreadsheetDrawing" xmlns:a="http://schemas.openxmlformats.org/drawingml/2006/main">
  <xdr:oneCellAnchor>
    <xdr:from>
      <xdr:col>3</xdr:col>
      <xdr:colOff>154781</xdr:colOff>
      <xdr:row>15</xdr:row>
      <xdr:rowOff>221455</xdr:rowOff>
    </xdr:from>
    <xdr:ext cx="5393531" cy="481014"/>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4A01-000002000000}"/>
                </a:ext>
              </a:extLst>
            </xdr:cNvPr>
            <xdr:cNvSpPr txBox="1"/>
          </xdr:nvSpPr>
          <xdr:spPr>
            <a:xfrm>
              <a:off x="4279106" y="8489155"/>
              <a:ext cx="5393531" cy="4810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14:m>
                <m:oMath xmlns:m="http://schemas.openxmlformats.org/officeDocument/2006/math">
                  <m:f>
                    <m:fPr>
                      <m:ctrlPr>
                        <a:rPr lang="es-CR" sz="1300" i="1">
                          <a:latin typeface="Cambria Math" panose="02040503050406030204" pitchFamily="18" charset="0"/>
                        </a:rPr>
                      </m:ctrlPr>
                    </m:fPr>
                    <m:num>
                      <m:r>
                        <a:rPr lang="es-CR" sz="1300" b="0" i="1">
                          <a:latin typeface="Cambria Math" panose="02040503050406030204" pitchFamily="18" charset="0"/>
                        </a:rPr>
                        <m:t>𝑁</m:t>
                      </m:r>
                      <m:r>
                        <a:rPr lang="es-CR" sz="1300" b="0" i="1">
                          <a:latin typeface="Cambria Math" panose="02040503050406030204" pitchFamily="18" charset="0"/>
                        </a:rPr>
                        <m:t>ú</m:t>
                      </m:r>
                      <m:r>
                        <a:rPr lang="es-CR" sz="1300" b="0" i="1">
                          <a:latin typeface="Cambria Math" panose="02040503050406030204" pitchFamily="18" charset="0"/>
                        </a:rPr>
                        <m:t>𝑚𝑒𝑟𝑜</m:t>
                      </m:r>
                      <m:r>
                        <a:rPr lang="es-CR" sz="1300" b="0" i="1">
                          <a:latin typeface="Cambria Math" panose="02040503050406030204" pitchFamily="18" charset="0"/>
                        </a:rPr>
                        <m:t> </m:t>
                      </m:r>
                      <m:r>
                        <a:rPr lang="es-CR" sz="1300" b="0" i="1">
                          <a:latin typeface="Cambria Math" panose="02040503050406030204" pitchFamily="18" charset="0"/>
                        </a:rPr>
                        <m:t>𝑑𝑒</m:t>
                      </m:r>
                      <m:r>
                        <a:rPr lang="es-CR" sz="1300" b="0" i="1">
                          <a:latin typeface="Cambria Math" panose="02040503050406030204" pitchFamily="18" charset="0"/>
                        </a:rPr>
                        <m:t> </m:t>
                      </m:r>
                      <m:r>
                        <a:rPr lang="es-CR" sz="1300" b="0" i="1">
                          <a:latin typeface="Cambria Math" panose="02040503050406030204" pitchFamily="18" charset="0"/>
                        </a:rPr>
                        <m:t>𝑔𝑜𝑏𝑖𝑒𝑟𝑛𝑜𝑠</m:t>
                      </m:r>
                      <m:r>
                        <a:rPr lang="es-CR" sz="1300" b="0" i="1">
                          <a:latin typeface="Cambria Math" panose="02040503050406030204" pitchFamily="18" charset="0"/>
                        </a:rPr>
                        <m:t> </m:t>
                      </m:r>
                      <m:r>
                        <a:rPr lang="es-CR" sz="1300" b="0" i="1">
                          <a:latin typeface="Cambria Math" panose="02040503050406030204" pitchFamily="18" charset="0"/>
                        </a:rPr>
                        <m:t>𝑙𝑜𝑐𝑎𝑙𝑒𝑠</m:t>
                      </m:r>
                      <m:r>
                        <a:rPr lang="es-CR" sz="1300" b="0" i="1">
                          <a:latin typeface="Cambria Math" panose="02040503050406030204" pitchFamily="18" charset="0"/>
                        </a:rPr>
                        <m:t> </m:t>
                      </m:r>
                      <m:r>
                        <a:rPr lang="es-CR" sz="1300" b="0" i="1">
                          <a:latin typeface="Cambria Math" panose="02040503050406030204" pitchFamily="18" charset="0"/>
                        </a:rPr>
                        <m:t>𝑞𝑢𝑒</m:t>
                      </m:r>
                      <m:r>
                        <a:rPr lang="es-CR" sz="1300" b="0" i="1">
                          <a:latin typeface="Cambria Math" panose="02040503050406030204" pitchFamily="18" charset="0"/>
                        </a:rPr>
                        <m:t> </m:t>
                      </m:r>
                      <m:r>
                        <a:rPr lang="es-CR" sz="1300" b="0" i="1">
                          <a:latin typeface="Cambria Math" panose="02040503050406030204" pitchFamily="18" charset="0"/>
                        </a:rPr>
                        <m:t>𝑐𝑢𝑒𝑛𝑡𝑎𝑛</m:t>
                      </m:r>
                      <m:r>
                        <a:rPr lang="es-CR" sz="1300" b="0" i="1">
                          <a:latin typeface="Cambria Math" panose="02040503050406030204" pitchFamily="18" charset="0"/>
                        </a:rPr>
                        <m:t> </m:t>
                      </m:r>
                      <m:r>
                        <a:rPr lang="es-CR" sz="1300" b="0" i="1">
                          <a:latin typeface="Cambria Math" panose="02040503050406030204" pitchFamily="18" charset="0"/>
                        </a:rPr>
                        <m:t>𝑐𝑜𝑛</m:t>
                      </m:r>
                      <m:r>
                        <a:rPr lang="es-CR" sz="1300" b="0" i="1">
                          <a:latin typeface="Cambria Math" panose="02040503050406030204" pitchFamily="18" charset="0"/>
                        </a:rPr>
                        <m:t> </m:t>
                      </m:r>
                      <m:r>
                        <a:rPr lang="es-CR" sz="1300" b="0" i="1">
                          <a:latin typeface="Cambria Math" panose="02040503050406030204" pitchFamily="18" charset="0"/>
                        </a:rPr>
                        <m:t>𝑒𝑠𝑡𝑟𝑎𝑡𝑒𝑔𝑖𝑎𝑠</m:t>
                      </m:r>
                      <m:r>
                        <a:rPr lang="es-CR" sz="1300" b="0" i="1">
                          <a:latin typeface="Cambria Math" panose="02040503050406030204" pitchFamily="18" charset="0"/>
                        </a:rPr>
                        <m:t> </m:t>
                      </m:r>
                      <m:r>
                        <a:rPr lang="es-CR" sz="1300" b="0" i="1">
                          <a:latin typeface="Cambria Math" panose="02040503050406030204" pitchFamily="18" charset="0"/>
                        </a:rPr>
                        <m:t>𝑑𝑒</m:t>
                      </m:r>
                      <m:r>
                        <a:rPr lang="es-CR" sz="1300" b="0" i="1">
                          <a:latin typeface="Cambria Math" panose="02040503050406030204" pitchFamily="18" charset="0"/>
                        </a:rPr>
                        <m:t> </m:t>
                      </m:r>
                      <m:r>
                        <a:rPr lang="es-CR" sz="1300" b="0" i="1">
                          <a:latin typeface="Cambria Math" panose="02040503050406030204" pitchFamily="18" charset="0"/>
                        </a:rPr>
                        <m:t>𝑟𝑒𝑑𝑢𝑐𝑐𝑖</m:t>
                      </m:r>
                      <m:r>
                        <a:rPr lang="es-CR" sz="1300" b="0" i="1">
                          <a:latin typeface="Cambria Math" panose="02040503050406030204" pitchFamily="18" charset="0"/>
                        </a:rPr>
                        <m:t>ó</m:t>
                      </m:r>
                      <m:r>
                        <a:rPr lang="es-CR" sz="1300" b="0" i="1">
                          <a:latin typeface="Cambria Math" panose="02040503050406030204" pitchFamily="18" charset="0"/>
                        </a:rPr>
                        <m:t>𝑛</m:t>
                      </m:r>
                      <m:r>
                        <a:rPr lang="es-CR" sz="1300" b="0" i="1">
                          <a:latin typeface="Cambria Math" panose="02040503050406030204" pitchFamily="18" charset="0"/>
                        </a:rPr>
                        <m:t> </m:t>
                      </m:r>
                      <m:r>
                        <a:rPr lang="es-CR" sz="1300" b="0" i="1">
                          <a:latin typeface="Cambria Math" panose="02040503050406030204" pitchFamily="18" charset="0"/>
                        </a:rPr>
                        <m:t>𝑑𝑒𝑙</m:t>
                      </m:r>
                      <m:r>
                        <a:rPr lang="es-CR" sz="1300" b="0" i="1">
                          <a:latin typeface="Cambria Math" panose="02040503050406030204" pitchFamily="18" charset="0"/>
                        </a:rPr>
                        <m:t> </m:t>
                      </m:r>
                      <m:r>
                        <a:rPr lang="es-CR" sz="1300" b="0" i="1">
                          <a:latin typeface="Cambria Math" panose="02040503050406030204" pitchFamily="18" charset="0"/>
                        </a:rPr>
                        <m:t>𝑟𝑖𝑒𝑠𝑔𝑜</m:t>
                      </m:r>
                      <m:r>
                        <a:rPr lang="es-CR" sz="1300" b="0" i="1">
                          <a:latin typeface="Cambria Math" panose="02040503050406030204" pitchFamily="18" charset="0"/>
                        </a:rPr>
                        <m:t> </m:t>
                      </m:r>
                    </m:num>
                    <m:den>
                      <m:r>
                        <a:rPr lang="es-CR" sz="1300" b="0" i="1">
                          <a:latin typeface="Cambria Math" panose="02040503050406030204" pitchFamily="18" charset="0"/>
                        </a:rPr>
                        <m:t>𝑇𝑜𝑡𝑎𝑙</m:t>
                      </m:r>
                      <m:r>
                        <a:rPr lang="es-CR" sz="1300" b="0" i="1">
                          <a:latin typeface="Cambria Math" panose="02040503050406030204" pitchFamily="18" charset="0"/>
                        </a:rPr>
                        <m:t> </m:t>
                      </m:r>
                      <m:r>
                        <a:rPr lang="es-CR" sz="1300" b="0" i="1">
                          <a:latin typeface="Cambria Math" panose="02040503050406030204" pitchFamily="18" charset="0"/>
                        </a:rPr>
                        <m:t>𝑑𝑒</m:t>
                      </m:r>
                      <m:r>
                        <a:rPr lang="es-CR" sz="1300" b="0" i="1">
                          <a:latin typeface="Cambria Math" panose="02040503050406030204" pitchFamily="18" charset="0"/>
                        </a:rPr>
                        <m:t> </m:t>
                      </m:r>
                      <m:r>
                        <a:rPr lang="es-CR" sz="1300" b="0" i="1">
                          <a:latin typeface="Cambria Math" panose="02040503050406030204" pitchFamily="18" charset="0"/>
                        </a:rPr>
                        <m:t>𝑔𝑜𝑏𝑖𝑒𝑟𝑛𝑜𝑠</m:t>
                      </m:r>
                      <m:r>
                        <a:rPr lang="es-CR" sz="1300" b="0" i="1">
                          <a:latin typeface="Cambria Math" panose="02040503050406030204" pitchFamily="18" charset="0"/>
                        </a:rPr>
                        <m:t> </m:t>
                      </m:r>
                      <m:r>
                        <a:rPr lang="es-CR" sz="1300" b="0" i="1">
                          <a:latin typeface="Cambria Math" panose="02040503050406030204" pitchFamily="18" charset="0"/>
                        </a:rPr>
                        <m:t>𝑙𝑜𝑐𝑎𝑙𝑒𝑠</m:t>
                      </m:r>
                    </m:den>
                  </m:f>
                  <m:r>
                    <a:rPr lang="es-CR" sz="1100" i="1">
                      <a:solidFill>
                        <a:schemeClr val="tx1"/>
                      </a:solidFill>
                      <a:effectLst/>
                      <a:latin typeface="Cambria Math" panose="02040503050406030204" pitchFamily="18" charset="0"/>
                      <a:ea typeface="+mn-ea"/>
                      <a:cs typeface="+mn-cs"/>
                    </a:rPr>
                    <m:t>×</m:t>
                  </m:r>
                </m:oMath>
              </a14:m>
              <a:r>
                <a:rPr lang="es-CR" sz="1100"/>
                <a:t>100</a:t>
              </a:r>
            </a:p>
          </xdr:txBody>
        </xdr:sp>
      </mc:Choice>
      <mc:Fallback xmlns="">
        <xdr:sp macro="" textlink="">
          <xdr:nvSpPr>
            <xdr:cNvPr id="2" name="CuadroTexto 1">
              <a:extLst>
                <a:ext uri="{FF2B5EF4-FFF2-40B4-BE49-F238E27FC236}">
                  <a16:creationId xmlns:a16="http://schemas.microsoft.com/office/drawing/2014/main" id="{00000000-0008-0000-4A01-000002000000}"/>
                </a:ext>
              </a:extLst>
            </xdr:cNvPr>
            <xdr:cNvSpPr txBox="1"/>
          </xdr:nvSpPr>
          <xdr:spPr>
            <a:xfrm>
              <a:off x="4279106" y="8489155"/>
              <a:ext cx="5393531" cy="4810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s-CR" sz="1300" i="0">
                  <a:latin typeface="Cambria Math" panose="02040503050406030204" pitchFamily="18" charset="0"/>
                </a:rPr>
                <a:t>(</a:t>
              </a:r>
              <a:r>
                <a:rPr lang="es-CR" sz="1300" b="0" i="0">
                  <a:latin typeface="Cambria Math" panose="02040503050406030204" pitchFamily="18" charset="0"/>
                </a:rPr>
                <a:t>𝑁ú𝑚𝑒𝑟𝑜 𝑑𝑒 𝑔𝑜𝑏𝑖𝑒𝑟𝑛𝑜𝑠 𝑙𝑜𝑐𝑎𝑙𝑒𝑠 𝑞𝑢𝑒 𝑐𝑢𝑒𝑛𝑡𝑎𝑛 𝑐𝑜𝑛 𝑒𝑠𝑡𝑟𝑎𝑡𝑒𝑔𝑖𝑎𝑠 𝑑𝑒 𝑟𝑒𝑑𝑢𝑐𝑐𝑖ó𝑛 𝑑𝑒𝑙 𝑟𝑖𝑒𝑠𝑔𝑜 )/(𝑇𝑜𝑡𝑎𝑙 𝑑𝑒 𝑔𝑜𝑏𝑖𝑒𝑟𝑛𝑜𝑠 𝑙𝑜𝑐𝑎𝑙𝑒𝑠)</a:t>
              </a:r>
              <a:r>
                <a:rPr lang="es-CR" sz="1100" i="0">
                  <a:solidFill>
                    <a:schemeClr val="tx1"/>
                  </a:solidFill>
                  <a:effectLst/>
                  <a:latin typeface="Cambria Math" panose="02040503050406030204" pitchFamily="18" charset="0"/>
                  <a:ea typeface="+mn-ea"/>
                  <a:cs typeface="+mn-cs"/>
                </a:rPr>
                <a:t>×</a:t>
              </a:r>
              <a:r>
                <a:rPr lang="es-CR" sz="1100"/>
                <a:t>100</a:t>
              </a:r>
            </a:p>
          </xdr:txBody>
        </xdr:sp>
      </mc:Fallback>
    </mc:AlternateContent>
    <xdr:clientData/>
  </xdr:oneCellAnchor>
  <xdr:oneCellAnchor>
    <xdr:from>
      <xdr:col>3</xdr:col>
      <xdr:colOff>47624</xdr:colOff>
      <xdr:row>15</xdr:row>
      <xdr:rowOff>96610</xdr:rowOff>
    </xdr:from>
    <xdr:ext cx="5789839" cy="339773"/>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1600-000002000000}"/>
                </a:ext>
              </a:extLst>
            </xdr:cNvPr>
            <xdr:cNvSpPr txBox="1"/>
          </xdr:nvSpPr>
          <xdr:spPr>
            <a:xfrm>
              <a:off x="4419599" y="7802335"/>
              <a:ext cx="5789839"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14:m>
                <m:oMath xmlns:m="http://schemas.openxmlformats.org/officeDocument/2006/math">
                  <m:f>
                    <m:fPr>
                      <m:ctrlPr>
                        <a:rPr lang="es-CR" sz="1400" i="1">
                          <a:latin typeface="Cambria Math" panose="02040503050406030204" pitchFamily="18" charset="0"/>
                        </a:rPr>
                      </m:ctrlPr>
                    </m:fPr>
                    <m:num>
                      <m:r>
                        <a:rPr lang="es-CR" sz="1400" b="0" i="1">
                          <a:latin typeface="Cambria Math" panose="02040503050406030204" pitchFamily="18" charset="0"/>
                        </a:rPr>
                        <m:t>𝑁</m:t>
                      </m:r>
                      <m:r>
                        <a:rPr lang="es-CR" sz="1400" b="0" i="1">
                          <a:latin typeface="Cambria Math" panose="02040503050406030204" pitchFamily="18" charset="0"/>
                        </a:rPr>
                        <m:t>ú</m:t>
                      </m:r>
                      <m:r>
                        <a:rPr lang="es-CR" sz="1400" b="0" i="1">
                          <a:latin typeface="Cambria Math" panose="02040503050406030204" pitchFamily="18" charset="0"/>
                        </a:rPr>
                        <m:t>𝑚𝑒𝑟𝑜</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𝑔𝑜𝑏𝑖𝑒𝑟𝑛𝑜𝑠</m:t>
                      </m:r>
                      <m:r>
                        <a:rPr lang="es-CR" sz="1400" b="0" i="1">
                          <a:latin typeface="Cambria Math" panose="02040503050406030204" pitchFamily="18" charset="0"/>
                        </a:rPr>
                        <m:t> </m:t>
                      </m:r>
                      <m:r>
                        <a:rPr lang="es-CR" sz="1400" b="0" i="1">
                          <a:latin typeface="Cambria Math" panose="02040503050406030204" pitchFamily="18" charset="0"/>
                        </a:rPr>
                        <m:t>𝑙𝑜𝑐𝑎𝑙𝑒𝑠</m:t>
                      </m:r>
                      <m:r>
                        <a:rPr lang="es-CR" sz="1400" b="0" i="1">
                          <a:latin typeface="Cambria Math" panose="02040503050406030204" pitchFamily="18" charset="0"/>
                        </a:rPr>
                        <m:t> </m:t>
                      </m:r>
                      <m:r>
                        <a:rPr lang="es-CR" sz="1400" b="0" i="1">
                          <a:latin typeface="Cambria Math" panose="02040503050406030204" pitchFamily="18" charset="0"/>
                        </a:rPr>
                        <m:t>𝑞𝑢𝑒</m:t>
                      </m:r>
                      <m:r>
                        <a:rPr lang="es-CR" sz="1400" b="0" i="1">
                          <a:latin typeface="Cambria Math" panose="02040503050406030204" pitchFamily="18" charset="0"/>
                        </a:rPr>
                        <m:t> </m:t>
                      </m:r>
                      <m:r>
                        <a:rPr lang="es-CR" sz="1400" b="0" i="1">
                          <a:latin typeface="Cambria Math" panose="02040503050406030204" pitchFamily="18" charset="0"/>
                        </a:rPr>
                        <m:t>𝑐𝑢𝑒𝑛𝑡𝑎𝑛</m:t>
                      </m:r>
                      <m:r>
                        <a:rPr lang="es-CR" sz="1400" b="0" i="1">
                          <a:latin typeface="Cambria Math" panose="02040503050406030204" pitchFamily="18" charset="0"/>
                        </a:rPr>
                        <m:t> </m:t>
                      </m:r>
                      <m:r>
                        <a:rPr lang="es-CR" sz="1400" b="0" i="1">
                          <a:latin typeface="Cambria Math" panose="02040503050406030204" pitchFamily="18" charset="0"/>
                        </a:rPr>
                        <m:t>𝑐𝑜𝑛</m:t>
                      </m:r>
                      <m:r>
                        <a:rPr lang="es-CR" sz="1400" b="0" i="1">
                          <a:latin typeface="Cambria Math" panose="02040503050406030204" pitchFamily="18" charset="0"/>
                        </a:rPr>
                        <m:t> </m:t>
                      </m:r>
                      <m:r>
                        <a:rPr lang="es-CR" sz="1400" b="0" i="1">
                          <a:latin typeface="Cambria Math" panose="02040503050406030204" pitchFamily="18" charset="0"/>
                        </a:rPr>
                        <m:t>𝑒𝑠𝑡𝑟𝑎𝑡𝑒𝑔𝑖𝑎𝑠</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𝑟𝑒𝑑𝑢𝑐𝑐𝑖</m:t>
                      </m:r>
                      <m:r>
                        <a:rPr lang="es-CR" sz="1400" b="0" i="1">
                          <a:latin typeface="Cambria Math" panose="02040503050406030204" pitchFamily="18" charset="0"/>
                        </a:rPr>
                        <m:t>ó</m:t>
                      </m:r>
                      <m:r>
                        <a:rPr lang="es-CR" sz="1400" b="0" i="1">
                          <a:latin typeface="Cambria Math" panose="02040503050406030204" pitchFamily="18" charset="0"/>
                        </a:rPr>
                        <m:t>𝑛</m:t>
                      </m:r>
                      <m:r>
                        <a:rPr lang="es-CR" sz="1400" b="0" i="1">
                          <a:latin typeface="Cambria Math" panose="02040503050406030204" pitchFamily="18" charset="0"/>
                        </a:rPr>
                        <m:t> </m:t>
                      </m:r>
                      <m:r>
                        <a:rPr lang="es-CR" sz="1400" b="0" i="1">
                          <a:latin typeface="Cambria Math" panose="02040503050406030204" pitchFamily="18" charset="0"/>
                        </a:rPr>
                        <m:t>𝑑𝑒𝑙</m:t>
                      </m:r>
                      <m:r>
                        <a:rPr lang="es-CR" sz="1400" b="0" i="1">
                          <a:latin typeface="Cambria Math" panose="02040503050406030204" pitchFamily="18" charset="0"/>
                        </a:rPr>
                        <m:t> </m:t>
                      </m:r>
                      <m:r>
                        <a:rPr lang="es-CR" sz="1400" b="0" i="1">
                          <a:latin typeface="Cambria Math" panose="02040503050406030204" pitchFamily="18" charset="0"/>
                        </a:rPr>
                        <m:t>𝑟𝑖𝑒𝑠𝑔𝑜</m:t>
                      </m:r>
                      <m:r>
                        <a:rPr lang="es-CR" sz="1400" b="0" i="1">
                          <a:latin typeface="Cambria Math" panose="02040503050406030204" pitchFamily="18" charset="0"/>
                        </a:rPr>
                        <m:t> </m:t>
                      </m:r>
                    </m:num>
                    <m:den>
                      <m:r>
                        <a:rPr lang="es-CR" sz="1400" b="0" i="1">
                          <a:latin typeface="Cambria Math" panose="02040503050406030204" pitchFamily="18" charset="0"/>
                        </a:rPr>
                        <m:t>𝑇𝑜𝑡𝑎𝑙</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𝑔𝑜𝑏𝑖𝑒𝑟𝑛𝑜𝑠</m:t>
                      </m:r>
                      <m:r>
                        <a:rPr lang="es-CR" sz="1400" b="0" i="1">
                          <a:latin typeface="Cambria Math" panose="02040503050406030204" pitchFamily="18" charset="0"/>
                        </a:rPr>
                        <m:t> </m:t>
                      </m:r>
                      <m:r>
                        <a:rPr lang="es-CR" sz="1400" b="0" i="1">
                          <a:latin typeface="Cambria Math" panose="02040503050406030204" pitchFamily="18" charset="0"/>
                        </a:rPr>
                        <m:t>𝑙𝑜𝑐𝑎𝑙𝑒𝑠</m:t>
                      </m:r>
                    </m:den>
                  </m:f>
                  <m:r>
                    <a:rPr lang="es-CR" sz="1400" b="0" i="1">
                      <a:latin typeface="Cambria Math" panose="02040503050406030204" pitchFamily="18" charset="0"/>
                      <a:ea typeface="Cambria Math" panose="02040503050406030204" pitchFamily="18" charset="0"/>
                    </a:rPr>
                    <m:t>×</m:t>
                  </m:r>
                </m:oMath>
              </a14:m>
              <a:r>
                <a:rPr lang="es-CR" sz="1200"/>
                <a:t>100</a:t>
              </a:r>
            </a:p>
          </xdr:txBody>
        </xdr:sp>
      </mc:Choice>
      <mc:Fallback xmlns="">
        <xdr:sp macro="" textlink="">
          <xdr:nvSpPr>
            <xdr:cNvPr id="5" name="CuadroTexto 4">
              <a:extLst>
                <a:ext uri="{FF2B5EF4-FFF2-40B4-BE49-F238E27FC236}">
                  <a16:creationId xmlns:a16="http://schemas.microsoft.com/office/drawing/2014/main" id="{00000000-0008-0000-1600-000002000000}"/>
                </a:ext>
              </a:extLst>
            </xdr:cNvPr>
            <xdr:cNvSpPr txBox="1"/>
          </xdr:nvSpPr>
          <xdr:spPr>
            <a:xfrm>
              <a:off x="4419599" y="7802335"/>
              <a:ext cx="5789839"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CR" sz="1400" i="0">
                  <a:latin typeface="Cambria Math" panose="02040503050406030204" pitchFamily="18" charset="0"/>
                </a:rPr>
                <a:t>(</a:t>
              </a:r>
              <a:r>
                <a:rPr lang="es-CR" sz="1400" b="0" i="0">
                  <a:latin typeface="Cambria Math" panose="02040503050406030204" pitchFamily="18" charset="0"/>
                </a:rPr>
                <a:t>𝑁ú𝑚𝑒𝑟𝑜 𝑑𝑒 𝑔𝑜𝑏𝑖𝑒𝑟𝑛𝑜𝑠 𝑙𝑜𝑐𝑎𝑙𝑒𝑠 𝑞𝑢𝑒 𝑐𝑢𝑒𝑛𝑡𝑎𝑛 𝑐𝑜𝑛 𝑒𝑠𝑡𝑟𝑎𝑡𝑒𝑔𝑖𝑎𝑠 𝑑𝑒 𝑟𝑒𝑑𝑢𝑐𝑐𝑖ó𝑛 𝑑𝑒𝑙 𝑟𝑖𝑒𝑠𝑔𝑜 )/(𝑇𝑜𝑡𝑎𝑙 𝑑𝑒 𝑔𝑜𝑏𝑖𝑒𝑟𝑛𝑜𝑠 𝑙𝑜𝑐𝑎𝑙𝑒𝑠)</a:t>
              </a:r>
              <a:r>
                <a:rPr lang="es-CR" sz="1400" b="0" i="0">
                  <a:latin typeface="Cambria Math" panose="02040503050406030204" pitchFamily="18" charset="0"/>
                  <a:ea typeface="Cambria Math" panose="02040503050406030204" pitchFamily="18" charset="0"/>
                </a:rPr>
                <a:t>×</a:t>
              </a:r>
              <a:r>
                <a:rPr lang="es-CR" sz="1200"/>
                <a:t>100</a:t>
              </a:r>
            </a:p>
          </xdr:txBody>
        </xdr:sp>
      </mc:Fallback>
    </mc:AlternateContent>
    <xdr:clientData/>
  </xdr:oneCellAnchor>
  <xdr:oneCellAnchor>
    <xdr:from>
      <xdr:col>3</xdr:col>
      <xdr:colOff>47624</xdr:colOff>
      <xdr:row>15</xdr:row>
      <xdr:rowOff>96610</xdr:rowOff>
    </xdr:from>
    <xdr:ext cx="5789839" cy="339773"/>
    <mc:AlternateContent xmlns:mc="http://schemas.openxmlformats.org/markup-compatibility/2006" xmlns:a14="http://schemas.microsoft.com/office/drawing/2010/main">
      <mc:Choice Requires="a14">
        <xdr:sp macro="" textlink="">
          <xdr:nvSpPr>
            <xdr:cNvPr id="6" name="CuadroTexto 5">
              <a:extLst>
                <a:ext uri="{FF2B5EF4-FFF2-40B4-BE49-F238E27FC236}">
                  <a16:creationId xmlns:a16="http://schemas.microsoft.com/office/drawing/2014/main" id="{00000000-0008-0000-1600-000002000000}"/>
                </a:ext>
              </a:extLst>
            </xdr:cNvPr>
            <xdr:cNvSpPr txBox="1"/>
          </xdr:nvSpPr>
          <xdr:spPr>
            <a:xfrm>
              <a:off x="4419599" y="7802335"/>
              <a:ext cx="5789839"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14:m>
                <m:oMath xmlns:m="http://schemas.openxmlformats.org/officeDocument/2006/math">
                  <m:f>
                    <m:fPr>
                      <m:ctrlPr>
                        <a:rPr lang="es-CR" sz="1400" i="1">
                          <a:latin typeface="Cambria Math" panose="02040503050406030204" pitchFamily="18" charset="0"/>
                        </a:rPr>
                      </m:ctrlPr>
                    </m:fPr>
                    <m:num>
                      <m:r>
                        <a:rPr lang="es-CR" sz="1400" b="0" i="1">
                          <a:latin typeface="Cambria Math" panose="02040503050406030204" pitchFamily="18" charset="0"/>
                        </a:rPr>
                        <m:t>𝑁</m:t>
                      </m:r>
                      <m:r>
                        <a:rPr lang="es-CR" sz="1400" b="0" i="1">
                          <a:latin typeface="Cambria Math" panose="02040503050406030204" pitchFamily="18" charset="0"/>
                        </a:rPr>
                        <m:t>ú</m:t>
                      </m:r>
                      <m:r>
                        <a:rPr lang="es-CR" sz="1400" b="0" i="1">
                          <a:latin typeface="Cambria Math" panose="02040503050406030204" pitchFamily="18" charset="0"/>
                        </a:rPr>
                        <m:t>𝑚𝑒𝑟𝑜</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𝑔𝑜𝑏𝑖𝑒𝑟𝑛𝑜𝑠</m:t>
                      </m:r>
                      <m:r>
                        <a:rPr lang="es-CR" sz="1400" b="0" i="1">
                          <a:latin typeface="Cambria Math" panose="02040503050406030204" pitchFamily="18" charset="0"/>
                        </a:rPr>
                        <m:t> </m:t>
                      </m:r>
                      <m:r>
                        <a:rPr lang="es-CR" sz="1400" b="0" i="1">
                          <a:latin typeface="Cambria Math" panose="02040503050406030204" pitchFamily="18" charset="0"/>
                        </a:rPr>
                        <m:t>𝑙𝑜𝑐𝑎𝑙𝑒𝑠</m:t>
                      </m:r>
                      <m:r>
                        <a:rPr lang="es-CR" sz="1400" b="0" i="1">
                          <a:latin typeface="Cambria Math" panose="02040503050406030204" pitchFamily="18" charset="0"/>
                        </a:rPr>
                        <m:t> </m:t>
                      </m:r>
                      <m:r>
                        <a:rPr lang="es-CR" sz="1400" b="0" i="1">
                          <a:latin typeface="Cambria Math" panose="02040503050406030204" pitchFamily="18" charset="0"/>
                        </a:rPr>
                        <m:t>𝑞𝑢𝑒</m:t>
                      </m:r>
                      <m:r>
                        <a:rPr lang="es-CR" sz="1400" b="0" i="1">
                          <a:latin typeface="Cambria Math" panose="02040503050406030204" pitchFamily="18" charset="0"/>
                        </a:rPr>
                        <m:t> </m:t>
                      </m:r>
                      <m:r>
                        <a:rPr lang="es-CR" sz="1400" b="0" i="1">
                          <a:latin typeface="Cambria Math" panose="02040503050406030204" pitchFamily="18" charset="0"/>
                        </a:rPr>
                        <m:t>𝑐𝑢𝑒𝑛𝑡𝑎𝑛</m:t>
                      </m:r>
                      <m:r>
                        <a:rPr lang="es-CR" sz="1400" b="0" i="1">
                          <a:latin typeface="Cambria Math" panose="02040503050406030204" pitchFamily="18" charset="0"/>
                        </a:rPr>
                        <m:t> </m:t>
                      </m:r>
                      <m:r>
                        <a:rPr lang="es-CR" sz="1400" b="0" i="1">
                          <a:latin typeface="Cambria Math" panose="02040503050406030204" pitchFamily="18" charset="0"/>
                        </a:rPr>
                        <m:t>𝑐𝑜𝑛</m:t>
                      </m:r>
                      <m:r>
                        <a:rPr lang="es-CR" sz="1400" b="0" i="1">
                          <a:latin typeface="Cambria Math" panose="02040503050406030204" pitchFamily="18" charset="0"/>
                        </a:rPr>
                        <m:t> </m:t>
                      </m:r>
                      <m:r>
                        <a:rPr lang="es-CR" sz="1400" b="0" i="1">
                          <a:latin typeface="Cambria Math" panose="02040503050406030204" pitchFamily="18" charset="0"/>
                        </a:rPr>
                        <m:t>𝑒𝑠𝑡𝑟𝑎𝑡𝑒𝑔𝑖𝑎𝑠</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𝑟𝑒𝑑𝑢𝑐𝑐𝑖</m:t>
                      </m:r>
                      <m:r>
                        <a:rPr lang="es-CR" sz="1400" b="0" i="1">
                          <a:latin typeface="Cambria Math" panose="02040503050406030204" pitchFamily="18" charset="0"/>
                        </a:rPr>
                        <m:t>ó</m:t>
                      </m:r>
                      <m:r>
                        <a:rPr lang="es-CR" sz="1400" b="0" i="1">
                          <a:latin typeface="Cambria Math" panose="02040503050406030204" pitchFamily="18" charset="0"/>
                        </a:rPr>
                        <m:t>𝑛</m:t>
                      </m:r>
                      <m:r>
                        <a:rPr lang="es-CR" sz="1400" b="0" i="1">
                          <a:latin typeface="Cambria Math" panose="02040503050406030204" pitchFamily="18" charset="0"/>
                        </a:rPr>
                        <m:t> </m:t>
                      </m:r>
                      <m:r>
                        <a:rPr lang="es-CR" sz="1400" b="0" i="1">
                          <a:latin typeface="Cambria Math" panose="02040503050406030204" pitchFamily="18" charset="0"/>
                        </a:rPr>
                        <m:t>𝑑𝑒𝑙</m:t>
                      </m:r>
                      <m:r>
                        <a:rPr lang="es-CR" sz="1400" b="0" i="1">
                          <a:latin typeface="Cambria Math" panose="02040503050406030204" pitchFamily="18" charset="0"/>
                        </a:rPr>
                        <m:t> </m:t>
                      </m:r>
                      <m:r>
                        <a:rPr lang="es-CR" sz="1400" b="0" i="1">
                          <a:latin typeface="Cambria Math" panose="02040503050406030204" pitchFamily="18" charset="0"/>
                        </a:rPr>
                        <m:t>𝑟𝑖𝑒𝑠𝑔𝑜</m:t>
                      </m:r>
                      <m:r>
                        <a:rPr lang="es-CR" sz="1400" b="0" i="1">
                          <a:latin typeface="Cambria Math" panose="02040503050406030204" pitchFamily="18" charset="0"/>
                        </a:rPr>
                        <m:t> </m:t>
                      </m:r>
                    </m:num>
                    <m:den>
                      <m:r>
                        <a:rPr lang="es-CR" sz="1400" b="0" i="1">
                          <a:latin typeface="Cambria Math" panose="02040503050406030204" pitchFamily="18" charset="0"/>
                        </a:rPr>
                        <m:t>𝑇𝑜𝑡𝑎𝑙</m:t>
                      </m:r>
                      <m:r>
                        <a:rPr lang="es-CR" sz="1400" b="0" i="1">
                          <a:latin typeface="Cambria Math" panose="02040503050406030204" pitchFamily="18" charset="0"/>
                        </a:rPr>
                        <m:t> </m:t>
                      </m:r>
                      <m:r>
                        <a:rPr lang="es-CR" sz="1400" b="0" i="1">
                          <a:latin typeface="Cambria Math" panose="02040503050406030204" pitchFamily="18" charset="0"/>
                        </a:rPr>
                        <m:t>𝑑𝑒</m:t>
                      </m:r>
                      <m:r>
                        <a:rPr lang="es-CR" sz="1400" b="0" i="1">
                          <a:latin typeface="Cambria Math" panose="02040503050406030204" pitchFamily="18" charset="0"/>
                        </a:rPr>
                        <m:t> </m:t>
                      </m:r>
                      <m:r>
                        <a:rPr lang="es-CR" sz="1400" b="0" i="1">
                          <a:latin typeface="Cambria Math" panose="02040503050406030204" pitchFamily="18" charset="0"/>
                        </a:rPr>
                        <m:t>𝑔𝑜𝑏𝑖𝑒𝑟𝑛𝑜𝑠</m:t>
                      </m:r>
                      <m:r>
                        <a:rPr lang="es-CR" sz="1400" b="0" i="1">
                          <a:latin typeface="Cambria Math" panose="02040503050406030204" pitchFamily="18" charset="0"/>
                        </a:rPr>
                        <m:t> </m:t>
                      </m:r>
                      <m:r>
                        <a:rPr lang="es-CR" sz="1400" b="0" i="1">
                          <a:latin typeface="Cambria Math" panose="02040503050406030204" pitchFamily="18" charset="0"/>
                        </a:rPr>
                        <m:t>𝑙𝑜𝑐𝑎𝑙𝑒𝑠</m:t>
                      </m:r>
                    </m:den>
                  </m:f>
                  <m:r>
                    <a:rPr lang="es-CR" sz="1400" b="0" i="1">
                      <a:latin typeface="Cambria Math" panose="02040503050406030204" pitchFamily="18" charset="0"/>
                      <a:ea typeface="Cambria Math" panose="02040503050406030204" pitchFamily="18" charset="0"/>
                    </a:rPr>
                    <m:t>×</m:t>
                  </m:r>
                </m:oMath>
              </a14:m>
              <a:r>
                <a:rPr lang="es-CR" sz="1200"/>
                <a:t>100</a:t>
              </a:r>
            </a:p>
          </xdr:txBody>
        </xdr:sp>
      </mc:Choice>
      <mc:Fallback xmlns="">
        <xdr:sp macro="" textlink="">
          <xdr:nvSpPr>
            <xdr:cNvPr id="6" name="CuadroTexto 5">
              <a:extLst>
                <a:ext uri="{FF2B5EF4-FFF2-40B4-BE49-F238E27FC236}">
                  <a16:creationId xmlns:a16="http://schemas.microsoft.com/office/drawing/2014/main" id="{00000000-0008-0000-1600-000002000000}"/>
                </a:ext>
              </a:extLst>
            </xdr:cNvPr>
            <xdr:cNvSpPr txBox="1"/>
          </xdr:nvSpPr>
          <xdr:spPr>
            <a:xfrm>
              <a:off x="4419599" y="7802335"/>
              <a:ext cx="5789839"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CR" sz="1400" i="0">
                  <a:latin typeface="Cambria Math" panose="02040503050406030204" pitchFamily="18" charset="0"/>
                </a:rPr>
                <a:t>(</a:t>
              </a:r>
              <a:r>
                <a:rPr lang="es-CR" sz="1400" b="0" i="0">
                  <a:latin typeface="Cambria Math" panose="02040503050406030204" pitchFamily="18" charset="0"/>
                </a:rPr>
                <a:t>𝑁ú𝑚𝑒𝑟𝑜 𝑑𝑒 𝑔𝑜𝑏𝑖𝑒𝑟𝑛𝑜𝑠 𝑙𝑜𝑐𝑎𝑙𝑒𝑠 𝑞𝑢𝑒 𝑐𝑢𝑒𝑛𝑡𝑎𝑛 𝑐𝑜𝑛 𝑒𝑠𝑡𝑟𝑎𝑡𝑒𝑔𝑖𝑎𝑠 𝑑𝑒 𝑟𝑒𝑑𝑢𝑐𝑐𝑖ó𝑛 𝑑𝑒𝑙 𝑟𝑖𝑒𝑠𝑔𝑜 )/(𝑇𝑜𝑡𝑎𝑙 𝑑𝑒 𝑔𝑜𝑏𝑖𝑒𝑟𝑛𝑜𝑠 𝑙𝑜𝑐𝑎𝑙𝑒𝑠)</a:t>
              </a:r>
              <a:r>
                <a:rPr lang="es-CR" sz="1400" b="0" i="0">
                  <a:latin typeface="Cambria Math" panose="02040503050406030204" pitchFamily="18" charset="0"/>
                  <a:ea typeface="Cambria Math" panose="02040503050406030204" pitchFamily="18" charset="0"/>
                </a:rPr>
                <a:t>×</a:t>
              </a:r>
              <a:r>
                <a:rPr lang="es-CR" sz="1200"/>
                <a:t>100</a:t>
              </a:r>
            </a:p>
          </xdr:txBody>
        </xdr:sp>
      </mc:Fallback>
    </mc:AlternateContent>
    <xdr:clientData/>
  </xdr:oneCellAnchor>
</xdr:wsDr>
</file>

<file path=xl/drawings/drawing252.xml><?xml version="1.0" encoding="utf-8"?>
<xdr:wsDr xmlns:xdr="http://schemas.openxmlformats.org/drawingml/2006/spreadsheetDrawing" xmlns:a="http://schemas.openxmlformats.org/drawingml/2006/main">
  <xdr:twoCellAnchor editAs="oneCell">
    <xdr:from>
      <xdr:col>0</xdr:col>
      <xdr:colOff>381000</xdr:colOff>
      <xdr:row>2</xdr:row>
      <xdr:rowOff>66675</xdr:rowOff>
    </xdr:from>
    <xdr:to>
      <xdr:col>1</xdr:col>
      <xdr:colOff>400050</xdr:colOff>
      <xdr:row>3</xdr:row>
      <xdr:rowOff>137801</xdr:rowOff>
    </xdr:to>
    <xdr:pic>
      <xdr:nvPicPr>
        <xdr:cNvPr id="2" name="Imagen 1">
          <a:extLst>
            <a:ext uri="{FF2B5EF4-FFF2-40B4-BE49-F238E27FC236}">
              <a16:creationId xmlns:a16="http://schemas.microsoft.com/office/drawing/2014/main" id="{00000000-0008-0000-4D01-000002000000}"/>
            </a:ext>
          </a:extLst>
        </xdr:cNvPr>
        <xdr:cNvPicPr>
          <a:picLocks noChangeAspect="1"/>
        </xdr:cNvPicPr>
      </xdr:nvPicPr>
      <xdr:blipFill>
        <a:blip xmlns:r="http://schemas.openxmlformats.org/officeDocument/2006/relationships" r:embed="rId1"/>
        <a:stretch>
          <a:fillRect/>
        </a:stretch>
      </xdr:blipFill>
      <xdr:spPr>
        <a:xfrm>
          <a:off x="381000" y="447675"/>
          <a:ext cx="781050" cy="766451"/>
        </a:xfrm>
        <a:prstGeom prst="rect">
          <a:avLst/>
        </a:prstGeom>
        <a:ln w="28575">
          <a:solidFill>
            <a:schemeClr val="bg1"/>
          </a:solidFill>
        </a:ln>
      </xdr:spPr>
    </xdr:pic>
    <xdr:clientData/>
  </xdr:twoCellAnchor>
</xdr:wsDr>
</file>

<file path=xl/drawings/drawing253.xml><?xml version="1.0" encoding="utf-8"?>
<xdr:wsDr xmlns:xdr="http://schemas.openxmlformats.org/drawingml/2006/spreadsheetDrawing" xmlns:a="http://schemas.openxmlformats.org/drawingml/2006/main">
  <xdr:oneCellAnchor>
    <xdr:from>
      <xdr:col>3</xdr:col>
      <xdr:colOff>909637</xdr:colOff>
      <xdr:row>15</xdr:row>
      <xdr:rowOff>244474</xdr:rowOff>
    </xdr:from>
    <xdr:ext cx="2261966" cy="172227"/>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6101-000002000000}"/>
                </a:ext>
              </a:extLst>
            </xdr:cNvPr>
            <xdr:cNvSpPr txBox="1"/>
          </xdr:nvSpPr>
          <xdr:spPr>
            <a:xfrm>
              <a:off x="4967287" y="6550024"/>
              <a:ext cx="226196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1=</m:t>
                    </m:r>
                    <m:r>
                      <a:rPr lang="es-CR" sz="1100" b="0" i="1">
                        <a:latin typeface="Cambria Math" panose="02040503050406030204" pitchFamily="18" charset="0"/>
                      </a:rPr>
                      <m:t>𝑠𝑖</m:t>
                    </m:r>
                    <m:r>
                      <a:rPr lang="es-CR" sz="1100" b="0" i="1">
                        <a:latin typeface="Cambria Math" panose="02040503050406030204" pitchFamily="18" charset="0"/>
                      </a:rPr>
                      <m:t> </m:t>
                    </m:r>
                    <m:r>
                      <a:rPr lang="es-CR" sz="1100" b="0" i="1">
                        <a:latin typeface="Cambria Math" panose="02040503050406030204" pitchFamily="18" charset="0"/>
                      </a:rPr>
                      <m:t>𝑠𝑒</m:t>
                    </m:r>
                    <m:r>
                      <a:rPr lang="es-CR" sz="1100" b="0" i="1">
                        <a:latin typeface="Cambria Math" panose="02040503050406030204" pitchFamily="18" charset="0"/>
                      </a:rPr>
                      <m:t> </m:t>
                    </m:r>
                    <m:r>
                      <a:rPr lang="es-CR" sz="1100" b="0" i="1">
                        <a:latin typeface="Cambria Math" panose="02040503050406030204" pitchFamily="18" charset="0"/>
                      </a:rPr>
                      <m:t>𝑖𝑛𝑐𝑙𝑢𝑦𝑒</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𝑡𝑒𝑚</m:t>
                        </m:r>
                        <m:r>
                          <a:rPr lang="es-CR" sz="1100" b="0" i="1">
                            <a:latin typeface="Cambria Math" panose="02040503050406030204" pitchFamily="18" charset="0"/>
                          </a:rPr>
                          <m:t>á</m:t>
                        </m:r>
                        <m:r>
                          <a:rPr lang="es-CR" sz="1100" b="0" i="1">
                            <a:latin typeface="Cambria Math" panose="02040503050406030204" pitchFamily="18" charset="0"/>
                          </a:rPr>
                          <m:t>𝑡𝑖𝑐𝑎</m:t>
                        </m:r>
                        <m:r>
                          <a:rPr lang="es-CR" sz="1100" b="0" i="1">
                            <a:latin typeface="Cambria Math" panose="02040503050406030204" pitchFamily="18" charset="0"/>
                          </a:rPr>
                          <m:t> </m:t>
                        </m:r>
                      </m:e>
                      <m:sub>
                        <m:r>
                          <a:rPr lang="es-CR" sz="1100" b="0" i="1">
                            <a:latin typeface="Cambria Math" panose="02040503050406030204" pitchFamily="18" charset="0"/>
                          </a:rPr>
                          <m:t>𝑖</m:t>
                        </m:r>
                        <m:r>
                          <a:rPr lang="es-CR" sz="1100" b="0" i="1">
                            <a:latin typeface="Cambria Math" panose="02040503050406030204" pitchFamily="18" charset="0"/>
                          </a:rPr>
                          <m:t> </m:t>
                        </m:r>
                      </m:sub>
                    </m:sSub>
                    <m:r>
                      <a:rPr lang="es-CR" sz="1100" b="0" i="1">
                        <a:latin typeface="Cambria Math" panose="02040503050406030204" pitchFamily="18" charset="0"/>
                      </a:rPr>
                      <m:t>𝑒𝑛</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𝑓𝑖𝑛</m:t>
                        </m:r>
                        <m:r>
                          <a:rPr lang="es-CR" sz="1100" b="0" i="1">
                            <a:latin typeface="Cambria Math" panose="02040503050406030204" pitchFamily="18" charset="0"/>
                          </a:rPr>
                          <m:t> </m:t>
                        </m:r>
                      </m:e>
                      <m:sub>
                        <m:r>
                          <a:rPr lang="es-CR" sz="1100" b="0" i="1">
                            <a:latin typeface="Cambria Math" panose="02040503050406030204" pitchFamily="18" charset="0"/>
                          </a:rPr>
                          <m:t>𝑛</m:t>
                        </m:r>
                      </m:sub>
                    </m:sSub>
                  </m:oMath>
                </m:oMathPara>
              </a14:m>
              <a:endParaRPr lang="es-CR" sz="1100" b="0"/>
            </a:p>
          </xdr:txBody>
        </xdr:sp>
      </mc:Choice>
      <mc:Fallback xmlns="">
        <xdr:sp macro="" textlink="">
          <xdr:nvSpPr>
            <xdr:cNvPr id="2" name="CuadroTexto 1">
              <a:extLst>
                <a:ext uri="{FF2B5EF4-FFF2-40B4-BE49-F238E27FC236}">
                  <a16:creationId xmlns:a16="http://schemas.microsoft.com/office/drawing/2014/main" id="{00000000-0008-0000-6101-000002000000}"/>
                </a:ext>
              </a:extLst>
            </xdr:cNvPr>
            <xdr:cNvSpPr txBox="1"/>
          </xdr:nvSpPr>
          <xdr:spPr>
            <a:xfrm>
              <a:off x="4967287" y="6550024"/>
              <a:ext cx="226196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1=𝑠𝑖 𝑠𝑒 𝑖𝑛𝑐𝑙𝑢𝑦𝑒 〖𝑡𝑒𝑚á𝑡𝑖𝑐𝑎 〗_(𝑖 ) 𝑒𝑛 〖𝑓𝑖𝑛 〗_𝑛</a:t>
              </a:r>
              <a:endParaRPr lang="es-CR" sz="1100" b="0"/>
            </a:p>
          </xdr:txBody>
        </xdr:sp>
      </mc:Fallback>
    </mc:AlternateContent>
    <xdr:clientData/>
  </xdr:oneCellAnchor>
  <xdr:oneCellAnchor>
    <xdr:from>
      <xdr:col>3</xdr:col>
      <xdr:colOff>912812</xdr:colOff>
      <xdr:row>15</xdr:row>
      <xdr:rowOff>496358</xdr:rowOff>
    </xdr:from>
    <xdr:ext cx="2452146" cy="172227"/>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6101-000003000000}"/>
                </a:ext>
              </a:extLst>
            </xdr:cNvPr>
            <xdr:cNvSpPr txBox="1"/>
          </xdr:nvSpPr>
          <xdr:spPr>
            <a:xfrm>
              <a:off x="4970462" y="6801908"/>
              <a:ext cx="2452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0=</m:t>
                    </m:r>
                    <m:r>
                      <a:rPr lang="es-CR" sz="1100" b="0" i="1">
                        <a:latin typeface="Cambria Math" panose="02040503050406030204" pitchFamily="18" charset="0"/>
                      </a:rPr>
                      <m:t>𝑠𝑖</m:t>
                    </m:r>
                    <m:r>
                      <a:rPr lang="es-CR" sz="1100" b="0" i="1">
                        <a:latin typeface="Cambria Math" panose="02040503050406030204" pitchFamily="18" charset="0"/>
                      </a:rPr>
                      <m:t> </m:t>
                    </m:r>
                    <m:r>
                      <a:rPr lang="es-CR" sz="1100" b="0" i="1">
                        <a:latin typeface="Cambria Math" panose="02040503050406030204" pitchFamily="18" charset="0"/>
                      </a:rPr>
                      <m:t>𝑛𝑜</m:t>
                    </m:r>
                    <m:r>
                      <a:rPr lang="es-CR" sz="1100" b="0" i="1">
                        <a:latin typeface="Cambria Math" panose="02040503050406030204" pitchFamily="18" charset="0"/>
                      </a:rPr>
                      <m:t> </m:t>
                    </m:r>
                    <m:r>
                      <a:rPr lang="es-CR" sz="1100" b="0" i="1">
                        <a:latin typeface="Cambria Math" panose="02040503050406030204" pitchFamily="18" charset="0"/>
                      </a:rPr>
                      <m:t>𝑠𝑒</m:t>
                    </m:r>
                    <m:r>
                      <a:rPr lang="es-CR" sz="1100" b="0" i="1">
                        <a:latin typeface="Cambria Math" panose="02040503050406030204" pitchFamily="18" charset="0"/>
                      </a:rPr>
                      <m:t> </m:t>
                    </m:r>
                    <m:r>
                      <a:rPr lang="es-CR" sz="1100" b="0" i="1">
                        <a:latin typeface="Cambria Math" panose="02040503050406030204" pitchFamily="18" charset="0"/>
                      </a:rPr>
                      <m:t>𝑖𝑛𝑐𝑙𝑢𝑦𝑒</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𝑡𝑒𝑚</m:t>
                        </m:r>
                        <m:r>
                          <a:rPr lang="es-CR" sz="1100" b="0" i="1">
                            <a:latin typeface="Cambria Math" panose="02040503050406030204" pitchFamily="18" charset="0"/>
                          </a:rPr>
                          <m:t>á</m:t>
                        </m:r>
                        <m:r>
                          <a:rPr lang="es-CR" sz="1100" b="0" i="1">
                            <a:latin typeface="Cambria Math" panose="02040503050406030204" pitchFamily="18" charset="0"/>
                          </a:rPr>
                          <m:t>𝑡𝑖𝑐𝑎</m:t>
                        </m:r>
                        <m:r>
                          <a:rPr lang="es-CR" sz="1100" b="0" i="1">
                            <a:latin typeface="Cambria Math" panose="02040503050406030204" pitchFamily="18" charset="0"/>
                          </a:rPr>
                          <m:t> </m:t>
                        </m:r>
                      </m:e>
                      <m:sub>
                        <m:r>
                          <a:rPr lang="es-CR" sz="1100" b="0" i="1">
                            <a:latin typeface="Cambria Math" panose="02040503050406030204" pitchFamily="18" charset="0"/>
                          </a:rPr>
                          <m:t>𝑖</m:t>
                        </m:r>
                        <m:r>
                          <a:rPr lang="es-CR" sz="1100" b="0" i="1">
                            <a:latin typeface="Cambria Math" panose="02040503050406030204" pitchFamily="18" charset="0"/>
                          </a:rPr>
                          <m:t> </m:t>
                        </m:r>
                      </m:sub>
                    </m:sSub>
                    <m:r>
                      <a:rPr lang="es-CR" sz="1100" b="0" i="1">
                        <a:latin typeface="Cambria Math" panose="02040503050406030204" pitchFamily="18" charset="0"/>
                      </a:rPr>
                      <m:t>𝑒𝑛</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𝑓𝑖𝑛</m:t>
                        </m:r>
                        <m:r>
                          <a:rPr lang="es-CR" sz="1100" b="0" i="1">
                            <a:latin typeface="Cambria Math" panose="02040503050406030204" pitchFamily="18" charset="0"/>
                          </a:rPr>
                          <m:t> </m:t>
                        </m:r>
                      </m:e>
                      <m:sub>
                        <m:r>
                          <a:rPr lang="es-CR" sz="1100" b="0" i="1">
                            <a:latin typeface="Cambria Math" panose="02040503050406030204" pitchFamily="18" charset="0"/>
                          </a:rPr>
                          <m:t>𝑛</m:t>
                        </m:r>
                      </m:sub>
                    </m:sSub>
                  </m:oMath>
                </m:oMathPara>
              </a14:m>
              <a:endParaRPr lang="es-CR" sz="1100" b="0"/>
            </a:p>
          </xdr:txBody>
        </xdr:sp>
      </mc:Choice>
      <mc:Fallback xmlns="">
        <xdr:sp macro="" textlink="">
          <xdr:nvSpPr>
            <xdr:cNvPr id="3" name="CuadroTexto 2">
              <a:extLst>
                <a:ext uri="{FF2B5EF4-FFF2-40B4-BE49-F238E27FC236}">
                  <a16:creationId xmlns:a16="http://schemas.microsoft.com/office/drawing/2014/main" id="{00000000-0008-0000-6101-000003000000}"/>
                </a:ext>
              </a:extLst>
            </xdr:cNvPr>
            <xdr:cNvSpPr txBox="1"/>
          </xdr:nvSpPr>
          <xdr:spPr>
            <a:xfrm>
              <a:off x="4970462" y="6801908"/>
              <a:ext cx="2452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0=𝑠𝑖 𝑛𝑜 𝑠𝑒 𝑖𝑛𝑐𝑙𝑢𝑦𝑒 〖𝑡𝑒𝑚á𝑡𝑖𝑐𝑎 〗_(𝑖 ) 𝑒𝑛 〖𝑓𝑖𝑛 〗_𝑛</a:t>
              </a:r>
              <a:endParaRPr lang="es-CR" sz="1100" b="0"/>
            </a:p>
          </xdr:txBody>
        </xdr:sp>
      </mc:Fallback>
    </mc:AlternateContent>
    <xdr:clientData/>
  </xdr:oneCellAnchor>
  <xdr:oneCellAnchor>
    <xdr:from>
      <xdr:col>3</xdr:col>
      <xdr:colOff>909637</xdr:colOff>
      <xdr:row>15</xdr:row>
      <xdr:rowOff>244474</xdr:rowOff>
    </xdr:from>
    <xdr:ext cx="2261966" cy="172227"/>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6101-000002000000}"/>
                </a:ext>
              </a:extLst>
            </xdr:cNvPr>
            <xdr:cNvSpPr txBox="1"/>
          </xdr:nvSpPr>
          <xdr:spPr>
            <a:xfrm>
              <a:off x="3995737" y="6569074"/>
              <a:ext cx="226196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1=</m:t>
                    </m:r>
                    <m:r>
                      <a:rPr lang="es-CR" sz="1100" b="0" i="1">
                        <a:latin typeface="Cambria Math" panose="02040503050406030204" pitchFamily="18" charset="0"/>
                      </a:rPr>
                      <m:t>𝑠𝑖</m:t>
                    </m:r>
                    <m:r>
                      <a:rPr lang="es-CR" sz="1100" b="0" i="1">
                        <a:latin typeface="Cambria Math" panose="02040503050406030204" pitchFamily="18" charset="0"/>
                      </a:rPr>
                      <m:t> </m:t>
                    </m:r>
                    <m:r>
                      <a:rPr lang="es-CR" sz="1100" b="0" i="1">
                        <a:latin typeface="Cambria Math" panose="02040503050406030204" pitchFamily="18" charset="0"/>
                      </a:rPr>
                      <m:t>𝑠𝑒</m:t>
                    </m:r>
                    <m:r>
                      <a:rPr lang="es-CR" sz="1100" b="0" i="1">
                        <a:latin typeface="Cambria Math" panose="02040503050406030204" pitchFamily="18" charset="0"/>
                      </a:rPr>
                      <m:t> </m:t>
                    </m:r>
                    <m:r>
                      <a:rPr lang="es-CR" sz="1100" b="0" i="1">
                        <a:latin typeface="Cambria Math" panose="02040503050406030204" pitchFamily="18" charset="0"/>
                      </a:rPr>
                      <m:t>𝑖𝑛𝑐𝑙𝑢𝑦𝑒</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𝑡𝑒𝑚</m:t>
                        </m:r>
                        <m:r>
                          <a:rPr lang="es-CR" sz="1100" b="0" i="1">
                            <a:latin typeface="Cambria Math" panose="02040503050406030204" pitchFamily="18" charset="0"/>
                          </a:rPr>
                          <m:t>á</m:t>
                        </m:r>
                        <m:r>
                          <a:rPr lang="es-CR" sz="1100" b="0" i="1">
                            <a:latin typeface="Cambria Math" panose="02040503050406030204" pitchFamily="18" charset="0"/>
                          </a:rPr>
                          <m:t>𝑡𝑖𝑐𝑎</m:t>
                        </m:r>
                        <m:r>
                          <a:rPr lang="es-CR" sz="1100" b="0" i="1">
                            <a:latin typeface="Cambria Math" panose="02040503050406030204" pitchFamily="18" charset="0"/>
                          </a:rPr>
                          <m:t> </m:t>
                        </m:r>
                      </m:e>
                      <m:sub>
                        <m:r>
                          <a:rPr lang="es-CR" sz="1100" b="0" i="1">
                            <a:latin typeface="Cambria Math" panose="02040503050406030204" pitchFamily="18" charset="0"/>
                          </a:rPr>
                          <m:t>𝑖</m:t>
                        </m:r>
                        <m:r>
                          <a:rPr lang="es-CR" sz="1100" b="0" i="1">
                            <a:latin typeface="Cambria Math" panose="02040503050406030204" pitchFamily="18" charset="0"/>
                          </a:rPr>
                          <m:t> </m:t>
                        </m:r>
                      </m:sub>
                    </m:sSub>
                    <m:r>
                      <a:rPr lang="es-CR" sz="1100" b="0" i="1">
                        <a:latin typeface="Cambria Math" panose="02040503050406030204" pitchFamily="18" charset="0"/>
                      </a:rPr>
                      <m:t>𝑒𝑛</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𝑓𝑖𝑛</m:t>
                        </m:r>
                        <m:r>
                          <a:rPr lang="es-CR" sz="1100" b="0" i="1">
                            <a:latin typeface="Cambria Math" panose="02040503050406030204" pitchFamily="18" charset="0"/>
                          </a:rPr>
                          <m:t> </m:t>
                        </m:r>
                      </m:e>
                      <m:sub>
                        <m:r>
                          <a:rPr lang="es-CR" sz="1100" b="0" i="1">
                            <a:latin typeface="Cambria Math" panose="02040503050406030204" pitchFamily="18" charset="0"/>
                          </a:rPr>
                          <m:t>𝑛</m:t>
                        </m:r>
                      </m:sub>
                    </m:sSub>
                  </m:oMath>
                </m:oMathPara>
              </a14:m>
              <a:endParaRPr lang="es-CR" sz="1100" b="0"/>
            </a:p>
          </xdr:txBody>
        </xdr:sp>
      </mc:Choice>
      <mc:Fallback xmlns="">
        <xdr:sp macro="" textlink="">
          <xdr:nvSpPr>
            <xdr:cNvPr id="4" name="CuadroTexto 3">
              <a:extLst>
                <a:ext uri="{FF2B5EF4-FFF2-40B4-BE49-F238E27FC236}">
                  <a16:creationId xmlns:a16="http://schemas.microsoft.com/office/drawing/2014/main" id="{00000000-0008-0000-6101-000002000000}"/>
                </a:ext>
              </a:extLst>
            </xdr:cNvPr>
            <xdr:cNvSpPr txBox="1"/>
          </xdr:nvSpPr>
          <xdr:spPr>
            <a:xfrm>
              <a:off x="3995737" y="6569074"/>
              <a:ext cx="226196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1=𝑠𝑖 𝑠𝑒 𝑖𝑛𝑐𝑙𝑢𝑦𝑒 〖𝑡𝑒𝑚á𝑡𝑖𝑐𝑎 〗_(𝑖 ) 𝑒𝑛 〖𝑓𝑖𝑛 〗_𝑛</a:t>
              </a:r>
              <a:endParaRPr lang="es-CR" sz="1100" b="0"/>
            </a:p>
          </xdr:txBody>
        </xdr:sp>
      </mc:Fallback>
    </mc:AlternateContent>
    <xdr:clientData/>
  </xdr:oneCellAnchor>
  <xdr:oneCellAnchor>
    <xdr:from>
      <xdr:col>3</xdr:col>
      <xdr:colOff>912812</xdr:colOff>
      <xdr:row>15</xdr:row>
      <xdr:rowOff>496358</xdr:rowOff>
    </xdr:from>
    <xdr:ext cx="2452146" cy="172227"/>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6101-000003000000}"/>
                </a:ext>
              </a:extLst>
            </xdr:cNvPr>
            <xdr:cNvSpPr txBox="1"/>
          </xdr:nvSpPr>
          <xdr:spPr>
            <a:xfrm>
              <a:off x="3998912" y="6820958"/>
              <a:ext cx="2452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0=</m:t>
                    </m:r>
                    <m:r>
                      <a:rPr lang="es-CR" sz="1100" b="0" i="1">
                        <a:latin typeface="Cambria Math" panose="02040503050406030204" pitchFamily="18" charset="0"/>
                      </a:rPr>
                      <m:t>𝑠𝑖</m:t>
                    </m:r>
                    <m:r>
                      <a:rPr lang="es-CR" sz="1100" b="0" i="1">
                        <a:latin typeface="Cambria Math" panose="02040503050406030204" pitchFamily="18" charset="0"/>
                      </a:rPr>
                      <m:t> </m:t>
                    </m:r>
                    <m:r>
                      <a:rPr lang="es-CR" sz="1100" b="0" i="1">
                        <a:latin typeface="Cambria Math" panose="02040503050406030204" pitchFamily="18" charset="0"/>
                      </a:rPr>
                      <m:t>𝑛𝑜</m:t>
                    </m:r>
                    <m:r>
                      <a:rPr lang="es-CR" sz="1100" b="0" i="1">
                        <a:latin typeface="Cambria Math" panose="02040503050406030204" pitchFamily="18" charset="0"/>
                      </a:rPr>
                      <m:t> </m:t>
                    </m:r>
                    <m:r>
                      <a:rPr lang="es-CR" sz="1100" b="0" i="1">
                        <a:latin typeface="Cambria Math" panose="02040503050406030204" pitchFamily="18" charset="0"/>
                      </a:rPr>
                      <m:t>𝑠𝑒</m:t>
                    </m:r>
                    <m:r>
                      <a:rPr lang="es-CR" sz="1100" b="0" i="1">
                        <a:latin typeface="Cambria Math" panose="02040503050406030204" pitchFamily="18" charset="0"/>
                      </a:rPr>
                      <m:t> </m:t>
                    </m:r>
                    <m:r>
                      <a:rPr lang="es-CR" sz="1100" b="0" i="1">
                        <a:latin typeface="Cambria Math" panose="02040503050406030204" pitchFamily="18" charset="0"/>
                      </a:rPr>
                      <m:t>𝑖𝑛𝑐𝑙𝑢𝑦𝑒</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𝑡𝑒𝑚</m:t>
                        </m:r>
                        <m:r>
                          <a:rPr lang="es-CR" sz="1100" b="0" i="1">
                            <a:latin typeface="Cambria Math" panose="02040503050406030204" pitchFamily="18" charset="0"/>
                          </a:rPr>
                          <m:t>á</m:t>
                        </m:r>
                        <m:r>
                          <a:rPr lang="es-CR" sz="1100" b="0" i="1">
                            <a:latin typeface="Cambria Math" panose="02040503050406030204" pitchFamily="18" charset="0"/>
                          </a:rPr>
                          <m:t>𝑡𝑖𝑐𝑎</m:t>
                        </m:r>
                        <m:r>
                          <a:rPr lang="es-CR" sz="1100" b="0" i="1">
                            <a:latin typeface="Cambria Math" panose="02040503050406030204" pitchFamily="18" charset="0"/>
                          </a:rPr>
                          <m:t> </m:t>
                        </m:r>
                      </m:e>
                      <m:sub>
                        <m:r>
                          <a:rPr lang="es-CR" sz="1100" b="0" i="1">
                            <a:latin typeface="Cambria Math" panose="02040503050406030204" pitchFamily="18" charset="0"/>
                          </a:rPr>
                          <m:t>𝑖</m:t>
                        </m:r>
                        <m:r>
                          <a:rPr lang="es-CR" sz="1100" b="0" i="1">
                            <a:latin typeface="Cambria Math" panose="02040503050406030204" pitchFamily="18" charset="0"/>
                          </a:rPr>
                          <m:t> </m:t>
                        </m:r>
                      </m:sub>
                    </m:sSub>
                    <m:r>
                      <a:rPr lang="es-CR" sz="1100" b="0" i="1">
                        <a:latin typeface="Cambria Math" panose="02040503050406030204" pitchFamily="18" charset="0"/>
                      </a:rPr>
                      <m:t>𝑒𝑛</m:t>
                    </m:r>
                    <m:r>
                      <a:rPr lang="es-CR" sz="1100" b="0" i="1">
                        <a:latin typeface="Cambria Math" panose="02040503050406030204" pitchFamily="18" charset="0"/>
                      </a:rPr>
                      <m:t> </m:t>
                    </m:r>
                    <m:sSub>
                      <m:sSubPr>
                        <m:ctrlPr>
                          <a:rPr lang="es-CR" sz="1100" b="0" i="1">
                            <a:latin typeface="Cambria Math" panose="02040503050406030204" pitchFamily="18" charset="0"/>
                          </a:rPr>
                        </m:ctrlPr>
                      </m:sSubPr>
                      <m:e>
                        <m:r>
                          <a:rPr lang="es-CR" sz="1100" b="0" i="1">
                            <a:latin typeface="Cambria Math" panose="02040503050406030204" pitchFamily="18" charset="0"/>
                          </a:rPr>
                          <m:t>𝑓𝑖𝑛</m:t>
                        </m:r>
                        <m:r>
                          <a:rPr lang="es-CR" sz="1100" b="0" i="1">
                            <a:latin typeface="Cambria Math" panose="02040503050406030204" pitchFamily="18" charset="0"/>
                          </a:rPr>
                          <m:t> </m:t>
                        </m:r>
                      </m:e>
                      <m:sub>
                        <m:r>
                          <a:rPr lang="es-CR" sz="1100" b="0" i="1">
                            <a:latin typeface="Cambria Math" panose="02040503050406030204" pitchFamily="18" charset="0"/>
                          </a:rPr>
                          <m:t>𝑛</m:t>
                        </m:r>
                      </m:sub>
                    </m:sSub>
                  </m:oMath>
                </m:oMathPara>
              </a14:m>
              <a:endParaRPr lang="es-CR" sz="1100" b="0"/>
            </a:p>
          </xdr:txBody>
        </xdr:sp>
      </mc:Choice>
      <mc:Fallback xmlns="">
        <xdr:sp macro="" textlink="">
          <xdr:nvSpPr>
            <xdr:cNvPr id="5" name="CuadroTexto 4">
              <a:extLst>
                <a:ext uri="{FF2B5EF4-FFF2-40B4-BE49-F238E27FC236}">
                  <a16:creationId xmlns:a16="http://schemas.microsoft.com/office/drawing/2014/main" id="{00000000-0008-0000-6101-000003000000}"/>
                </a:ext>
              </a:extLst>
            </xdr:cNvPr>
            <xdr:cNvSpPr txBox="1"/>
          </xdr:nvSpPr>
          <xdr:spPr>
            <a:xfrm>
              <a:off x="3998912" y="6820958"/>
              <a:ext cx="2452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0=𝑠𝑖 𝑛𝑜 𝑠𝑒 𝑖𝑛𝑐𝑙𝑢𝑦𝑒 〖𝑡𝑒𝑚á𝑡𝑖𝑐𝑎 〗_(𝑖 ) 𝑒𝑛 〖𝑓𝑖𝑛 〗_𝑛</a:t>
              </a:r>
              <a:endParaRPr lang="es-CR" sz="1100" b="0"/>
            </a:p>
          </xdr:txBody>
        </xdr:sp>
      </mc:Fallback>
    </mc:AlternateContent>
    <xdr:clientData/>
  </xdr:oneCellAnchor>
</xdr:wsDr>
</file>

<file path=xl/drawings/drawing254.xml><?xml version="1.0" encoding="utf-8"?>
<xdr:wsDr xmlns:xdr="http://schemas.openxmlformats.org/drawingml/2006/spreadsheetDrawing" xmlns:a="http://schemas.openxmlformats.org/drawingml/2006/main">
  <xdr:twoCellAnchor editAs="oneCell">
    <xdr:from>
      <xdr:col>6</xdr:col>
      <xdr:colOff>352426</xdr:colOff>
      <xdr:row>7</xdr:row>
      <xdr:rowOff>133351</xdr:rowOff>
    </xdr:from>
    <xdr:to>
      <xdr:col>8</xdr:col>
      <xdr:colOff>457200</xdr:colOff>
      <xdr:row>13</xdr:row>
      <xdr:rowOff>161925</xdr:rowOff>
    </xdr:to>
    <xdr:pic>
      <xdr:nvPicPr>
        <xdr:cNvPr id="2" name="Imagen 1"/>
        <xdr:cNvPicPr>
          <a:picLocks noChangeAspect="1"/>
        </xdr:cNvPicPr>
      </xdr:nvPicPr>
      <xdr:blipFill rotWithShape="1">
        <a:blip xmlns:r="http://schemas.openxmlformats.org/officeDocument/2006/relationships" r:embed="rId1"/>
        <a:srcRect r="2593" b="1262"/>
        <a:stretch/>
      </xdr:blipFill>
      <xdr:spPr>
        <a:xfrm>
          <a:off x="5619751" y="1419226"/>
          <a:ext cx="1628774" cy="23431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55.xml><?xml version="1.0" encoding="utf-8"?>
<xdr:wsDr xmlns:xdr="http://schemas.openxmlformats.org/drawingml/2006/spreadsheetDrawing" xmlns:a="http://schemas.openxmlformats.org/drawingml/2006/main">
  <xdr:twoCellAnchor editAs="oneCell">
    <xdr:from>
      <xdr:col>0</xdr:col>
      <xdr:colOff>377376</xdr:colOff>
      <xdr:row>2</xdr:row>
      <xdr:rowOff>57150</xdr:rowOff>
    </xdr:from>
    <xdr:to>
      <xdr:col>1</xdr:col>
      <xdr:colOff>438150</xdr:colOff>
      <xdr:row>3</xdr:row>
      <xdr:rowOff>142875</xdr:rowOff>
    </xdr:to>
    <xdr:pic>
      <xdr:nvPicPr>
        <xdr:cNvPr id="2" name="Imagen 1">
          <a:extLst>
            <a:ext uri="{FF2B5EF4-FFF2-40B4-BE49-F238E27FC236}">
              <a16:creationId xmlns:a16="http://schemas.microsoft.com/office/drawing/2014/main" id="{00000000-0008-0000-6801-000002000000}"/>
            </a:ext>
          </a:extLst>
        </xdr:cNvPr>
        <xdr:cNvPicPr>
          <a:picLocks noChangeAspect="1"/>
        </xdr:cNvPicPr>
      </xdr:nvPicPr>
      <xdr:blipFill>
        <a:blip xmlns:r="http://schemas.openxmlformats.org/officeDocument/2006/relationships" r:embed="rId1"/>
        <a:stretch>
          <a:fillRect/>
        </a:stretch>
      </xdr:blipFill>
      <xdr:spPr>
        <a:xfrm>
          <a:off x="377376" y="438150"/>
          <a:ext cx="822774" cy="809625"/>
        </a:xfrm>
        <a:prstGeom prst="rect">
          <a:avLst/>
        </a:prstGeom>
        <a:ln w="28575">
          <a:solidFill>
            <a:schemeClr val="bg1"/>
          </a:solidFill>
        </a:ln>
      </xdr:spPr>
    </xdr:pic>
    <xdr:clientData/>
  </xdr:twoCellAnchor>
</xdr:wsDr>
</file>

<file path=xl/drawings/drawing256.xml><?xml version="1.0" encoding="utf-8"?>
<xdr:wsDr xmlns:xdr="http://schemas.openxmlformats.org/drawingml/2006/spreadsheetDrawing" xmlns:a="http://schemas.openxmlformats.org/drawingml/2006/main">
  <xdr:oneCellAnchor>
    <xdr:from>
      <xdr:col>3</xdr:col>
      <xdr:colOff>142875</xdr:colOff>
      <xdr:row>16</xdr:row>
      <xdr:rowOff>102394</xdr:rowOff>
    </xdr:from>
    <xdr:ext cx="2020168" cy="334835"/>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6A01-000002000000}"/>
                </a:ext>
              </a:extLst>
            </xdr:cNvPr>
            <xdr:cNvSpPr txBox="1"/>
          </xdr:nvSpPr>
          <xdr:spPr>
            <a:xfrm>
              <a:off x="4229100" y="8760619"/>
              <a:ext cx="2020168" cy="3348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sSub>
                          <m:sSubPr>
                            <m:ctrlPr>
                              <a:rPr lang="es-CR" sz="1050" i="1">
                                <a:latin typeface="Cambria Math" panose="02040503050406030204" pitchFamily="18" charset="0"/>
                              </a:rPr>
                            </m:ctrlPr>
                          </m:sSubPr>
                          <m:e>
                            <m:r>
                              <a:rPr lang="es-CR" sz="1050" b="0" i="1">
                                <a:latin typeface="Cambria Math" panose="02040503050406030204" pitchFamily="18" charset="0"/>
                              </a:rPr>
                              <m:t>𝑁</m:t>
                            </m:r>
                            <m:r>
                              <a:rPr lang="es-CR" sz="1050" b="0" i="1">
                                <a:latin typeface="Cambria Math" panose="02040503050406030204" pitchFamily="18" charset="0"/>
                              </a:rPr>
                              <m:t>ú</m:t>
                            </m:r>
                            <m:r>
                              <a:rPr lang="es-CR" sz="1050" b="0" i="1">
                                <a:latin typeface="Cambria Math" panose="02040503050406030204" pitchFamily="18" charset="0"/>
                              </a:rPr>
                              <m:t>𝑚𝑒𝑟𝑜</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𝑎𝑓𝑒𝑐𝑡𝑎𝑑𝑜𝑠</m:t>
                            </m:r>
                          </m:e>
                          <m:sub>
                            <m:r>
                              <a:rPr lang="es-CR" sz="1050" b="0" i="1">
                                <a:latin typeface="Cambria Math" panose="02040503050406030204" pitchFamily="18" charset="0"/>
                              </a:rPr>
                              <m:t>𝑖</m:t>
                            </m:r>
                          </m:sub>
                        </m:sSub>
                      </m:num>
                      <m:den>
                        <m:r>
                          <a:rPr lang="es-CR" sz="1050" b="0" i="1">
                            <a:latin typeface="Cambria Math" panose="02040503050406030204" pitchFamily="18" charset="0"/>
                          </a:rPr>
                          <m:t>𝑇𝑜𝑡𝑎𝑙</m:t>
                        </m:r>
                        <m:r>
                          <a:rPr lang="es-CR" sz="1050" b="0" i="1">
                            <a:latin typeface="Cambria Math" panose="02040503050406030204" pitchFamily="18" charset="0"/>
                          </a:rPr>
                          <m:t> </m:t>
                        </m:r>
                        <m:r>
                          <a:rPr lang="es-CR" sz="1050" b="0" i="1">
                            <a:latin typeface="Cambria Math" panose="02040503050406030204" pitchFamily="18" charset="0"/>
                          </a:rPr>
                          <m:t>𝑑𝑒</m:t>
                        </m:r>
                        <m:r>
                          <a:rPr lang="es-CR" sz="1050" b="0" i="1">
                            <a:latin typeface="Cambria Math" panose="02040503050406030204" pitchFamily="18" charset="0"/>
                          </a:rPr>
                          <m:t> </m:t>
                        </m:r>
                        <m:r>
                          <a:rPr lang="es-CR" sz="1050" b="0" i="1">
                            <a:latin typeface="Cambria Math" panose="02040503050406030204" pitchFamily="18" charset="0"/>
                          </a:rPr>
                          <m:t>𝑝𝑜𝑏𝑙𝑎𝑐𝑖</m:t>
                        </m:r>
                        <m:r>
                          <a:rPr lang="es-CR" sz="1050" b="0" i="1">
                            <a:latin typeface="Cambria Math" panose="02040503050406030204" pitchFamily="18" charset="0"/>
                          </a:rPr>
                          <m:t>ó</m:t>
                        </m:r>
                        <m:r>
                          <a:rPr lang="es-CR" sz="1050" b="0" i="1">
                            <a:latin typeface="Cambria Math" panose="02040503050406030204" pitchFamily="18" charset="0"/>
                          </a:rPr>
                          <m:t>𝑛</m:t>
                        </m:r>
                      </m:den>
                    </m:f>
                    <m:r>
                      <a:rPr lang="es-CR" sz="1050" b="0" i="1">
                        <a:solidFill>
                          <a:schemeClr val="tx1"/>
                        </a:solidFill>
                        <a:effectLst/>
                        <a:latin typeface="Cambria Math" panose="02040503050406030204" pitchFamily="18" charset="0"/>
                        <a:ea typeface="+mn-ea"/>
                        <a:cs typeface="+mn-cs"/>
                      </a:rPr>
                      <m:t>×</m:t>
                    </m:r>
                    <m:r>
                      <a:rPr lang="es-CR" sz="1050" b="0" i="1">
                        <a:latin typeface="Cambria Math" panose="02040503050406030204" pitchFamily="18" charset="0"/>
                      </a:rPr>
                      <m:t>100 000</m:t>
                    </m:r>
                  </m:oMath>
                </m:oMathPara>
              </a14:m>
              <a:endParaRPr lang="es-CR" sz="1050"/>
            </a:p>
          </xdr:txBody>
        </xdr:sp>
      </mc:Choice>
      <mc:Fallback xmlns="">
        <xdr:sp macro="" textlink="">
          <xdr:nvSpPr>
            <xdr:cNvPr id="2" name="CuadroTexto 1">
              <a:extLst>
                <a:ext uri="{FF2B5EF4-FFF2-40B4-BE49-F238E27FC236}">
                  <a16:creationId xmlns:a16="http://schemas.microsoft.com/office/drawing/2014/main" id="{00000000-0008-0000-6A01-000002000000}"/>
                </a:ext>
              </a:extLst>
            </xdr:cNvPr>
            <xdr:cNvSpPr txBox="1"/>
          </xdr:nvSpPr>
          <xdr:spPr>
            <a:xfrm>
              <a:off x="4229100" y="8760619"/>
              <a:ext cx="2020168" cy="3348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i="0">
                  <a:latin typeface="Cambria Math" panose="02040503050406030204" pitchFamily="18" charset="0"/>
                </a:rPr>
                <a:t>〖</a:t>
              </a:r>
              <a:r>
                <a:rPr lang="es-CR" sz="1050" b="0" i="0">
                  <a:latin typeface="Cambria Math" panose="02040503050406030204" pitchFamily="18" charset="0"/>
                </a:rPr>
                <a:t>𝑁ú𝑚𝑒𝑟𝑜 𝑑𝑒 𝑎𝑓𝑒𝑐𝑡𝑎𝑑𝑜𝑠〗_𝑖/(𝑇𝑜𝑡𝑎𝑙 𝑑𝑒 𝑝𝑜𝑏𝑙𝑎𝑐𝑖ó𝑛)</a:t>
              </a:r>
              <a:r>
                <a:rPr lang="es-CR" sz="1050" b="0" i="0">
                  <a:solidFill>
                    <a:schemeClr val="tx1"/>
                  </a:solidFill>
                  <a:effectLst/>
                  <a:latin typeface="Cambria Math" panose="02040503050406030204" pitchFamily="18" charset="0"/>
                  <a:ea typeface="+mn-ea"/>
                  <a:cs typeface="+mn-cs"/>
                </a:rPr>
                <a:t>×</a:t>
              </a:r>
              <a:r>
                <a:rPr lang="es-CR" sz="1050" b="0" i="0">
                  <a:latin typeface="Cambria Math" panose="02040503050406030204" pitchFamily="18" charset="0"/>
                </a:rPr>
                <a:t>100 000</a:t>
              </a:r>
              <a:endParaRPr lang="es-CR" sz="1050"/>
            </a:p>
          </xdr:txBody>
        </xdr:sp>
      </mc:Fallback>
    </mc:AlternateContent>
    <xdr:clientData/>
  </xdr:oneCellAnchor>
</xdr:wsDr>
</file>

<file path=xl/drawings/drawing257.xml><?xml version="1.0" encoding="utf-8"?>
<xdr:wsDr xmlns:xdr="http://schemas.openxmlformats.org/drawingml/2006/spreadsheetDrawing" xmlns:a="http://schemas.openxmlformats.org/drawingml/2006/main">
  <xdr:twoCellAnchor>
    <xdr:from>
      <xdr:col>2</xdr:col>
      <xdr:colOff>33337</xdr:colOff>
      <xdr:row>19</xdr:row>
      <xdr:rowOff>71437</xdr:rowOff>
    </xdr:from>
    <xdr:to>
      <xdr:col>10</xdr:col>
      <xdr:colOff>23812</xdr:colOff>
      <xdr:row>38</xdr:row>
      <xdr:rowOff>100012</xdr:rowOff>
    </xdr:to>
    <xdr:graphicFrame macro="">
      <xdr:nvGraphicFramePr>
        <xdr:cNvPr id="2" name="Gráfico 1">
          <a:extLst>
            <a:ext uri="{FF2B5EF4-FFF2-40B4-BE49-F238E27FC236}">
              <a16:creationId xmlns:a16="http://schemas.microsoft.com/office/drawing/2014/main" id="{00000000-0008-0000-6D01-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8.xml><?xml version="1.0" encoding="utf-8"?>
<xdr:wsDr xmlns:xdr="http://schemas.openxmlformats.org/drawingml/2006/spreadsheetDrawing" xmlns:a="http://schemas.openxmlformats.org/drawingml/2006/main">
  <xdr:oneCellAnchor>
    <xdr:from>
      <xdr:col>3</xdr:col>
      <xdr:colOff>509586</xdr:colOff>
      <xdr:row>15</xdr:row>
      <xdr:rowOff>140493</xdr:rowOff>
    </xdr:from>
    <xdr:ext cx="4932569" cy="291298"/>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6E01-000002000000}"/>
                </a:ext>
              </a:extLst>
            </xdr:cNvPr>
            <xdr:cNvSpPr txBox="1"/>
          </xdr:nvSpPr>
          <xdr:spPr>
            <a:xfrm>
              <a:off x="4548186" y="7227093"/>
              <a:ext cx="4932569" cy="291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𝑁</m:t>
                      </m:r>
                      <m:r>
                        <a:rPr lang="es-CR" sz="1200" b="0" i="1">
                          <a:latin typeface="Cambria Math" panose="02040503050406030204" pitchFamily="18" charset="0"/>
                        </a:rPr>
                        <m:t>ú</m:t>
                      </m:r>
                      <m:r>
                        <a:rPr lang="es-CR" sz="1200" b="0" i="1">
                          <a:latin typeface="Cambria Math" panose="02040503050406030204" pitchFamily="18" charset="0"/>
                        </a:rPr>
                        <m:t>𝑚𝑒𝑟𝑜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𝑔𝑜𝑏𝑖𝑒𝑟𝑛𝑜𝑠</m:t>
                      </m:r>
                      <m:r>
                        <a:rPr lang="es-CR" sz="1200" b="0" i="1">
                          <a:latin typeface="Cambria Math" panose="02040503050406030204" pitchFamily="18" charset="0"/>
                        </a:rPr>
                        <m:t> </m:t>
                      </m:r>
                      <m:r>
                        <a:rPr lang="es-CR" sz="1200" b="0" i="1">
                          <a:latin typeface="Cambria Math" panose="02040503050406030204" pitchFamily="18" charset="0"/>
                        </a:rPr>
                        <m:t>𝑙𝑜𝑐𝑎𝑙𝑒𝑠</m:t>
                      </m:r>
                      <m:r>
                        <a:rPr lang="es-CR" sz="1200" b="0" i="1">
                          <a:latin typeface="Cambria Math" panose="02040503050406030204" pitchFamily="18" charset="0"/>
                        </a:rPr>
                        <m:t> </m:t>
                      </m:r>
                      <m:r>
                        <a:rPr lang="es-CR" sz="1200" b="0" i="1">
                          <a:latin typeface="Cambria Math" panose="02040503050406030204" pitchFamily="18" charset="0"/>
                        </a:rPr>
                        <m:t>𝑞𝑢𝑒</m:t>
                      </m:r>
                      <m:r>
                        <a:rPr lang="es-CR" sz="1200" b="0" i="1">
                          <a:latin typeface="Cambria Math" panose="02040503050406030204" pitchFamily="18" charset="0"/>
                        </a:rPr>
                        <m:t> </m:t>
                      </m:r>
                      <m:r>
                        <a:rPr lang="es-CR" sz="1200" b="0" i="1">
                          <a:latin typeface="Cambria Math" panose="02040503050406030204" pitchFamily="18" charset="0"/>
                        </a:rPr>
                        <m:t>𝑐𝑢𝑒𝑛𝑡𝑎𝑛</m:t>
                      </m:r>
                      <m:r>
                        <a:rPr lang="es-CR" sz="1200" b="0" i="1">
                          <a:latin typeface="Cambria Math" panose="02040503050406030204" pitchFamily="18" charset="0"/>
                        </a:rPr>
                        <m:t> </m:t>
                      </m:r>
                      <m:r>
                        <a:rPr lang="es-CR" sz="1200" b="0" i="1">
                          <a:latin typeface="Cambria Math" panose="02040503050406030204" pitchFamily="18" charset="0"/>
                        </a:rPr>
                        <m:t>𝑐𝑜𝑛</m:t>
                      </m:r>
                      <m:r>
                        <a:rPr lang="es-CR" sz="1200" b="0" i="1">
                          <a:latin typeface="Cambria Math" panose="02040503050406030204" pitchFamily="18" charset="0"/>
                        </a:rPr>
                        <m:t> </m:t>
                      </m:r>
                      <m:r>
                        <a:rPr lang="es-CR" sz="1200" b="0" i="1">
                          <a:latin typeface="Cambria Math" panose="02040503050406030204" pitchFamily="18" charset="0"/>
                        </a:rPr>
                        <m:t>𝑒𝑠𝑡𝑟𝑎𝑡𝑒𝑔𝑖𝑎𝑠</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𝑟𝑒𝑑𝑢𝑐𝑐𝑖</m:t>
                      </m:r>
                      <m:r>
                        <a:rPr lang="es-CR" sz="1200" b="0" i="1">
                          <a:latin typeface="Cambria Math" panose="02040503050406030204" pitchFamily="18" charset="0"/>
                        </a:rPr>
                        <m:t>ó</m:t>
                      </m:r>
                      <m:r>
                        <a:rPr lang="es-CR" sz="1200" b="0" i="1">
                          <a:latin typeface="Cambria Math" panose="02040503050406030204" pitchFamily="18" charset="0"/>
                        </a:rPr>
                        <m:t>𝑛</m:t>
                      </m:r>
                      <m:r>
                        <a:rPr lang="es-CR" sz="1200" b="0" i="1">
                          <a:latin typeface="Cambria Math" panose="02040503050406030204" pitchFamily="18" charset="0"/>
                        </a:rPr>
                        <m:t> </m:t>
                      </m:r>
                      <m:r>
                        <a:rPr lang="es-CR" sz="1200" b="0" i="1">
                          <a:latin typeface="Cambria Math" panose="02040503050406030204" pitchFamily="18" charset="0"/>
                        </a:rPr>
                        <m:t>𝑑𝑒𝑙</m:t>
                      </m:r>
                      <m:r>
                        <a:rPr lang="es-CR" sz="1200" b="0" i="1">
                          <a:latin typeface="Cambria Math" panose="02040503050406030204" pitchFamily="18" charset="0"/>
                        </a:rPr>
                        <m:t> </m:t>
                      </m:r>
                      <m:r>
                        <a:rPr lang="es-CR" sz="1200" b="0" i="1">
                          <a:latin typeface="Cambria Math" panose="02040503050406030204" pitchFamily="18" charset="0"/>
                        </a:rPr>
                        <m:t>𝑟𝑖𝑒𝑠𝑔𝑜</m:t>
                      </m:r>
                      <m:r>
                        <a:rPr lang="es-CR" sz="1200" b="0" i="1">
                          <a:latin typeface="Cambria Math" panose="02040503050406030204" pitchFamily="18" charset="0"/>
                        </a:rPr>
                        <m:t> </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𝑔𝑜𝑏𝑖𝑒𝑟𝑛𝑜𝑠</m:t>
                      </m:r>
                      <m:r>
                        <a:rPr lang="es-CR" sz="1200" b="0" i="1">
                          <a:latin typeface="Cambria Math" panose="02040503050406030204" pitchFamily="18" charset="0"/>
                        </a:rPr>
                        <m:t> </m:t>
                      </m:r>
                      <m:r>
                        <a:rPr lang="es-CR" sz="1200" b="0" i="1">
                          <a:latin typeface="Cambria Math" panose="02040503050406030204" pitchFamily="18" charset="0"/>
                        </a:rPr>
                        <m:t>𝑙𝑜𝑐𝑎𝑙𝑒𝑠</m:t>
                      </m:r>
                    </m:den>
                  </m:f>
                  <m:r>
                    <a:rPr lang="es-CR" sz="1200" b="0" i="1">
                      <a:latin typeface="Cambria Math" panose="02040503050406030204" pitchFamily="18" charset="0"/>
                      <a:ea typeface="Cambria Math" panose="02040503050406030204" pitchFamily="18" charset="0"/>
                    </a:rPr>
                    <m:t>×</m:t>
                  </m:r>
                </m:oMath>
              </a14:m>
              <a:r>
                <a:rPr lang="es-CR" sz="1200"/>
                <a:t>100</a:t>
              </a:r>
            </a:p>
          </xdr:txBody>
        </xdr:sp>
      </mc:Choice>
      <mc:Fallback xmlns="">
        <xdr:sp macro="" textlink="">
          <xdr:nvSpPr>
            <xdr:cNvPr id="2" name="CuadroTexto 1">
              <a:extLst>
                <a:ext uri="{FF2B5EF4-FFF2-40B4-BE49-F238E27FC236}">
                  <a16:creationId xmlns:a16="http://schemas.microsoft.com/office/drawing/2014/main" id="{00000000-0008-0000-6E01-000002000000}"/>
                </a:ext>
              </a:extLst>
            </xdr:cNvPr>
            <xdr:cNvSpPr txBox="1"/>
          </xdr:nvSpPr>
          <xdr:spPr>
            <a:xfrm>
              <a:off x="4548186" y="7227093"/>
              <a:ext cx="4932569" cy="291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CR" sz="1200" i="0">
                  <a:latin typeface="Cambria Math" panose="02040503050406030204" pitchFamily="18" charset="0"/>
                </a:rPr>
                <a:t>(</a:t>
              </a:r>
              <a:r>
                <a:rPr lang="es-CR" sz="1200" b="0" i="0">
                  <a:latin typeface="Cambria Math" panose="02040503050406030204" pitchFamily="18" charset="0"/>
                </a:rPr>
                <a:t>𝑁ú𝑚𝑒𝑟𝑜 𝑑𝑒 𝑔𝑜𝑏𝑖𝑒𝑟𝑛𝑜𝑠 𝑙𝑜𝑐𝑎𝑙𝑒𝑠 𝑞𝑢𝑒 𝑐𝑢𝑒𝑛𝑡𝑎𝑛 𝑐𝑜𝑛 𝑒𝑠𝑡𝑟𝑎𝑡𝑒𝑔𝑖𝑎𝑠 𝑑𝑒 𝑟𝑒𝑑𝑢𝑐𝑐𝑖ó𝑛 𝑑𝑒𝑙 𝑟𝑖𝑒𝑠𝑔𝑜 )/(𝑇𝑜𝑡𝑎𝑙 𝑑𝑒 𝑔𝑜𝑏𝑖𝑒𝑟𝑛𝑜𝑠 𝑙𝑜𝑐𝑎𝑙𝑒𝑠)</a:t>
              </a:r>
              <a:r>
                <a:rPr lang="es-CR" sz="1200" b="0" i="0">
                  <a:latin typeface="Cambria Math" panose="02040503050406030204" pitchFamily="18" charset="0"/>
                  <a:ea typeface="Cambria Math" panose="02040503050406030204" pitchFamily="18" charset="0"/>
                </a:rPr>
                <a:t>×</a:t>
              </a:r>
              <a:r>
                <a:rPr lang="es-CR" sz="1200"/>
                <a:t>100</a:t>
              </a:r>
            </a:p>
          </xdr:txBody>
        </xdr:sp>
      </mc:Fallback>
    </mc:AlternateContent>
    <xdr:clientData/>
  </xdr:oneCellAnchor>
</xdr:wsDr>
</file>

<file path=xl/drawings/drawing259.xml><?xml version="1.0" encoding="utf-8"?>
<xdr:wsDr xmlns:xdr="http://schemas.openxmlformats.org/drawingml/2006/spreadsheetDrawing" xmlns:a="http://schemas.openxmlformats.org/drawingml/2006/main">
  <xdr:twoCellAnchor editAs="oneCell">
    <xdr:from>
      <xdr:col>0</xdr:col>
      <xdr:colOff>390526</xdr:colOff>
      <xdr:row>2</xdr:row>
      <xdr:rowOff>57150</xdr:rowOff>
    </xdr:from>
    <xdr:to>
      <xdr:col>1</xdr:col>
      <xdr:colOff>466726</xdr:colOff>
      <xdr:row>3</xdr:row>
      <xdr:rowOff>137216</xdr:rowOff>
    </xdr:to>
    <xdr:pic>
      <xdr:nvPicPr>
        <xdr:cNvPr id="2" name="Imagen 1">
          <a:extLst>
            <a:ext uri="{FF2B5EF4-FFF2-40B4-BE49-F238E27FC236}">
              <a16:creationId xmlns:a16="http://schemas.microsoft.com/office/drawing/2014/main" id="{00000000-0008-0000-7901-000002000000}"/>
            </a:ext>
          </a:extLst>
        </xdr:cNvPr>
        <xdr:cNvPicPr>
          <a:picLocks noChangeAspect="1"/>
        </xdr:cNvPicPr>
      </xdr:nvPicPr>
      <xdr:blipFill>
        <a:blip xmlns:r="http://schemas.openxmlformats.org/officeDocument/2006/relationships" r:embed="rId1"/>
        <a:stretch>
          <a:fillRect/>
        </a:stretch>
      </xdr:blipFill>
      <xdr:spPr>
        <a:xfrm>
          <a:off x="390526" y="438150"/>
          <a:ext cx="838200" cy="813491"/>
        </a:xfrm>
        <a:prstGeom prst="rect">
          <a:avLst/>
        </a:prstGeom>
        <a:ln w="28575">
          <a:solidFill>
            <a:schemeClr val="bg1"/>
          </a:solidFill>
        </a:ln>
      </xdr:spPr>
    </xdr:pic>
    <xdr:clientData/>
  </xdr:twoCellAnchor>
</xdr:wsDr>
</file>

<file path=xl/drawings/drawing260.xml><?xml version="1.0" encoding="utf-8"?>
<xdr:wsDr xmlns:xdr="http://schemas.openxmlformats.org/drawingml/2006/spreadsheetDrawing" xmlns:a="http://schemas.openxmlformats.org/drawingml/2006/main">
  <xdr:twoCellAnchor>
    <xdr:from>
      <xdr:col>12</xdr:col>
      <xdr:colOff>9525</xdr:colOff>
      <xdr:row>9</xdr:row>
      <xdr:rowOff>100012</xdr:rowOff>
    </xdr:from>
    <xdr:to>
      <xdr:col>17</xdr:col>
      <xdr:colOff>628650</xdr:colOff>
      <xdr:row>23</xdr:row>
      <xdr:rowOff>85725</xdr:rowOff>
    </xdr:to>
    <xdr:graphicFrame macro="">
      <xdr:nvGraphicFramePr>
        <xdr:cNvPr id="3" name="Gráfico 2">
          <a:extLst>
            <a:ext uri="{FF2B5EF4-FFF2-40B4-BE49-F238E27FC236}">
              <a16:creationId xmlns:a16="http://schemas.microsoft.com/office/drawing/2014/main" id="{00000000-0008-0000-8201-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27</xdr:row>
      <xdr:rowOff>0</xdr:rowOff>
    </xdr:from>
    <xdr:to>
      <xdr:col>20</xdr:col>
      <xdr:colOff>761048</xdr:colOff>
      <xdr:row>83</xdr:row>
      <xdr:rowOff>56069</xdr:rowOff>
    </xdr:to>
    <xdr:pic>
      <xdr:nvPicPr>
        <xdr:cNvPr id="4" name="Imagen 3"/>
        <xdr:cNvPicPr>
          <a:picLocks noChangeAspect="1"/>
        </xdr:cNvPicPr>
      </xdr:nvPicPr>
      <xdr:blipFill>
        <a:blip xmlns:r="http://schemas.openxmlformats.org/officeDocument/2006/relationships" r:embed="rId2"/>
        <a:stretch>
          <a:fillRect/>
        </a:stretch>
      </xdr:blipFill>
      <xdr:spPr>
        <a:xfrm>
          <a:off x="9782175" y="5753100"/>
          <a:ext cx="7619048" cy="8647619"/>
        </a:xfrm>
        <a:prstGeom prst="rect">
          <a:avLst/>
        </a:prstGeom>
      </xdr:spPr>
    </xdr:pic>
    <xdr:clientData/>
  </xdr:twoCellAnchor>
</xdr:wsDr>
</file>

<file path=xl/drawings/drawing261.xml><?xml version="1.0" encoding="utf-8"?>
<xdr:wsDr xmlns:xdr="http://schemas.openxmlformats.org/drawingml/2006/spreadsheetDrawing" xmlns:a="http://schemas.openxmlformats.org/drawingml/2006/main">
  <xdr:oneCellAnchor>
    <xdr:from>
      <xdr:col>3</xdr:col>
      <xdr:colOff>511969</xdr:colOff>
      <xdr:row>15</xdr:row>
      <xdr:rowOff>152400</xdr:rowOff>
    </xdr:from>
    <xdr:ext cx="3503267" cy="329962"/>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8301-000002000000}"/>
                </a:ext>
              </a:extLst>
            </xdr:cNvPr>
            <xdr:cNvSpPr txBox="1"/>
          </xdr:nvSpPr>
          <xdr:spPr>
            <a:xfrm>
              <a:off x="4493419" y="8553450"/>
              <a:ext cx="3503267" cy="3299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r>
                          <a:rPr lang="es-CR" sz="1050" b="0" i="1">
                            <a:latin typeface="Cambria Math" panose="02040503050406030204" pitchFamily="18" charset="0"/>
                          </a:rPr>
                          <m:t>Á</m:t>
                        </m:r>
                        <m:r>
                          <a:rPr lang="es-CR" sz="1050" b="0" i="1">
                            <a:latin typeface="Cambria Math" panose="02040503050406030204" pitchFamily="18" charset="0"/>
                          </a:rPr>
                          <m:t>𝑟𝑒𝑎</m:t>
                        </m:r>
                        <m:r>
                          <a:rPr lang="es-CR" sz="1050" b="0" i="1">
                            <a:latin typeface="Cambria Math" panose="02040503050406030204" pitchFamily="18" charset="0"/>
                          </a:rPr>
                          <m:t> </m:t>
                        </m:r>
                        <m:r>
                          <a:rPr lang="es-CR" sz="1050" b="0" i="1">
                            <a:latin typeface="Cambria Math" panose="02040503050406030204" pitchFamily="18" charset="0"/>
                          </a:rPr>
                          <m:t>𝑡𝑒𝑟𝑟</m:t>
                        </m:r>
                        <m:r>
                          <a:rPr lang="es-CR" sz="1050" b="0" i="1">
                            <a:latin typeface="Cambria Math" panose="02040503050406030204" pitchFamily="18" charset="0"/>
                          </a:rPr>
                          <m:t>é</m:t>
                        </m:r>
                        <m:r>
                          <a:rPr lang="es-CR" sz="1050" b="0" i="1">
                            <a:latin typeface="Cambria Math" panose="02040503050406030204" pitchFamily="18" charset="0"/>
                          </a:rPr>
                          <m:t>𝑠𝑡𝑟𝑒</m:t>
                        </m:r>
                        <m:r>
                          <a:rPr lang="es-CR" sz="1050" b="0" i="1">
                            <a:latin typeface="Cambria Math" panose="02040503050406030204" pitchFamily="18" charset="0"/>
                          </a:rPr>
                          <m:t> </m:t>
                        </m:r>
                        <m:r>
                          <a:rPr lang="es-CR" sz="1050" b="0" i="1">
                            <a:latin typeface="Cambria Math" panose="02040503050406030204" pitchFamily="18" charset="0"/>
                          </a:rPr>
                          <m:t>𝑝𝑟𝑜𝑡𝑒𝑔𝑖𝑑𝑎</m:t>
                        </m:r>
                        <m:r>
                          <a:rPr lang="es-CR" sz="1050" b="0" i="1">
                            <a:latin typeface="Cambria Math" panose="02040503050406030204" pitchFamily="18" charset="0"/>
                          </a:rPr>
                          <m:t> </m:t>
                        </m:r>
                        <m:r>
                          <a:rPr lang="es-CR" sz="1050" b="0" i="1">
                            <a:latin typeface="Cambria Math" panose="02040503050406030204" pitchFamily="18" charset="0"/>
                          </a:rPr>
                          <m:t>𝑒𝑛</m:t>
                        </m:r>
                        <m:r>
                          <a:rPr lang="es-CR" sz="1050" b="0" i="1">
                            <a:latin typeface="Cambria Math" panose="02040503050406030204" pitchFamily="18" charset="0"/>
                          </a:rPr>
                          <m:t> </m:t>
                        </m:r>
                        <m:r>
                          <a:rPr lang="es-CR" sz="1050" b="0" i="1">
                            <a:latin typeface="Cambria Math" panose="02040503050406030204" pitchFamily="18" charset="0"/>
                          </a:rPr>
                          <m:t>𝑘𝑖𝑙</m:t>
                        </m:r>
                        <m:r>
                          <a:rPr lang="es-CR" sz="1050" b="0" i="1">
                            <a:latin typeface="Cambria Math" panose="02040503050406030204" pitchFamily="18" charset="0"/>
                          </a:rPr>
                          <m:t>ó</m:t>
                        </m:r>
                        <m:r>
                          <a:rPr lang="es-CR" sz="1050" b="0" i="1">
                            <a:latin typeface="Cambria Math" panose="02040503050406030204" pitchFamily="18" charset="0"/>
                          </a:rPr>
                          <m:t>𝑚𝑒𝑡𝑟𝑜𝑠</m:t>
                        </m:r>
                        <m:r>
                          <a:rPr lang="es-CR" sz="1050" b="0" i="1">
                            <a:latin typeface="Cambria Math" panose="02040503050406030204" pitchFamily="18" charset="0"/>
                          </a:rPr>
                          <m:t> </m:t>
                        </m:r>
                        <m:r>
                          <a:rPr lang="es-CR" sz="1050" b="0" i="1">
                            <a:latin typeface="Cambria Math" panose="02040503050406030204" pitchFamily="18" charset="0"/>
                          </a:rPr>
                          <m:t>𝑐𝑢𝑎𝑑𝑟𝑎𝑑𝑜𝑠</m:t>
                        </m:r>
                      </m:num>
                      <m:den>
                        <m:r>
                          <a:rPr lang="es-CR" sz="1050" b="0" i="1">
                            <a:latin typeface="Cambria Math" panose="02040503050406030204" pitchFamily="18" charset="0"/>
                          </a:rPr>
                          <m:t>𝑇𝑒𝑟𝑟𝑖𝑡𝑜𝑟𝑖𝑜</m:t>
                        </m:r>
                        <m:r>
                          <a:rPr lang="es-CR" sz="1050" b="0" i="1">
                            <a:latin typeface="Cambria Math" panose="02040503050406030204" pitchFamily="18" charset="0"/>
                          </a:rPr>
                          <m:t> </m:t>
                        </m:r>
                        <m:r>
                          <a:rPr lang="es-CR" sz="1050" b="0" i="1">
                            <a:latin typeface="Cambria Math" panose="02040503050406030204" pitchFamily="18" charset="0"/>
                          </a:rPr>
                          <m:t>𝑁𝑎𝑐𝑖𝑜𝑛𝑎𝑙</m:t>
                        </m:r>
                        <m:r>
                          <a:rPr lang="es-CR" sz="1050" b="0" i="1">
                            <a:latin typeface="Cambria Math" panose="02040503050406030204" pitchFamily="18" charset="0"/>
                          </a:rPr>
                          <m:t> </m:t>
                        </m:r>
                        <m:r>
                          <a:rPr lang="es-CR" sz="1050" b="0" i="1">
                            <a:latin typeface="Cambria Math" panose="02040503050406030204" pitchFamily="18" charset="0"/>
                          </a:rPr>
                          <m:t>𝑒𝑛</m:t>
                        </m:r>
                        <m:r>
                          <a:rPr lang="es-CR" sz="1050" b="0" i="1">
                            <a:latin typeface="Cambria Math" panose="02040503050406030204" pitchFamily="18" charset="0"/>
                          </a:rPr>
                          <m:t> </m:t>
                        </m:r>
                        <m:r>
                          <a:rPr lang="es-CR" sz="1050" b="0" i="1">
                            <a:latin typeface="Cambria Math" panose="02040503050406030204" pitchFamily="18" charset="0"/>
                          </a:rPr>
                          <m:t>𝑘𝑖𝑙𝑜𝑚</m:t>
                        </m:r>
                        <m:r>
                          <a:rPr lang="es-CR" sz="1050" b="0" i="1">
                            <a:latin typeface="Cambria Math" panose="02040503050406030204" pitchFamily="18" charset="0"/>
                          </a:rPr>
                          <m:t>é</m:t>
                        </m:r>
                        <m:r>
                          <a:rPr lang="es-CR" sz="1050" b="0" i="1">
                            <a:latin typeface="Cambria Math" panose="02040503050406030204" pitchFamily="18" charset="0"/>
                          </a:rPr>
                          <m:t>𝑡𝑟𝑜𝑠</m:t>
                        </m:r>
                        <m:r>
                          <a:rPr lang="es-CR" sz="1050" b="0" i="1">
                            <a:latin typeface="Cambria Math" panose="02040503050406030204" pitchFamily="18" charset="0"/>
                          </a:rPr>
                          <m:t> </m:t>
                        </m:r>
                        <m:r>
                          <a:rPr lang="es-CR" sz="1050" b="0" i="1">
                            <a:latin typeface="Cambria Math" panose="02040503050406030204" pitchFamily="18" charset="0"/>
                          </a:rPr>
                          <m:t>𝑐𝑢𝑎𝑑𝑟𝑎𝑑𝑜𝑠</m:t>
                        </m:r>
                      </m:den>
                    </m:f>
                    <m:r>
                      <a:rPr lang="es-CR" sz="1050" b="0" i="1">
                        <a:latin typeface="Cambria Math" panose="02040503050406030204" pitchFamily="18" charset="0"/>
                        <a:ea typeface="Cambria Math" panose="02040503050406030204" pitchFamily="18" charset="0"/>
                      </a:rPr>
                      <m:t>×</m:t>
                    </m:r>
                    <m:r>
                      <a:rPr lang="es-ES" sz="1050" b="0" i="1">
                        <a:latin typeface="Cambria Math" panose="02040503050406030204" pitchFamily="18" charset="0"/>
                        <a:ea typeface="Cambria Math" panose="02040503050406030204" pitchFamily="18" charset="0"/>
                      </a:rPr>
                      <m:t>100</m:t>
                    </m:r>
                  </m:oMath>
                </m:oMathPara>
              </a14:m>
              <a:endParaRPr lang="es-CR" sz="1050"/>
            </a:p>
          </xdr:txBody>
        </xdr:sp>
      </mc:Choice>
      <mc:Fallback xmlns="">
        <xdr:sp macro="" textlink="">
          <xdr:nvSpPr>
            <xdr:cNvPr id="4" name="CuadroTexto 3">
              <a:extLst>
                <a:ext uri="{FF2B5EF4-FFF2-40B4-BE49-F238E27FC236}">
                  <a16:creationId xmlns:a16="http://schemas.microsoft.com/office/drawing/2014/main" id="{00000000-0008-0000-8301-000002000000}"/>
                </a:ext>
              </a:extLst>
            </xdr:cNvPr>
            <xdr:cNvSpPr txBox="1"/>
          </xdr:nvSpPr>
          <xdr:spPr>
            <a:xfrm>
              <a:off x="4493419" y="8553450"/>
              <a:ext cx="3503267" cy="3299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i="0">
                  <a:latin typeface="Cambria Math" panose="02040503050406030204" pitchFamily="18" charset="0"/>
                </a:rPr>
                <a:t>(</a:t>
              </a:r>
              <a:r>
                <a:rPr lang="es-CR" sz="1050" b="0" i="0">
                  <a:latin typeface="Cambria Math" panose="02040503050406030204" pitchFamily="18" charset="0"/>
                </a:rPr>
                <a:t>Á𝑟𝑒𝑎 𝑡𝑒𝑟𝑟é𝑠𝑡𝑟𝑒 𝑝𝑟𝑜𝑡𝑒𝑔𝑖𝑑𝑎 𝑒𝑛 𝑘𝑖𝑙ó𝑚𝑒𝑡𝑟𝑜𝑠 𝑐𝑢𝑎𝑑𝑟𝑎𝑑𝑜𝑠)/(𝑇𝑒𝑟𝑟𝑖𝑡𝑜𝑟𝑖𝑜 𝑁𝑎𝑐𝑖𝑜𝑛𝑎𝑙 𝑒𝑛 𝑘𝑖𝑙𝑜𝑚é𝑡𝑟𝑜𝑠 𝑐𝑢𝑎𝑑𝑟𝑎𝑑𝑜𝑠)</a:t>
              </a:r>
              <a:r>
                <a:rPr lang="es-CR" sz="1050" b="0" i="0">
                  <a:latin typeface="Cambria Math" panose="02040503050406030204" pitchFamily="18" charset="0"/>
                  <a:ea typeface="Cambria Math" panose="02040503050406030204" pitchFamily="18" charset="0"/>
                </a:rPr>
                <a:t>×</a:t>
              </a:r>
              <a:r>
                <a:rPr lang="es-ES" sz="1050" b="0" i="0">
                  <a:latin typeface="Cambria Math" panose="02040503050406030204" pitchFamily="18" charset="0"/>
                  <a:ea typeface="Cambria Math" panose="02040503050406030204" pitchFamily="18" charset="0"/>
                </a:rPr>
                <a:t>100</a:t>
              </a:r>
              <a:endParaRPr lang="es-CR" sz="1050"/>
            </a:p>
          </xdr:txBody>
        </xdr:sp>
      </mc:Fallback>
    </mc:AlternateContent>
    <xdr:clientData/>
  </xdr:oneCellAnchor>
  <xdr:oneCellAnchor>
    <xdr:from>
      <xdr:col>3</xdr:col>
      <xdr:colOff>504824</xdr:colOff>
      <xdr:row>15</xdr:row>
      <xdr:rowOff>631031</xdr:rowOff>
    </xdr:from>
    <xdr:ext cx="4422236" cy="358303"/>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8301-000003000000}"/>
                </a:ext>
              </a:extLst>
            </xdr:cNvPr>
            <xdr:cNvSpPr txBox="1"/>
          </xdr:nvSpPr>
          <xdr:spPr>
            <a:xfrm>
              <a:off x="4486274" y="9032081"/>
              <a:ext cx="4422236" cy="3583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050" i="1">
                            <a:latin typeface="Cambria Math" panose="02040503050406030204" pitchFamily="18" charset="0"/>
                          </a:rPr>
                        </m:ctrlPr>
                      </m:fPr>
                      <m:num>
                        <m:r>
                          <a:rPr lang="es-CR" sz="1050" b="0" i="1">
                            <a:latin typeface="Cambria Math" panose="02040503050406030204" pitchFamily="18" charset="0"/>
                          </a:rPr>
                          <m:t>Á</m:t>
                        </m:r>
                        <m:r>
                          <a:rPr lang="es-CR" sz="1050" b="0" i="1">
                            <a:latin typeface="Cambria Math" panose="02040503050406030204" pitchFamily="18" charset="0"/>
                          </a:rPr>
                          <m:t>𝑟𝑒𝑎</m:t>
                        </m:r>
                        <m:r>
                          <a:rPr lang="es-CR" sz="1050" b="0" i="1">
                            <a:latin typeface="Cambria Math" panose="02040503050406030204" pitchFamily="18" charset="0"/>
                          </a:rPr>
                          <m:t> </m:t>
                        </m:r>
                        <m:r>
                          <a:rPr lang="es-CR" sz="1050" b="0" i="1">
                            <a:latin typeface="Cambria Math" panose="02040503050406030204" pitchFamily="18" charset="0"/>
                          </a:rPr>
                          <m:t>𝑚𝑎𝑟𝑖𝑛𝑎</m:t>
                        </m:r>
                        <m:r>
                          <a:rPr lang="es-CR" sz="1050" b="0" i="1">
                            <a:latin typeface="Cambria Math" panose="02040503050406030204" pitchFamily="18" charset="0"/>
                          </a:rPr>
                          <m:t> </m:t>
                        </m:r>
                        <m:r>
                          <a:rPr lang="es-CR" sz="1050" b="0" i="1">
                            <a:latin typeface="Cambria Math" panose="02040503050406030204" pitchFamily="18" charset="0"/>
                          </a:rPr>
                          <m:t>𝑝𝑟𝑜𝑡𝑒𝑔𝑖𝑑𝑎</m:t>
                        </m:r>
                        <m:r>
                          <a:rPr lang="es-CR" sz="1050" b="0" i="1">
                            <a:latin typeface="Cambria Math" panose="02040503050406030204" pitchFamily="18" charset="0"/>
                          </a:rPr>
                          <m:t> </m:t>
                        </m:r>
                        <m:r>
                          <a:rPr lang="es-CR" sz="1050" b="0" i="1">
                            <a:latin typeface="Cambria Math" panose="02040503050406030204" pitchFamily="18" charset="0"/>
                          </a:rPr>
                          <m:t>𝑒𝑛</m:t>
                        </m:r>
                        <m:r>
                          <a:rPr lang="es-CR" sz="1050" b="0" i="1">
                            <a:latin typeface="Cambria Math" panose="02040503050406030204" pitchFamily="18" charset="0"/>
                          </a:rPr>
                          <m:t> </m:t>
                        </m:r>
                        <m:r>
                          <a:rPr lang="es-CR" sz="1050" b="0" i="1">
                            <a:latin typeface="Cambria Math" panose="02040503050406030204" pitchFamily="18" charset="0"/>
                          </a:rPr>
                          <m:t>h𝑒𝑐𝑡</m:t>
                        </m:r>
                        <m:r>
                          <a:rPr lang="es-CR" sz="1050" b="0" i="1">
                            <a:latin typeface="Cambria Math" panose="02040503050406030204" pitchFamily="18" charset="0"/>
                          </a:rPr>
                          <m:t>á</m:t>
                        </m:r>
                        <m:r>
                          <a:rPr lang="es-CR" sz="1050" b="0" i="1">
                            <a:latin typeface="Cambria Math" panose="02040503050406030204" pitchFamily="18" charset="0"/>
                          </a:rPr>
                          <m:t>𝑟𝑒𝑎𝑠</m:t>
                        </m:r>
                      </m:num>
                      <m:den>
                        <m:r>
                          <a:rPr lang="es-CR" sz="1050" b="0" i="1">
                            <a:latin typeface="Cambria Math" panose="02040503050406030204" pitchFamily="18" charset="0"/>
                          </a:rPr>
                          <m:t>𝑆𝑢𝑝𝑒𝑟𝑓𝑖𝑐𝑖𝑒</m:t>
                        </m:r>
                        <m:r>
                          <a:rPr lang="es-CR" sz="1050" b="0" i="1">
                            <a:latin typeface="Cambria Math" panose="02040503050406030204" pitchFamily="18" charset="0"/>
                          </a:rPr>
                          <m:t> </m:t>
                        </m:r>
                        <m:r>
                          <a:rPr lang="es-CR" sz="1050" b="0" i="1">
                            <a:latin typeface="Cambria Math" panose="02040503050406030204" pitchFamily="18" charset="0"/>
                          </a:rPr>
                          <m:t>𝑙𝑎</m:t>
                        </m:r>
                        <m:r>
                          <a:rPr lang="es-CR" sz="1050" b="0" i="1">
                            <a:latin typeface="Cambria Math" panose="02040503050406030204" pitchFamily="18" charset="0"/>
                          </a:rPr>
                          <m:t> </m:t>
                        </m:r>
                        <m:r>
                          <a:rPr lang="es-CR" sz="1050" b="0" i="1">
                            <a:latin typeface="Cambria Math" panose="02040503050406030204" pitchFamily="18" charset="0"/>
                          </a:rPr>
                          <m:t>𝑍𝑜𝑛𝑎</m:t>
                        </m:r>
                        <m:r>
                          <a:rPr lang="es-CR" sz="1050" b="0" i="1">
                            <a:latin typeface="Cambria Math" panose="02040503050406030204" pitchFamily="18" charset="0"/>
                          </a:rPr>
                          <m:t> </m:t>
                        </m:r>
                        <m:r>
                          <a:rPr lang="es-CR" sz="1050" b="0" i="1">
                            <a:latin typeface="Cambria Math" panose="02040503050406030204" pitchFamily="18" charset="0"/>
                          </a:rPr>
                          <m:t>𝐸𝑐𝑜𝑛</m:t>
                        </m:r>
                        <m:r>
                          <a:rPr lang="es-CR" sz="1050" b="0" i="1">
                            <a:latin typeface="Cambria Math" panose="02040503050406030204" pitchFamily="18" charset="0"/>
                          </a:rPr>
                          <m:t>ó</m:t>
                        </m:r>
                        <m:r>
                          <a:rPr lang="es-CR" sz="1050" b="0" i="1">
                            <a:latin typeface="Cambria Math" panose="02040503050406030204" pitchFamily="18" charset="0"/>
                          </a:rPr>
                          <m:t>𝑚𝑖𝑐𝑎</m:t>
                        </m:r>
                        <m:r>
                          <a:rPr lang="es-CR" sz="1050" b="0" i="1">
                            <a:latin typeface="Cambria Math" panose="02040503050406030204" pitchFamily="18" charset="0"/>
                          </a:rPr>
                          <m:t> </m:t>
                        </m:r>
                        <m:r>
                          <a:rPr lang="es-CR" sz="1050" b="0" i="1">
                            <a:latin typeface="Cambria Math" panose="02040503050406030204" pitchFamily="18" charset="0"/>
                          </a:rPr>
                          <m:t>𝐸𝑥𝑐𝑙𝑢𝑠𝑖𝑣𝑎</m:t>
                        </m:r>
                        <m:r>
                          <a:rPr lang="es-CR" sz="1050" b="0" i="1">
                            <a:latin typeface="Cambria Math" panose="02040503050406030204" pitchFamily="18" charset="0"/>
                          </a:rPr>
                          <m:t> </m:t>
                        </m:r>
                        <m:r>
                          <a:rPr lang="es-CR" sz="1050" b="0" i="1">
                            <a:latin typeface="Cambria Math" panose="02040503050406030204" pitchFamily="18" charset="0"/>
                          </a:rPr>
                          <m:t>𝑒𝑛</m:t>
                        </m:r>
                        <m:r>
                          <a:rPr lang="es-CR" sz="1050" b="0" i="1">
                            <a:latin typeface="Cambria Math" panose="02040503050406030204" pitchFamily="18" charset="0"/>
                          </a:rPr>
                          <m:t> </m:t>
                        </m:r>
                        <m:r>
                          <a:rPr lang="es-CR" sz="1050" b="0" i="1">
                            <a:latin typeface="Cambria Math" panose="02040503050406030204" pitchFamily="18" charset="0"/>
                          </a:rPr>
                          <m:t>𝑘𝑖𝑙</m:t>
                        </m:r>
                        <m:r>
                          <a:rPr lang="es-CR" sz="1050" b="0" i="1">
                            <a:latin typeface="Cambria Math" panose="02040503050406030204" pitchFamily="18" charset="0"/>
                          </a:rPr>
                          <m:t>ó</m:t>
                        </m:r>
                        <m:r>
                          <a:rPr lang="es-CR" sz="1050" b="0" i="1">
                            <a:latin typeface="Cambria Math" panose="02040503050406030204" pitchFamily="18" charset="0"/>
                          </a:rPr>
                          <m:t>𝑚𝑒𝑡𝑟𝑜𝑠</m:t>
                        </m:r>
                        <m:r>
                          <a:rPr lang="es-CR" sz="1050" b="0" i="1">
                            <a:latin typeface="Cambria Math" panose="02040503050406030204" pitchFamily="18" charset="0"/>
                          </a:rPr>
                          <m:t> </m:t>
                        </m:r>
                        <m:r>
                          <a:rPr lang="es-CR" sz="1050" b="0" i="1">
                            <a:latin typeface="Cambria Math" panose="02040503050406030204" pitchFamily="18" charset="0"/>
                          </a:rPr>
                          <m:t>𝑐𝑢𝑎𝑑𝑟𝑎𝑑𝑜𝑠</m:t>
                        </m:r>
                      </m:den>
                    </m:f>
                    <m:r>
                      <a:rPr lang="es-CR" sz="1100" b="0" i="1">
                        <a:solidFill>
                          <a:schemeClr val="tx1"/>
                        </a:solidFill>
                        <a:effectLst/>
                        <a:latin typeface="Cambria Math" panose="02040503050406030204" pitchFamily="18" charset="0"/>
                        <a:ea typeface="+mn-ea"/>
                        <a:cs typeface="+mn-cs"/>
                      </a:rPr>
                      <m:t>×</m:t>
                    </m:r>
                    <m:r>
                      <a:rPr lang="es-ES" sz="1100" b="0" i="1">
                        <a:solidFill>
                          <a:schemeClr val="tx1"/>
                        </a:solidFill>
                        <a:effectLst/>
                        <a:latin typeface="Cambria Math" panose="02040503050406030204" pitchFamily="18" charset="0"/>
                        <a:ea typeface="+mn-ea"/>
                        <a:cs typeface="+mn-cs"/>
                      </a:rPr>
                      <m:t>100</m:t>
                    </m:r>
                  </m:oMath>
                </m:oMathPara>
              </a14:m>
              <a:endParaRPr lang="es-CR" sz="1050"/>
            </a:p>
          </xdr:txBody>
        </xdr:sp>
      </mc:Choice>
      <mc:Fallback xmlns="">
        <xdr:sp macro="" textlink="">
          <xdr:nvSpPr>
            <xdr:cNvPr id="5" name="CuadroTexto 4">
              <a:extLst>
                <a:ext uri="{FF2B5EF4-FFF2-40B4-BE49-F238E27FC236}">
                  <a16:creationId xmlns:a16="http://schemas.microsoft.com/office/drawing/2014/main" id="{00000000-0008-0000-8301-000003000000}"/>
                </a:ext>
              </a:extLst>
            </xdr:cNvPr>
            <xdr:cNvSpPr txBox="1"/>
          </xdr:nvSpPr>
          <xdr:spPr>
            <a:xfrm>
              <a:off x="4486274" y="9032081"/>
              <a:ext cx="4422236" cy="3583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050" i="0">
                  <a:latin typeface="Cambria Math" panose="02040503050406030204" pitchFamily="18" charset="0"/>
                </a:rPr>
                <a:t>(</a:t>
              </a:r>
              <a:r>
                <a:rPr lang="es-CR" sz="1050" b="0" i="0">
                  <a:latin typeface="Cambria Math" panose="02040503050406030204" pitchFamily="18" charset="0"/>
                </a:rPr>
                <a:t>Á𝑟𝑒𝑎 𝑚𝑎𝑟𝑖𝑛𝑎 𝑝𝑟𝑜𝑡𝑒𝑔𝑖𝑑𝑎 𝑒𝑛 ℎ𝑒𝑐𝑡á𝑟𝑒𝑎𝑠)/(𝑆𝑢𝑝𝑒𝑟𝑓𝑖𝑐𝑖𝑒 𝑙𝑎 𝑍𝑜𝑛𝑎 𝐸𝑐𝑜𝑛ó𝑚𝑖𝑐𝑎 𝐸𝑥𝑐𝑙𝑢𝑠𝑖𝑣𝑎 𝑒𝑛 𝑘𝑖𝑙ó𝑚𝑒𝑡𝑟𝑜𝑠 𝑐𝑢𝑎𝑑𝑟𝑎𝑑𝑜𝑠)</a:t>
              </a:r>
              <a:r>
                <a:rPr lang="es-CR" sz="1100" b="0" i="0">
                  <a:solidFill>
                    <a:schemeClr val="tx1"/>
                  </a:solidFill>
                  <a:effectLst/>
                  <a:latin typeface="Cambria Math" panose="02040503050406030204" pitchFamily="18" charset="0"/>
                  <a:ea typeface="+mn-ea"/>
                  <a:cs typeface="+mn-cs"/>
                </a:rPr>
                <a:t>×</a:t>
              </a:r>
              <a:r>
                <a:rPr lang="es-ES" sz="1100" b="0" i="0">
                  <a:solidFill>
                    <a:schemeClr val="tx1"/>
                  </a:solidFill>
                  <a:effectLst/>
                  <a:latin typeface="Cambria Math" panose="02040503050406030204" pitchFamily="18" charset="0"/>
                  <a:ea typeface="+mn-ea"/>
                  <a:cs typeface="+mn-cs"/>
                </a:rPr>
                <a:t>100</a:t>
              </a:r>
              <a:endParaRPr lang="es-CR" sz="1050"/>
            </a:p>
          </xdr:txBody>
        </xdr:sp>
      </mc:Fallback>
    </mc:AlternateContent>
    <xdr:clientData/>
  </xdr:oneCellAnchor>
  <xdr:twoCellAnchor>
    <xdr:from>
      <xdr:col>2</xdr:col>
      <xdr:colOff>790920</xdr:colOff>
      <xdr:row>15</xdr:row>
      <xdr:rowOff>152280</xdr:rowOff>
    </xdr:from>
    <xdr:to>
      <xdr:col>3</xdr:col>
      <xdr:colOff>5429160</xdr:colOff>
      <xdr:row>15</xdr:row>
      <xdr:rowOff>285840</xdr:rowOff>
    </xdr:to>
    <xdr:sp macro="" textlink="">
      <xdr:nvSpPr>
        <xdr:cNvPr id="6" name="CustomShape 1"/>
        <xdr:cNvSpPr/>
      </xdr:nvSpPr>
      <xdr:spPr>
        <a:xfrm>
          <a:off x="3172170" y="8781930"/>
          <a:ext cx="6238440" cy="133560"/>
        </a:xfrm>
        <a:prstGeom prst="rect">
          <a:avLst/>
        </a:prstGeom>
        <a:noFill/>
        <a:ln>
          <a:noFill/>
        </a:ln>
      </xdr:spPr>
      <xdr:style>
        <a:lnRef idx="0">
          <a:scrgbClr r="0" g="0" b="0"/>
        </a:lnRef>
        <a:fillRef idx="0">
          <a:scrgbClr r="0" g="0" b="0"/>
        </a:fillRef>
        <a:effectRef idx="0">
          <a:scrgbClr r="0" g="0" b="0"/>
        </a:effectRef>
        <a:fontRef idx="minor"/>
      </xdr:style>
      <xdr:txBody>
        <a:bodyPr wrap="none" lIns="0" tIns="0" rIns="0" bIns="0">
          <a:spAutoFit/>
        </a:bodyPr>
        <a:lstStyle/>
        <a:p>
          <a:pPr>
            <a:lnSpc>
              <a:spcPct val="100000"/>
            </a:lnSpc>
          </a:pPr>
          <a:r>
            <a:rPr lang="es-CR" sz="1050" b="0" strike="noStrike" spc="-1">
              <a:solidFill>
                <a:srgbClr val="000000"/>
              </a:solidFill>
              <a:latin typeface="Cambria Math"/>
            </a:rPr>
            <a:t>(Á𝑟𝑒𝑎 𝑡𝑒𝑟𝑟é𝑠𝑡𝑟𝑒 𝑝𝑟𝑜𝑡𝑒𝑔𝑖𝑑𝑎 𝑒𝑛 𝑘𝑖𝑙ó𝑚𝑒𝑡𝑟𝑜𝑠 𝑐𝑢𝑎𝑑𝑟𝑎𝑑𝑜𝑠)/(𝑇𝑒𝑟𝑟𝑖𝑡𝑜𝑟𝑖𝑜 𝑁𝑎𝑐𝑖𝑜𝑛𝑎𝑙 𝑒𝑛 𝑘𝑖𝑙𝑜𝑚é𝑡𝑟𝑜𝑠 𝑐𝑢𝑎𝑑𝑟𝑎𝑑𝑜𝑠)</a:t>
          </a:r>
          <a:r>
            <a:rPr lang="es-CR" sz="1050" b="0" strike="noStrike" spc="-1">
              <a:solidFill>
                <a:srgbClr val="000000"/>
              </a:solidFill>
              <a:latin typeface="Cambria Math"/>
              <a:ea typeface="Cambria Math"/>
            </a:rPr>
            <a:t>×100</a:t>
          </a:r>
          <a:endParaRPr lang="es-CR" sz="1050" b="0" strike="noStrike" spc="-1">
            <a:latin typeface="Times New Roman"/>
          </a:endParaRPr>
        </a:p>
      </xdr:txBody>
    </xdr:sp>
    <xdr:clientData/>
  </xdr:twoCellAnchor>
  <xdr:twoCellAnchor>
    <xdr:from>
      <xdr:col>2</xdr:col>
      <xdr:colOff>1047960</xdr:colOff>
      <xdr:row>15</xdr:row>
      <xdr:rowOff>631080</xdr:rowOff>
    </xdr:from>
    <xdr:to>
      <xdr:col>4</xdr:col>
      <xdr:colOff>29520</xdr:colOff>
      <xdr:row>15</xdr:row>
      <xdr:rowOff>771120</xdr:rowOff>
    </xdr:to>
    <xdr:sp macro="" textlink="">
      <xdr:nvSpPr>
        <xdr:cNvPr id="7" name="CustomShape 1"/>
        <xdr:cNvSpPr/>
      </xdr:nvSpPr>
      <xdr:spPr>
        <a:xfrm>
          <a:off x="3429210" y="9260730"/>
          <a:ext cx="6296760" cy="140040"/>
        </a:xfrm>
        <a:prstGeom prst="rect">
          <a:avLst/>
        </a:prstGeom>
        <a:noFill/>
        <a:ln>
          <a:noFill/>
        </a:ln>
      </xdr:spPr>
      <xdr:style>
        <a:lnRef idx="0">
          <a:scrgbClr r="0" g="0" b="0"/>
        </a:lnRef>
        <a:fillRef idx="0">
          <a:scrgbClr r="0" g="0" b="0"/>
        </a:fillRef>
        <a:effectRef idx="0">
          <a:scrgbClr r="0" g="0" b="0"/>
        </a:effectRef>
        <a:fontRef idx="minor"/>
      </xdr:style>
      <xdr:txBody>
        <a:bodyPr wrap="none" lIns="0" tIns="0" rIns="0" bIns="0">
          <a:spAutoFit/>
        </a:bodyPr>
        <a:lstStyle/>
        <a:p>
          <a:pPr>
            <a:lnSpc>
              <a:spcPct val="100000"/>
            </a:lnSpc>
          </a:pPr>
          <a:r>
            <a:rPr lang="es-CR" sz="1050" b="0" strike="noStrike" spc="-1">
              <a:solidFill>
                <a:srgbClr val="000000"/>
              </a:solidFill>
              <a:latin typeface="Cambria Math"/>
            </a:rPr>
            <a:t>(Á𝑟𝑒𝑎 𝑚𝑎𝑟𝑖𝑛𝑎 𝑝𝑟𝑜𝑡𝑒𝑔𝑖𝑑𝑎 𝑒𝑛 ℎ𝑒𝑐𝑡á𝑟𝑒𝑎𝑠)/(𝑆𝑢𝑝𝑒𝑟𝑓𝑖𝑐𝑖𝑒 𝑙𝑎 𝑍𝑜𝑛𝑎 𝐸𝑐𝑜𝑛ó𝑚𝑖𝑐𝑎 𝐸𝑥𝑐𝑙𝑢𝑠𝑖𝑣𝑎 𝑒𝑛 𝑘𝑖𝑙ó𝑚𝑒𝑡𝑟𝑜𝑠 𝑐𝑢𝑎𝑑𝑟𝑎𝑑𝑜𝑠)</a:t>
          </a:r>
          <a:r>
            <a:rPr lang="es-CR" sz="1100" b="0" strike="noStrike" spc="-1">
              <a:solidFill>
                <a:srgbClr val="000000"/>
              </a:solidFill>
              <a:latin typeface="Cambria Math"/>
            </a:rPr>
            <a:t>×100</a:t>
          </a:r>
          <a:endParaRPr lang="es-CR" sz="1100" b="0" strike="noStrike" spc="-1">
            <a:latin typeface="Times New Roman"/>
          </a:endParaRPr>
        </a:p>
      </xdr:txBody>
    </xdr:sp>
    <xdr:clientData/>
  </xdr:twoCellAnchor>
</xdr:wsDr>
</file>

<file path=xl/drawings/drawing262.xml><?xml version="1.0" encoding="utf-8"?>
<xdr:wsDr xmlns:xdr="http://schemas.openxmlformats.org/drawingml/2006/spreadsheetDrawing" xmlns:a="http://schemas.openxmlformats.org/drawingml/2006/main">
  <xdr:twoCellAnchor editAs="oneCell">
    <xdr:from>
      <xdr:col>0</xdr:col>
      <xdr:colOff>319750</xdr:colOff>
      <xdr:row>2</xdr:row>
      <xdr:rowOff>47626</xdr:rowOff>
    </xdr:from>
    <xdr:to>
      <xdr:col>1</xdr:col>
      <xdr:colOff>495300</xdr:colOff>
      <xdr:row>3</xdr:row>
      <xdr:rowOff>152400</xdr:rowOff>
    </xdr:to>
    <xdr:pic>
      <xdr:nvPicPr>
        <xdr:cNvPr id="2" name="Imagen 1">
          <a:extLst>
            <a:ext uri="{FF2B5EF4-FFF2-40B4-BE49-F238E27FC236}">
              <a16:creationId xmlns:a16="http://schemas.microsoft.com/office/drawing/2014/main" id="{00000000-0008-0000-8E01-000002000000}"/>
            </a:ext>
          </a:extLst>
        </xdr:cNvPr>
        <xdr:cNvPicPr>
          <a:picLocks noChangeAspect="1"/>
        </xdr:cNvPicPr>
      </xdr:nvPicPr>
      <xdr:blipFill>
        <a:blip xmlns:r="http://schemas.openxmlformats.org/officeDocument/2006/relationships" r:embed="rId1"/>
        <a:stretch>
          <a:fillRect/>
        </a:stretch>
      </xdr:blipFill>
      <xdr:spPr>
        <a:xfrm>
          <a:off x="319750" y="428626"/>
          <a:ext cx="937550" cy="904874"/>
        </a:xfrm>
        <a:prstGeom prst="rect">
          <a:avLst/>
        </a:prstGeom>
        <a:ln w="28575">
          <a:solidFill>
            <a:schemeClr val="bg1"/>
          </a:solidFill>
        </a:ln>
      </xdr:spPr>
    </xdr:pic>
    <xdr:clientData/>
  </xdr:twoCellAnchor>
</xdr:wsDr>
</file>

<file path=xl/drawings/drawing263.xml><?xml version="1.0" encoding="utf-8"?>
<xdr:wsDr xmlns:xdr="http://schemas.openxmlformats.org/drawingml/2006/spreadsheetDrawing" xmlns:a="http://schemas.openxmlformats.org/drawingml/2006/main">
  <xdr:twoCellAnchor>
    <xdr:from>
      <xdr:col>7</xdr:col>
      <xdr:colOff>38099</xdr:colOff>
      <xdr:row>8</xdr:row>
      <xdr:rowOff>4762</xdr:rowOff>
    </xdr:from>
    <xdr:to>
      <xdr:col>13</xdr:col>
      <xdr:colOff>9524</xdr:colOff>
      <xdr:row>26</xdr:row>
      <xdr:rowOff>9525</xdr:rowOff>
    </xdr:to>
    <xdr:graphicFrame macro="">
      <xdr:nvGraphicFramePr>
        <xdr:cNvPr id="2" name="Gráfico 1">
          <a:extLst>
            <a:ext uri="{FF2B5EF4-FFF2-40B4-BE49-F238E27FC236}">
              <a16:creationId xmlns:a16="http://schemas.microsoft.com/office/drawing/2014/main" id="{00000000-0008-0000-8F01-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4.xml><?xml version="1.0" encoding="utf-8"?>
<xdr:wsDr xmlns:xdr="http://schemas.openxmlformats.org/drawingml/2006/spreadsheetDrawing" xmlns:a="http://schemas.openxmlformats.org/drawingml/2006/main">
  <xdr:oneCellAnchor>
    <xdr:from>
      <xdr:col>2</xdr:col>
      <xdr:colOff>1343025</xdr:colOff>
      <xdr:row>16</xdr:row>
      <xdr:rowOff>80962</xdr:rowOff>
    </xdr:from>
    <xdr:ext cx="3156857" cy="322268"/>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9001-000002000000}"/>
                </a:ext>
              </a:extLst>
            </xdr:cNvPr>
            <xdr:cNvSpPr txBox="1"/>
          </xdr:nvSpPr>
          <xdr:spPr>
            <a:xfrm>
              <a:off x="4105275" y="13911262"/>
              <a:ext cx="3156857"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𝐶𝑜𝑏𝑒𝑟𝑡𝑢𝑟𝑎</m:t>
                        </m:r>
                        <m:r>
                          <a:rPr lang="es-CR" sz="1100" b="0" i="1">
                            <a:latin typeface="Cambria Math" panose="02040503050406030204" pitchFamily="18" charset="0"/>
                          </a:rPr>
                          <m:t> </m:t>
                        </m:r>
                        <m:r>
                          <a:rPr lang="es-CR" sz="1100" b="0" i="1">
                            <a:latin typeface="Cambria Math" panose="02040503050406030204" pitchFamily="18" charset="0"/>
                          </a:rPr>
                          <m:t>𝑓𝑜𝑟𝑒𝑠𝑡𝑎𝑙</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h𝑒𝑐𝑡</m:t>
                        </m:r>
                        <m:r>
                          <a:rPr lang="es-CR" sz="1100" b="0" i="1">
                            <a:latin typeface="Cambria Math" panose="02040503050406030204" pitchFamily="18" charset="0"/>
                          </a:rPr>
                          <m:t>á</m:t>
                        </m:r>
                        <m:r>
                          <a:rPr lang="es-CR" sz="1100" b="0" i="1">
                            <a:latin typeface="Cambria Math" panose="02040503050406030204" pitchFamily="18" charset="0"/>
                          </a:rPr>
                          <m:t>𝑟𝑒𝑎𝑠</m:t>
                        </m:r>
                      </m:num>
                      <m:den>
                        <m:r>
                          <a:rPr lang="es-CR" sz="1100" b="0" i="1">
                            <a:latin typeface="Cambria Math" panose="02040503050406030204" pitchFamily="18" charset="0"/>
                          </a:rPr>
                          <m:t>𝑇𝑒𝑟𝑟𝑖𝑡𝑜𝑟𝑖𝑜</m:t>
                        </m:r>
                        <m:r>
                          <a:rPr lang="es-CR" sz="1100" b="0" i="1">
                            <a:latin typeface="Cambria Math" panose="02040503050406030204" pitchFamily="18" charset="0"/>
                          </a:rPr>
                          <m:t> </m:t>
                        </m:r>
                        <m:r>
                          <a:rPr lang="es-CR" sz="1100" b="0" i="1">
                            <a:latin typeface="Cambria Math" panose="02040503050406030204" pitchFamily="18" charset="0"/>
                          </a:rPr>
                          <m:t>𝑁𝑎𝑐𝑖𝑜𝑛𝑎𝑙</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h𝑒𝑐𝑡</m:t>
                        </m:r>
                        <m:r>
                          <a:rPr lang="es-CR" sz="1100" b="0" i="1">
                            <a:latin typeface="Cambria Math" panose="02040503050406030204" pitchFamily="18" charset="0"/>
                          </a:rPr>
                          <m:t>á</m:t>
                        </m:r>
                        <m:r>
                          <a:rPr lang="es-CR" sz="1100" b="0" i="1">
                            <a:latin typeface="Cambria Math" panose="02040503050406030204" pitchFamily="18" charset="0"/>
                          </a:rPr>
                          <m:t>𝑟𝑒𝑎𝑠</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050"/>
            </a:p>
          </xdr:txBody>
        </xdr:sp>
      </mc:Choice>
      <mc:Fallback xmlns="">
        <xdr:sp macro="" textlink="">
          <xdr:nvSpPr>
            <xdr:cNvPr id="2" name="CuadroTexto 1">
              <a:extLst>
                <a:ext uri="{FF2B5EF4-FFF2-40B4-BE49-F238E27FC236}">
                  <a16:creationId xmlns:a16="http://schemas.microsoft.com/office/drawing/2014/main" id="{00000000-0008-0000-9001-000002000000}"/>
                </a:ext>
              </a:extLst>
            </xdr:cNvPr>
            <xdr:cNvSpPr txBox="1"/>
          </xdr:nvSpPr>
          <xdr:spPr>
            <a:xfrm>
              <a:off x="4105275" y="13911262"/>
              <a:ext cx="3156857"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𝐶𝑜𝑏𝑒𝑟𝑡𝑢𝑟𝑎 𝑓𝑜𝑟𝑒𝑠𝑡𝑎𝑙 𝑒𝑛 ℎ𝑒𝑐𝑡á𝑟𝑒𝑎𝑠)/(𝑇𝑒𝑟𝑟𝑖𝑡𝑜𝑟𝑖𝑜 𝑁𝑎𝑐𝑖𝑜𝑛𝑎𝑙 𝑒𝑛 ℎ𝑒𝑐𝑡á𝑟𝑒𝑎𝑠)</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050"/>
            </a:p>
          </xdr:txBody>
        </xdr:sp>
      </mc:Fallback>
    </mc:AlternateContent>
    <xdr:clientData/>
  </xdr:oneCellAnchor>
  <xdr:oneCellAnchor>
    <xdr:from>
      <xdr:col>2</xdr:col>
      <xdr:colOff>1343025</xdr:colOff>
      <xdr:row>16</xdr:row>
      <xdr:rowOff>80962</xdr:rowOff>
    </xdr:from>
    <xdr:ext cx="3156857" cy="322268"/>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9001-000002000000}"/>
                </a:ext>
              </a:extLst>
            </xdr:cNvPr>
            <xdr:cNvSpPr txBox="1"/>
          </xdr:nvSpPr>
          <xdr:spPr>
            <a:xfrm>
              <a:off x="4105275" y="10768012"/>
              <a:ext cx="3156857"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𝐶𝑜𝑏𝑒𝑟𝑡𝑢𝑟𝑎</m:t>
                        </m:r>
                        <m:r>
                          <a:rPr lang="es-CR" sz="1100" b="0" i="1">
                            <a:latin typeface="Cambria Math" panose="02040503050406030204" pitchFamily="18" charset="0"/>
                          </a:rPr>
                          <m:t> </m:t>
                        </m:r>
                        <m:r>
                          <a:rPr lang="es-CR" sz="1100" b="0" i="1">
                            <a:latin typeface="Cambria Math" panose="02040503050406030204" pitchFamily="18" charset="0"/>
                          </a:rPr>
                          <m:t>𝑓𝑜𝑟𝑒𝑠𝑡𝑎𝑙</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h𝑒𝑐𝑡</m:t>
                        </m:r>
                        <m:r>
                          <a:rPr lang="es-CR" sz="1100" b="0" i="1">
                            <a:latin typeface="Cambria Math" panose="02040503050406030204" pitchFamily="18" charset="0"/>
                          </a:rPr>
                          <m:t>á</m:t>
                        </m:r>
                        <m:r>
                          <a:rPr lang="es-CR" sz="1100" b="0" i="1">
                            <a:latin typeface="Cambria Math" panose="02040503050406030204" pitchFamily="18" charset="0"/>
                          </a:rPr>
                          <m:t>𝑟𝑒𝑎𝑠</m:t>
                        </m:r>
                      </m:num>
                      <m:den>
                        <m:r>
                          <a:rPr lang="es-CR" sz="1100" b="0" i="1">
                            <a:latin typeface="Cambria Math" panose="02040503050406030204" pitchFamily="18" charset="0"/>
                          </a:rPr>
                          <m:t>𝑇𝑒𝑟𝑟𝑖𝑡𝑜𝑟𝑖𝑜</m:t>
                        </m:r>
                        <m:r>
                          <a:rPr lang="es-CR" sz="1100" b="0" i="1">
                            <a:latin typeface="Cambria Math" panose="02040503050406030204" pitchFamily="18" charset="0"/>
                          </a:rPr>
                          <m:t> </m:t>
                        </m:r>
                        <m:r>
                          <a:rPr lang="es-CR" sz="1100" b="0" i="1">
                            <a:latin typeface="Cambria Math" panose="02040503050406030204" pitchFamily="18" charset="0"/>
                          </a:rPr>
                          <m:t>𝑁𝑎𝑐𝑖𝑜𝑛𝑎𝑙</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h𝑒𝑐𝑡</m:t>
                        </m:r>
                        <m:r>
                          <a:rPr lang="es-CR" sz="1100" b="0" i="1">
                            <a:latin typeface="Cambria Math" panose="02040503050406030204" pitchFamily="18" charset="0"/>
                          </a:rPr>
                          <m:t>á</m:t>
                        </m:r>
                        <m:r>
                          <a:rPr lang="es-CR" sz="1100" b="0" i="1">
                            <a:latin typeface="Cambria Math" panose="02040503050406030204" pitchFamily="18" charset="0"/>
                          </a:rPr>
                          <m:t>𝑟𝑒𝑎𝑠</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050"/>
            </a:p>
          </xdr:txBody>
        </xdr:sp>
      </mc:Choice>
      <mc:Fallback xmlns="">
        <xdr:sp macro="" textlink="">
          <xdr:nvSpPr>
            <xdr:cNvPr id="3" name="CuadroTexto 2">
              <a:extLst>
                <a:ext uri="{FF2B5EF4-FFF2-40B4-BE49-F238E27FC236}">
                  <a16:creationId xmlns:a16="http://schemas.microsoft.com/office/drawing/2014/main" id="{00000000-0008-0000-9001-000002000000}"/>
                </a:ext>
              </a:extLst>
            </xdr:cNvPr>
            <xdr:cNvSpPr txBox="1"/>
          </xdr:nvSpPr>
          <xdr:spPr>
            <a:xfrm>
              <a:off x="4105275" y="10768012"/>
              <a:ext cx="3156857"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𝐶𝑜𝑏𝑒𝑟𝑡𝑢𝑟𝑎 𝑓𝑜𝑟𝑒𝑠𝑡𝑎𝑙 𝑒𝑛 ℎ𝑒𝑐𝑡á𝑟𝑒𝑎𝑠)/(𝑇𝑒𝑟𝑟𝑖𝑡𝑜𝑟𝑖𝑜 𝑁𝑎𝑐𝑖𝑜𝑛𝑎𝑙 𝑒𝑛 ℎ𝑒𝑐𝑡á𝑟𝑒𝑎𝑠)</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050"/>
            </a:p>
          </xdr:txBody>
        </xdr:sp>
      </mc:Fallback>
    </mc:AlternateContent>
    <xdr:clientData/>
  </xdr:oneCellAnchor>
</xdr:wsDr>
</file>

<file path=xl/drawings/drawing265.xml><?xml version="1.0" encoding="utf-8"?>
<xdr:wsDr xmlns:xdr="http://schemas.openxmlformats.org/drawingml/2006/spreadsheetDrawing" xmlns:a="http://schemas.openxmlformats.org/drawingml/2006/main">
  <xdr:twoCellAnchor editAs="oneCell">
    <xdr:from>
      <xdr:col>3</xdr:col>
      <xdr:colOff>5562601</xdr:colOff>
      <xdr:row>15</xdr:row>
      <xdr:rowOff>9524</xdr:rowOff>
    </xdr:from>
    <xdr:to>
      <xdr:col>10</xdr:col>
      <xdr:colOff>105587</xdr:colOff>
      <xdr:row>16</xdr:row>
      <xdr:rowOff>38100</xdr:rowOff>
    </xdr:to>
    <xdr:pic>
      <xdr:nvPicPr>
        <xdr:cNvPr id="3" name="Imagen 2"/>
        <xdr:cNvPicPr>
          <a:picLocks noChangeAspect="1"/>
        </xdr:cNvPicPr>
      </xdr:nvPicPr>
      <xdr:blipFill>
        <a:blip xmlns:r="http://schemas.openxmlformats.org/officeDocument/2006/relationships" r:embed="rId1"/>
        <a:stretch>
          <a:fillRect/>
        </a:stretch>
      </xdr:blipFill>
      <xdr:spPr>
        <a:xfrm>
          <a:off x="9686926" y="7705724"/>
          <a:ext cx="4715686" cy="2143126"/>
        </a:xfrm>
        <a:prstGeom prst="rect">
          <a:avLst/>
        </a:prstGeom>
      </xdr:spPr>
    </xdr:pic>
    <xdr:clientData/>
  </xdr:twoCellAnchor>
</xdr:wsDr>
</file>

<file path=xl/drawings/drawing266.xml><?xml version="1.0" encoding="utf-8"?>
<xdr:wsDr xmlns:xdr="http://schemas.openxmlformats.org/drawingml/2006/spreadsheetDrawing" xmlns:a="http://schemas.openxmlformats.org/drawingml/2006/main">
  <xdr:twoCellAnchor>
    <xdr:from>
      <xdr:col>15</xdr:col>
      <xdr:colOff>323850</xdr:colOff>
      <xdr:row>25</xdr:row>
      <xdr:rowOff>38100</xdr:rowOff>
    </xdr:from>
    <xdr:to>
      <xdr:col>25</xdr:col>
      <xdr:colOff>73660</xdr:colOff>
      <xdr:row>52</xdr:row>
      <xdr:rowOff>75445</xdr:rowOff>
    </xdr:to>
    <xdr:grpSp>
      <xdr:nvGrpSpPr>
        <xdr:cNvPr id="2" name="Group 2"/>
        <xdr:cNvGrpSpPr>
          <a:grpSpLocks/>
        </xdr:cNvGrpSpPr>
      </xdr:nvGrpSpPr>
      <xdr:grpSpPr bwMode="auto">
        <a:xfrm>
          <a:off x="10553700" y="4953000"/>
          <a:ext cx="5350510" cy="4409320"/>
          <a:chOff x="4020" y="1435"/>
          <a:chExt cx="8426" cy="6949"/>
        </a:xfrm>
      </xdr:grpSpPr>
      <xdr:grpSp>
        <xdr:nvGrpSpPr>
          <xdr:cNvPr id="3" name="Group 3"/>
          <xdr:cNvGrpSpPr>
            <a:grpSpLocks/>
          </xdr:cNvGrpSpPr>
        </xdr:nvGrpSpPr>
        <xdr:grpSpPr bwMode="auto">
          <a:xfrm>
            <a:off x="4052" y="1435"/>
            <a:ext cx="8394" cy="6291"/>
            <a:chOff x="4001" y="1953"/>
            <a:chExt cx="8394" cy="6291"/>
          </a:xfrm>
        </xdr:grpSpPr>
        <xdr:pic>
          <xdr:nvPicPr>
            <xdr:cNvPr id="5" name="Imagen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782" t="2162" r="2931" b="2196"/>
            <a:stretch>
              <a:fillRect/>
            </a:stretch>
          </xdr:blipFill>
          <xdr:spPr bwMode="auto">
            <a:xfrm>
              <a:off x="4022" y="2945"/>
              <a:ext cx="7477" cy="5299"/>
            </a:xfrm>
            <a:prstGeom prst="rect">
              <a:avLst/>
            </a:prstGeom>
            <a:noFill/>
            <a:ln w="19050">
              <a:solidFill>
                <a:srgbClr val="1F3763"/>
              </a:solidFill>
              <a:miter lim="800000"/>
              <a:headEnd/>
              <a:tailEnd/>
            </a:ln>
            <a:extLst>
              <a:ext uri="{909E8E84-426E-40DD-AFC4-6F175D3DCCD1}">
                <a14:hiddenFill xmlns:a14="http://schemas.microsoft.com/office/drawing/2010/main">
                  <a:solidFill>
                    <a:srgbClr val="FFFFFF"/>
                  </a:solidFill>
                </a14:hiddenFill>
              </a:ext>
            </a:extLst>
          </xdr:spPr>
        </xdr:pic>
        <xdr:sp macro="" textlink="">
          <xdr:nvSpPr>
            <xdr:cNvPr id="6" name="Cuadro de texto 2"/>
            <xdr:cNvSpPr txBox="1">
              <a:spLocks noChangeArrowheads="1"/>
            </xdr:cNvSpPr>
          </xdr:nvSpPr>
          <xdr:spPr bwMode="auto">
            <a:xfrm>
              <a:off x="4001" y="1953"/>
              <a:ext cx="8394" cy="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91440" tIns="45720" rIns="91440" bIns="45720" anchor="t" upright="1">
              <a:spAutoFit/>
            </a:bodyPr>
            <a:lstStyle/>
            <a:p>
              <a:pPr algn="l" rtl="0">
                <a:defRPr sz="1000"/>
              </a:pPr>
              <a:r>
                <a:rPr lang="es-CR" sz="1200" b="1" i="0" u="none" strike="noStrike" baseline="0">
                  <a:solidFill>
                    <a:srgbClr val="000000"/>
                  </a:solidFill>
                  <a:latin typeface="Garamond"/>
                </a:rPr>
                <a:t>Costa Rica: Mapa Cobertura de la tierra según IPCC en áreas de montaña. 2018</a:t>
              </a:r>
            </a:p>
          </xdr:txBody>
        </xdr:sp>
      </xdr:grpSp>
      <xdr:sp macro="" textlink="">
        <xdr:nvSpPr>
          <xdr:cNvPr id="4" name="Cuadro de texto 2"/>
          <xdr:cNvSpPr txBox="1">
            <a:spLocks noChangeArrowheads="1"/>
          </xdr:cNvSpPr>
        </xdr:nvSpPr>
        <xdr:spPr bwMode="auto">
          <a:xfrm>
            <a:off x="4020" y="7738"/>
            <a:ext cx="8116" cy="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91440" tIns="45720" rIns="91440" bIns="45720" anchor="t" upright="1">
            <a:spAutoFit/>
          </a:bodyPr>
          <a:lstStyle/>
          <a:p>
            <a:pPr algn="l" rtl="0">
              <a:defRPr sz="1000"/>
            </a:pPr>
            <a:r>
              <a:rPr lang="es-CR" sz="1100" b="0" i="0" u="none" strike="noStrike" baseline="0">
                <a:solidFill>
                  <a:srgbClr val="000000"/>
                </a:solidFill>
                <a:latin typeface="Garamond"/>
              </a:rPr>
              <a:t>Fuente: MINAE, IMN. Departamento de Climatología e Investigaciones Aplicadas. 2018</a:t>
            </a:r>
          </a:p>
          <a:p>
            <a:pPr algn="l" rtl="0">
              <a:defRPr sz="1000"/>
            </a:pPr>
            <a:endParaRPr lang="es-CR" sz="1100" b="0" i="0" u="none" strike="noStrike" baseline="0">
              <a:solidFill>
                <a:srgbClr val="000000"/>
              </a:solidFill>
              <a:latin typeface="Garamond"/>
            </a:endParaRPr>
          </a:p>
        </xdr:txBody>
      </xdr:sp>
    </xdr:grpSp>
    <xdr:clientData/>
  </xdr:twoCellAnchor>
  <xdr:twoCellAnchor>
    <xdr:from>
      <xdr:col>1</xdr:col>
      <xdr:colOff>895350</xdr:colOff>
      <xdr:row>25</xdr:row>
      <xdr:rowOff>47625</xdr:rowOff>
    </xdr:from>
    <xdr:to>
      <xdr:col>13</xdr:col>
      <xdr:colOff>809625</xdr:colOff>
      <xdr:row>51</xdr:row>
      <xdr:rowOff>66675</xdr:rowOff>
    </xdr:to>
    <xdr:graphicFrame macro="">
      <xdr:nvGraphicFramePr>
        <xdr:cNvPr id="7"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57</xdr:row>
      <xdr:rowOff>0</xdr:rowOff>
    </xdr:from>
    <xdr:to>
      <xdr:col>28</xdr:col>
      <xdr:colOff>9524</xdr:colOff>
      <xdr:row>91</xdr:row>
      <xdr:rowOff>4763</xdr:rowOff>
    </xdr:to>
    <xdr:graphicFrame macro="">
      <xdr:nvGraphicFramePr>
        <xdr:cNvPr id="8" name="Gráfico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67.xml><?xml version="1.0" encoding="utf-8"?>
<c:userShapes xmlns:c="http://schemas.openxmlformats.org/drawingml/2006/chart">
  <cdr:relSizeAnchor xmlns:cdr="http://schemas.openxmlformats.org/drawingml/2006/chartDrawing">
    <cdr:from>
      <cdr:x>0</cdr:x>
      <cdr:y>0.91216</cdr:y>
    </cdr:from>
    <cdr:to>
      <cdr:x>0.98049</cdr:x>
      <cdr:y>1</cdr:y>
    </cdr:to>
    <cdr:sp macro="" textlink="">
      <cdr:nvSpPr>
        <cdr:cNvPr id="2" name="CuadroTexto 1"/>
        <cdr:cNvSpPr txBox="1"/>
      </cdr:nvSpPr>
      <cdr:spPr>
        <a:xfrm xmlns:a="http://schemas.openxmlformats.org/drawingml/2006/main">
          <a:off x="0" y="3857625"/>
          <a:ext cx="7181850" cy="371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CR" sz="900" b="0" i="0" baseline="0">
              <a:effectLst/>
              <a:latin typeface="+mn-lt"/>
              <a:ea typeface="+mn-ea"/>
              <a:cs typeface="+mn-cs"/>
            </a:rPr>
            <a:t>Fuente: MINAE-REDD/CCAD-GIZ-SINAC. 2015. Inventario Nacional Forestal de Costa Rica 2014-2015 y MINAE-IMN, Inventario Nacional de Gases de Efecto Invernadero y absorción de carbono, 2012.</a:t>
          </a:r>
          <a:endParaRPr lang="es-CR" sz="900"/>
        </a:p>
      </cdr:txBody>
    </cdr:sp>
  </cdr:relSizeAnchor>
</c:userShapes>
</file>

<file path=xl/drawings/drawing268.xml><?xml version="1.0" encoding="utf-8"?>
<xdr:wsDr xmlns:xdr="http://schemas.openxmlformats.org/drawingml/2006/spreadsheetDrawing" xmlns:a="http://schemas.openxmlformats.org/drawingml/2006/main">
  <xdr:twoCellAnchor editAs="oneCell">
    <xdr:from>
      <xdr:col>3</xdr:col>
      <xdr:colOff>0</xdr:colOff>
      <xdr:row>16</xdr:row>
      <xdr:rowOff>9525</xdr:rowOff>
    </xdr:from>
    <xdr:to>
      <xdr:col>3</xdr:col>
      <xdr:colOff>5486400</xdr:colOff>
      <xdr:row>17</xdr:row>
      <xdr:rowOff>19050</xdr:rowOff>
    </xdr:to>
    <xdr:pic>
      <xdr:nvPicPr>
        <xdr:cNvPr id="2" name="Imagen 1"/>
        <xdr:cNvPicPr>
          <a:picLocks noChangeAspect="1"/>
        </xdr:cNvPicPr>
      </xdr:nvPicPr>
      <xdr:blipFill>
        <a:blip xmlns:r="http://schemas.openxmlformats.org/officeDocument/2006/relationships" r:embed="rId1"/>
        <a:stretch>
          <a:fillRect/>
        </a:stretch>
      </xdr:blipFill>
      <xdr:spPr>
        <a:xfrm>
          <a:off x="4124325" y="9201150"/>
          <a:ext cx="5486400" cy="5210175"/>
        </a:xfrm>
        <a:prstGeom prst="rect">
          <a:avLst/>
        </a:prstGeom>
      </xdr:spPr>
    </xdr:pic>
    <xdr:clientData/>
  </xdr:twoCellAnchor>
  <xdr:twoCellAnchor>
    <xdr:from>
      <xdr:col>3</xdr:col>
      <xdr:colOff>3267075</xdr:colOff>
      <xdr:row>15</xdr:row>
      <xdr:rowOff>114300</xdr:rowOff>
    </xdr:from>
    <xdr:to>
      <xdr:col>3</xdr:col>
      <xdr:colOff>4419600</xdr:colOff>
      <xdr:row>15</xdr:row>
      <xdr:rowOff>428625</xdr:rowOff>
    </xdr:to>
    <xdr:pic>
      <xdr:nvPicPr>
        <xdr:cNvPr id="3" name="Imagen 2"/>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391400" y="4381500"/>
          <a:ext cx="11525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16</xdr:row>
      <xdr:rowOff>9525</xdr:rowOff>
    </xdr:from>
    <xdr:to>
      <xdr:col>3</xdr:col>
      <xdr:colOff>5486400</xdr:colOff>
      <xdr:row>17</xdr:row>
      <xdr:rowOff>19050</xdr:rowOff>
    </xdr:to>
    <xdr:pic>
      <xdr:nvPicPr>
        <xdr:cNvPr id="4" name="Imagen 3"/>
        <xdr:cNvPicPr>
          <a:picLocks noChangeAspect="1"/>
        </xdr:cNvPicPr>
      </xdr:nvPicPr>
      <xdr:blipFill>
        <a:blip xmlns:r="http://schemas.openxmlformats.org/officeDocument/2006/relationships" r:embed="rId1"/>
        <a:stretch>
          <a:fillRect/>
        </a:stretch>
      </xdr:blipFill>
      <xdr:spPr>
        <a:xfrm>
          <a:off x="4124325" y="9201150"/>
          <a:ext cx="5486400" cy="5210175"/>
        </a:xfrm>
        <a:prstGeom prst="rect">
          <a:avLst/>
        </a:prstGeom>
      </xdr:spPr>
    </xdr:pic>
    <xdr:clientData/>
  </xdr:twoCellAnchor>
  <xdr:twoCellAnchor>
    <xdr:from>
      <xdr:col>3</xdr:col>
      <xdr:colOff>3267075</xdr:colOff>
      <xdr:row>15</xdr:row>
      <xdr:rowOff>114300</xdr:rowOff>
    </xdr:from>
    <xdr:to>
      <xdr:col>3</xdr:col>
      <xdr:colOff>4419600</xdr:colOff>
      <xdr:row>15</xdr:row>
      <xdr:rowOff>428625</xdr:rowOff>
    </xdr:to>
    <xdr:pic>
      <xdr:nvPicPr>
        <xdr:cNvPr id="5" name="Imagen 4"/>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391400" y="4381500"/>
          <a:ext cx="11525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16</xdr:row>
      <xdr:rowOff>9525</xdr:rowOff>
    </xdr:from>
    <xdr:to>
      <xdr:col>3</xdr:col>
      <xdr:colOff>5486400</xdr:colOff>
      <xdr:row>17</xdr:row>
      <xdr:rowOff>19050</xdr:rowOff>
    </xdr:to>
    <xdr:pic>
      <xdr:nvPicPr>
        <xdr:cNvPr id="6" name="Imagen 5">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4124325" y="9391650"/>
          <a:ext cx="5486400" cy="5210175"/>
        </a:xfrm>
        <a:prstGeom prst="rect">
          <a:avLst/>
        </a:prstGeom>
      </xdr:spPr>
    </xdr:pic>
    <xdr:clientData/>
  </xdr:twoCellAnchor>
  <xdr:twoCellAnchor>
    <xdr:from>
      <xdr:col>3</xdr:col>
      <xdr:colOff>3267075</xdr:colOff>
      <xdr:row>15</xdr:row>
      <xdr:rowOff>114300</xdr:rowOff>
    </xdr:from>
    <xdr:to>
      <xdr:col>3</xdr:col>
      <xdr:colOff>4419600</xdr:colOff>
      <xdr:row>15</xdr:row>
      <xdr:rowOff>428625</xdr:rowOff>
    </xdr:to>
    <xdr:pic>
      <xdr:nvPicPr>
        <xdr:cNvPr id="7" name="Imagen 6">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391400" y="4572000"/>
          <a:ext cx="11525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16</xdr:row>
      <xdr:rowOff>9525</xdr:rowOff>
    </xdr:from>
    <xdr:to>
      <xdr:col>3</xdr:col>
      <xdr:colOff>5486400</xdr:colOff>
      <xdr:row>17</xdr:row>
      <xdr:rowOff>19050</xdr:rowOff>
    </xdr:to>
    <xdr:pic>
      <xdr:nvPicPr>
        <xdr:cNvPr id="8" name="Imagen 7">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4124325" y="9391650"/>
          <a:ext cx="5486400" cy="5210175"/>
        </a:xfrm>
        <a:prstGeom prst="rect">
          <a:avLst/>
        </a:prstGeom>
      </xdr:spPr>
    </xdr:pic>
    <xdr:clientData/>
  </xdr:twoCellAnchor>
  <xdr:twoCellAnchor>
    <xdr:from>
      <xdr:col>3</xdr:col>
      <xdr:colOff>3267075</xdr:colOff>
      <xdr:row>15</xdr:row>
      <xdr:rowOff>114300</xdr:rowOff>
    </xdr:from>
    <xdr:to>
      <xdr:col>3</xdr:col>
      <xdr:colOff>4419600</xdr:colOff>
      <xdr:row>15</xdr:row>
      <xdr:rowOff>428625</xdr:rowOff>
    </xdr:to>
    <xdr:pic>
      <xdr:nvPicPr>
        <xdr:cNvPr id="9" name="Imagen 8">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391400" y="4572000"/>
          <a:ext cx="11525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9.xml><?xml version="1.0" encoding="utf-8"?>
<xdr:wsDr xmlns:xdr="http://schemas.openxmlformats.org/drawingml/2006/spreadsheetDrawing" xmlns:a="http://schemas.openxmlformats.org/drawingml/2006/main">
  <xdr:twoCellAnchor>
    <xdr:from>
      <xdr:col>2</xdr:col>
      <xdr:colOff>50798</xdr:colOff>
      <xdr:row>41</xdr:row>
      <xdr:rowOff>47625</xdr:rowOff>
    </xdr:from>
    <xdr:to>
      <xdr:col>13</xdr:col>
      <xdr:colOff>9524</xdr:colOff>
      <xdr:row>65</xdr:row>
      <xdr:rowOff>123824</xdr:rowOff>
    </xdr:to>
    <xdr:graphicFrame macro="">
      <xdr:nvGraphicFramePr>
        <xdr:cNvPr id="3" name="Gráfico 2">
          <a:extLst>
            <a:ext uri="{FF2B5EF4-FFF2-40B4-BE49-F238E27FC236}">
              <a16:creationId xmlns:a16="http://schemas.microsoft.com/office/drawing/2014/main" id="{00000000-0008-0000-9B01-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0.xml><?xml version="1.0" encoding="utf-8"?>
<xdr:wsDr xmlns:xdr="http://schemas.openxmlformats.org/drawingml/2006/spreadsheetDrawing" xmlns:a="http://schemas.openxmlformats.org/drawingml/2006/main">
  <xdr:twoCellAnchor editAs="oneCell">
    <xdr:from>
      <xdr:col>0</xdr:col>
      <xdr:colOff>342900</xdr:colOff>
      <xdr:row>2</xdr:row>
      <xdr:rowOff>57150</xdr:rowOff>
    </xdr:from>
    <xdr:to>
      <xdr:col>1</xdr:col>
      <xdr:colOff>450821</xdr:colOff>
      <xdr:row>3</xdr:row>
      <xdr:rowOff>139872</xdr:rowOff>
    </xdr:to>
    <xdr:pic>
      <xdr:nvPicPr>
        <xdr:cNvPr id="2" name="Imagen 1">
          <a:extLst>
            <a:ext uri="{FF2B5EF4-FFF2-40B4-BE49-F238E27FC236}">
              <a16:creationId xmlns:a16="http://schemas.microsoft.com/office/drawing/2014/main" id="{00000000-0008-0000-AB01-000002000000}"/>
            </a:ext>
          </a:extLst>
        </xdr:cNvPr>
        <xdr:cNvPicPr>
          <a:picLocks noChangeAspect="1"/>
        </xdr:cNvPicPr>
      </xdr:nvPicPr>
      <xdr:blipFill>
        <a:blip xmlns:r="http://schemas.openxmlformats.org/officeDocument/2006/relationships" r:embed="rId1"/>
        <a:stretch>
          <a:fillRect/>
        </a:stretch>
      </xdr:blipFill>
      <xdr:spPr>
        <a:xfrm>
          <a:off x="342900" y="438150"/>
          <a:ext cx="869921" cy="854247"/>
        </a:xfrm>
        <a:prstGeom prst="rect">
          <a:avLst/>
        </a:prstGeom>
        <a:ln w="28575">
          <a:solidFill>
            <a:schemeClr val="bg1"/>
          </a:solidFill>
        </a:ln>
      </xdr:spPr>
    </xdr:pic>
    <xdr:clientData/>
  </xdr:twoCellAnchor>
</xdr:wsDr>
</file>

<file path=xl/drawings/drawing271.xml><?xml version="1.0" encoding="utf-8"?>
<xdr:wsDr xmlns:xdr="http://schemas.openxmlformats.org/drawingml/2006/spreadsheetDrawing" xmlns:a="http://schemas.openxmlformats.org/drawingml/2006/main">
  <xdr:twoCellAnchor>
    <xdr:from>
      <xdr:col>1</xdr:col>
      <xdr:colOff>914399</xdr:colOff>
      <xdr:row>29</xdr:row>
      <xdr:rowOff>114299</xdr:rowOff>
    </xdr:from>
    <xdr:to>
      <xdr:col>11</xdr:col>
      <xdr:colOff>419099</xdr:colOff>
      <xdr:row>54</xdr:row>
      <xdr:rowOff>133349</xdr:rowOff>
    </xdr:to>
    <xdr:graphicFrame macro="">
      <xdr:nvGraphicFramePr>
        <xdr:cNvPr id="2" name="Gráfico 1">
          <a:extLst>
            <a:ext uri="{FF2B5EF4-FFF2-40B4-BE49-F238E27FC236}">
              <a16:creationId xmlns:a16="http://schemas.microsoft.com/office/drawing/2014/main" id="{00000000-0008-0000-AC01-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2.xml><?xml version="1.0" encoding="utf-8"?>
<xdr:wsDr xmlns:xdr="http://schemas.openxmlformats.org/drawingml/2006/spreadsheetDrawing" xmlns:a="http://schemas.openxmlformats.org/drawingml/2006/main">
  <xdr:oneCellAnchor>
    <xdr:from>
      <xdr:col>3</xdr:col>
      <xdr:colOff>80962</xdr:colOff>
      <xdr:row>15</xdr:row>
      <xdr:rowOff>95249</xdr:rowOff>
    </xdr:from>
    <xdr:ext cx="2669064" cy="350737"/>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25E62A60-731F-480F-9AA1-AAA7326DC993}"/>
                </a:ext>
              </a:extLst>
            </xdr:cNvPr>
            <xdr:cNvSpPr txBox="1"/>
          </xdr:nvSpPr>
          <xdr:spPr>
            <a:xfrm>
              <a:off x="4005262" y="4324349"/>
              <a:ext cx="2669064"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𝑁</m:t>
                        </m:r>
                        <m:r>
                          <a:rPr lang="es-CR" sz="1100" b="0" i="1">
                            <a:latin typeface="Cambria Math" panose="02040503050406030204" pitchFamily="18" charset="0"/>
                          </a:rPr>
                          <m:t>ú</m:t>
                        </m:r>
                        <m:r>
                          <a:rPr lang="es-CR" sz="1100" b="0" i="1">
                            <a:latin typeface="Cambria Math" panose="02040503050406030204" pitchFamily="18" charset="0"/>
                          </a:rPr>
                          <m:t>𝑚𝑒𝑟𝑜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h𝑜𝑚𝑖𝑐𝑖𝑑𝑖𝑜𝑠</m:t>
                        </m:r>
                        <m:r>
                          <a:rPr lang="es-CR" sz="1100" b="0" i="1">
                            <a:latin typeface="Cambria Math" panose="02040503050406030204" pitchFamily="18" charset="0"/>
                          </a:rPr>
                          <m:t> </m:t>
                        </m:r>
                        <m:r>
                          <a:rPr lang="es-CR" sz="1100" b="0" i="1">
                            <a:latin typeface="Cambria Math" panose="02040503050406030204" pitchFamily="18" charset="0"/>
                          </a:rPr>
                          <m:t>𝑑𝑜𝑙𝑜𝑠𝑜𝑠</m:t>
                        </m: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 100 000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25E62A60-731F-480F-9AA1-AAA7326DC993}"/>
                </a:ext>
              </a:extLst>
            </xdr:cNvPr>
            <xdr:cNvSpPr txBox="1"/>
          </xdr:nvSpPr>
          <xdr:spPr>
            <a:xfrm>
              <a:off x="4005262" y="4324349"/>
              <a:ext cx="2669064" cy="350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𝑁ú𝑚𝑒𝑟𝑜 𝑑𝑒 ℎ𝑜𝑚𝑖𝑐𝑖𝑑𝑖𝑜𝑠 𝑑𝑜𝑙𝑜𝑠𝑜𝑠)/(𝑇𝑜𝑡𝑎𝑙 𝑑𝑒 𝑝𝑜𝑏𝑙𝑎𝑐𝑖ó𝑛)</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 100 000</a:t>
              </a:r>
              <a:endParaRPr lang="es-CR" sz="1100"/>
            </a:p>
          </xdr:txBody>
        </xdr:sp>
      </mc:Fallback>
    </mc:AlternateContent>
    <xdr:clientData/>
  </xdr:oneCellAnchor>
</xdr:wsDr>
</file>

<file path=xl/drawings/drawing273.xml><?xml version="1.0" encoding="utf-8"?>
<xdr:wsDr xmlns:xdr="http://schemas.openxmlformats.org/drawingml/2006/spreadsheetDrawing" xmlns:a="http://schemas.openxmlformats.org/drawingml/2006/main">
  <xdr:twoCellAnchor>
    <xdr:from>
      <xdr:col>1</xdr:col>
      <xdr:colOff>904875</xdr:colOff>
      <xdr:row>27</xdr:row>
      <xdr:rowOff>19050</xdr:rowOff>
    </xdr:from>
    <xdr:to>
      <xdr:col>11</xdr:col>
      <xdr:colOff>200025</xdr:colOff>
      <xdr:row>46</xdr:row>
      <xdr:rowOff>47625</xdr:rowOff>
    </xdr:to>
    <xdr:graphicFrame macro="">
      <xdr:nvGraphicFramePr>
        <xdr:cNvPr id="2" name="Gráfico 1">
          <a:extLst>
            <a:ext uri="{FF2B5EF4-FFF2-40B4-BE49-F238E27FC236}">
              <a16:creationId xmlns:a16="http://schemas.microsoft.com/office/drawing/2014/main" id="{14BDE6AB-90C7-4DBB-A5E4-2C09FF358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4.xml><?xml version="1.0" encoding="utf-8"?>
<xdr:wsDr xmlns:xdr="http://schemas.openxmlformats.org/drawingml/2006/spreadsheetDrawing" xmlns:a="http://schemas.openxmlformats.org/drawingml/2006/main">
  <xdr:oneCellAnchor>
    <xdr:from>
      <xdr:col>2</xdr:col>
      <xdr:colOff>1397452</xdr:colOff>
      <xdr:row>15</xdr:row>
      <xdr:rowOff>69396</xdr:rowOff>
    </xdr:from>
    <xdr:ext cx="4219915" cy="453201"/>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B101-000002000000}"/>
                </a:ext>
              </a:extLst>
            </xdr:cNvPr>
            <xdr:cNvSpPr txBox="1"/>
          </xdr:nvSpPr>
          <xdr:spPr>
            <a:xfrm>
              <a:off x="3921577" y="6841671"/>
              <a:ext cx="4219915" cy="4532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b="0" i="1">
                                <a:latin typeface="Cambria Math" panose="02040503050406030204" pitchFamily="18" charset="0"/>
                              </a:rPr>
                            </m:ctrlPr>
                          </m:eqArrPr>
                          <m:e>
                            <m:r>
                              <a:rPr lang="es-CR" sz="1100" b="0" i="1">
                                <a:latin typeface="Cambria Math" panose="02040503050406030204" pitchFamily="18" charset="0"/>
                              </a:rPr>
                              <m:t>𝑃𝑜𝑏𝑙𝑎𝑐𝑖</m:t>
                            </m:r>
                            <m:r>
                              <m:rPr>
                                <m:sty m:val="p"/>
                              </m:rPr>
                              <a:rPr lang="es-CR" sz="1100" b="0" i="1">
                                <a:latin typeface="Cambria Math" panose="02040503050406030204" pitchFamily="18" charset="0"/>
                              </a:rPr>
                              <m:t>o</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𝑠𝑜𝑚𝑒𝑡𝑖𝑑𝑎</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 </m:t>
                            </m:r>
                            <m:r>
                              <a:rPr lang="es-CR" sz="1100" b="0" i="1">
                                <a:latin typeface="Cambria Math" panose="02040503050406030204" pitchFamily="18" charset="0"/>
                              </a:rPr>
                              <m:t>𝑣𝑖𝑜𝑙𝑒𝑛𝑐𝑖𝑎</m:t>
                            </m:r>
                            <m:r>
                              <a:rPr lang="es-CR" sz="1100" b="0" i="1">
                                <a:latin typeface="Cambria Math" panose="02040503050406030204" pitchFamily="18" charset="0"/>
                              </a:rPr>
                              <m:t> </m:t>
                            </m:r>
                            <m:r>
                              <a:rPr lang="es-CR" sz="1100" b="0" i="1">
                                <a:latin typeface="Cambria Math" panose="02040503050406030204" pitchFamily="18" charset="0"/>
                              </a:rPr>
                              <m:t>𝑖𝑛𝑡𝑟𝑎𝑓𝑎𝑚𝑖𝑙𝑖𝑎𝑟</m:t>
                            </m:r>
                          </m:e>
                          <m:e>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𝑙𝑜𝑠</m:t>
                            </m:r>
                            <m:r>
                              <a:rPr lang="es-CR" sz="1100" b="0" i="1">
                                <a:latin typeface="Cambria Math" panose="02040503050406030204" pitchFamily="18" charset="0"/>
                              </a:rPr>
                              <m:t> 12 </m:t>
                            </m:r>
                            <m:r>
                              <a:rPr lang="es-CR" sz="1100" b="0" i="1">
                                <a:latin typeface="Cambria Math" panose="02040503050406030204" pitchFamily="18" charset="0"/>
                              </a:rPr>
                              <m:t>𝑚𝑒𝑠𝑒𝑠</m:t>
                            </m:r>
                            <m:r>
                              <a:rPr lang="es-CR" sz="1100" b="0" i="1">
                                <a:latin typeface="Cambria Math" panose="02040503050406030204" pitchFamily="18" charset="0"/>
                              </a:rPr>
                              <m:t> </m:t>
                            </m:r>
                            <m:r>
                              <a:rPr lang="es-CR" sz="1100" b="0" i="1">
                                <a:latin typeface="Cambria Math" panose="02040503050406030204" pitchFamily="18" charset="0"/>
                              </a:rPr>
                              <m:t>𝑎𝑛𝑡𝑒𝑟𝑖𝑜𝑟𝑒𝑠</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𝑃𝑜𝑏𝑙𝑎𝑐𝑖</m:t>
                        </m:r>
                        <m:r>
                          <m:rPr>
                            <m:sty m:val="p"/>
                          </m:rPr>
                          <a:rPr lang="es-CR" sz="1100" b="0" i="1">
                            <a:latin typeface="Cambria Math" panose="02040503050406030204" pitchFamily="18" charset="0"/>
                          </a:rPr>
                          <m:t>o</m:t>
                        </m:r>
                        <m:r>
                          <a:rPr lang="es-CR" sz="1100" b="0" i="1">
                            <a:latin typeface="Cambria Math" panose="02040503050406030204" pitchFamily="18" charset="0"/>
                          </a:rPr>
                          <m:t>𝑛</m:t>
                        </m:r>
                      </m:den>
                    </m:f>
                    <m:r>
                      <a:rPr lang="es-CR" sz="1100" b="0" i="1">
                        <a:solidFill>
                          <a:schemeClr val="tx1"/>
                        </a:solidFill>
                        <a:effectLst/>
                        <a:latin typeface="Cambria Math" panose="02040503050406030204" pitchFamily="18" charset="0"/>
                        <a:ea typeface="+mn-ea"/>
                        <a:cs typeface="+mn-cs"/>
                      </a:rPr>
                      <m:t>×</m:t>
                    </m:r>
                    <m:r>
                      <a:rPr lang="es-CR" sz="1100" b="0" i="1">
                        <a:solidFill>
                          <a:sysClr val="windowText" lastClr="000000"/>
                        </a:solidFill>
                        <a:latin typeface="Cambria Math" panose="02040503050406030204" pitchFamily="18" charset="0"/>
                      </a:rPr>
                      <m:t>100 000</m:t>
                    </m:r>
                  </m:oMath>
                </m:oMathPara>
              </a14:m>
              <a:endParaRPr lang="es-CR" sz="1100" b="0">
                <a:solidFill>
                  <a:sysClr val="windowText" lastClr="000000"/>
                </a:solidFill>
              </a:endParaRPr>
            </a:p>
          </xdr:txBody>
        </xdr:sp>
      </mc:Choice>
      <mc:Fallback xmlns="">
        <xdr:sp macro="" textlink="">
          <xdr:nvSpPr>
            <xdr:cNvPr id="2" name="CuadroTexto 1">
              <a:extLst>
                <a:ext uri="{FF2B5EF4-FFF2-40B4-BE49-F238E27FC236}">
                  <a16:creationId xmlns:a16="http://schemas.microsoft.com/office/drawing/2014/main" id="{00000000-0008-0000-B101-000002000000}"/>
                </a:ext>
              </a:extLst>
            </xdr:cNvPr>
            <xdr:cNvSpPr txBox="1"/>
          </xdr:nvSpPr>
          <xdr:spPr>
            <a:xfrm>
              <a:off x="3921577" y="6841671"/>
              <a:ext cx="4219915" cy="4532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b="0" i="0">
                  <a:latin typeface="Cambria Math" panose="02040503050406030204" pitchFamily="18" charset="0"/>
                </a:rPr>
                <a:t>█(𝑃𝑜𝑏𝑙𝑎𝑐𝑖o𝑛 𝑠𝑜𝑚𝑒𝑡𝑖𝑑𝑎 𝑎 𝑣𝑖𝑜𝑙𝑒𝑛𝑐𝑖𝑎 𝑖𝑛𝑡𝑟𝑎𝑓𝑎𝑚𝑖𝑙𝑖𝑎𝑟@  𝑒𝑛 𝑙𝑜𝑠 12 𝑚𝑒𝑠𝑒𝑠 𝑎𝑛𝑡𝑒𝑟𝑖𝑜𝑟𝑒𝑠)/(𝑇𝑜𝑡𝑎𝑙 𝑑𝑒 𝑃𝑜𝑏𝑙𝑎𝑐𝑖o𝑛)</a:t>
              </a:r>
              <a:r>
                <a:rPr lang="es-CR" sz="1100" b="0" i="0">
                  <a:solidFill>
                    <a:schemeClr val="tx1"/>
                  </a:solidFill>
                  <a:effectLst/>
                  <a:latin typeface="Cambria Math" panose="02040503050406030204" pitchFamily="18" charset="0"/>
                  <a:ea typeface="+mn-ea"/>
                  <a:cs typeface="+mn-cs"/>
                </a:rPr>
                <a:t>×</a:t>
              </a:r>
              <a:r>
                <a:rPr lang="es-CR" sz="1100" b="0" i="0">
                  <a:solidFill>
                    <a:sysClr val="windowText" lastClr="000000"/>
                  </a:solidFill>
                  <a:latin typeface="Cambria Math" panose="02040503050406030204" pitchFamily="18" charset="0"/>
                </a:rPr>
                <a:t>100 000</a:t>
              </a:r>
              <a:endParaRPr lang="es-CR" sz="1100" b="0">
                <a:solidFill>
                  <a:sysClr val="windowText" lastClr="000000"/>
                </a:solidFill>
              </a:endParaRPr>
            </a:p>
          </xdr:txBody>
        </xdr:sp>
      </mc:Fallback>
    </mc:AlternateContent>
    <xdr:clientData/>
  </xdr:oneCellAnchor>
</xdr:wsDr>
</file>

<file path=xl/drawings/drawing275.xml><?xml version="1.0" encoding="utf-8"?>
<xdr:wsDr xmlns:xdr="http://schemas.openxmlformats.org/drawingml/2006/spreadsheetDrawing" xmlns:a="http://schemas.openxmlformats.org/drawingml/2006/main">
  <xdr:twoCellAnchor>
    <xdr:from>
      <xdr:col>2</xdr:col>
      <xdr:colOff>47625</xdr:colOff>
      <xdr:row>22</xdr:row>
      <xdr:rowOff>14287</xdr:rowOff>
    </xdr:from>
    <xdr:to>
      <xdr:col>9</xdr:col>
      <xdr:colOff>400050</xdr:colOff>
      <xdr:row>41</xdr:row>
      <xdr:rowOff>42862</xdr:rowOff>
    </xdr:to>
    <xdr:graphicFrame macro="">
      <xdr:nvGraphicFramePr>
        <xdr:cNvPr id="2" name="Gráfico 1">
          <a:extLst>
            <a:ext uri="{FF2B5EF4-FFF2-40B4-BE49-F238E27FC236}">
              <a16:creationId xmlns:a16="http://schemas.microsoft.com/office/drawing/2014/main" id="{00000000-0008-0000-B401-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6.xml><?xml version="1.0" encoding="utf-8"?>
<c:userShapes xmlns:c="http://schemas.openxmlformats.org/drawingml/2006/chart">
  <cdr:relSizeAnchor xmlns:cdr="http://schemas.openxmlformats.org/drawingml/2006/chartDrawing">
    <cdr:from>
      <cdr:x>0.0125</cdr:x>
      <cdr:y>0.69618</cdr:y>
    </cdr:from>
    <cdr:to>
      <cdr:x>0.1125</cdr:x>
      <cdr:y>0.7934</cdr:y>
    </cdr:to>
    <cdr:sp macro="" textlink="">
      <cdr:nvSpPr>
        <cdr:cNvPr id="2" name="CuadroTexto 1"/>
        <cdr:cNvSpPr txBox="1"/>
      </cdr:nvSpPr>
      <cdr:spPr>
        <a:xfrm xmlns:a="http://schemas.openxmlformats.org/drawingml/2006/main">
          <a:off x="57150" y="1909763"/>
          <a:ext cx="457200" cy="266700"/>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txBody>
        <a:bodyPr xmlns:a="http://schemas.openxmlformats.org/drawingml/2006/main" vertOverflow="clip" wrap="square" rtlCol="0"/>
        <a:lstStyle xmlns:a="http://schemas.openxmlformats.org/drawingml/2006/main"/>
        <a:p xmlns:a="http://schemas.openxmlformats.org/drawingml/2006/main">
          <a:pPr algn="r"/>
          <a:r>
            <a:rPr lang="es-CR" sz="900">
              <a:solidFill>
                <a:schemeClr val="bg2">
                  <a:lumMod val="50000"/>
                </a:schemeClr>
              </a:solidFill>
            </a:rPr>
            <a:t>0</a:t>
          </a:r>
        </a:p>
      </cdr:txBody>
    </cdr:sp>
  </cdr:relSizeAnchor>
  <cdr:relSizeAnchor xmlns:cdr="http://schemas.openxmlformats.org/drawingml/2006/chartDrawing">
    <cdr:from>
      <cdr:x>0.10417</cdr:x>
      <cdr:y>0.67535</cdr:y>
    </cdr:from>
    <cdr:to>
      <cdr:x>0.1375</cdr:x>
      <cdr:y>0.69618</cdr:y>
    </cdr:to>
    <cdr:cxnSp macro="">
      <cdr:nvCxnSpPr>
        <cdr:cNvPr id="4" name="Conector recto 3">
          <a:extLst xmlns:a="http://schemas.openxmlformats.org/drawingml/2006/main">
            <a:ext uri="{FF2B5EF4-FFF2-40B4-BE49-F238E27FC236}">
              <a16:creationId xmlns:a16="http://schemas.microsoft.com/office/drawing/2014/main" id="{C5DE0A0D-B9D0-47B3-89DB-88AAA0CC4A66}"/>
            </a:ext>
          </a:extLst>
        </cdr:cNvPr>
        <cdr:cNvCxnSpPr/>
      </cdr:nvCxnSpPr>
      <cdr:spPr>
        <a:xfrm xmlns:a="http://schemas.openxmlformats.org/drawingml/2006/main">
          <a:off x="476250" y="1852613"/>
          <a:ext cx="152400" cy="5715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0.10486</cdr:x>
      <cdr:y>0.65741</cdr:y>
    </cdr:from>
    <cdr:to>
      <cdr:x>0.13819</cdr:x>
      <cdr:y>0.67824</cdr:y>
    </cdr:to>
    <cdr:cxnSp macro="">
      <cdr:nvCxnSpPr>
        <cdr:cNvPr id="5" name="Conector recto 4">
          <a:extLst xmlns:a="http://schemas.openxmlformats.org/drawingml/2006/main">
            <a:ext uri="{FF2B5EF4-FFF2-40B4-BE49-F238E27FC236}">
              <a16:creationId xmlns:a16="http://schemas.microsoft.com/office/drawing/2014/main" id="{1A23F04F-7F1A-4349-8B68-F6F1A4ACC67D}"/>
            </a:ext>
          </a:extLst>
        </cdr:cNvPr>
        <cdr:cNvCxnSpPr/>
      </cdr:nvCxnSpPr>
      <cdr:spPr>
        <a:xfrm xmlns:a="http://schemas.openxmlformats.org/drawingml/2006/main">
          <a:off x="479425" y="1803400"/>
          <a:ext cx="152400" cy="5715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277.xml><?xml version="1.0" encoding="utf-8"?>
<xdr:wsDr xmlns:xdr="http://schemas.openxmlformats.org/drawingml/2006/spreadsheetDrawing" xmlns:a="http://schemas.openxmlformats.org/drawingml/2006/main">
  <xdr:oneCellAnchor>
    <xdr:from>
      <xdr:col>3</xdr:col>
      <xdr:colOff>892968</xdr:colOff>
      <xdr:row>16</xdr:row>
      <xdr:rowOff>4762</xdr:rowOff>
    </xdr:from>
    <xdr:ext cx="2477538" cy="409920"/>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B501-000002000000}"/>
                </a:ext>
              </a:extLst>
            </xdr:cNvPr>
            <xdr:cNvSpPr txBox="1"/>
          </xdr:nvSpPr>
          <xdr:spPr>
            <a:xfrm>
              <a:off x="4969668" y="12987337"/>
              <a:ext cx="2477538"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CR" sz="1100" i="1">
                            <a:latin typeface="Cambria Math" panose="02040503050406030204" pitchFamily="18" charset="0"/>
                          </a:rPr>
                        </m:ctrlPr>
                      </m:naryPr>
                      <m:sub/>
                      <m:sup/>
                      <m:e>
                        <m:r>
                          <a:rPr lang="es-CR" sz="1100" b="0" i="1">
                            <a:latin typeface="Cambria Math" panose="02040503050406030204" pitchFamily="18" charset="0"/>
                          </a:rPr>
                          <m:t>𝑃𝑒𝑟𝑠𝑜𝑛𝑎𝑠</m:t>
                        </m:r>
                        <m:r>
                          <a:rPr lang="es-CR" sz="1100" b="0" i="1">
                            <a:latin typeface="Cambria Math" panose="02040503050406030204" pitchFamily="18" charset="0"/>
                          </a:rPr>
                          <m:t> </m:t>
                        </m:r>
                        <m:r>
                          <a:rPr lang="es-CR" sz="1100" b="0" i="1">
                            <a:latin typeface="Cambria Math" panose="02040503050406030204" pitchFamily="18" charset="0"/>
                          </a:rPr>
                          <m:t>𝑐𝑜𝑛</m:t>
                        </m:r>
                        <m:r>
                          <a:rPr lang="es-CR" sz="1100" b="0" i="1">
                            <a:latin typeface="Cambria Math" panose="02040503050406030204" pitchFamily="18" charset="0"/>
                          </a:rPr>
                          <m:t> </m:t>
                        </m:r>
                        <m:r>
                          <a:rPr lang="es-CR" sz="1100" b="0" i="1">
                            <a:latin typeface="Cambria Math" panose="02040503050406030204" pitchFamily="18" charset="0"/>
                          </a:rPr>
                          <m:t>𝑑𝑒𝑟𝑒𝑐h𝑜𝑠</m:t>
                        </m:r>
                        <m:r>
                          <a:rPr lang="es-CR" sz="1100" b="0" i="1">
                            <a:latin typeface="Cambria Math" panose="02040503050406030204" pitchFamily="18" charset="0"/>
                          </a:rPr>
                          <m:t> </m:t>
                        </m:r>
                        <m:r>
                          <a:rPr lang="es-CR" sz="1100" b="0" i="1">
                            <a:latin typeface="Cambria Math" panose="02040503050406030204" pitchFamily="18" charset="0"/>
                          </a:rPr>
                          <m:t>𝑣𝑖𝑜𝑙𝑒𝑛𝑡𝑎𝑑𝑜𝑠</m:t>
                        </m:r>
                      </m:e>
                    </m:nary>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B501-000002000000}"/>
                </a:ext>
              </a:extLst>
            </xdr:cNvPr>
            <xdr:cNvSpPr txBox="1"/>
          </xdr:nvSpPr>
          <xdr:spPr>
            <a:xfrm>
              <a:off x="4969668" y="12987337"/>
              <a:ext cx="2477538"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▒〖𝑃𝑒𝑟𝑠𝑜𝑛𝑎𝑠 𝑐𝑜𝑛 𝑑𝑒𝑟𝑒𝑐ℎ𝑜𝑠 𝑣𝑖𝑜𝑙𝑒𝑛𝑡𝑎𝑑𝑜𝑠〗</a:t>
              </a:r>
              <a:endParaRPr lang="es-CR" sz="1100"/>
            </a:p>
          </xdr:txBody>
        </xdr:sp>
      </mc:Fallback>
    </mc:AlternateContent>
    <xdr:clientData/>
  </xdr:oneCellAnchor>
</xdr:wsDr>
</file>

<file path=xl/drawings/drawing278.xml><?xml version="1.0" encoding="utf-8"?>
<xdr:wsDr xmlns:xdr="http://schemas.openxmlformats.org/drawingml/2006/spreadsheetDrawing" xmlns:a="http://schemas.openxmlformats.org/drawingml/2006/main">
  <xdr:twoCellAnchor>
    <xdr:from>
      <xdr:col>2</xdr:col>
      <xdr:colOff>47625</xdr:colOff>
      <xdr:row>24</xdr:row>
      <xdr:rowOff>9525</xdr:rowOff>
    </xdr:from>
    <xdr:to>
      <xdr:col>11</xdr:col>
      <xdr:colOff>257175</xdr:colOff>
      <xdr:row>43</xdr:row>
      <xdr:rowOff>38100</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9.xml><?xml version="1.0" encoding="utf-8"?>
<xdr:wsDr xmlns:xdr="http://schemas.openxmlformats.org/drawingml/2006/spreadsheetDrawing" xmlns:a="http://schemas.openxmlformats.org/drawingml/2006/main">
  <xdr:oneCellAnchor>
    <xdr:from>
      <xdr:col>3</xdr:col>
      <xdr:colOff>536576</xdr:colOff>
      <xdr:row>15</xdr:row>
      <xdr:rowOff>73024</xdr:rowOff>
    </xdr:from>
    <xdr:ext cx="3769943" cy="409920"/>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B701-000002000000}"/>
                </a:ext>
              </a:extLst>
            </xdr:cNvPr>
            <xdr:cNvSpPr txBox="1"/>
          </xdr:nvSpPr>
          <xdr:spPr>
            <a:xfrm>
              <a:off x="4422776" y="6616699"/>
              <a:ext cx="3769943"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CR" sz="1100" b="0" i="1">
                            <a:solidFill>
                              <a:schemeClr val="tx1"/>
                            </a:solidFill>
                            <a:effectLst/>
                            <a:latin typeface="Cambria Math" panose="02040503050406030204" pitchFamily="18" charset="0"/>
                            <a:ea typeface="+mn-ea"/>
                            <a:cs typeface="+mn-cs"/>
                          </a:rPr>
                        </m:ctrlPr>
                      </m:naryPr>
                      <m:sub/>
                      <m:sup/>
                      <m:e>
                        <m:r>
                          <a:rPr lang="es-CR" sz="1100" b="0" i="1">
                            <a:solidFill>
                              <a:schemeClr val="tx1"/>
                            </a:solidFill>
                            <a:effectLst/>
                            <a:latin typeface="Cambria Math" panose="02040503050406030204" pitchFamily="18" charset="0"/>
                            <a:ea typeface="+mn-ea"/>
                            <a:cs typeface="+mn-cs"/>
                          </a:rPr>
                          <m:t>𝑁</m:t>
                        </m:r>
                        <m:r>
                          <a:rPr lang="es-CR" sz="1100" b="0" i="1">
                            <a:solidFill>
                              <a:schemeClr val="tx1"/>
                            </a:solidFill>
                            <a:effectLst/>
                            <a:latin typeface="Cambria Math" panose="02040503050406030204" pitchFamily="18" charset="0"/>
                            <a:ea typeface="+mn-ea"/>
                            <a:cs typeface="+mn-cs"/>
                          </a:rPr>
                          <m:t>ú</m:t>
                        </m:r>
                        <m:r>
                          <a:rPr lang="es-CR" sz="1100" b="0" i="1">
                            <a:solidFill>
                              <a:schemeClr val="tx1"/>
                            </a:solidFill>
                            <a:effectLst/>
                            <a:latin typeface="Cambria Math" panose="02040503050406030204" pitchFamily="18" charset="0"/>
                            <a:ea typeface="+mn-ea"/>
                            <a:cs typeface="+mn-cs"/>
                          </a:rPr>
                          <m:t>𝑚𝑒𝑟𝑜</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𝑣</m:t>
                        </m:r>
                        <m:r>
                          <a:rPr lang="es-CR" sz="1100" b="0" i="1">
                            <a:solidFill>
                              <a:schemeClr val="tx1"/>
                            </a:solidFill>
                            <a:effectLst/>
                            <a:latin typeface="Cambria Math" panose="02040503050406030204" pitchFamily="18" charset="0"/>
                            <a:ea typeface="+mn-ea"/>
                            <a:cs typeface="+mn-cs"/>
                          </a:rPr>
                          <m:t>í</m:t>
                        </m:r>
                        <m:r>
                          <a:rPr lang="es-CR" sz="1100" b="0" i="1">
                            <a:solidFill>
                              <a:schemeClr val="tx1"/>
                            </a:solidFill>
                            <a:effectLst/>
                            <a:latin typeface="Cambria Math" panose="02040503050406030204" pitchFamily="18" charset="0"/>
                            <a:ea typeface="+mn-ea"/>
                            <a:cs typeface="+mn-cs"/>
                          </a:rPr>
                          <m:t>𝑐𝑡𝑖𝑚𝑎𝑠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𝑑𝑒𝑡𝑒𝑐𝑡𝑎𝑑𝑎𝑠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𝑡𝑟𝑎𝑡𝑎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𝑝𝑒𝑟𝑠𝑜𝑛𝑎𝑠</m:t>
                        </m:r>
                      </m:e>
                    </m:nary>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B701-000002000000}"/>
                </a:ext>
              </a:extLst>
            </xdr:cNvPr>
            <xdr:cNvSpPr txBox="1"/>
          </xdr:nvSpPr>
          <xdr:spPr>
            <a:xfrm>
              <a:off x="4422776" y="6616699"/>
              <a:ext cx="3769943"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solidFill>
                    <a:schemeClr val="tx1"/>
                  </a:solidFill>
                  <a:effectLst/>
                  <a:latin typeface="Cambria Math" panose="02040503050406030204" pitchFamily="18" charset="0"/>
                  <a:ea typeface="+mn-ea"/>
                  <a:cs typeface="+mn-cs"/>
                </a:rPr>
                <a:t>∑▒〖𝑁ú𝑚𝑒𝑟𝑜 𝑑𝑒 𝑣í𝑐𝑡𝑖𝑚𝑎𝑠 𝑑𝑒𝑡𝑒𝑐𝑡𝑎𝑑𝑎𝑠 𝑑𝑒 𝑙𝑎 𝑡𝑟𝑎𝑡𝑎 𝑑𝑒 𝑝𝑒𝑟𝑠𝑜𝑛𝑎𝑠〗</a:t>
              </a:r>
              <a:endParaRPr lang="es-CR" sz="1100"/>
            </a:p>
          </xdr:txBody>
        </xdr:sp>
      </mc:Fallback>
    </mc:AlternateContent>
    <xdr:clientData/>
  </xdr:oneCellAnchor>
</xdr:wsDr>
</file>

<file path=xl/drawings/drawing280.xml><?xml version="1.0" encoding="utf-8"?>
<xdr:wsDr xmlns:xdr="http://schemas.openxmlformats.org/drawingml/2006/spreadsheetDrawing" xmlns:a="http://schemas.openxmlformats.org/drawingml/2006/main">
  <xdr:oneCellAnchor>
    <xdr:from>
      <xdr:col>3</xdr:col>
      <xdr:colOff>368570</xdr:colOff>
      <xdr:row>15</xdr:row>
      <xdr:rowOff>108622</xdr:rowOff>
    </xdr:from>
    <xdr:ext cx="4798742" cy="486608"/>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B901-000002000000}"/>
                </a:ext>
              </a:extLst>
            </xdr:cNvPr>
            <xdr:cNvSpPr txBox="1"/>
          </xdr:nvSpPr>
          <xdr:spPr>
            <a:xfrm>
              <a:off x="4492895" y="6680872"/>
              <a:ext cx="4798742" cy="486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14:m>
                <m:oMath xmlns:m="http://schemas.openxmlformats.org/officeDocument/2006/math">
                  <m:f>
                    <m:fPr>
                      <m:ctrlPr>
                        <a:rPr lang="es-CR" sz="1400" i="1">
                          <a:latin typeface="Cambria Math" panose="02040503050406030204" pitchFamily="18" charset="0"/>
                        </a:rPr>
                      </m:ctrlPr>
                    </m:fPr>
                    <m:num>
                      <m:eqArr>
                        <m:eqArrPr>
                          <m:ctrlPr>
                            <a:rPr lang="es-CR" sz="1400" b="0" i="1">
                              <a:latin typeface="Cambria Math" panose="02040503050406030204" pitchFamily="18" charset="0"/>
                            </a:rPr>
                          </m:ctrlPr>
                        </m:eqArrPr>
                        <m:e>
                          <m:r>
                            <a:rPr lang="es-CR" sz="1400" b="0" i="1">
                              <a:latin typeface="Cambria Math" panose="02040503050406030204" pitchFamily="18" charset="0"/>
                            </a:rPr>
                            <m:t>𝑀</m:t>
                          </m:r>
                          <m:r>
                            <a:rPr lang="es-CR" sz="1400" i="1">
                              <a:latin typeface="Cambria Math" panose="02040503050406030204" pitchFamily="18" charset="0"/>
                            </a:rPr>
                            <m:t>𝑢𝑗𝑒𝑟𝑒𝑠</m:t>
                          </m:r>
                          <m:r>
                            <a:rPr lang="es-CR" sz="1400" i="1">
                              <a:latin typeface="Cambria Math" panose="02040503050406030204" pitchFamily="18" charset="0"/>
                            </a:rPr>
                            <m:t> </m:t>
                          </m:r>
                          <m:r>
                            <a:rPr lang="es-CR" sz="1400" i="1">
                              <a:latin typeface="Cambria Math" panose="02040503050406030204" pitchFamily="18" charset="0"/>
                            </a:rPr>
                            <m:t>𝑦</m:t>
                          </m:r>
                          <m:r>
                            <a:rPr lang="es-CR" sz="1400" i="1">
                              <a:latin typeface="Cambria Math" panose="02040503050406030204" pitchFamily="18" charset="0"/>
                            </a:rPr>
                            <m:t> </m:t>
                          </m:r>
                          <m:r>
                            <a:rPr lang="es-CR" sz="1400" i="1">
                              <a:latin typeface="Cambria Math" panose="02040503050406030204" pitchFamily="18" charset="0"/>
                            </a:rPr>
                            <m:t>h𝑜𝑚𝑏𝑟𝑒𝑠</m:t>
                          </m:r>
                          <m:r>
                            <a:rPr lang="es-CR" sz="1400" i="1">
                              <a:latin typeface="Cambria Math" panose="02040503050406030204" pitchFamily="18" charset="0"/>
                            </a:rPr>
                            <m:t> </m:t>
                          </m:r>
                          <m:r>
                            <a:rPr lang="es-CR" sz="1400" i="1">
                              <a:latin typeface="Cambria Math" panose="02040503050406030204" pitchFamily="18" charset="0"/>
                            </a:rPr>
                            <m:t>𝑗</m:t>
                          </m:r>
                          <m:r>
                            <m:rPr>
                              <m:sty m:val="p"/>
                            </m:rPr>
                            <a:rPr lang="es-CR" sz="1400" i="1">
                              <a:latin typeface="Cambria Math" panose="02040503050406030204" pitchFamily="18" charset="0"/>
                            </a:rPr>
                            <m:t>o</m:t>
                          </m:r>
                          <m:r>
                            <a:rPr lang="es-CR" sz="1400" i="1">
                              <a:latin typeface="Cambria Math" panose="02040503050406030204" pitchFamily="18" charset="0"/>
                            </a:rPr>
                            <m:t>𝑣𝑒𝑛𝑒𝑠</m:t>
                          </m:r>
                          <m:r>
                            <a:rPr lang="es-CR" sz="1400" i="1">
                              <a:latin typeface="Cambria Math" panose="02040503050406030204" pitchFamily="18" charset="0"/>
                            </a:rPr>
                            <m:t> </m:t>
                          </m:r>
                          <m:r>
                            <a:rPr lang="es-CR" sz="1400" i="1">
                              <a:latin typeface="Cambria Math" panose="02040503050406030204" pitchFamily="18" charset="0"/>
                            </a:rPr>
                            <m:t>𝑑𝑒</m:t>
                          </m:r>
                          <m:r>
                            <a:rPr lang="es-CR" sz="1400" i="1">
                              <a:latin typeface="Cambria Math" panose="02040503050406030204" pitchFamily="18" charset="0"/>
                            </a:rPr>
                            <m:t> 18−29 </m:t>
                          </m:r>
                          <m:r>
                            <a:rPr lang="es-CR" sz="1400" i="1">
                              <a:latin typeface="Cambria Math" panose="02040503050406030204" pitchFamily="18" charset="0"/>
                            </a:rPr>
                            <m:t>𝑎</m:t>
                          </m:r>
                          <m:r>
                            <a:rPr lang="es-CR" sz="1400" i="1">
                              <a:latin typeface="Cambria Math" panose="02040503050406030204" pitchFamily="18" charset="0"/>
                            </a:rPr>
                            <m:t>ñ</m:t>
                          </m:r>
                          <m:r>
                            <a:rPr lang="es-CR" sz="1400" i="1">
                              <a:latin typeface="Cambria Math" panose="02040503050406030204" pitchFamily="18" charset="0"/>
                            </a:rPr>
                            <m:t>𝑜𝑠</m:t>
                          </m:r>
                          <m:r>
                            <a:rPr lang="es-CR" sz="1400" i="1">
                              <a:latin typeface="Cambria Math" panose="02040503050406030204" pitchFamily="18" charset="0"/>
                            </a:rPr>
                            <m:t> </m:t>
                          </m:r>
                          <m:r>
                            <a:rPr lang="es-CR" sz="1400" i="1">
                              <a:latin typeface="Cambria Math" panose="02040503050406030204" pitchFamily="18" charset="0"/>
                            </a:rPr>
                            <m:t>𝑞𝑢𝑒</m:t>
                          </m:r>
                          <m:r>
                            <a:rPr lang="es-CR" sz="1400" i="1">
                              <a:latin typeface="Cambria Math" panose="02040503050406030204" pitchFamily="18" charset="0"/>
                            </a:rPr>
                            <m:t> </m:t>
                          </m:r>
                          <m:r>
                            <a:rPr lang="es-CR" sz="1400" i="1">
                              <a:latin typeface="Cambria Math" panose="02040503050406030204" pitchFamily="18" charset="0"/>
                            </a:rPr>
                            <m:t>𝑑𝑒𝑐𝑙𝑎𝑟𝑎𝑛</m:t>
                          </m:r>
                          <m:r>
                            <a:rPr lang="es-CR" sz="1400" i="1">
                              <a:latin typeface="Cambria Math" panose="02040503050406030204" pitchFamily="18" charset="0"/>
                            </a:rPr>
                            <m:t> </m:t>
                          </m:r>
                          <m:r>
                            <a:rPr lang="es-CR" sz="1400" i="1">
                              <a:latin typeface="Cambria Math" panose="02040503050406030204" pitchFamily="18" charset="0"/>
                            </a:rPr>
                            <m:t>h𝑎𝑏𝑒𝑟</m:t>
                          </m:r>
                          <m:r>
                            <a:rPr lang="es-CR" sz="1400" i="1">
                              <a:latin typeface="Cambria Math" panose="02040503050406030204" pitchFamily="18" charset="0"/>
                            </a:rPr>
                            <m:t> </m:t>
                          </m:r>
                        </m:e>
                        <m:e>
                          <m:r>
                            <a:rPr lang="es-CR" sz="1400" i="1">
                              <a:latin typeface="Cambria Math" panose="02040503050406030204" pitchFamily="18" charset="0"/>
                            </a:rPr>
                            <m:t>𝑒𝑥𝑝𝑒𝑟𝑖𝑚𝑒𝑛𝑡𝑎𝑑𝑜</m:t>
                          </m:r>
                          <m:r>
                            <a:rPr lang="es-CR" sz="1400" i="1">
                              <a:latin typeface="Cambria Math" panose="02040503050406030204" pitchFamily="18" charset="0"/>
                            </a:rPr>
                            <m:t> </m:t>
                          </m:r>
                          <m:r>
                            <a:rPr lang="es-CR" sz="1400" i="1">
                              <a:latin typeface="Cambria Math" panose="02040503050406030204" pitchFamily="18" charset="0"/>
                            </a:rPr>
                            <m:t>𝑎𝑙𝑔</m:t>
                          </m:r>
                          <m:r>
                            <a:rPr lang="es-CR" sz="1400" i="1">
                              <a:latin typeface="Cambria Math" panose="02040503050406030204" pitchFamily="18" charset="0"/>
                            </a:rPr>
                            <m:t>ú</m:t>
                          </m:r>
                          <m:r>
                            <a:rPr lang="es-CR" sz="1400" i="1">
                              <a:latin typeface="Cambria Math" panose="02040503050406030204" pitchFamily="18" charset="0"/>
                            </a:rPr>
                            <m:t>𝑛</m:t>
                          </m:r>
                          <m:r>
                            <a:rPr lang="es-CR" sz="1400" i="1">
                              <a:latin typeface="Cambria Math" panose="02040503050406030204" pitchFamily="18" charset="0"/>
                            </a:rPr>
                            <m:t> </m:t>
                          </m:r>
                          <m:r>
                            <a:rPr lang="es-CR" sz="1400" i="1">
                              <a:latin typeface="Cambria Math" panose="02040503050406030204" pitchFamily="18" charset="0"/>
                            </a:rPr>
                            <m:t>𝑡𝑖𝑝𝑜</m:t>
                          </m:r>
                          <m:r>
                            <a:rPr lang="es-CR" sz="1400" i="1">
                              <a:latin typeface="Cambria Math" panose="02040503050406030204" pitchFamily="18" charset="0"/>
                            </a:rPr>
                            <m:t> </m:t>
                          </m:r>
                          <m:r>
                            <a:rPr lang="es-CR" sz="1400" i="1">
                              <a:latin typeface="Cambria Math" panose="02040503050406030204" pitchFamily="18" charset="0"/>
                            </a:rPr>
                            <m:t>𝑑𝑒</m:t>
                          </m:r>
                          <m:r>
                            <a:rPr lang="es-CR" sz="1400" i="1">
                              <a:latin typeface="Cambria Math" panose="02040503050406030204" pitchFamily="18" charset="0"/>
                            </a:rPr>
                            <m:t> </m:t>
                          </m:r>
                          <m:r>
                            <a:rPr lang="es-CR" sz="1400" i="1">
                              <a:latin typeface="Cambria Math" panose="02040503050406030204" pitchFamily="18" charset="0"/>
                            </a:rPr>
                            <m:t>𝑣𝑖𝑜𝑙𝑒𝑛𝑐𝑖𝑎</m:t>
                          </m:r>
                          <m:r>
                            <a:rPr lang="es-CR" sz="1400" i="1">
                              <a:latin typeface="Cambria Math" panose="02040503050406030204" pitchFamily="18" charset="0"/>
                            </a:rPr>
                            <m:t> </m:t>
                          </m:r>
                          <m:r>
                            <a:rPr lang="es-CR" sz="1400" i="1">
                              <a:latin typeface="Cambria Math" panose="02040503050406030204" pitchFamily="18" charset="0"/>
                            </a:rPr>
                            <m:t>𝑠𝑒𝑥𝑢𝑎𝑙</m:t>
                          </m:r>
                          <m:r>
                            <a:rPr lang="es-CR" sz="1400" i="1">
                              <a:latin typeface="Cambria Math" panose="02040503050406030204" pitchFamily="18" charset="0"/>
                            </a:rPr>
                            <m:t> </m:t>
                          </m:r>
                          <m:r>
                            <a:rPr lang="es-CR" sz="1400" i="1">
                              <a:latin typeface="Cambria Math" panose="02040503050406030204" pitchFamily="18" charset="0"/>
                            </a:rPr>
                            <m:t>𝑎</m:t>
                          </m:r>
                          <m:r>
                            <a:rPr lang="es-CR" sz="1400" i="1">
                              <a:latin typeface="Cambria Math" panose="02040503050406030204" pitchFamily="18" charset="0"/>
                            </a:rPr>
                            <m:t> </m:t>
                          </m:r>
                          <m:r>
                            <a:rPr lang="es-CR" sz="1400" i="1">
                              <a:latin typeface="Cambria Math" panose="02040503050406030204" pitchFamily="18" charset="0"/>
                            </a:rPr>
                            <m:t>𝑙𝑜𝑠</m:t>
                          </m:r>
                          <m:r>
                            <a:rPr lang="es-CR" sz="1400" i="1">
                              <a:latin typeface="Cambria Math" panose="02040503050406030204" pitchFamily="18" charset="0"/>
                            </a:rPr>
                            <m:t> 18 </m:t>
                          </m:r>
                          <m:r>
                            <a:rPr lang="es-CR" sz="1400" i="1">
                              <a:latin typeface="Cambria Math" panose="02040503050406030204" pitchFamily="18" charset="0"/>
                            </a:rPr>
                            <m:t>𝑎</m:t>
                          </m:r>
                          <m:r>
                            <a:rPr lang="es-CR" sz="1400" i="1">
                              <a:latin typeface="Cambria Math" panose="02040503050406030204" pitchFamily="18" charset="0"/>
                            </a:rPr>
                            <m:t>ñ</m:t>
                          </m:r>
                          <m:r>
                            <a:rPr lang="es-CR" sz="1400" i="1">
                              <a:latin typeface="Cambria Math" panose="02040503050406030204" pitchFamily="18" charset="0"/>
                            </a:rPr>
                            <m:t>𝑜𝑠</m:t>
                          </m:r>
                          <m:r>
                            <a:rPr lang="es-CR" sz="1400" i="1">
                              <a:latin typeface="Cambria Math" panose="02040503050406030204" pitchFamily="18" charset="0"/>
                            </a:rPr>
                            <m:t> </m:t>
                          </m:r>
                          <m:r>
                            <a:rPr lang="es-CR" sz="1400" i="1">
                              <a:latin typeface="Cambria Math" panose="02040503050406030204" pitchFamily="18" charset="0"/>
                            </a:rPr>
                            <m:t>𝑑𝑒</m:t>
                          </m:r>
                          <m:r>
                            <a:rPr lang="es-CR" sz="1400" i="1">
                              <a:latin typeface="Cambria Math" panose="02040503050406030204" pitchFamily="18" charset="0"/>
                            </a:rPr>
                            <m:t> </m:t>
                          </m:r>
                          <m:r>
                            <a:rPr lang="es-CR" sz="1400" i="1">
                              <a:latin typeface="Cambria Math" panose="02040503050406030204" pitchFamily="18" charset="0"/>
                            </a:rPr>
                            <m:t>𝑒𝑑𝑎𝑑</m:t>
                          </m:r>
                        </m:e>
                      </m:eqArr>
                    </m:num>
                    <m:den>
                      <m:r>
                        <a:rPr lang="es-CR" sz="1400" b="0" i="1">
                          <a:latin typeface="Cambria Math" panose="02040503050406030204" pitchFamily="18" charset="0"/>
                        </a:rPr>
                        <m:t>𝑁</m:t>
                      </m:r>
                      <m:r>
                        <a:rPr lang="es-CR" sz="1400" i="1">
                          <a:latin typeface="Cambria Math" panose="02040503050406030204" pitchFamily="18" charset="0"/>
                        </a:rPr>
                        <m:t>ú</m:t>
                      </m:r>
                      <m:r>
                        <a:rPr lang="es-CR" sz="1400" i="1">
                          <a:latin typeface="Cambria Math" panose="02040503050406030204" pitchFamily="18" charset="0"/>
                        </a:rPr>
                        <m:t>𝑚𝑒𝑟𝑜</m:t>
                      </m:r>
                      <m:r>
                        <a:rPr lang="es-CR" sz="1400" i="1">
                          <a:latin typeface="Cambria Math" panose="02040503050406030204" pitchFamily="18" charset="0"/>
                        </a:rPr>
                        <m:t> </m:t>
                      </m:r>
                      <m:r>
                        <a:rPr lang="es-CR" sz="1400" i="1">
                          <a:latin typeface="Cambria Math" panose="02040503050406030204" pitchFamily="18" charset="0"/>
                        </a:rPr>
                        <m:t>𝑡𝑜𝑡𝑎𝑙</m:t>
                      </m:r>
                      <m:r>
                        <a:rPr lang="es-CR" sz="1400" i="1">
                          <a:latin typeface="Cambria Math" panose="02040503050406030204" pitchFamily="18" charset="0"/>
                        </a:rPr>
                        <m:t> </m:t>
                      </m:r>
                      <m:r>
                        <a:rPr lang="es-CR" sz="1400" i="1">
                          <a:latin typeface="Cambria Math" panose="02040503050406030204" pitchFamily="18" charset="0"/>
                        </a:rPr>
                        <m:t>𝑑𝑒</m:t>
                      </m:r>
                      <m:r>
                        <a:rPr lang="es-CR" sz="1400" i="1">
                          <a:latin typeface="Cambria Math" panose="02040503050406030204" pitchFamily="18" charset="0"/>
                        </a:rPr>
                        <m:t> </m:t>
                      </m:r>
                      <m:r>
                        <a:rPr lang="es-CR" sz="1400" i="1">
                          <a:latin typeface="Cambria Math" panose="02040503050406030204" pitchFamily="18" charset="0"/>
                        </a:rPr>
                        <m:t>𝑚𝑢𝑗𝑒𝑟𝑒𝑠</m:t>
                      </m:r>
                      <m:r>
                        <a:rPr lang="es-CR" sz="1400" i="1">
                          <a:latin typeface="Cambria Math" panose="02040503050406030204" pitchFamily="18" charset="0"/>
                        </a:rPr>
                        <m:t> </m:t>
                      </m:r>
                      <m:r>
                        <a:rPr lang="es-CR" sz="1400" i="1">
                          <a:latin typeface="Cambria Math" panose="02040503050406030204" pitchFamily="18" charset="0"/>
                        </a:rPr>
                        <m:t>𝑦</m:t>
                      </m:r>
                      <m:r>
                        <a:rPr lang="es-CR" sz="1400" i="1">
                          <a:latin typeface="Cambria Math" panose="02040503050406030204" pitchFamily="18" charset="0"/>
                        </a:rPr>
                        <m:t> </m:t>
                      </m:r>
                      <m:r>
                        <a:rPr lang="es-CR" sz="1400" i="1">
                          <a:latin typeface="Cambria Math" panose="02040503050406030204" pitchFamily="18" charset="0"/>
                        </a:rPr>
                        <m:t>h𝑜𝑚𝑏𝑟𝑒𝑠</m:t>
                      </m:r>
                      <m:r>
                        <a:rPr lang="es-CR" sz="1400" i="1">
                          <a:latin typeface="Cambria Math" panose="02040503050406030204" pitchFamily="18" charset="0"/>
                        </a:rPr>
                        <m:t> </m:t>
                      </m:r>
                      <m:r>
                        <a:rPr lang="es-CR" sz="1400" i="1">
                          <a:latin typeface="Cambria Math" panose="02040503050406030204" pitchFamily="18" charset="0"/>
                        </a:rPr>
                        <m:t>𝑗</m:t>
                      </m:r>
                      <m:r>
                        <m:rPr>
                          <m:sty m:val="p"/>
                        </m:rPr>
                        <a:rPr lang="es-CR" sz="1400" i="1">
                          <a:latin typeface="Cambria Math" panose="02040503050406030204" pitchFamily="18" charset="0"/>
                        </a:rPr>
                        <m:t>o</m:t>
                      </m:r>
                      <m:r>
                        <a:rPr lang="es-CR" sz="1400" i="1">
                          <a:latin typeface="Cambria Math" panose="02040503050406030204" pitchFamily="18" charset="0"/>
                        </a:rPr>
                        <m:t>𝑣𝑒𝑛𝑒𝑠</m:t>
                      </m:r>
                      <m:r>
                        <a:rPr lang="es-CR" sz="1400" i="1">
                          <a:latin typeface="Cambria Math" panose="02040503050406030204" pitchFamily="18" charset="0"/>
                        </a:rPr>
                        <m:t> </m:t>
                      </m:r>
                      <m:r>
                        <a:rPr lang="es-CR" sz="1400" i="1">
                          <a:latin typeface="Cambria Math" panose="02040503050406030204" pitchFamily="18" charset="0"/>
                        </a:rPr>
                        <m:t>𝑑𝑒</m:t>
                      </m:r>
                      <m:r>
                        <a:rPr lang="es-CR" sz="1400" i="1">
                          <a:latin typeface="Cambria Math" panose="02040503050406030204" pitchFamily="18" charset="0"/>
                        </a:rPr>
                        <m:t> 18−29 </m:t>
                      </m:r>
                      <m:r>
                        <a:rPr lang="es-CR" sz="1400" i="1">
                          <a:latin typeface="Cambria Math" panose="02040503050406030204" pitchFamily="18" charset="0"/>
                        </a:rPr>
                        <m:t>𝑎</m:t>
                      </m:r>
                      <m:r>
                        <a:rPr lang="es-CR" sz="1400" i="1">
                          <a:latin typeface="Cambria Math" panose="02040503050406030204" pitchFamily="18" charset="0"/>
                        </a:rPr>
                        <m:t>ñ</m:t>
                      </m:r>
                      <m:r>
                        <a:rPr lang="es-CR" sz="1400" i="1">
                          <a:latin typeface="Cambria Math" panose="02040503050406030204" pitchFamily="18" charset="0"/>
                        </a:rPr>
                        <m:t>𝑜𝑠</m:t>
                      </m:r>
                    </m:den>
                  </m:f>
                  <m:r>
                    <a:rPr lang="es-CR" sz="1400" i="1">
                      <a:solidFill>
                        <a:schemeClr val="tx1"/>
                      </a:solidFill>
                      <a:effectLst/>
                      <a:latin typeface="Cambria Math" panose="02040503050406030204" pitchFamily="18" charset="0"/>
                      <a:ea typeface="+mn-ea"/>
                      <a:cs typeface="+mn-cs"/>
                    </a:rPr>
                    <m:t>×</m:t>
                  </m:r>
                </m:oMath>
              </a14:m>
              <a:r>
                <a:rPr lang="es-CR" sz="1400"/>
                <a:t>100</a:t>
              </a:r>
            </a:p>
          </xdr:txBody>
        </xdr:sp>
      </mc:Choice>
      <mc:Fallback xmlns="">
        <xdr:sp macro="" textlink="">
          <xdr:nvSpPr>
            <xdr:cNvPr id="2" name="CuadroTexto 1">
              <a:extLst>
                <a:ext uri="{FF2B5EF4-FFF2-40B4-BE49-F238E27FC236}">
                  <a16:creationId xmlns:a16="http://schemas.microsoft.com/office/drawing/2014/main" id="{00000000-0008-0000-B901-000002000000}"/>
                </a:ext>
              </a:extLst>
            </xdr:cNvPr>
            <xdr:cNvSpPr txBox="1"/>
          </xdr:nvSpPr>
          <xdr:spPr>
            <a:xfrm>
              <a:off x="4492895" y="6680872"/>
              <a:ext cx="4798742" cy="486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CR" sz="1400" b="0" i="0">
                  <a:latin typeface="Cambria Math" panose="02040503050406030204" pitchFamily="18" charset="0"/>
                </a:rPr>
                <a:t>█(𝑀</a:t>
              </a:r>
              <a:r>
                <a:rPr lang="es-CR" sz="1400" i="0">
                  <a:latin typeface="Cambria Math" panose="02040503050406030204" pitchFamily="18" charset="0"/>
                </a:rPr>
                <a:t>𝑢𝑗𝑒𝑟𝑒𝑠 𝑦 ℎ𝑜𝑚𝑏𝑟𝑒𝑠 𝑗o𝑣𝑒𝑛𝑒𝑠 𝑑𝑒 18−29 𝑎ñ𝑜𝑠 𝑞𝑢𝑒 𝑑𝑒𝑐𝑙𝑎𝑟𝑎𝑛 ℎ𝑎𝑏𝑒𝑟 @𝑒𝑥𝑝𝑒𝑟𝑖𝑚𝑒𝑛𝑡𝑎𝑑𝑜 𝑎𝑙𝑔ú𝑛 𝑡𝑖𝑝𝑜 𝑑𝑒 𝑣𝑖𝑜𝑙𝑒𝑛𝑐𝑖𝑎 𝑠𝑒𝑥𝑢𝑎𝑙 𝑎 𝑙𝑜𝑠 18 𝑎ñ𝑜𝑠 𝑑𝑒 𝑒𝑑𝑎𝑑)/(</a:t>
              </a:r>
              <a:r>
                <a:rPr lang="es-CR" sz="1400" b="0" i="0">
                  <a:latin typeface="Cambria Math" panose="02040503050406030204" pitchFamily="18" charset="0"/>
                </a:rPr>
                <a:t>𝑁</a:t>
              </a:r>
              <a:r>
                <a:rPr lang="es-CR" sz="1400" i="0">
                  <a:latin typeface="Cambria Math" panose="02040503050406030204" pitchFamily="18" charset="0"/>
                </a:rPr>
                <a:t>ú𝑚𝑒𝑟𝑜 𝑡𝑜𝑡𝑎𝑙 𝑑𝑒 𝑚𝑢𝑗𝑒𝑟𝑒𝑠 𝑦 ℎ𝑜𝑚𝑏𝑟𝑒𝑠 𝑗o𝑣𝑒𝑛𝑒𝑠 𝑑𝑒 18−29 𝑎ñ𝑜𝑠)</a:t>
              </a:r>
              <a:r>
                <a:rPr lang="es-CR" sz="1400" i="0">
                  <a:solidFill>
                    <a:schemeClr val="tx1"/>
                  </a:solidFill>
                  <a:effectLst/>
                  <a:latin typeface="Cambria Math" panose="02040503050406030204" pitchFamily="18" charset="0"/>
                  <a:ea typeface="+mn-ea"/>
                  <a:cs typeface="+mn-cs"/>
                </a:rPr>
                <a:t>×</a:t>
              </a:r>
              <a:r>
                <a:rPr lang="es-CR" sz="1400"/>
                <a:t>100</a:t>
              </a:r>
            </a:p>
          </xdr:txBody>
        </xdr:sp>
      </mc:Fallback>
    </mc:AlternateContent>
    <xdr:clientData/>
  </xdr:oneCellAnchor>
  <xdr:oneCellAnchor>
    <xdr:from>
      <xdr:col>3</xdr:col>
      <xdr:colOff>368570</xdr:colOff>
      <xdr:row>15</xdr:row>
      <xdr:rowOff>108622</xdr:rowOff>
    </xdr:from>
    <xdr:ext cx="4798742" cy="486608"/>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B901-000002000000}"/>
                </a:ext>
              </a:extLst>
            </xdr:cNvPr>
            <xdr:cNvSpPr txBox="1"/>
          </xdr:nvSpPr>
          <xdr:spPr>
            <a:xfrm>
              <a:off x="4492895" y="6680872"/>
              <a:ext cx="4798742" cy="486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14:m>
                <m:oMath xmlns:m="http://schemas.openxmlformats.org/officeDocument/2006/math">
                  <m:f>
                    <m:fPr>
                      <m:ctrlPr>
                        <a:rPr lang="es-CR" sz="1400" i="1">
                          <a:latin typeface="Cambria Math" panose="02040503050406030204" pitchFamily="18" charset="0"/>
                        </a:rPr>
                      </m:ctrlPr>
                    </m:fPr>
                    <m:num>
                      <m:eqArr>
                        <m:eqArrPr>
                          <m:ctrlPr>
                            <a:rPr lang="es-CR" sz="1400" b="0" i="1">
                              <a:latin typeface="Cambria Math" panose="02040503050406030204" pitchFamily="18" charset="0"/>
                            </a:rPr>
                          </m:ctrlPr>
                        </m:eqArrPr>
                        <m:e>
                          <m:r>
                            <a:rPr lang="es-CR" sz="1400" b="0" i="1">
                              <a:latin typeface="Cambria Math" panose="02040503050406030204" pitchFamily="18" charset="0"/>
                            </a:rPr>
                            <m:t>𝑀</m:t>
                          </m:r>
                          <m:r>
                            <a:rPr lang="es-CR" sz="1400" i="1">
                              <a:latin typeface="Cambria Math" panose="02040503050406030204" pitchFamily="18" charset="0"/>
                            </a:rPr>
                            <m:t>𝑢𝑗𝑒𝑟𝑒𝑠</m:t>
                          </m:r>
                          <m:r>
                            <a:rPr lang="es-CR" sz="1400" i="1">
                              <a:latin typeface="Cambria Math" panose="02040503050406030204" pitchFamily="18" charset="0"/>
                            </a:rPr>
                            <m:t> </m:t>
                          </m:r>
                          <m:r>
                            <a:rPr lang="es-CR" sz="1400" i="1">
                              <a:latin typeface="Cambria Math" panose="02040503050406030204" pitchFamily="18" charset="0"/>
                            </a:rPr>
                            <m:t>𝑦</m:t>
                          </m:r>
                          <m:r>
                            <a:rPr lang="es-CR" sz="1400" i="1">
                              <a:latin typeface="Cambria Math" panose="02040503050406030204" pitchFamily="18" charset="0"/>
                            </a:rPr>
                            <m:t> </m:t>
                          </m:r>
                          <m:r>
                            <a:rPr lang="es-CR" sz="1400" i="1">
                              <a:latin typeface="Cambria Math" panose="02040503050406030204" pitchFamily="18" charset="0"/>
                            </a:rPr>
                            <m:t>h𝑜𝑚𝑏𝑟𝑒𝑠</m:t>
                          </m:r>
                          <m:r>
                            <a:rPr lang="es-CR" sz="1400" i="1">
                              <a:latin typeface="Cambria Math" panose="02040503050406030204" pitchFamily="18" charset="0"/>
                            </a:rPr>
                            <m:t> </m:t>
                          </m:r>
                          <m:r>
                            <a:rPr lang="es-CR" sz="1400" i="1">
                              <a:latin typeface="Cambria Math" panose="02040503050406030204" pitchFamily="18" charset="0"/>
                            </a:rPr>
                            <m:t>𝑗</m:t>
                          </m:r>
                          <m:r>
                            <m:rPr>
                              <m:sty m:val="p"/>
                            </m:rPr>
                            <a:rPr lang="es-CR" sz="1400" i="1">
                              <a:latin typeface="Cambria Math" panose="02040503050406030204" pitchFamily="18" charset="0"/>
                            </a:rPr>
                            <m:t>o</m:t>
                          </m:r>
                          <m:r>
                            <a:rPr lang="es-CR" sz="1400" i="1">
                              <a:latin typeface="Cambria Math" panose="02040503050406030204" pitchFamily="18" charset="0"/>
                            </a:rPr>
                            <m:t>𝑣𝑒𝑛𝑒𝑠</m:t>
                          </m:r>
                          <m:r>
                            <a:rPr lang="es-CR" sz="1400" i="1">
                              <a:latin typeface="Cambria Math" panose="02040503050406030204" pitchFamily="18" charset="0"/>
                            </a:rPr>
                            <m:t> </m:t>
                          </m:r>
                          <m:r>
                            <a:rPr lang="es-CR" sz="1400" i="1">
                              <a:latin typeface="Cambria Math" panose="02040503050406030204" pitchFamily="18" charset="0"/>
                            </a:rPr>
                            <m:t>𝑑𝑒</m:t>
                          </m:r>
                          <m:r>
                            <a:rPr lang="es-CR" sz="1400" i="1">
                              <a:latin typeface="Cambria Math" panose="02040503050406030204" pitchFamily="18" charset="0"/>
                            </a:rPr>
                            <m:t> 18−29 </m:t>
                          </m:r>
                          <m:r>
                            <a:rPr lang="es-CR" sz="1400" i="1">
                              <a:latin typeface="Cambria Math" panose="02040503050406030204" pitchFamily="18" charset="0"/>
                            </a:rPr>
                            <m:t>𝑎</m:t>
                          </m:r>
                          <m:r>
                            <a:rPr lang="es-CR" sz="1400" i="1">
                              <a:latin typeface="Cambria Math" panose="02040503050406030204" pitchFamily="18" charset="0"/>
                            </a:rPr>
                            <m:t>ñ</m:t>
                          </m:r>
                          <m:r>
                            <a:rPr lang="es-CR" sz="1400" i="1">
                              <a:latin typeface="Cambria Math" panose="02040503050406030204" pitchFamily="18" charset="0"/>
                            </a:rPr>
                            <m:t>𝑜𝑠</m:t>
                          </m:r>
                          <m:r>
                            <a:rPr lang="es-CR" sz="1400" i="1">
                              <a:latin typeface="Cambria Math" panose="02040503050406030204" pitchFamily="18" charset="0"/>
                            </a:rPr>
                            <m:t> </m:t>
                          </m:r>
                          <m:r>
                            <a:rPr lang="es-CR" sz="1400" i="1">
                              <a:latin typeface="Cambria Math" panose="02040503050406030204" pitchFamily="18" charset="0"/>
                            </a:rPr>
                            <m:t>𝑞𝑢𝑒</m:t>
                          </m:r>
                          <m:r>
                            <a:rPr lang="es-CR" sz="1400" i="1">
                              <a:latin typeface="Cambria Math" panose="02040503050406030204" pitchFamily="18" charset="0"/>
                            </a:rPr>
                            <m:t> </m:t>
                          </m:r>
                          <m:r>
                            <a:rPr lang="es-CR" sz="1400" i="1">
                              <a:latin typeface="Cambria Math" panose="02040503050406030204" pitchFamily="18" charset="0"/>
                            </a:rPr>
                            <m:t>𝑑𝑒𝑐𝑙𝑎𝑟𝑎𝑛</m:t>
                          </m:r>
                          <m:r>
                            <a:rPr lang="es-CR" sz="1400" i="1">
                              <a:latin typeface="Cambria Math" panose="02040503050406030204" pitchFamily="18" charset="0"/>
                            </a:rPr>
                            <m:t> </m:t>
                          </m:r>
                          <m:r>
                            <a:rPr lang="es-CR" sz="1400" i="1">
                              <a:latin typeface="Cambria Math" panose="02040503050406030204" pitchFamily="18" charset="0"/>
                            </a:rPr>
                            <m:t>h𝑎𝑏𝑒𝑟</m:t>
                          </m:r>
                          <m:r>
                            <a:rPr lang="es-CR" sz="1400" i="1">
                              <a:latin typeface="Cambria Math" panose="02040503050406030204" pitchFamily="18" charset="0"/>
                            </a:rPr>
                            <m:t> </m:t>
                          </m:r>
                        </m:e>
                        <m:e>
                          <m:r>
                            <a:rPr lang="es-CR" sz="1400" i="1">
                              <a:latin typeface="Cambria Math" panose="02040503050406030204" pitchFamily="18" charset="0"/>
                            </a:rPr>
                            <m:t>𝑒𝑥𝑝𝑒𝑟𝑖𝑚𝑒𝑛𝑡𝑎𝑑𝑜</m:t>
                          </m:r>
                          <m:r>
                            <a:rPr lang="es-CR" sz="1400" i="1">
                              <a:latin typeface="Cambria Math" panose="02040503050406030204" pitchFamily="18" charset="0"/>
                            </a:rPr>
                            <m:t> </m:t>
                          </m:r>
                          <m:r>
                            <a:rPr lang="es-CR" sz="1400" i="1">
                              <a:latin typeface="Cambria Math" panose="02040503050406030204" pitchFamily="18" charset="0"/>
                            </a:rPr>
                            <m:t>𝑎𝑙𝑔</m:t>
                          </m:r>
                          <m:r>
                            <a:rPr lang="es-CR" sz="1400" i="1">
                              <a:latin typeface="Cambria Math" panose="02040503050406030204" pitchFamily="18" charset="0"/>
                            </a:rPr>
                            <m:t>ú</m:t>
                          </m:r>
                          <m:r>
                            <a:rPr lang="es-CR" sz="1400" i="1">
                              <a:latin typeface="Cambria Math" panose="02040503050406030204" pitchFamily="18" charset="0"/>
                            </a:rPr>
                            <m:t>𝑛</m:t>
                          </m:r>
                          <m:r>
                            <a:rPr lang="es-CR" sz="1400" i="1">
                              <a:latin typeface="Cambria Math" panose="02040503050406030204" pitchFamily="18" charset="0"/>
                            </a:rPr>
                            <m:t> </m:t>
                          </m:r>
                          <m:r>
                            <a:rPr lang="es-CR" sz="1400" i="1">
                              <a:latin typeface="Cambria Math" panose="02040503050406030204" pitchFamily="18" charset="0"/>
                            </a:rPr>
                            <m:t>𝑡𝑖𝑝𝑜</m:t>
                          </m:r>
                          <m:r>
                            <a:rPr lang="es-CR" sz="1400" i="1">
                              <a:latin typeface="Cambria Math" panose="02040503050406030204" pitchFamily="18" charset="0"/>
                            </a:rPr>
                            <m:t> </m:t>
                          </m:r>
                          <m:r>
                            <a:rPr lang="es-CR" sz="1400" i="1">
                              <a:latin typeface="Cambria Math" panose="02040503050406030204" pitchFamily="18" charset="0"/>
                            </a:rPr>
                            <m:t>𝑑𝑒</m:t>
                          </m:r>
                          <m:r>
                            <a:rPr lang="es-CR" sz="1400" i="1">
                              <a:latin typeface="Cambria Math" panose="02040503050406030204" pitchFamily="18" charset="0"/>
                            </a:rPr>
                            <m:t> </m:t>
                          </m:r>
                          <m:r>
                            <a:rPr lang="es-CR" sz="1400" i="1">
                              <a:latin typeface="Cambria Math" panose="02040503050406030204" pitchFamily="18" charset="0"/>
                            </a:rPr>
                            <m:t>𝑣𝑖𝑜𝑙𝑒𝑛𝑐𝑖𝑎</m:t>
                          </m:r>
                          <m:r>
                            <a:rPr lang="es-CR" sz="1400" i="1">
                              <a:latin typeface="Cambria Math" panose="02040503050406030204" pitchFamily="18" charset="0"/>
                            </a:rPr>
                            <m:t> </m:t>
                          </m:r>
                          <m:r>
                            <a:rPr lang="es-CR" sz="1400" i="1">
                              <a:latin typeface="Cambria Math" panose="02040503050406030204" pitchFamily="18" charset="0"/>
                            </a:rPr>
                            <m:t>𝑠𝑒𝑥𝑢𝑎𝑙</m:t>
                          </m:r>
                          <m:r>
                            <a:rPr lang="es-CR" sz="1400" i="1">
                              <a:latin typeface="Cambria Math" panose="02040503050406030204" pitchFamily="18" charset="0"/>
                            </a:rPr>
                            <m:t> </m:t>
                          </m:r>
                          <m:r>
                            <a:rPr lang="es-CR" sz="1400" i="1">
                              <a:latin typeface="Cambria Math" panose="02040503050406030204" pitchFamily="18" charset="0"/>
                            </a:rPr>
                            <m:t>𝑎</m:t>
                          </m:r>
                          <m:r>
                            <a:rPr lang="es-CR" sz="1400" i="1">
                              <a:latin typeface="Cambria Math" panose="02040503050406030204" pitchFamily="18" charset="0"/>
                            </a:rPr>
                            <m:t> </m:t>
                          </m:r>
                          <m:r>
                            <a:rPr lang="es-CR" sz="1400" i="1">
                              <a:latin typeface="Cambria Math" panose="02040503050406030204" pitchFamily="18" charset="0"/>
                            </a:rPr>
                            <m:t>𝑙𝑜𝑠</m:t>
                          </m:r>
                          <m:r>
                            <a:rPr lang="es-CR" sz="1400" i="1">
                              <a:latin typeface="Cambria Math" panose="02040503050406030204" pitchFamily="18" charset="0"/>
                            </a:rPr>
                            <m:t> 18 </m:t>
                          </m:r>
                          <m:r>
                            <a:rPr lang="es-CR" sz="1400" i="1">
                              <a:latin typeface="Cambria Math" panose="02040503050406030204" pitchFamily="18" charset="0"/>
                            </a:rPr>
                            <m:t>𝑎</m:t>
                          </m:r>
                          <m:r>
                            <a:rPr lang="es-CR" sz="1400" i="1">
                              <a:latin typeface="Cambria Math" panose="02040503050406030204" pitchFamily="18" charset="0"/>
                            </a:rPr>
                            <m:t>ñ</m:t>
                          </m:r>
                          <m:r>
                            <a:rPr lang="es-CR" sz="1400" i="1">
                              <a:latin typeface="Cambria Math" panose="02040503050406030204" pitchFamily="18" charset="0"/>
                            </a:rPr>
                            <m:t>𝑜𝑠</m:t>
                          </m:r>
                          <m:r>
                            <a:rPr lang="es-CR" sz="1400" i="1">
                              <a:latin typeface="Cambria Math" panose="02040503050406030204" pitchFamily="18" charset="0"/>
                            </a:rPr>
                            <m:t> </m:t>
                          </m:r>
                          <m:r>
                            <a:rPr lang="es-CR" sz="1400" i="1">
                              <a:latin typeface="Cambria Math" panose="02040503050406030204" pitchFamily="18" charset="0"/>
                            </a:rPr>
                            <m:t>𝑑𝑒</m:t>
                          </m:r>
                          <m:r>
                            <a:rPr lang="es-CR" sz="1400" i="1">
                              <a:latin typeface="Cambria Math" panose="02040503050406030204" pitchFamily="18" charset="0"/>
                            </a:rPr>
                            <m:t> </m:t>
                          </m:r>
                          <m:r>
                            <a:rPr lang="es-CR" sz="1400" i="1">
                              <a:latin typeface="Cambria Math" panose="02040503050406030204" pitchFamily="18" charset="0"/>
                            </a:rPr>
                            <m:t>𝑒𝑑𝑎𝑑</m:t>
                          </m:r>
                        </m:e>
                      </m:eqArr>
                    </m:num>
                    <m:den>
                      <m:r>
                        <a:rPr lang="es-CR" sz="1400" b="0" i="1">
                          <a:latin typeface="Cambria Math" panose="02040503050406030204" pitchFamily="18" charset="0"/>
                        </a:rPr>
                        <m:t>𝑁</m:t>
                      </m:r>
                      <m:r>
                        <a:rPr lang="es-CR" sz="1400" i="1">
                          <a:latin typeface="Cambria Math" panose="02040503050406030204" pitchFamily="18" charset="0"/>
                        </a:rPr>
                        <m:t>ú</m:t>
                      </m:r>
                      <m:r>
                        <a:rPr lang="es-CR" sz="1400" i="1">
                          <a:latin typeface="Cambria Math" panose="02040503050406030204" pitchFamily="18" charset="0"/>
                        </a:rPr>
                        <m:t>𝑚𝑒𝑟𝑜</m:t>
                      </m:r>
                      <m:r>
                        <a:rPr lang="es-CR" sz="1400" i="1">
                          <a:latin typeface="Cambria Math" panose="02040503050406030204" pitchFamily="18" charset="0"/>
                        </a:rPr>
                        <m:t> </m:t>
                      </m:r>
                      <m:r>
                        <a:rPr lang="es-CR" sz="1400" i="1">
                          <a:latin typeface="Cambria Math" panose="02040503050406030204" pitchFamily="18" charset="0"/>
                        </a:rPr>
                        <m:t>𝑡𝑜𝑡𝑎𝑙</m:t>
                      </m:r>
                      <m:r>
                        <a:rPr lang="es-CR" sz="1400" i="1">
                          <a:latin typeface="Cambria Math" panose="02040503050406030204" pitchFamily="18" charset="0"/>
                        </a:rPr>
                        <m:t> </m:t>
                      </m:r>
                      <m:r>
                        <a:rPr lang="es-CR" sz="1400" i="1">
                          <a:latin typeface="Cambria Math" panose="02040503050406030204" pitchFamily="18" charset="0"/>
                        </a:rPr>
                        <m:t>𝑑𝑒</m:t>
                      </m:r>
                      <m:r>
                        <a:rPr lang="es-CR" sz="1400" i="1">
                          <a:latin typeface="Cambria Math" panose="02040503050406030204" pitchFamily="18" charset="0"/>
                        </a:rPr>
                        <m:t> </m:t>
                      </m:r>
                      <m:r>
                        <a:rPr lang="es-CR" sz="1400" i="1">
                          <a:latin typeface="Cambria Math" panose="02040503050406030204" pitchFamily="18" charset="0"/>
                        </a:rPr>
                        <m:t>𝑚𝑢𝑗𝑒𝑟𝑒𝑠</m:t>
                      </m:r>
                      <m:r>
                        <a:rPr lang="es-CR" sz="1400" i="1">
                          <a:latin typeface="Cambria Math" panose="02040503050406030204" pitchFamily="18" charset="0"/>
                        </a:rPr>
                        <m:t> </m:t>
                      </m:r>
                      <m:r>
                        <a:rPr lang="es-CR" sz="1400" i="1">
                          <a:latin typeface="Cambria Math" panose="02040503050406030204" pitchFamily="18" charset="0"/>
                        </a:rPr>
                        <m:t>𝑦</m:t>
                      </m:r>
                      <m:r>
                        <a:rPr lang="es-CR" sz="1400" i="1">
                          <a:latin typeface="Cambria Math" panose="02040503050406030204" pitchFamily="18" charset="0"/>
                        </a:rPr>
                        <m:t> </m:t>
                      </m:r>
                      <m:r>
                        <a:rPr lang="es-CR" sz="1400" i="1">
                          <a:latin typeface="Cambria Math" panose="02040503050406030204" pitchFamily="18" charset="0"/>
                        </a:rPr>
                        <m:t>h𝑜𝑚𝑏𝑟𝑒𝑠</m:t>
                      </m:r>
                      <m:r>
                        <a:rPr lang="es-CR" sz="1400" i="1">
                          <a:latin typeface="Cambria Math" panose="02040503050406030204" pitchFamily="18" charset="0"/>
                        </a:rPr>
                        <m:t> </m:t>
                      </m:r>
                      <m:r>
                        <a:rPr lang="es-CR" sz="1400" i="1">
                          <a:latin typeface="Cambria Math" panose="02040503050406030204" pitchFamily="18" charset="0"/>
                        </a:rPr>
                        <m:t>𝑗</m:t>
                      </m:r>
                      <m:r>
                        <m:rPr>
                          <m:sty m:val="p"/>
                        </m:rPr>
                        <a:rPr lang="es-CR" sz="1400" i="1">
                          <a:latin typeface="Cambria Math" panose="02040503050406030204" pitchFamily="18" charset="0"/>
                        </a:rPr>
                        <m:t>o</m:t>
                      </m:r>
                      <m:r>
                        <a:rPr lang="es-CR" sz="1400" i="1">
                          <a:latin typeface="Cambria Math" panose="02040503050406030204" pitchFamily="18" charset="0"/>
                        </a:rPr>
                        <m:t>𝑣𝑒𝑛𝑒𝑠</m:t>
                      </m:r>
                      <m:r>
                        <a:rPr lang="es-CR" sz="1400" i="1">
                          <a:latin typeface="Cambria Math" panose="02040503050406030204" pitchFamily="18" charset="0"/>
                        </a:rPr>
                        <m:t> </m:t>
                      </m:r>
                      <m:r>
                        <a:rPr lang="es-CR" sz="1400" i="1">
                          <a:latin typeface="Cambria Math" panose="02040503050406030204" pitchFamily="18" charset="0"/>
                        </a:rPr>
                        <m:t>𝑑𝑒</m:t>
                      </m:r>
                      <m:r>
                        <a:rPr lang="es-CR" sz="1400" i="1">
                          <a:latin typeface="Cambria Math" panose="02040503050406030204" pitchFamily="18" charset="0"/>
                        </a:rPr>
                        <m:t> 18−29 </m:t>
                      </m:r>
                      <m:r>
                        <a:rPr lang="es-CR" sz="1400" i="1">
                          <a:latin typeface="Cambria Math" panose="02040503050406030204" pitchFamily="18" charset="0"/>
                        </a:rPr>
                        <m:t>𝑎</m:t>
                      </m:r>
                      <m:r>
                        <a:rPr lang="es-CR" sz="1400" i="1">
                          <a:latin typeface="Cambria Math" panose="02040503050406030204" pitchFamily="18" charset="0"/>
                        </a:rPr>
                        <m:t>ñ</m:t>
                      </m:r>
                      <m:r>
                        <a:rPr lang="es-CR" sz="1400" i="1">
                          <a:latin typeface="Cambria Math" panose="02040503050406030204" pitchFamily="18" charset="0"/>
                        </a:rPr>
                        <m:t>𝑜𝑠</m:t>
                      </m:r>
                    </m:den>
                  </m:f>
                  <m:r>
                    <a:rPr lang="es-CR" sz="1400" i="1">
                      <a:solidFill>
                        <a:schemeClr val="tx1"/>
                      </a:solidFill>
                      <a:effectLst/>
                      <a:latin typeface="Cambria Math" panose="02040503050406030204" pitchFamily="18" charset="0"/>
                      <a:ea typeface="+mn-ea"/>
                      <a:cs typeface="+mn-cs"/>
                    </a:rPr>
                    <m:t>×</m:t>
                  </m:r>
                </m:oMath>
              </a14:m>
              <a:r>
                <a:rPr lang="es-CR" sz="1400"/>
                <a:t>100</a:t>
              </a:r>
            </a:p>
          </xdr:txBody>
        </xdr:sp>
      </mc:Choice>
      <mc:Fallback xmlns="">
        <xdr:sp macro="" textlink="">
          <xdr:nvSpPr>
            <xdr:cNvPr id="3" name="CuadroTexto 2">
              <a:extLst>
                <a:ext uri="{FF2B5EF4-FFF2-40B4-BE49-F238E27FC236}">
                  <a16:creationId xmlns:a16="http://schemas.microsoft.com/office/drawing/2014/main" id="{00000000-0008-0000-B901-000002000000}"/>
                </a:ext>
              </a:extLst>
            </xdr:cNvPr>
            <xdr:cNvSpPr txBox="1"/>
          </xdr:nvSpPr>
          <xdr:spPr>
            <a:xfrm>
              <a:off x="4492895" y="6680872"/>
              <a:ext cx="4798742" cy="486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CR" sz="1400" b="0" i="0">
                  <a:latin typeface="Cambria Math" panose="02040503050406030204" pitchFamily="18" charset="0"/>
                </a:rPr>
                <a:t>█(𝑀</a:t>
              </a:r>
              <a:r>
                <a:rPr lang="es-CR" sz="1400" i="0">
                  <a:latin typeface="Cambria Math" panose="02040503050406030204" pitchFamily="18" charset="0"/>
                </a:rPr>
                <a:t>𝑢𝑗𝑒𝑟𝑒𝑠 𝑦 ℎ𝑜𝑚𝑏𝑟𝑒𝑠 𝑗o𝑣𝑒𝑛𝑒𝑠 𝑑𝑒 18−29 𝑎ñ𝑜𝑠 𝑞𝑢𝑒 𝑑𝑒𝑐𝑙𝑎𝑟𝑎𝑛 ℎ𝑎𝑏𝑒𝑟 @𝑒𝑥𝑝𝑒𝑟𝑖𝑚𝑒𝑛𝑡𝑎𝑑𝑜 𝑎𝑙𝑔ú𝑛 𝑡𝑖𝑝𝑜 𝑑𝑒 𝑣𝑖𝑜𝑙𝑒𝑛𝑐𝑖𝑎 𝑠𝑒𝑥𝑢𝑎𝑙 𝑎 𝑙𝑜𝑠 18 𝑎ñ𝑜𝑠 𝑑𝑒 𝑒𝑑𝑎𝑑)/(</a:t>
              </a:r>
              <a:r>
                <a:rPr lang="es-CR" sz="1400" b="0" i="0">
                  <a:latin typeface="Cambria Math" panose="02040503050406030204" pitchFamily="18" charset="0"/>
                </a:rPr>
                <a:t>𝑁</a:t>
              </a:r>
              <a:r>
                <a:rPr lang="es-CR" sz="1400" i="0">
                  <a:latin typeface="Cambria Math" panose="02040503050406030204" pitchFamily="18" charset="0"/>
                </a:rPr>
                <a:t>ú𝑚𝑒𝑟𝑜 𝑡𝑜𝑡𝑎𝑙 𝑑𝑒 𝑚𝑢𝑗𝑒𝑟𝑒𝑠 𝑦 ℎ𝑜𝑚𝑏𝑟𝑒𝑠 𝑗o𝑣𝑒𝑛𝑒𝑠 𝑑𝑒 18−29 𝑎ñ𝑜𝑠)</a:t>
              </a:r>
              <a:r>
                <a:rPr lang="es-CR" sz="1400" i="0">
                  <a:solidFill>
                    <a:schemeClr val="tx1"/>
                  </a:solidFill>
                  <a:effectLst/>
                  <a:latin typeface="Cambria Math" panose="02040503050406030204" pitchFamily="18" charset="0"/>
                  <a:ea typeface="+mn-ea"/>
                  <a:cs typeface="+mn-cs"/>
                </a:rPr>
                <a:t>×</a:t>
              </a:r>
              <a:r>
                <a:rPr lang="es-CR" sz="1400"/>
                <a:t>100</a:t>
              </a:r>
            </a:p>
          </xdr:txBody>
        </xdr:sp>
      </mc:Fallback>
    </mc:AlternateContent>
    <xdr:clientData/>
  </xdr:oneCellAnchor>
</xdr:wsDr>
</file>

<file path=xl/drawings/drawing281.xml><?xml version="1.0" encoding="utf-8"?>
<xdr:wsDr xmlns:xdr="http://schemas.openxmlformats.org/drawingml/2006/spreadsheetDrawing" xmlns:a="http://schemas.openxmlformats.org/drawingml/2006/main">
  <xdr:twoCellAnchor>
    <xdr:from>
      <xdr:col>4</xdr:col>
      <xdr:colOff>742950</xdr:colOff>
      <xdr:row>8</xdr:row>
      <xdr:rowOff>652462</xdr:rowOff>
    </xdr:from>
    <xdr:to>
      <xdr:col>11</xdr:col>
      <xdr:colOff>38100</xdr:colOff>
      <xdr:row>20</xdr:row>
      <xdr:rowOff>38100</xdr:rowOff>
    </xdr:to>
    <xdr:graphicFrame macro="">
      <xdr:nvGraphicFramePr>
        <xdr:cNvPr id="2" name="Gráfico 1">
          <a:extLst>
            <a:ext uri="{FF2B5EF4-FFF2-40B4-BE49-F238E27FC236}">
              <a16:creationId xmlns:a16="http://schemas.microsoft.com/office/drawing/2014/main" id="{00000000-0008-0000-BA01-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2.xml><?xml version="1.0" encoding="utf-8"?>
<xdr:wsDr xmlns:xdr="http://schemas.openxmlformats.org/drawingml/2006/spreadsheetDrawing" xmlns:a="http://schemas.openxmlformats.org/drawingml/2006/main">
  <xdr:oneCellAnchor>
    <xdr:from>
      <xdr:col>3</xdr:col>
      <xdr:colOff>757238</xdr:colOff>
      <xdr:row>15</xdr:row>
      <xdr:rowOff>107157</xdr:rowOff>
    </xdr:from>
    <xdr:ext cx="4235134" cy="484043"/>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BB01-000002000000}"/>
                </a:ext>
              </a:extLst>
            </xdr:cNvPr>
            <xdr:cNvSpPr txBox="1"/>
          </xdr:nvSpPr>
          <xdr:spPr>
            <a:xfrm>
              <a:off x="4786313" y="9603582"/>
              <a:ext cx="4235134" cy="484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i="1">
                                <a:latin typeface="Cambria Math" panose="02040503050406030204" pitchFamily="18" charset="0"/>
                              </a:rPr>
                            </m:ctrlPr>
                          </m:eqArrPr>
                          <m:e>
                            <m:r>
                              <a:rPr lang="es-CR" sz="1100" i="1">
                                <a:latin typeface="Cambria Math" panose="02040503050406030204" pitchFamily="18" charset="0"/>
                              </a:rPr>
                              <m:t>𝑇𝑜𝑡𝑎𝑙</m:t>
                            </m:r>
                            <m:r>
                              <a:rPr lang="es-CR" sz="1100" i="1">
                                <a:latin typeface="Cambria Math" panose="02040503050406030204" pitchFamily="18" charset="0"/>
                              </a:rPr>
                              <m:t> </m:t>
                            </m:r>
                            <m:r>
                              <a:rPr lang="es-CR" sz="1100" i="1">
                                <a:latin typeface="Cambria Math" panose="02040503050406030204" pitchFamily="18" charset="0"/>
                              </a:rPr>
                              <m:t>𝑑𝑒</m:t>
                            </m:r>
                            <m:r>
                              <a:rPr lang="es-CR" sz="1100" i="1">
                                <a:latin typeface="Cambria Math" panose="02040503050406030204" pitchFamily="18" charset="0"/>
                              </a:rPr>
                              <m:t> </m:t>
                            </m:r>
                            <m:r>
                              <a:rPr lang="es-CR" sz="1100" i="1">
                                <a:latin typeface="Cambria Math" panose="02040503050406030204" pitchFamily="18" charset="0"/>
                              </a:rPr>
                              <m:t>𝑣𝑖𝑣𝑖𝑒𝑛𝑑𝑎𝑠</m:t>
                            </m:r>
                            <m:r>
                              <a:rPr lang="es-CR" sz="1100" i="1">
                                <a:latin typeface="Cambria Math" panose="02040503050406030204" pitchFamily="18" charset="0"/>
                              </a:rPr>
                              <m:t> </m:t>
                            </m:r>
                            <m:r>
                              <a:rPr lang="es-CR" sz="1100" i="1">
                                <a:latin typeface="Cambria Math" panose="02040503050406030204" pitchFamily="18" charset="0"/>
                              </a:rPr>
                              <m:t>𝑑𝑜𝑛𝑑𝑒</m:t>
                            </m:r>
                            <m:r>
                              <a:rPr lang="es-CR" sz="1100" i="1">
                                <a:latin typeface="Cambria Math" panose="02040503050406030204" pitchFamily="18" charset="0"/>
                              </a:rPr>
                              <m:t> </m:t>
                            </m:r>
                            <m:r>
                              <a:rPr lang="es-CR" sz="1100" i="1">
                                <a:latin typeface="Cambria Math" panose="02040503050406030204" pitchFamily="18" charset="0"/>
                              </a:rPr>
                              <m:t>𝑎𝑙</m:t>
                            </m:r>
                            <m:r>
                              <a:rPr lang="es-CR" sz="1100" i="1">
                                <a:latin typeface="Cambria Math" panose="02040503050406030204" pitchFamily="18" charset="0"/>
                              </a:rPr>
                              <m:t> </m:t>
                            </m:r>
                            <m:r>
                              <a:rPr lang="es-CR" sz="1100" i="1">
                                <a:latin typeface="Cambria Math" panose="02040503050406030204" pitchFamily="18" charset="0"/>
                              </a:rPr>
                              <m:t>𝑚𝑒𝑛𝑜𝑠</m:t>
                            </m:r>
                            <m:r>
                              <a:rPr lang="es-CR" sz="1100" i="1">
                                <a:latin typeface="Cambria Math" panose="02040503050406030204" pitchFamily="18" charset="0"/>
                              </a:rPr>
                              <m:t> </m:t>
                            </m:r>
                            <m:r>
                              <a:rPr lang="es-CR" sz="1100" i="1">
                                <a:latin typeface="Cambria Math" panose="02040503050406030204" pitchFamily="18" charset="0"/>
                              </a:rPr>
                              <m:t>𝑢𝑛𝑎</m:t>
                            </m:r>
                            <m:r>
                              <a:rPr lang="es-CR" sz="1100" i="1">
                                <a:latin typeface="Cambria Math" panose="02040503050406030204" pitchFamily="18" charset="0"/>
                              </a:rPr>
                              <m:t> </m:t>
                            </m:r>
                            <m:r>
                              <a:rPr lang="es-CR" sz="1100" i="1">
                                <a:latin typeface="Cambria Math" panose="02040503050406030204" pitchFamily="18" charset="0"/>
                              </a:rPr>
                              <m:t>𝑝𝑒𝑟𝑠𝑜𝑛𝑎</m:t>
                            </m:r>
                            <m:r>
                              <a:rPr lang="es-CR" sz="1100" i="1">
                                <a:latin typeface="Cambria Math" panose="02040503050406030204" pitchFamily="18" charset="0"/>
                              </a:rPr>
                              <m:t> </m:t>
                            </m:r>
                            <m:r>
                              <a:rPr lang="es-CR" sz="1100" i="1">
                                <a:latin typeface="Cambria Math" panose="02040503050406030204" pitchFamily="18" charset="0"/>
                              </a:rPr>
                              <m:t>𝑓𝑢𝑒</m:t>
                            </m:r>
                            <m:r>
                              <a:rPr lang="es-CR" sz="1100" i="1">
                                <a:latin typeface="Cambria Math" panose="02040503050406030204" pitchFamily="18" charset="0"/>
                              </a:rPr>
                              <m:t> </m:t>
                            </m:r>
                            <m:r>
                              <a:rPr lang="es-CR" sz="1100" i="1">
                                <a:latin typeface="Cambria Math" panose="02040503050406030204" pitchFamily="18" charset="0"/>
                              </a:rPr>
                              <m:t>𝑣</m:t>
                            </m:r>
                            <m:r>
                              <a:rPr lang="es-CR" sz="1100" i="1">
                                <a:latin typeface="Cambria Math" panose="02040503050406030204" pitchFamily="18" charset="0"/>
                              </a:rPr>
                              <m:t>í</m:t>
                            </m:r>
                            <m:r>
                              <a:rPr lang="es-CR" sz="1100" i="1">
                                <a:latin typeface="Cambria Math" panose="02040503050406030204" pitchFamily="18" charset="0"/>
                              </a:rPr>
                              <m:t>𝑐𝑡𝑖𝑚𝑎</m:t>
                            </m:r>
                            <m:r>
                              <a:rPr lang="es-CR" sz="1100" i="1">
                                <a:latin typeface="Cambria Math" panose="02040503050406030204" pitchFamily="18" charset="0"/>
                              </a:rPr>
                              <m:t> </m:t>
                            </m:r>
                          </m:e>
                          <m:e>
                            <m:r>
                              <a:rPr lang="es-CR" sz="1100" i="1">
                                <a:latin typeface="Cambria Math" panose="02040503050406030204" pitchFamily="18" charset="0"/>
                              </a:rPr>
                              <m:t>𝑑𝑒</m:t>
                            </m:r>
                            <m:r>
                              <a:rPr lang="es-CR" sz="1100" i="1">
                                <a:latin typeface="Cambria Math" panose="02040503050406030204" pitchFamily="18" charset="0"/>
                              </a:rPr>
                              <m:t> </m:t>
                            </m:r>
                            <m:r>
                              <a:rPr lang="es-CR" sz="1100" i="1">
                                <a:latin typeface="Cambria Math" panose="02040503050406030204" pitchFamily="18" charset="0"/>
                              </a:rPr>
                              <m:t>𝑎𝑙𝑔</m:t>
                            </m:r>
                            <m:r>
                              <a:rPr lang="es-CR" sz="1100" i="1">
                                <a:latin typeface="Cambria Math" panose="02040503050406030204" pitchFamily="18" charset="0"/>
                              </a:rPr>
                              <m:t>ú</m:t>
                            </m:r>
                            <m:r>
                              <a:rPr lang="es-CR" sz="1100" i="1">
                                <a:latin typeface="Cambria Math" panose="02040503050406030204" pitchFamily="18" charset="0"/>
                              </a:rPr>
                              <m:t>𝑛</m:t>
                            </m:r>
                            <m:r>
                              <a:rPr lang="es-CR" sz="1100" i="1">
                                <a:latin typeface="Cambria Math" panose="02040503050406030204" pitchFamily="18" charset="0"/>
                              </a:rPr>
                              <m:t> </m:t>
                            </m:r>
                            <m:r>
                              <a:rPr lang="es-CR" sz="1100" i="1">
                                <a:latin typeface="Cambria Math" panose="02040503050406030204" pitchFamily="18" charset="0"/>
                              </a:rPr>
                              <m:t>𝑎𝑐𝑡𝑜</m:t>
                            </m:r>
                            <m:r>
                              <a:rPr lang="es-CR" sz="1100" i="1">
                                <a:latin typeface="Cambria Math" panose="02040503050406030204" pitchFamily="18" charset="0"/>
                              </a:rPr>
                              <m:t> </m:t>
                            </m:r>
                            <m:r>
                              <a:rPr lang="es-CR" sz="1100" i="1">
                                <a:latin typeface="Cambria Math" panose="02040503050406030204" pitchFamily="18" charset="0"/>
                              </a:rPr>
                              <m:t>𝑣𝑖𝑜𝑙𝑒𝑛𝑡𝑜</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𝑣𝑖𝑣𝑖𝑒𝑛𝑑𝑎𝑠</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BB01-000002000000}"/>
                </a:ext>
              </a:extLst>
            </xdr:cNvPr>
            <xdr:cNvSpPr txBox="1"/>
          </xdr:nvSpPr>
          <xdr:spPr>
            <a:xfrm>
              <a:off x="4786313" y="9603582"/>
              <a:ext cx="4235134" cy="484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█(𝑇𝑜𝑡𝑎𝑙 𝑑𝑒 𝑣𝑖𝑣𝑖𝑒𝑛𝑑𝑎𝑠 𝑑𝑜𝑛𝑑𝑒 𝑎𝑙 𝑚𝑒𝑛𝑜𝑠 𝑢𝑛𝑎 𝑝𝑒𝑟𝑠𝑜𝑛𝑎 𝑓𝑢𝑒 𝑣í𝑐𝑡𝑖𝑚𝑎 @𝑑𝑒 𝑎𝑙𝑔ú𝑛 𝑎𝑐𝑡𝑜 𝑣𝑖𝑜𝑙𝑒𝑛𝑡𝑜)/(</a:t>
              </a:r>
              <a:r>
                <a:rPr lang="es-CR" sz="1100" b="0" i="0">
                  <a:latin typeface="Cambria Math" panose="02040503050406030204" pitchFamily="18" charset="0"/>
                </a:rPr>
                <a:t>𝑇𝑜𝑡𝑎𝑙 𝑑𝑒 𝑣𝑖𝑣𝑖𝑒𝑛𝑑𝑎𝑠)</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wsDr>
</file>

<file path=xl/drawings/drawing283.xml><?xml version="1.0" encoding="utf-8"?>
<xdr:wsDr xmlns:xdr="http://schemas.openxmlformats.org/drawingml/2006/spreadsheetDrawing" xmlns:a="http://schemas.openxmlformats.org/drawingml/2006/main">
  <xdr:twoCellAnchor>
    <xdr:from>
      <xdr:col>2</xdr:col>
      <xdr:colOff>95249</xdr:colOff>
      <xdr:row>22</xdr:row>
      <xdr:rowOff>128587</xdr:rowOff>
    </xdr:from>
    <xdr:to>
      <xdr:col>9</xdr:col>
      <xdr:colOff>400049</xdr:colOff>
      <xdr:row>42</xdr:row>
      <xdr:rowOff>28575</xdr:rowOff>
    </xdr:to>
    <xdr:graphicFrame macro="">
      <xdr:nvGraphicFramePr>
        <xdr:cNvPr id="2" name="Gráfico 1">
          <a:extLst>
            <a:ext uri="{FF2B5EF4-FFF2-40B4-BE49-F238E27FC236}">
              <a16:creationId xmlns:a16="http://schemas.microsoft.com/office/drawing/2014/main" id="{00000000-0008-0000-BC01-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4.xml><?xml version="1.0" encoding="utf-8"?>
<xdr:wsDr xmlns:xdr="http://schemas.openxmlformats.org/drawingml/2006/spreadsheetDrawing" xmlns:a="http://schemas.openxmlformats.org/drawingml/2006/main">
  <xdr:oneCellAnchor>
    <xdr:from>
      <xdr:col>3</xdr:col>
      <xdr:colOff>300036</xdr:colOff>
      <xdr:row>15</xdr:row>
      <xdr:rowOff>136525</xdr:rowOff>
    </xdr:from>
    <xdr:ext cx="4157164" cy="172227"/>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BD01-000002000000}"/>
                </a:ext>
              </a:extLst>
            </xdr:cNvPr>
            <xdr:cNvSpPr txBox="1"/>
          </xdr:nvSpPr>
          <xdr:spPr>
            <a:xfrm>
              <a:off x="4129086" y="4375150"/>
              <a:ext cx="415716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𝑁</m:t>
                    </m:r>
                    <m:r>
                      <a:rPr lang="es-CR" sz="1100" b="0" i="1">
                        <a:latin typeface="Cambria Math" panose="02040503050406030204" pitchFamily="18" charset="0"/>
                      </a:rPr>
                      <m:t>ú</m:t>
                    </m:r>
                    <m:r>
                      <a:rPr lang="es-CR" sz="1100" b="0" i="1">
                        <a:latin typeface="Cambria Math" panose="02040503050406030204" pitchFamily="18" charset="0"/>
                      </a:rPr>
                      <m:t>𝑚𝑒𝑟𝑜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𝑑𝑒𝑡𝑒𝑛𝑖𝑑𝑎𝑠</m:t>
                    </m:r>
                    <m:r>
                      <a:rPr lang="es-CR" sz="1100" b="0" i="1">
                        <a:latin typeface="Cambria Math" panose="02040503050406030204" pitchFamily="18" charset="0"/>
                      </a:rPr>
                      <m:t> </m:t>
                    </m:r>
                    <m:r>
                      <a:rPr lang="es-CR" sz="1100" b="0" i="1">
                        <a:latin typeface="Cambria Math" panose="02040503050406030204" pitchFamily="18" charset="0"/>
                      </a:rPr>
                      <m:t>𝑞𝑢𝑒</m:t>
                    </m:r>
                    <m:r>
                      <a:rPr lang="es-CR" sz="1100" b="0" i="1">
                        <a:latin typeface="Cambria Math" panose="02040503050406030204" pitchFamily="18" charset="0"/>
                      </a:rPr>
                      <m:t> </m:t>
                    </m:r>
                    <m:r>
                      <a:rPr lang="es-CR" sz="1100" b="0" i="1">
                        <a:latin typeface="Cambria Math" panose="02040503050406030204" pitchFamily="18" charset="0"/>
                      </a:rPr>
                      <m:t>𝑎</m:t>
                    </m:r>
                    <m:r>
                      <a:rPr lang="es-CR" sz="1100" b="0" i="1">
                        <a:latin typeface="Cambria Math" panose="02040503050406030204" pitchFamily="18" charset="0"/>
                      </a:rPr>
                      <m:t>ú</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𝑛𝑜</m:t>
                    </m:r>
                    <m:r>
                      <a:rPr lang="es-CR" sz="1100" b="0" i="1">
                        <a:latin typeface="Cambria Math" panose="02040503050406030204" pitchFamily="18" charset="0"/>
                      </a:rPr>
                      <m:t> </m:t>
                    </m:r>
                    <m:r>
                      <a:rPr lang="es-CR" sz="1100" b="0" i="1">
                        <a:latin typeface="Cambria Math" panose="02040503050406030204" pitchFamily="18" charset="0"/>
                      </a:rPr>
                      <m:t>h𝑎𝑛</m:t>
                    </m:r>
                    <m:r>
                      <a:rPr lang="es-CR" sz="1100" b="0" i="1">
                        <a:latin typeface="Cambria Math" panose="02040503050406030204" pitchFamily="18" charset="0"/>
                      </a:rPr>
                      <m:t> </m:t>
                    </m:r>
                    <m:r>
                      <a:rPr lang="es-CR" sz="1100" b="0" i="1">
                        <a:latin typeface="Cambria Math" panose="02040503050406030204" pitchFamily="18" charset="0"/>
                      </a:rPr>
                      <m:t>𝑠𝑖𝑑𝑜</m:t>
                    </m:r>
                    <m:r>
                      <a:rPr lang="es-CR" sz="1100" b="0" i="1">
                        <a:latin typeface="Cambria Math" panose="02040503050406030204" pitchFamily="18" charset="0"/>
                      </a:rPr>
                      <m:t> </m:t>
                    </m:r>
                    <m:r>
                      <a:rPr lang="es-CR" sz="1100" b="0" i="1">
                        <a:latin typeface="Cambria Math" panose="02040503050406030204" pitchFamily="18" charset="0"/>
                      </a:rPr>
                      <m:t>𝑐𝑜𝑛𝑑𝑒𝑛𝑎𝑑𝑎𝑠</m:t>
                    </m:r>
                    <m:r>
                      <a:rPr lang="es-CR" sz="1100" b="0" i="1">
                        <a:latin typeface="Cambria Math" panose="02040503050406030204" pitchFamily="18" charset="0"/>
                      </a:rPr>
                      <m:t>  </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BD01-000002000000}"/>
                </a:ext>
              </a:extLst>
            </xdr:cNvPr>
            <xdr:cNvSpPr txBox="1"/>
          </xdr:nvSpPr>
          <xdr:spPr>
            <a:xfrm>
              <a:off x="4129086" y="4375150"/>
              <a:ext cx="415716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𝑁ú𝑚𝑒𝑟𝑜 𝑑𝑒 𝑝𝑒𝑟𝑠𝑜𝑛𝑎𝑠 𝑑𝑒𝑡𝑒𝑛𝑖𝑑𝑎𝑠 𝑞𝑢𝑒 𝑎ú𝑛 𝑛𝑜 ℎ𝑎𝑛 𝑠𝑖𝑑𝑜 𝑐𝑜𝑛𝑑𝑒𝑛𝑎𝑑𝑎𝑠  </a:t>
              </a:r>
              <a:endParaRPr lang="es-CR" sz="1100"/>
            </a:p>
          </xdr:txBody>
        </xdr:sp>
      </mc:Fallback>
    </mc:AlternateContent>
    <xdr:clientData/>
  </xdr:oneCellAnchor>
</xdr:wsDr>
</file>

<file path=xl/drawings/drawing285.xml><?xml version="1.0" encoding="utf-8"?>
<xdr:wsDr xmlns:xdr="http://schemas.openxmlformats.org/drawingml/2006/spreadsheetDrawing" xmlns:a="http://schemas.openxmlformats.org/drawingml/2006/main">
  <xdr:twoCellAnchor>
    <xdr:from>
      <xdr:col>2</xdr:col>
      <xdr:colOff>19050</xdr:colOff>
      <xdr:row>22</xdr:row>
      <xdr:rowOff>90487</xdr:rowOff>
    </xdr:from>
    <xdr:to>
      <xdr:col>8</xdr:col>
      <xdr:colOff>514350</xdr:colOff>
      <xdr:row>41</xdr:row>
      <xdr:rowOff>119062</xdr:rowOff>
    </xdr:to>
    <xdr:graphicFrame macro="">
      <xdr:nvGraphicFramePr>
        <xdr:cNvPr id="2" name="Gráfico 1">
          <a:extLst>
            <a:ext uri="{FF2B5EF4-FFF2-40B4-BE49-F238E27FC236}">
              <a16:creationId xmlns:a16="http://schemas.microsoft.com/office/drawing/2014/main" id="{00000000-0008-0000-C001-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6.xml><?xml version="1.0" encoding="utf-8"?>
<xdr:wsDr xmlns:xdr="http://schemas.openxmlformats.org/drawingml/2006/spreadsheetDrawing" xmlns:a="http://schemas.openxmlformats.org/drawingml/2006/main">
  <xdr:oneCellAnchor>
    <xdr:from>
      <xdr:col>3</xdr:col>
      <xdr:colOff>682625</xdr:colOff>
      <xdr:row>15</xdr:row>
      <xdr:rowOff>41275</xdr:rowOff>
    </xdr:from>
    <xdr:ext cx="2947987" cy="409920"/>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C101-000002000000}"/>
                </a:ext>
              </a:extLst>
            </xdr:cNvPr>
            <xdr:cNvSpPr txBox="1"/>
          </xdr:nvSpPr>
          <xdr:spPr>
            <a:xfrm>
              <a:off x="4530725" y="4365625"/>
              <a:ext cx="2947987"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CR" sz="1100" i="1">
                            <a:latin typeface="Cambria Math" panose="02040503050406030204" pitchFamily="18" charset="0"/>
                          </a:rPr>
                        </m:ctrlPr>
                      </m:naryPr>
                      <m:sub/>
                      <m:sup/>
                      <m:e>
                        <m:r>
                          <a:rPr lang="es-CR" sz="1100" b="0" i="1">
                            <a:solidFill>
                              <a:schemeClr val="tx1"/>
                            </a:solidFill>
                            <a:effectLst/>
                            <a:latin typeface="Cambria Math" panose="02040503050406030204" pitchFamily="18" charset="0"/>
                            <a:ea typeface="+mn-ea"/>
                            <a:cs typeface="+mn-cs"/>
                          </a:rPr>
                          <m:t>𝐴𝑟𝑚𝑎𝑠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𝑑𝑒𝑐𝑜𝑚𝑖𝑧𝑎𝑑𝑎𝑠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𝑝𝑜𝑟</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𝑓𝑢𝑒𝑟𝑧𝑎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𝑝𝑢𝑏𝑙𝑖𝑐𝑎</m:t>
                        </m:r>
                        <m:r>
                          <a:rPr lang="es-CR" sz="1100" b="0" i="1">
                            <a:solidFill>
                              <a:schemeClr val="tx1"/>
                            </a:solidFill>
                            <a:effectLst/>
                            <a:latin typeface="Cambria Math" panose="02040503050406030204" pitchFamily="18" charset="0"/>
                            <a:ea typeface="+mn-ea"/>
                            <a:cs typeface="+mn-cs"/>
                          </a:rPr>
                          <m:t> </m:t>
                        </m:r>
                      </m:e>
                    </m:nary>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C101-000002000000}"/>
                </a:ext>
              </a:extLst>
            </xdr:cNvPr>
            <xdr:cNvSpPr txBox="1"/>
          </xdr:nvSpPr>
          <xdr:spPr>
            <a:xfrm>
              <a:off x="4530725" y="4365625"/>
              <a:ext cx="2947987"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▒〖𝐴𝑟𝑚𝑎𝑠 𝑑𝑒𝑐𝑜𝑚𝑖𝑧𝑎𝑑𝑎𝑠 𝑝𝑜𝑟 𝑙𝑎 𝑓𝑢𝑒𝑟𝑧𝑎 𝑝𝑢𝑏𝑙𝑖𝑐𝑎 〗</a:t>
              </a:r>
              <a:endParaRPr lang="es-CR" sz="1100"/>
            </a:p>
          </xdr:txBody>
        </xdr:sp>
      </mc:Fallback>
    </mc:AlternateContent>
    <xdr:clientData/>
  </xdr:oneCellAnchor>
  <xdr:oneCellAnchor>
    <xdr:from>
      <xdr:col>3</xdr:col>
      <xdr:colOff>682625</xdr:colOff>
      <xdr:row>15</xdr:row>
      <xdr:rowOff>41275</xdr:rowOff>
    </xdr:from>
    <xdr:ext cx="2947987" cy="409920"/>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C101-000002000000}"/>
                </a:ext>
              </a:extLst>
            </xdr:cNvPr>
            <xdr:cNvSpPr txBox="1"/>
          </xdr:nvSpPr>
          <xdr:spPr>
            <a:xfrm>
              <a:off x="4530725" y="4556125"/>
              <a:ext cx="2947987"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CR" sz="1100" i="1">
                            <a:latin typeface="Cambria Math" panose="02040503050406030204" pitchFamily="18" charset="0"/>
                          </a:rPr>
                        </m:ctrlPr>
                      </m:naryPr>
                      <m:sub/>
                      <m:sup/>
                      <m:e>
                        <m:r>
                          <a:rPr lang="es-CR" sz="1100" b="0" i="1">
                            <a:solidFill>
                              <a:schemeClr val="tx1"/>
                            </a:solidFill>
                            <a:effectLst/>
                            <a:latin typeface="Cambria Math" panose="02040503050406030204" pitchFamily="18" charset="0"/>
                            <a:ea typeface="+mn-ea"/>
                            <a:cs typeface="+mn-cs"/>
                          </a:rPr>
                          <m:t>𝐴𝑟𝑚𝑎𝑠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𝑑𝑒𝑐𝑜𝑚𝑖𝑧𝑎𝑑𝑎𝑠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𝑝𝑜𝑟</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𝑙𝑎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𝑓𝑢𝑒𝑟𝑧𝑎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𝑝𝑢𝑏𝑙𝑖𝑐𝑎</m:t>
                        </m:r>
                        <m:r>
                          <a:rPr lang="es-CR" sz="1100" b="0" i="1">
                            <a:solidFill>
                              <a:schemeClr val="tx1"/>
                            </a:solidFill>
                            <a:effectLst/>
                            <a:latin typeface="Cambria Math" panose="02040503050406030204" pitchFamily="18" charset="0"/>
                            <a:ea typeface="+mn-ea"/>
                            <a:cs typeface="+mn-cs"/>
                          </a:rPr>
                          <m:t> </m:t>
                        </m:r>
                      </m:e>
                    </m:nary>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C101-000002000000}"/>
                </a:ext>
              </a:extLst>
            </xdr:cNvPr>
            <xdr:cNvSpPr txBox="1"/>
          </xdr:nvSpPr>
          <xdr:spPr>
            <a:xfrm>
              <a:off x="4530725" y="4556125"/>
              <a:ext cx="2947987"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▒〖𝐴𝑟𝑚𝑎𝑠 𝑑𝑒𝑐𝑜𝑚𝑖𝑧𝑎𝑑𝑎𝑠 𝑝𝑜𝑟 𝑙𝑎 𝑓𝑢𝑒𝑟𝑧𝑎 𝑝𝑢𝑏𝑙𝑖𝑐𝑎 〗</a:t>
              </a:r>
              <a:endParaRPr lang="es-CR" sz="1100"/>
            </a:p>
          </xdr:txBody>
        </xdr:sp>
      </mc:Fallback>
    </mc:AlternateContent>
    <xdr:clientData/>
  </xdr:oneCellAnchor>
</xdr:wsDr>
</file>

<file path=xl/drawings/drawing287.xml><?xml version="1.0" encoding="utf-8"?>
<xdr:wsDr xmlns:xdr="http://schemas.openxmlformats.org/drawingml/2006/spreadsheetDrawing" xmlns:a="http://schemas.openxmlformats.org/drawingml/2006/main">
  <xdr:twoCellAnchor>
    <xdr:from>
      <xdr:col>7</xdr:col>
      <xdr:colOff>28575</xdr:colOff>
      <xdr:row>9</xdr:row>
      <xdr:rowOff>52387</xdr:rowOff>
    </xdr:from>
    <xdr:to>
      <xdr:col>13</xdr:col>
      <xdr:colOff>28575</xdr:colOff>
      <xdr:row>25</xdr:row>
      <xdr:rowOff>100012</xdr:rowOff>
    </xdr:to>
    <xdr:graphicFrame macro="">
      <xdr:nvGraphicFramePr>
        <xdr:cNvPr id="2" name="Gráfico 1">
          <a:extLst>
            <a:ext uri="{FF2B5EF4-FFF2-40B4-BE49-F238E27FC236}">
              <a16:creationId xmlns:a16="http://schemas.microsoft.com/office/drawing/2014/main" id="{00000000-0008-0000-C601-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8.xml><?xml version="1.0" encoding="utf-8"?>
<xdr:wsDr xmlns:xdr="http://schemas.openxmlformats.org/drawingml/2006/spreadsheetDrawing" xmlns:a="http://schemas.openxmlformats.org/drawingml/2006/main">
  <xdr:oneCellAnchor>
    <xdr:from>
      <xdr:col>3</xdr:col>
      <xdr:colOff>1514474</xdr:colOff>
      <xdr:row>15</xdr:row>
      <xdr:rowOff>59531</xdr:rowOff>
    </xdr:from>
    <xdr:ext cx="1835054" cy="349904"/>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C701-000002000000}"/>
                </a:ext>
              </a:extLst>
            </xdr:cNvPr>
            <xdr:cNvSpPr txBox="1"/>
          </xdr:nvSpPr>
          <xdr:spPr>
            <a:xfrm>
              <a:off x="5381624" y="7365206"/>
              <a:ext cx="1835054"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𝐺𝑎𝑠𝑡𝑜</m:t>
                        </m:r>
                        <m:r>
                          <a:rPr lang="es-CR" sz="1100" b="0" i="1">
                            <a:latin typeface="Cambria Math" panose="02040503050406030204" pitchFamily="18" charset="0"/>
                          </a:rPr>
                          <m:t> </m:t>
                        </m:r>
                        <m:r>
                          <a:rPr lang="es-CR" sz="1100" b="0" i="1">
                            <a:latin typeface="Cambria Math" panose="02040503050406030204" pitchFamily="18" charset="0"/>
                          </a:rPr>
                          <m:t>𝑡𝑜𝑡𝑎𝑙</m:t>
                        </m:r>
                      </m:num>
                      <m:den>
                        <m:r>
                          <a:rPr lang="es-CR" sz="1100" b="0" i="1">
                            <a:latin typeface="Cambria Math" panose="02040503050406030204" pitchFamily="18" charset="0"/>
                          </a:rPr>
                          <m:t>𝑃𝑟𝑒𝑠𝑢𝑝𝑢𝑒𝑠𝑡𝑜</m:t>
                        </m:r>
                        <m:r>
                          <a:rPr lang="es-CR" sz="1100" b="0" i="1">
                            <a:latin typeface="Cambria Math" panose="02040503050406030204" pitchFamily="18" charset="0"/>
                          </a:rPr>
                          <m:t> </m:t>
                        </m:r>
                        <m:r>
                          <a:rPr lang="es-CR" sz="1100" b="0" i="1">
                            <a:latin typeface="Cambria Math" panose="02040503050406030204" pitchFamily="18" charset="0"/>
                          </a:rPr>
                          <m:t>𝑁𝑎𝑐𝑖𝑜𝑛𝑎𝑙</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C701-000002000000}"/>
                </a:ext>
              </a:extLst>
            </xdr:cNvPr>
            <xdr:cNvSpPr txBox="1"/>
          </xdr:nvSpPr>
          <xdr:spPr>
            <a:xfrm>
              <a:off x="5381624" y="7365206"/>
              <a:ext cx="1835054"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𝐺𝑎𝑠𝑡𝑜 𝑡𝑜𝑡𝑎𝑙)/(𝑃𝑟𝑒𝑠𝑢𝑝𝑢𝑒𝑠𝑡𝑜 𝑁𝑎𝑐𝑖𝑜𝑛𝑎𝑙)</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1514474</xdr:colOff>
      <xdr:row>15</xdr:row>
      <xdr:rowOff>59531</xdr:rowOff>
    </xdr:from>
    <xdr:ext cx="1835054" cy="349904"/>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C701-000002000000}"/>
                </a:ext>
              </a:extLst>
            </xdr:cNvPr>
            <xdr:cNvSpPr txBox="1"/>
          </xdr:nvSpPr>
          <xdr:spPr>
            <a:xfrm>
              <a:off x="5381624" y="7365206"/>
              <a:ext cx="1835054"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𝐺𝑎𝑠𝑡𝑜</m:t>
                        </m:r>
                        <m:r>
                          <a:rPr lang="es-CR" sz="1100" b="0" i="1">
                            <a:latin typeface="Cambria Math" panose="02040503050406030204" pitchFamily="18" charset="0"/>
                          </a:rPr>
                          <m:t> </m:t>
                        </m:r>
                        <m:r>
                          <a:rPr lang="es-CR" sz="1100" b="0" i="1">
                            <a:latin typeface="Cambria Math" panose="02040503050406030204" pitchFamily="18" charset="0"/>
                          </a:rPr>
                          <m:t>𝑡𝑜𝑡𝑎𝑙</m:t>
                        </m:r>
                      </m:num>
                      <m:den>
                        <m:r>
                          <a:rPr lang="es-CR" sz="1100" b="0" i="1">
                            <a:latin typeface="Cambria Math" panose="02040503050406030204" pitchFamily="18" charset="0"/>
                          </a:rPr>
                          <m:t>𝑃𝑟𝑒𝑠𝑢𝑝𝑢𝑒𝑠𝑡𝑜</m:t>
                        </m:r>
                        <m:r>
                          <a:rPr lang="es-CR" sz="1100" b="0" i="1">
                            <a:latin typeface="Cambria Math" panose="02040503050406030204" pitchFamily="18" charset="0"/>
                          </a:rPr>
                          <m:t> </m:t>
                        </m:r>
                        <m:r>
                          <a:rPr lang="es-CR" sz="1100" b="0" i="1">
                            <a:latin typeface="Cambria Math" panose="02040503050406030204" pitchFamily="18" charset="0"/>
                          </a:rPr>
                          <m:t>𝑁𝑎𝑐𝑖𝑜𝑛𝑎𝑙</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C701-000002000000}"/>
                </a:ext>
              </a:extLst>
            </xdr:cNvPr>
            <xdr:cNvSpPr txBox="1"/>
          </xdr:nvSpPr>
          <xdr:spPr>
            <a:xfrm>
              <a:off x="5381624" y="7365206"/>
              <a:ext cx="1835054"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𝐺𝑎𝑠𝑡𝑜 𝑡𝑜𝑡𝑎𝑙)/(𝑃𝑟𝑒𝑠𝑢𝑝𝑢𝑒𝑠𝑡𝑜 𝑁𝑎𝑐𝑖𝑜𝑛𝑎𝑙)</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1514474</xdr:colOff>
      <xdr:row>15</xdr:row>
      <xdr:rowOff>59531</xdr:rowOff>
    </xdr:from>
    <xdr:ext cx="1835054" cy="349904"/>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C701-000002000000}"/>
                </a:ext>
              </a:extLst>
            </xdr:cNvPr>
            <xdr:cNvSpPr txBox="1"/>
          </xdr:nvSpPr>
          <xdr:spPr>
            <a:xfrm>
              <a:off x="5381624" y="7555706"/>
              <a:ext cx="1835054"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𝐺𝑎𝑠𝑡𝑜</m:t>
                        </m:r>
                        <m:r>
                          <a:rPr lang="es-CR" sz="1100" b="0" i="1">
                            <a:latin typeface="Cambria Math" panose="02040503050406030204" pitchFamily="18" charset="0"/>
                          </a:rPr>
                          <m:t> </m:t>
                        </m:r>
                        <m:r>
                          <a:rPr lang="es-CR" sz="1100" b="0" i="1">
                            <a:latin typeface="Cambria Math" panose="02040503050406030204" pitchFamily="18" charset="0"/>
                          </a:rPr>
                          <m:t>𝑡𝑜𝑡𝑎𝑙</m:t>
                        </m:r>
                      </m:num>
                      <m:den>
                        <m:r>
                          <a:rPr lang="es-CR" sz="1100" b="0" i="1">
                            <a:latin typeface="Cambria Math" panose="02040503050406030204" pitchFamily="18" charset="0"/>
                          </a:rPr>
                          <m:t>𝑃𝑟𝑒𝑠𝑢𝑝𝑢𝑒𝑠𝑡𝑜</m:t>
                        </m:r>
                        <m:r>
                          <a:rPr lang="es-CR" sz="1100" b="0" i="1">
                            <a:latin typeface="Cambria Math" panose="02040503050406030204" pitchFamily="18" charset="0"/>
                          </a:rPr>
                          <m:t> </m:t>
                        </m:r>
                        <m:r>
                          <a:rPr lang="es-CR" sz="1100" b="0" i="1">
                            <a:latin typeface="Cambria Math" panose="02040503050406030204" pitchFamily="18" charset="0"/>
                          </a:rPr>
                          <m:t>𝑁𝑎𝑐𝑖𝑜𝑛𝑎𝑙</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C701-000002000000}"/>
                </a:ext>
              </a:extLst>
            </xdr:cNvPr>
            <xdr:cNvSpPr txBox="1"/>
          </xdr:nvSpPr>
          <xdr:spPr>
            <a:xfrm>
              <a:off x="5381624" y="7555706"/>
              <a:ext cx="1835054"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𝐺𝑎𝑠𝑡𝑜 𝑡𝑜𝑡𝑎𝑙)/(𝑃𝑟𝑒𝑠𝑢𝑝𝑢𝑒𝑠𝑡𝑜 𝑁𝑎𝑐𝑖𝑜𝑛𝑎𝑙)</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1514474</xdr:colOff>
      <xdr:row>15</xdr:row>
      <xdr:rowOff>59531</xdr:rowOff>
    </xdr:from>
    <xdr:ext cx="1835054" cy="349904"/>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C701-000002000000}"/>
                </a:ext>
              </a:extLst>
            </xdr:cNvPr>
            <xdr:cNvSpPr txBox="1"/>
          </xdr:nvSpPr>
          <xdr:spPr>
            <a:xfrm>
              <a:off x="5381624" y="7555706"/>
              <a:ext cx="1835054"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𝐺𝑎𝑠𝑡𝑜</m:t>
                        </m:r>
                        <m:r>
                          <a:rPr lang="es-CR" sz="1100" b="0" i="1">
                            <a:latin typeface="Cambria Math" panose="02040503050406030204" pitchFamily="18" charset="0"/>
                          </a:rPr>
                          <m:t> </m:t>
                        </m:r>
                        <m:r>
                          <a:rPr lang="es-CR" sz="1100" b="0" i="1">
                            <a:latin typeface="Cambria Math" panose="02040503050406030204" pitchFamily="18" charset="0"/>
                          </a:rPr>
                          <m:t>𝑡𝑜𝑡𝑎𝑙</m:t>
                        </m:r>
                      </m:num>
                      <m:den>
                        <m:r>
                          <a:rPr lang="es-CR" sz="1100" b="0" i="1">
                            <a:latin typeface="Cambria Math" panose="02040503050406030204" pitchFamily="18" charset="0"/>
                          </a:rPr>
                          <m:t>𝑃𝑟𝑒𝑠𝑢𝑝𝑢𝑒𝑠𝑡𝑜</m:t>
                        </m:r>
                        <m:r>
                          <a:rPr lang="es-CR" sz="1100" b="0" i="1">
                            <a:latin typeface="Cambria Math" panose="02040503050406030204" pitchFamily="18" charset="0"/>
                          </a:rPr>
                          <m:t> </m:t>
                        </m:r>
                        <m:r>
                          <a:rPr lang="es-CR" sz="1100" b="0" i="1">
                            <a:latin typeface="Cambria Math" panose="02040503050406030204" pitchFamily="18" charset="0"/>
                          </a:rPr>
                          <m:t>𝑁𝑎𝑐𝑖𝑜𝑛𝑎𝑙</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5" name="CuadroTexto 4">
              <a:extLst>
                <a:ext uri="{FF2B5EF4-FFF2-40B4-BE49-F238E27FC236}">
                  <a16:creationId xmlns:a16="http://schemas.microsoft.com/office/drawing/2014/main" id="{00000000-0008-0000-C701-000002000000}"/>
                </a:ext>
              </a:extLst>
            </xdr:cNvPr>
            <xdr:cNvSpPr txBox="1"/>
          </xdr:nvSpPr>
          <xdr:spPr>
            <a:xfrm>
              <a:off x="5381624" y="7555706"/>
              <a:ext cx="1835054" cy="34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𝐺𝑎𝑠𝑡𝑜 𝑡𝑜𝑡𝑎𝑙)/(𝑃𝑟𝑒𝑠𝑢𝑝𝑢𝑒𝑠𝑡𝑜 𝑁𝑎𝑐𝑖𝑜𝑛𝑎𝑙)</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wsDr>
</file>

<file path=xl/drawings/drawing289.xml><?xml version="1.0" encoding="utf-8"?>
<xdr:wsDr xmlns:xdr="http://schemas.openxmlformats.org/drawingml/2006/spreadsheetDrawing" xmlns:a="http://schemas.openxmlformats.org/drawingml/2006/main">
  <xdr:twoCellAnchor>
    <xdr:from>
      <xdr:col>10</xdr:col>
      <xdr:colOff>66675</xdr:colOff>
      <xdr:row>9</xdr:row>
      <xdr:rowOff>128587</xdr:rowOff>
    </xdr:from>
    <xdr:to>
      <xdr:col>16</xdr:col>
      <xdr:colOff>66675</xdr:colOff>
      <xdr:row>26</xdr:row>
      <xdr:rowOff>119062</xdr:rowOff>
    </xdr:to>
    <xdr:graphicFrame macro="">
      <xdr:nvGraphicFramePr>
        <xdr:cNvPr id="2" name="Gráfico 1">
          <a:extLst>
            <a:ext uri="{FF2B5EF4-FFF2-40B4-BE49-F238E27FC236}">
              <a16:creationId xmlns:a16="http://schemas.microsoft.com/office/drawing/2014/main" id="{00000000-0008-0000-CA01-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0.xml><?xml version="1.0" encoding="utf-8"?>
<xdr:wsDr xmlns:xdr="http://schemas.openxmlformats.org/drawingml/2006/spreadsheetDrawing" xmlns:a="http://schemas.openxmlformats.org/drawingml/2006/main">
  <xdr:oneCellAnchor>
    <xdr:from>
      <xdr:col>3</xdr:col>
      <xdr:colOff>0</xdr:colOff>
      <xdr:row>15</xdr:row>
      <xdr:rowOff>0</xdr:rowOff>
    </xdr:from>
    <xdr:ext cx="4943474" cy="552450"/>
    <mc:AlternateContent xmlns:mc="http://schemas.openxmlformats.org/markup-compatibility/2006" xmlns:a14="http://schemas.microsoft.com/office/drawing/2010/main">
      <mc:Choice Requires="a14">
        <xdr:sp macro="" textlink="">
          <xdr:nvSpPr>
            <xdr:cNvPr id="3" name="1 CuadroTexto">
              <a:extLst>
                <a:ext uri="{FF2B5EF4-FFF2-40B4-BE49-F238E27FC236}">
                  <a16:creationId xmlns:a16="http://schemas.microsoft.com/office/drawing/2014/main" id="{00000000-0008-0000-CB01-000002000000}"/>
                </a:ext>
              </a:extLst>
            </xdr:cNvPr>
            <xdr:cNvSpPr txBox="1"/>
          </xdr:nvSpPr>
          <xdr:spPr>
            <a:xfrm>
              <a:off x="4200525" y="9077325"/>
              <a:ext cx="494347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100" b="1" i="0">
                  <a:solidFill>
                    <a:schemeClr val="tx1"/>
                  </a:solidFill>
                  <a:effectLst/>
                  <a:latin typeface="+mn-lt"/>
                  <a:ea typeface="+mn-ea"/>
                  <a:cs typeface="+mn-cs"/>
                </a:rPr>
                <a:t>Porcentaje</a:t>
              </a:r>
              <a:r>
                <a:rPr lang="es-ES" sz="1100" b="1" i="0" baseline="0">
                  <a:solidFill>
                    <a:schemeClr val="tx1"/>
                  </a:solidFill>
                  <a:effectLst/>
                  <a:latin typeface="+mn-lt"/>
                  <a:ea typeface="+mn-ea"/>
                  <a:cs typeface="+mn-cs"/>
                </a:rPr>
                <a:t> de ocupados en el sector público</a:t>
              </a:r>
              <a14:m>
                <m:oMath xmlns:m="http://schemas.openxmlformats.org/officeDocument/2006/math">
                  <m:r>
                    <a:rPr lang="es-MX" sz="1000" b="1" i="0" baseline="0">
                      <a:solidFill>
                        <a:schemeClr val="tx1"/>
                      </a:solidFill>
                      <a:effectLst/>
                      <a:latin typeface="Cambria Math" panose="02040503050406030204" pitchFamily="18" charset="0"/>
                      <a:ea typeface="+mn-ea"/>
                      <a:cs typeface="+mn-cs"/>
                    </a:rPr>
                    <m:t>=</m:t>
                  </m:r>
                  <m:f>
                    <m:fPr>
                      <m:ctrlPr>
                        <a:rPr lang="es-ES" sz="1000" b="0" i="1">
                          <a:latin typeface="Cambria Math" panose="02040503050406030204" pitchFamily="18" charset="0"/>
                        </a:rPr>
                      </m:ctrlPr>
                    </m:fPr>
                    <m:num>
                      <m:r>
                        <m:rPr>
                          <m:sty m:val="p"/>
                        </m:rPr>
                        <a:rPr lang="es-ES" sz="1000" b="0" i="0">
                          <a:latin typeface="Cambria Math"/>
                        </a:rPr>
                        <m:t>Poblaci</m:t>
                      </m:r>
                      <m:r>
                        <a:rPr lang="es-ES" sz="1000" b="0" i="0">
                          <a:latin typeface="Cambria Math"/>
                        </a:rPr>
                        <m:t>ó</m:t>
                      </m:r>
                      <m:r>
                        <m:rPr>
                          <m:sty m:val="p"/>
                        </m:rPr>
                        <a:rPr lang="es-ES" sz="1000" b="0" i="0">
                          <a:latin typeface="Cambria Math"/>
                        </a:rPr>
                        <m:t>n</m:t>
                      </m:r>
                      <m:r>
                        <a:rPr lang="es-ES" sz="1000" b="0" i="0">
                          <a:latin typeface="Cambria Math"/>
                        </a:rPr>
                        <m:t> </m:t>
                      </m:r>
                      <m:r>
                        <m:rPr>
                          <m:sty m:val="p"/>
                        </m:rPr>
                        <a:rPr lang="es-ES" sz="1000" b="0" i="0">
                          <a:latin typeface="Cambria Math"/>
                        </a:rPr>
                        <m:t>ocupada</m:t>
                      </m:r>
                      <m:r>
                        <a:rPr lang="es-ES" sz="1000" b="0" i="0">
                          <a:latin typeface="Cambria Math"/>
                        </a:rPr>
                        <m:t> </m:t>
                      </m:r>
                      <m:r>
                        <m:rPr>
                          <m:sty m:val="p"/>
                        </m:rPr>
                        <a:rPr lang="es-ES" sz="1000" b="0" i="0">
                          <a:latin typeface="Cambria Math"/>
                        </a:rPr>
                        <m:t>en</m:t>
                      </m:r>
                      <m:r>
                        <a:rPr lang="es-ES" sz="1000" b="0" i="0">
                          <a:latin typeface="Cambria Math"/>
                        </a:rPr>
                        <m:t> </m:t>
                      </m:r>
                      <m:r>
                        <m:rPr>
                          <m:sty m:val="p"/>
                        </m:rPr>
                        <a:rPr lang="es-ES" sz="1000" b="0" i="0">
                          <a:latin typeface="Cambria Math"/>
                        </a:rPr>
                        <m:t>el</m:t>
                      </m:r>
                      <m:r>
                        <a:rPr lang="es-ES" sz="1000" b="0" i="0">
                          <a:latin typeface="Cambria Math"/>
                        </a:rPr>
                        <m:t> </m:t>
                      </m:r>
                      <m:r>
                        <m:rPr>
                          <m:sty m:val="p"/>
                        </m:rPr>
                        <a:rPr lang="es-ES" sz="1000" b="0" i="0">
                          <a:latin typeface="Cambria Math"/>
                        </a:rPr>
                        <m:t>sector</m:t>
                      </m:r>
                      <m:r>
                        <a:rPr lang="es-CR" sz="1000" b="0" i="0">
                          <a:latin typeface="Cambria Math" panose="02040503050406030204" pitchFamily="18" charset="0"/>
                        </a:rPr>
                        <m:t> </m:t>
                      </m:r>
                      <m:r>
                        <m:rPr>
                          <m:sty m:val="p"/>
                        </m:rPr>
                        <a:rPr lang="es-CR" sz="1000" b="0" i="0">
                          <a:latin typeface="Cambria Math" panose="02040503050406030204" pitchFamily="18" charset="0"/>
                        </a:rPr>
                        <m:t>p</m:t>
                      </m:r>
                      <m:r>
                        <a:rPr lang="es-CR" sz="1000" b="0" i="0">
                          <a:latin typeface="Cambria Math" panose="02040503050406030204" pitchFamily="18" charset="0"/>
                        </a:rPr>
                        <m:t>ú</m:t>
                      </m:r>
                      <m:r>
                        <m:rPr>
                          <m:sty m:val="p"/>
                        </m:rPr>
                        <a:rPr lang="es-CR" sz="1000" b="0" i="0">
                          <a:latin typeface="Cambria Math" panose="02040503050406030204" pitchFamily="18" charset="0"/>
                        </a:rPr>
                        <m:t>blico</m:t>
                      </m:r>
                    </m:num>
                    <m:den>
                      <m:r>
                        <m:rPr>
                          <m:sty m:val="p"/>
                        </m:rPr>
                        <a:rPr lang="es-ES" sz="1000" b="0" i="0">
                          <a:latin typeface="Cambria Math"/>
                        </a:rPr>
                        <m:t>Poblaci</m:t>
                      </m:r>
                      <m:r>
                        <a:rPr lang="es-ES" sz="1000" b="0" i="0">
                          <a:latin typeface="Cambria Math"/>
                        </a:rPr>
                        <m:t>ó</m:t>
                      </m:r>
                      <m:r>
                        <m:rPr>
                          <m:sty m:val="p"/>
                        </m:rPr>
                        <a:rPr lang="es-ES" sz="1000" b="0" i="0">
                          <a:latin typeface="Cambria Math"/>
                        </a:rPr>
                        <m:t>n</m:t>
                      </m:r>
                      <m:r>
                        <a:rPr lang="es-ES" sz="1000" b="0" i="0">
                          <a:latin typeface="Cambria Math"/>
                        </a:rPr>
                        <m:t> </m:t>
                      </m:r>
                      <m:r>
                        <m:rPr>
                          <m:sty m:val="p"/>
                        </m:rPr>
                        <a:rPr lang="es-ES" sz="1000" b="0" i="0">
                          <a:latin typeface="Cambria Math"/>
                        </a:rPr>
                        <m:t>ocupada</m:t>
                      </m:r>
                      <m:r>
                        <a:rPr lang="es-MX" sz="1000" b="0" i="0">
                          <a:latin typeface="Cambria Math" panose="02040503050406030204" pitchFamily="18" charset="0"/>
                        </a:rPr>
                        <m:t> </m:t>
                      </m:r>
                      <m:r>
                        <a:rPr lang="es-MX" sz="1000" b="0" i="1">
                          <a:latin typeface="Cambria Math" panose="02040503050406030204" pitchFamily="18" charset="0"/>
                        </a:rPr>
                        <m:t>𝑡𝑜𝑡𝑎𝑙</m:t>
                      </m:r>
                    </m:den>
                  </m:f>
                  <m:r>
                    <a:rPr lang="es-ES" sz="1000" b="0" i="1">
                      <a:latin typeface="Cambria Math"/>
                      <a:ea typeface="Cambria Math"/>
                    </a:rPr>
                    <m:t>×</m:t>
                  </m:r>
                  <m:r>
                    <a:rPr lang="es-CR" sz="1000" b="0" i="1">
                      <a:latin typeface="Cambria Math" panose="02040503050406030204" pitchFamily="18" charset="0"/>
                      <a:ea typeface="Cambria Math"/>
                    </a:rPr>
                    <m:t>1</m:t>
                  </m:r>
                  <m:r>
                    <a:rPr lang="es-ES" sz="1000" b="0" i="1">
                      <a:latin typeface="Cambria Math"/>
                      <a:ea typeface="Cambria Math"/>
                    </a:rPr>
                    <m:t>00</m:t>
                  </m:r>
                </m:oMath>
              </a14:m>
              <a:endParaRPr lang="es-ES" sz="1000" b="0" i="0">
                <a:latin typeface="+mn-lt"/>
              </a:endParaRPr>
            </a:p>
          </xdr:txBody>
        </xdr:sp>
      </mc:Choice>
      <mc:Fallback xmlns="">
        <xdr:sp macro="" textlink="">
          <xdr:nvSpPr>
            <xdr:cNvPr id="3" name="1 CuadroTexto">
              <a:extLst>
                <a:ext uri="{FF2B5EF4-FFF2-40B4-BE49-F238E27FC236}">
                  <a16:creationId xmlns:a16="http://schemas.microsoft.com/office/drawing/2014/main" id="{00000000-0008-0000-CB01-000002000000}"/>
                </a:ext>
              </a:extLst>
            </xdr:cNvPr>
            <xdr:cNvSpPr txBox="1"/>
          </xdr:nvSpPr>
          <xdr:spPr>
            <a:xfrm>
              <a:off x="4200525" y="9077325"/>
              <a:ext cx="494347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100" b="1" i="0">
                  <a:solidFill>
                    <a:schemeClr val="tx1"/>
                  </a:solidFill>
                  <a:effectLst/>
                  <a:latin typeface="+mn-lt"/>
                  <a:ea typeface="+mn-ea"/>
                  <a:cs typeface="+mn-cs"/>
                </a:rPr>
                <a:t>Porcentaje</a:t>
              </a:r>
              <a:r>
                <a:rPr lang="es-ES" sz="1100" b="1" i="0" baseline="0">
                  <a:solidFill>
                    <a:schemeClr val="tx1"/>
                  </a:solidFill>
                  <a:effectLst/>
                  <a:latin typeface="+mn-lt"/>
                  <a:ea typeface="+mn-ea"/>
                  <a:cs typeface="+mn-cs"/>
                </a:rPr>
                <a:t> de ocupados en el sector público</a:t>
              </a:r>
              <a:r>
                <a:rPr lang="es-MX" sz="1000" b="1" i="0" baseline="0">
                  <a:solidFill>
                    <a:schemeClr val="tx1"/>
                  </a:solidFill>
                  <a:effectLst/>
                  <a:latin typeface="Cambria Math" panose="02040503050406030204" pitchFamily="18" charset="0"/>
                  <a:ea typeface="+mn-ea"/>
                  <a:cs typeface="+mn-cs"/>
                </a:rPr>
                <a:t>=</a:t>
              </a:r>
              <a:r>
                <a:rPr lang="es-ES" sz="1000" b="0" i="0">
                  <a:latin typeface="Cambria Math" panose="02040503050406030204" pitchFamily="18" charset="0"/>
                </a:rPr>
                <a:t>(</a:t>
              </a:r>
              <a:r>
                <a:rPr lang="es-ES" sz="1000" b="0" i="0">
                  <a:latin typeface="Cambria Math"/>
                </a:rPr>
                <a:t>Población ocupada en el sector</a:t>
              </a:r>
              <a:r>
                <a:rPr lang="es-CR" sz="1000" b="0" i="0">
                  <a:latin typeface="Cambria Math" panose="02040503050406030204" pitchFamily="18" charset="0"/>
                </a:rPr>
                <a:t> público</a:t>
              </a:r>
              <a:r>
                <a:rPr lang="es-ES" sz="1000" b="0" i="0">
                  <a:latin typeface="Cambria Math" panose="02040503050406030204" pitchFamily="18" charset="0"/>
                </a:rPr>
                <a:t>)/(</a:t>
              </a:r>
              <a:r>
                <a:rPr lang="es-ES" sz="1000" b="0" i="0">
                  <a:latin typeface="Cambria Math"/>
                </a:rPr>
                <a:t>Población ocupada</a:t>
              </a:r>
              <a:r>
                <a:rPr lang="es-MX" sz="1000" b="0" i="0">
                  <a:latin typeface="Cambria Math" panose="02040503050406030204" pitchFamily="18" charset="0"/>
                </a:rPr>
                <a:t> 𝑡𝑜𝑡𝑎𝑙</a:t>
              </a:r>
              <a:r>
                <a:rPr lang="es-ES" sz="1000" b="0" i="0">
                  <a:latin typeface="Cambria Math" panose="02040503050406030204" pitchFamily="18" charset="0"/>
                </a:rPr>
                <a:t>)</a:t>
              </a:r>
              <a:r>
                <a:rPr lang="es-ES" sz="1000" b="0" i="0">
                  <a:latin typeface="Cambria Math"/>
                  <a:ea typeface="Cambria Math"/>
                </a:rPr>
                <a:t>×</a:t>
              </a:r>
              <a:r>
                <a:rPr lang="es-CR" sz="1000" b="0" i="0">
                  <a:latin typeface="Cambria Math" panose="02040503050406030204" pitchFamily="18" charset="0"/>
                  <a:ea typeface="Cambria Math"/>
                </a:rPr>
                <a:t>1</a:t>
              </a:r>
              <a:r>
                <a:rPr lang="es-ES" sz="1000" b="0" i="0">
                  <a:latin typeface="Cambria Math"/>
                  <a:ea typeface="Cambria Math"/>
                </a:rPr>
                <a:t>00</a:t>
              </a:r>
              <a:endParaRPr lang="es-ES" sz="1000" b="0" i="0">
                <a:latin typeface="+mn-lt"/>
              </a:endParaRPr>
            </a:p>
          </xdr:txBody>
        </xdr:sp>
      </mc:Fallback>
    </mc:AlternateContent>
    <xdr:clientData/>
  </xdr:oneCellAnchor>
  <xdr:oneCellAnchor>
    <xdr:from>
      <xdr:col>3</xdr:col>
      <xdr:colOff>47624</xdr:colOff>
      <xdr:row>15</xdr:row>
      <xdr:rowOff>66675</xdr:rowOff>
    </xdr:from>
    <xdr:ext cx="5686425" cy="361950"/>
    <mc:AlternateContent xmlns:mc="http://schemas.openxmlformats.org/markup-compatibility/2006" xmlns:a14="http://schemas.microsoft.com/office/drawing/2010/main">
      <mc:Choice Requires="a14">
        <xdr:sp macro="" textlink="">
          <xdr:nvSpPr>
            <xdr:cNvPr id="4" name="1 CuadroTexto">
              <a:extLst>
                <a:ext uri="{FF2B5EF4-FFF2-40B4-BE49-F238E27FC236}">
                  <a16:creationId xmlns:a16="http://schemas.microsoft.com/office/drawing/2014/main" id="{00000000-0008-0000-CB01-000002000000}"/>
                </a:ext>
              </a:extLst>
            </xdr:cNvPr>
            <xdr:cNvSpPr txBox="1"/>
          </xdr:nvSpPr>
          <xdr:spPr>
            <a:xfrm>
              <a:off x="4248149" y="9334500"/>
              <a:ext cx="568642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100" b="1" i="0">
                  <a:solidFill>
                    <a:schemeClr val="tx1"/>
                  </a:solidFill>
                  <a:effectLst/>
                  <a:latin typeface="+mn-lt"/>
                  <a:ea typeface="+mn-ea"/>
                  <a:cs typeface="+mn-cs"/>
                </a:rPr>
                <a:t>Porcentaje</a:t>
              </a:r>
              <a:r>
                <a:rPr lang="es-ES" sz="1100" b="1" i="0" baseline="0">
                  <a:solidFill>
                    <a:schemeClr val="tx1"/>
                  </a:solidFill>
                  <a:effectLst/>
                  <a:latin typeface="+mn-lt"/>
                  <a:ea typeface="+mn-ea"/>
                  <a:cs typeface="+mn-cs"/>
                </a:rPr>
                <a:t> de ocupados en el sector público</a:t>
              </a:r>
              <a14:m>
                <m:oMath xmlns:m="http://schemas.openxmlformats.org/officeDocument/2006/math">
                  <m:r>
                    <a:rPr lang="es-MX" sz="1100" b="1" i="0" baseline="0">
                      <a:solidFill>
                        <a:schemeClr val="tx1"/>
                      </a:solidFill>
                      <a:effectLst/>
                      <a:latin typeface="Cambria Math" panose="02040503050406030204" pitchFamily="18" charset="0"/>
                      <a:ea typeface="+mn-ea"/>
                      <a:cs typeface="+mn-cs"/>
                    </a:rPr>
                    <m:t>=</m:t>
                  </m:r>
                  <m:f>
                    <m:fPr>
                      <m:ctrlPr>
                        <a:rPr lang="es-ES" sz="1100" b="0" i="1">
                          <a:latin typeface="Cambria Math" panose="02040503050406030204" pitchFamily="18" charset="0"/>
                        </a:rPr>
                      </m:ctrlPr>
                    </m:fPr>
                    <m:num>
                      <m:r>
                        <m:rPr>
                          <m:sty m:val="p"/>
                        </m:rPr>
                        <a:rPr lang="es-ES" sz="1100" b="0" i="0">
                          <a:latin typeface="Cambria Math"/>
                        </a:rPr>
                        <m:t>Poblaci</m:t>
                      </m:r>
                      <m:r>
                        <a:rPr lang="es-ES" sz="1100" b="0" i="0">
                          <a:latin typeface="Cambria Math"/>
                        </a:rPr>
                        <m:t>ó</m:t>
                      </m:r>
                      <m:r>
                        <m:rPr>
                          <m:sty m:val="p"/>
                        </m:rPr>
                        <a:rPr lang="es-ES" sz="1100" b="0" i="0">
                          <a:latin typeface="Cambria Math"/>
                        </a:rPr>
                        <m:t>n</m:t>
                      </m:r>
                      <m:r>
                        <a:rPr lang="es-ES" sz="1100" b="0" i="0">
                          <a:latin typeface="Cambria Math"/>
                        </a:rPr>
                        <m:t> </m:t>
                      </m:r>
                      <m:r>
                        <m:rPr>
                          <m:sty m:val="p"/>
                        </m:rPr>
                        <a:rPr lang="es-ES" sz="1100" b="0" i="0">
                          <a:latin typeface="Cambria Math"/>
                        </a:rPr>
                        <m:t>ocupada</m:t>
                      </m:r>
                      <m:r>
                        <a:rPr lang="es-ES" sz="1100" b="0" i="0">
                          <a:latin typeface="Cambria Math"/>
                        </a:rPr>
                        <m:t> </m:t>
                      </m:r>
                      <m:r>
                        <m:rPr>
                          <m:sty m:val="p"/>
                        </m:rPr>
                        <a:rPr lang="es-ES" sz="1100" b="0" i="0">
                          <a:latin typeface="Cambria Math"/>
                        </a:rPr>
                        <m:t>en</m:t>
                      </m:r>
                      <m:r>
                        <a:rPr lang="es-ES" sz="1100" b="0" i="0">
                          <a:latin typeface="Cambria Math"/>
                        </a:rPr>
                        <m:t> </m:t>
                      </m:r>
                      <m:r>
                        <m:rPr>
                          <m:sty m:val="p"/>
                        </m:rPr>
                        <a:rPr lang="es-ES" sz="1100" b="0" i="0">
                          <a:latin typeface="Cambria Math"/>
                        </a:rPr>
                        <m:t>el</m:t>
                      </m:r>
                      <m:r>
                        <a:rPr lang="es-ES" sz="1100" b="0" i="0">
                          <a:latin typeface="Cambria Math"/>
                        </a:rPr>
                        <m:t> </m:t>
                      </m:r>
                      <m:r>
                        <m:rPr>
                          <m:sty m:val="p"/>
                        </m:rPr>
                        <a:rPr lang="es-ES" sz="1100" b="0" i="0">
                          <a:latin typeface="Cambria Math"/>
                        </a:rPr>
                        <m:t>sector</m:t>
                      </m:r>
                      <m:r>
                        <a:rPr lang="es-CR" sz="1100" b="0" i="0">
                          <a:latin typeface="Cambria Math" panose="02040503050406030204" pitchFamily="18" charset="0"/>
                        </a:rPr>
                        <m:t> </m:t>
                      </m:r>
                      <m:r>
                        <m:rPr>
                          <m:sty m:val="p"/>
                        </m:rPr>
                        <a:rPr lang="es-CR" sz="1100" b="0" i="0">
                          <a:latin typeface="Cambria Math" panose="02040503050406030204" pitchFamily="18" charset="0"/>
                        </a:rPr>
                        <m:t>p</m:t>
                      </m:r>
                      <m:r>
                        <a:rPr lang="es-CR" sz="1100" b="0" i="0">
                          <a:latin typeface="Cambria Math" panose="02040503050406030204" pitchFamily="18" charset="0"/>
                        </a:rPr>
                        <m:t>ú</m:t>
                      </m:r>
                      <m:r>
                        <m:rPr>
                          <m:sty m:val="p"/>
                        </m:rPr>
                        <a:rPr lang="es-CR" sz="1100" b="0" i="0">
                          <a:latin typeface="Cambria Math" panose="02040503050406030204" pitchFamily="18" charset="0"/>
                        </a:rPr>
                        <m:t>blico</m:t>
                      </m:r>
                    </m:num>
                    <m:den>
                      <m:r>
                        <m:rPr>
                          <m:sty m:val="p"/>
                        </m:rPr>
                        <a:rPr lang="es-ES" sz="1100" b="0" i="0">
                          <a:latin typeface="Cambria Math"/>
                        </a:rPr>
                        <m:t>Poblaci</m:t>
                      </m:r>
                      <m:r>
                        <a:rPr lang="es-ES" sz="1100" b="0" i="0">
                          <a:latin typeface="Cambria Math"/>
                        </a:rPr>
                        <m:t>ó</m:t>
                      </m:r>
                      <m:r>
                        <m:rPr>
                          <m:sty m:val="p"/>
                        </m:rPr>
                        <a:rPr lang="es-ES" sz="1100" b="0" i="0">
                          <a:latin typeface="Cambria Math"/>
                        </a:rPr>
                        <m:t>n</m:t>
                      </m:r>
                      <m:r>
                        <a:rPr lang="es-ES" sz="1100" b="0" i="0">
                          <a:latin typeface="Cambria Math"/>
                        </a:rPr>
                        <m:t> </m:t>
                      </m:r>
                      <m:r>
                        <m:rPr>
                          <m:sty m:val="p"/>
                        </m:rPr>
                        <a:rPr lang="es-ES" sz="1100" b="0" i="0">
                          <a:latin typeface="Cambria Math"/>
                        </a:rPr>
                        <m:t>ocupada</m:t>
                      </m:r>
                      <m:r>
                        <a:rPr lang="es-MX" sz="1100" b="0" i="0">
                          <a:latin typeface="Cambria Math" panose="02040503050406030204" pitchFamily="18" charset="0"/>
                        </a:rPr>
                        <m:t> </m:t>
                      </m:r>
                      <m:r>
                        <a:rPr lang="es-MX" sz="1100" b="0" i="1">
                          <a:latin typeface="Cambria Math" panose="02040503050406030204" pitchFamily="18" charset="0"/>
                        </a:rPr>
                        <m:t>𝑡𝑜𝑡𝑎𝑙</m:t>
                      </m:r>
                    </m:den>
                  </m:f>
                  <m:r>
                    <a:rPr lang="es-ES" sz="1100" b="0" i="1">
                      <a:latin typeface="Cambria Math"/>
                      <a:ea typeface="Cambria Math"/>
                    </a:rPr>
                    <m:t>×</m:t>
                  </m:r>
                  <m:r>
                    <a:rPr lang="es-CR" sz="1100" b="0" i="1">
                      <a:latin typeface="Cambria Math" panose="02040503050406030204" pitchFamily="18" charset="0"/>
                      <a:ea typeface="Cambria Math"/>
                    </a:rPr>
                    <m:t>1</m:t>
                  </m:r>
                  <m:r>
                    <a:rPr lang="es-ES" sz="1100" b="0" i="1">
                      <a:latin typeface="Cambria Math"/>
                      <a:ea typeface="Cambria Math"/>
                    </a:rPr>
                    <m:t>00</m:t>
                  </m:r>
                </m:oMath>
              </a14:m>
              <a:endParaRPr lang="es-ES" sz="1000" b="0" i="0">
                <a:latin typeface="+mn-lt"/>
              </a:endParaRPr>
            </a:p>
          </xdr:txBody>
        </xdr:sp>
      </mc:Choice>
      <mc:Fallback xmlns="">
        <xdr:sp macro="" textlink="">
          <xdr:nvSpPr>
            <xdr:cNvPr id="4" name="1 CuadroTexto">
              <a:extLst>
                <a:ext uri="{FF2B5EF4-FFF2-40B4-BE49-F238E27FC236}">
                  <a16:creationId xmlns:a16="http://schemas.microsoft.com/office/drawing/2014/main" id="{00000000-0008-0000-CB01-000002000000}"/>
                </a:ext>
              </a:extLst>
            </xdr:cNvPr>
            <xdr:cNvSpPr txBox="1"/>
          </xdr:nvSpPr>
          <xdr:spPr>
            <a:xfrm>
              <a:off x="4248149" y="9334500"/>
              <a:ext cx="568642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100" b="1" i="0">
                  <a:solidFill>
                    <a:schemeClr val="tx1"/>
                  </a:solidFill>
                  <a:effectLst/>
                  <a:latin typeface="+mn-lt"/>
                  <a:ea typeface="+mn-ea"/>
                  <a:cs typeface="+mn-cs"/>
                </a:rPr>
                <a:t>Porcentaje</a:t>
              </a:r>
              <a:r>
                <a:rPr lang="es-ES" sz="1100" b="1" i="0" baseline="0">
                  <a:solidFill>
                    <a:schemeClr val="tx1"/>
                  </a:solidFill>
                  <a:effectLst/>
                  <a:latin typeface="+mn-lt"/>
                  <a:ea typeface="+mn-ea"/>
                  <a:cs typeface="+mn-cs"/>
                </a:rPr>
                <a:t> de ocupados en el sector público</a:t>
              </a:r>
              <a:r>
                <a:rPr lang="es-MX" sz="1100" b="1" i="0" baseline="0">
                  <a:solidFill>
                    <a:schemeClr val="tx1"/>
                  </a:solidFill>
                  <a:effectLst/>
                  <a:latin typeface="Cambria Math" panose="02040503050406030204" pitchFamily="18" charset="0"/>
                  <a:ea typeface="+mn-ea"/>
                  <a:cs typeface="+mn-cs"/>
                </a:rPr>
                <a:t>=</a:t>
              </a:r>
              <a:r>
                <a:rPr lang="es-ES" sz="1100" b="0" i="0">
                  <a:latin typeface="Cambria Math" panose="02040503050406030204" pitchFamily="18" charset="0"/>
                </a:rPr>
                <a:t>(</a:t>
              </a:r>
              <a:r>
                <a:rPr lang="es-ES" sz="1100" b="0" i="0">
                  <a:latin typeface="Cambria Math"/>
                </a:rPr>
                <a:t>Población ocupada en el sector</a:t>
              </a:r>
              <a:r>
                <a:rPr lang="es-CR" sz="1100" b="0" i="0">
                  <a:latin typeface="Cambria Math" panose="02040503050406030204" pitchFamily="18" charset="0"/>
                </a:rPr>
                <a:t> público</a:t>
              </a:r>
              <a:r>
                <a:rPr lang="es-ES" sz="1100" b="0" i="0">
                  <a:latin typeface="Cambria Math" panose="02040503050406030204" pitchFamily="18" charset="0"/>
                </a:rPr>
                <a:t>)/(</a:t>
              </a:r>
              <a:r>
                <a:rPr lang="es-ES" sz="1100" b="0" i="0">
                  <a:latin typeface="Cambria Math"/>
                </a:rPr>
                <a:t>Población ocupada</a:t>
              </a:r>
              <a:r>
                <a:rPr lang="es-MX" sz="1100" b="0" i="0">
                  <a:latin typeface="Cambria Math" panose="02040503050406030204" pitchFamily="18" charset="0"/>
                </a:rPr>
                <a:t> 𝑡𝑜𝑡𝑎𝑙</a:t>
              </a:r>
              <a:r>
                <a:rPr lang="es-ES" sz="1100" b="0" i="0">
                  <a:latin typeface="Cambria Math" panose="02040503050406030204" pitchFamily="18" charset="0"/>
                </a:rPr>
                <a:t>)</a:t>
              </a:r>
              <a:r>
                <a:rPr lang="es-ES" sz="1100" b="0" i="0">
                  <a:latin typeface="Cambria Math"/>
                  <a:ea typeface="Cambria Math"/>
                </a:rPr>
                <a:t>×</a:t>
              </a:r>
              <a:r>
                <a:rPr lang="es-CR" sz="1100" b="0" i="0">
                  <a:latin typeface="Cambria Math" panose="02040503050406030204" pitchFamily="18" charset="0"/>
                  <a:ea typeface="Cambria Math"/>
                </a:rPr>
                <a:t>1</a:t>
              </a:r>
              <a:r>
                <a:rPr lang="es-ES" sz="1100" b="0" i="0">
                  <a:latin typeface="Cambria Math"/>
                  <a:ea typeface="Cambria Math"/>
                </a:rPr>
                <a:t>00</a:t>
              </a:r>
              <a:endParaRPr lang="es-ES" sz="1000" b="0" i="0">
                <a:latin typeface="+mn-lt"/>
              </a:endParaRPr>
            </a:p>
          </xdr:txBody>
        </xdr:sp>
      </mc:Fallback>
    </mc:AlternateContent>
    <xdr:clientData/>
  </xdr:oneCellAnchor>
</xdr:wsDr>
</file>

<file path=xl/drawings/drawing291.xml><?xml version="1.0" encoding="utf-8"?>
<xdr:wsDr xmlns:xdr="http://schemas.openxmlformats.org/drawingml/2006/spreadsheetDrawing" xmlns:a="http://schemas.openxmlformats.org/drawingml/2006/main">
  <xdr:twoCellAnchor>
    <xdr:from>
      <xdr:col>2</xdr:col>
      <xdr:colOff>0</xdr:colOff>
      <xdr:row>24</xdr:row>
      <xdr:rowOff>0</xdr:rowOff>
    </xdr:from>
    <xdr:to>
      <xdr:col>9</xdr:col>
      <xdr:colOff>695325</xdr:colOff>
      <xdr:row>43</xdr:row>
      <xdr:rowOff>28575</xdr:rowOff>
    </xdr:to>
    <xdr:graphicFrame macro="">
      <xdr:nvGraphicFramePr>
        <xdr:cNvPr id="2" name="Gráfico 1">
          <a:extLst>
            <a:ext uri="{FF2B5EF4-FFF2-40B4-BE49-F238E27FC236}">
              <a16:creationId xmlns:a16="http://schemas.microsoft.com/office/drawing/2014/main" id="{00000000-0008-0000-9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2.xml><?xml version="1.0" encoding="utf-8"?>
<xdr:wsDr xmlns:xdr="http://schemas.openxmlformats.org/drawingml/2006/spreadsheetDrawing" xmlns:a="http://schemas.openxmlformats.org/drawingml/2006/main">
  <xdr:twoCellAnchor editAs="oneCell">
    <xdr:from>
      <xdr:col>0</xdr:col>
      <xdr:colOff>371477</xdr:colOff>
      <xdr:row>2</xdr:row>
      <xdr:rowOff>28708</xdr:rowOff>
    </xdr:from>
    <xdr:to>
      <xdr:col>1</xdr:col>
      <xdr:colOff>476251</xdr:colOff>
      <xdr:row>3</xdr:row>
      <xdr:rowOff>175576</xdr:rowOff>
    </xdr:to>
    <xdr:pic>
      <xdr:nvPicPr>
        <xdr:cNvPr id="2" name="Imagen 1">
          <a:extLst>
            <a:ext uri="{FF2B5EF4-FFF2-40B4-BE49-F238E27FC236}">
              <a16:creationId xmlns:a16="http://schemas.microsoft.com/office/drawing/2014/main" id="{00000000-0008-0000-DA01-000002000000}"/>
            </a:ext>
          </a:extLst>
        </xdr:cNvPr>
        <xdr:cNvPicPr>
          <a:picLocks noChangeAspect="1"/>
        </xdr:cNvPicPr>
      </xdr:nvPicPr>
      <xdr:blipFill>
        <a:blip xmlns:r="http://schemas.openxmlformats.org/officeDocument/2006/relationships" r:embed="rId1"/>
        <a:stretch>
          <a:fillRect/>
        </a:stretch>
      </xdr:blipFill>
      <xdr:spPr>
        <a:xfrm>
          <a:off x="371477" y="409708"/>
          <a:ext cx="866774" cy="870768"/>
        </a:xfrm>
        <a:prstGeom prst="rect">
          <a:avLst/>
        </a:prstGeom>
        <a:ln w="28575">
          <a:solidFill>
            <a:schemeClr val="bg1"/>
          </a:solidFill>
        </a:ln>
      </xdr:spPr>
    </xdr:pic>
    <xdr:clientData/>
  </xdr:twoCellAnchor>
</xdr:wsDr>
</file>

<file path=xl/drawings/drawing293.xml><?xml version="1.0" encoding="utf-8"?>
<xdr:wsDr xmlns:xdr="http://schemas.openxmlformats.org/drawingml/2006/spreadsheetDrawing" xmlns:a="http://schemas.openxmlformats.org/drawingml/2006/main">
  <xdr:twoCellAnchor>
    <xdr:from>
      <xdr:col>2</xdr:col>
      <xdr:colOff>38100</xdr:colOff>
      <xdr:row>33</xdr:row>
      <xdr:rowOff>138112</xdr:rowOff>
    </xdr:from>
    <xdr:to>
      <xdr:col>8</xdr:col>
      <xdr:colOff>342900</xdr:colOff>
      <xdr:row>53</xdr:row>
      <xdr:rowOff>114300</xdr:rowOff>
    </xdr:to>
    <xdr:graphicFrame macro="">
      <xdr:nvGraphicFramePr>
        <xdr:cNvPr id="2" name="Gráfico 1">
          <a:extLst>
            <a:ext uri="{FF2B5EF4-FFF2-40B4-BE49-F238E27FC236}">
              <a16:creationId xmlns:a16="http://schemas.microsoft.com/office/drawing/2014/main" id="{00000000-0008-0000-DB01-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781049</xdr:colOff>
      <xdr:row>33</xdr:row>
      <xdr:rowOff>14286</xdr:rowOff>
    </xdr:from>
    <xdr:to>
      <xdr:col>17</xdr:col>
      <xdr:colOff>161925</xdr:colOff>
      <xdr:row>55</xdr:row>
      <xdr:rowOff>95249</xdr:rowOff>
    </xdr:to>
    <xdr:graphicFrame macro="">
      <xdr:nvGraphicFramePr>
        <xdr:cNvPr id="3" name="Gráfico 2">
          <a:extLst>
            <a:ext uri="{FF2B5EF4-FFF2-40B4-BE49-F238E27FC236}">
              <a16:creationId xmlns:a16="http://schemas.microsoft.com/office/drawing/2014/main" id="{00000000-0008-0000-DB01-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4.xml><?xml version="1.0" encoding="utf-8"?>
<c:userShapes xmlns:c="http://schemas.openxmlformats.org/drawingml/2006/chart">
  <cdr:relSizeAnchor xmlns:cdr="http://schemas.openxmlformats.org/drawingml/2006/chartDrawing">
    <cdr:from>
      <cdr:x>0.0502</cdr:x>
      <cdr:y>0.78487</cdr:y>
    </cdr:from>
    <cdr:to>
      <cdr:x>0.11044</cdr:x>
      <cdr:y>0.85546</cdr:y>
    </cdr:to>
    <cdr:sp macro="" textlink="">
      <cdr:nvSpPr>
        <cdr:cNvPr id="2" name="CuadroTexto 1"/>
        <cdr:cNvSpPr txBox="1"/>
      </cdr:nvSpPr>
      <cdr:spPr>
        <a:xfrm xmlns:a="http://schemas.openxmlformats.org/drawingml/2006/main">
          <a:off x="238125" y="2224088"/>
          <a:ext cx="285750" cy="200025"/>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txBody>
        <a:bodyPr xmlns:a="http://schemas.openxmlformats.org/drawingml/2006/main" vertOverflow="clip" wrap="square" rtlCol="0"/>
        <a:lstStyle xmlns:a="http://schemas.openxmlformats.org/drawingml/2006/main"/>
        <a:p xmlns:a="http://schemas.openxmlformats.org/drawingml/2006/main">
          <a:pPr algn="r"/>
          <a:r>
            <a:rPr lang="es-CR" sz="900">
              <a:solidFill>
                <a:schemeClr val="bg2">
                  <a:lumMod val="50000"/>
                </a:schemeClr>
              </a:solidFill>
            </a:rPr>
            <a:t>0</a:t>
          </a:r>
        </a:p>
      </cdr:txBody>
    </cdr:sp>
  </cdr:relSizeAnchor>
  <cdr:relSizeAnchor xmlns:cdr="http://schemas.openxmlformats.org/drawingml/2006/chartDrawing">
    <cdr:from>
      <cdr:x>0.1004</cdr:x>
      <cdr:y>0.76471</cdr:y>
    </cdr:from>
    <cdr:to>
      <cdr:x>0.13052</cdr:x>
      <cdr:y>0.79496</cdr:y>
    </cdr:to>
    <cdr:cxnSp macro="">
      <cdr:nvCxnSpPr>
        <cdr:cNvPr id="4" name="Conector recto 3">
          <a:extLst xmlns:a="http://schemas.openxmlformats.org/drawingml/2006/main">
            <a:ext uri="{FF2B5EF4-FFF2-40B4-BE49-F238E27FC236}">
              <a16:creationId xmlns:a16="http://schemas.microsoft.com/office/drawing/2014/main" id="{8067E532-2C24-479B-BFA8-8C7BEA2E41AF}"/>
            </a:ext>
          </a:extLst>
        </cdr:cNvPr>
        <cdr:cNvCxnSpPr/>
      </cdr:nvCxnSpPr>
      <cdr:spPr>
        <a:xfrm xmlns:a="http://schemas.openxmlformats.org/drawingml/2006/main">
          <a:off x="476250" y="2166938"/>
          <a:ext cx="142875" cy="8572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0.10308</cdr:x>
      <cdr:y>0.7507</cdr:y>
    </cdr:from>
    <cdr:to>
      <cdr:x>0.1332</cdr:x>
      <cdr:y>0.78095</cdr:y>
    </cdr:to>
    <cdr:cxnSp macro="">
      <cdr:nvCxnSpPr>
        <cdr:cNvPr id="5" name="Conector recto 4">
          <a:extLst xmlns:a="http://schemas.openxmlformats.org/drawingml/2006/main">
            <a:ext uri="{FF2B5EF4-FFF2-40B4-BE49-F238E27FC236}">
              <a16:creationId xmlns:a16="http://schemas.microsoft.com/office/drawing/2014/main" id="{A25CCD84-812B-4391-A4CD-CBB00B76A9E7}"/>
            </a:ext>
          </a:extLst>
        </cdr:cNvPr>
        <cdr:cNvCxnSpPr/>
      </cdr:nvCxnSpPr>
      <cdr:spPr>
        <a:xfrm xmlns:a="http://schemas.openxmlformats.org/drawingml/2006/main">
          <a:off x="488950" y="2127250"/>
          <a:ext cx="142875" cy="8572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295.xml><?xml version="1.0" encoding="utf-8"?>
<c:userShapes xmlns:c="http://schemas.openxmlformats.org/drawingml/2006/chart">
  <cdr:relSizeAnchor xmlns:cdr="http://schemas.openxmlformats.org/drawingml/2006/chartDrawing">
    <cdr:from>
      <cdr:x>0.02555</cdr:x>
      <cdr:y>0.63289</cdr:y>
    </cdr:from>
    <cdr:to>
      <cdr:x>0.06814</cdr:x>
      <cdr:y>0.70044</cdr:y>
    </cdr:to>
    <cdr:sp macro="" textlink="">
      <cdr:nvSpPr>
        <cdr:cNvPr id="2" name="CuadroTexto 1"/>
        <cdr:cNvSpPr txBox="1"/>
      </cdr:nvSpPr>
      <cdr:spPr>
        <a:xfrm xmlns:a="http://schemas.openxmlformats.org/drawingml/2006/main">
          <a:off x="142876" y="2052639"/>
          <a:ext cx="238125" cy="219075"/>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txBody>
        <a:bodyPr xmlns:a="http://schemas.openxmlformats.org/drawingml/2006/main" vertOverflow="clip" wrap="square" rtlCol="0"/>
        <a:lstStyle xmlns:a="http://schemas.openxmlformats.org/drawingml/2006/main"/>
        <a:p xmlns:a="http://schemas.openxmlformats.org/drawingml/2006/main">
          <a:r>
            <a:rPr lang="es-CR" sz="900">
              <a:solidFill>
                <a:schemeClr val="bg2">
                  <a:lumMod val="50000"/>
                </a:schemeClr>
              </a:solidFill>
            </a:rPr>
            <a:t>0</a:t>
          </a:r>
        </a:p>
      </cdr:txBody>
    </cdr:sp>
  </cdr:relSizeAnchor>
  <cdr:relSizeAnchor xmlns:cdr="http://schemas.openxmlformats.org/drawingml/2006/chartDrawing">
    <cdr:from>
      <cdr:x>0.06303</cdr:x>
      <cdr:y>0.63583</cdr:y>
    </cdr:from>
    <cdr:to>
      <cdr:x>0.07496</cdr:x>
      <cdr:y>0.65051</cdr:y>
    </cdr:to>
    <cdr:cxnSp macro="">
      <cdr:nvCxnSpPr>
        <cdr:cNvPr id="8" name="Conector recto 7">
          <a:extLst xmlns:a="http://schemas.openxmlformats.org/drawingml/2006/main">
            <a:ext uri="{FF2B5EF4-FFF2-40B4-BE49-F238E27FC236}">
              <a16:creationId xmlns:a16="http://schemas.microsoft.com/office/drawing/2014/main" id="{A588E622-BF60-4646-AA98-E129F4FF9E06}"/>
            </a:ext>
          </a:extLst>
        </cdr:cNvPr>
        <cdr:cNvCxnSpPr/>
      </cdr:nvCxnSpPr>
      <cdr:spPr>
        <a:xfrm xmlns:a="http://schemas.openxmlformats.org/drawingml/2006/main">
          <a:off x="352426" y="2062164"/>
          <a:ext cx="66675" cy="4762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0.0653</cdr:x>
      <cdr:y>0.62653</cdr:y>
    </cdr:from>
    <cdr:to>
      <cdr:x>0.07723</cdr:x>
      <cdr:y>0.64121</cdr:y>
    </cdr:to>
    <cdr:cxnSp macro="">
      <cdr:nvCxnSpPr>
        <cdr:cNvPr id="10" name="Conector recto 9">
          <a:extLst xmlns:a="http://schemas.openxmlformats.org/drawingml/2006/main">
            <a:ext uri="{FF2B5EF4-FFF2-40B4-BE49-F238E27FC236}">
              <a16:creationId xmlns:a16="http://schemas.microsoft.com/office/drawing/2014/main" id="{DB3805CD-DB7D-4EA9-9C9B-630425AAD4F8}"/>
            </a:ext>
          </a:extLst>
        </cdr:cNvPr>
        <cdr:cNvCxnSpPr/>
      </cdr:nvCxnSpPr>
      <cdr:spPr>
        <a:xfrm xmlns:a="http://schemas.openxmlformats.org/drawingml/2006/main">
          <a:off x="365125" y="2032000"/>
          <a:ext cx="66675" cy="4762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296.xml><?xml version="1.0" encoding="utf-8"?>
<xdr:wsDr xmlns:xdr="http://schemas.openxmlformats.org/drawingml/2006/spreadsheetDrawing" xmlns:a="http://schemas.openxmlformats.org/drawingml/2006/main">
  <xdr:oneCellAnchor>
    <xdr:from>
      <xdr:col>3</xdr:col>
      <xdr:colOff>1326357</xdr:colOff>
      <xdr:row>15</xdr:row>
      <xdr:rowOff>61912</xdr:rowOff>
    </xdr:from>
    <xdr:ext cx="1943545" cy="321435"/>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DC01-000002000000}"/>
                </a:ext>
              </a:extLst>
            </xdr:cNvPr>
            <xdr:cNvSpPr txBox="1"/>
          </xdr:nvSpPr>
          <xdr:spPr>
            <a:xfrm>
              <a:off x="5317332" y="8739187"/>
              <a:ext cx="1943545" cy="321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𝐼𝑛𝑔𝑟𝑒𝑠𝑜𝑠</m:t>
                        </m:r>
                        <m:r>
                          <a:rPr lang="es-CR" sz="1100" b="0" i="1">
                            <a:latin typeface="Cambria Math" panose="02040503050406030204" pitchFamily="18" charset="0"/>
                          </a:rPr>
                          <m:t> </m:t>
                        </m:r>
                        <m:r>
                          <a:rPr lang="es-CR" sz="1100" b="0" i="1">
                            <a:latin typeface="Cambria Math" panose="02040503050406030204" pitchFamily="18" charset="0"/>
                          </a:rPr>
                          <m:t>𝑑𝑒𝑙</m:t>
                        </m:r>
                        <m:r>
                          <a:rPr lang="es-CR" sz="1100" b="0" i="1">
                            <a:latin typeface="Cambria Math" panose="02040503050406030204" pitchFamily="18" charset="0"/>
                          </a:rPr>
                          <m:t> </m:t>
                        </m:r>
                        <m:r>
                          <a:rPr lang="es-CR" sz="1100" b="0" i="1">
                            <a:latin typeface="Cambria Math" panose="02040503050406030204" pitchFamily="18" charset="0"/>
                          </a:rPr>
                          <m:t>𝑔𝑜𝑏𝑖𝑒𝑟𝑛𝑜</m:t>
                        </m:r>
                      </m:num>
                      <m:den>
                        <m:r>
                          <a:rPr lang="es-CR" sz="1100" b="0" i="1">
                            <a:latin typeface="Cambria Math" panose="02040503050406030204" pitchFamily="18" charset="0"/>
                          </a:rPr>
                          <m:t>𝑃𝑟𝑜𝑑𝑢𝑐𝑡𝑜</m:t>
                        </m:r>
                        <m:r>
                          <a:rPr lang="es-CR" sz="1100" b="0" i="1">
                            <a:latin typeface="Cambria Math" panose="02040503050406030204" pitchFamily="18" charset="0"/>
                          </a:rPr>
                          <m:t> </m:t>
                        </m:r>
                        <m:r>
                          <a:rPr lang="es-CR" sz="1100" b="0" i="1">
                            <a:latin typeface="Cambria Math" panose="02040503050406030204" pitchFamily="18" charset="0"/>
                          </a:rPr>
                          <m:t>𝐼𝑛𝑡𝑒𝑟𝑛𝑜</m:t>
                        </m:r>
                        <m:r>
                          <a:rPr lang="es-CR" sz="1100" b="0" i="1">
                            <a:latin typeface="Cambria Math" panose="02040503050406030204" pitchFamily="18" charset="0"/>
                          </a:rPr>
                          <m:t> </m:t>
                        </m:r>
                        <m:r>
                          <a:rPr lang="es-CR" sz="1100" b="0" i="1">
                            <a:latin typeface="Cambria Math" panose="02040503050406030204" pitchFamily="18" charset="0"/>
                          </a:rPr>
                          <m:t>𝐵𝑟𝑢𝑡𝑜</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DC01-000002000000}"/>
                </a:ext>
              </a:extLst>
            </xdr:cNvPr>
            <xdr:cNvSpPr txBox="1"/>
          </xdr:nvSpPr>
          <xdr:spPr>
            <a:xfrm>
              <a:off x="5317332" y="8739187"/>
              <a:ext cx="1943545" cy="321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𝐼𝑛𝑔𝑟𝑒𝑠𝑜𝑠 𝑑𝑒𝑙 𝑔𝑜𝑏𝑖𝑒𝑟𝑛𝑜)/(𝑃𝑟𝑜𝑑𝑢𝑐𝑡𝑜 𝐼𝑛𝑡𝑒𝑟𝑛𝑜 𝐵𝑟𝑢𝑡𝑜)</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1326357</xdr:colOff>
      <xdr:row>15</xdr:row>
      <xdr:rowOff>61912</xdr:rowOff>
    </xdr:from>
    <xdr:ext cx="2397964" cy="321435"/>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DC01-000002000000}"/>
                </a:ext>
              </a:extLst>
            </xdr:cNvPr>
            <xdr:cNvSpPr txBox="1"/>
          </xdr:nvSpPr>
          <xdr:spPr>
            <a:xfrm>
              <a:off x="5317332" y="8929687"/>
              <a:ext cx="2397964" cy="321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𝐼𝑛𝑔𝑟𝑒𝑠𝑜𝑠</m:t>
                        </m:r>
                        <m:r>
                          <a:rPr lang="es-CR" sz="1100" b="0" i="1">
                            <a:latin typeface="Cambria Math" panose="02040503050406030204" pitchFamily="18" charset="0"/>
                          </a:rPr>
                          <m:t> </m:t>
                        </m:r>
                        <m:r>
                          <a:rPr lang="es-CR" sz="1100" b="0" i="1">
                            <a:latin typeface="Cambria Math" panose="02040503050406030204" pitchFamily="18" charset="0"/>
                          </a:rPr>
                          <m:t>𝑑𝑒𝑙</m:t>
                        </m:r>
                        <m:r>
                          <a:rPr lang="es-CR" sz="1100" b="0" i="1">
                            <a:latin typeface="Cambria Math" panose="02040503050406030204" pitchFamily="18" charset="0"/>
                          </a:rPr>
                          <m:t> </m:t>
                        </m:r>
                        <m:r>
                          <a:rPr lang="es-CR" sz="1100" b="0" i="1">
                            <a:latin typeface="Cambria Math" panose="02040503050406030204" pitchFamily="18" charset="0"/>
                          </a:rPr>
                          <m:t>𝑔𝑜𝑏𝑖𝑒𝑟𝑛𝑜</m:t>
                        </m:r>
                        <m:r>
                          <a:rPr lang="es-CR" sz="1100" b="0" i="1">
                            <a:latin typeface="Cambria Math"/>
                          </a:rPr>
                          <m:t> </m:t>
                        </m:r>
                        <m:r>
                          <a:rPr lang="es-CR" sz="1100" b="0" i="1">
                            <a:latin typeface="Cambria Math"/>
                          </a:rPr>
                          <m:t>𝐶𝑒𝑛𝑡𝑟𝑎𝑙</m:t>
                        </m:r>
                      </m:num>
                      <m:den>
                        <m:r>
                          <a:rPr lang="es-CR" sz="1100" b="0" i="1">
                            <a:latin typeface="Cambria Math" panose="02040503050406030204" pitchFamily="18" charset="0"/>
                          </a:rPr>
                          <m:t>𝑃𝑟𝑜𝑑𝑢𝑐𝑡𝑜</m:t>
                        </m:r>
                        <m:r>
                          <a:rPr lang="es-CR" sz="1100" b="0" i="1">
                            <a:latin typeface="Cambria Math" panose="02040503050406030204" pitchFamily="18" charset="0"/>
                          </a:rPr>
                          <m:t> </m:t>
                        </m:r>
                        <m:r>
                          <a:rPr lang="es-CR" sz="1100" b="0" i="1">
                            <a:latin typeface="Cambria Math" panose="02040503050406030204" pitchFamily="18" charset="0"/>
                          </a:rPr>
                          <m:t>𝐼𝑛𝑡𝑒𝑟𝑛𝑜</m:t>
                        </m:r>
                        <m:r>
                          <a:rPr lang="es-CR" sz="1100" b="0" i="1">
                            <a:latin typeface="Cambria Math" panose="02040503050406030204" pitchFamily="18" charset="0"/>
                          </a:rPr>
                          <m:t> </m:t>
                        </m:r>
                        <m:r>
                          <a:rPr lang="es-CR" sz="1100" b="0" i="1">
                            <a:latin typeface="Cambria Math" panose="02040503050406030204" pitchFamily="18" charset="0"/>
                          </a:rPr>
                          <m:t>𝐵𝑟𝑢𝑡𝑜</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DC01-000002000000}"/>
                </a:ext>
              </a:extLst>
            </xdr:cNvPr>
            <xdr:cNvSpPr txBox="1"/>
          </xdr:nvSpPr>
          <xdr:spPr>
            <a:xfrm>
              <a:off x="5317332" y="8929687"/>
              <a:ext cx="2397964" cy="321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𝐼𝑛𝑔𝑟𝑒𝑠𝑜𝑠 𝑑𝑒𝑙 𝑔𝑜𝑏𝑖𝑒𝑟𝑛𝑜</a:t>
              </a:r>
              <a:r>
                <a:rPr lang="es-CR" sz="1100" b="0" i="0">
                  <a:latin typeface="Cambria Math"/>
                </a:rPr>
                <a:t> 𝐶𝑒𝑛𝑡𝑟𝑎𝑙</a:t>
              </a:r>
              <a:r>
                <a:rPr lang="es-CR" sz="1100" b="0" i="0">
                  <a:latin typeface="Cambria Math" panose="02040503050406030204" pitchFamily="18" charset="0"/>
                </a:rPr>
                <a:t>)/(𝑃𝑟𝑜𝑑𝑢𝑐𝑡𝑜 𝐼𝑛𝑡𝑒𝑟𝑛𝑜 𝐵𝑟𝑢𝑡𝑜)</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wsDr>
</file>

<file path=xl/drawings/drawing297.xml><?xml version="1.0" encoding="utf-8"?>
<xdr:wsDr xmlns:xdr="http://schemas.openxmlformats.org/drawingml/2006/spreadsheetDrawing" xmlns:a="http://schemas.openxmlformats.org/drawingml/2006/main">
  <xdr:twoCellAnchor>
    <xdr:from>
      <xdr:col>5</xdr:col>
      <xdr:colOff>76200</xdr:colOff>
      <xdr:row>8</xdr:row>
      <xdr:rowOff>214313</xdr:rowOff>
    </xdr:from>
    <xdr:to>
      <xdr:col>11</xdr:col>
      <xdr:colOff>19050</xdr:colOff>
      <xdr:row>20</xdr:row>
      <xdr:rowOff>114301</xdr:rowOff>
    </xdr:to>
    <xdr:graphicFrame macro="">
      <xdr:nvGraphicFramePr>
        <xdr:cNvPr id="2" name="Gráfico 1">
          <a:extLst>
            <a:ext uri="{FF2B5EF4-FFF2-40B4-BE49-F238E27FC236}">
              <a16:creationId xmlns:a16="http://schemas.microsoft.com/office/drawing/2014/main" id="{00000000-0008-0000-DD01-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8.xml><?xml version="1.0" encoding="utf-8"?>
<xdr:wsDr xmlns:xdr="http://schemas.openxmlformats.org/drawingml/2006/spreadsheetDrawing" xmlns:a="http://schemas.openxmlformats.org/drawingml/2006/main">
  <xdr:oneCellAnchor>
    <xdr:from>
      <xdr:col>3</xdr:col>
      <xdr:colOff>2219325</xdr:colOff>
      <xdr:row>15</xdr:row>
      <xdr:rowOff>111919</xdr:rowOff>
    </xdr:from>
    <xdr:ext cx="1740348" cy="351058"/>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DE01-000002000000}"/>
                </a:ext>
              </a:extLst>
            </xdr:cNvPr>
            <xdr:cNvSpPr txBox="1"/>
          </xdr:nvSpPr>
          <xdr:spPr>
            <a:xfrm>
              <a:off x="6162675" y="4217194"/>
              <a:ext cx="1740348" cy="351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a:rPr>
                          <m:t>𝐼𝑛𝑔𝑟𝑒𝑠𝑜𝑠</m:t>
                        </m:r>
                        <m:r>
                          <a:rPr lang="es-CR" sz="1100" b="0" i="1">
                            <a:latin typeface="Cambria Math"/>
                          </a:rPr>
                          <m:t> </m:t>
                        </m:r>
                        <m:r>
                          <a:rPr lang="es-CR" sz="1100" b="0" i="1">
                            <a:latin typeface="Cambria Math"/>
                          </a:rPr>
                          <m:t>𝑡𝑟𝑖𝑏𝑢𝑡𝑎𝑟𝑖𝑜𝑠</m:t>
                        </m:r>
                      </m:num>
                      <m:den>
                        <m:r>
                          <a:rPr lang="es-CR" sz="1100" b="0" i="1">
                            <a:latin typeface="Cambria Math"/>
                          </a:rPr>
                          <m:t>𝑔𝑎𝑠𝑡𝑜</m:t>
                        </m:r>
                        <m:r>
                          <a:rPr lang="es-CR" sz="1100" b="0" i="1">
                            <a:latin typeface="Cambria Math"/>
                          </a:rPr>
                          <m:t> </m:t>
                        </m:r>
                        <m:r>
                          <a:rPr lang="es-CR" sz="1100" b="0" i="1">
                            <a:latin typeface="Cambria Math"/>
                          </a:rPr>
                          <m:t>𝑡𝑜𝑡𝑎𝑙</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DE01-000002000000}"/>
                </a:ext>
              </a:extLst>
            </xdr:cNvPr>
            <xdr:cNvSpPr txBox="1"/>
          </xdr:nvSpPr>
          <xdr:spPr>
            <a:xfrm>
              <a:off x="6162675" y="4217194"/>
              <a:ext cx="1740348" cy="351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a:rPr>
                <a:t>𝐼𝑛𝑔𝑟𝑒𝑠𝑜𝑠 𝑡𝑟𝑖𝑏𝑢𝑡𝑎𝑟𝑖𝑜𝑠</a:t>
              </a:r>
              <a:r>
                <a:rPr lang="es-CR" sz="1100" b="0" i="0">
                  <a:latin typeface="Cambria Math" panose="02040503050406030204" pitchFamily="18" charset="0"/>
                </a:rPr>
                <a:t>)/(</a:t>
              </a:r>
              <a:r>
                <a:rPr lang="es-CR" sz="1100" b="0" i="0">
                  <a:latin typeface="Cambria Math"/>
                </a:rPr>
                <a:t>𝑔𝑎𝑠𝑡𝑜 𝑡𝑜𝑡𝑎𝑙</a:t>
              </a:r>
              <a:r>
                <a:rPr lang="es-CR" sz="1100" b="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2219325</xdr:colOff>
      <xdr:row>15</xdr:row>
      <xdr:rowOff>111919</xdr:rowOff>
    </xdr:from>
    <xdr:ext cx="2499017" cy="351058"/>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DE01-000002000000}"/>
                </a:ext>
              </a:extLst>
            </xdr:cNvPr>
            <xdr:cNvSpPr txBox="1"/>
          </xdr:nvSpPr>
          <xdr:spPr>
            <a:xfrm>
              <a:off x="6162675" y="4407694"/>
              <a:ext cx="2499017" cy="351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a:rPr>
                          <m:t>𝐼𝑛𝑔𝑟𝑒𝑠𝑜𝑠</m:t>
                        </m:r>
                        <m:r>
                          <a:rPr lang="es-CR" sz="1100" b="0" i="1">
                            <a:latin typeface="Cambria Math"/>
                          </a:rPr>
                          <m:t> </m:t>
                        </m:r>
                        <m:r>
                          <a:rPr lang="es-CR" sz="1100" b="0" i="1">
                            <a:latin typeface="Cambria Math"/>
                          </a:rPr>
                          <m:t>𝑡𝑟𝑖𝑏𝑢𝑡𝑎𝑟𝑖𝑜𝑠</m:t>
                        </m:r>
                      </m:num>
                      <m:den>
                        <m:r>
                          <a:rPr lang="es-CR" sz="1100" b="0" i="1">
                            <a:latin typeface="Cambria Math"/>
                          </a:rPr>
                          <m:t>𝑔𝑎𝑠𝑡𝑜</m:t>
                        </m:r>
                        <m:r>
                          <a:rPr lang="es-CR" sz="1100" b="0" i="1">
                            <a:latin typeface="Cambria Math"/>
                          </a:rPr>
                          <m:t> </m:t>
                        </m:r>
                        <m:r>
                          <a:rPr lang="es-CR" sz="1100" b="0" i="1">
                            <a:latin typeface="Cambria Math"/>
                          </a:rPr>
                          <m:t>𝑡𝑜𝑡𝑎𝑙</m:t>
                        </m:r>
                        <m:r>
                          <a:rPr lang="es-CR" sz="1100" b="0" i="1">
                            <a:latin typeface="Cambria Math"/>
                          </a:rPr>
                          <m:t> </m:t>
                        </m:r>
                        <m:r>
                          <a:rPr lang="es-CR" sz="1100" b="0" i="1">
                            <a:latin typeface="Cambria Math"/>
                          </a:rPr>
                          <m:t>𝑑𝑒𝑙</m:t>
                        </m:r>
                        <m:r>
                          <a:rPr lang="es-CR" sz="1100" b="0" i="1">
                            <a:latin typeface="Cambria Math"/>
                          </a:rPr>
                          <m:t> </m:t>
                        </m:r>
                        <m:r>
                          <a:rPr lang="es-CR" sz="1100" b="0" i="1">
                            <a:latin typeface="Cambria Math"/>
                          </a:rPr>
                          <m:t>𝐺𝑜𝑏𝑖𝑒𝑟𝑛𝑜</m:t>
                        </m:r>
                        <m:r>
                          <a:rPr lang="es-CR" sz="1100" b="0" i="1">
                            <a:latin typeface="Cambria Math"/>
                          </a:rPr>
                          <m:t> </m:t>
                        </m:r>
                        <m:r>
                          <a:rPr lang="es-CR" sz="1100" b="0" i="1">
                            <a:latin typeface="Cambria Math"/>
                          </a:rPr>
                          <m:t>𝐶𝑒𝑛𝑡𝑟𝑎𝑙</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DE01-000002000000}"/>
                </a:ext>
              </a:extLst>
            </xdr:cNvPr>
            <xdr:cNvSpPr txBox="1"/>
          </xdr:nvSpPr>
          <xdr:spPr>
            <a:xfrm>
              <a:off x="6162675" y="4407694"/>
              <a:ext cx="2499017" cy="351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a:rPr>
                <a:t>𝐼𝑛𝑔𝑟𝑒𝑠𝑜𝑠 𝑡𝑟𝑖𝑏𝑢𝑡𝑎𝑟𝑖𝑜𝑠</a:t>
              </a:r>
              <a:r>
                <a:rPr lang="es-CR" sz="1100" b="0" i="0">
                  <a:latin typeface="Cambria Math" panose="02040503050406030204" pitchFamily="18" charset="0"/>
                </a:rPr>
                <a:t>)/(</a:t>
              </a:r>
              <a:r>
                <a:rPr lang="es-CR" sz="1100" b="0" i="0">
                  <a:latin typeface="Cambria Math"/>
                </a:rPr>
                <a:t>𝑔𝑎𝑠𝑡𝑜 𝑡𝑜𝑡𝑎𝑙 𝑑𝑒𝑙 𝐺𝑜𝑏𝑖𝑒𝑟𝑛𝑜 𝐶𝑒𝑛𝑡𝑟𝑎𝑙</a:t>
              </a:r>
              <a:r>
                <a:rPr lang="es-CR" sz="1100" b="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wsDr>
</file>

<file path=xl/drawings/drawing299.xml><?xml version="1.0" encoding="utf-8"?>
<xdr:wsDr xmlns:xdr="http://schemas.openxmlformats.org/drawingml/2006/spreadsheetDrawing" xmlns:a="http://schemas.openxmlformats.org/drawingml/2006/main">
  <xdr:oneCellAnchor>
    <xdr:from>
      <xdr:col>3</xdr:col>
      <xdr:colOff>1152525</xdr:colOff>
      <xdr:row>15</xdr:row>
      <xdr:rowOff>615950</xdr:rowOff>
    </xdr:from>
    <xdr:ext cx="2476062" cy="327397"/>
    <mc:AlternateContent xmlns:mc="http://schemas.openxmlformats.org/markup-compatibility/2006" xmlns:a14="http://schemas.microsoft.com/office/drawing/2010/main">
      <mc:Choice Requires="a14">
        <xdr:sp macro="" textlink="">
          <xdr:nvSpPr>
            <xdr:cNvPr id="2" name="CuadroTexto 1"/>
            <xdr:cNvSpPr txBox="1"/>
          </xdr:nvSpPr>
          <xdr:spPr>
            <a:xfrm>
              <a:off x="5276850" y="5092700"/>
              <a:ext cx="2476062" cy="3273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CR" sz="1100" b="0" i="1">
                        <a:latin typeface="Cambria Math" panose="02040503050406030204" pitchFamily="18" charset="0"/>
                      </a:rPr>
                      <m:t>𝑃𝑜𝑟𝑐𝑒𝑛𝑡𝑎𝑗𝑒</m:t>
                    </m:r>
                    <m:r>
                      <a:rPr lang="es-CR" sz="1100" b="0" i="1">
                        <a:latin typeface="Cambria Math" panose="02040503050406030204" pitchFamily="18" charset="0"/>
                      </a:rPr>
                      <m:t>=</m:t>
                    </m:r>
                    <m:f>
                      <m:fPr>
                        <m:ctrlPr>
                          <a:rPr lang="es-CR" sz="1100" i="1">
                            <a:latin typeface="Cambria Math" panose="02040503050406030204" pitchFamily="18" charset="0"/>
                          </a:rPr>
                        </m:ctrlPr>
                      </m:fPr>
                      <m:num>
                        <m:d>
                          <m:dPr>
                            <m:ctrlPr>
                              <a:rPr lang="es-CR" sz="1100" i="1">
                                <a:latin typeface="Cambria Math" panose="02040503050406030204" pitchFamily="18" charset="0"/>
                              </a:rPr>
                            </m:ctrlPr>
                          </m:dPr>
                          <m:e>
                            <m:r>
                              <a:rPr lang="es-CR" sz="1100" b="0" i="1">
                                <a:latin typeface="Cambria Math" panose="02040503050406030204" pitchFamily="18" charset="0"/>
                              </a:rPr>
                              <m:t>𝐼𝐸𝐷</m:t>
                            </m:r>
                            <m:r>
                              <a:rPr lang="es-CR" sz="1100" b="0" i="1">
                                <a:latin typeface="Cambria Math" panose="02040503050406030204" pitchFamily="18" charset="0"/>
                              </a:rPr>
                              <m:t>+</m:t>
                            </m:r>
                            <m:r>
                              <a:rPr lang="es-CR" sz="1100" b="0" i="1">
                                <a:latin typeface="Cambria Math" panose="02040503050406030204" pitchFamily="18" charset="0"/>
                              </a:rPr>
                              <m:t>𝐶𝐼𝐵</m:t>
                            </m:r>
                            <m:r>
                              <a:rPr lang="es-CR" sz="1100" b="0" i="1">
                                <a:latin typeface="Cambria Math" panose="02040503050406030204" pitchFamily="18" charset="0"/>
                              </a:rPr>
                              <m:t>+</m:t>
                            </m:r>
                            <m:r>
                              <a:rPr lang="es-CR" sz="1100" b="0" i="1">
                                <a:latin typeface="Cambria Math" panose="02040503050406030204" pitchFamily="18" charset="0"/>
                              </a:rPr>
                              <m:t>𝐶𝐼𝑀</m:t>
                            </m:r>
                          </m:e>
                        </m:d>
                      </m:num>
                      <m:den>
                        <m:r>
                          <a:rPr lang="es-CR" sz="1100" b="0" i="1">
                            <a:latin typeface="Cambria Math" panose="02040503050406030204" pitchFamily="18" charset="0"/>
                          </a:rPr>
                          <m:t>𝑃𝐼𝐵</m:t>
                        </m:r>
                      </m:den>
                    </m:f>
                    <m:r>
                      <a:rPr lang="es-CR" sz="1100" b="0" i="1">
                        <a:latin typeface="Cambria Math" panose="02040503050406030204" pitchFamily="18" charset="0"/>
                      </a:rPr>
                      <m:t>∗100</m:t>
                    </m:r>
                  </m:oMath>
                </m:oMathPara>
              </a14:m>
              <a:endParaRPr lang="es-CR" sz="1100"/>
            </a:p>
          </xdr:txBody>
        </xdr:sp>
      </mc:Choice>
      <mc:Fallback xmlns="">
        <xdr:sp macro="" textlink="">
          <xdr:nvSpPr>
            <xdr:cNvPr id="2" name="CuadroTexto 1"/>
            <xdr:cNvSpPr txBox="1"/>
          </xdr:nvSpPr>
          <xdr:spPr>
            <a:xfrm>
              <a:off x="5276850" y="5092700"/>
              <a:ext cx="2476062" cy="3273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𝑃𝑜𝑟𝑐𝑒𝑛𝑡𝑎𝑗𝑒=</a:t>
              </a:r>
              <a:r>
                <a:rPr lang="es-CR" sz="1100" i="0">
                  <a:latin typeface="Cambria Math" panose="02040503050406030204" pitchFamily="18" charset="0"/>
                </a:rPr>
                <a:t>((</a:t>
              </a:r>
              <a:r>
                <a:rPr lang="es-CR" sz="1100" b="0" i="0">
                  <a:latin typeface="Cambria Math" panose="02040503050406030204" pitchFamily="18" charset="0"/>
                </a:rPr>
                <a:t>𝐼𝐸𝐷+𝐶𝐼𝐵+𝐶𝐼𝑀))/𝑃𝐼𝐵∗100</a:t>
              </a:r>
              <a:endParaRPr lang="es-CR" sz="1100"/>
            </a:p>
          </xdr:txBody>
        </xdr:sp>
      </mc:Fallback>
    </mc:AlternateContent>
    <xdr:clientData/>
  </xdr:oneCellAnchor>
</xdr:wsDr>
</file>

<file path=xl/drawings/drawing300.xml><?xml version="1.0" encoding="utf-8"?>
<xdr:wsDr xmlns:xdr="http://schemas.openxmlformats.org/drawingml/2006/spreadsheetDrawing" xmlns:a="http://schemas.openxmlformats.org/drawingml/2006/main">
  <xdr:twoCellAnchor>
    <xdr:from>
      <xdr:col>10</xdr:col>
      <xdr:colOff>76200</xdr:colOff>
      <xdr:row>8</xdr:row>
      <xdr:rowOff>376237</xdr:rowOff>
    </xdr:from>
    <xdr:to>
      <xdr:col>16</xdr:col>
      <xdr:colOff>533400</xdr:colOff>
      <xdr:row>25</xdr:row>
      <xdr:rowOff>66675</xdr:rowOff>
    </xdr:to>
    <xdr:graphicFrame macro="">
      <xdr:nvGraphicFramePr>
        <xdr:cNvPr id="2" name="Gráfico 1">
          <a:extLst>
            <a:ext uri="{FF2B5EF4-FFF2-40B4-BE49-F238E27FC236}">
              <a16:creationId xmlns:a16="http://schemas.microsoft.com/office/drawing/2014/main" id="{00000000-0008-0000-E301-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1.xml><?xml version="1.0" encoding="utf-8"?>
<xdr:wsDr xmlns:xdr="http://schemas.openxmlformats.org/drawingml/2006/spreadsheetDrawing" xmlns:a="http://schemas.openxmlformats.org/drawingml/2006/main">
  <xdr:oneCellAnchor>
    <xdr:from>
      <xdr:col>3</xdr:col>
      <xdr:colOff>733425</xdr:colOff>
      <xdr:row>15</xdr:row>
      <xdr:rowOff>133350</xdr:rowOff>
    </xdr:from>
    <xdr:ext cx="3210366" cy="326436"/>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E401-000002000000}"/>
                </a:ext>
              </a:extLst>
            </xdr:cNvPr>
            <xdr:cNvSpPr txBox="1"/>
          </xdr:nvSpPr>
          <xdr:spPr>
            <a:xfrm>
              <a:off x="4819650" y="6943725"/>
              <a:ext cx="3210366" cy="3264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sSub>
                          <m:sSubPr>
                            <m:ctrlPr>
                              <a:rPr lang="es-CR" sz="1100" i="1">
                                <a:latin typeface="Cambria Math" panose="02040503050406030204" pitchFamily="18" charset="0"/>
                              </a:rPr>
                            </m:ctrlPr>
                          </m:sSubPr>
                          <m:e>
                            <m:r>
                              <a:rPr lang="es-CR" sz="1100" b="0" i="1">
                                <a:latin typeface="Cambria Math" panose="02040503050406030204" pitchFamily="18" charset="0"/>
                              </a:rPr>
                              <m:t>𝑇𝑟𝑎𝑛𝑠𝑓𝑒𝑟𝑒𝑛𝑐𝑖𝑎𝑠</m:t>
                            </m:r>
                            <m:r>
                              <a:rPr lang="es-CR" sz="1100" b="0" i="1">
                                <a:latin typeface="Cambria Math" panose="02040503050406030204" pitchFamily="18" charset="0"/>
                              </a:rPr>
                              <m:t> </m:t>
                            </m:r>
                            <m:r>
                              <a:rPr lang="es-CR" sz="1100" b="0" i="1">
                                <a:latin typeface="Cambria Math" panose="02040503050406030204" pitchFamily="18" charset="0"/>
                              </a:rPr>
                              <m:t>𝑝𝑒𝑟𝑠𝑜𝑛𝑎𝑙𝑒𝑠</m:t>
                            </m:r>
                          </m:e>
                          <m:sub>
                            <m:r>
                              <a:rPr lang="es-CR" sz="1100" b="0" i="1">
                                <a:latin typeface="Cambria Math" panose="02040503050406030204" pitchFamily="18" charset="0"/>
                              </a:rPr>
                              <m:t>𝑒𝑛𝑣𝑖𝑎𝑑𝑎𝑠</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𝑟𝑒𝑐𝑖𝑏𝑖𝑑𝑎𝑠</m:t>
                            </m:r>
                          </m:sub>
                        </m:sSub>
                      </m:num>
                      <m:den>
                        <m:r>
                          <a:rPr lang="es-CR" sz="1100" b="0" i="1">
                            <a:latin typeface="Cambria Math" panose="02040503050406030204" pitchFamily="18" charset="0"/>
                          </a:rPr>
                          <m:t>𝑃𝑟𝑜𝑑𝑢𝑐𝑡𝑜</m:t>
                        </m:r>
                        <m:r>
                          <a:rPr lang="es-CR" sz="1100" b="0" i="1">
                            <a:latin typeface="Cambria Math" panose="02040503050406030204" pitchFamily="18" charset="0"/>
                          </a:rPr>
                          <m:t> </m:t>
                        </m:r>
                        <m:r>
                          <a:rPr lang="es-CR" sz="1100" b="0" i="1">
                            <a:latin typeface="Cambria Math" panose="02040503050406030204" pitchFamily="18" charset="0"/>
                          </a:rPr>
                          <m:t>𝐼𝑛𝑡𝑒𝑟𝑛𝑜</m:t>
                        </m:r>
                        <m:r>
                          <a:rPr lang="es-CR" sz="1100" b="0" i="1">
                            <a:latin typeface="Cambria Math" panose="02040503050406030204" pitchFamily="18" charset="0"/>
                          </a:rPr>
                          <m:t> </m:t>
                        </m:r>
                        <m:r>
                          <a:rPr lang="es-CR" sz="1100" b="0" i="1">
                            <a:latin typeface="Cambria Math" panose="02040503050406030204" pitchFamily="18" charset="0"/>
                          </a:rPr>
                          <m:t>𝐵𝑟𝑢𝑡𝑜</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E401-000002000000}"/>
                </a:ext>
              </a:extLst>
            </xdr:cNvPr>
            <xdr:cNvSpPr txBox="1"/>
          </xdr:nvSpPr>
          <xdr:spPr>
            <a:xfrm>
              <a:off x="4819650" y="6943725"/>
              <a:ext cx="3210366" cy="3264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𝑇𝑟𝑎𝑛𝑠𝑓𝑒𝑟𝑒𝑛𝑐𝑖𝑎𝑠 𝑝𝑒𝑟𝑠𝑜𝑛𝑎𝑙𝑒𝑠〗_(𝑒𝑛𝑣𝑖𝑎𝑑𝑎𝑠 𝑦 𝑟𝑒𝑐𝑖𝑏𝑖𝑑𝑎𝑠)/(𝑃𝑟𝑜𝑑𝑢𝑐𝑡𝑜 𝐼𝑛𝑡𝑒𝑟𝑛𝑜 𝐵𝑟𝑢𝑡𝑜)</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733425</xdr:colOff>
      <xdr:row>15</xdr:row>
      <xdr:rowOff>133350</xdr:rowOff>
    </xdr:from>
    <xdr:ext cx="3210366" cy="326436"/>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E401-000002000000}"/>
                </a:ext>
              </a:extLst>
            </xdr:cNvPr>
            <xdr:cNvSpPr txBox="1"/>
          </xdr:nvSpPr>
          <xdr:spPr>
            <a:xfrm>
              <a:off x="4819650" y="6943725"/>
              <a:ext cx="3210366" cy="3264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sSub>
                          <m:sSubPr>
                            <m:ctrlPr>
                              <a:rPr lang="es-CR" sz="1100" i="1">
                                <a:latin typeface="Cambria Math" panose="02040503050406030204" pitchFamily="18" charset="0"/>
                              </a:rPr>
                            </m:ctrlPr>
                          </m:sSubPr>
                          <m:e>
                            <m:r>
                              <a:rPr lang="es-CR" sz="1100" b="0" i="1">
                                <a:latin typeface="Cambria Math" panose="02040503050406030204" pitchFamily="18" charset="0"/>
                              </a:rPr>
                              <m:t>𝑇𝑟𝑎𝑛𝑠𝑓𝑒𝑟𝑒𝑛𝑐𝑖𝑎𝑠</m:t>
                            </m:r>
                            <m:r>
                              <a:rPr lang="es-CR" sz="1100" b="0" i="1">
                                <a:latin typeface="Cambria Math" panose="02040503050406030204" pitchFamily="18" charset="0"/>
                              </a:rPr>
                              <m:t> </m:t>
                            </m:r>
                            <m:r>
                              <a:rPr lang="es-CR" sz="1100" b="0" i="1">
                                <a:latin typeface="Cambria Math" panose="02040503050406030204" pitchFamily="18" charset="0"/>
                              </a:rPr>
                              <m:t>𝑝𝑒𝑟𝑠𝑜𝑛𝑎𝑙𝑒𝑠</m:t>
                            </m:r>
                          </m:e>
                          <m:sub>
                            <m:r>
                              <a:rPr lang="es-CR" sz="1100" b="0" i="1">
                                <a:latin typeface="Cambria Math" panose="02040503050406030204" pitchFamily="18" charset="0"/>
                              </a:rPr>
                              <m:t>𝑒𝑛𝑣𝑖𝑎𝑑𝑎𝑠</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𝑟𝑒𝑐𝑖𝑏𝑖𝑑𝑎𝑠</m:t>
                            </m:r>
                          </m:sub>
                        </m:sSub>
                      </m:num>
                      <m:den>
                        <m:r>
                          <a:rPr lang="es-CR" sz="1100" b="0" i="1">
                            <a:latin typeface="Cambria Math" panose="02040503050406030204" pitchFamily="18" charset="0"/>
                          </a:rPr>
                          <m:t>𝑃𝑟𝑜𝑑𝑢𝑐𝑡𝑜</m:t>
                        </m:r>
                        <m:r>
                          <a:rPr lang="es-CR" sz="1100" b="0" i="1">
                            <a:latin typeface="Cambria Math" panose="02040503050406030204" pitchFamily="18" charset="0"/>
                          </a:rPr>
                          <m:t> </m:t>
                        </m:r>
                        <m:r>
                          <a:rPr lang="es-CR" sz="1100" b="0" i="1">
                            <a:latin typeface="Cambria Math" panose="02040503050406030204" pitchFamily="18" charset="0"/>
                          </a:rPr>
                          <m:t>𝐼𝑛𝑡𝑒𝑟𝑛𝑜</m:t>
                        </m:r>
                        <m:r>
                          <a:rPr lang="es-CR" sz="1100" b="0" i="1">
                            <a:latin typeface="Cambria Math" panose="02040503050406030204" pitchFamily="18" charset="0"/>
                          </a:rPr>
                          <m:t> </m:t>
                        </m:r>
                        <m:r>
                          <a:rPr lang="es-CR" sz="1100" b="0" i="1">
                            <a:latin typeface="Cambria Math" panose="02040503050406030204" pitchFamily="18" charset="0"/>
                          </a:rPr>
                          <m:t>𝐵𝑟𝑢𝑡𝑜</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E401-000002000000}"/>
                </a:ext>
              </a:extLst>
            </xdr:cNvPr>
            <xdr:cNvSpPr txBox="1"/>
          </xdr:nvSpPr>
          <xdr:spPr>
            <a:xfrm>
              <a:off x="4819650" y="6943725"/>
              <a:ext cx="3210366" cy="3264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𝑇𝑟𝑎𝑛𝑠𝑓𝑒𝑟𝑒𝑛𝑐𝑖𝑎𝑠 𝑝𝑒𝑟𝑠𝑜𝑛𝑎𝑙𝑒𝑠〗_(𝑒𝑛𝑣𝑖𝑎𝑑𝑎𝑠 𝑦 𝑟𝑒𝑐𝑖𝑏𝑖𝑑𝑎𝑠)/(𝑃𝑟𝑜𝑑𝑢𝑐𝑡𝑜 𝐼𝑛𝑡𝑒𝑟𝑛𝑜 𝐵𝑟𝑢𝑡𝑜)</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733425</xdr:colOff>
      <xdr:row>15</xdr:row>
      <xdr:rowOff>133350</xdr:rowOff>
    </xdr:from>
    <xdr:ext cx="3210366" cy="326436"/>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E401-000002000000}"/>
                </a:ext>
              </a:extLst>
            </xdr:cNvPr>
            <xdr:cNvSpPr txBox="1"/>
          </xdr:nvSpPr>
          <xdr:spPr>
            <a:xfrm>
              <a:off x="4819650" y="7134225"/>
              <a:ext cx="3210366" cy="3264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sSub>
                          <m:sSubPr>
                            <m:ctrlPr>
                              <a:rPr lang="es-CR" sz="1100" i="1">
                                <a:latin typeface="Cambria Math" panose="02040503050406030204" pitchFamily="18" charset="0"/>
                              </a:rPr>
                            </m:ctrlPr>
                          </m:sSubPr>
                          <m:e>
                            <m:r>
                              <a:rPr lang="es-CR" sz="1100" b="0" i="1">
                                <a:latin typeface="Cambria Math" panose="02040503050406030204" pitchFamily="18" charset="0"/>
                              </a:rPr>
                              <m:t>𝑇𝑟𝑎𝑛𝑠𝑓𝑒𝑟𝑒𝑛𝑐𝑖𝑎𝑠</m:t>
                            </m:r>
                            <m:r>
                              <a:rPr lang="es-CR" sz="1100" b="0" i="1">
                                <a:latin typeface="Cambria Math" panose="02040503050406030204" pitchFamily="18" charset="0"/>
                              </a:rPr>
                              <m:t> </m:t>
                            </m:r>
                            <m:r>
                              <a:rPr lang="es-CR" sz="1100" b="0" i="1">
                                <a:latin typeface="Cambria Math" panose="02040503050406030204" pitchFamily="18" charset="0"/>
                              </a:rPr>
                              <m:t>𝑝𝑒𝑟𝑠𝑜𝑛𝑎𝑙𝑒𝑠</m:t>
                            </m:r>
                          </m:e>
                          <m:sub>
                            <m:r>
                              <a:rPr lang="es-CR" sz="1100" b="0" i="1">
                                <a:latin typeface="Cambria Math" panose="02040503050406030204" pitchFamily="18" charset="0"/>
                              </a:rPr>
                              <m:t>𝑒𝑛𝑣𝑖𝑎𝑑𝑎𝑠</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𝑟𝑒𝑐𝑖𝑏𝑖𝑑𝑎𝑠</m:t>
                            </m:r>
                          </m:sub>
                        </m:sSub>
                      </m:num>
                      <m:den>
                        <m:r>
                          <a:rPr lang="es-CR" sz="1100" b="0" i="1">
                            <a:latin typeface="Cambria Math" panose="02040503050406030204" pitchFamily="18" charset="0"/>
                          </a:rPr>
                          <m:t>𝑃𝑟𝑜𝑑𝑢𝑐𝑡𝑜</m:t>
                        </m:r>
                        <m:r>
                          <a:rPr lang="es-CR" sz="1100" b="0" i="1">
                            <a:latin typeface="Cambria Math" panose="02040503050406030204" pitchFamily="18" charset="0"/>
                          </a:rPr>
                          <m:t> </m:t>
                        </m:r>
                        <m:r>
                          <a:rPr lang="es-CR" sz="1100" b="0" i="1">
                            <a:latin typeface="Cambria Math" panose="02040503050406030204" pitchFamily="18" charset="0"/>
                          </a:rPr>
                          <m:t>𝐼𝑛𝑡𝑒𝑟𝑛𝑜</m:t>
                        </m:r>
                        <m:r>
                          <a:rPr lang="es-CR" sz="1100" b="0" i="1">
                            <a:latin typeface="Cambria Math" panose="02040503050406030204" pitchFamily="18" charset="0"/>
                          </a:rPr>
                          <m:t> </m:t>
                        </m:r>
                        <m:r>
                          <a:rPr lang="es-CR" sz="1100" b="0" i="1">
                            <a:latin typeface="Cambria Math" panose="02040503050406030204" pitchFamily="18" charset="0"/>
                          </a:rPr>
                          <m:t>𝐵𝑟𝑢𝑡𝑜</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E401-000002000000}"/>
                </a:ext>
              </a:extLst>
            </xdr:cNvPr>
            <xdr:cNvSpPr txBox="1"/>
          </xdr:nvSpPr>
          <xdr:spPr>
            <a:xfrm>
              <a:off x="4819650" y="7134225"/>
              <a:ext cx="3210366" cy="3264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𝑇𝑟𝑎𝑛𝑠𝑓𝑒𝑟𝑒𝑛𝑐𝑖𝑎𝑠 𝑝𝑒𝑟𝑠𝑜𝑛𝑎𝑙𝑒𝑠〗_(𝑒𝑛𝑣𝑖𝑎𝑑𝑎𝑠 𝑦 𝑟𝑒𝑐𝑖𝑏𝑖𝑑𝑎𝑠)/(𝑃𝑟𝑜𝑑𝑢𝑐𝑡𝑜 𝐼𝑛𝑡𝑒𝑟𝑛𝑜 𝐵𝑟𝑢𝑡𝑜)</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733425</xdr:colOff>
      <xdr:row>15</xdr:row>
      <xdr:rowOff>133350</xdr:rowOff>
    </xdr:from>
    <xdr:ext cx="3210366" cy="326436"/>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0000000-0008-0000-E401-000002000000}"/>
                </a:ext>
              </a:extLst>
            </xdr:cNvPr>
            <xdr:cNvSpPr txBox="1"/>
          </xdr:nvSpPr>
          <xdr:spPr>
            <a:xfrm>
              <a:off x="4819650" y="7134225"/>
              <a:ext cx="3210366" cy="3264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sSub>
                          <m:sSubPr>
                            <m:ctrlPr>
                              <a:rPr lang="es-CR" sz="1100" i="1">
                                <a:latin typeface="Cambria Math" panose="02040503050406030204" pitchFamily="18" charset="0"/>
                              </a:rPr>
                            </m:ctrlPr>
                          </m:sSubPr>
                          <m:e>
                            <m:r>
                              <a:rPr lang="es-CR" sz="1100" b="0" i="1">
                                <a:latin typeface="Cambria Math" panose="02040503050406030204" pitchFamily="18" charset="0"/>
                              </a:rPr>
                              <m:t>𝑇𝑟𝑎𝑛𝑠𝑓𝑒𝑟𝑒𝑛𝑐𝑖𝑎𝑠</m:t>
                            </m:r>
                            <m:r>
                              <a:rPr lang="es-CR" sz="1100" b="0" i="1">
                                <a:latin typeface="Cambria Math" panose="02040503050406030204" pitchFamily="18" charset="0"/>
                              </a:rPr>
                              <m:t> </m:t>
                            </m:r>
                            <m:r>
                              <a:rPr lang="es-CR" sz="1100" b="0" i="1">
                                <a:latin typeface="Cambria Math" panose="02040503050406030204" pitchFamily="18" charset="0"/>
                              </a:rPr>
                              <m:t>𝑝𝑒𝑟𝑠𝑜𝑛𝑎𝑙𝑒𝑠</m:t>
                            </m:r>
                          </m:e>
                          <m:sub>
                            <m:r>
                              <a:rPr lang="es-CR" sz="1100" b="0" i="1">
                                <a:latin typeface="Cambria Math" panose="02040503050406030204" pitchFamily="18" charset="0"/>
                              </a:rPr>
                              <m:t>𝑒𝑛𝑣𝑖𝑎𝑑𝑎𝑠</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𝑟𝑒𝑐𝑖𝑏𝑖𝑑𝑎𝑠</m:t>
                            </m:r>
                          </m:sub>
                        </m:sSub>
                      </m:num>
                      <m:den>
                        <m:r>
                          <a:rPr lang="es-CR" sz="1100" b="0" i="1">
                            <a:latin typeface="Cambria Math" panose="02040503050406030204" pitchFamily="18" charset="0"/>
                          </a:rPr>
                          <m:t>𝑃𝑟𝑜𝑑𝑢𝑐𝑡𝑜</m:t>
                        </m:r>
                        <m:r>
                          <a:rPr lang="es-CR" sz="1100" b="0" i="1">
                            <a:latin typeface="Cambria Math" panose="02040503050406030204" pitchFamily="18" charset="0"/>
                          </a:rPr>
                          <m:t> </m:t>
                        </m:r>
                        <m:r>
                          <a:rPr lang="es-CR" sz="1100" b="0" i="1">
                            <a:latin typeface="Cambria Math" panose="02040503050406030204" pitchFamily="18" charset="0"/>
                          </a:rPr>
                          <m:t>𝐼𝑛𝑡𝑒𝑟𝑛𝑜</m:t>
                        </m:r>
                        <m:r>
                          <a:rPr lang="es-CR" sz="1100" b="0" i="1">
                            <a:latin typeface="Cambria Math" panose="02040503050406030204" pitchFamily="18" charset="0"/>
                          </a:rPr>
                          <m:t> </m:t>
                        </m:r>
                        <m:r>
                          <a:rPr lang="es-CR" sz="1100" b="0" i="1">
                            <a:latin typeface="Cambria Math" panose="02040503050406030204" pitchFamily="18" charset="0"/>
                          </a:rPr>
                          <m:t>𝐵𝑟𝑢𝑡𝑜</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5" name="CuadroTexto 4">
              <a:extLst>
                <a:ext uri="{FF2B5EF4-FFF2-40B4-BE49-F238E27FC236}">
                  <a16:creationId xmlns:a16="http://schemas.microsoft.com/office/drawing/2014/main" id="{00000000-0008-0000-E401-000002000000}"/>
                </a:ext>
              </a:extLst>
            </xdr:cNvPr>
            <xdr:cNvSpPr txBox="1"/>
          </xdr:nvSpPr>
          <xdr:spPr>
            <a:xfrm>
              <a:off x="4819650" y="7134225"/>
              <a:ext cx="3210366" cy="3264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𝑇𝑟𝑎𝑛𝑠𝑓𝑒𝑟𝑒𝑛𝑐𝑖𝑎𝑠 𝑝𝑒𝑟𝑠𝑜𝑛𝑎𝑙𝑒𝑠〗_(𝑒𝑛𝑣𝑖𝑎𝑑𝑎𝑠 𝑦 𝑟𝑒𝑐𝑖𝑏𝑖𝑑𝑎𝑠)/(𝑃𝑟𝑜𝑑𝑢𝑐𝑡𝑜 𝐼𝑛𝑡𝑒𝑟𝑛𝑜 𝐵𝑟𝑢𝑡𝑜)</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wsDr>
</file>

<file path=xl/drawings/drawing302.xml><?xml version="1.0" encoding="utf-8"?>
<xdr:wsDr xmlns:xdr="http://schemas.openxmlformats.org/drawingml/2006/spreadsheetDrawing" xmlns:a="http://schemas.openxmlformats.org/drawingml/2006/main">
  <xdr:twoCellAnchor>
    <xdr:from>
      <xdr:col>5</xdr:col>
      <xdr:colOff>47625</xdr:colOff>
      <xdr:row>8</xdr:row>
      <xdr:rowOff>280986</xdr:rowOff>
    </xdr:from>
    <xdr:to>
      <xdr:col>11</xdr:col>
      <xdr:colOff>123825</xdr:colOff>
      <xdr:row>22</xdr:row>
      <xdr:rowOff>85724</xdr:rowOff>
    </xdr:to>
    <xdr:graphicFrame macro="">
      <xdr:nvGraphicFramePr>
        <xdr:cNvPr id="2" name="Gráfico 1">
          <a:extLst>
            <a:ext uri="{FF2B5EF4-FFF2-40B4-BE49-F238E27FC236}">
              <a16:creationId xmlns:a16="http://schemas.microsoft.com/office/drawing/2014/main" id="{00000000-0008-0000-E501-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3.xml><?xml version="1.0" encoding="utf-8"?>
<xdr:wsDr xmlns:xdr="http://schemas.openxmlformats.org/drawingml/2006/spreadsheetDrawing" xmlns:a="http://schemas.openxmlformats.org/drawingml/2006/main">
  <xdr:oneCellAnchor>
    <xdr:from>
      <xdr:col>3</xdr:col>
      <xdr:colOff>726545</xdr:colOff>
      <xdr:row>15</xdr:row>
      <xdr:rowOff>104245</xdr:rowOff>
    </xdr:from>
    <xdr:ext cx="2697918" cy="351186"/>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E601-000002000000}"/>
                </a:ext>
              </a:extLst>
            </xdr:cNvPr>
            <xdr:cNvSpPr txBox="1"/>
          </xdr:nvSpPr>
          <xdr:spPr>
            <a:xfrm>
              <a:off x="4755620" y="4361920"/>
              <a:ext cx="2697918" cy="351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r>
                          <a:rPr lang="es-CR" sz="1100" b="0" i="1">
                            <a:latin typeface="Cambria Math" panose="02040503050406030204" pitchFamily="18" charset="0"/>
                          </a:rPr>
                          <m:t>𝑆𝑒𝑟𝑣𝑖𝑐𝑖𝑜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𝑑𝑒𝑢𝑑𝑎</m:t>
                        </m:r>
                        <m:r>
                          <a:rPr lang="es-CR" sz="1100" b="0" i="1">
                            <a:latin typeface="Cambria Math" panose="02040503050406030204" pitchFamily="18" charset="0"/>
                          </a:rPr>
                          <m:t> </m:t>
                        </m:r>
                        <m:r>
                          <a:rPr lang="es-CR" sz="1100" b="0" i="1">
                            <a:latin typeface="Cambria Math" panose="02040503050406030204" pitchFamily="18" charset="0"/>
                          </a:rPr>
                          <m:t>𝑝</m:t>
                        </m:r>
                        <m:r>
                          <a:rPr lang="es-CR" sz="1100" b="0" i="1">
                            <a:latin typeface="Cambria Math" panose="02040503050406030204" pitchFamily="18" charset="0"/>
                          </a:rPr>
                          <m:t>ú</m:t>
                        </m:r>
                        <m:r>
                          <a:rPr lang="es-CR" sz="1100" b="0" i="1">
                            <a:latin typeface="Cambria Math" panose="02040503050406030204" pitchFamily="18" charset="0"/>
                          </a:rPr>
                          <m:t>𝑏𝑙𝑖𝑐𝑎</m:t>
                        </m:r>
                      </m:num>
                      <m:den>
                        <m:r>
                          <a:rPr lang="es-CR" sz="1100" b="0" i="1">
                            <a:latin typeface="Cambria Math" panose="02040503050406030204" pitchFamily="18" charset="0"/>
                          </a:rPr>
                          <m:t>𝐸𝑥𝑝𝑜𝑟𝑡𝑎𝑐𝑖𝑜𝑛𝑒𝑠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𝑏𝑖𝑒𝑛𝑒𝑠</m:t>
                        </m:r>
                        <m:r>
                          <a:rPr lang="es-CR" sz="1100" b="0" i="1">
                            <a:latin typeface="Cambria Math" panose="02040503050406030204" pitchFamily="18" charset="0"/>
                          </a:rPr>
                          <m:t> </m:t>
                        </m:r>
                        <m:r>
                          <a:rPr lang="es-CR" sz="1100" b="0" i="1">
                            <a:latin typeface="Cambria Math" panose="02040503050406030204" pitchFamily="18" charset="0"/>
                          </a:rPr>
                          <m:t>𝑦</m:t>
                        </m:r>
                        <m:r>
                          <a:rPr lang="es-CR" sz="1100" b="0" i="1">
                            <a:latin typeface="Cambria Math" panose="02040503050406030204" pitchFamily="18" charset="0"/>
                          </a:rPr>
                          <m:t> </m:t>
                        </m:r>
                        <m:r>
                          <a:rPr lang="es-CR" sz="1100" b="0" i="1">
                            <a:latin typeface="Cambria Math" panose="02040503050406030204" pitchFamily="18" charset="0"/>
                          </a:rPr>
                          <m:t>𝑠𝑒𝑟𝑣𝑖𝑐𝑖𝑜𝑠</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E601-000002000000}"/>
                </a:ext>
              </a:extLst>
            </xdr:cNvPr>
            <xdr:cNvSpPr txBox="1"/>
          </xdr:nvSpPr>
          <xdr:spPr>
            <a:xfrm>
              <a:off x="4755620" y="4361920"/>
              <a:ext cx="2697918" cy="351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i="0">
                  <a:latin typeface="Cambria Math" panose="02040503050406030204" pitchFamily="18" charset="0"/>
                </a:rPr>
                <a:t>(</a:t>
              </a:r>
              <a:r>
                <a:rPr lang="es-CR" sz="1100" b="0" i="0">
                  <a:latin typeface="Cambria Math" panose="02040503050406030204" pitchFamily="18" charset="0"/>
                </a:rPr>
                <a:t>𝑆𝑒𝑟𝑣𝑖𝑐𝑖𝑜 𝑑𝑒 𝑑𝑒𝑢𝑑𝑎 𝑝ú𝑏𝑙𝑖𝑐𝑎)/(𝐸𝑥𝑝𝑜𝑟𝑡𝑎𝑐𝑖𝑜𝑛𝑒𝑠 𝑑𝑒 𝑏𝑖𝑒𝑛𝑒𝑠 𝑦 𝑠𝑒𝑟𝑣𝑖𝑐𝑖𝑜𝑠)</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wsDr>
</file>

<file path=xl/drawings/drawing304.xml><?xml version="1.0" encoding="utf-8"?>
<xdr:wsDr xmlns:xdr="http://schemas.openxmlformats.org/drawingml/2006/spreadsheetDrawing" xmlns:a="http://schemas.openxmlformats.org/drawingml/2006/main">
  <xdr:oneCellAnchor>
    <xdr:from>
      <xdr:col>3</xdr:col>
      <xdr:colOff>35720</xdr:colOff>
      <xdr:row>15</xdr:row>
      <xdr:rowOff>152400</xdr:rowOff>
    </xdr:from>
    <xdr:ext cx="5429250" cy="409920"/>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EA01-000002000000}"/>
                </a:ext>
              </a:extLst>
            </xdr:cNvPr>
            <xdr:cNvSpPr txBox="1"/>
          </xdr:nvSpPr>
          <xdr:spPr>
            <a:xfrm>
              <a:off x="4274345" y="6838950"/>
              <a:ext cx="5429250"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CR" sz="1100" i="1">
                            <a:latin typeface="Cambria Math" panose="02040503050406030204" pitchFamily="18" charset="0"/>
                          </a:rPr>
                        </m:ctrlPr>
                      </m:naryPr>
                      <m:sub/>
                      <m:sup/>
                      <m:e>
                        <m:r>
                          <a:rPr lang="es-CR" sz="1100" b="0" i="1">
                            <a:solidFill>
                              <a:schemeClr val="tx1"/>
                            </a:solidFill>
                            <a:effectLst/>
                            <a:latin typeface="Cambria Math" panose="02040503050406030204" pitchFamily="18" charset="0"/>
                            <a:ea typeface="+mn-ea"/>
                            <a:cs typeface="+mn-cs"/>
                          </a:rPr>
                          <m:t>𝐴𝑐𝑢𝑒𝑟𝑑𝑜𝑠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𝑝𝑟𝑜𝑔𝑟𝑎𝑚𝑎𝑠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𝑐𝑜𝑜𝑝𝑒𝑟𝑎𝑐𝑖</m:t>
                        </m:r>
                        <m:r>
                          <m:rPr>
                            <m:sty m:val="p"/>
                          </m:rPr>
                          <a:rPr lang="es-CR" sz="1100" b="0" i="1">
                            <a:solidFill>
                              <a:schemeClr val="tx1"/>
                            </a:solidFill>
                            <a:effectLst/>
                            <a:latin typeface="Cambria Math" panose="02040503050406030204" pitchFamily="18" charset="0"/>
                            <a:ea typeface="+mn-ea"/>
                            <a:cs typeface="+mn-cs"/>
                          </a:rPr>
                          <m:t>o</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𝑚𝑎𝑡𝑒𝑟𝑖𝑎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𝑐𝑖𝑒𝑛𝑐𝑖𝑎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𝑡𝑒𝑐𝑛𝑜𝑙𝑜𝑔</m:t>
                        </m:r>
                        <m:r>
                          <a:rPr lang="es-CR" sz="1100" b="0" i="1">
                            <a:solidFill>
                              <a:schemeClr val="tx1"/>
                            </a:solidFill>
                            <a:effectLst/>
                            <a:latin typeface="Cambria Math" panose="02040503050406030204" pitchFamily="18" charset="0"/>
                            <a:ea typeface="+mn-ea"/>
                            <a:cs typeface="+mn-cs"/>
                          </a:rPr>
                          <m:t>í</m:t>
                        </m:r>
                        <m:r>
                          <a:rPr lang="es-CR" sz="1100" b="0" i="1">
                            <a:solidFill>
                              <a:schemeClr val="tx1"/>
                            </a:solidFill>
                            <a:effectLst/>
                            <a:latin typeface="Cambria Math" panose="02040503050406030204" pitchFamily="18" charset="0"/>
                            <a:ea typeface="+mn-ea"/>
                            <a:cs typeface="+mn-cs"/>
                          </a:rPr>
                          <m:t>𝑎</m:t>
                        </m:r>
                      </m:e>
                    </m:nary>
                  </m:oMath>
                </m:oMathPara>
              </a14:m>
              <a:endParaRPr lang="es-CR" sz="1100"/>
            </a:p>
          </xdr:txBody>
        </xdr:sp>
      </mc:Choice>
      <mc:Fallback xmlns="">
        <xdr:sp macro="" textlink="">
          <xdr:nvSpPr>
            <xdr:cNvPr id="2" name="CuadroTexto 1">
              <a:extLst>
                <a:ext uri="{FF2B5EF4-FFF2-40B4-BE49-F238E27FC236}">
                  <a16:creationId xmlns:a16="http://schemas.microsoft.com/office/drawing/2014/main" id="{00000000-0008-0000-EA01-000002000000}"/>
                </a:ext>
              </a:extLst>
            </xdr:cNvPr>
            <xdr:cNvSpPr txBox="1"/>
          </xdr:nvSpPr>
          <xdr:spPr>
            <a:xfrm>
              <a:off x="4274345" y="6838950"/>
              <a:ext cx="5429250"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▒〖𝐴𝑐𝑢𝑒𝑟𝑑𝑜𝑠 𝑦 𝑝𝑟𝑜𝑔𝑟𝑎𝑚𝑎𝑠 𝑑𝑒 𝑐𝑜𝑜𝑝𝑒𝑟𝑎𝑐𝑖o𝑛 𝑒𝑛 𝑚𝑎𝑡𝑒𝑟𝑖𝑎 𝑑𝑒 𝑐𝑖𝑒𝑛𝑐𝑖𝑎 𝑦 𝑡𝑒𝑐𝑛𝑜𝑙𝑜𝑔í𝑎〗</a:t>
              </a:r>
              <a:endParaRPr lang="es-CR" sz="1100"/>
            </a:p>
          </xdr:txBody>
        </xdr:sp>
      </mc:Fallback>
    </mc:AlternateContent>
    <xdr:clientData/>
  </xdr:oneCellAnchor>
  <xdr:oneCellAnchor>
    <xdr:from>
      <xdr:col>3</xdr:col>
      <xdr:colOff>35720</xdr:colOff>
      <xdr:row>15</xdr:row>
      <xdr:rowOff>152400</xdr:rowOff>
    </xdr:from>
    <xdr:ext cx="5429250" cy="409920"/>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EA01-000002000000}"/>
                </a:ext>
              </a:extLst>
            </xdr:cNvPr>
            <xdr:cNvSpPr txBox="1"/>
          </xdr:nvSpPr>
          <xdr:spPr>
            <a:xfrm>
              <a:off x="4274345" y="6838950"/>
              <a:ext cx="5429250"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CR" sz="1100" i="1">
                            <a:latin typeface="Cambria Math" panose="02040503050406030204" pitchFamily="18" charset="0"/>
                          </a:rPr>
                        </m:ctrlPr>
                      </m:naryPr>
                      <m:sub/>
                      <m:sup/>
                      <m:e>
                        <m:r>
                          <a:rPr lang="es-CR" sz="1100" b="0" i="1">
                            <a:solidFill>
                              <a:schemeClr val="tx1"/>
                            </a:solidFill>
                            <a:effectLst/>
                            <a:latin typeface="Cambria Math" panose="02040503050406030204" pitchFamily="18" charset="0"/>
                            <a:ea typeface="+mn-ea"/>
                            <a:cs typeface="+mn-cs"/>
                          </a:rPr>
                          <m:t>𝐴𝑐𝑢𝑒𝑟𝑑𝑜𝑠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𝑝𝑟𝑜𝑔𝑟𝑎𝑚𝑎𝑠</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𝑐𝑜𝑜𝑝𝑒𝑟𝑎𝑐𝑖</m:t>
                        </m:r>
                        <m:r>
                          <m:rPr>
                            <m:sty m:val="p"/>
                          </m:rPr>
                          <a:rPr lang="es-CR" sz="1100" b="0" i="1">
                            <a:solidFill>
                              <a:schemeClr val="tx1"/>
                            </a:solidFill>
                            <a:effectLst/>
                            <a:latin typeface="Cambria Math" panose="02040503050406030204" pitchFamily="18" charset="0"/>
                            <a:ea typeface="+mn-ea"/>
                            <a:cs typeface="+mn-cs"/>
                          </a:rPr>
                          <m:t>o</m:t>
                        </m:r>
                        <m:r>
                          <a:rPr lang="es-CR" sz="1100" b="0" i="1">
                            <a:solidFill>
                              <a:schemeClr val="tx1"/>
                            </a:solidFill>
                            <a:effectLst/>
                            <a:latin typeface="Cambria Math" panose="02040503050406030204" pitchFamily="18" charset="0"/>
                            <a:ea typeface="+mn-ea"/>
                            <a:cs typeface="+mn-cs"/>
                          </a:rPr>
                          <m:t>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𝑒𝑛</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𝑚𝑎𝑡𝑒𝑟𝑖𝑎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𝑑𝑒</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𝑐𝑖𝑒𝑛𝑐𝑖𝑎</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𝑦</m:t>
                        </m:r>
                        <m:r>
                          <a:rPr lang="es-CR" sz="1100" b="0" i="1">
                            <a:solidFill>
                              <a:schemeClr val="tx1"/>
                            </a:solidFill>
                            <a:effectLst/>
                            <a:latin typeface="Cambria Math" panose="02040503050406030204" pitchFamily="18" charset="0"/>
                            <a:ea typeface="+mn-ea"/>
                            <a:cs typeface="+mn-cs"/>
                          </a:rPr>
                          <m:t> </m:t>
                        </m:r>
                        <m:r>
                          <a:rPr lang="es-CR" sz="1100" b="0" i="1">
                            <a:solidFill>
                              <a:schemeClr val="tx1"/>
                            </a:solidFill>
                            <a:effectLst/>
                            <a:latin typeface="Cambria Math" panose="02040503050406030204" pitchFamily="18" charset="0"/>
                            <a:ea typeface="+mn-ea"/>
                            <a:cs typeface="+mn-cs"/>
                          </a:rPr>
                          <m:t>𝑡𝑒𝑐𝑛𝑜𝑙𝑜𝑔</m:t>
                        </m:r>
                        <m:r>
                          <a:rPr lang="es-CR" sz="1100" b="0" i="1">
                            <a:solidFill>
                              <a:schemeClr val="tx1"/>
                            </a:solidFill>
                            <a:effectLst/>
                            <a:latin typeface="Cambria Math" panose="02040503050406030204" pitchFamily="18" charset="0"/>
                            <a:ea typeface="+mn-ea"/>
                            <a:cs typeface="+mn-cs"/>
                          </a:rPr>
                          <m:t>í</m:t>
                        </m:r>
                        <m:r>
                          <a:rPr lang="es-CR" sz="1100" b="0" i="1">
                            <a:solidFill>
                              <a:schemeClr val="tx1"/>
                            </a:solidFill>
                            <a:effectLst/>
                            <a:latin typeface="Cambria Math" panose="02040503050406030204" pitchFamily="18" charset="0"/>
                            <a:ea typeface="+mn-ea"/>
                            <a:cs typeface="+mn-cs"/>
                          </a:rPr>
                          <m:t>𝑎</m:t>
                        </m:r>
                      </m:e>
                    </m:nary>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EA01-000002000000}"/>
                </a:ext>
              </a:extLst>
            </xdr:cNvPr>
            <xdr:cNvSpPr txBox="1"/>
          </xdr:nvSpPr>
          <xdr:spPr>
            <a:xfrm>
              <a:off x="4274345" y="6838950"/>
              <a:ext cx="5429250"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CR" sz="1100" i="0">
                  <a:latin typeface="Cambria Math" panose="02040503050406030204" pitchFamily="18" charset="0"/>
                </a:rPr>
                <a:t>∑</a:t>
              </a:r>
              <a:r>
                <a:rPr lang="es-CR" sz="1100" b="0" i="0">
                  <a:solidFill>
                    <a:schemeClr val="tx1"/>
                  </a:solidFill>
                  <a:effectLst/>
                  <a:latin typeface="Cambria Math" panose="02040503050406030204" pitchFamily="18" charset="0"/>
                  <a:ea typeface="+mn-ea"/>
                  <a:cs typeface="+mn-cs"/>
                </a:rPr>
                <a:t>▒〖𝐴𝑐𝑢𝑒𝑟𝑑𝑜𝑠 𝑦 𝑝𝑟𝑜𝑔𝑟𝑎𝑚𝑎𝑠 𝑑𝑒 𝑐𝑜𝑜𝑝𝑒𝑟𝑎𝑐𝑖o𝑛 𝑒𝑛 𝑚𝑎𝑡𝑒𝑟𝑖𝑎 𝑑𝑒 𝑐𝑖𝑒𝑛𝑐𝑖𝑎 𝑦 𝑡𝑒𝑐𝑛𝑜𝑙𝑜𝑔í𝑎〗</a:t>
              </a:r>
              <a:endParaRPr lang="es-CR" sz="1100"/>
            </a:p>
          </xdr:txBody>
        </xdr:sp>
      </mc:Fallback>
    </mc:AlternateContent>
    <xdr:clientData/>
  </xdr:oneCellAnchor>
</xdr:wsDr>
</file>

<file path=xl/drawings/drawing305.xml><?xml version="1.0" encoding="utf-8"?>
<xdr:wsDr xmlns:xdr="http://schemas.openxmlformats.org/drawingml/2006/spreadsheetDrawing" xmlns:a="http://schemas.openxmlformats.org/drawingml/2006/main">
  <xdr:twoCellAnchor>
    <xdr:from>
      <xdr:col>7</xdr:col>
      <xdr:colOff>19050</xdr:colOff>
      <xdr:row>9</xdr:row>
      <xdr:rowOff>80962</xdr:rowOff>
    </xdr:from>
    <xdr:to>
      <xdr:col>13</xdr:col>
      <xdr:colOff>19050</xdr:colOff>
      <xdr:row>25</xdr:row>
      <xdr:rowOff>42862</xdr:rowOff>
    </xdr:to>
    <xdr:graphicFrame macro="">
      <xdr:nvGraphicFramePr>
        <xdr:cNvPr id="2" name="Gráfico 1">
          <a:extLst>
            <a:ext uri="{FF2B5EF4-FFF2-40B4-BE49-F238E27FC236}">
              <a16:creationId xmlns:a16="http://schemas.microsoft.com/office/drawing/2014/main" id="{00000000-0008-0000-EB01-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6.xml><?xml version="1.0" encoding="utf-8"?>
<xdr:wsDr xmlns:xdr="http://schemas.openxmlformats.org/drawingml/2006/spreadsheetDrawing" xmlns:a="http://schemas.openxmlformats.org/drawingml/2006/main">
  <xdr:oneCellAnchor>
    <xdr:from>
      <xdr:col>3</xdr:col>
      <xdr:colOff>1095375</xdr:colOff>
      <xdr:row>15</xdr:row>
      <xdr:rowOff>61912</xdr:rowOff>
    </xdr:from>
    <xdr:ext cx="3258649" cy="382605"/>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00000000-0008-0000-EC01-000002000000}"/>
                </a:ext>
              </a:extLst>
            </xdr:cNvPr>
            <xdr:cNvSpPr txBox="1"/>
          </xdr:nvSpPr>
          <xdr:spPr>
            <a:xfrm>
              <a:off x="4981575" y="6272212"/>
              <a:ext cx="3258649"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𝑁</m:t>
                        </m:r>
                        <m:r>
                          <a:rPr lang="es-CR" sz="1200" b="0" i="1">
                            <a:latin typeface="Cambria Math" panose="02040503050406030204" pitchFamily="18" charset="0"/>
                          </a:rPr>
                          <m:t>ú</m:t>
                        </m:r>
                        <m:r>
                          <a:rPr lang="es-CR" sz="1200" b="0" i="1">
                            <a:latin typeface="Cambria Math" panose="02040503050406030204" pitchFamily="18" charset="0"/>
                          </a:rPr>
                          <m:t>𝑚𝑒𝑟𝑜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𝑠𝑢𝑠𝑐𝑟𝑖𝑝𝑐𝑖𝑜𝑛𝑒𝑠</m:t>
                        </m:r>
                        <m:r>
                          <a:rPr lang="es-CR" sz="1200" b="0" i="1">
                            <a:latin typeface="Cambria Math" panose="02040503050406030204" pitchFamily="18" charset="0"/>
                          </a:rPr>
                          <m:t> </m:t>
                        </m:r>
                        <m:r>
                          <a:rPr lang="es-CR" sz="1200" b="0" i="1">
                            <a:latin typeface="Cambria Math" panose="02040503050406030204" pitchFamily="18" charset="0"/>
                          </a:rPr>
                          <m:t>𝑎</m:t>
                        </m:r>
                        <m:r>
                          <a:rPr lang="es-CR" sz="1200" b="0" i="1">
                            <a:latin typeface="Cambria Math" panose="02040503050406030204" pitchFamily="18" charset="0"/>
                          </a:rPr>
                          <m:t> </m:t>
                        </m:r>
                        <m:r>
                          <a:rPr lang="es-CR" sz="1200" b="0" i="1">
                            <a:latin typeface="Cambria Math" panose="02040503050406030204" pitchFamily="18" charset="0"/>
                          </a:rPr>
                          <m:t>𝑖𝑛𝑡𝑒𝑟𝑛𝑒𝑡</m:t>
                        </m:r>
                        <m:r>
                          <a:rPr lang="es-CR" sz="1200" b="0" i="1">
                            <a:latin typeface="Cambria Math" panose="02040503050406030204" pitchFamily="18" charset="0"/>
                          </a:rPr>
                          <m:t> </m:t>
                        </m:r>
                        <m:r>
                          <a:rPr lang="es-CR" sz="1200" b="0" i="1">
                            <a:latin typeface="Cambria Math" panose="02040503050406030204" pitchFamily="18" charset="0"/>
                          </a:rPr>
                          <m:t>𝑓𝑖𝑗𝑜</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𝑙𝑎</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solidFill>
                          <a:schemeClr val="tx1"/>
                        </a:solidFill>
                        <a:effectLst/>
                        <a:latin typeface="Cambria Math" panose="02040503050406030204" pitchFamily="18" charset="0"/>
                        <a:ea typeface="+mn-ea"/>
                        <a:cs typeface="+mn-cs"/>
                      </a:rPr>
                      <m:t>×</m:t>
                    </m:r>
                    <m:r>
                      <a:rPr lang="es-CR" sz="1200" b="0" i="1">
                        <a:latin typeface="Cambria Math" panose="02040503050406030204" pitchFamily="18" charset="0"/>
                      </a:rPr>
                      <m:t>100</m:t>
                    </m:r>
                  </m:oMath>
                </m:oMathPara>
              </a14:m>
              <a:endParaRPr lang="es-CR" sz="1200"/>
            </a:p>
          </xdr:txBody>
        </xdr:sp>
      </mc:Choice>
      <mc:Fallback xmlns="">
        <xdr:sp macro="" textlink="">
          <xdr:nvSpPr>
            <xdr:cNvPr id="2" name="CuadroTexto 1">
              <a:extLst>
                <a:ext uri="{FF2B5EF4-FFF2-40B4-BE49-F238E27FC236}">
                  <a16:creationId xmlns:a16="http://schemas.microsoft.com/office/drawing/2014/main" id="{00000000-0008-0000-EC01-000002000000}"/>
                </a:ext>
              </a:extLst>
            </xdr:cNvPr>
            <xdr:cNvSpPr txBox="1"/>
          </xdr:nvSpPr>
          <xdr:spPr>
            <a:xfrm>
              <a:off x="4981575" y="6272212"/>
              <a:ext cx="3258649"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𝑁ú𝑚𝑒𝑟𝑜 𝑑𝑒 𝑠𝑢𝑠𝑐𝑟𝑖𝑝𝑐𝑖𝑜𝑛𝑒𝑠 𝑎 𝑖𝑛𝑡𝑒𝑟𝑛𝑒𝑡 𝑓𝑖𝑗𝑜)/(𝑇𝑜𝑡𝑎𝑙 𝑑𝑒 𝑙𝑎 𝑝𝑜𝑏𝑙𝑎𝑐𝑖ó𝑛)</a:t>
              </a:r>
              <a:r>
                <a:rPr lang="es-CR" sz="1200" b="0" i="0">
                  <a:solidFill>
                    <a:schemeClr val="tx1"/>
                  </a:solidFill>
                  <a:effectLst/>
                  <a:latin typeface="Cambria Math" panose="02040503050406030204" pitchFamily="18" charset="0"/>
                  <a:ea typeface="+mn-ea"/>
                  <a:cs typeface="+mn-cs"/>
                </a:rPr>
                <a:t>×</a:t>
              </a:r>
              <a:r>
                <a:rPr lang="es-CR" sz="1200" b="0" i="0">
                  <a:latin typeface="Cambria Math" panose="02040503050406030204" pitchFamily="18" charset="0"/>
                </a:rPr>
                <a:t>100</a:t>
              </a:r>
              <a:endParaRPr lang="es-CR" sz="1200"/>
            </a:p>
          </xdr:txBody>
        </xdr:sp>
      </mc:Fallback>
    </mc:AlternateContent>
    <xdr:clientData/>
  </xdr:oneCellAnchor>
  <xdr:oneCellAnchor>
    <xdr:from>
      <xdr:col>3</xdr:col>
      <xdr:colOff>1095375</xdr:colOff>
      <xdr:row>15</xdr:row>
      <xdr:rowOff>61912</xdr:rowOff>
    </xdr:from>
    <xdr:ext cx="3258649" cy="382605"/>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EC01-000002000000}"/>
                </a:ext>
              </a:extLst>
            </xdr:cNvPr>
            <xdr:cNvSpPr txBox="1"/>
          </xdr:nvSpPr>
          <xdr:spPr>
            <a:xfrm>
              <a:off x="4981575" y="6272212"/>
              <a:ext cx="3258649"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200" i="1">
                            <a:latin typeface="Cambria Math" panose="02040503050406030204" pitchFamily="18" charset="0"/>
                          </a:rPr>
                        </m:ctrlPr>
                      </m:fPr>
                      <m:num>
                        <m:r>
                          <a:rPr lang="es-CR" sz="1200" b="0" i="1">
                            <a:latin typeface="Cambria Math" panose="02040503050406030204" pitchFamily="18" charset="0"/>
                          </a:rPr>
                          <m:t>𝑁</m:t>
                        </m:r>
                        <m:r>
                          <a:rPr lang="es-CR" sz="1200" b="0" i="1">
                            <a:latin typeface="Cambria Math" panose="02040503050406030204" pitchFamily="18" charset="0"/>
                          </a:rPr>
                          <m:t>ú</m:t>
                        </m:r>
                        <m:r>
                          <a:rPr lang="es-CR" sz="1200" b="0" i="1">
                            <a:latin typeface="Cambria Math" panose="02040503050406030204" pitchFamily="18" charset="0"/>
                          </a:rPr>
                          <m:t>𝑚𝑒𝑟𝑜</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𝑠𝑢𝑠𝑐𝑟𝑖𝑝𝑐𝑖𝑜𝑛𝑒𝑠</m:t>
                        </m:r>
                        <m:r>
                          <a:rPr lang="es-CR" sz="1200" b="0" i="1">
                            <a:latin typeface="Cambria Math" panose="02040503050406030204" pitchFamily="18" charset="0"/>
                          </a:rPr>
                          <m:t> </m:t>
                        </m:r>
                        <m:r>
                          <a:rPr lang="es-CR" sz="1200" b="0" i="1">
                            <a:latin typeface="Cambria Math" panose="02040503050406030204" pitchFamily="18" charset="0"/>
                          </a:rPr>
                          <m:t>𝑎</m:t>
                        </m:r>
                        <m:r>
                          <a:rPr lang="es-CR" sz="1200" b="0" i="1">
                            <a:latin typeface="Cambria Math" panose="02040503050406030204" pitchFamily="18" charset="0"/>
                          </a:rPr>
                          <m:t> </m:t>
                        </m:r>
                        <m:r>
                          <a:rPr lang="es-CR" sz="1200" b="0" i="1">
                            <a:latin typeface="Cambria Math" panose="02040503050406030204" pitchFamily="18" charset="0"/>
                          </a:rPr>
                          <m:t>𝑖𝑛𝑡𝑒𝑟𝑛𝑒𝑡</m:t>
                        </m:r>
                        <m:r>
                          <a:rPr lang="es-CR" sz="1200" b="0" i="1">
                            <a:latin typeface="Cambria Math" panose="02040503050406030204" pitchFamily="18" charset="0"/>
                          </a:rPr>
                          <m:t> </m:t>
                        </m:r>
                        <m:r>
                          <a:rPr lang="es-CR" sz="1200" b="0" i="1">
                            <a:latin typeface="Cambria Math" panose="02040503050406030204" pitchFamily="18" charset="0"/>
                          </a:rPr>
                          <m:t>𝑓𝑖𝑗𝑜</m:t>
                        </m:r>
                      </m:num>
                      <m:den>
                        <m:r>
                          <a:rPr lang="es-CR" sz="1200" b="0" i="1">
                            <a:latin typeface="Cambria Math" panose="02040503050406030204" pitchFamily="18" charset="0"/>
                          </a:rPr>
                          <m:t>𝑇𝑜𝑡𝑎𝑙</m:t>
                        </m:r>
                        <m:r>
                          <a:rPr lang="es-CR" sz="1200" b="0" i="1">
                            <a:latin typeface="Cambria Math" panose="02040503050406030204" pitchFamily="18" charset="0"/>
                          </a:rPr>
                          <m:t> </m:t>
                        </m:r>
                        <m:r>
                          <a:rPr lang="es-CR" sz="1200" b="0" i="1">
                            <a:latin typeface="Cambria Math" panose="02040503050406030204" pitchFamily="18" charset="0"/>
                          </a:rPr>
                          <m:t>𝑑𝑒</m:t>
                        </m:r>
                        <m:r>
                          <a:rPr lang="es-CR" sz="1200" b="0" i="1">
                            <a:latin typeface="Cambria Math" panose="02040503050406030204" pitchFamily="18" charset="0"/>
                          </a:rPr>
                          <m:t> </m:t>
                        </m:r>
                        <m:r>
                          <a:rPr lang="es-CR" sz="1200" b="0" i="1">
                            <a:latin typeface="Cambria Math" panose="02040503050406030204" pitchFamily="18" charset="0"/>
                          </a:rPr>
                          <m:t>𝑙𝑎</m:t>
                        </m:r>
                        <m:r>
                          <a:rPr lang="es-CR" sz="1200" b="0" i="1">
                            <a:latin typeface="Cambria Math" panose="02040503050406030204" pitchFamily="18" charset="0"/>
                          </a:rPr>
                          <m:t> </m:t>
                        </m:r>
                        <m:r>
                          <a:rPr lang="es-CR" sz="1200" b="0" i="1">
                            <a:latin typeface="Cambria Math" panose="02040503050406030204" pitchFamily="18" charset="0"/>
                          </a:rPr>
                          <m:t>𝑝𝑜𝑏𝑙𝑎𝑐𝑖</m:t>
                        </m:r>
                        <m:r>
                          <a:rPr lang="es-CR" sz="1200" b="0" i="1">
                            <a:latin typeface="Cambria Math" panose="02040503050406030204" pitchFamily="18" charset="0"/>
                          </a:rPr>
                          <m:t>ó</m:t>
                        </m:r>
                        <m:r>
                          <a:rPr lang="es-CR" sz="1200" b="0" i="1">
                            <a:latin typeface="Cambria Math" panose="02040503050406030204" pitchFamily="18" charset="0"/>
                          </a:rPr>
                          <m:t>𝑛</m:t>
                        </m:r>
                      </m:den>
                    </m:f>
                    <m:r>
                      <a:rPr lang="es-CR" sz="1200" b="0" i="1">
                        <a:solidFill>
                          <a:schemeClr val="tx1"/>
                        </a:solidFill>
                        <a:effectLst/>
                        <a:latin typeface="Cambria Math" panose="02040503050406030204" pitchFamily="18" charset="0"/>
                        <a:ea typeface="+mn-ea"/>
                        <a:cs typeface="+mn-cs"/>
                      </a:rPr>
                      <m:t>×</m:t>
                    </m:r>
                    <m:r>
                      <a:rPr lang="es-CR" sz="1200" b="0" i="1">
                        <a:latin typeface="Cambria Math" panose="02040503050406030204" pitchFamily="18" charset="0"/>
                      </a:rPr>
                      <m:t>100</m:t>
                    </m:r>
                  </m:oMath>
                </m:oMathPara>
              </a14:m>
              <a:endParaRPr lang="es-CR" sz="1200"/>
            </a:p>
          </xdr:txBody>
        </xdr:sp>
      </mc:Choice>
      <mc:Fallback xmlns="">
        <xdr:sp macro="" textlink="">
          <xdr:nvSpPr>
            <xdr:cNvPr id="3" name="CuadroTexto 2">
              <a:extLst>
                <a:ext uri="{FF2B5EF4-FFF2-40B4-BE49-F238E27FC236}">
                  <a16:creationId xmlns:a16="http://schemas.microsoft.com/office/drawing/2014/main" id="{00000000-0008-0000-EC01-000002000000}"/>
                </a:ext>
              </a:extLst>
            </xdr:cNvPr>
            <xdr:cNvSpPr txBox="1"/>
          </xdr:nvSpPr>
          <xdr:spPr>
            <a:xfrm>
              <a:off x="4981575" y="6272212"/>
              <a:ext cx="3258649" cy="382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200" i="0">
                  <a:latin typeface="Cambria Math" panose="02040503050406030204" pitchFamily="18" charset="0"/>
                </a:rPr>
                <a:t>(</a:t>
              </a:r>
              <a:r>
                <a:rPr lang="es-CR" sz="1200" b="0" i="0">
                  <a:latin typeface="Cambria Math" panose="02040503050406030204" pitchFamily="18" charset="0"/>
                </a:rPr>
                <a:t>𝑁ú𝑚𝑒𝑟𝑜 𝑑𝑒 𝑠𝑢𝑠𝑐𝑟𝑖𝑝𝑐𝑖𝑜𝑛𝑒𝑠 𝑎 𝑖𝑛𝑡𝑒𝑟𝑛𝑒𝑡 𝑓𝑖𝑗𝑜)/(𝑇𝑜𝑡𝑎𝑙 𝑑𝑒 𝑙𝑎 𝑝𝑜𝑏𝑙𝑎𝑐𝑖ó𝑛)</a:t>
              </a:r>
              <a:r>
                <a:rPr lang="es-CR" sz="1200" b="0" i="0">
                  <a:solidFill>
                    <a:schemeClr val="tx1"/>
                  </a:solidFill>
                  <a:effectLst/>
                  <a:latin typeface="Cambria Math" panose="02040503050406030204" pitchFamily="18" charset="0"/>
                  <a:ea typeface="+mn-ea"/>
                  <a:cs typeface="+mn-cs"/>
                </a:rPr>
                <a:t>×</a:t>
              </a:r>
              <a:r>
                <a:rPr lang="es-CR" sz="1200" b="0" i="0">
                  <a:latin typeface="Cambria Math" panose="02040503050406030204" pitchFamily="18" charset="0"/>
                </a:rPr>
                <a:t>100</a:t>
              </a:r>
              <a:endParaRPr lang="es-CR" sz="1200"/>
            </a:p>
          </xdr:txBody>
        </xdr:sp>
      </mc:Fallback>
    </mc:AlternateContent>
    <xdr:clientData/>
  </xdr:oneCellAnchor>
</xdr:wsDr>
</file>

<file path=xl/drawings/drawing307.xml><?xml version="1.0" encoding="utf-8"?>
<xdr:wsDr xmlns:xdr="http://schemas.openxmlformats.org/drawingml/2006/spreadsheetDrawing" xmlns:a="http://schemas.openxmlformats.org/drawingml/2006/main">
  <xdr:twoCellAnchor>
    <xdr:from>
      <xdr:col>1</xdr:col>
      <xdr:colOff>1028699</xdr:colOff>
      <xdr:row>25</xdr:row>
      <xdr:rowOff>90487</xdr:rowOff>
    </xdr:from>
    <xdr:to>
      <xdr:col>8</xdr:col>
      <xdr:colOff>647699</xdr:colOff>
      <xdr:row>44</xdr:row>
      <xdr:rowOff>119062</xdr:rowOff>
    </xdr:to>
    <xdr:graphicFrame macro="">
      <xdr:nvGraphicFramePr>
        <xdr:cNvPr id="2" name="Gráfico 1">
          <a:extLst>
            <a:ext uri="{FF2B5EF4-FFF2-40B4-BE49-F238E27FC236}">
              <a16:creationId xmlns:a16="http://schemas.microsoft.com/office/drawing/2014/main" id="{00000000-0008-0000-EF01-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8.xml><?xml version="1.0" encoding="utf-8"?>
<xdr:wsDr xmlns:xdr="http://schemas.openxmlformats.org/drawingml/2006/spreadsheetDrawing" xmlns:a="http://schemas.openxmlformats.org/drawingml/2006/main">
  <xdr:oneCellAnchor>
    <xdr:from>
      <xdr:col>3</xdr:col>
      <xdr:colOff>266700</xdr:colOff>
      <xdr:row>15</xdr:row>
      <xdr:rowOff>90487</xdr:rowOff>
    </xdr:from>
    <xdr:ext cx="3904338" cy="481735"/>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00000000-0008-0000-F001-000002000000}"/>
                </a:ext>
              </a:extLst>
            </xdr:cNvPr>
            <xdr:cNvSpPr txBox="1"/>
          </xdr:nvSpPr>
          <xdr:spPr>
            <a:xfrm>
              <a:off x="4391025" y="4233862"/>
              <a:ext cx="3904338" cy="4817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b="0" i="1">
                                <a:latin typeface="Cambria Math" panose="02040503050406030204" pitchFamily="18" charset="0"/>
                              </a:rPr>
                            </m:ctrlPr>
                          </m:eqArrPr>
                          <m:e>
                            <m:r>
                              <a:rPr lang="es-CR" sz="1100" b="0" i="1">
                                <a:latin typeface="Cambria Math" panose="02040503050406030204" pitchFamily="18" charset="0"/>
                              </a:rPr>
                              <m:t>𝑁</m:t>
                            </m:r>
                            <m:r>
                              <a:rPr lang="es-CR" sz="1100" b="0" i="1">
                                <a:latin typeface="Cambria Math" panose="02040503050406030204" pitchFamily="18" charset="0"/>
                              </a:rPr>
                              <m:t>ú</m:t>
                            </m:r>
                            <m:r>
                              <a:rPr lang="es-CR" sz="1100" b="0" i="1">
                                <a:latin typeface="Cambria Math" panose="02040503050406030204" pitchFamily="18" charset="0"/>
                              </a:rPr>
                              <m:t>𝑚𝑒𝑟𝑜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5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r>
                              <a:rPr lang="es-CR" sz="1100" b="0" i="1">
                                <a:latin typeface="Cambria Math" panose="02040503050406030204" pitchFamily="18" charset="0"/>
                              </a:rPr>
                              <m:t> </m:t>
                            </m:r>
                            <m:r>
                              <a:rPr lang="es-CR" sz="1100" b="0" i="1">
                                <a:latin typeface="Cambria Math" panose="02040503050406030204" pitchFamily="18" charset="0"/>
                              </a:rPr>
                              <m:t>𝑜</m:t>
                            </m:r>
                            <m:r>
                              <a:rPr lang="es-CR" sz="1100" b="0" i="1">
                                <a:latin typeface="Cambria Math" panose="02040503050406030204" pitchFamily="18" charset="0"/>
                              </a:rPr>
                              <m:t> </m:t>
                            </m:r>
                            <m:r>
                              <a:rPr lang="es-CR" sz="1100" b="0" i="1">
                                <a:latin typeface="Cambria Math" panose="02040503050406030204" pitchFamily="18" charset="0"/>
                              </a:rPr>
                              <m:t>𝑚</m:t>
                            </m:r>
                            <m:r>
                              <a:rPr lang="es-CR" sz="1100" b="0" i="1">
                                <a:latin typeface="Cambria Math" panose="02040503050406030204" pitchFamily="18" charset="0"/>
                              </a:rPr>
                              <m:t>á</m:t>
                            </m:r>
                            <m:r>
                              <a:rPr lang="es-CR" sz="1100" b="0" i="1">
                                <a:latin typeface="Cambria Math" panose="02040503050406030204" pitchFamily="18" charset="0"/>
                              </a:rPr>
                              <m:t>𝑠</m:t>
                            </m:r>
                            <m:r>
                              <a:rPr lang="es-CR" sz="1100" b="0" i="1">
                                <a:latin typeface="Cambria Math" panose="02040503050406030204" pitchFamily="18" charset="0"/>
                              </a:rPr>
                              <m:t> </m:t>
                            </m:r>
                            <m:r>
                              <a:rPr lang="es-CR" sz="1100" b="0" i="1">
                                <a:latin typeface="Cambria Math" panose="02040503050406030204" pitchFamily="18" charset="0"/>
                              </a:rPr>
                              <m:t>𝑞𝑢𝑒</m:t>
                            </m:r>
                            <m:r>
                              <a:rPr lang="es-CR" sz="1100" b="0" i="1">
                                <a:latin typeface="Cambria Math" panose="02040503050406030204" pitchFamily="18" charset="0"/>
                              </a:rPr>
                              <m:t> </m:t>
                            </m:r>
                            <m:r>
                              <a:rPr lang="es-CR" sz="1100" b="0" i="1">
                                <a:latin typeface="Cambria Math" panose="02040503050406030204" pitchFamily="18" charset="0"/>
                              </a:rPr>
                              <m:t>h𝑎𝑛</m:t>
                            </m:r>
                            <m:r>
                              <a:rPr lang="es-CR" sz="1100" b="0" i="1">
                                <a:latin typeface="Cambria Math" panose="02040503050406030204" pitchFamily="18" charset="0"/>
                              </a:rPr>
                              <m:t> </m:t>
                            </m:r>
                            <m:r>
                              <a:rPr lang="es-CR" sz="1100" b="0" i="1">
                                <a:latin typeface="Cambria Math" panose="02040503050406030204" pitchFamily="18" charset="0"/>
                              </a:rPr>
                              <m:t>𝑢𝑡𝑖𝑙𝑖𝑧𝑎𝑑𝑜</m:t>
                            </m:r>
                            <m:r>
                              <a:rPr lang="es-CR" sz="1100" b="0" i="1">
                                <a:latin typeface="Cambria Math" panose="02040503050406030204" pitchFamily="18" charset="0"/>
                              </a:rPr>
                              <m:t> </m:t>
                            </m:r>
                          </m:e>
                          <m:e>
                            <m:r>
                              <a:rPr lang="es-CR" sz="1100" b="0" i="1">
                                <a:latin typeface="Cambria Math" panose="02040503050406030204" pitchFamily="18" charset="0"/>
                              </a:rPr>
                              <m:t>𝑖𝑛𝑡𝑒𝑟𝑛𝑒𝑡</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𝑙𝑜𝑠</m:t>
                            </m:r>
                            <m:r>
                              <a:rPr lang="es-CR" sz="1100" b="0" i="1">
                                <a:latin typeface="Cambria Math" panose="02040503050406030204" pitchFamily="18" charset="0"/>
                              </a:rPr>
                              <m:t> ú</m:t>
                            </m:r>
                            <m:r>
                              <a:rPr lang="es-CR" sz="1100" b="0" i="1">
                                <a:latin typeface="Cambria Math" panose="02040503050406030204" pitchFamily="18" charset="0"/>
                              </a:rPr>
                              <m:t>𝑙𝑡𝑖𝑚𝑜𝑠</m:t>
                            </m:r>
                            <m:r>
                              <a:rPr lang="es-CR" sz="1100" b="0" i="1">
                                <a:latin typeface="Cambria Math" panose="02040503050406030204" pitchFamily="18" charset="0"/>
                              </a:rPr>
                              <m:t> 3 </m:t>
                            </m:r>
                            <m:r>
                              <a:rPr lang="es-CR" sz="1100" b="0" i="1">
                                <a:latin typeface="Cambria Math" panose="02040503050406030204" pitchFamily="18" charset="0"/>
                              </a:rPr>
                              <m:t>𝑚𝑒𝑠𝑒𝑠</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5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r>
                          <a:rPr lang="es-CR" sz="1100" b="0" i="1">
                            <a:latin typeface="Cambria Math" panose="02040503050406030204" pitchFamily="18" charset="0"/>
                          </a:rPr>
                          <m:t> </m:t>
                        </m:r>
                        <m:r>
                          <a:rPr lang="es-CR" sz="1100" b="0" i="1">
                            <a:latin typeface="Cambria Math" panose="02040503050406030204" pitchFamily="18" charset="0"/>
                          </a:rPr>
                          <m:t>𝑜</m:t>
                        </m:r>
                        <m:r>
                          <a:rPr lang="es-CR" sz="1100" b="0" i="1">
                            <a:latin typeface="Cambria Math" panose="02040503050406030204" pitchFamily="18" charset="0"/>
                          </a:rPr>
                          <m:t> </m:t>
                        </m:r>
                        <m:r>
                          <a:rPr lang="es-CR" sz="1100" b="0" i="1">
                            <a:latin typeface="Cambria Math" panose="02040503050406030204" pitchFamily="18" charset="0"/>
                          </a:rPr>
                          <m:t>𝑚</m:t>
                        </m:r>
                        <m:r>
                          <a:rPr lang="es-CR" sz="1100" b="0" i="1">
                            <a:latin typeface="Cambria Math" panose="02040503050406030204" pitchFamily="18" charset="0"/>
                          </a:rPr>
                          <m:t>á</m:t>
                        </m:r>
                        <m:r>
                          <a:rPr lang="es-CR" sz="1100" b="0" i="1">
                            <a:latin typeface="Cambria Math" panose="02040503050406030204" pitchFamily="18" charset="0"/>
                          </a:rPr>
                          <m:t>𝑠</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3" name="CuadroTexto 2">
              <a:extLst>
                <a:ext uri="{FF2B5EF4-FFF2-40B4-BE49-F238E27FC236}">
                  <a16:creationId xmlns:a16="http://schemas.microsoft.com/office/drawing/2014/main" id="{00000000-0008-0000-F001-000002000000}"/>
                </a:ext>
              </a:extLst>
            </xdr:cNvPr>
            <xdr:cNvSpPr txBox="1"/>
          </xdr:nvSpPr>
          <xdr:spPr>
            <a:xfrm>
              <a:off x="4391025" y="4233862"/>
              <a:ext cx="3904338" cy="4817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█(𝑁ú𝑚𝑒𝑟𝑜 𝑑𝑒 𝑝𝑒𝑟𝑠𝑜𝑛𝑎𝑠 𝑑𝑒 5 𝑎ñ𝑜𝑠 𝑜 𝑚á𝑠 𝑞𝑢𝑒 ℎ𝑎𝑛 𝑢𝑡𝑖𝑙𝑖𝑧𝑎𝑑𝑜 @𝑖𝑛𝑡𝑒𝑟𝑛𝑒𝑡 𝑒𝑛 𝑙𝑜𝑠 ú𝑙𝑡𝑖𝑚𝑜𝑠 3 𝑚𝑒𝑠𝑒𝑠)/(𝑇𝑜𝑡𝑎𝑙 𝑑𝑒 𝑝𝑜𝑏𝑙𝑎𝑐𝑖ó𝑛 𝑑𝑒 5 𝑎ñ𝑜𝑠 𝑜 𝑚á𝑠)</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oneCellAnchor>
    <xdr:from>
      <xdr:col>3</xdr:col>
      <xdr:colOff>266700</xdr:colOff>
      <xdr:row>15</xdr:row>
      <xdr:rowOff>90487</xdr:rowOff>
    </xdr:from>
    <xdr:ext cx="3904338" cy="481735"/>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00000000-0008-0000-F001-000002000000}"/>
                </a:ext>
              </a:extLst>
            </xdr:cNvPr>
            <xdr:cNvSpPr txBox="1"/>
          </xdr:nvSpPr>
          <xdr:spPr>
            <a:xfrm>
              <a:off x="4391025" y="4424362"/>
              <a:ext cx="3904338" cy="4817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CR" sz="1100" i="1">
                            <a:latin typeface="Cambria Math" panose="02040503050406030204" pitchFamily="18" charset="0"/>
                          </a:rPr>
                        </m:ctrlPr>
                      </m:fPr>
                      <m:num>
                        <m:eqArr>
                          <m:eqArrPr>
                            <m:ctrlPr>
                              <a:rPr lang="es-CR" sz="1100" b="0" i="1">
                                <a:latin typeface="Cambria Math" panose="02040503050406030204" pitchFamily="18" charset="0"/>
                              </a:rPr>
                            </m:ctrlPr>
                          </m:eqArrPr>
                          <m:e>
                            <m:r>
                              <a:rPr lang="es-CR" sz="1100" b="0" i="1">
                                <a:latin typeface="Cambria Math" panose="02040503050406030204" pitchFamily="18" charset="0"/>
                              </a:rPr>
                              <m:t>𝑁</m:t>
                            </m:r>
                            <m:r>
                              <a:rPr lang="es-CR" sz="1100" b="0" i="1">
                                <a:latin typeface="Cambria Math" panose="02040503050406030204" pitchFamily="18" charset="0"/>
                              </a:rPr>
                              <m:t>ú</m:t>
                            </m:r>
                            <m:r>
                              <a:rPr lang="es-CR" sz="1100" b="0" i="1">
                                <a:latin typeface="Cambria Math" panose="02040503050406030204" pitchFamily="18" charset="0"/>
                              </a:rPr>
                              <m:t>𝑚𝑒𝑟𝑜</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𝑝𝑒𝑟𝑠𝑜𝑛𝑎𝑠</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5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r>
                              <a:rPr lang="es-CR" sz="1100" b="0" i="1">
                                <a:latin typeface="Cambria Math" panose="02040503050406030204" pitchFamily="18" charset="0"/>
                              </a:rPr>
                              <m:t> </m:t>
                            </m:r>
                            <m:r>
                              <a:rPr lang="es-CR" sz="1100" b="0" i="1">
                                <a:latin typeface="Cambria Math" panose="02040503050406030204" pitchFamily="18" charset="0"/>
                              </a:rPr>
                              <m:t>𝑜</m:t>
                            </m:r>
                            <m:r>
                              <a:rPr lang="es-CR" sz="1100" b="0" i="1">
                                <a:latin typeface="Cambria Math" panose="02040503050406030204" pitchFamily="18" charset="0"/>
                              </a:rPr>
                              <m:t> </m:t>
                            </m:r>
                            <m:r>
                              <a:rPr lang="es-CR" sz="1100" b="0" i="1">
                                <a:latin typeface="Cambria Math" panose="02040503050406030204" pitchFamily="18" charset="0"/>
                              </a:rPr>
                              <m:t>𝑚</m:t>
                            </m:r>
                            <m:r>
                              <a:rPr lang="es-CR" sz="1100" b="0" i="1">
                                <a:latin typeface="Cambria Math" panose="02040503050406030204" pitchFamily="18" charset="0"/>
                              </a:rPr>
                              <m:t>á</m:t>
                            </m:r>
                            <m:r>
                              <a:rPr lang="es-CR" sz="1100" b="0" i="1">
                                <a:latin typeface="Cambria Math" panose="02040503050406030204" pitchFamily="18" charset="0"/>
                              </a:rPr>
                              <m:t>𝑠</m:t>
                            </m:r>
                            <m:r>
                              <a:rPr lang="es-CR" sz="1100" b="0" i="1">
                                <a:latin typeface="Cambria Math" panose="02040503050406030204" pitchFamily="18" charset="0"/>
                              </a:rPr>
                              <m:t> </m:t>
                            </m:r>
                            <m:r>
                              <a:rPr lang="es-CR" sz="1100" b="0" i="1">
                                <a:latin typeface="Cambria Math" panose="02040503050406030204" pitchFamily="18" charset="0"/>
                              </a:rPr>
                              <m:t>𝑞𝑢𝑒</m:t>
                            </m:r>
                            <m:r>
                              <a:rPr lang="es-CR" sz="1100" b="0" i="1">
                                <a:latin typeface="Cambria Math" panose="02040503050406030204" pitchFamily="18" charset="0"/>
                              </a:rPr>
                              <m:t> </m:t>
                            </m:r>
                            <m:r>
                              <a:rPr lang="es-CR" sz="1100" b="0" i="1">
                                <a:latin typeface="Cambria Math" panose="02040503050406030204" pitchFamily="18" charset="0"/>
                              </a:rPr>
                              <m:t>h𝑎𝑛</m:t>
                            </m:r>
                            <m:r>
                              <a:rPr lang="es-CR" sz="1100" b="0" i="1">
                                <a:latin typeface="Cambria Math" panose="02040503050406030204" pitchFamily="18" charset="0"/>
                              </a:rPr>
                              <m:t> </m:t>
                            </m:r>
                            <m:r>
                              <a:rPr lang="es-CR" sz="1100" b="0" i="1">
                                <a:latin typeface="Cambria Math" panose="02040503050406030204" pitchFamily="18" charset="0"/>
                              </a:rPr>
                              <m:t>𝑢𝑡𝑖𝑙𝑖𝑧𝑎𝑑𝑜</m:t>
                            </m:r>
                            <m:r>
                              <a:rPr lang="es-CR" sz="1100" b="0" i="1">
                                <a:latin typeface="Cambria Math" panose="02040503050406030204" pitchFamily="18" charset="0"/>
                              </a:rPr>
                              <m:t> </m:t>
                            </m:r>
                          </m:e>
                          <m:e>
                            <m:r>
                              <a:rPr lang="es-CR" sz="1100" b="0" i="1">
                                <a:latin typeface="Cambria Math" panose="02040503050406030204" pitchFamily="18" charset="0"/>
                              </a:rPr>
                              <m:t>𝑖𝑛𝑡𝑒𝑟𝑛𝑒𝑡</m:t>
                            </m:r>
                            <m:r>
                              <a:rPr lang="es-CR" sz="1100" b="0" i="1">
                                <a:latin typeface="Cambria Math" panose="02040503050406030204" pitchFamily="18" charset="0"/>
                              </a:rPr>
                              <m:t> </m:t>
                            </m:r>
                            <m:r>
                              <a:rPr lang="es-CR" sz="1100" b="0" i="1">
                                <a:latin typeface="Cambria Math" panose="02040503050406030204" pitchFamily="18" charset="0"/>
                              </a:rPr>
                              <m:t>𝑒𝑛</m:t>
                            </m:r>
                            <m:r>
                              <a:rPr lang="es-CR" sz="1100" b="0" i="1">
                                <a:latin typeface="Cambria Math" panose="02040503050406030204" pitchFamily="18" charset="0"/>
                              </a:rPr>
                              <m:t> </m:t>
                            </m:r>
                            <m:r>
                              <a:rPr lang="es-CR" sz="1100" b="0" i="1">
                                <a:latin typeface="Cambria Math" panose="02040503050406030204" pitchFamily="18" charset="0"/>
                              </a:rPr>
                              <m:t>𝑙𝑜𝑠</m:t>
                            </m:r>
                            <m:r>
                              <a:rPr lang="es-CR" sz="1100" b="0" i="1">
                                <a:latin typeface="Cambria Math" panose="02040503050406030204" pitchFamily="18" charset="0"/>
                              </a:rPr>
                              <m:t> ú</m:t>
                            </m:r>
                            <m:r>
                              <a:rPr lang="es-CR" sz="1100" b="0" i="1">
                                <a:latin typeface="Cambria Math" panose="02040503050406030204" pitchFamily="18" charset="0"/>
                              </a:rPr>
                              <m:t>𝑙𝑡𝑖𝑚𝑜𝑠</m:t>
                            </m:r>
                            <m:r>
                              <a:rPr lang="es-CR" sz="1100" b="0" i="1">
                                <a:latin typeface="Cambria Math" panose="02040503050406030204" pitchFamily="18" charset="0"/>
                              </a:rPr>
                              <m:t> 3 </m:t>
                            </m:r>
                            <m:r>
                              <a:rPr lang="es-CR" sz="1100" b="0" i="1">
                                <a:latin typeface="Cambria Math" panose="02040503050406030204" pitchFamily="18" charset="0"/>
                              </a:rPr>
                              <m:t>𝑚𝑒𝑠𝑒𝑠</m:t>
                            </m:r>
                          </m:e>
                        </m:eqArr>
                      </m:num>
                      <m:den>
                        <m:r>
                          <a:rPr lang="es-CR" sz="1100" b="0" i="1">
                            <a:latin typeface="Cambria Math" panose="02040503050406030204" pitchFamily="18" charset="0"/>
                          </a:rPr>
                          <m:t>𝑇𝑜𝑡𝑎𝑙</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m:t>
                        </m:r>
                        <m:r>
                          <a:rPr lang="es-CR" sz="1100" b="0" i="1">
                            <a:latin typeface="Cambria Math" panose="02040503050406030204" pitchFamily="18" charset="0"/>
                          </a:rPr>
                          <m:t>𝑝𝑜𝑏𝑙𝑎𝑐𝑖</m:t>
                        </m:r>
                        <m:r>
                          <a:rPr lang="es-CR" sz="1100" b="0" i="1">
                            <a:latin typeface="Cambria Math" panose="02040503050406030204" pitchFamily="18" charset="0"/>
                          </a:rPr>
                          <m:t>ó</m:t>
                        </m:r>
                        <m:r>
                          <a:rPr lang="es-CR" sz="1100" b="0" i="1">
                            <a:latin typeface="Cambria Math" panose="02040503050406030204" pitchFamily="18" charset="0"/>
                          </a:rPr>
                          <m:t>𝑛</m:t>
                        </m:r>
                        <m:r>
                          <a:rPr lang="es-CR" sz="1100" b="0" i="1">
                            <a:latin typeface="Cambria Math" panose="02040503050406030204" pitchFamily="18" charset="0"/>
                          </a:rPr>
                          <m:t> </m:t>
                        </m:r>
                        <m:r>
                          <a:rPr lang="es-CR" sz="1100" b="0" i="1">
                            <a:latin typeface="Cambria Math" panose="02040503050406030204" pitchFamily="18" charset="0"/>
                          </a:rPr>
                          <m:t>𝑑𝑒</m:t>
                        </m:r>
                        <m:r>
                          <a:rPr lang="es-CR" sz="1100" b="0" i="1">
                            <a:latin typeface="Cambria Math" panose="02040503050406030204" pitchFamily="18" charset="0"/>
                          </a:rPr>
                          <m:t> 5 </m:t>
                        </m:r>
                        <m:r>
                          <a:rPr lang="es-CR" sz="1100" b="0" i="1">
                            <a:latin typeface="Cambria Math" panose="02040503050406030204" pitchFamily="18" charset="0"/>
                          </a:rPr>
                          <m:t>𝑎</m:t>
                        </m:r>
                        <m:r>
                          <a:rPr lang="es-CR" sz="1100" b="0" i="1">
                            <a:latin typeface="Cambria Math" panose="02040503050406030204" pitchFamily="18" charset="0"/>
                          </a:rPr>
                          <m:t>ñ</m:t>
                        </m:r>
                        <m:r>
                          <a:rPr lang="es-CR" sz="1100" b="0" i="1">
                            <a:latin typeface="Cambria Math" panose="02040503050406030204" pitchFamily="18" charset="0"/>
                          </a:rPr>
                          <m:t>𝑜𝑠</m:t>
                        </m:r>
                        <m:r>
                          <a:rPr lang="es-CR" sz="1100" b="0" i="1">
                            <a:latin typeface="Cambria Math" panose="02040503050406030204" pitchFamily="18" charset="0"/>
                          </a:rPr>
                          <m:t> </m:t>
                        </m:r>
                        <m:r>
                          <a:rPr lang="es-CR" sz="1100" b="0" i="1">
                            <a:latin typeface="Cambria Math" panose="02040503050406030204" pitchFamily="18" charset="0"/>
                          </a:rPr>
                          <m:t>𝑜</m:t>
                        </m:r>
                        <m:r>
                          <a:rPr lang="es-CR" sz="1100" b="0" i="1">
                            <a:latin typeface="Cambria Math" panose="02040503050406030204" pitchFamily="18" charset="0"/>
                          </a:rPr>
                          <m:t> </m:t>
                        </m:r>
                        <m:r>
                          <a:rPr lang="es-CR" sz="1100" b="0" i="1">
                            <a:latin typeface="Cambria Math" panose="02040503050406030204" pitchFamily="18" charset="0"/>
                          </a:rPr>
                          <m:t>𝑚</m:t>
                        </m:r>
                        <m:r>
                          <a:rPr lang="es-CR" sz="1100" b="0" i="1">
                            <a:latin typeface="Cambria Math" panose="02040503050406030204" pitchFamily="18" charset="0"/>
                          </a:rPr>
                          <m:t>á</m:t>
                        </m:r>
                        <m:r>
                          <a:rPr lang="es-CR" sz="1100" b="0" i="1">
                            <a:latin typeface="Cambria Math" panose="02040503050406030204" pitchFamily="18" charset="0"/>
                          </a:rPr>
                          <m:t>𝑠</m:t>
                        </m:r>
                      </m:den>
                    </m:f>
                    <m:r>
                      <a:rPr lang="es-CR" sz="1100" b="0" i="1">
                        <a:solidFill>
                          <a:schemeClr val="tx1"/>
                        </a:solidFill>
                        <a:effectLst/>
                        <a:latin typeface="Cambria Math" panose="02040503050406030204" pitchFamily="18" charset="0"/>
                        <a:ea typeface="+mn-ea"/>
                        <a:cs typeface="+mn-cs"/>
                      </a:rPr>
                      <m:t>×</m:t>
                    </m:r>
                    <m:r>
                      <a:rPr lang="es-CR" sz="1100" b="0" i="1">
                        <a:latin typeface="Cambria Math" panose="02040503050406030204" pitchFamily="18" charset="0"/>
                      </a:rPr>
                      <m:t>100</m:t>
                    </m:r>
                  </m:oMath>
                </m:oMathPara>
              </a14:m>
              <a:endParaRPr lang="es-CR" sz="1100"/>
            </a:p>
          </xdr:txBody>
        </xdr:sp>
      </mc:Choice>
      <mc:Fallback xmlns="">
        <xdr:sp macro="" textlink="">
          <xdr:nvSpPr>
            <xdr:cNvPr id="4" name="CuadroTexto 3">
              <a:extLst>
                <a:ext uri="{FF2B5EF4-FFF2-40B4-BE49-F238E27FC236}">
                  <a16:creationId xmlns:a16="http://schemas.microsoft.com/office/drawing/2014/main" id="{00000000-0008-0000-F001-000002000000}"/>
                </a:ext>
              </a:extLst>
            </xdr:cNvPr>
            <xdr:cNvSpPr txBox="1"/>
          </xdr:nvSpPr>
          <xdr:spPr>
            <a:xfrm>
              <a:off x="4391025" y="4424362"/>
              <a:ext cx="3904338" cy="4817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CR" sz="1100" b="0" i="0">
                  <a:latin typeface="Cambria Math" panose="02040503050406030204" pitchFamily="18" charset="0"/>
                </a:rPr>
                <a:t>█(𝑁ú𝑚𝑒𝑟𝑜 𝑑𝑒 𝑝𝑒𝑟𝑠𝑜𝑛𝑎𝑠 𝑑𝑒 5 𝑎ñ𝑜𝑠 𝑜 𝑚á𝑠 𝑞𝑢𝑒 ℎ𝑎𝑛 𝑢𝑡𝑖𝑙𝑖𝑧𝑎𝑑𝑜 @𝑖𝑛𝑡𝑒𝑟𝑛𝑒𝑡 𝑒𝑛 𝑙𝑜𝑠 ú𝑙𝑡𝑖𝑚𝑜𝑠 3 𝑚𝑒𝑠𝑒𝑠)/(𝑇𝑜𝑡𝑎𝑙 𝑑𝑒 𝑝𝑜𝑏𝑙𝑎𝑐𝑖ó𝑛 𝑑𝑒 5 𝑎ñ𝑜𝑠 𝑜 𝑚á𝑠)</a:t>
              </a:r>
              <a:r>
                <a:rPr lang="es-CR" sz="1100" b="0" i="0">
                  <a:solidFill>
                    <a:schemeClr val="tx1"/>
                  </a:solidFill>
                  <a:effectLst/>
                  <a:latin typeface="Cambria Math" panose="02040503050406030204" pitchFamily="18" charset="0"/>
                  <a:ea typeface="+mn-ea"/>
                  <a:cs typeface="+mn-cs"/>
                </a:rPr>
                <a:t>×</a:t>
              </a:r>
              <a:r>
                <a:rPr lang="es-CR" sz="1100" b="0" i="0">
                  <a:latin typeface="Cambria Math" panose="02040503050406030204" pitchFamily="18" charset="0"/>
                </a:rPr>
                <a:t>100</a:t>
              </a:r>
              <a:endParaRPr lang="es-CR" sz="1100"/>
            </a:p>
          </xdr:txBody>
        </xdr:sp>
      </mc:Fallback>
    </mc:AlternateContent>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atherine.gomez/Documents/2018/ODS/CTI-ODS-INEC/Estructura%20HM/HM%2027.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katherine.gomez/Documents/2018/ODS/CTI-ODS-INEC/Estructura%20HM/Estructura%20HM%20OD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katherine.gomez/Documents/2019/ODS/Copia%20de%207.1.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katherine.gomez/Documents/2017/ODS%202017/Publicaci&#243;n%20ODS/Indicadores%20disponibles/Segunda%20propuesta%20por%20objetivo/ODS%209%20rev/Graficos%20ODS%20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katherine.gomez/Documents/2.%20Objetivos%20Desarrollo%20Sostenible/2019/Sistema%20indicadores/Respuesta%20Actualizacion/MINAE%20-%20SINAC%2015.4.2%20(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katherine.gomez/Documents/2.%20Objetivos%20Desarrollo%20Sostenible/2019/Sistema%20indicadores/Respuesta%20Actualizacion/Copia%20de%2015.5.1%20(RLI).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katherine.gomez/Documents/2.%20Objetivos%20Desarrollo%20Sostenible/2019/Sistema%20indicadores/Respuesta%20Actualizacion/TSE%20%2016.9.1%20World%20Population%20Prospect%202019%20(NUEV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M "/>
      <sheetName val="Hoja7"/>
      <sheetName val="Fila 3. Lista ODS"/>
      <sheetName val="Fila 4. Metas ODS "/>
      <sheetName val="Fila 5. Número del indicador"/>
      <sheetName val="Fila 6. Indicadores ODS "/>
      <sheetName val="Fila 12. Tipo de indicador"/>
      <sheetName val="Fila 23. Tipo de operación esta"/>
    </sheetNames>
    <sheetDataSet>
      <sheetData sheetId="0"/>
      <sheetData sheetId="1"/>
      <sheetData sheetId="2">
        <row r="1">
          <cell r="A1" t="str">
            <v>Objetivo 1. Poner fin a la pobreza en todas sus formas en todo el mundo</v>
          </cell>
        </row>
        <row r="2">
          <cell r="A2" t="str">
            <v>Objetivo 2. Poner fin al hambre, lograr la seguridad alimentaria y la mejora de la nutrición y promover la agricultura sostenible</v>
          </cell>
        </row>
        <row r="3">
          <cell r="A3" t="str">
            <v>Objetivo 3. Garantizar una vida sana y promover el bienestar de todos a todas las edades</v>
          </cell>
        </row>
        <row r="4">
          <cell r="A4" t="str">
            <v>Objetivo 4. Garantizar una educación inclusiva y equitativa de calidad y promover oportunidades de aprendizaje permanente para todos</v>
          </cell>
        </row>
        <row r="5">
          <cell r="A5" t="str">
            <v>Objetivo 5. Lograr la igualdad de género y empoderar a todas las mujeres y las niñas</v>
          </cell>
        </row>
        <row r="6">
          <cell r="A6" t="str">
            <v>Objetivo 6. Garantizar la disponibilidad y la gestión sostenible del agua y el saneamiento para todos</v>
          </cell>
        </row>
        <row r="7">
          <cell r="A7" t="str">
            <v>Objetivo 7. Garantizar el acceso a una energía asequible, fiable, sostenible y moderna para todos</v>
          </cell>
        </row>
        <row r="8">
          <cell r="A8" t="str">
            <v>Objetivo 8. Promover el crecimiento económico sostenido, inclusivo y sostenible, el empleo pleno y productivo y el trabajo decente para todos</v>
          </cell>
        </row>
        <row r="9">
          <cell r="A9" t="str">
            <v>Objetivo 9. Construir infraestructuras resilientes, promover la industrialización inclusiva y sostenible y fomentar la innovación</v>
          </cell>
        </row>
        <row r="10">
          <cell r="A10" t="str">
            <v>Objetivo 10. Reducir la desigualdad en los países y entre ellos</v>
          </cell>
        </row>
        <row r="11">
          <cell r="A11" t="str">
            <v>Objetivo 11. Lograr que las ciudades y los asentamientos humanos sean inclusivos, seguros, resilientes y sostenibles</v>
          </cell>
        </row>
        <row r="12">
          <cell r="A12" t="str">
            <v>Objetivo 12. Garantizar modalidades de consumo y producción sostenibles</v>
          </cell>
        </row>
        <row r="13">
          <cell r="A13" t="str">
            <v>Objetivo 13. Adoptar medidas urgentes para combatir el cambio climático y sus efectosa</v>
          </cell>
        </row>
        <row r="14">
          <cell r="A14" t="str">
            <v>Objetivo 14. Conservar y utilizar sosteniblemente los océanos, los mares y los recursos marinos para el desarrollo sostenible</v>
          </cell>
        </row>
        <row r="15">
          <cell r="A15" t="str">
            <v>Objetivo 15. Proteger, restablecer y promover el uso sostenible de los ecosistemas terrestres, gestionar sosteniblemente los bosques, luchar contra la desertificación, detener e invertir la degradación de las tierras y detener la pérdida de biodiversidad</v>
          </cell>
        </row>
        <row r="16">
          <cell r="A16" t="str">
            <v>Objetivo 16. Promover sociedades pacíficas e inclusivas para el desarrollo sostenible, facilitar el acceso a la justicia para todos y construir a todos los niveles instituciones eficaces e inclusivas que rindan cuentas</v>
          </cell>
        </row>
        <row r="17">
          <cell r="A17" t="str">
            <v>Objetivo 17. Fortalecer los medios de implementación y revitalizar la Alianza Mundial para el Desarrollo sostenible</v>
          </cell>
        </row>
      </sheetData>
      <sheetData sheetId="3">
        <row r="1">
          <cell r="A1" t="str">
            <v>1.1 De aquí a 2030, erradicar para todas las personas y en todo el mundo la pobreza extrema (actualmente se considera que sufren pobreza extrema las personas que viven con menos de 1,25 dólares de los Estados Unidos al día)</v>
          </cell>
        </row>
        <row r="2">
          <cell r="A2" t="str">
            <v>1.2 De aquí a 2030, reducir al menos a la mitad la proporción de hombres, mujeres y niños de todas las edades que viven en la pobreza en todas sus dimensiones con arreglo a las definiciones nacionales</v>
          </cell>
        </row>
        <row r="3">
          <cell r="A3" t="str">
            <v>1.3 Implementar a nivel nacional sistemas y medidas apropiados de protección social para todos, incluidos niveles mínimos, y, de aquí a 2030, lograr una amplia cobertura de las personas pobres y vulnerables</v>
          </cell>
        </row>
        <row r="4">
          <cell r="A4" t="str">
            <v>1.4 De aquí a 2030, garantizar que todos los hombres y mujeres, en particular los pobres y los vulnerables, tengan los mismos derechos a los recursos económicos y acceso a los servicios básicos, la propiedad y el control de la tierra y otros bienes, la herencia, los recursos naturales, las nuevas tecnologías apropiadas y los servicios financieros, incluida la microfinanciación</v>
          </cell>
        </row>
        <row r="5">
          <cell r="A5" t="str">
            <v>1.5 De aquí a 2030, fomentar la resiliencia de los pobres y las personas que se encuentran en situaciones de vulnerabilidad y reducir su exposición y vulnerabilidad a los fenómenos extremos relacionados con el clima y otras perturbaciones y desastres económicos, sociales y ambientales</v>
          </cell>
        </row>
        <row r="6">
          <cell r="A6" t="str">
            <v>1.a Garantizar una movilización significativa de recursos procedentes de diversas fuentes, incluso mediante la mejora de la cooperación para el desarrollo, a fin de proporcionar medios suficientes y previsibles a los países en desarrollo, en particular los países menos adelantados, para que implementen programas y políticas encaminados a poner fin a la pobreza en todas sus dimensiones</v>
          </cell>
        </row>
        <row r="7">
          <cell r="A7" t="str">
            <v>1.b Crear marcos normativos sólidos en los planos nacional, regional e internacional, sobre la base de estrategias de desarrollo en favor de los pobres que tengan en cuenta las cuestiones de género, a fin de apoyar la inversión acelerada en medidas para erradicar la pobreza</v>
          </cell>
        </row>
        <row r="8">
          <cell r="A8" t="str">
            <v>2.1 De aquí a 2030, poner fin al hambre y asegurar el acceso de todas las personas, en particular los pobres y las personas en situaciones de vulnerabilidad, incluidos los niños menores de 1 año, a una alimentación sana, nutritiva y suficiente durante todo el año</v>
          </cell>
        </row>
        <row r="9">
          <cell r="A9" t="str">
            <v>2.2 De aquí a 2030, poner fin a todas las formas de malnutrición, incluso logrando, a más tardar en 2025, las metas convenidas internacionalmente sobre el retraso del crecimiento y la emaciación de los niños menores de 5 años, y abordar las necesidades de nutrición de las adolescentes, las mujeres embarazadas y lactantes y las personas de edad</v>
          </cell>
        </row>
        <row r="10">
          <cell r="A10" t="str">
            <v>2.3 De aquí a 2030, duplicar la productividad agrícola y los ingresos de los productores de alimentos en pequeña escala, en particular las mujeres, los pueblos indígenas, los agricultores familiares, los ganaderos y los pescadores, entre otras cosas mediante un acceso seguro y equitativo a las tierras, a otros recursos e insumos de producción y a los conocimientos, los servicios financieros, los mercados y las oportunidades para añadir valor y obtener empleos no agrícolas</v>
          </cell>
        </row>
        <row r="11">
          <cell r="A11" t="str">
            <v>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v>
          </cell>
        </row>
        <row r="12">
          <cell r="A12" t="str">
            <v>2.5 De aquí a 2020, mantener la diversidad genética de las semillas, las plantas cultivadas y los animales de granja y domesticados y sus correspondientes especies silvestres, entre otras cosas mediante una buena gestión y diversificación de los bancos de semillas y plantas a nivel nacional, regional e internacional, y promover el acceso a los beneficios que se deriven de la utilización de los recursos genéticos y los conocimientos tradicionales conexos y su distribución justa y equitativa, según lo convenido internacionalmente</v>
          </cell>
        </row>
        <row r="13">
          <cell r="A13" t="str">
            <v>2.a Aumentar, incluso mediante una mayor cooperación internacional, las inversiones en infraestructura rural, investigación y servicios de extensión agrícola, desarrollo tecnológico y bancos de genes de plantas y ganado a fin de mejorar la capacidad de producción agropecuaria en los países en desarrollo, particularmente en los países menos adelantados</v>
          </cell>
        </row>
        <row r="14">
          <cell r="A14" t="str">
            <v>2.b Corregir y prevenir las restricciones y distorsiones comerciales en los mercados agropecuarios mundiales, incluso mediante la eliminación paralela de todas las formas de subvención a las exportaciones agrícolas y todas las medidas de exportación con efectos equivalentes, de conformidad con el mandato de la Ronda de Doha para el Desarrollo</v>
          </cell>
        </row>
        <row r="15">
          <cell r="A15" t="str">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v>
          </cell>
        </row>
        <row r="16">
          <cell r="A16" t="str">
            <v>3.1 De aquí a 2030, reducir la tasa mundial de mortalidad materna a menos de 70 por cada 100.000 nacidos vivos</v>
          </cell>
        </row>
        <row r="17">
          <cell r="A17" t="str">
            <v>3.2 De aquí a 2030, poner fin a las muertes evitables de recién nacidos y de niños menores de 5 años, logrando que todos los países intenten reducir la mortalidad neonatal al menos a 12 por cada 1.000 nacidos vivos y la mortalidad de los niños menores de 5 años al menos a 25 por cada 1.000 nacidos vivos</v>
          </cell>
        </row>
        <row r="18">
          <cell r="A18" t="str">
            <v>3.3 De aquí a 2030, poner fin a las epidemias del SIDA, la tuberculosis, la malaria y las enfermedades tropicales desatendidas y combatir la hepatitis, las enfermedades transmitidas por el agua y otras enfermedades transmisibles</v>
          </cell>
        </row>
        <row r="19">
          <cell r="A19" t="str">
            <v>3.4 De aquí a 2030, reducir en un tercio la mortalidad prematura por enfermedades no transmisibles mediante su prevención y tratamiento, y promover la salud mental y el bienestar</v>
          </cell>
        </row>
        <row r="20">
          <cell r="A20" t="str">
            <v>3.5 Fortalecer la prevención y el tratamiento del abuso de sustancias adictivas, incluido el uso indebido de estupefacientes y el consumo nocivo de alcohol</v>
          </cell>
        </row>
        <row r="21">
          <cell r="A21" t="str">
            <v>3.6 De aquí a 2020, reducir a la mitad el número de muertes y lesiones causadas por accidentes de tráfico en el mundo</v>
          </cell>
        </row>
        <row r="22">
          <cell r="A22" t="str">
            <v>3.7 De aquí a 2030, garantizar el acceso universal a los servicios de salud sexual y reproductiva, incluidos los de planificación familiar, información y educación, y la integración de la salud reproductiva en las estrategias y los programas nacionales</v>
          </cell>
        </row>
        <row r="23">
          <cell r="A23" t="str">
            <v>3.8 Lograr la cobertura sanitaria universal, incluida la protección contra los riesgos financieros, el acceso a servicios de salud esenciales de calidad y el acceso a medicamentos y vacunas inocuos, eficaces, asequibles y de calidad para todos</v>
          </cell>
        </row>
        <row r="24">
          <cell r="A24" t="str">
            <v>3.9 De aquí a 2030, reducir considerablemente el número de muertes y enfermedades causadas por productos químicos peligrosos y por la polución y contaminación del aire, el agua y el suelo</v>
          </cell>
        </row>
        <row r="25">
          <cell r="A25" t="str">
            <v>3.a Fortalecer la aplicación del Convenio Marco de la Organización Mundial de la Salud para el Control del Tabaco en todos los países, según proceda</v>
          </cell>
        </row>
        <row r="26">
          <cell r="A26" t="str">
            <v>3.b Apoyar las actividades de investigación y desarrollo de vacunas y medicamentos contra las enfermedades transmisibles y no transmisibles que afectan primordialmente a los países en desarrollo y facilitar el acceso a medicamentos y vacunas esenciales asequibles de conformidad con la Declaración relativa al Acuerdo sobre los Aspectos de los Derechos de Propiedad Intelectual Relacionados con el Comercio y la Salud Pública, en la que se afirma el derecho de los países en desarrollo a utilizar al máximo las disposiciones del Acuerdo sobre los Aspectos de los Derechos de Propiedad Intelectual Relacionados con el Comercio respecto a la flexibilidad para proteger la salud pública y, en particular, proporcionar acceso a los medicamentos para todos</v>
          </cell>
        </row>
        <row r="27">
          <cell r="A27" t="str">
            <v>3.c Aumentar considerablemente la financiación de la salud y la contratación, el perfeccionamiento, la capacitación y la retención del personal sanitario en los países en desarrollo, especialmente en los países menos adelantados y los pequeños Estados insulares en desarrollo</v>
          </cell>
        </row>
        <row r="28">
          <cell r="A28" t="str">
            <v>3.d Reforzar la capacidad de todos los países, en particular los países en desarrollo, en materia de alerta temprana, reducción de riesgos y gestión de los riesgos para la salud nacional y mundial</v>
          </cell>
        </row>
        <row r="29">
          <cell r="A29" t="str">
            <v>4.1 De aquí a 2030, asegurar que todas las niñas y todos los niños terminen la enseñanza primaria y secundaria, que ha de ser gratuita, equitativa y de calidad y producir resultados de aprendizaje pertinentes y efectivos</v>
          </cell>
        </row>
        <row r="30">
          <cell r="A30" t="str">
            <v>4.2 De aquí a 2030, asegurar que todas las niñas y todos los niños tengan acceso a servicios de atención y desarrollo en la primera infancia y educación preescolar de calidad, a fin de que estén preparados para la enseñanza primaria</v>
          </cell>
        </row>
        <row r="31">
          <cell r="A31" t="str">
            <v>4.3 De aquí a 2030, asegurar el acceso igualitario de todos los hombres y las mujeres a una formación técnica, profesional y superior de calidad, incluida la enseñanza universitaria</v>
          </cell>
        </row>
        <row r="32">
          <cell r="A32" t="str">
            <v>4.4 De aquí a 2030, aumentar considerablemente el número de jóvenes y adultos que tienen las competencias necesarias, en particular técnicas y profesionales, para acceder al empleo, el trabajo decente y el emprendimiento</v>
          </cell>
        </row>
        <row r="33">
          <cell r="A33" t="str">
            <v>4.5 De aquí a 2030, eliminar las disparidades de género en la educación y asegurar el acceso igualitario a todos los niveles de la enseñanza y la formación profesional para las personas vulnerables, incluidas las personas con discapacidad, los pueblos indígenas y los niños en situaciones de vulnerabilidad</v>
          </cell>
        </row>
        <row r="34">
          <cell r="A34" t="str">
            <v>4.6 De aquí a 2030, asegurar que todos los jóvenes y una proporción considerable de los adultos, tanto hombres como mujeres, estén alfabetizados y tengan nociones elementales de aritmética</v>
          </cell>
        </row>
        <row r="35">
          <cell r="A35" t="str">
            <v>4.7 De aquí a 2030, asegurar que todos los alumnos adquieran los conocimientos teóricos y prácticos necesarios para promover el desarrollo sostenible, entre otras cosas mediante la educación para el desarrollo sostenible y los estilos de vida sostenibles, los derechos humanos, la igualdad de género, la promoción de una cultura de paz y no violencia, la ciudadanía mundial y la valoración de la diversidad cultural y la contribución de la cultura al desarrollo sostenible</v>
          </cell>
        </row>
        <row r="36">
          <cell r="A36" t="str">
            <v>4.a Construir y adecuar instalaciones educativas que tengan en cuenta las necesidades de los niños y las personas con discapacidad y las diferencias de género, y que ofrezcan entornos de aprendizaje seguros, no violentos, inclusivos y eficaces para todos</v>
          </cell>
        </row>
        <row r="37">
          <cell r="A37" t="str">
            <v>4.b De aquí a 2020, aumentar considerablemente a nivel mundial el número de becas disponibles para los países en desarrollo, en particular los países menos adelantados, los pequeños Estados insulares en desarrollo y los países africanos, a fin de que sus estudiantes puedan matricularse en programas de enseñanza superior, incluidos programas de formación profesional y programas técnicos, científicos, de ingeniería y de tecnología de la información y las comunicaciones, de países desarrollados y otros países en desarrollo</v>
          </cell>
        </row>
        <row r="38">
          <cell r="A38" t="str">
            <v>4.c De aquí a 2030, aumentar considerablemente la oferta de docentes calificados, incluso mediante la cooperación internacional para la formación de docentes en los países en desarrollo, especialmente los países menos adelantados y los pequeños Estados insulares en desarrollo</v>
          </cell>
        </row>
        <row r="39">
          <cell r="A39" t="str">
            <v>5.1 Poner fin a todas las formas de discriminación contra todas las mujeres y las niñas en todo el mundo</v>
          </cell>
        </row>
        <row r="40">
          <cell r="A40" t="str">
            <v>5.2 Eliminar todas las formas de violencia contra todas las mujeres y las niñas en los ámbitos público y privado, incluidas la trata y la explotación sexual y otros tipos de explotación</v>
          </cell>
        </row>
        <row r="41">
          <cell r="A41" t="str">
            <v>5.3 Eliminar todas las prácticas nocivas, como el matrimonio infantil, precoz y forzado y la mutilación genital femenina</v>
          </cell>
        </row>
        <row r="42">
          <cell r="A42" t="str">
            <v>5.4 Reconocer y valorar los cuidados y el trabajo doméstico no remunerados mediante servicios públicos, infraestructuras y políticas de protección social, y promoviendo la responsabilidad compartida en el hogar y la familia, según proceda en cada país</v>
          </cell>
        </row>
        <row r="43">
          <cell r="A43" t="str">
            <v>5.5 Asegurar la participación plena y efectiva de las mujeres y la igualdad de oportunidades de liderazgo a todos los niveles decisorios en la vida política, económica y pública</v>
          </cell>
        </row>
        <row r="44">
          <cell r="A44" t="str">
            <v>5.6 Asegurar el acceso universal a la salud sexual y reproductiva y los derechos reproductivos según lo acordado de conformidad con el Programa de Acción de la Conferencia Internacional sobre la Población y el Desarrollo, la Plataforma de Acción de Beijing y los documentos finales de sus conferencias de examen</v>
          </cell>
        </row>
        <row r="45">
          <cell r="A45" t="str">
            <v>5.a Emprender reformas que otorguen a las mujeres igualdad de derechos a los recursos económicos, así como acceso a la propiedad y al control de la tierra y otros tipos de bienes, los servicios financieros, la herencia y los recursos naturales, de conformidad con las leyes nacionales</v>
          </cell>
        </row>
        <row r="46">
          <cell r="A46" t="str">
            <v>5.b Mejorar el uso de la tecnología instrumental, en particular la tecnología de la información y las comunicaciones, para promover el empoderamiento de las mujeres</v>
          </cell>
        </row>
        <row r="47">
          <cell r="A47" t="str">
            <v>5.c Aprobar y fortalecer políticas acertadas y leyes aplicables para promover la igualdad de género y el empoderamiento de todas las mujeres y las niñas a todos los niveles</v>
          </cell>
        </row>
        <row r="48">
          <cell r="A48" t="str">
            <v>6.1 De aquí a 2030, lograr el acceso universal y equitativo al agua potable a un precio asequible para todos</v>
          </cell>
        </row>
        <row r="49">
          <cell r="A49" t="str">
            <v>6.2 De aquí a 2030, lograr el acceso a servicios de saneamiento e higiene adecuados y equitativos para todos y poner fin a la defecación al aire libre, prestando especial atención a las necesidades de las mujeres y las niñas y las personas en situaciones de vulnerabilidad</v>
          </cell>
        </row>
        <row r="50">
          <cell r="A50" t="str">
            <v>6.3 De aquí a 2030, mejorar la calidad del agua reduciendo la contaminación, eliminando el vertimiento y minimizando la emisión de productos químicos y materiales peligrosos, reduciendo a la mitad el porcentaje de aguas residuales sin tratar y aumentando considerablemente el reciclado y la reutilización sin riesgos a nivel mundial</v>
          </cell>
        </row>
        <row r="51">
          <cell r="A51" t="str">
            <v>6.4 De aquí a 2030, aumentar considerablemente el uso eficiente de los recursos hídricos en todos los sectores y asegurar la sostenibilidad de la extracción y el abastecimiento de agua dulce para hacer frente a la escasez de agua y reducir considerablemente el número de personas que sufren falta de agua</v>
          </cell>
        </row>
        <row r="52">
          <cell r="A52" t="str">
            <v>6.5 De aquí a 2030, implementar la gestión integrada de los recursos hídricos a todos los niveles, incluso mediante la cooperación transfronteriza, según proceda</v>
          </cell>
        </row>
        <row r="53">
          <cell r="A53" t="str">
            <v>6.6 De aquí a 2020, proteger y restablecer los ecosistemas relacionados con el agua, incluidos los bosques, las montañas, los humedales, los ríos, los acuíferos y los lagos</v>
          </cell>
        </row>
        <row r="54">
          <cell r="A54" t="str">
            <v>6.a De aquí a 2030, ampliar la cooperación internacional y el apoyo prestado a los países en desarrollo para la creación de capacidad en actividades y programas relativos al agua y el saneamiento, como los de captación de agua, desalinización, uso eficiente de los recursos hídricos, tratamiento de aguas residuales, reciclado y tecnologías de reutilización</v>
          </cell>
        </row>
        <row r="55">
          <cell r="A55" t="str">
            <v>6.b Apoyar y fortalecer la participación de las comunidades locales en la mejora de la gestión del agua y el saneamiento</v>
          </cell>
        </row>
        <row r="56">
          <cell r="A56" t="str">
            <v>7.1 De aquí a 2030, garantizar el acceso universal a servicios energéticos asequibles, fiables y modernos</v>
          </cell>
        </row>
        <row r="57">
          <cell r="A57" t="str">
            <v>7.2 De aquí a 2030, aumentar considerablemente la proporción de energía renovable en el conjunto de fuentes energéticas</v>
          </cell>
        </row>
        <row r="58">
          <cell r="A58" t="str">
            <v>7.3 De aquí a 2030, duplicar la tasa mundial de mejora de la eficiencia energética</v>
          </cell>
        </row>
        <row r="59">
          <cell r="A59" t="str">
            <v>7.a De aquí a 2030, aumentar la cooperación internacional para facilitar el acceso a la investigación y la tecnología relativas a la energía limpia, incluidas las fuentes renovables, la eficiencia energética y las tecnologías avanzadas y menos contaminantes de combustibles fósiles, y promover la inversión en infraestructura energética y tecnologías limpias</v>
          </cell>
        </row>
        <row r="60">
          <cell r="A60" t="str">
            <v>7.b De aquí a 2030, ampliar la infraestructura y mejorar la tecnología para prestar servicios energéticos modernos y sostenibles para todos en los países en desarrollo, en particular los países menos adelantados, los pequeños Estados insulares en desarrollo y los países en desarrollo sin litoral, en consonancia con sus respectivos programas de apoyo</v>
          </cell>
        </row>
        <row r="61">
          <cell r="A61" t="str">
            <v>8.1 Mantener el crecimiento económico per cápita de conformidad con las circunstancias nacionales y, en particular, un crecimiento del producto interno bruto de al menos el 7% anual en los países menos adelantados</v>
          </cell>
        </row>
        <row r="62">
          <cell r="A62" t="str">
            <v>8.2 Lograr niveles más elevados de productividad económica mediante la diversificación, la modernización tecnológica y la innovación, entre otras cosas centrándose en los sectores con gran valor añadido y un uso intensivo de la mano de obra</v>
          </cell>
        </row>
        <row r="63">
          <cell r="A63" t="str">
            <v>8.3 Promover políticas orientadas al desarrollo que apoyen las actividades productivas, la creación de puestos de trabajo decentes, el emprendimiento, la creatividad y la innovación, y fomentar la formalización y el crecimiento de las microempresas y las pequeñas y medianas empresas, incluso mediante el acceso a servicios financieros</v>
          </cell>
        </row>
        <row r="64">
          <cell r="A64" t="str">
            <v>8.4 Mejorar progresivamente, de aquí a 2030, la producción y el consumo eficientes de los recursos mundiales y procurar desvincular el crecimiento económico de la degradación del medio ambiente, conforme al Marco Decenal de Programas sobre Modalidades de Consumo y Producción Sostenibles, empezando por los países desarrollados, conforme al Marco Decenal de Programas sobre Modalidades de Consumo y Producción Sostenibles, empezando por los países desarrollados</v>
          </cell>
        </row>
        <row r="65">
          <cell r="A65" t="str">
            <v>8.5 De aquí a 2030, lograr el empleo pleno y productivo y el trabajo decente para todas las mujeres y los hombres, incluidos los jóvenes y las personas con discapacidad, así como la igualdad de remuneración por trabajo de igual valor</v>
          </cell>
        </row>
        <row r="66">
          <cell r="A66" t="str">
            <v>8.6 De aquí a 2020, reducir considerablemente la proporción de jóvenes que no están empleados y no cursan estudios ni reciben capacitación</v>
          </cell>
        </row>
        <row r="67">
          <cell r="A67" t="str">
            <v>8.7 Adoptar medidas inmediatas y eficaces para erradicar el trabajo forzoso, poner fin a las formas contemporáneas de esclavitud y la trata de personas y asegurar la prohibición y eliminación de las peores formas de trabajo infantil, incluidos el reclutamiento y la utilización de niños soldados, y, de aquí a 2025, poner fin al trabajo infantil en todas sus formas</v>
          </cell>
        </row>
        <row r="68">
          <cell r="A68" t="str">
            <v>8.8 Proteger los derechos laborales y promover un entorno de trabajo seguro y sin riesgos para todos los trabajadores, incluidos los trabajadores migrantes, en particular las mujeres migrantes y las personas con empleos precarios</v>
          </cell>
        </row>
        <row r="69">
          <cell r="A69" t="str">
            <v>8.9 De aquí a 2030, elaborar y poner en práctica políticas encaminadas a promover un turismo sostenible que cree puestos de trabajo y promueva la cultura y los productos locales</v>
          </cell>
        </row>
        <row r="70">
          <cell r="A70" t="str">
            <v>8.10 Fortalecer la capacidad de las instituciones financieras nacionales para fomentar y ampliar el acceso a los servicios bancarios, financieros y de seguros para todos</v>
          </cell>
        </row>
        <row r="71">
          <cell r="A71" t="str">
            <v>8.a Aumentar el apoyo a la iniciativa de ayuda para el comercio en los países en desarrollo, en particular los países menos adelantados, incluso mediante el Marco Integrado Mejorado para la Asistencia Técnica a los Países Menos Adelantados en Materia de Comercio</v>
          </cell>
        </row>
        <row r="72">
          <cell r="A72" t="str">
            <v>8.b De aquí a 2020, desarrollar y poner en marcha una estrategia mundial para el empleo de los jóvenes y aplicar el Pacto Mundial para el Empleo de la Organización Internacional del Trabajo</v>
          </cell>
        </row>
        <row r="73">
          <cell r="A73" t="str">
            <v>9.1 Desarrollar infraestructuras fiables, sostenibles, resilientes y de calidad, incluidas infraestructuras regionales y transfronterizas, para apoyar el desarrollo económico y el bienestar humano, haciendo especial hincapié en el acceso asequible y equitativo para todos</v>
          </cell>
        </row>
        <row r="74">
          <cell r="A74" t="str">
            <v>9.2 Promover una industrialización inclusiva y sostenible y, de aquí a 2030, aumentar significativamente la contribución de la industria al empleo y al producto interno bruto, de acuerdo con las circunstancias nacionales, y duplicar esa contribución en los países menos adelantados</v>
          </cell>
        </row>
        <row r="75">
          <cell r="A75" t="str">
            <v>9.3 Aumentar el acceso de las pequeñas industrias y otras empresas, particularmente en los países en desarrollo, a los servicios financieros, incluidos créditos asequibles, y su integración en las cadenas de valor y los mercados</v>
          </cell>
        </row>
        <row r="76">
          <cell r="A76" t="str">
            <v>9.4 De aquí a 2030, modernizar la infraestructura y reconvertir las industrias para que sean sostenibles, utilizando los recursos con mayor eficacia y promoviendo la adopción de tecnologías y procesos industriales limpios y ambientalmente racionales, y logrando que todos los países tomen medidas de acuerdo con sus capacidades respectivas</v>
          </cell>
        </row>
        <row r="77">
          <cell r="A77" t="str">
            <v>9.5 Aumentar la investigación científica y mejorar la capacidad tecnológica de los sectores industriales de todos los países, en particular los países en desarrollo, entre otras cosas fomentando la innovación y aumentando considerablemente, de aquí a 2030, el número de personas que trabajan en investigación y desarrollo por millón de habitantes y los gastos de los sectores público y privado en investigación y desarrollo</v>
          </cell>
        </row>
        <row r="78">
          <cell r="A78" t="str">
            <v>9.a Facilitar el desarrollo de infraestructuras sostenibles y resilientes en los países en desarrollo mediante un mayor apoyo financiero, tecnológico y técnico a los países africanos, los países menos adelantados, los países en desarrollo sin litoral y los pequeños Estados insulares en desarrollo</v>
          </cell>
        </row>
        <row r="79">
          <cell r="A79" t="str">
            <v>9.b Apoyar el desarrollo de tecnologías, la investigación y la innovación nacionales en los países en desarrollo, incluso garantizando un entorno normativo propicio a la diversificación industrial y la adición de valor a los productos básicos, entre otras cosas</v>
          </cell>
        </row>
        <row r="80">
          <cell r="A80" t="str">
            <v>9.c Aumentar significativamente el acceso a la tecnología de la información y las comunicaciones y esforzarse por proporcionar acceso universal y asequible a Internet en los países menos adelantados de aquí a 2020</v>
          </cell>
        </row>
        <row r="81">
          <cell r="A81" t="str">
            <v>10.1 De aquí a 2030, lograr progresivamente y mantener el crecimiento de los ingresos del 40% más pobre de la población a una tasa superior a la media nacional</v>
          </cell>
        </row>
        <row r="82">
          <cell r="A82" t="str">
            <v>10.2 De aquí a 2030, potenciar y promover la inclusión social, económica y política de todas las personas, independientemente de su edad, sexo, discapacidad, raza, etnia, origen, religión o situación económica u otra condición</v>
          </cell>
        </row>
        <row r="83">
          <cell r="A83" t="str">
            <v>10.3 Garantizar la igualdad de oportunidades y reducir la desigualdad de resultados, incluso eliminando las leyes, políticas y prácticas discriminatorias y promoviendo legislaciones, políticas y medidas adecuadas a ese respecto</v>
          </cell>
        </row>
        <row r="84">
          <cell r="A84" t="str">
            <v>10.4 Adoptar políticas, especialmente fiscales, salariales y de protección social, y lograr progresivamente una mayor igualdad</v>
          </cell>
        </row>
        <row r="85">
          <cell r="A85" t="str">
            <v>10.5 Mejorar la reglamentación y vigilancia de las instituciones y los mercados financieros mundiales y fortalecer la aplicación de esos reglamentos</v>
          </cell>
        </row>
        <row r="86">
          <cell r="A86" t="str">
            <v>10.6 Asegurar una mayor representación e intervención de los países en desarrollo en las decisiones adoptadas por las instituciones económicas y financieras internacionales para aumentar la eficacia, fiabilidad, rendición de cuentas y legitimidad de esas instituciones</v>
          </cell>
        </row>
        <row r="87">
          <cell r="A87" t="str">
            <v>10.7 Facilitar la migración y la movilidad ordenadas, seguras, regulares y responsables de las personas, incluso mediante la aplicación de políticas migratorias planificadas y bien gestionadas</v>
          </cell>
        </row>
        <row r="88">
          <cell r="A88" t="str">
            <v>10.a Aplicar el principio del trato especial y diferenciado para los países en desarrollo, en particular los países menos adelantados, de conformidad con los acuerdos de la Organización Mundial del Comercio</v>
          </cell>
        </row>
        <row r="89">
          <cell r="A89" t="str">
            <v>10.b Fomentar la asistencia oficial para el desarrollo y las corrientes financieras, incluida la inversión extranjera directa, para los Estados con mayores necesidades, en particular los países menos adelantados, los países africanos, los pequeños Estados insulares en desarrollo y los países en desarrollo sin litoral, en consonancia con sus planes y programas nacionales</v>
          </cell>
        </row>
        <row r="90">
          <cell r="A90" t="str">
            <v>10.c De aquí a 2030, reducir a menos del 3% los costos de transacción de las remesas de los migrantes y eliminar los corredores de remesas con un costo superior al 5%</v>
          </cell>
        </row>
        <row r="91">
          <cell r="A91" t="str">
            <v>11.1 De aquí a 2030, asegurar el acceso de todas las  personas a viviendas y servicios básicos adecuados, seguros y asequibles y mejorar los barrios marginales</v>
          </cell>
        </row>
        <row r="92">
          <cell r="A92" t="str">
            <v>11.2 De aquí a 2030, proporcionar acceso a sistemas de transporte seguros, asequibles, accesibles y sostenibles para todos y mejorar la seguridad vial, en particular mediante la ampliación del transporte público, prestando especial atención a las necesidades de las personas en situación de vulnerabilidad, las mujeres, los niños, las personas con discapacidad y las personas de edad</v>
          </cell>
        </row>
        <row r="93">
          <cell r="A93" t="str">
            <v>11.3 De aquí a 2030, aumentar la urbanización inclusiva y sostenible y la capacidad para la planificación y la gestión participativas, integradas y sostenibles de los asentamientos humanos en todos los países</v>
          </cell>
        </row>
        <row r="94">
          <cell r="A94" t="str">
            <v>11.4 Redoblar los esfuerzos para proteger y salvaguardar el patrimonio cultural y natural del mundo</v>
          </cell>
        </row>
        <row r="95">
          <cell r="A95" t="str">
            <v>11.5 De aquí a 2030, reducir significativamente el número de muertes causadas por los desastres, incluidos los relacionados con el agua, y de personas afectadas por ellos, y reducir considerablemente las pérdidas económicas directas provocadas por los desastres en comparación con el producto interno bruto mundial, haciendo especial hincapié en la protección de los pobres y las personas en situaciones de vulnerabilidad</v>
          </cell>
        </row>
        <row r="96">
          <cell r="A96" t="str">
            <v>11.6 De aquí a 2030, reducir el impacto ambiental negativo per cápita de las ciudades, incluso prestando especial atención a la calidad del aire y la gestión de los desechos municipales y de otro tipo</v>
          </cell>
        </row>
        <row r="97">
          <cell r="A97" t="str">
            <v>11.7 De aquí a 2030, proporcionar acceso universal  a zonas verdes y espacios públicos seguros, inclusivos y accesibles, en particular para las mujeres y los niños, las personas de edad y las personas con discapacidad</v>
          </cell>
        </row>
        <row r="98">
          <cell r="A98" t="str">
            <v>11.a Apoyar los vínculos económicos, sociales y ambientales positivos entre las zonas urbanas, periurbanas y rurales fortaleciendo la planificación del desarrollo nacional y regional</v>
          </cell>
        </row>
        <row r="99">
          <cell r="A99" t="str">
            <v>11.b De aquí a 2020, aumentar considerablemente el número de ciudades y asentamientos humanos que adoptan e implementan políticas y planes integrados para promover la inclusión, el uso eficiente de los recursos, la mitigación del cambio climático y la adaptación a él y la resiliencia ante los desastres, y desarrollar y poner en práctica, en consonancia con el Marco de Sendái para la Reducción del Riesgo de Desastres 2015-2030, la gestión integral de los riesgos de desastre a todos los niveles</v>
          </cell>
        </row>
        <row r="100">
          <cell r="A100" t="str">
            <v>11.c Proporcionar apoyo a los países menos adelantados, incluso mediante asistencia financiera y técnica, para que puedan construir edificios sostenibles y resilientes utilizando materiales locales</v>
          </cell>
        </row>
        <row r="101">
          <cell r="A101" t="str">
            <v>12.1 Aplicar el Marco Decenal de Programas sobre Modalidades de Consumo y Producción Sostenibles, con la participación de todos los países y bajo el liderazgo de los países desarrollados, teniendo en cuenta el grado de desarrollo y las capacidades de los países en desarrollo</v>
          </cell>
        </row>
        <row r="102">
          <cell r="A102" t="str">
            <v>12.2 De aquí a 2030, lograr la gestión sostenible y el uso eficiente de los recursos naturales</v>
          </cell>
        </row>
        <row r="103">
          <cell r="A103" t="str">
            <v>12.3 De aquí a 2030, reducir a la mitad el desperdicio de alimentos per cápita mundial en la venta al por menor y a nivel de los consumidores y reducir las pérdidas de alimentos en las cadenas de producción y suministro, incluidas las pérdidas posteriores a la cosecha</v>
          </cell>
        </row>
        <row r="104">
          <cell r="A104" t="str">
            <v>12.4 De aquí a 2020, lograr la gestión ecológicamente racional de los productos químicos y de todos los desechos a lo largo de su ciclo de vida, de conformidad con los marcos internacionales convenidos, y reducir significativamente su liberación a la atmósfera, el agua y el suelo a fin de minimizar sus efectos adversos en la salud humana y el medio ambiente</v>
          </cell>
        </row>
        <row r="105">
          <cell r="A105" t="str">
            <v>12.5 De aquí a 2030, reducir considerablemente la generación de desechos mediante actividades de prevención, reducción, reciclado y reutilización</v>
          </cell>
        </row>
        <row r="106">
          <cell r="A106" t="str">
            <v>12.6 Alentar a las empresas, en especial las grandes empresas y las empresas transnacionales, a que adopten prácticas sostenibles e incorporen información sobre la sostenibilidad en su ciclo de presentación de informes</v>
          </cell>
        </row>
        <row r="107">
          <cell r="A107" t="str">
            <v>12.7 Promover prácticas de adquisición pública que sean sostenibles, de conformidad con las políticas y prioridades nacionales</v>
          </cell>
        </row>
        <row r="108">
          <cell r="A108" t="str">
            <v>12.8 De aquí a 2030, asegurar que las personas de todo el mundo tengan la información y los conocimientos pertinentes para el desarrollo sostenible y los estilos de vida en armonía con la naturaleza</v>
          </cell>
        </row>
        <row r="109">
          <cell r="A109" t="str">
            <v>12.a Ayudar a los países en desarrollo a fortalecer su capacidad científica y tecnológica para avanzar hacia modalidades de consumo y producción más sostenibles</v>
          </cell>
        </row>
        <row r="110">
          <cell r="A110" t="str">
            <v>12.b Elaborar y aplicar instrumentos para vigilar los efectos en el desarrollo sostenible, a fin de lograr un turismo sostenible que cree puestos de trabajo y promueva la cultura y los productos locales</v>
          </cell>
        </row>
        <row r="111">
          <cell r="A111" t="str">
            <v>12.c Racionalizar los subsidios ineficientes a los combustibles fósiles que fomentan el consumo antieconómico eliminando las distorsiones del mercado, de acuerdo con las circunstancias nacionales, incluso mediante la reestructuración de los sistemas tributarios y la eliminación gradual de los subsidios perjudiciales, cuando existan, para reflejar su impacto ambiental, teniendo plenamente en cuenta las necesidades y condiciones específicas de los países en desarrollo y minimizando los posibles efectos adversos en su desarrollo, de manera que se proteja a los pobres y a las comunidades afectadas</v>
          </cell>
        </row>
        <row r="112">
          <cell r="A112" t="str">
            <v>13.1 Fortalecer la resiliencia y la capacidad de adaptación a los riesgos relacionados con el clima y los desastres naturales en todos los países</v>
          </cell>
        </row>
        <row r="113">
          <cell r="A113" t="str">
            <v>13.2 Incorporar medidas relativas al cambio climático en las políticas, estrategias y planes nacionales</v>
          </cell>
        </row>
        <row r="114">
          <cell r="A114" t="str">
            <v>13.3 Mejorar la educación, la sensibilización y la capacidad humana e institucional respecto de la mitigación del cambio climático, la adaptación a él, la reducción de sus efectos y la alerta temprana</v>
          </cell>
        </row>
        <row r="115">
          <cell r="A115" t="str">
            <v>13.a Cumplir el compromiso de los países desarrollados que son partes en la Convención Marco de las Naciones Unidas sobre el Cambio Climático de lograr para el año 2020 el objetivo de movilizar conjuntamente 100.000 millones de dólares anuales procedentes de todas las fuentes a fin de atender las necesidades de los países en desarrollo respecto de la adopción de medidas concretas de mitigación y la transparencia de su aplicación, y poner en pleno funcionamiento el Fondo Verde para el Clima capitalizándolo lo antes posible</v>
          </cell>
        </row>
        <row r="116">
          <cell r="A116" t="str">
            <v>13.b Promover mecanismos para aumentar la capacidad para la planificación y gestión eficaces en relación con el cambio climático en los países menos adelantados y los pequeños Estados insulares en desarrollo, haciendo particular hincapié en las mujeres, los jóvenes y las comunidades locales y marginadas</v>
          </cell>
        </row>
        <row r="117">
          <cell r="A117" t="str">
            <v>14.1 De aquí a 2025, prevenir y reducir significativamente la contaminación marina de todo tipo, en particular la producida por actividades realizadas en tierra, incluidos los detritos marinos y la polución por nutrientes</v>
          </cell>
        </row>
        <row r="118">
          <cell r="A118" t="str">
            <v>14.2 De aquí a 2020, gestionar y proteger sosteniblemente los ecosistemas marinos y costeros para evitar efectos adversos importantes, incluso fortaleciendo su resiliencia, y adoptar medidas para restaurarlos a fin de restablecer la salud y la productividad de los océanos</v>
          </cell>
        </row>
        <row r="119">
          <cell r="A119" t="str">
            <v>14.3 Minimizar y abordar los efectos de la acidificación de los océanos, incluso mediante una mayor cooperación científica a todos los niveles</v>
          </cell>
        </row>
        <row r="120">
          <cell r="A120" t="str">
            <v>14.4 De aquí a 2020, reglamentar eficazmente la explotación pesquera y poner fin a la pesca excesiva, la pesca ilegal, no declarada y no reglamentada y las prácticas pesqueras destructivas, y aplicar planes de gestión con fundamento científico a fin de restablecer las poblaciones de peces en el plazo más breve posible, al menos alcanzando niveles que puedan producir el máximo rendimiento sostenible de acuerdo con sus características biológicas</v>
          </cell>
        </row>
        <row r="121">
          <cell r="A121" t="str">
            <v>14.5 De aquí a 2020, conservar al menos el 10% de las zonas costeras y marinas, de conformidad con las leyes nacionales y el derecho internacional y sobre la base de la mejor información científica disponible</v>
          </cell>
        </row>
        <row r="122">
          <cell r="A122" t="str">
            <v>14.6 De aquí a 2020, prohibir ciertas formas de subvenciones a la pesca que contribuyen a la sobrecapacidad y la pesca excesiva, eliminar las subvenciones que contribuyen a la pesca ilegal, no declarada y no reglamentada y abstenerse de introducir nuevas subvenciones de esa índole, reconociendo que la negociación sobre las subvenciones a la pesca en el marco de la Organización Mundial del Comercio debe incluir un trato especial y diferenciado, apropiado y efectivo para los países en desarrollo y los países menos adelantados</v>
          </cell>
        </row>
        <row r="123">
          <cell r="A123" t="str">
            <v>14.7 De aquí a 2030, aumentar los beneficios económicos que los pequeños Estados insulares en desarrollo y los países menos adelantados obtienen del uso sostenible de los recursos marinos, en particular mediante la gestión sostenible de la pesca, la acuicultura y el turismo</v>
          </cell>
        </row>
        <row r="124">
          <cell r="A124" t="str">
            <v>14.a Aumentar los conocimientos científicos, desarrollar la capacidad de investigación y transferir tecnología marina, teniendo en cuenta los Criterios y Directrices para la Transferencia de Tecnología Marina de la Comisión Oceanográfica Intergubernamental, a fin de mejorar la salud de los océanos y potenciar la contribución de la biodiversidad marina al desarrollo de los países en desarrollo, en particular los pequeños Estados insulares en desarrollo y los países menos adelantados</v>
          </cell>
        </row>
        <row r="125">
          <cell r="A125" t="str">
            <v>14.b Facilitar el acceso de los pescadores artesanales a los recursos marinos y los mercados</v>
          </cell>
        </row>
        <row r="126">
          <cell r="A126" t="str">
            <v>14.c Mejorar la conservación y el uso sostenible de los océanos y sus recursos aplicando el derecho internacional reflejado en la Convención de las Naciones Unidas sobre el Derecho del Mar, que constituye el marco jurídico para la conservación y la utilización sostenible de los océanos y sus recursos, como se recuerda en el párrafo 158 del documento “El futuro que queremos”</v>
          </cell>
        </row>
        <row r="127">
          <cell r="A127" t="str">
            <v>15.1 De aquí a 2020, asegurar la conservación, el restablecimiento y el uso sostenible de los ecosistemas terrestres y los ecosistemas interiores de agua dulce y sus servicios, en particular los bosques, los humedales, las montañas y las zonas áridas, en consonancia con las obligaciones contraídas en virtud de acuerdos internacionales</v>
          </cell>
        </row>
        <row r="128">
          <cell r="A128" t="str">
            <v>15.2 De aquí a 2020, promover la puesta en práctica de la gestión sostenible de todos los tipos de bosques, detener la deforestación, recuperar los bosques degradados y aumentar considerablemente la forestación y la reforestación a nivel mundial</v>
          </cell>
        </row>
        <row r="129">
          <cell r="A129" t="str">
            <v>15.3 De aquí a 2030, luchar contra la desertificación, rehabilitar las tierras y los suelos degradados, incluidas las tierras afectadas por la desertificación, la sequía y las inundaciones, y procurar lograr un mundo con efecto neutro en la degradación del suelo</v>
          </cell>
        </row>
        <row r="130">
          <cell r="A130" t="str">
            <v>15.4 De aquí a 2030, asegurar la conservación de los ecosistemas montañosos, incluida su diversidad biológica, a fin de mejorar su capacidad de proporcionar beneficios esenciales para el desarrollo sostenible</v>
          </cell>
        </row>
        <row r="131">
          <cell r="A131" t="str">
            <v>15.5 Adoptar medidas urgentes y significativas para reducir la degradación de los hábitats naturales, detener la pérdida de biodiversidad y, de aquí a 2020, proteger las especies amenazadas y evitar su extinción</v>
          </cell>
        </row>
        <row r="132">
          <cell r="A132" t="str">
            <v>15.6 Promover la participación justa y equitativa en los beneficios derivados de la utilización de los recursos genéticos y promover el acceso adecuado a esos recursos, según lo convenido internacionalmente</v>
          </cell>
        </row>
        <row r="133">
          <cell r="A133" t="str">
            <v>15.7 Adoptar medidas urgentes para poner fin a la caza furtiva y el tráfico de especies protegidas de flora y fauna y abordar tanto la demanda como la oferta de productos ilegales de flora y fauna silvestres</v>
          </cell>
        </row>
        <row r="134">
          <cell r="A134" t="str">
            <v>15.8 De aquí a 2020, adoptar medidas para prevenir la introducción de especies exóticas invasoras y reducir significativamente sus efectos en los ecosistemas terrestres y acuáticos y controlar o erradicar las especies prioritarias</v>
          </cell>
        </row>
        <row r="135">
          <cell r="A135" t="str">
            <v>15.9 De aquí a 2020, integrar los valores de los ecosistemas y la biodiversidad en la planificación, los procesos de desarrollo, las estrategias de reducción de la pobreza y la contabilidad nacionales y locales</v>
          </cell>
        </row>
        <row r="136">
          <cell r="A136" t="str">
            <v>15.a Movilizar y aumentar significativamente los recursos financieros procedentes de todas las fuentes para conservar y utilizar de forma sostenible la biodiversidad y los ecosistemas</v>
          </cell>
        </row>
        <row r="137">
          <cell r="A137" t="str">
            <v>15.b Movilizar recursos considerables de todas las fuentes y a todos los niveles para financiar la gestión forestal sostenible y proporcionar incentivos adecuados a los países en desarrollo para que promuevan dicha gestión, en particular con miras a la conservación y la reforestación</v>
          </cell>
        </row>
        <row r="138">
          <cell r="A138" t="str">
            <v>15.c Aumentar el apoyo mundial a la lucha contra la caza furtiva y el tráfico de especies protegidas, incluso aumentando la capacidad de las comunidades locales para perseguir oportunidades de subsistencia sostenibles</v>
          </cell>
        </row>
        <row r="139">
          <cell r="A139" t="str">
            <v>16.1 Reducir significativamente todas las formas de violencia y las correspondientes tasas de mortalidad en todo el mundo</v>
          </cell>
        </row>
        <row r="140">
          <cell r="A140" t="str">
            <v>16.2 Poner fin al maltrato, la explotación, la trata y todas las formas de violencia y tortura contra los niños</v>
          </cell>
        </row>
        <row r="141">
          <cell r="A141" t="str">
            <v>16.3 Promover el estado de derecho en los planos nacional e internacional y garantizar la igualdad de acceso a la justicia para todos</v>
          </cell>
        </row>
        <row r="142">
          <cell r="A142" t="str">
            <v>16.4 De aquí a 2030, reducir significativamente las corrientes financieras y de armas ilícitas, fortalecer la recuperación y devolución de los activos robados y luchar contra todas las formas de delincuencia organizada</v>
          </cell>
        </row>
        <row r="143">
          <cell r="A143" t="str">
            <v>16.5 Reducir considerablemente la corrupción y el soborno en todas sus formas</v>
          </cell>
        </row>
        <row r="144">
          <cell r="A144" t="str">
            <v>16.6 Crear a todos los niveles instituciones eficaces y transparentes que rindan cuentas</v>
          </cell>
        </row>
        <row r="145">
          <cell r="A145" t="str">
            <v>16.7 Garantizar la adopción en todos los niveles de decisiones inclusivas, participativas y representativas que respondan a las necesidades</v>
          </cell>
        </row>
        <row r="146">
          <cell r="A146" t="str">
            <v>16.8 Ampliar y fortalecer la participación de los países en desarrollo en las instituciones de gobernanza mundial</v>
          </cell>
        </row>
        <row r="147">
          <cell r="A147" t="str">
            <v>16.9 De aquí a 2030, proporcionar acceso a una identidad jurídica para todos, en particular mediante el registro de nacimientos</v>
          </cell>
        </row>
        <row r="148">
          <cell r="A148" t="str">
            <v>16.10 Garantizar el acceso público a la información y proteger las libertades fundamentales, de conformidad con las leyes nacionales y los acuerdos internacionales</v>
          </cell>
        </row>
        <row r="149">
          <cell r="A149" t="str">
            <v>16.a Fortalecer las instituciones nacionales pertinentes, incluso mediante la cooperación internacional, para crear a todos los niveles, particularmente en los países en desarrollo, la capacidad de prevenir la violencia y combatir el terrorismo y la delincuencia</v>
          </cell>
        </row>
        <row r="150">
          <cell r="A150" t="str">
            <v>16.b Promover y aplicar leyes y políticas no discriminatorias en favor del desarrollo sostenible</v>
          </cell>
        </row>
        <row r="151">
          <cell r="A151" t="str">
            <v>17.1 Fortalecer la movilización de recursos internos, incluso mediante la prestación de apoyo internacional a los países en desarrollo, con el fin de mejorar la capacidad nacional para recaudar ingresos fiscales y de otra índole</v>
          </cell>
        </row>
        <row r="152">
          <cell r="A152" t="str">
            <v>17.2 Velar por que los países desarrollados cumplan plenamente sus compromisos en relación con la asistencia oficial para el desarrollo, incluido el compromiso de numerosos países desarrollados de alcanzar el objetivo de destinar el 0,7% del ingreso nacional bruto a la asistencia oficial para el desarrollo de los países en desarrollo y entre el 0,15% y el 0,20% del ingreso nacional bruto a la asistencia oficial para el desarrollo de los países menos adelantados; se alienta a los proveedores de asistencia oficial para el desarrollo a que consideren la posibilidad de fijar una meta para destinar al menos el 0,20% del ingreso nacional bruto a la asistencia oficial para el desarrollo de los países menos adelantados</v>
          </cell>
        </row>
        <row r="153">
          <cell r="A153" t="str">
            <v>17.3 Movilizar recursos financieros adicionales de múltiples fuentes para los países en desarrollo</v>
          </cell>
        </row>
        <row r="154">
          <cell r="A154" t="str">
            <v>17.4 Ayudar a los países en desarrollo a lograr la sostenibilidad de la deuda a largo plazo con políticas coordinadas orientadas a fomentar la financiación, el alivio y la reestructuración de la deuda, según proceda, y hacer frente a la deuda externa de los países pobres muy endeudados a fin de reducir el endeudamiento excesivo</v>
          </cell>
        </row>
        <row r="155">
          <cell r="A155" t="str">
            <v>17.5 Adoptar y aplicar sistemas de promoción de las inversiones en favor de los países menos adelantados</v>
          </cell>
        </row>
        <row r="156">
          <cell r="A156" t="str">
            <v>17.6 Mejorar la cooperación regional e internacional Norte-Sur, Sur-Sur y triangular en materia de ciencia, tecnología e innovación y el acceso a estas, y aumentar el intercambio de conocimientos en condiciones mutuamente convenidas, incluso mejorando la coordinación entre los mecanismos existentes, en particular a nivel de las Naciones Unidas, y mediante un mecanismo mundial de facilitación de la tecnología</v>
          </cell>
        </row>
        <row r="157">
          <cell r="A157" t="str">
            <v>17.7 Promover el desarrollo de tecnologías ecológicamente racionales y su transferencia, divulgación y difusión a los países en desarrollo en condiciones favorables, incluso en condiciones concesionarias y preferenciales, según lo convenido de mutuo acuerdo</v>
          </cell>
        </row>
        <row r="158">
          <cell r="A158" t="str">
            <v>17.8 Poner en pleno funcionamiento, a más tardar en 2017, el banco de tecnología y el mecanismo de apoyo a la creación de capacidad en materia de ciencia, tecnología e innovación para los países menos adelantados y aumentar la utilización de tecnologías instrumentales, en particular la tecnología de la información y las comunicaciones</v>
          </cell>
        </row>
        <row r="159">
          <cell r="A159" t="str">
            <v>17.9 Aumentar el apoyo internacional para realizar actividades de creación de capacidad eficaces y específicas en los países en desarrollo a fin de respaldar los planes nacionales de implementación de todos los Objetivos de Desarrollo Sostenible, incluso mediante la cooperación Norte-Sur, Sur-Sur y triangular</v>
          </cell>
        </row>
        <row r="160">
          <cell r="A160" t="str">
            <v>17.10 Promover un sistema de comercio multilateral universal, basado en normas, abierto, no discriminatorio y equitativo en el marco de la Organización Mundial del Comercio, incluso mediante la conclusión de las negociaciones en el marco del Programa de Doha para el Desarrollo</v>
          </cell>
        </row>
        <row r="161">
          <cell r="A161" t="str">
            <v>17.11 Aumentar significativamente las exportaciones de los países en desarrollo, en particular con miras a duplicar la participación de los países menos adelantados en las exportaciones mundiales de aquí a 2020</v>
          </cell>
        </row>
        <row r="162">
          <cell r="A162" t="str">
            <v>17.12 Lograr la consecución oportuna del acceso a los mercados libre de derechos y contingentes de manera duradera para todos los países menos adelantados, conforme a las decisiones de la Organización Mundial del Comercio, incluso velando por que las normas de origen preferenciales aplicables a las importaciones de los países menos adelantados sean transparentes y sencillas y contribuyan a facilitar el acceso a los mercados</v>
          </cell>
        </row>
        <row r="163">
          <cell r="A163" t="str">
            <v>17.13 Aumentar la estabilidad macroeconómica mundial, incluso mediante la coordinación y coherencia de las políticas</v>
          </cell>
        </row>
        <row r="164">
          <cell r="A164" t="str">
            <v>17.14 Mejorar la coherencia de las políticas para el desarrollo sostenible</v>
          </cell>
        </row>
        <row r="165">
          <cell r="A165" t="str">
            <v>17.15 Respetar el margen normativo y el liderazgo de cada país para establecer y aplicar políticas de erradicación de la pobreza y desarrollo sostenible</v>
          </cell>
        </row>
        <row r="166">
          <cell r="A166" t="str">
            <v>17.16 Mejorar la Alianza Mundial para el Desarrollo Sostenible, complementada por alianzas entre múltiples interesados que movilicen e intercambien conocimientos, especialización, tecnología y recursos financieros, a fin de apoyar el logro de los Objetivos de Desarrollo Sostenible en todos los países, particularmente los países en desarrollo</v>
          </cell>
        </row>
        <row r="167">
          <cell r="A167" t="str">
            <v>17.17 Fomentar y promover la constitución de alianzas eficaces en las esferas pública, público privada y de la sociedad civil, aprovechando la experiencia y las estrategias de obtención de recursos de las alianzas</v>
          </cell>
        </row>
        <row r="168">
          <cell r="A168" t="str">
            <v>17.18 De aquí a 2020, mejorar el apoyo a la creación de capacidad prestado a los países en desarrollo, incluidos los países menos adelantados y los pequeños Estados insulares en desarrollo, para aumentar significativamente la disponibilidad de datos oportunos, fiables y de gran calidad desglosados por ingresos, sexo, edad, raza, origen étnico, estatus migratorio, discapacidad, ubicación geográfica y otras características pertinentes en los contextos nacionales</v>
          </cell>
        </row>
        <row r="169">
          <cell r="A169" t="str">
            <v>17.19 De aquí a 2030, aprovechar las iniciativas existentes para elaborar indicadores que permitan medir los progresos en materia de desarrollo sostenible y complementen el producto interno bruto, y apoyar la creación de capacidad estadística en los países en desarrollo</v>
          </cell>
        </row>
      </sheetData>
      <sheetData sheetId="4">
        <row r="1">
          <cell r="A1" t="str">
            <v>Indicador solo para Costa Rica, no disponible en la lista propuesta por Naciones Unidas</v>
          </cell>
        </row>
        <row r="2">
          <cell r="A2" t="str">
            <v xml:space="preserve">1.1.1 </v>
          </cell>
        </row>
        <row r="3">
          <cell r="A3" t="str">
            <v xml:space="preserve">1.2.1 </v>
          </cell>
        </row>
        <row r="4">
          <cell r="A4" t="str">
            <v xml:space="preserve">1.2.2 </v>
          </cell>
        </row>
        <row r="5">
          <cell r="A5" t="str">
            <v xml:space="preserve">1.3.1 </v>
          </cell>
        </row>
        <row r="6">
          <cell r="A6" t="str">
            <v xml:space="preserve">1.4.1 </v>
          </cell>
        </row>
        <row r="7">
          <cell r="A7" t="str">
            <v xml:space="preserve">1.4.2 </v>
          </cell>
        </row>
        <row r="8">
          <cell r="A8" t="str">
            <v xml:space="preserve">1.5.1 </v>
          </cell>
        </row>
        <row r="9">
          <cell r="A9" t="str">
            <v xml:space="preserve">1.5.2 </v>
          </cell>
        </row>
        <row r="10">
          <cell r="A10" t="str">
            <v xml:space="preserve">1.5.3 </v>
          </cell>
        </row>
        <row r="11">
          <cell r="A11" t="str">
            <v xml:space="preserve">1.5.4 </v>
          </cell>
        </row>
        <row r="12">
          <cell r="A12" t="str">
            <v xml:space="preserve">1.a.1 </v>
          </cell>
        </row>
        <row r="13">
          <cell r="A13" t="str">
            <v xml:space="preserve">1.a.2 </v>
          </cell>
        </row>
        <row r="14">
          <cell r="A14" t="str">
            <v xml:space="preserve">1.a.3 </v>
          </cell>
        </row>
        <row r="15">
          <cell r="A15" t="str">
            <v xml:space="preserve">1.b.1 </v>
          </cell>
        </row>
        <row r="16">
          <cell r="A16" t="str">
            <v xml:space="preserve">2.1.1 </v>
          </cell>
        </row>
        <row r="17">
          <cell r="A17" t="str">
            <v xml:space="preserve">2.1.2 </v>
          </cell>
        </row>
        <row r="18">
          <cell r="A18" t="str">
            <v xml:space="preserve">2.2.1 </v>
          </cell>
        </row>
        <row r="19">
          <cell r="A19" t="str">
            <v xml:space="preserve">2.2.2 </v>
          </cell>
        </row>
        <row r="20">
          <cell r="A20" t="str">
            <v xml:space="preserve">2.3.1 </v>
          </cell>
        </row>
        <row r="21">
          <cell r="A21" t="str">
            <v xml:space="preserve">2.3.2 </v>
          </cell>
        </row>
        <row r="22">
          <cell r="A22" t="str">
            <v xml:space="preserve">2.4.1 </v>
          </cell>
        </row>
        <row r="23">
          <cell r="A23" t="str">
            <v xml:space="preserve">2.5.1 </v>
          </cell>
        </row>
        <row r="24">
          <cell r="A24" t="str">
            <v xml:space="preserve">2.5.2 </v>
          </cell>
        </row>
        <row r="25">
          <cell r="A25" t="str">
            <v xml:space="preserve">2.a.1 </v>
          </cell>
        </row>
        <row r="26">
          <cell r="A26" t="str">
            <v xml:space="preserve">2.a.2 </v>
          </cell>
        </row>
        <row r="27">
          <cell r="A27" t="str">
            <v xml:space="preserve">2.b.1 </v>
          </cell>
        </row>
        <row r="28">
          <cell r="A28" t="str">
            <v xml:space="preserve">2.c.1 </v>
          </cell>
        </row>
        <row r="29">
          <cell r="A29" t="str">
            <v xml:space="preserve">3.1.1 </v>
          </cell>
        </row>
        <row r="30">
          <cell r="A30" t="str">
            <v xml:space="preserve">3.1.2 </v>
          </cell>
        </row>
        <row r="31">
          <cell r="A31" t="str">
            <v xml:space="preserve">3.2.1 </v>
          </cell>
        </row>
        <row r="32">
          <cell r="A32" t="str">
            <v xml:space="preserve">3.2.2 </v>
          </cell>
        </row>
        <row r="33">
          <cell r="A33" t="str">
            <v xml:space="preserve">3.3.1 </v>
          </cell>
        </row>
        <row r="34">
          <cell r="A34" t="str">
            <v xml:space="preserve">3.3.2 </v>
          </cell>
        </row>
        <row r="35">
          <cell r="A35" t="str">
            <v xml:space="preserve">3.3.3 </v>
          </cell>
        </row>
        <row r="36">
          <cell r="A36" t="str">
            <v xml:space="preserve">3.3.4 </v>
          </cell>
        </row>
        <row r="37">
          <cell r="A37" t="str">
            <v xml:space="preserve">3.3.5 </v>
          </cell>
        </row>
        <row r="38">
          <cell r="A38" t="str">
            <v xml:space="preserve">3.4.1 </v>
          </cell>
        </row>
        <row r="39">
          <cell r="A39" t="str">
            <v xml:space="preserve">3.4.2 </v>
          </cell>
        </row>
        <row r="40">
          <cell r="A40" t="str">
            <v xml:space="preserve">3.5.1 </v>
          </cell>
        </row>
        <row r="41">
          <cell r="A41" t="str">
            <v xml:space="preserve">3.5.2 </v>
          </cell>
        </row>
        <row r="42">
          <cell r="A42" t="str">
            <v xml:space="preserve">3.6.1 </v>
          </cell>
        </row>
        <row r="43">
          <cell r="A43" t="str">
            <v xml:space="preserve">3.7.1 </v>
          </cell>
        </row>
        <row r="44">
          <cell r="A44" t="str">
            <v xml:space="preserve">3.7.2 </v>
          </cell>
        </row>
        <row r="45">
          <cell r="A45" t="str">
            <v xml:space="preserve">3.8.1 </v>
          </cell>
        </row>
        <row r="46">
          <cell r="A46" t="str">
            <v xml:space="preserve">3.8.2 </v>
          </cell>
        </row>
        <row r="47">
          <cell r="A47" t="str">
            <v xml:space="preserve">3.9.1 </v>
          </cell>
        </row>
        <row r="48">
          <cell r="A48" t="str">
            <v xml:space="preserve">3.9.2 </v>
          </cell>
        </row>
        <row r="49">
          <cell r="A49" t="str">
            <v xml:space="preserve">3.9.3 </v>
          </cell>
        </row>
        <row r="50">
          <cell r="A50" t="str">
            <v xml:space="preserve">3.a.1 </v>
          </cell>
        </row>
        <row r="51">
          <cell r="A51" t="str">
            <v xml:space="preserve">3.b.1 </v>
          </cell>
        </row>
        <row r="52">
          <cell r="A52" t="str">
            <v xml:space="preserve">3.b.2 </v>
          </cell>
        </row>
        <row r="53">
          <cell r="A53" t="str">
            <v xml:space="preserve">3.b.3 </v>
          </cell>
        </row>
        <row r="54">
          <cell r="A54" t="str">
            <v xml:space="preserve">3.c.1 </v>
          </cell>
        </row>
        <row r="55">
          <cell r="A55" t="str">
            <v xml:space="preserve">3.d.1 </v>
          </cell>
        </row>
        <row r="56">
          <cell r="A56" t="str">
            <v xml:space="preserve">4.1.1 </v>
          </cell>
        </row>
        <row r="57">
          <cell r="A57" t="str">
            <v xml:space="preserve">4.2.1 </v>
          </cell>
        </row>
        <row r="58">
          <cell r="A58" t="str">
            <v xml:space="preserve">4.2.2 </v>
          </cell>
        </row>
        <row r="59">
          <cell r="A59" t="str">
            <v xml:space="preserve">4.3.1 </v>
          </cell>
        </row>
        <row r="60">
          <cell r="A60" t="str">
            <v xml:space="preserve">4.4.1 </v>
          </cell>
        </row>
        <row r="61">
          <cell r="A61" t="str">
            <v xml:space="preserve">4.5.1 </v>
          </cell>
        </row>
        <row r="62">
          <cell r="A62" t="str">
            <v xml:space="preserve">4.6.1 </v>
          </cell>
        </row>
        <row r="63">
          <cell r="A63" t="str">
            <v xml:space="preserve">4.7.1 </v>
          </cell>
        </row>
        <row r="64">
          <cell r="A64" t="str">
            <v xml:space="preserve">4.a.1 </v>
          </cell>
        </row>
        <row r="65">
          <cell r="A65" t="str">
            <v xml:space="preserve">4.b.1 </v>
          </cell>
        </row>
        <row r="66">
          <cell r="A66" t="str">
            <v xml:space="preserve">4.c.1 </v>
          </cell>
        </row>
        <row r="67">
          <cell r="A67" t="str">
            <v xml:space="preserve">5.1.1 </v>
          </cell>
        </row>
        <row r="68">
          <cell r="A68" t="str">
            <v xml:space="preserve">5.2.1 </v>
          </cell>
        </row>
        <row r="69">
          <cell r="A69" t="str">
            <v xml:space="preserve">5.2.2 </v>
          </cell>
        </row>
        <row r="70">
          <cell r="A70" t="str">
            <v xml:space="preserve">5.3.1 </v>
          </cell>
        </row>
        <row r="71">
          <cell r="A71" t="str">
            <v xml:space="preserve">5.3.2 </v>
          </cell>
        </row>
        <row r="72">
          <cell r="A72" t="str">
            <v xml:space="preserve">5.4.1 </v>
          </cell>
        </row>
        <row r="73">
          <cell r="A73" t="str">
            <v xml:space="preserve">5.5.1 </v>
          </cell>
        </row>
        <row r="74">
          <cell r="A74" t="str">
            <v xml:space="preserve">5.5.2 </v>
          </cell>
        </row>
        <row r="75">
          <cell r="A75" t="str">
            <v xml:space="preserve">5.6.1 </v>
          </cell>
        </row>
        <row r="76">
          <cell r="A76" t="str">
            <v xml:space="preserve">5.6.2 </v>
          </cell>
        </row>
        <row r="77">
          <cell r="A77" t="str">
            <v xml:space="preserve">5.a.1 </v>
          </cell>
        </row>
        <row r="78">
          <cell r="A78" t="str">
            <v xml:space="preserve">5.a.2 </v>
          </cell>
        </row>
        <row r="79">
          <cell r="A79" t="str">
            <v xml:space="preserve">5.b.1 </v>
          </cell>
        </row>
        <row r="80">
          <cell r="A80" t="str">
            <v xml:space="preserve">5.c.1 </v>
          </cell>
        </row>
        <row r="81">
          <cell r="A81" t="str">
            <v xml:space="preserve">6.1.1 </v>
          </cell>
        </row>
        <row r="82">
          <cell r="A82" t="str">
            <v xml:space="preserve">6.2.1 </v>
          </cell>
        </row>
        <row r="83">
          <cell r="A83" t="str">
            <v xml:space="preserve">6.3.1 </v>
          </cell>
        </row>
        <row r="84">
          <cell r="A84" t="str">
            <v xml:space="preserve">6.3.2 </v>
          </cell>
        </row>
        <row r="85">
          <cell r="A85" t="str">
            <v xml:space="preserve">6.4.1 </v>
          </cell>
        </row>
        <row r="86">
          <cell r="A86" t="str">
            <v xml:space="preserve">6.4.2 </v>
          </cell>
        </row>
        <row r="87">
          <cell r="A87" t="str">
            <v xml:space="preserve">6.5.1 </v>
          </cell>
        </row>
        <row r="88">
          <cell r="A88" t="str">
            <v xml:space="preserve">6.5.2 </v>
          </cell>
        </row>
        <row r="89">
          <cell r="A89" t="str">
            <v xml:space="preserve">6.6.1 </v>
          </cell>
        </row>
        <row r="90">
          <cell r="A90" t="str">
            <v xml:space="preserve">6.a.1 </v>
          </cell>
        </row>
        <row r="91">
          <cell r="A91" t="str">
            <v xml:space="preserve">6.b.1 </v>
          </cell>
        </row>
        <row r="92">
          <cell r="A92" t="str">
            <v xml:space="preserve">7.1.1 </v>
          </cell>
        </row>
        <row r="93">
          <cell r="A93" t="str">
            <v xml:space="preserve">7.1.2 </v>
          </cell>
        </row>
        <row r="94">
          <cell r="A94" t="str">
            <v xml:space="preserve">7.2.1 </v>
          </cell>
        </row>
        <row r="95">
          <cell r="A95" t="str">
            <v xml:space="preserve">7.3.1 </v>
          </cell>
        </row>
        <row r="96">
          <cell r="A96" t="str">
            <v xml:space="preserve">7.a.1 </v>
          </cell>
        </row>
        <row r="97">
          <cell r="A97" t="str">
            <v xml:space="preserve">7.b.1 </v>
          </cell>
        </row>
        <row r="98">
          <cell r="A98" t="str">
            <v xml:space="preserve">8.1.1 </v>
          </cell>
        </row>
        <row r="99">
          <cell r="A99" t="str">
            <v xml:space="preserve">8.2.1 </v>
          </cell>
        </row>
        <row r="100">
          <cell r="A100" t="str">
            <v xml:space="preserve">8.3.1 </v>
          </cell>
        </row>
        <row r="101">
          <cell r="A101" t="str">
            <v xml:space="preserve">8.4.1 </v>
          </cell>
        </row>
        <row r="102">
          <cell r="A102" t="str">
            <v xml:space="preserve">8.4.2 </v>
          </cell>
        </row>
        <row r="103">
          <cell r="A103" t="str">
            <v xml:space="preserve">8.5.1 </v>
          </cell>
        </row>
        <row r="104">
          <cell r="A104" t="str">
            <v xml:space="preserve">8.5.2 </v>
          </cell>
        </row>
        <row r="105">
          <cell r="A105" t="str">
            <v xml:space="preserve">8.6.1 </v>
          </cell>
        </row>
        <row r="106">
          <cell r="A106" t="str">
            <v xml:space="preserve">8.7.1 </v>
          </cell>
        </row>
        <row r="107">
          <cell r="A107" t="str">
            <v xml:space="preserve">8.8.1 </v>
          </cell>
        </row>
        <row r="108">
          <cell r="A108" t="str">
            <v xml:space="preserve">8.8.2 </v>
          </cell>
        </row>
        <row r="109">
          <cell r="A109" t="str">
            <v xml:space="preserve">8.9.1 </v>
          </cell>
        </row>
        <row r="110">
          <cell r="A110" t="str">
            <v xml:space="preserve">8.9.2 </v>
          </cell>
        </row>
        <row r="111">
          <cell r="A111" t="str">
            <v>8.10.1</v>
          </cell>
        </row>
        <row r="112">
          <cell r="A112" t="str">
            <v>8.10.2</v>
          </cell>
        </row>
        <row r="113">
          <cell r="A113" t="str">
            <v xml:space="preserve">8.a.1 </v>
          </cell>
        </row>
        <row r="114">
          <cell r="A114" t="str">
            <v xml:space="preserve">8.b.1 </v>
          </cell>
        </row>
        <row r="115">
          <cell r="A115" t="str">
            <v xml:space="preserve">9.1.1 </v>
          </cell>
        </row>
        <row r="116">
          <cell r="A116" t="str">
            <v xml:space="preserve">9.1.2 </v>
          </cell>
        </row>
        <row r="117">
          <cell r="A117" t="str">
            <v xml:space="preserve">9.2.1 </v>
          </cell>
        </row>
        <row r="118">
          <cell r="A118" t="str">
            <v xml:space="preserve">9.2.2 </v>
          </cell>
        </row>
        <row r="119">
          <cell r="A119" t="str">
            <v xml:space="preserve">9.3.1 </v>
          </cell>
        </row>
        <row r="120">
          <cell r="A120" t="str">
            <v xml:space="preserve">9.3.2 </v>
          </cell>
        </row>
        <row r="121">
          <cell r="A121" t="str">
            <v xml:space="preserve">9.4.1 </v>
          </cell>
        </row>
        <row r="122">
          <cell r="A122" t="str">
            <v xml:space="preserve">9.5.1 </v>
          </cell>
        </row>
        <row r="123">
          <cell r="A123" t="str">
            <v xml:space="preserve">9.5.2 </v>
          </cell>
        </row>
        <row r="124">
          <cell r="A124" t="str">
            <v xml:space="preserve">9.a.1 </v>
          </cell>
        </row>
        <row r="125">
          <cell r="A125" t="str">
            <v xml:space="preserve">9.b.1 </v>
          </cell>
        </row>
        <row r="126">
          <cell r="A126" t="str">
            <v xml:space="preserve">9.c.1 </v>
          </cell>
        </row>
        <row r="127">
          <cell r="A127" t="str">
            <v>10.1.1</v>
          </cell>
        </row>
        <row r="128">
          <cell r="A128" t="str">
            <v>10.2.1</v>
          </cell>
        </row>
        <row r="129">
          <cell r="A129" t="str">
            <v>10.3.1</v>
          </cell>
        </row>
        <row r="130">
          <cell r="A130" t="str">
            <v>10.4.1</v>
          </cell>
        </row>
        <row r="131">
          <cell r="A131" t="str">
            <v>10.5.1</v>
          </cell>
        </row>
        <row r="132">
          <cell r="A132" t="str">
            <v>10.6.1</v>
          </cell>
        </row>
        <row r="133">
          <cell r="A133" t="str">
            <v>10.7.1</v>
          </cell>
        </row>
        <row r="134">
          <cell r="A134" t="str">
            <v>10.7.2</v>
          </cell>
        </row>
        <row r="135">
          <cell r="A135" t="str">
            <v>10.a.1</v>
          </cell>
        </row>
        <row r="136">
          <cell r="A136" t="str">
            <v>10.b.1</v>
          </cell>
        </row>
        <row r="137">
          <cell r="A137" t="str">
            <v>10.c.1</v>
          </cell>
        </row>
        <row r="138">
          <cell r="A138" t="str">
            <v>11.1.1</v>
          </cell>
        </row>
        <row r="139">
          <cell r="A139" t="str">
            <v>11.2.1</v>
          </cell>
        </row>
        <row r="140">
          <cell r="A140" t="str">
            <v>11.3.1</v>
          </cell>
        </row>
        <row r="141">
          <cell r="A141" t="str">
            <v>11.3.2</v>
          </cell>
        </row>
        <row r="142">
          <cell r="A142" t="str">
            <v>11.4.1</v>
          </cell>
        </row>
        <row r="143">
          <cell r="A143" t="str">
            <v>11.5.1</v>
          </cell>
        </row>
        <row r="144">
          <cell r="A144" t="str">
            <v>11.5.2</v>
          </cell>
        </row>
        <row r="145">
          <cell r="A145" t="str">
            <v>11.6.1</v>
          </cell>
        </row>
        <row r="146">
          <cell r="A146" t="str">
            <v>11.6.2</v>
          </cell>
        </row>
        <row r="147">
          <cell r="A147" t="str">
            <v>11.7.1</v>
          </cell>
        </row>
        <row r="148">
          <cell r="A148" t="str">
            <v>11.7.2</v>
          </cell>
        </row>
        <row r="149">
          <cell r="A149" t="str">
            <v>11.a.1</v>
          </cell>
        </row>
        <row r="150">
          <cell r="A150" t="str">
            <v>11.b.1</v>
          </cell>
        </row>
        <row r="151">
          <cell r="A151" t="str">
            <v>11.b.2</v>
          </cell>
        </row>
        <row r="152">
          <cell r="A152" t="str">
            <v>11.c.1</v>
          </cell>
        </row>
        <row r="153">
          <cell r="A153" t="str">
            <v>12.1.1</v>
          </cell>
        </row>
        <row r="154">
          <cell r="A154" t="str">
            <v>12.2.1</v>
          </cell>
        </row>
        <row r="155">
          <cell r="A155" t="str">
            <v>12.2.2</v>
          </cell>
        </row>
        <row r="156">
          <cell r="A156" t="str">
            <v>12.3.1</v>
          </cell>
        </row>
        <row r="157">
          <cell r="A157" t="str">
            <v>12.4.1</v>
          </cell>
        </row>
        <row r="158">
          <cell r="A158" t="str">
            <v>12.4.2</v>
          </cell>
        </row>
        <row r="159">
          <cell r="A159" t="str">
            <v>12.5.1</v>
          </cell>
        </row>
        <row r="160">
          <cell r="A160" t="str">
            <v>12.6.1</v>
          </cell>
        </row>
        <row r="161">
          <cell r="A161" t="str">
            <v>12.7.1</v>
          </cell>
        </row>
        <row r="162">
          <cell r="A162" t="str">
            <v>12.8.1</v>
          </cell>
        </row>
        <row r="163">
          <cell r="A163" t="str">
            <v>12.a.1</v>
          </cell>
        </row>
        <row r="164">
          <cell r="A164" t="str">
            <v>12.b.1</v>
          </cell>
        </row>
        <row r="165">
          <cell r="A165" t="str">
            <v>12.c.1</v>
          </cell>
        </row>
        <row r="166">
          <cell r="A166" t="str">
            <v>13.1.1</v>
          </cell>
        </row>
        <row r="167">
          <cell r="A167" t="str">
            <v>13.1.2</v>
          </cell>
        </row>
        <row r="168">
          <cell r="A168" t="str">
            <v>13.1.3</v>
          </cell>
        </row>
        <row r="169">
          <cell r="A169" t="str">
            <v>13.2.1</v>
          </cell>
        </row>
        <row r="170">
          <cell r="A170" t="str">
            <v>13.3.1</v>
          </cell>
        </row>
        <row r="171">
          <cell r="A171" t="str">
            <v>13.3.2</v>
          </cell>
        </row>
        <row r="172">
          <cell r="A172" t="str">
            <v>13.a.1</v>
          </cell>
        </row>
        <row r="173">
          <cell r="A173" t="str">
            <v>13.b.1</v>
          </cell>
        </row>
        <row r="174">
          <cell r="A174" t="str">
            <v>14.1.1</v>
          </cell>
        </row>
        <row r="175">
          <cell r="A175" t="str">
            <v>14.2.1</v>
          </cell>
        </row>
        <row r="176">
          <cell r="A176" t="str">
            <v>14.3.1</v>
          </cell>
        </row>
        <row r="177">
          <cell r="A177" t="str">
            <v>14.4.1</v>
          </cell>
        </row>
        <row r="178">
          <cell r="A178" t="str">
            <v>14.5.1</v>
          </cell>
        </row>
        <row r="179">
          <cell r="A179" t="str">
            <v>14.6.1</v>
          </cell>
        </row>
        <row r="180">
          <cell r="A180" t="str">
            <v>14.7.1</v>
          </cell>
        </row>
        <row r="181">
          <cell r="A181" t="str">
            <v>14.a.1</v>
          </cell>
        </row>
        <row r="182">
          <cell r="A182" t="str">
            <v>14.b.1</v>
          </cell>
        </row>
        <row r="183">
          <cell r="A183" t="str">
            <v>14.c.1</v>
          </cell>
        </row>
        <row r="184">
          <cell r="A184" t="str">
            <v>15.1.1</v>
          </cell>
        </row>
        <row r="185">
          <cell r="A185" t="str">
            <v>15.1.2</v>
          </cell>
        </row>
        <row r="186">
          <cell r="A186" t="str">
            <v>15.2.1</v>
          </cell>
        </row>
        <row r="187">
          <cell r="A187" t="str">
            <v>15.3.1</v>
          </cell>
        </row>
        <row r="188">
          <cell r="A188" t="str">
            <v>15.4.1</v>
          </cell>
        </row>
        <row r="189">
          <cell r="A189" t="str">
            <v>15.4.2</v>
          </cell>
        </row>
        <row r="190">
          <cell r="A190" t="str">
            <v>15.5.1</v>
          </cell>
        </row>
        <row r="191">
          <cell r="A191" t="str">
            <v>15.6.1</v>
          </cell>
        </row>
        <row r="192">
          <cell r="A192" t="str">
            <v>15.7.1</v>
          </cell>
        </row>
        <row r="193">
          <cell r="A193" t="str">
            <v>15.8.1</v>
          </cell>
        </row>
        <row r="194">
          <cell r="A194" t="str">
            <v>15.9.1</v>
          </cell>
        </row>
        <row r="195">
          <cell r="A195" t="str">
            <v>15.a.1</v>
          </cell>
        </row>
        <row r="196">
          <cell r="A196" t="str">
            <v>15.b.1</v>
          </cell>
        </row>
        <row r="197">
          <cell r="A197" t="str">
            <v>15.c.1</v>
          </cell>
        </row>
        <row r="198">
          <cell r="A198" t="str">
            <v>16.1.1</v>
          </cell>
        </row>
        <row r="199">
          <cell r="A199" t="str">
            <v>16.1.2</v>
          </cell>
        </row>
        <row r="200">
          <cell r="A200" t="str">
            <v>16.1.3</v>
          </cell>
        </row>
        <row r="201">
          <cell r="A201" t="str">
            <v>16.1.4</v>
          </cell>
        </row>
        <row r="202">
          <cell r="A202" t="str">
            <v>16.2.1</v>
          </cell>
        </row>
        <row r="203">
          <cell r="A203" t="str">
            <v>16.2.2</v>
          </cell>
        </row>
        <row r="204">
          <cell r="A204" t="str">
            <v>16.2.3</v>
          </cell>
        </row>
        <row r="205">
          <cell r="A205" t="str">
            <v>16.3.1</v>
          </cell>
        </row>
        <row r="206">
          <cell r="A206" t="str">
            <v>16.3.2</v>
          </cell>
        </row>
        <row r="207">
          <cell r="A207" t="str">
            <v>16.4.1</v>
          </cell>
        </row>
        <row r="208">
          <cell r="A208" t="str">
            <v>16.4.2</v>
          </cell>
        </row>
        <row r="209">
          <cell r="A209" t="str">
            <v>16.5.1</v>
          </cell>
        </row>
        <row r="210">
          <cell r="A210" t="str">
            <v>16.5.2</v>
          </cell>
        </row>
        <row r="211">
          <cell r="A211" t="str">
            <v>16.6.1</v>
          </cell>
        </row>
        <row r="212">
          <cell r="A212" t="str">
            <v>16.6.2</v>
          </cell>
        </row>
        <row r="213">
          <cell r="A213" t="str">
            <v>16.7.1</v>
          </cell>
        </row>
        <row r="214">
          <cell r="A214" t="str">
            <v>16.7.2</v>
          </cell>
        </row>
        <row r="215">
          <cell r="A215" t="str">
            <v>16.8.1</v>
          </cell>
        </row>
        <row r="216">
          <cell r="A216" t="str">
            <v>16.9.1</v>
          </cell>
        </row>
        <row r="217">
          <cell r="A217" t="str">
            <v>16.10.1</v>
          </cell>
        </row>
        <row r="218">
          <cell r="A218" t="str">
            <v>16.10.2</v>
          </cell>
        </row>
        <row r="219">
          <cell r="A219" t="str">
            <v>16.a.1</v>
          </cell>
        </row>
        <row r="220">
          <cell r="A220" t="str">
            <v>16.b.1</v>
          </cell>
        </row>
        <row r="221">
          <cell r="A221" t="str">
            <v>17.1.1</v>
          </cell>
        </row>
        <row r="222">
          <cell r="A222" t="str">
            <v>17.1.2</v>
          </cell>
        </row>
        <row r="223">
          <cell r="A223" t="str">
            <v>17.2.1</v>
          </cell>
        </row>
        <row r="224">
          <cell r="A224" t="str">
            <v>17.3.1</v>
          </cell>
        </row>
        <row r="225">
          <cell r="A225" t="str">
            <v>17.3.2</v>
          </cell>
        </row>
        <row r="226">
          <cell r="A226" t="str">
            <v>17.4.1</v>
          </cell>
        </row>
        <row r="227">
          <cell r="A227" t="str">
            <v>17.5.1</v>
          </cell>
        </row>
        <row r="228">
          <cell r="A228" t="str">
            <v>17.6.1</v>
          </cell>
        </row>
        <row r="229">
          <cell r="A229" t="str">
            <v>17.6.2</v>
          </cell>
        </row>
        <row r="230">
          <cell r="A230" t="str">
            <v>17.7.1</v>
          </cell>
        </row>
        <row r="231">
          <cell r="A231" t="str">
            <v>17.8.1</v>
          </cell>
        </row>
        <row r="232">
          <cell r="A232" t="str">
            <v>17.9.1</v>
          </cell>
        </row>
        <row r="233">
          <cell r="A233" t="str">
            <v>17.10.1</v>
          </cell>
        </row>
        <row r="234">
          <cell r="A234" t="str">
            <v>17.11.1</v>
          </cell>
        </row>
        <row r="235">
          <cell r="A235" t="str">
            <v>17.12.1</v>
          </cell>
        </row>
        <row r="236">
          <cell r="A236" t="str">
            <v>17.13.1</v>
          </cell>
        </row>
        <row r="237">
          <cell r="A237" t="str">
            <v>17.14.1</v>
          </cell>
        </row>
        <row r="238">
          <cell r="A238" t="str">
            <v>17.15.1</v>
          </cell>
        </row>
        <row r="239">
          <cell r="A239" t="str">
            <v>17.16.1</v>
          </cell>
        </row>
        <row r="240">
          <cell r="A240" t="str">
            <v>17.17.1</v>
          </cell>
        </row>
        <row r="241">
          <cell r="A241" t="str">
            <v>17.18.1</v>
          </cell>
        </row>
        <row r="242">
          <cell r="A242" t="str">
            <v>17.18.2</v>
          </cell>
        </row>
        <row r="243">
          <cell r="A243" t="str">
            <v>17.18.3</v>
          </cell>
        </row>
        <row r="244">
          <cell r="A244" t="str">
            <v>17.19.1</v>
          </cell>
        </row>
        <row r="245">
          <cell r="A245" t="str">
            <v>17.19.2</v>
          </cell>
        </row>
      </sheetData>
      <sheetData sheetId="5">
        <row r="1">
          <cell r="B1" t="str">
            <v>Indicador solo para Costa Rica, no disponible en la lista propuesta por Naciones Unidas</v>
          </cell>
        </row>
        <row r="2">
          <cell r="B2" t="str">
            <v>Proporción de la población que vive por debajo del umbral internacional de la pobreza, desglosada por sexo, edad, situación laboral y ubicación geográfica (urbana o rural)</v>
          </cell>
        </row>
        <row r="3">
          <cell r="B3" t="str">
            <v>Proporción de la población que vive por debajo del umbral nacional de la pobreza, desglosada por sexo y edad</v>
          </cell>
        </row>
        <row r="4">
          <cell r="B4" t="str">
            <v>Proporción de hombres, mujeres y niños de todas las edades que viven en la pobreza, en todas sus dimensiones, con arreglo a las definiciones nacionales</v>
          </cell>
        </row>
        <row r="5">
          <cell r="B5" t="str">
            <v>Proporción de la población cubierta por niveles mínimos o sistemas de protección social, desglosada por sexo, distinguiendo entre los niños, los desempleados, los ancianos, las personas con discapacidad, las mujeres embarazadas, los recién nacidos, las víctimas de accidentes de trabajo y los pobres y los grupos vulnerables</v>
          </cell>
        </row>
        <row r="6">
          <cell r="B6" t="str">
            <v>Proporción de la población que vive en hogares con acceso a servicios básicos</v>
          </cell>
        </row>
        <row r="7">
          <cell r="B7" t="str">
            <v>Proporción del total de la población adulta, por sexo y por tipo de tenencia, con derechos seguros de tenencia de la tierra, que posee documentación reconocida legalmente al respecto y que percibe esos derechos como seguros</v>
          </cell>
        </row>
        <row r="8">
          <cell r="B8" t="str">
            <v>Número de muertes, personas desaparecidas y afectados directamente a consecuencia de desastres por cada 100.000 personas (11.5.1. y 13.1.1.)</v>
          </cell>
        </row>
        <row r="9">
          <cell r="B9" t="str">
            <v>Pérdidas económicas causadas directamente por los desastres en relación con el Producto Interior Bruto (PIB) mundial</v>
          </cell>
        </row>
        <row r="10">
          <cell r="B10" t="str">
            <v>Número de países que adoptan y aplican estrategias de reducción del riesgo de desastres a nivel local en consonancia con el Marco de Sendái para la Reducción del Riesgo de Desastres 2015-2030 (11.b.1. y 13.1.2)</v>
          </cell>
        </row>
        <row r="11">
          <cell r="B11" t="str">
            <v>Proporción de gobiernos locales que adoptan y aplican estrategias de reducción del riesgo de desastres a nivel local en consonancia con las estrategias nacionales de reducción del riesgo de desastres (11.b.2 y 13.1.3)</v>
          </cell>
        </row>
        <row r="12">
          <cell r="B12" t="str">
            <v>Proporción de recursos generados a nivel nacional asignados por el gobierno directamente a programas de reducción de la pobreza</v>
          </cell>
        </row>
        <row r="13">
          <cell r="B13" t="str">
            <v>Proporción del gasto público total en servicios esenciales (educación, salud y protección social)</v>
          </cell>
        </row>
        <row r="14">
          <cell r="B14" t="str">
            <v>Suma del total de subvenciones y asignaciones no generadoras de deuda dedicadas directamente a programas de reducción de la pobreza como proporción del PIB</v>
          </cell>
        </row>
        <row r="15">
          <cell r="B15" t="str">
            <v>Proporción del gasto público periódico y de capital destinado a sectores que benefician de forma desproporcionada a las mujeres, los pobres y los grupos vulnerables</v>
          </cell>
        </row>
        <row r="16">
          <cell r="B16" t="str">
            <v>Prevalencia de la subalimentación</v>
          </cell>
        </row>
        <row r="17">
          <cell r="B17" t="str">
            <v>Prevalencia de la inseguridad alimentaria moderada o grave en la población, según la Escala de Experiencia de Inseguridad Alimentaria</v>
          </cell>
        </row>
        <row r="18">
          <cell r="B18" t="str">
            <v>Prevalencia del retraso en el crecimiento (estatura para la edad, desviación típica &lt; -2 de la mediana de los patrones de crecimiento infantil de la Organización Mundial de la Salud (OMS)) entre los niños menores de 5 años</v>
          </cell>
        </row>
        <row r="19">
          <cell r="B19" t="str">
            <v>Prevalencia de la malnutrición (peso para la estatura, desviación típica &gt; +2 o &lt; -2 de la mediana de los patrones de crecimiento infantil de la OMS) entre los niños menores de 5 años, desglosada por tipo (emaciación y peso excesivo)</v>
          </cell>
        </row>
        <row r="20">
          <cell r="B20" t="str">
            <v>Volumen de producción por unidad de trabajo según el tamaño de la empresa agropecuaria/pastoral/silvícola</v>
          </cell>
        </row>
        <row r="21">
          <cell r="B21" t="str">
            <v>Ingresos medios de los productores de alimentos en pequeña escala, desglosados por sexo y condición de indígena</v>
          </cell>
        </row>
        <row r="22">
          <cell r="B22" t="str">
            <v>Proporción de la superficie agrícola en que se practica una agricultura productiva y sostenible</v>
          </cell>
        </row>
        <row r="23">
          <cell r="B23" t="str">
            <v>Número de recursos genéticos vegetales y animales para la alimentación y la agricultura en instalaciones de conservación a medio y largo plazo</v>
          </cell>
        </row>
        <row r="24">
          <cell r="B24" t="str">
            <v>Proporción de razas locales clasificadas según su situación de riesgo, ausencia de riesgo o nivel de riesgo de extinción desconocido</v>
          </cell>
        </row>
        <row r="25">
          <cell r="B25" t="str">
            <v>Índice de orientación agrícola para los gastos públicos</v>
          </cell>
        </row>
        <row r="26">
          <cell r="B26" t="str">
            <v>Total de corrientes oficiales (asistencia oficial para el desarrollo más otras corrientes oficiales) destinado al sector de la agricultura</v>
          </cell>
        </row>
        <row r="27">
          <cell r="B27" t="str">
            <v>Subsidios a la exportación de productos Agropecuarios eliminación paralela de todas las formas de subvención a las exportaciones agrícolas y todas las medidas de exportación con efectos equivalentes, de conformidad con el mandato de la Ronda de Doha para el Desarrollo</v>
          </cell>
        </row>
        <row r="28">
          <cell r="B28" t="str">
            <v>Indicador de anomalías en los precios de los Alimentos</v>
          </cell>
        </row>
        <row r="29">
          <cell r="B29" t="str">
            <v>Índice de mortalidad materna</v>
          </cell>
        </row>
        <row r="30">
          <cell r="B30" t="str">
            <v>Proporción de partos con asistencia de personal sanitario especializado</v>
          </cell>
        </row>
        <row r="31">
          <cell r="B31" t="str">
            <v>Tasa de mortalidad de niños menores de 5 años</v>
          </cell>
        </row>
        <row r="32">
          <cell r="B32" t="str">
            <v>Tasa de mortalidad neonatal</v>
          </cell>
        </row>
        <row r="33">
          <cell r="B33" t="str">
            <v>Número de nuevas infecciones por el VIH por cada 1.000 habitantes no infectados, desglosado por sexo, edad y sectores clave de la población</v>
          </cell>
        </row>
        <row r="34">
          <cell r="B34" t="str">
            <v>Incidencia de la tuberculosis por cada 100.000 habitantes</v>
          </cell>
        </row>
        <row r="35">
          <cell r="B35" t="str">
            <v>Incidencia de la malaria por cada 1.000 habitantes</v>
          </cell>
        </row>
        <row r="36">
          <cell r="B36" t="str">
            <v>Incidencia de la hepatitis B por cada 100.000 habitantes</v>
          </cell>
        </row>
        <row r="37">
          <cell r="B37" t="str">
            <v>Número de personas que requieren intervenciones contra enfermedades tropicales desatendidas</v>
          </cell>
        </row>
        <row r="38">
          <cell r="B38" t="str">
            <v>Tasa de mortalidad atribuida a las enfermedades cardiovasculares, el cáncer, la diabetes o las enfermedades respiratorias crónicas</v>
          </cell>
        </row>
        <row r="39">
          <cell r="B39" t="str">
            <v>Tasa de mortalidad por suicidio</v>
          </cell>
        </row>
        <row r="40">
          <cell r="B40" t="str">
            <v>Cobertura de las intervenciones de tratamiento (farmacológico, psicosocial y servicios de rehabilitación y postratamiento) por trastornos de uso indebido de drogas</v>
          </cell>
        </row>
        <row r="41">
          <cell r="B41" t="str">
            <v>Consumo nocivo de alcohol, definido según el contexto nacional como el consumo per cápita de alcohol (15 años y mayores) en un año civil en litros de alcohol puro.</v>
          </cell>
        </row>
        <row r="42">
          <cell r="B42" t="str">
            <v>Tasa de mortalidad por lesiones debidas a accidentes de tráfico</v>
          </cell>
        </row>
        <row r="43">
          <cell r="B43" t="str">
            <v>Proporción de mujeres en edad de procrear (de 15 a 49 años) que practican la planificación familiar con métodos modernos</v>
          </cell>
        </row>
        <row r="44">
          <cell r="B44" t="str">
            <v>Tasa de fecundidad de las adolescentes (de 10 a 14 años; de 15 a 19 años) por cada 1.000 mujeres de ese grupo de edad</v>
          </cell>
        </row>
        <row r="45">
          <cell r="B45" t="str">
            <v>Cobertura de servicios de salud esenciales (definida como el promedio de la cobertura de servicios esenciales sobre la base de intervenciones con trazadores, por ejemplo la salud reproductiva, materna, neonatal e infantil, las enfermedades infecciosas, las enfermedades no transmisibles y la capacidad de los servicios y el acceso a ellos, entre la población general y los más desfavorecidos)</v>
          </cell>
        </row>
        <row r="46">
          <cell r="B46" t="str">
            <v>Proporción de la población con grandes gastos en salud por hogar como porcentaje del total de los gastos o ingresos de los hogares</v>
          </cell>
        </row>
        <row r="47">
          <cell r="B47" t="str">
            <v>Tasa de mortalidad atribuida a la contaminación de los hogares y del aire ambiente</v>
          </cell>
        </row>
        <row r="48">
          <cell r="B48" t="str">
            <v>Tasa de mortalidad atribuida al agua no apta para el consumo, el saneamiento en condiciones de riesgo y la falta de higiene (exposición a servicios de Agua, Saneamiento e Higiene para Todos (WASH) no seguros)</v>
          </cell>
        </row>
        <row r="49">
          <cell r="B49" t="str">
            <v>Tasa de mortalidad atribuida a la intoxicación Accidental</v>
          </cell>
        </row>
        <row r="50">
          <cell r="B50" t="str">
            <v>Prevalencia normalizada para la edad del consumo actual de tabaco entre las personas de 15 o más años de edad</v>
          </cell>
        </row>
        <row r="51">
          <cell r="B51" t="str">
            <v>Proporción de la población inmunizada por todas las vacunas incluidas en su programa nacional</v>
          </cell>
        </row>
        <row r="52">
          <cell r="B52" t="str">
            <v>Total de la asistencia oficial para el desarrollo neta destinada a los sectores de la investigación médica y la salud básica</v>
          </cell>
        </row>
        <row r="53">
          <cell r="B53" t="str">
            <v>Proporción de centros de salud que tienen un conjunto básico de los medicamentos esenciales asequibles de manera sostenible</v>
          </cell>
        </row>
        <row r="54">
          <cell r="B54" t="str">
            <v>Densidad y distribución de los trabajadores sanitarios</v>
          </cell>
        </row>
        <row r="55">
          <cell r="B55" t="str">
            <v>Capacidad del Reglamento Sanitario Internacional (RSI) y preparación para emergencias de Salud</v>
          </cell>
        </row>
        <row r="56">
          <cell r="B56" t="str">
            <v>Proporción de niños, niñas y adolescentes: a) en los grados 2/3; b) al final de la enseñanza primaria; y c) al final de la enseñanza secundaria inferior, que han alcanzado al menos un nivel mínimo de competencia en i) lectura y ii) matemáticas, desglosada por sexo</v>
          </cell>
        </row>
        <row r="57">
          <cell r="B57" t="str">
            <v>Proporción de niños menores de 5 años cuyo desarrollo se encuentra bien encauzado en cuanto a la salud, el aprendizaje y el bienestar psicosocial, desglosado por sexo</v>
          </cell>
        </row>
        <row r="58">
          <cell r="B58" t="str">
            <v>Tasa de participación en la enseñanza organizada (un año antes de la edad oficial de ingreso en la enseñanza primaria), desglosada por sexo</v>
          </cell>
        </row>
        <row r="59">
          <cell r="B59" t="str">
            <v>Tasa de participación de los jóvenes y adultos en la enseñanza académica y no académica, y en la capacitación en los 12 meses anteriores, desglosada por sexo</v>
          </cell>
        </row>
        <row r="60">
          <cell r="B60" t="str">
            <v>Proporción de jóvenes y adultos con conocimientos de tecnología de la información y las comunicaciones (TIC), desglosada por tipo de conocimiento técnico</v>
          </cell>
        </row>
        <row r="61">
          <cell r="B61" t="str">
            <v>Índices de paridad (mujeres/hombres, zonas rurales y urbanas, quintil superior/inferior de recursos económicos, y otras características, como la situación en materia de discapacidad, los pueblos indígenas y los efectos de conflictos, a medida que se disponga de datos) para todos los indicadores de educación de esta lista que puedan desglosarse</v>
          </cell>
        </row>
        <row r="62">
          <cell r="B62" t="str">
            <v>Proporción de población en un grupo de edad determinado que alcanza por lo menos un nivel fijo de competencia funcional en a) alfabetización y b) aritmética elemental, desglosado por sexo</v>
          </cell>
        </row>
        <row r="63">
          <cell r="B63" t="str">
            <v>Grado en que i) la educación cívica mundial y ii) la educación para el desarrollo sostenible, incluida la igualdad entre los géneros y los derechos humanos, se incorporan en todos los niveles en: a) las políticas nacionales de educación, b) los planes de estudio, c) la formación del profesorado y d) la evaluación de los estudiantes (12.8.1)</v>
          </cell>
        </row>
        <row r="64">
          <cell r="B64" t="str">
            <v>Proporción de escuelas con acceso a: a) electricidad; b) Internet con fines pedagógicos; c) computadoras con fines pedagógicos; d) infraestructura y materiales adaptados a los estudiantes con discapacidad; e) suministro básico de agua potable; f) instalaciones de saneamiento básicas segregadas por sexo; y g) instalaciones básicas para lavarse las manos (según las definiciones de los indicadores de WASH)</v>
          </cell>
        </row>
        <row r="65">
          <cell r="B65" t="str">
            <v>Volumen de la asistencia oficial para el desarrollo destinada a becas por sector y por tipo de estudio</v>
          </cell>
        </row>
        <row r="66">
          <cell r="B66" t="str">
            <v>Proporción de maestros en la enseñanza: a) preescolar; b) primaria; c) secundaria inferior y d) secundaria superior que han recibido al menos el mínimo de formación docente organizada (por ejemplo, formación pedagógica), requisitos de práctica previa a la docencia o durante su ejercicio para la enseñanza a un nivel dado en un país determinado</v>
          </cell>
        </row>
        <row r="67">
          <cell r="B67" t="str">
            <v>Determinar si existen o no marcos jurídicos para promover, hacer cumplir y supervisar la igualdad y la no discriminación por motivos de sexo</v>
          </cell>
        </row>
        <row r="68">
          <cell r="B68" t="str">
            <v>Proporción de mujeres y niñas de 15 años de edad o más que han sufrido en los 12 meses anteriores violencia física, sexual o psicológica infligida por un compañero íntimo actual o anterior, desglosada por la forma de violencia y por edad</v>
          </cell>
        </row>
        <row r="69">
          <cell r="B69" t="str">
            <v>Proporción de mujeres y niñas de 15 años de edad o más que han sufrido en los 12 meses anteriores violencia sexual infligida por otra persona que no sea un compañero íntimo, por edad y lugar del hecho</v>
          </cell>
        </row>
        <row r="70">
          <cell r="B70" t="str">
            <v>Proporción de mujeres de entre 20 y 24 años que estaban casadas o mantenían una unión estable antes de cumplir los 15 años y antes de cumplir los 18 años</v>
          </cell>
        </row>
        <row r="71">
          <cell r="B71" t="str">
            <v>Proporción de niñas y mujeres de entre 15 y 49 años que han sufrido mutilación/ablación genital, desglosada por edad</v>
          </cell>
        </row>
        <row r="72">
          <cell r="B72" t="str">
            <v>Proporción de tiempo dedicado a quehaceres domésticos y cuidados no remunerados, desglosada por sexo, edad y ubicación</v>
          </cell>
        </row>
        <row r="73">
          <cell r="B73" t="str">
            <v>Proporción de escaños ocupados por mujeres en a) los parlamentos nacionales y b) los gobiernos locales</v>
          </cell>
        </row>
        <row r="74">
          <cell r="B74" t="str">
            <v>Proporción de mujeres en cargos directivos</v>
          </cell>
        </row>
        <row r="75">
          <cell r="B75" t="str">
            <v>Proporción de mujeres de 15 a 49 años de edad que toman sus propias decisiones informadas con respecto a las relaciones sexuales, el uso de anticonceptivos y la atención de la salud reproductiva</v>
          </cell>
        </row>
        <row r="76">
          <cell r="B76" t="str">
            <v>Número de países con leyes y reglamentos que garantizan a hombres y mujeres de 15 años y mayores un acceso pleno y en pie de igualdad a servicios de salud sexual y reproductiva y a información y educación en la materia</v>
          </cell>
        </row>
        <row r="77">
          <cell r="B77" t="str">
            <v>a) Proporción del total de la población agrícola con derechos de propiedad o derechos seguros sobre las tierras agrícolas, desglosada por sexo; y b) proporción de mujeres entre los propietarios de tierras agrícolas, o titulares de derechos sobre tierras agrícolas, desglosada por tipo de tenencia</v>
          </cell>
        </row>
        <row r="78">
          <cell r="B78" t="str">
            <v>Proporción de países en que el ordenamiento jurídico (incluido el derecho consuetudinario) garantiza la igualdad de derechos de la mujer a la propiedad y/o el control de la tierra</v>
          </cell>
        </row>
        <row r="79">
          <cell r="B79" t="str">
            <v>Proporción de personas que poseen un teléfono móvil, desglosada por sexo</v>
          </cell>
        </row>
        <row r="80">
          <cell r="B80" t="str">
            <v>Proporción de países que cuentan con sistemas para dar seguimiento a la igualdad de género y el empoderamiento de la mujer y asignar fondos públicos para ese fin</v>
          </cell>
        </row>
        <row r="81">
          <cell r="B81" t="str">
            <v>Proporción de la población que dispone de servicios de suministro de agua potable gestionados de manera segura</v>
          </cell>
        </row>
        <row r="82">
          <cell r="B82" t="str">
            <v>Proporción de la población que utiliza servicios de saneamiento gestionados de manera segura, incluida una instalación para lavarse las manos con agua y jabón</v>
          </cell>
        </row>
        <row r="83">
          <cell r="B83" t="str">
            <v>Proporción de aguas residuales tratadas de manera segura</v>
          </cell>
        </row>
        <row r="84">
          <cell r="B84" t="str">
            <v>Proporción de masas de agua de buena calidad</v>
          </cell>
        </row>
        <row r="85">
          <cell r="B85" t="str">
            <v>Cambio en la eficiencia del uso del agua con el tiempo</v>
          </cell>
        </row>
        <row r="86">
          <cell r="B86" t="str">
            <v>Nivel de estrés por escasez de agua: extracción de agua dulce como proporción de los recursos de agua dulce disponibles</v>
          </cell>
        </row>
        <row r="87">
          <cell r="B87" t="str">
            <v>Grado de aplicación de la ordenación integrada de los recursos hídricos (0-100)</v>
          </cell>
        </row>
        <row r="88">
          <cell r="B88" t="str">
            <v>Proporción de la superficie de cuencas transfronterizas con un arreglo operacional para la cooperación en la esfera del agua</v>
          </cell>
        </row>
        <row r="89">
          <cell r="B89" t="str">
            <v>Cambio en la extensión de los ecosistemas relacionados con el agua a lo largo del tiempo</v>
          </cell>
        </row>
        <row r="90">
          <cell r="B90" t="str">
            <v>Volumen de la asistencia oficial para el desarrollo destinada al agua y el saneamiento que forma parte de un plan de gastos coordinados del gobierno</v>
          </cell>
        </row>
        <row r="91">
          <cell r="B91" t="str">
            <v>Proporción de dependencias administrativas locales con políticas y procedimientos operacionales establecidos para la participación de las comunidades locales en la ordenación del agua y el saneamiento</v>
          </cell>
        </row>
        <row r="92">
          <cell r="B92" t="str">
            <v>Proporción de la población con acceso a la electricidad</v>
          </cell>
        </row>
        <row r="93">
          <cell r="B93" t="str">
            <v>Proporción de la población cuya fuente primaria de energía consiste en combustibles y tecnología limpios</v>
          </cell>
        </row>
        <row r="94">
          <cell r="B94" t="str">
            <v>Proporción de la energía renovable en el consumo final total de energía</v>
          </cell>
        </row>
        <row r="95">
          <cell r="B95" t="str">
            <v>Intensidad energética medida en función de la energía primaria y el PIB</v>
          </cell>
        </row>
        <row r="96">
          <cell r="B96" t="str">
            <v>Las corrientes financieras internacionales a los países en desarrollo en apoyo de la investigación y el desarrollo de energías limpias y la producción de energía renovable, incluidos los sistemas híbridos</v>
          </cell>
        </row>
        <row r="97">
          <cell r="B97" t="str">
            <v>Inversiones en eficiencia energética como proporción del PIB y del monto de la inversión extranjera directa en transferencias financieras destinadas a infraestructuras y tecnología con el fin de prestar servicios para el desarrollo sostenible</v>
          </cell>
        </row>
        <row r="98">
          <cell r="B98" t="str">
            <v>Tasa de crecimiento anual del PIB real per cápita</v>
          </cell>
        </row>
        <row r="99">
          <cell r="B99" t="str">
            <v>Tasa de crecimiento anual del PIB real por persona empleada</v>
          </cell>
        </row>
        <row r="100">
          <cell r="B100" t="str">
            <v>Proporción de empleo informal en el empleo no agrícola, desglosada por sexo</v>
          </cell>
        </row>
        <row r="101">
          <cell r="B101" t="str">
            <v>Huella material en términos absolutos, huella material per cápita y huella material por PIB (12.2.1)</v>
          </cell>
        </row>
        <row r="102">
          <cell r="B102" t="str">
            <v>Consumo material interior en términos absolutos, consumo material interior per cápita y consumo material interior por PIB (12.2.2)</v>
          </cell>
        </row>
        <row r="103">
          <cell r="B103" t="str">
            <v>Ingreso medio por hora de mujeres y hombres empleados, por ocupación, edad y personas con discapacidad</v>
          </cell>
        </row>
        <row r="104">
          <cell r="B104" t="str">
            <v>Tasa de desempleo, por sexo, edad y personas con discapacidad</v>
          </cell>
        </row>
        <row r="105">
          <cell r="B105" t="str">
            <v>Proporción de jóvenes (de 15 a 24 años) que no estudian, no tienen empleo ni reciben capacitación</v>
          </cell>
        </row>
        <row r="106">
          <cell r="B106" t="str">
            <v>Proporción y número de niños de entre 5 y 17 años que realizan trabajo infantil, desglosada por sexo y edad</v>
          </cell>
        </row>
        <row r="107">
          <cell r="B107" t="str">
            <v>Tasas de frecuencia de lesiones ocupacionales mortales y no mortales, por sexo y situación migratoria</v>
          </cell>
        </row>
        <row r="108">
          <cell r="B108" t="str">
            <v>Nivel de cumplimiento nacional de derechos laborales (libertad de asociación y negociación colectiva) sobre la base de fuentes textuales de la Organización Internacional del Trabajo (OIT) y la legislación nacional, desglosado por sexo y condición de migrante</v>
          </cell>
        </row>
        <row r="109">
          <cell r="B109" t="str">
            <v>Proporción directa del turismo en el PIB como proporción del PIB total y en la tasa de crecimiento</v>
          </cell>
        </row>
        <row r="110">
          <cell r="B110" t="str">
            <v>Proporción de empleos en los sectores del turismo sostenible respecto del total de empleos del turismo</v>
          </cell>
        </row>
        <row r="111">
          <cell r="B111" t="str">
            <v xml:space="preserve"> a) Número de sucursales de bancos comerciales por cada 100.000 adultos y b) número de cajeros automáticos por cada 100.000 adultos</v>
          </cell>
        </row>
        <row r="112">
          <cell r="B112" t="str">
            <v xml:space="preserve"> Proporción de adultos (de 15 años o más) con una cuenta en un banco u otra institución financiera o con un proveedor móvil de servicios monetarios</v>
          </cell>
        </row>
        <row r="113">
          <cell r="B113" t="str">
            <v>Ayuda para los compromisos y desembolsos comerciales</v>
          </cell>
        </row>
        <row r="114">
          <cell r="B114" t="str">
            <v>Existencia de una estrategia nacional organizada y en marcha para el empleo de los jóvenes, como estrategia independiente o como parte de una estrategia nacional de empleo</v>
          </cell>
        </row>
        <row r="115">
          <cell r="B115" t="str">
            <v>Proporción de la población rural que vive a menos de 2 km de una carretera transitable todo el año</v>
          </cell>
        </row>
        <row r="116">
          <cell r="B116" t="str">
            <v>Volumen de transporte de pasajeros y carga, por medio de transporte</v>
          </cell>
        </row>
        <row r="117">
          <cell r="B117" t="str">
            <v>Valor agregado por manufactura como proporción del PIB y per cápita</v>
          </cell>
        </row>
        <row r="118">
          <cell r="B118" t="str">
            <v>Empleo en la manufactura como proporción del empleo total</v>
          </cell>
        </row>
        <row r="119">
          <cell r="B119" t="str">
            <v>Proporción correspondiente a las industrias a pequeña escala del valor añadido total del sector</v>
          </cell>
        </row>
        <row r="120">
          <cell r="B120" t="str">
            <v>Proporción de las industrias a pequeña escala que han obtenido un préstamo o una línea de crédito</v>
          </cell>
        </row>
        <row r="121">
          <cell r="B121" t="str">
            <v>Emisiones de CO2 por unidad de valor añadido</v>
          </cell>
        </row>
        <row r="122">
          <cell r="B122" t="str">
            <v>Gastos en investigación y desarrollo como proporción del PIB</v>
          </cell>
        </row>
        <row r="123">
          <cell r="B123" t="str">
            <v>Investigadores (valor equivalente a tiempo completo) por millón de habitantes</v>
          </cell>
        </row>
        <row r="124">
          <cell r="B124" t="str">
            <v>Total de apoyo internacional oficial (asistencia oficial para el desarrollo más otras corrientes oficiales) a la infraestructura</v>
          </cell>
        </row>
        <row r="125">
          <cell r="B125" t="str">
            <v>Proporción del valor agregado por la industria de tecnología mediana y alta del valor añadido total</v>
          </cell>
        </row>
        <row r="126">
          <cell r="B126" t="str">
            <v>Proporción de la población abarcada por una red móvil, desglosada por tecnología</v>
          </cell>
        </row>
        <row r="127">
          <cell r="B127" t="str">
            <v>Tasas de crecimiento de los gastos o ingresos de los hogares per cápita entre el 40% más pobre de la población y la población total</v>
          </cell>
        </row>
        <row r="128">
          <cell r="B128" t="str">
            <v>Proporción de personas que viven por debajo del 50% de la mediana de los ingresos, por sexo, edad y personas con discapacidad</v>
          </cell>
        </row>
        <row r="129">
          <cell r="B129" t="str">
            <v>Proporción de la población que declara haberse sentido personalmente víctima de discriminación o acoso en los 12 meses anteriores por motivos de discriminación prohibidos por el derecho internacional de los derechos humanos (16.b.1)</v>
          </cell>
        </row>
        <row r="130">
          <cell r="B130" t="str">
            <v>Proporción laboral del PIB, que comprende los salarios y las transferencias de protección social</v>
          </cell>
        </row>
        <row r="131">
          <cell r="B131" t="str">
            <v>Indicadores de solidez financiera</v>
          </cell>
        </row>
        <row r="132">
          <cell r="B132" t="str">
            <v>Proporción de miembros y derechos de voto de los países en desarrollo en las organizaciones internacionales (16.8.1)</v>
          </cell>
        </row>
        <row r="133">
          <cell r="B133" t="str">
            <v>Costo de la contratación por cuenta del empleado como proporción de los ingresos anuales percibidos en el país de destino</v>
          </cell>
        </row>
        <row r="134">
          <cell r="B134" t="str">
            <v>Número de países que han aplicado políticas migratorias bien gestionadas</v>
          </cell>
        </row>
        <row r="135">
          <cell r="B135" t="str">
            <v>Proporción de líneas arancelarias que se aplican a las importaciones de los países menos adelantados y los países en desarrollo con arancel cero</v>
          </cell>
        </row>
        <row r="136">
          <cell r="B136" t="str">
            <v>Corriente total de recursos para el desarrollo, por país receptor y país donante y el tipo de corriente (por ejemplo, asistencia oficial para el desarrollo, inversión extranjera directa y otras corrientes)</v>
          </cell>
        </row>
        <row r="137">
          <cell r="B137" t="str">
            <v>Costo de las remesas como proporción del monto remitido</v>
          </cell>
        </row>
        <row r="138">
          <cell r="B138" t="str">
            <v>Proporción de la población urbana que vive en barrios marginales, asentamientos improvisados o viviendas inadecuadas</v>
          </cell>
        </row>
        <row r="139">
          <cell r="B139" t="str">
            <v>Proporción de la población que tiene acceso conveniente al transporte público, desglosada por sexo, edad y personas con discapacidad</v>
          </cell>
        </row>
        <row r="140">
          <cell r="B140" t="str">
            <v>Cociente entre la tasa de consumo de tierras y la tasa de crecimiento de la población</v>
          </cell>
        </row>
        <row r="141">
          <cell r="B141" t="str">
            <v>Proporción de ciudades con una estructura de participación directa de la sociedad civil en la planificación y la gestión urbanas que opera regular y democráticamente</v>
          </cell>
        </row>
        <row r="142">
          <cell r="B142" t="str">
            <v>Total de gasto (público y privado) per cápita en la preservación, protección y conservación de todo el patrimonio cultural y natural, desglosado por tipo de patrimonio (cultural, natural, mixto y reconocido por el (Centro del Patrimonio Mundial), nivel de gobierno (nacional, regional, local y municipal), tipo de gastos (gastos de funcionamiento e inversiones) y tipo de financiación privada (donaciones en especie, sector privado sin fines de lucro y patrocinio)</v>
          </cell>
        </row>
        <row r="143">
          <cell r="B143" t="str">
            <v>Número de muertes, personas desaparecidas y afectados directamente a consecuencia de desastres por cada 100.000 personas (1.5.1 y 13.1.1.)</v>
          </cell>
        </row>
        <row r="144">
          <cell r="B144" t="str">
            <v>Pérdidas económicas directas en relación con el PIB mundial, daños a la infraestructura esencial y número de interrupciones de los servicios básicos, atribuidas a desastres</v>
          </cell>
        </row>
        <row r="145">
          <cell r="B145" t="str">
            <v>Proporción de residuos sólidos urbanos recolectados periódicamente con descarga final adecuada del total de residuos sólidos urbanos generados, desglosada por ciudad</v>
          </cell>
        </row>
        <row r="146">
          <cell r="B146" t="str">
            <v>Niveles medios anuales de partículas finas (por ejemplo, PM2.5 y PM10) en las ciudades (ponderados según la población)</v>
          </cell>
        </row>
        <row r="147">
          <cell r="B147" t="str">
            <v>Proporción media de la superficie edificada de las ciudades correspondiente a espacios abiertos para el uso público de todos, desglosada por sexo, edad y personas con discapacidad</v>
          </cell>
        </row>
        <row r="148">
          <cell r="B148" t="str">
            <v>Proporción de personas víctimas de violencia física o acoso sexual, desglosada por sexo, edad, grado de discapacidad y lugar del hecho, en los 12 meses anteriores</v>
          </cell>
        </row>
        <row r="149">
          <cell r="B149" t="str">
            <v>Proporción de población residente en ciudades que aplican planes de desarrollo urbano y regional que integran las proyecciones demográficas y las necesidades de recursos, desglosada por tamaño de ciudad</v>
          </cell>
        </row>
        <row r="150">
          <cell r="B150" t="str">
            <v>Número de países que adoptan y aplican estrategias de reducción del riesgo de desastres a nivel local en consonancia con el Marco de Sendái para la Reducción del Riesgo de Desastres 2015-2030 (1.5.3. y 13.1.2)</v>
          </cell>
        </row>
        <row r="151">
          <cell r="B151" t="str">
            <v>Proporción de gobiernos locales que adoptan y aplican estrategias de reducción del riesgo de desastres a nivel local en consonancia con las estrategias nacionales de reducción del riesgo de desastres (1.5.4. - 13.1.3)</v>
          </cell>
        </row>
        <row r="152">
          <cell r="B152" t="str">
            <v>Proporción del apoyo financiero a los países menos adelantados que se asigna a la construcción y el reacondicionamiento con materiales locales de edificios sostenibles, resilientes y eficientes en el uso de recursos</v>
          </cell>
        </row>
        <row r="153">
          <cell r="B153" t="str">
            <v>Número de países con planes de acción nacionales de consumo y producción sostenibles incorporados como prioridad o meta en las políticas nacionales</v>
          </cell>
        </row>
        <row r="154">
          <cell r="B154" t="str">
            <v>Huella material en términos absolutos, huella material per cápita y huella material por PIB (8.4.1)</v>
          </cell>
        </row>
        <row r="155">
          <cell r="B155" t="str">
            <v>Consumo material interior en términos absolutos, consumo material interior per cápita y consumo material interior por PIB (8.4.2)</v>
          </cell>
        </row>
        <row r="156">
          <cell r="B156" t="str">
            <v>Índice de la pérdida mundial de alimentos</v>
          </cell>
        </row>
        <row r="157">
          <cell r="B157" t="str">
            <v>Número de partes en los acuerdos ambientales multilaterales internacionales relacionados con los desechos peligrosos y otros productos químicos, que cumplen sus compromisos y obligaciones de transmitir información como lo exige cada acuerdo pertinente</v>
          </cell>
        </row>
        <row r="158">
          <cell r="B158" t="str">
            <v>Desechos peligrosos generados per cápita y proporción de desechos peligrosos tratados, desglosados por tipo de tratamiento</v>
          </cell>
        </row>
        <row r="159">
          <cell r="B159" t="str">
            <v>Tasa nacional de reciclado, toneladas de material reciclado</v>
          </cell>
        </row>
        <row r="160">
          <cell r="B160" t="str">
            <v>Número de empresas que publican informes sobre sostenibilidad</v>
          </cell>
        </row>
        <row r="161">
          <cell r="B161" t="str">
            <v>Número de países que aplican políticas de adquisiciones públicas y planes de acción sostenibles</v>
          </cell>
        </row>
        <row r="162">
          <cell r="B162" t="str">
            <v>Grado en que i) la educación cívica mundial y ii) la educación para el desarrollo sostenible (incluida la educación sobre el cambio climático) se incorporan en: a) las políticas nacionales de educación; b) los planes de estudio; c) la formación del profesorado y d) la evaluación de los estudiantes (4.7.1)</v>
          </cell>
        </row>
        <row r="163">
          <cell r="B163" t="str">
            <v>Cantidad de apoyo en materia de investigación y desarrollo prestado a los países en desarrollo para el consumo y la producción sostenibles y las tecnologías ecológicamente racionales</v>
          </cell>
        </row>
        <row r="164">
          <cell r="B164" t="str">
            <v>Número de estrategias o políticas de turismo sostenible y de planes de acción implantados que incluyen instrumentos de seguimiento y evaluación acordados</v>
          </cell>
        </row>
        <row r="165">
          <cell r="B165" t="str">
            <v>Cuantía de los subsidios a los combustibles fósiles por unidad de PIB (producción y consumo) y como proporción del total de los gastos nacionales en combustibles fósiles</v>
          </cell>
        </row>
        <row r="166">
          <cell r="B166" t="str">
            <v>Número de muertes, personas desaparecidas y afectados directamente a consecuencia de desastres por cada 100.000 personas (1.5.1 y 11.5.1)</v>
          </cell>
        </row>
        <row r="167">
          <cell r="B167" t="str">
            <v>Número de países que adoptan y aplican estrategias de reducción del riesgo de desastres a nivel local en consonancia con el Marco de Sendái para la Reducción del Riesgo de Desastres 2015-2030 (1.5.3. y 11.b.1)</v>
          </cell>
        </row>
        <row r="168">
          <cell r="B168" t="str">
            <v>Proporción de gobiernos locales que adoptan y aplican estrategias de reducción del riesgo de desastres a nivel local en consonancia con las estrategias nacionales de reducción del riesgo de desastres (1.5.4 - 11.b.2)</v>
          </cell>
        </row>
        <row r="169">
          <cell r="B169" t="str">
            <v>Número de países que han comunicado el establecimiento o la puesta en marcha de una política, estrategia o plan integrados que aumenta su capacidad para adaptarse a los efectos adversos del cambio climático, y promueven la resiliencia al clima y un desarrollo con bajas emisiones de gases de efecto invernadero, de un modo que no comprometa la producción de alimentos (como un plan nacional de adaptación, una contribución determinada a nivel nacional, una comunicación nacional o un informe bienal de actualización)</v>
          </cell>
        </row>
        <row r="170">
          <cell r="B170" t="str">
            <v>Número de países que han incorporado la mitigación, la adaptación, la reducción del impacto y la alerta temprana en los planes de estudios de la enseñanza primaria, secundaria y terciaria</v>
          </cell>
        </row>
        <row r="171">
          <cell r="B171" t="str">
            <v>Número de países que han comunicado una mayor creación de capacidad institucional, sistémica e individual para aplicar la adaptación, la mitigación y la transferencia de tecnología, y las medidas de desarrollo</v>
          </cell>
        </row>
        <row r="172">
          <cell r="B172" t="str">
            <v>Suma en dólares de los Estados Unidos movilizada por año entre 2020 y 2025 como parte del compromiso de los 100.000 millones de dólares</v>
          </cell>
        </row>
        <row r="173">
          <cell r="B173" t="str">
            <v>Número de países menos adelantados y pequeños Estados insulares en desarrollo que están recibiendo apoyo especializado, y cantidad de apoyo, en particular financiero, tecnológico y de creación de capacidad, para los mecanismos encaminados a aumentar la capacidad de planificación y gestión eficaces en relación con el cambio climático, incluidos los centrados en las mujeres, los jóvenes y las comunidades locales y marginadas</v>
          </cell>
        </row>
        <row r="174">
          <cell r="B174" t="str">
            <v>Índice de eutrofización costera y densidad de desechos plásticos flotantes</v>
          </cell>
        </row>
        <row r="175">
          <cell r="B175" t="str">
            <v>Proporción de zonas económicas exclusivas nacionales gestionadas mediante enfoques basados en los ecosistemas</v>
          </cell>
        </row>
        <row r="176">
          <cell r="B176" t="str">
            <v>Acidez media del mar (pH) medida en un conjunto convenido de estaciones de muestreo representativas</v>
          </cell>
        </row>
        <row r="177">
          <cell r="B177" t="str">
            <v>Proporción de poblaciones de peces que están dentro de niveles biológicamente sostenibles</v>
          </cell>
        </row>
        <row r="178">
          <cell r="B178" t="str">
            <v>Cobertura de las zonas protegidas en relación con las zonas marinas</v>
          </cell>
        </row>
        <row r="179">
          <cell r="B179" t="str">
            <v>Progresos realizados por los países en el grado de aplicación de instrumentos internacionales cuyo objetivo es combatir la pesca ilegal, no declarada y no reglamentada</v>
          </cell>
        </row>
        <row r="180">
          <cell r="B180" t="str">
            <v>Pesca sostenible como proporción del PIB en los pequeños Estados insulares en desarrollo, los países menos adelantados y todos los países</v>
          </cell>
        </row>
        <row r="181">
          <cell r="B181" t="str">
            <v>Proporción del presupuesto total de investigación asignada a la investigación en el campo de la tecnología marina</v>
          </cell>
        </row>
        <row r="182">
          <cell r="B182" t="str">
            <v>Progresos realizados por los países en el grado de aplicación de un marco jurídico, reglamentario, normativo o institucional que reconozca y proteja los derechos de acceso de la pesca en pequeña escala</v>
          </cell>
        </row>
        <row r="183">
          <cell r="B183" t="str">
            <v>Número de países que, mediante marcos jurídicos, normativos e institucionales, avanzan en la ratificación, la aceptación y la implementación de instrumentos relacionados con los océanos que aplican el derecho internacional reflejado en la Convención de las Naciones Unidas sobre el Derecho del Mar para la conservación y el uso sostenible de los océanos y sus recursos</v>
          </cell>
        </row>
        <row r="184">
          <cell r="B184" t="str">
            <v>Superficie forestal como proporción de la superficie total</v>
          </cell>
        </row>
        <row r="185">
          <cell r="B185" t="str">
            <v>Proporción de lugares importantes para la diversidad biológica terrestre y del agua dulce que constituyen áreas protegidas, desglosada por tipo de ecosistema</v>
          </cell>
        </row>
        <row r="186">
          <cell r="B186" t="str">
            <v>Progresos en la gestión forestal sostenible</v>
          </cell>
        </row>
        <row r="187">
          <cell r="B187" t="str">
            <v>Proporción de tierras degradadas en comparación con la superficie total</v>
          </cell>
        </row>
        <row r="188">
          <cell r="B188" t="str">
            <v>Cobertura por zonas protegidas de lugares importantes para la diversidad biológica de las montañas</v>
          </cell>
        </row>
        <row r="189">
          <cell r="B189" t="str">
            <v>Índice de cobertura verde de las montañas</v>
          </cell>
        </row>
        <row r="190">
          <cell r="B190" t="str">
            <v>Índice de la Lista Roja</v>
          </cell>
        </row>
        <row r="191">
          <cell r="B191" t="str">
            <v>Número de países que han adoptado marcos legislativos, administrativos y normativos para una distribución justa y equitativa de los beneficios</v>
          </cell>
        </row>
        <row r="192">
          <cell r="B192" t="str">
            <v>Proporción de vida silvestre comercializada que ha sido objeto de caza furtiva o de tráfico ilícito (15.c.1)</v>
          </cell>
        </row>
        <row r="193">
          <cell r="B193" t="str">
            <v>Proporción de países que han aprobado legislación nacional pertinente y han destinado recursos suficientes para la prevención o el control de especies exóticas invasoras</v>
          </cell>
        </row>
        <row r="194">
          <cell r="B194" t="str">
            <v>Avances en el logro de las metas nacionales establecidas de conformidad con la segunda Meta de Aichi para la Diversidad Biológica del Plan Estratégico para la Diversidad Biológica 2011-2020</v>
          </cell>
        </row>
        <row r="195">
          <cell r="B195" t="str">
            <v>La asistencia oficial para el desarrollo y el gasto público en la conservación y el uso sostenible de la diversidad biológica y los ecosistemas (15.b.1)</v>
          </cell>
        </row>
        <row r="196">
          <cell r="B196" t="str">
            <v>La asistencia oficial para el desarrollo y el gasto público en la conservación y el uso sostenible de la diversidad biológica y los ecosistemas (15.a.1)</v>
          </cell>
        </row>
        <row r="197">
          <cell r="B197" t="str">
            <v>Proporción de vida silvestre comercializada que ha sido objeto de caza furtiva o de tráfico ilícito (15.7.1)</v>
          </cell>
        </row>
        <row r="198">
          <cell r="B198" t="str">
            <v>Número de víctimas de homicidios dolosos por cada 100.000 habitantes, desglosado por sexo y edad</v>
          </cell>
        </row>
        <row r="199">
          <cell r="B199" t="str">
            <v>Muertes causadas por conflictos por cada 100.000 habitantes, desglosadas por sexo, edad y causa</v>
          </cell>
        </row>
        <row r="200">
          <cell r="B200" t="str">
            <v>Proporción de la población sometida a violencia física, psicológica o sexual en los 12 meses anteriores</v>
          </cell>
        </row>
        <row r="201">
          <cell r="B201" t="str">
            <v>Proporción de la población que no tiene miedo de caminar sola cerca de donde vive</v>
          </cell>
        </row>
        <row r="202">
          <cell r="B202" t="str">
            <v>Proporción de niños de 1 a 17 años que sufrieron algún castigo físico o agresión psicológica por los cuidadores en el mes anterior</v>
          </cell>
        </row>
        <row r="203">
          <cell r="B203" t="str">
            <v>Número de víctimas de la trata de personas por cada 100.000 habitantes, desglosado por sexo, edad y tipo de explotación</v>
          </cell>
        </row>
        <row r="204">
          <cell r="B204" t="str">
            <v>Proporción de mujeres y hombres jóvenes de 18 a 29 años de edad que habían sufrido violencia sexual antes de cumplir los 18 años</v>
          </cell>
        </row>
        <row r="205">
          <cell r="B205" t="str">
            <v>Proporción de las víctimas de violencia en los 12 meses anteriores que notificaron su victimización a las autoridades competentes u otros mecanismos de resolución de conflictos reconocidos oficialmente</v>
          </cell>
        </row>
        <row r="206">
          <cell r="B206" t="str">
            <v>Detenidos que no han sido sentenciados como proporción de la población carcelaria total</v>
          </cell>
        </row>
        <row r="207">
          <cell r="B207" t="str">
            <v>Valor total de las corrientes financieras ilícitas de entrada y salida (en dólares corrientes de los Estados Unidos)</v>
          </cell>
        </row>
        <row r="208">
          <cell r="B208" t="str">
            <v>Proporción de armas incautadas, encontradas o entregadas cuyo origen o contexto ilícitos han sido determinados o establecidos por una autoridad competente, de conformidad con los instrumentos internacionales</v>
          </cell>
        </row>
        <row r="209">
          <cell r="B209" t="str">
            <v>Proporción de las personas que han tenido por lo menos un contacto con un funcionario público y que pagaron un soborno a un funcionario público, o tuvieron la experiencia de que un funcionario público les pidiera que lo pagaran, durante los 12 meses anteriores</v>
          </cell>
        </row>
        <row r="210">
          <cell r="B210" t="str">
            <v>Proporción de negocios que han tenido por lo menos un contacto con un funcionario público y que pagaron un soborno a un funcionario público, o tuvieron la experiencia de que un funcionario público les pidiera que lo pagaran, durante los 12 meses anteriores</v>
          </cell>
        </row>
        <row r="211">
          <cell r="B211" t="str">
            <v>Gastos primarios del gobierno como proporción del presupuesto aprobado original, desglosados por sector (o por códigos presupuestarios o elementos similares)</v>
          </cell>
        </row>
        <row r="212">
          <cell r="B212" t="str">
            <v>Proporción de la población que se siente satisfecha con su última experiencia de los servicios públicos</v>
          </cell>
        </row>
        <row r="213">
          <cell r="B213" t="str">
            <v>Proporciones de plazas (por sexo, edad, personas con discapacidad y grupos de población) en las instituciones públicas (asambleas legislativas nacionales y locales, administración pública, poder judicial), en comparación con las distribuciones nacionales</v>
          </cell>
        </row>
        <row r="214">
          <cell r="B214" t="str">
            <v>Proporción de la población que considera que la adopción de decisiones es inclusiva y participativa, desglosada por sexo, edad, discapacidad y grupo de población</v>
          </cell>
        </row>
        <row r="215">
          <cell r="B215" t="str">
            <v>Proporción de miembros y derechos de voto de los países en desarrollo en las organizaciones internacionales (10.6.1)</v>
          </cell>
        </row>
        <row r="216">
          <cell r="B216" t="str">
            <v>Proporción de niños menores de 5 años cuyo nacimiento se ha registrado ante una autoridad civil, desglosada por edad</v>
          </cell>
        </row>
        <row r="217">
          <cell r="B217" t="str">
            <v>Número de casos verificados de homicidio, secuestro, desaparición forzada, detención arbitraria y tortura de periodistas, miembros asociados de los medios de comunicación, sindicalistas y defensores de los derechos humanos, en los 12 meses anteriores</v>
          </cell>
        </row>
        <row r="218">
          <cell r="B218" t="str">
            <v>Número de países que adoptan y aplican las garantías constitucionales, reglamentarias y/o normativas para el acceso público a la información</v>
          </cell>
        </row>
        <row r="219">
          <cell r="B219" t="str">
            <v>Existencia de instituciones nacionales independientes de derechos humanos, en cumplimiento de lo dispuesto por los Principios de París</v>
          </cell>
        </row>
        <row r="220">
          <cell r="B220" t="str">
            <v>Proporción de la población que declara haberse sentido personalmente víctima de discriminación o acoso en los 12 meses anteriores por motivos de discriminación prohibidos por el derecho internacional de los derechos humanos (10.3.1)</v>
          </cell>
        </row>
        <row r="221">
          <cell r="B221" t="str">
            <v>Total de los ingresos del gobierno como proporción del PIB, desglosado por fuente</v>
          </cell>
        </row>
        <row r="222">
          <cell r="B222" t="str">
            <v>Proporción del presupuesto nacional financiado por impuestos internos</v>
          </cell>
        </row>
        <row r="223">
          <cell r="B223" t="str">
            <v>Asistencia oficial para el desarrollo neta, total y para los países menos adelantados, como proporción del ingreso nacional bruto (INB) de los donantes del Comité de Asistencia para el Desarrollo de la Organización de Cooperación y Desarrollo Económicos (OCDE)</v>
          </cell>
        </row>
        <row r="224">
          <cell r="B224" t="str">
            <v>Inversión extranjera directa, asistencia oficial para el desarrollo y cooperación Sur-Sur como proporción del presupuesto nacional total</v>
          </cell>
        </row>
        <row r="225">
          <cell r="B225" t="str">
            <v>Volumen de las remesas (en dólares de los Estados Unidos) como proporción del PIB total</v>
          </cell>
        </row>
        <row r="226">
          <cell r="B226" t="str">
            <v>Servicio de la deuda como proporción de las exportaciones de bienes y servicios</v>
          </cell>
        </row>
        <row r="227">
          <cell r="B227" t="str">
            <v>Número de países que adoptan y aplican regímenes de promoción de las inversiones para los países menos adelantados</v>
          </cell>
        </row>
        <row r="228">
          <cell r="B228" t="str">
            <v>Número de acuerdos y programas de cooperación en materia de ciencia y tecnología celebrados entre países, desglosado por tipo de cooperación</v>
          </cell>
        </row>
        <row r="229">
          <cell r="B229" t="str">
            <v>Suscripciones a Internet de banda ancha fija por cada 100 habitantes, desglosadas por velocidad</v>
          </cell>
        </row>
        <row r="230">
          <cell r="B230" t="str">
            <v>Monto total de fondos aprobados con destino a los países en desarrollo para promover el desarrollo, la transferencia y la difusión de tecnologías ecológicamente racionales</v>
          </cell>
        </row>
        <row r="231">
          <cell r="B231" t="str">
            <v>Proporción de personas que usan Internet</v>
          </cell>
        </row>
        <row r="232">
          <cell r="B232" t="str">
            <v>Valor en dólares de la asistencia financiera y técnica (incluso mediante la cooperación Norte-Sur, Sur-Sur y triangular) prometida a los países en desarrollo</v>
          </cell>
        </row>
        <row r="233">
          <cell r="B233" t="str">
            <v>Promedio arancelario ponderado en todo el mundo</v>
          </cell>
        </row>
        <row r="234">
          <cell r="B234" t="str">
            <v>Participación de los países en desarrollo y los países menos adelantados en las exportaciones mundiales</v>
          </cell>
        </row>
        <row r="235">
          <cell r="B235" t="str">
            <v>Promedio de los aranceles que enfrentan los países en desarrollo, los países menos adelantados y los pequeños Estados insulares en desarrollo</v>
          </cell>
        </row>
        <row r="236">
          <cell r="B236" t="str">
            <v>Tablero Macroeconómico</v>
          </cell>
        </row>
        <row r="237">
          <cell r="B237" t="str">
            <v>Número de países que cuentan con mecanismos para mejorar la coherencia de las políticas de desarrollo sostenible</v>
          </cell>
        </row>
        <row r="238">
          <cell r="B238" t="str">
            <v>Grado de utilización de los marcos de resultados y de las herramientas de planificación de los propios países por los proveedores de cooperación para el desarrollo</v>
          </cell>
        </row>
        <row r="239">
          <cell r="B239" t="str">
            <v>Número de países que informan de los progresos en marcos de seguimiento de la eficacia de las actividades de desarrollo de múltiples interesados que favorecen el logro de los Objetivos de Desarrollo Sostenible</v>
          </cell>
        </row>
        <row r="240">
          <cell r="B240" t="str">
            <v>Suma en dólares de los Estados Unidos comprometida para asociaciones público-privadas y asociaciones con la sociedad civil</v>
          </cell>
        </row>
        <row r="241">
          <cell r="B241" t="str">
            <v>Proporción de indicadores de desarrollo sostenible producidos a nivel nacional, con pleno desglose cuando sea pertinente a la meta, de conformidad con los Principios Fundamentales de las Estadísticas Oficiales</v>
          </cell>
        </row>
        <row r="242">
          <cell r="B242" t="str">
            <v>Número de países que cuentan con legislación nacional sobre las estadísticas acorde con los Principios Fundamentales de las Estadísticas Oficiales</v>
          </cell>
        </row>
        <row r="243">
          <cell r="B243" t="str">
            <v>Número de países que cuentan con un plan nacional de estadística plenamente financiado y en proceso de aplicación, desglosado por fuente de financiación</v>
          </cell>
        </row>
        <row r="244">
          <cell r="B244" t="str">
            <v>Valor en dólares de todos los recursos proporcionados para fortalecer la capacidad estadística de los países en desarrollo</v>
          </cell>
        </row>
        <row r="245">
          <cell r="B245" t="str">
            <v>Proporción de países que a) han realizado al menos un censo de población y vivienda en los últimos diez años; y b) han registrado el 100% de los nacimientos y el 80% de las defunciones</v>
          </cell>
        </row>
      </sheetData>
      <sheetData sheetId="6">
        <row r="1">
          <cell r="A1" t="str">
            <v>Indicador propuesto por naciones unidas.</v>
          </cell>
        </row>
        <row r="2">
          <cell r="A2" t="str">
            <v>Indicador adicional o sustituto.</v>
          </cell>
        </row>
        <row r="3">
          <cell r="A3" t="str">
            <v>Indicador proxi.</v>
          </cell>
        </row>
      </sheetData>
      <sheetData sheetId="7">
        <row r="1">
          <cell r="A1" t="str">
            <v>Censo</v>
          </cell>
        </row>
        <row r="2">
          <cell r="A2" t="str">
            <v xml:space="preserve">Encuesta </v>
          </cell>
        </row>
        <row r="3">
          <cell r="A3" t="str">
            <v>Registro administrativo</v>
          </cell>
        </row>
        <row r="4">
          <cell r="A4" t="str">
            <v>Otro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ructura"/>
      <sheetName val="Definiciones HM "/>
      <sheetName val="Ejemplo Metadato 3.9.1"/>
      <sheetName val="Listas "/>
    </sheetNames>
    <sheetDataSet>
      <sheetData sheetId="0"/>
      <sheetData sheetId="1"/>
      <sheetData sheetId="2"/>
      <sheetData sheetId="3">
        <row r="2">
          <cell r="K2" t="str">
            <v>Censo</v>
          </cell>
        </row>
        <row r="3">
          <cell r="K3" t="str">
            <v xml:space="preserve">Encuesta </v>
          </cell>
        </row>
        <row r="4">
          <cell r="K4" t="str">
            <v>Registros administrativos</v>
          </cell>
        </row>
        <row r="5">
          <cell r="K5" t="str">
            <v>Otro</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1.2_Elect"/>
      <sheetName val="7.1.2_Gas"/>
      <sheetName val="7.1.2_Elect+Gas"/>
      <sheetName val="Metadato 7.1.2"/>
      <sheetName val="7.1.2 Recomendación"/>
      <sheetName val="Metadato 7.1.2  Recomendación"/>
      <sheetName val="Calculos"/>
    </sheetNames>
    <sheetDataSet>
      <sheetData sheetId="0">
        <row r="26">
          <cell r="D26" t="str">
            <v>Gas + Electricidad</v>
          </cell>
          <cell r="E26" t="str">
            <v>Gas</v>
          </cell>
          <cell r="F26" t="str">
            <v>Electricidad</v>
          </cell>
        </row>
        <row r="27">
          <cell r="C27">
            <v>2010</v>
          </cell>
          <cell r="D27">
            <v>92.482438935929196</v>
          </cell>
          <cell r="E27">
            <v>36.521680882320211</v>
          </cell>
          <cell r="F27">
            <v>55.960758053608984</v>
          </cell>
        </row>
        <row r="28">
          <cell r="C28">
            <v>2011</v>
          </cell>
          <cell r="D28">
            <v>93.12085805381389</v>
          </cell>
          <cell r="E28">
            <v>37.825677769053115</v>
          </cell>
          <cell r="F28">
            <v>55.295180284760768</v>
          </cell>
        </row>
        <row r="29">
          <cell r="C29">
            <v>2012</v>
          </cell>
          <cell r="D29">
            <v>93.366115077380599</v>
          </cell>
          <cell r="E29">
            <v>38.557815395107376</v>
          </cell>
          <cell r="F29">
            <v>54.808299682273223</v>
          </cell>
        </row>
        <row r="30">
          <cell r="C30">
            <v>2013</v>
          </cell>
          <cell r="D30">
            <v>93.741577330662693</v>
          </cell>
          <cell r="E30">
            <v>39.766501852934198</v>
          </cell>
          <cell r="F30">
            <v>53.975075477728495</v>
          </cell>
        </row>
        <row r="31">
          <cell r="C31">
            <v>2014</v>
          </cell>
          <cell r="D31">
            <v>93.688080169351096</v>
          </cell>
          <cell r="E31">
            <v>40.791932604904595</v>
          </cell>
          <cell r="F31">
            <v>52.896147564446494</v>
          </cell>
        </row>
        <row r="32">
          <cell r="C32">
            <v>2015</v>
          </cell>
          <cell r="D32">
            <v>93.970025768802373</v>
          </cell>
          <cell r="E32">
            <v>42.798016944187452</v>
          </cell>
          <cell r="F32">
            <v>51.172008824614913</v>
          </cell>
        </row>
        <row r="33">
          <cell r="C33">
            <v>2016</v>
          </cell>
          <cell r="D33">
            <v>95.050515751073362</v>
          </cell>
          <cell r="E33">
            <v>44.874678972105393</v>
          </cell>
          <cell r="F33">
            <v>50.175836778967977</v>
          </cell>
        </row>
        <row r="34">
          <cell r="C34">
            <v>2017</v>
          </cell>
          <cell r="D34">
            <v>95.425475569571631</v>
          </cell>
          <cell r="E34">
            <v>45.440960640426951</v>
          </cell>
          <cell r="F34">
            <v>49.98451492914468</v>
          </cell>
        </row>
        <row r="35">
          <cell r="C35">
            <v>2018</v>
          </cell>
          <cell r="D35">
            <v>95.453479873684785</v>
          </cell>
          <cell r="E35">
            <v>46.796623200596841</v>
          </cell>
          <cell r="F35">
            <v>48.656856673087951</v>
          </cell>
        </row>
      </sheetData>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2.1"/>
      <sheetName val="9.2.2"/>
      <sheetName val="9.3.1"/>
      <sheetName val="9.3.2"/>
      <sheetName val="9.4.1"/>
      <sheetName val="9.5.1"/>
      <sheetName val="9.5.2"/>
      <sheetName val="9.b.1"/>
      <sheetName val="9.c.1"/>
    </sheetNames>
    <sheetDataSet>
      <sheetData sheetId="0"/>
      <sheetData sheetId="1"/>
      <sheetData sheetId="2"/>
      <sheetData sheetId="3"/>
      <sheetData sheetId="4"/>
      <sheetData sheetId="5"/>
      <sheetData sheetId="6"/>
      <sheetData sheetId="7"/>
      <sheetData sheetId="8">
        <row r="31">
          <cell r="G31" t="str">
            <v>Total</v>
          </cell>
        </row>
        <row r="32">
          <cell r="G32">
            <v>167</v>
          </cell>
        </row>
        <row r="33">
          <cell r="G33">
            <v>215</v>
          </cell>
        </row>
        <row r="34">
          <cell r="G34">
            <v>271</v>
          </cell>
        </row>
        <row r="35">
          <cell r="G35">
            <v>281</v>
          </cell>
        </row>
        <row r="36">
          <cell r="G36">
            <v>303</v>
          </cell>
        </row>
        <row r="37">
          <cell r="G37">
            <v>324</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5.4.2"/>
      <sheetName val="Metadato 15.4.2"/>
    </sheetNames>
    <sheetDataSet>
      <sheetData sheetId="0">
        <row r="56">
          <cell r="D56"/>
          <cell r="E56" t="str">
            <v>AREA DE CADA AC</v>
          </cell>
          <cell r="F56"/>
          <cell r="G56" t="str">
            <v>AREA DE KAPOS POR AC</v>
          </cell>
          <cell r="H56"/>
          <cell r="I56" t="str">
            <v>%  DE  CADA AC</v>
          </cell>
        </row>
        <row r="57">
          <cell r="D57"/>
          <cell r="E57" t="str">
            <v>( ha )</v>
          </cell>
          <cell r="F57"/>
          <cell r="G57" t="str">
            <v>( ha )</v>
          </cell>
          <cell r="H57"/>
          <cell r="I57" t="str">
            <v>CUBIERTA POR KAPOS</v>
          </cell>
        </row>
        <row r="58">
          <cell r="D58"/>
          <cell r="E58"/>
          <cell r="F58"/>
          <cell r="G58"/>
          <cell r="H58"/>
          <cell r="I58" t="str">
            <v>( ha )</v>
          </cell>
        </row>
        <row r="59">
          <cell r="C59"/>
          <cell r="D59"/>
          <cell r="E59"/>
          <cell r="F59"/>
          <cell r="G59"/>
          <cell r="H59"/>
          <cell r="I59"/>
        </row>
        <row r="60">
          <cell r="C60" t="str">
            <v>ACG</v>
          </cell>
          <cell r="D60"/>
          <cell r="E60">
            <v>293697.02</v>
          </cell>
          <cell r="F60"/>
          <cell r="G60">
            <v>84737.94</v>
          </cell>
          <cell r="H60"/>
          <cell r="I60">
            <v>5.75</v>
          </cell>
        </row>
        <row r="61">
          <cell r="C61"/>
          <cell r="D61"/>
          <cell r="E61"/>
          <cell r="F61"/>
          <cell r="G61"/>
          <cell r="H61"/>
          <cell r="I61"/>
        </row>
        <row r="62">
          <cell r="C62" t="str">
            <v>ACAHN</v>
          </cell>
          <cell r="D62"/>
          <cell r="E62">
            <v>892172.44</v>
          </cell>
          <cell r="F62"/>
          <cell r="G62">
            <v>178389.36</v>
          </cell>
          <cell r="H62"/>
          <cell r="I62">
            <v>17.45</v>
          </cell>
        </row>
        <row r="63">
          <cell r="C63"/>
          <cell r="D63"/>
          <cell r="E63"/>
          <cell r="F63"/>
          <cell r="G63"/>
          <cell r="H63"/>
          <cell r="I63"/>
        </row>
        <row r="64">
          <cell r="C64" t="str">
            <v>ACC</v>
          </cell>
          <cell r="D64"/>
          <cell r="E64">
            <v>860876.95</v>
          </cell>
          <cell r="F64"/>
          <cell r="G64">
            <v>813255.29</v>
          </cell>
          <cell r="H64"/>
          <cell r="I64">
            <v>16.850000000000001</v>
          </cell>
        </row>
        <row r="65">
          <cell r="C65"/>
          <cell r="D65"/>
          <cell r="E65"/>
          <cell r="F65"/>
          <cell r="G65"/>
          <cell r="H65"/>
          <cell r="I65"/>
        </row>
        <row r="66">
          <cell r="C66" t="str">
            <v>ACTo</v>
          </cell>
          <cell r="D66"/>
          <cell r="E66">
            <v>305287.62</v>
          </cell>
          <cell r="F66"/>
          <cell r="G66">
            <v>23269.200000000001</v>
          </cell>
          <cell r="H66"/>
          <cell r="I66">
            <v>5.95</v>
          </cell>
        </row>
        <row r="67">
          <cell r="C67"/>
          <cell r="D67"/>
          <cell r="E67"/>
          <cell r="F67"/>
          <cell r="G67"/>
          <cell r="H67"/>
          <cell r="I67"/>
        </row>
        <row r="68">
          <cell r="C68" t="str">
            <v>ACT</v>
          </cell>
          <cell r="D68"/>
          <cell r="E68">
            <v>515162.5</v>
          </cell>
          <cell r="F68"/>
          <cell r="G68">
            <v>94227.58</v>
          </cell>
          <cell r="H68"/>
          <cell r="I68">
            <v>10.1</v>
          </cell>
        </row>
        <row r="69">
          <cell r="C69"/>
          <cell r="D69"/>
          <cell r="E69"/>
          <cell r="F69"/>
          <cell r="G69"/>
          <cell r="H69"/>
          <cell r="I69"/>
        </row>
        <row r="70">
          <cell r="C70" t="str">
            <v>ACAT</v>
          </cell>
          <cell r="D70"/>
          <cell r="E70">
            <v>369278</v>
          </cell>
          <cell r="F70"/>
          <cell r="G70">
            <v>175021.97</v>
          </cell>
          <cell r="H70"/>
          <cell r="I70">
            <v>7.2</v>
          </cell>
        </row>
        <row r="71">
          <cell r="C71"/>
          <cell r="D71"/>
          <cell r="E71"/>
          <cell r="F71"/>
          <cell r="G71"/>
          <cell r="H71"/>
          <cell r="I71"/>
        </row>
        <row r="72">
          <cell r="C72" t="str">
            <v>ACOPAC</v>
          </cell>
          <cell r="D72"/>
          <cell r="E72">
            <v>277362.15000000002</v>
          </cell>
          <cell r="F72"/>
          <cell r="G72">
            <v>77009.429999999993</v>
          </cell>
          <cell r="H72"/>
          <cell r="I72">
            <v>5.45</v>
          </cell>
        </row>
        <row r="73">
          <cell r="C73"/>
          <cell r="D73"/>
          <cell r="E73"/>
          <cell r="F73"/>
          <cell r="G73"/>
          <cell r="H73"/>
          <cell r="I73"/>
        </row>
        <row r="74">
          <cell r="C74" t="str">
            <v>ACLAC</v>
          </cell>
          <cell r="D74"/>
          <cell r="E74">
            <v>609133.4</v>
          </cell>
          <cell r="F74"/>
          <cell r="G74">
            <v>338162.3</v>
          </cell>
          <cell r="H74"/>
          <cell r="I74">
            <v>11.9</v>
          </cell>
        </row>
        <row r="75">
          <cell r="C75"/>
          <cell r="D75"/>
          <cell r="E75"/>
          <cell r="F75"/>
          <cell r="G75"/>
          <cell r="H75"/>
          <cell r="I75"/>
        </row>
        <row r="76">
          <cell r="C76" t="str">
            <v>ACLAP</v>
          </cell>
          <cell r="D76"/>
          <cell r="E76">
            <v>555789.57999999996</v>
          </cell>
          <cell r="F76"/>
          <cell r="G76">
            <v>522859</v>
          </cell>
          <cell r="H76"/>
          <cell r="I76">
            <v>10.95</v>
          </cell>
        </row>
        <row r="77">
          <cell r="C77"/>
          <cell r="D77"/>
          <cell r="E77"/>
          <cell r="F77"/>
          <cell r="G77"/>
          <cell r="H77"/>
          <cell r="I77"/>
        </row>
        <row r="78">
          <cell r="C78" t="str">
            <v>ACOSA</v>
          </cell>
          <cell r="D78"/>
          <cell r="E78">
            <v>429575.66</v>
          </cell>
          <cell r="F78"/>
          <cell r="G78">
            <v>85075</v>
          </cell>
          <cell r="H78"/>
          <cell r="I78">
            <v>8.4</v>
          </cell>
        </row>
      </sheetData>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5.5.1"/>
      <sheetName val="Metadato 15.5.1"/>
    </sheetNames>
    <sheetDataSet>
      <sheetData sheetId="0">
        <row r="11">
          <cell r="C11">
            <v>1993</v>
          </cell>
          <cell r="D11">
            <v>0.85377999999999998</v>
          </cell>
          <cell r="E11">
            <v>0.85709000000000002</v>
          </cell>
          <cell r="F11">
            <v>0.82657999999999998</v>
          </cell>
        </row>
        <row r="12">
          <cell r="C12">
            <v>1994</v>
          </cell>
          <cell r="D12">
            <v>0.85277000000000003</v>
          </cell>
          <cell r="E12">
            <v>0.85638000000000003</v>
          </cell>
          <cell r="F12">
            <v>0.82643999999999995</v>
          </cell>
        </row>
        <row r="13">
          <cell r="C13">
            <v>1995</v>
          </cell>
          <cell r="D13">
            <v>0.85190999999999995</v>
          </cell>
          <cell r="E13">
            <v>0.85521999999999998</v>
          </cell>
          <cell r="F13">
            <v>0.82545000000000002</v>
          </cell>
        </row>
        <row r="14">
          <cell r="C14">
            <v>1996</v>
          </cell>
          <cell r="D14">
            <v>0.85057000000000005</v>
          </cell>
          <cell r="E14">
            <v>0.85441999999999996</v>
          </cell>
          <cell r="F14">
            <v>0.82504</v>
          </cell>
        </row>
        <row r="15">
          <cell r="C15">
            <v>1997</v>
          </cell>
          <cell r="D15">
            <v>0.84909999999999997</v>
          </cell>
          <cell r="E15">
            <v>0.85363</v>
          </cell>
          <cell r="F15">
            <v>0.82557000000000003</v>
          </cell>
        </row>
        <row r="16">
          <cell r="C16">
            <v>1998</v>
          </cell>
          <cell r="D16">
            <v>0.84758</v>
          </cell>
          <cell r="E16">
            <v>0.85216000000000003</v>
          </cell>
          <cell r="F16">
            <v>0.82621</v>
          </cell>
        </row>
        <row r="17">
          <cell r="C17">
            <v>1999</v>
          </cell>
          <cell r="D17">
            <v>0.84562000000000004</v>
          </cell>
          <cell r="E17">
            <v>0.85045999999999999</v>
          </cell>
          <cell r="F17">
            <v>0.82330999999999999</v>
          </cell>
        </row>
        <row r="18">
          <cell r="C18">
            <v>2000</v>
          </cell>
          <cell r="D18">
            <v>0.84414</v>
          </cell>
          <cell r="E18">
            <v>0.84931000000000001</v>
          </cell>
          <cell r="F18">
            <v>0.82301999999999997</v>
          </cell>
        </row>
        <row r="19">
          <cell r="C19">
            <v>2001</v>
          </cell>
          <cell r="D19">
            <v>0.84231</v>
          </cell>
          <cell r="E19">
            <v>0.84792999999999996</v>
          </cell>
          <cell r="F19">
            <v>0.81901999999999997</v>
          </cell>
        </row>
        <row r="20">
          <cell r="C20">
            <v>2002</v>
          </cell>
          <cell r="D20">
            <v>0.84082999999999997</v>
          </cell>
          <cell r="E20">
            <v>0.84631999999999996</v>
          </cell>
          <cell r="F20">
            <v>0.81840999999999997</v>
          </cell>
        </row>
        <row r="21">
          <cell r="C21">
            <v>2003</v>
          </cell>
          <cell r="D21">
            <v>0.83938000000000001</v>
          </cell>
          <cell r="E21">
            <v>0.84513000000000005</v>
          </cell>
          <cell r="F21">
            <v>0.81828000000000001</v>
          </cell>
        </row>
        <row r="22">
          <cell r="C22">
            <v>2004</v>
          </cell>
          <cell r="D22">
            <v>0.83808000000000005</v>
          </cell>
          <cell r="E22">
            <v>0.84350999999999998</v>
          </cell>
          <cell r="F22">
            <v>0.81313999999999997</v>
          </cell>
        </row>
        <row r="23">
          <cell r="C23">
            <v>2005</v>
          </cell>
          <cell r="D23">
            <v>0.83662000000000003</v>
          </cell>
          <cell r="E23">
            <v>0.84260999999999997</v>
          </cell>
          <cell r="F23">
            <v>0.80933999999999995</v>
          </cell>
        </row>
        <row r="24">
          <cell r="C24">
            <v>2006</v>
          </cell>
          <cell r="D24">
            <v>0.83501999999999998</v>
          </cell>
          <cell r="E24">
            <v>0.84109999999999996</v>
          </cell>
          <cell r="F24">
            <v>0.80750999999999995</v>
          </cell>
        </row>
        <row r="25">
          <cell r="C25">
            <v>2007</v>
          </cell>
          <cell r="D25">
            <v>0.83342000000000005</v>
          </cell>
          <cell r="E25">
            <v>0.84028000000000003</v>
          </cell>
          <cell r="F25">
            <v>0.80225000000000002</v>
          </cell>
        </row>
        <row r="26">
          <cell r="C26">
            <v>2008</v>
          </cell>
          <cell r="D26">
            <v>0.83240000000000003</v>
          </cell>
          <cell r="E26">
            <v>0.83911999999999998</v>
          </cell>
          <cell r="F26">
            <v>0.79500000000000004</v>
          </cell>
        </row>
        <row r="27">
          <cell r="C27">
            <v>2009</v>
          </cell>
          <cell r="D27">
            <v>0.8306</v>
          </cell>
          <cell r="E27">
            <v>0.83828999999999998</v>
          </cell>
          <cell r="F27">
            <v>0.79425000000000001</v>
          </cell>
        </row>
        <row r="28">
          <cell r="C28">
            <v>2010</v>
          </cell>
          <cell r="D28">
            <v>0.82904999999999995</v>
          </cell>
          <cell r="E28">
            <v>0.83748</v>
          </cell>
          <cell r="F28">
            <v>0.78781999999999996</v>
          </cell>
        </row>
        <row r="29">
          <cell r="C29">
            <v>2011</v>
          </cell>
          <cell r="D29">
            <v>0.82791000000000003</v>
          </cell>
          <cell r="E29">
            <v>0.83697999999999995</v>
          </cell>
          <cell r="F29">
            <v>0.78224000000000005</v>
          </cell>
        </row>
        <row r="30">
          <cell r="C30">
            <v>2012</v>
          </cell>
          <cell r="D30">
            <v>0.82633000000000001</v>
          </cell>
          <cell r="E30">
            <v>0.83679999999999999</v>
          </cell>
          <cell r="F30">
            <v>0.77698</v>
          </cell>
        </row>
        <row r="31">
          <cell r="C31">
            <v>2013</v>
          </cell>
          <cell r="D31">
            <v>0.82482</v>
          </cell>
          <cell r="E31">
            <v>0.83677999999999997</v>
          </cell>
          <cell r="F31">
            <v>0.77354000000000001</v>
          </cell>
        </row>
        <row r="32">
          <cell r="C32">
            <v>2014</v>
          </cell>
          <cell r="D32">
            <v>0.82325999999999999</v>
          </cell>
          <cell r="E32">
            <v>0.83689000000000002</v>
          </cell>
          <cell r="F32">
            <v>0.76536999999999999</v>
          </cell>
        </row>
        <row r="33">
          <cell r="C33">
            <v>2015</v>
          </cell>
          <cell r="D33">
            <v>0.82152999999999998</v>
          </cell>
          <cell r="E33">
            <v>0.83689000000000002</v>
          </cell>
          <cell r="F33">
            <v>0.75970000000000004</v>
          </cell>
        </row>
        <row r="34">
          <cell r="C34">
            <v>2016</v>
          </cell>
          <cell r="D34">
            <v>0.82020000000000004</v>
          </cell>
          <cell r="E34">
            <v>0.8367</v>
          </cell>
          <cell r="F34">
            <v>0.75083</v>
          </cell>
        </row>
        <row r="35">
          <cell r="C35">
            <v>2017</v>
          </cell>
          <cell r="D35">
            <v>0.81864000000000003</v>
          </cell>
          <cell r="E35">
            <v>0.83621000000000001</v>
          </cell>
          <cell r="F35">
            <v>0.75073000000000001</v>
          </cell>
        </row>
        <row r="36">
          <cell r="C36">
            <v>2018</v>
          </cell>
          <cell r="D36">
            <v>0.81759000000000004</v>
          </cell>
          <cell r="E36">
            <v>0.83706999999999998</v>
          </cell>
          <cell r="F36">
            <v>0.74197000000000002</v>
          </cell>
        </row>
        <row r="37">
          <cell r="C37">
            <v>2019</v>
          </cell>
          <cell r="D37">
            <v>0.81620000000000004</v>
          </cell>
          <cell r="E37">
            <v>0.83636999999999995</v>
          </cell>
          <cell r="F37">
            <v>0.73545000000000005</v>
          </cell>
        </row>
      </sheetData>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9.1"/>
      <sheetName val="Metadato 16.9.1"/>
      <sheetName val="datos"/>
    </sheetNames>
    <sheetDataSet>
      <sheetData sheetId="0">
        <row r="13">
          <cell r="C13">
            <v>2011</v>
          </cell>
          <cell r="D13">
            <v>103.94368951021605</v>
          </cell>
        </row>
        <row r="14">
          <cell r="C14">
            <v>2012</v>
          </cell>
          <cell r="D14">
            <v>103.47582944981568</v>
          </cell>
        </row>
        <row r="15">
          <cell r="C15">
            <v>2013</v>
          </cell>
          <cell r="D15">
            <v>102.15375877678974</v>
          </cell>
        </row>
        <row r="16">
          <cell r="C16">
            <v>2014</v>
          </cell>
          <cell r="D16">
            <v>101.4676456552498</v>
          </cell>
        </row>
        <row r="17">
          <cell r="C17">
            <v>2015</v>
          </cell>
          <cell r="D17">
            <v>101.81978329255506</v>
          </cell>
        </row>
        <row r="18">
          <cell r="C18">
            <v>2016</v>
          </cell>
          <cell r="D18">
            <v>100.83889706581901</v>
          </cell>
        </row>
        <row r="19">
          <cell r="C19">
            <v>2017</v>
          </cell>
          <cell r="D19">
            <v>99.95505655851214</v>
          </cell>
        </row>
        <row r="20">
          <cell r="C20">
            <v>2018</v>
          </cell>
          <cell r="D20">
            <v>99.926245143058992</v>
          </cell>
        </row>
      </sheetData>
      <sheetData sheetId="1"/>
      <sheetData sheetId="2"/>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mailto:eddy.madrigal@inec.go.cr" TargetMode="External"/><Relationship Id="rId2" Type="http://schemas.openxmlformats.org/officeDocument/2006/relationships/hyperlink" Target="https://unstats.un.org/sdgs/metadata/files/Metadata-01-01-01b.pdf" TargetMode="External"/><Relationship Id="rId1" Type="http://schemas.openxmlformats.org/officeDocument/2006/relationships/hyperlink" Target="https://unstats.un.org/sdgs/metadata/files/Metadata-01-01-01a.pdf"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6.bin"/><Relationship Id="rId1" Type="http://schemas.openxmlformats.org/officeDocument/2006/relationships/hyperlink" Target="https://unstats.un.org/sdgs/metadata/files/Metadata-01-02-01.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8.bin"/><Relationship Id="rId1" Type="http://schemas.openxmlformats.org/officeDocument/2006/relationships/hyperlink" Target="https://unstats.un.org/sdgs/metadata/files/Metadata-01-02-02.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https://unstats.un.org/sdgs/metadata/files/Metadata-01-03-01a.pdf" TargetMode="External"/><Relationship Id="rId2" Type="http://schemas.openxmlformats.org/officeDocument/2006/relationships/hyperlink" Target="mailto:alejandro.abarcag@mtss.go.cr" TargetMode="External"/><Relationship Id="rId1" Type="http://schemas.openxmlformats.org/officeDocument/2006/relationships/hyperlink" Target="mailto:amparo.pacheco@mtss.go.cr" TargetMode="External"/><Relationship Id="rId6" Type="http://schemas.openxmlformats.org/officeDocument/2006/relationships/drawing" Target="../drawings/drawing12.xml"/><Relationship Id="rId5" Type="http://schemas.openxmlformats.org/officeDocument/2006/relationships/printerSettings" Target="../printerSettings/printerSettings10.bin"/><Relationship Id="rId4" Type="http://schemas.openxmlformats.org/officeDocument/2006/relationships/hyperlink" Target="https://unstats.un.org/sdgs/metadata/files/Metadata-01-03-01b.pdf"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2.bin"/><Relationship Id="rId1" Type="http://schemas.openxmlformats.org/officeDocument/2006/relationships/hyperlink" Target="https://unstats.un.org/sdgs/metadata/files/Metadata-01-04-01.pdf"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unstats.un.org/sdgs/metadata/files/Metadata-01-04-02.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unstats.un.org/sdgs/metadata/files/Metadata-01-05-01.pdf" TargetMode="External"/><Relationship Id="rId1" Type="http://schemas.openxmlformats.org/officeDocument/2006/relationships/hyperlink" Target="mailto:cpicado@cne.go.cr" TargetMode="External"/><Relationship Id="rId4"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6.bin"/><Relationship Id="rId1" Type="http://schemas.openxmlformats.org/officeDocument/2006/relationships/hyperlink" Target="https://unstats.un.org/sdgs/metadata/files/Metadata-01-05-02.pdf"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hyperlink" Target="https://unstats.un.org/sdgs/metadata/files/Metadata-01-05-03.pdf"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9.bin"/><Relationship Id="rId1" Type="http://schemas.openxmlformats.org/officeDocument/2006/relationships/hyperlink" Target="https://unstats.un.org/sdgs/metadata/files/Metadata-01-05-04.pdf"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mailto:alejandro.abarcag@mtss.go.cr" TargetMode="External"/><Relationship Id="rId2" Type="http://schemas.openxmlformats.org/officeDocument/2006/relationships/hyperlink" Target="mailto:amparo.pacheco@mtss.go.cr" TargetMode="External"/><Relationship Id="rId1" Type="http://schemas.openxmlformats.org/officeDocument/2006/relationships/hyperlink" Target="https://unstats.un.org/sdgs/tierIII-indicators/" TargetMode="External"/><Relationship Id="rId5" Type="http://schemas.openxmlformats.org/officeDocument/2006/relationships/drawing" Target="../drawings/drawing19.xml"/><Relationship Id="rId4"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hyperlink" Target="https://unstats.un.org/sdgs/metadata/files/Metadata-01-0a-02.pdf" TargetMode="External"/><Relationship Id="rId1" Type="http://schemas.openxmlformats.org/officeDocument/2006/relationships/hyperlink" Target="mailto:Martinezrv@hacienda.go.cr"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3" Type="http://schemas.openxmlformats.org/officeDocument/2006/relationships/hyperlink" Target="https://unstats.un.org/sdgs/metadata/files/Metadata-02-01-01.pdf" TargetMode="External"/><Relationship Id="rId2" Type="http://schemas.openxmlformats.org/officeDocument/2006/relationships/hyperlink" Target="http://siestad.sica.int/General/Reportes.aspx?DesagregacionId=NULL&amp;IndicadorId=29&amp;PaisId=Costa%20Rica&amp;Periodos=&amp;TipoReporte=IP&amp;TituloReporte=Estad%C3%ADsticas%20Sociales/Salud/Salud&amp;TipoGrafica=Bar" TargetMode="External"/><Relationship Id="rId1" Type="http://schemas.openxmlformats.org/officeDocument/2006/relationships/hyperlink" Target="http://siestad.sica.int/General/Reportes.aspx?DesagregacionId=NULL&amp;IndicadorId=30&amp;PaisId=Costa%20Rica&amp;Periodos=&amp;TipoReporte=IP&amp;TituloReporte=Estad%C3%ADsticas%20Sociales/Salud/Salud&amp;TipoGrafica=Bar" TargetMode="External"/><Relationship Id="rId5" Type="http://schemas.openxmlformats.org/officeDocument/2006/relationships/drawing" Target="../drawings/drawing23.xml"/><Relationship Id="rId4" Type="http://schemas.openxmlformats.org/officeDocument/2006/relationships/printerSettings" Target="../printerSettings/printerSettings23.bin"/></Relationships>
</file>

<file path=xl/worksheets/_rels/sheet36.xml.rels><?xml version="1.0" encoding="UTF-8" standalone="yes"?>
<Relationships xmlns="http://schemas.openxmlformats.org/package/2006/relationships"><Relationship Id="rId1" Type="http://schemas.openxmlformats.org/officeDocument/2006/relationships/hyperlink" Target="https://unstats.un.org/sdgs/metadata/files/Metadata-02-01-02.pdf"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unstats.un.org/sdgs/metadata/files/Metadata-02-02-01.pdf" TargetMode="External"/><Relationship Id="rId1" Type="http://schemas.openxmlformats.org/officeDocument/2006/relationships/hyperlink" Target="mailto:ivanniacr@gmail.com" TargetMode="External"/><Relationship Id="rId4" Type="http://schemas.openxmlformats.org/officeDocument/2006/relationships/drawing" Target="../drawings/drawing24.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0.xml.rels><?xml version="1.0" encoding="UTF-8" standalone="yes"?>
<Relationships xmlns="http://schemas.openxmlformats.org/package/2006/relationships"><Relationship Id="rId3" Type="http://schemas.openxmlformats.org/officeDocument/2006/relationships/hyperlink" Target="https://unstats.un.org/sdgs/metadata/files/Metadata-02-02-02b.pdf" TargetMode="External"/><Relationship Id="rId2" Type="http://schemas.openxmlformats.org/officeDocument/2006/relationships/hyperlink" Target="https://unstats.un.org/sdgs/metadata/files/Metadata-02-02-02a.pdf" TargetMode="External"/><Relationship Id="rId1" Type="http://schemas.openxmlformats.org/officeDocument/2006/relationships/hyperlink" Target="mailto:ivanniacr@gmail.com" TargetMode="External"/><Relationship Id="rId5" Type="http://schemas.openxmlformats.org/officeDocument/2006/relationships/drawing" Target="../drawings/drawing25.xml"/><Relationship Id="rId4" Type="http://schemas.openxmlformats.org/officeDocument/2006/relationships/printerSettings" Target="../printerSettings/printerSettings27.bin"/></Relationships>
</file>

<file path=xl/worksheets/_rels/sheet42.xml.rels><?xml version="1.0" encoding="UTF-8" standalone="yes"?>
<Relationships xmlns="http://schemas.openxmlformats.org/package/2006/relationships"><Relationship Id="rId1" Type="http://schemas.openxmlformats.org/officeDocument/2006/relationships/hyperlink" Target="https://unstats.un.org/sdgs/metadata/files/Metadata-02-03-01.pdf" TargetMode="Externa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s://unstats.un.org/sdgs/metadata/files/Metadata-02-03-02.pdf" TargetMode="External"/><Relationship Id="rId1" Type="http://schemas.openxmlformats.org/officeDocument/2006/relationships/hyperlink" Target="mailto:marialsanarrusia@inec.go.cr" TargetMode="External"/><Relationship Id="rId4" Type="http://schemas.openxmlformats.org/officeDocument/2006/relationships/drawing" Target="../drawings/drawing27.xml"/></Relationships>
</file>

<file path=xl/worksheets/_rels/sheet46.xml.rels><?xml version="1.0" encoding="UTF-8" standalone="yes"?>
<Relationships xmlns="http://schemas.openxmlformats.org/package/2006/relationships"><Relationship Id="rId1" Type="http://schemas.openxmlformats.org/officeDocument/2006/relationships/hyperlink" Target="https://unstats.un.org/sdgs/metadata/files/Metadata-02-04-01.pdf" TargetMode="External"/></Relationships>
</file>

<file path=xl/worksheets/_rels/sheet48.xml.rels><?xml version="1.0" encoding="UTF-8" standalone="yes"?>
<Relationships xmlns="http://schemas.openxmlformats.org/package/2006/relationships"><Relationship Id="rId2" Type="http://schemas.openxmlformats.org/officeDocument/2006/relationships/hyperlink" Target="https://unstats.un.org/sdgs/metadata/files/Metadata-02-05-01.pdf" TargetMode="External"/><Relationship Id="rId1" Type="http://schemas.openxmlformats.org/officeDocument/2006/relationships/hyperlink" Target="mailto:acruz@inta.go.cr" TargetMode="External"/></Relationships>
</file>

<file path=xl/worksheets/_rels/sheet50.xml.rels><?xml version="1.0" encoding="UTF-8" standalone="yes"?>
<Relationships xmlns="http://schemas.openxmlformats.org/package/2006/relationships"><Relationship Id="rId2" Type="http://schemas.openxmlformats.org/officeDocument/2006/relationships/hyperlink" Target="https://unstats.un.org/sdgs/metadata/files/Metadata-02-05-02.pdf" TargetMode="External"/><Relationship Id="rId1" Type="http://schemas.openxmlformats.org/officeDocument/2006/relationships/hyperlink" Target="mailto:acruz@inta.go.cr" TargetMode="External"/></Relationships>
</file>

<file path=xl/worksheets/_rels/sheet5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0.bin"/></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mailto:Martinezrv@hacienda.go.cr" TargetMode="External"/><Relationship Id="rId1" Type="http://schemas.openxmlformats.org/officeDocument/2006/relationships/hyperlink" Target="mailto:Martinezrv@hacienda.go.cr" TargetMode="External"/><Relationship Id="rId4" Type="http://schemas.openxmlformats.org/officeDocument/2006/relationships/drawing" Target="../drawings/drawing28.xml"/></Relationships>
</file>

<file path=xl/worksheets/_rels/sheet54.xml.rels><?xml version="1.0" encoding="UTF-8" standalone="yes"?>
<Relationships xmlns="http://schemas.openxmlformats.org/package/2006/relationships"><Relationship Id="rId1" Type="http://schemas.openxmlformats.org/officeDocument/2006/relationships/hyperlink" Target="https://unstats.un.org/sdgs/metadata/files/Metadata-02-0A-02.pdf" TargetMode="Externa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6.xml.rels><?xml version="1.0" encoding="UTF-8" standalone="yes"?>
<Relationships xmlns="http://schemas.openxmlformats.org/package/2006/relationships"><Relationship Id="rId1" Type="http://schemas.openxmlformats.org/officeDocument/2006/relationships/hyperlink" Target="https://unstats.un.org/sdgs/metadata/files/Metadata-02-0B-01.pdf"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hyperlink" Target="https://unstats.un.org/sdgs/metadata/files/Metadata-02-0C-01.pdf" TargetMode="Externa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5.bin"/></Relationships>
</file>

<file path=xl/worksheets/_rels/sheet6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unstats.un.org/sdgs/metadata/files/Metadata-03-01-01.pdf" TargetMode="External"/><Relationship Id="rId1" Type="http://schemas.openxmlformats.org/officeDocument/2006/relationships/hyperlink" Target="mailto:olga.araya@inec.go.cr" TargetMode="External"/><Relationship Id="rId4" Type="http://schemas.openxmlformats.org/officeDocument/2006/relationships/drawing" Target="../drawings/drawing3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https://unstats.un.org/sdgs/metadata/files/Metadata-03-01-02.pdf" TargetMode="External"/></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7.bin"/></Relationships>
</file>

<file path=xl/worksheets/_rels/sheet65.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38.bin"/><Relationship Id="rId1" Type="http://schemas.openxmlformats.org/officeDocument/2006/relationships/hyperlink" Target="https://unstats.un.org/sdgs/metadata/files/Metadata-03-02-01.pdf" TargetMode="Externa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hyperlink" Target="https://unstats.un.org/sdgs/metadata/files/Metadata-03-03-02.pdf" TargetMode="External"/></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9.bin"/></Relationships>
</file>

<file path=xl/worksheets/_rels/sheet69.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unstats.un.org/sdgs/metadata/files/Metadata-03-03-01.pdf" TargetMode="External"/><Relationship Id="rId1" Type="http://schemas.openxmlformats.org/officeDocument/2006/relationships/hyperlink" Target="mailto:teresita.solano@misalud.go.cr" TargetMode="External"/><Relationship Id="rId4" Type="http://schemas.openxmlformats.org/officeDocument/2006/relationships/drawing" Target="../drawings/drawing42.xml"/></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1.bin"/></Relationships>
</file>

<file path=xl/worksheets/_rels/sheet71.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https://unstats.un.org/sdgs/metadata/files/Metadata-03-03-02.pdf" TargetMode="External"/><Relationship Id="rId1" Type="http://schemas.openxmlformats.org/officeDocument/2006/relationships/hyperlink" Target="mailto:aaron.aguero@misalud.go.cr" TargetMode="External"/><Relationship Id="rId4" Type="http://schemas.openxmlformats.org/officeDocument/2006/relationships/drawing" Target="../drawings/drawing44.xml"/></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3.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hyperlink" Target="https://unstats.un.org/sdgs/metadata/files/Metadata-03-03-03.pdf"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https://unstats.un.org/sdgs/metadata/files/Metadata-03-03-04.pdf"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https://unstats.un.org/sdgs/metadata/files/Metadata-03-03-05.pdf" TargetMode="External"/></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4.bin"/></Relationships>
</file>

<file path=xl/worksheets/_rels/sheet79.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45.bin"/><Relationship Id="rId1" Type="http://schemas.openxmlformats.org/officeDocument/2006/relationships/hyperlink" Target="https://unstats.un.org/sdgs/metadata/files/Metadata-03-04-01.pdf"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https://unstats.un.org/sdgs/metadata/files/Metadata-03-04-02.pdf" TargetMode="External"/></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6.bin"/></Relationships>
</file>

<file path=xl/worksheets/_rels/sheet8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gsanchez@iafa.go.cr" TargetMode="External"/><Relationship Id="rId1" Type="http://schemas.openxmlformats.org/officeDocument/2006/relationships/hyperlink" Target="https://unstats.un.org/sdgs/tierIII-indicators/" TargetMode="External"/><Relationship Id="rId4" Type="http://schemas.openxmlformats.org/officeDocument/2006/relationships/drawing" Target="../drawings/drawing56.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85.xml.rels><?xml version="1.0" encoding="UTF-8" standalone="yes"?>
<Relationships xmlns="http://schemas.openxmlformats.org/package/2006/relationships"><Relationship Id="rId3" Type="http://schemas.openxmlformats.org/officeDocument/2006/relationships/hyperlink" Target="https://www.cdc.gov/alcohol/data-stats.htm" TargetMode="External"/><Relationship Id="rId2" Type="http://schemas.openxmlformats.org/officeDocument/2006/relationships/hyperlink" Target="mailto:gsanchez@iafa.go.cr" TargetMode="External"/><Relationship Id="rId1" Type="http://schemas.openxmlformats.org/officeDocument/2006/relationships/hyperlink" Target="https://unstats.un.org/sdgs/metadata/files/Metadata-03-05-02.pdf" TargetMode="External"/><Relationship Id="rId4" Type="http://schemas.openxmlformats.org/officeDocument/2006/relationships/drawing" Target="../drawings/drawing58.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87.xml.rels><?xml version="1.0" encoding="UTF-8" standalone="yes"?>
<Relationships xmlns="http://schemas.openxmlformats.org/package/2006/relationships"><Relationship Id="rId3" Type="http://schemas.openxmlformats.org/officeDocument/2006/relationships/drawing" Target="../drawings/drawing60.xml"/><Relationship Id="rId2" Type="http://schemas.openxmlformats.org/officeDocument/2006/relationships/hyperlink" Target="mailto:gsanchez@iafa.go.cr" TargetMode="External"/><Relationship Id="rId1" Type="http://schemas.openxmlformats.org/officeDocument/2006/relationships/hyperlink" Target="https://unstats.un.org/sdgs/metadata/files/Metadata-03-05-02.pdf"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89.xml.rels><?xml version="1.0" encoding="UTF-8" standalone="yes"?>
<Relationships xmlns="http://schemas.openxmlformats.org/package/2006/relationships"><Relationship Id="rId3" Type="http://schemas.openxmlformats.org/officeDocument/2006/relationships/hyperlink" Target="mailto:olga.araya@inec.go.cr" TargetMode="External"/><Relationship Id="rId2" Type="http://schemas.openxmlformats.org/officeDocument/2006/relationships/hyperlink" Target="https://unstats.un.org/sdgs/metadata/files/Metadata-03-06-01.pdf" TargetMode="External"/><Relationship Id="rId1" Type="http://schemas.openxmlformats.org/officeDocument/2006/relationships/hyperlink" Target="mailto:daniel.salas@misalud.go.cr" TargetMode="External"/><Relationship Id="rId5" Type="http://schemas.openxmlformats.org/officeDocument/2006/relationships/drawing" Target="../drawings/drawing63.xml"/><Relationship Id="rId4" Type="http://schemas.openxmlformats.org/officeDocument/2006/relationships/printerSettings" Target="../printerSettings/printerSettings48.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49.bin"/></Relationships>
</file>

<file path=xl/worksheets/_rels/sheet91.xml.rels><?xml version="1.0" encoding="UTF-8" standalone="yes"?>
<Relationships xmlns="http://schemas.openxmlformats.org/package/2006/relationships"><Relationship Id="rId3" Type="http://schemas.openxmlformats.org/officeDocument/2006/relationships/printerSettings" Target="../printerSettings/printerSettings50.bin"/><Relationship Id="rId2" Type="http://schemas.openxmlformats.org/officeDocument/2006/relationships/hyperlink" Target="https://unstats.un.org/sdgs/metadata/files/Metadata-03-07-01.pdf" TargetMode="External"/><Relationship Id="rId1" Type="http://schemas.openxmlformats.org/officeDocument/2006/relationships/hyperlink" Target="mailto:edda.quiros@misalud.go.cr" TargetMode="External"/><Relationship Id="rId4" Type="http://schemas.openxmlformats.org/officeDocument/2006/relationships/drawing" Target="../drawings/drawing65.xml"/></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51.bin"/></Relationships>
</file>

<file path=xl/worksheets/_rels/sheet93.xml.rels><?xml version="1.0" encoding="UTF-8" standalone="yes"?>
<Relationships xmlns="http://schemas.openxmlformats.org/package/2006/relationships"><Relationship Id="rId3" Type="http://schemas.openxmlformats.org/officeDocument/2006/relationships/drawing" Target="../drawings/drawing68.xml"/><Relationship Id="rId2" Type="http://schemas.openxmlformats.org/officeDocument/2006/relationships/printerSettings" Target="../printerSettings/printerSettings52.bin"/><Relationship Id="rId1" Type="http://schemas.openxmlformats.org/officeDocument/2006/relationships/hyperlink" Target="https://unstats.un.org/sdgs/metadata/files/Metadata-03-07-02.pdf" TargetMode="External"/></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3.bin"/></Relationships>
</file>

<file path=xl/worksheets/_rels/sheet95.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s://unstats.un.org/sdgs/metadata/files/Metadata-03-08-01.pdf" TargetMode="External"/><Relationship Id="rId1" Type="http://schemas.openxmlformats.org/officeDocument/2006/relationships/hyperlink" Target="mailto:eddy.madrigal@inec.go.cr" TargetMode="External"/><Relationship Id="rId4" Type="http://schemas.openxmlformats.org/officeDocument/2006/relationships/drawing" Target="../drawings/drawing71.xml"/></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55.bin"/></Relationships>
</file>

<file path=xl/worksheets/_rels/sheet97.xml.rels><?xml version="1.0" encoding="UTF-8" standalone="yes"?>
<Relationships xmlns="http://schemas.openxmlformats.org/package/2006/relationships"><Relationship Id="rId3" Type="http://schemas.openxmlformats.org/officeDocument/2006/relationships/printerSettings" Target="../printerSettings/printerSettings56.bin"/><Relationship Id="rId2" Type="http://schemas.openxmlformats.org/officeDocument/2006/relationships/hyperlink" Target="mailto:jcastillo@ccss.sa.cr" TargetMode="External"/><Relationship Id="rId1" Type="http://schemas.openxmlformats.org/officeDocument/2006/relationships/hyperlink" Target="https://unstats.un.org/sdgs/metadata/files/Metadata-03-08-02.pdf" TargetMode="External"/><Relationship Id="rId4" Type="http://schemas.openxmlformats.org/officeDocument/2006/relationships/drawing" Target="../drawings/drawing74.xml"/></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7.bin"/></Relationships>
</file>

<file path=xl/worksheets/_rels/sheet99.xml.rels><?xml version="1.0" encoding="UTF-8" standalone="yes"?>
<Relationships xmlns="http://schemas.openxmlformats.org/package/2006/relationships"><Relationship Id="rId3" Type="http://schemas.openxmlformats.org/officeDocument/2006/relationships/printerSettings" Target="../printerSettings/printerSettings58.bin"/><Relationship Id="rId2" Type="http://schemas.openxmlformats.org/officeDocument/2006/relationships/hyperlink" Target="mailto:olga.araya@inec.go.cr" TargetMode="External"/><Relationship Id="rId1" Type="http://schemas.openxmlformats.org/officeDocument/2006/relationships/hyperlink" Target="https://unstats.un.org/sdgs/metadata/files/Metadata-03-09-01.pdf" TargetMode="External"/><Relationship Id="rId4" Type="http://schemas.openxmlformats.org/officeDocument/2006/relationships/drawing" Target="../drawings/drawing77.xml"/></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59.bin"/></Relationships>
</file>

<file path=xl/worksheets/_rels/sheet101.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60.bin"/><Relationship Id="rId1" Type="http://schemas.openxmlformats.org/officeDocument/2006/relationships/hyperlink" Target="https://unstats.un.org/sdgs/metadata/files/Metadata-03-09-02.pdf" TargetMode="External"/></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61.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hyperlink" Target="https://unstats.un.org/sdgs/metadata/files/Metadata-03-09-03.pdf" TargetMode="External"/></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62.bin"/></Relationships>
</file>

<file path=xl/worksheets/_rels/sheet105.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hyperlink" Target="mailto:gsanchez@iafa.go.cr" TargetMode="External"/><Relationship Id="rId1" Type="http://schemas.openxmlformats.org/officeDocument/2006/relationships/hyperlink" Target="https://unstats.un.org/sdgs/metadata/files/Metadata-03-0a-01.pdf" TargetMode="External"/><Relationship Id="rId4" Type="http://schemas.openxmlformats.org/officeDocument/2006/relationships/drawing" Target="../drawings/drawing83.xml"/></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64.bin"/></Relationships>
</file>

<file path=xl/worksheets/_rels/sheet107.xml.rels><?xml version="1.0" encoding="UTF-8" standalone="yes"?>
<Relationships xmlns="http://schemas.openxmlformats.org/package/2006/relationships"><Relationship Id="rId3" Type="http://schemas.openxmlformats.org/officeDocument/2006/relationships/printerSettings" Target="../printerSettings/printerSettings65.bin"/><Relationship Id="rId2" Type="http://schemas.openxmlformats.org/officeDocument/2006/relationships/hyperlink" Target="https://unstats.un.org/sdgs/metadata/files/Metadata-03-0b-01.pdf" TargetMode="External"/><Relationship Id="rId1" Type="http://schemas.openxmlformats.org/officeDocument/2006/relationships/hyperlink" Target="mailto:roberto.arroba@misalud.go.cr" TargetMode="External"/><Relationship Id="rId4" Type="http://schemas.openxmlformats.org/officeDocument/2006/relationships/drawing" Target="../drawings/drawing86.xml"/></Relationships>
</file>

<file path=xl/worksheets/_rels/sheet109.xml.rels><?xml version="1.0" encoding="UTF-8" standalone="yes"?>
<Relationships xmlns="http://schemas.openxmlformats.org/package/2006/relationships"><Relationship Id="rId2" Type="http://schemas.openxmlformats.org/officeDocument/2006/relationships/printerSettings" Target="../printerSettings/printerSettings66.bin"/><Relationship Id="rId1" Type="http://schemas.openxmlformats.org/officeDocument/2006/relationships/hyperlink" Target="https://unstats.un.org/sdgs/metadata/files/Metadata-03-0B-02.pdf" TargetMode="External"/></Relationships>
</file>

<file path=xl/worksheets/_rels/sheet111.xml.rels><?xml version="1.0" encoding="UTF-8" standalone="yes"?>
<Relationships xmlns="http://schemas.openxmlformats.org/package/2006/relationships"><Relationship Id="rId2" Type="http://schemas.openxmlformats.org/officeDocument/2006/relationships/hyperlink" Target="https://unstats.un.org/sdgs/metadata/files/Metadata-03-0B-03.pdf" TargetMode="External"/><Relationship Id="rId1" Type="http://schemas.openxmlformats.org/officeDocument/2006/relationships/hyperlink" Target="mailto:mbenavid@ccss.sa.cr" TargetMode="External"/></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7.bin"/></Relationships>
</file>

<file path=xl/worksheets/_rels/sheet11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hyperlink" Target="https://unstats.un.org/sdgs/metadata/files/Metadata-03-0C-01.pdf" TargetMode="External"/><Relationship Id="rId1" Type="http://schemas.openxmlformats.org/officeDocument/2006/relationships/hyperlink" Target="mailto:drrimola@gmail.com" TargetMode="External"/></Relationships>
</file>

<file path=xl/worksheets/_rels/sheet115.xml.rels><?xml version="1.0" encoding="UTF-8" standalone="yes"?>
<Relationships xmlns="http://schemas.openxmlformats.org/package/2006/relationships"><Relationship Id="rId2" Type="http://schemas.openxmlformats.org/officeDocument/2006/relationships/hyperlink" Target="https://unstats.un.org/sdgs/metadata/files/Metadata-03-0D-01.pdf" TargetMode="External"/><Relationship Id="rId1" Type="http://schemas.openxmlformats.org/officeDocument/2006/relationships/hyperlink" Target="mailto:carlos.salguero@misalud.go.cr" TargetMode="External"/></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8.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69.bin"/></Relationships>
</file>

<file path=xl/worksheets/_rels/sheet118.xml.rels><?xml version="1.0" encoding="UTF-8" standalone="yes"?>
<Relationships xmlns="http://schemas.openxmlformats.org/package/2006/relationships"><Relationship Id="rId3" Type="http://schemas.openxmlformats.org/officeDocument/2006/relationships/hyperlink" Target="https://unstats.un.org/sdgs/metadata/files/Metadata-04-01-01BC.pdf" TargetMode="External"/><Relationship Id="rId2" Type="http://schemas.openxmlformats.org/officeDocument/2006/relationships/hyperlink" Target="https://unstats.un.org/sdgs/metadata/files/Metadata-04-01-01A.pdf" TargetMode="External"/><Relationship Id="rId1" Type="http://schemas.openxmlformats.org/officeDocument/2006/relationships/hyperlink" Target="mailto:eliecer.ramirez.vargas@mep.go.cr" TargetMode="External"/><Relationship Id="rId5" Type="http://schemas.openxmlformats.org/officeDocument/2006/relationships/drawing" Target="../drawings/drawing91.xml"/><Relationship Id="rId4" Type="http://schemas.openxmlformats.org/officeDocument/2006/relationships/printerSettings" Target="../printerSettings/printerSettings70.bin"/></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20.xml.rels><?xml version="1.0" encoding="UTF-8" standalone="yes"?>
<Relationships xmlns="http://schemas.openxmlformats.org/package/2006/relationships"><Relationship Id="rId3" Type="http://schemas.openxmlformats.org/officeDocument/2006/relationships/hyperlink" Target="https://unstats.un.org/sdgs/metadata/files/Metadata-04-01-01BC.pdf" TargetMode="External"/><Relationship Id="rId2" Type="http://schemas.openxmlformats.org/officeDocument/2006/relationships/hyperlink" Target="https://unstats.un.org/sdgs/metadata/files/Metadata-04-01-01A.pdf" TargetMode="External"/><Relationship Id="rId1" Type="http://schemas.openxmlformats.org/officeDocument/2006/relationships/hyperlink" Target="mailto:eliecer.ramirez.vargas@mep.go.cr" TargetMode="External"/><Relationship Id="rId5" Type="http://schemas.openxmlformats.org/officeDocument/2006/relationships/drawing" Target="../drawings/drawing93.xml"/><Relationship Id="rId4" Type="http://schemas.openxmlformats.org/officeDocument/2006/relationships/printerSettings" Target="../printerSettings/printerSettings71.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72.bin"/></Relationships>
</file>

<file path=xl/worksheets/_rels/sheet122.xml.rels><?xml version="1.0" encoding="UTF-8" standalone="yes"?>
<Relationships xmlns="http://schemas.openxmlformats.org/package/2006/relationships"><Relationship Id="rId3" Type="http://schemas.openxmlformats.org/officeDocument/2006/relationships/hyperlink" Target="https://unstats.un.org/sdgs/metadata/files/Metadata-04-01-01BC.pdf" TargetMode="External"/><Relationship Id="rId2" Type="http://schemas.openxmlformats.org/officeDocument/2006/relationships/hyperlink" Target="https://unstats.un.org/sdgs/metadata/files/Metadata-04-01-01A.pdf" TargetMode="External"/><Relationship Id="rId1" Type="http://schemas.openxmlformats.org/officeDocument/2006/relationships/hyperlink" Target="mailto:eliecer.ramirez.vargas@mep.go.cr" TargetMode="External"/><Relationship Id="rId4" Type="http://schemas.openxmlformats.org/officeDocument/2006/relationships/drawing" Target="../drawings/drawing95.xml"/></Relationships>
</file>

<file path=xl/worksheets/_rels/sheet124.xml.rels><?xml version="1.0" encoding="UTF-8" standalone="yes"?>
<Relationships xmlns="http://schemas.openxmlformats.org/package/2006/relationships"><Relationship Id="rId3" Type="http://schemas.openxmlformats.org/officeDocument/2006/relationships/drawing" Target="../drawings/drawing96.xml"/><Relationship Id="rId2" Type="http://schemas.openxmlformats.org/officeDocument/2006/relationships/hyperlink" Target="https://unstats.un.org/sdgs/metadata/files/Metadata-04-02-01.pdf" TargetMode="External"/><Relationship Id="rId1" Type="http://schemas.openxmlformats.org/officeDocument/2006/relationships/hyperlink" Target="mailto:s.voffal@unesco.org" TargetMode="External"/></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73.bin"/></Relationships>
</file>

<file path=xl/worksheets/_rels/sheet126.xml.rels><?xml version="1.0" encoding="UTF-8" standalone="yes"?>
<Relationships xmlns="http://schemas.openxmlformats.org/package/2006/relationships"><Relationship Id="rId3" Type="http://schemas.openxmlformats.org/officeDocument/2006/relationships/printerSettings" Target="../printerSettings/printerSettings74.bin"/><Relationship Id="rId2" Type="http://schemas.openxmlformats.org/officeDocument/2006/relationships/hyperlink" Target="https://unstats.un.org/sdgs/metadata/files/Metadata-04-02-02.pdf" TargetMode="External"/><Relationship Id="rId1" Type="http://schemas.openxmlformats.org/officeDocument/2006/relationships/hyperlink" Target="mailto:eliecer.ramirez.vargas@mep.go.cr" TargetMode="External"/><Relationship Id="rId4" Type="http://schemas.openxmlformats.org/officeDocument/2006/relationships/drawing" Target="../drawings/drawing99.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28.xml.rels><?xml version="1.0" encoding="UTF-8" standalone="yes"?>
<Relationships xmlns="http://schemas.openxmlformats.org/package/2006/relationships"><Relationship Id="rId3" Type="http://schemas.openxmlformats.org/officeDocument/2006/relationships/drawing" Target="../drawings/drawing101.xml"/><Relationship Id="rId2" Type="http://schemas.openxmlformats.org/officeDocument/2006/relationships/hyperlink" Target="mailto:eddy.madrigal@inec.go.cr" TargetMode="External"/><Relationship Id="rId1" Type="http://schemas.openxmlformats.org/officeDocument/2006/relationships/hyperlink" Target="https://unstats.un.org/sdgs/metadata/files/Metadata-04-03-01.pdf" TargetMode="External"/></Relationships>
</file>

<file path=xl/worksheets/_rels/sheet130.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hyperlink" Target="mailto:diego.vargas@micit.go.cr" TargetMode="External"/><Relationship Id="rId1" Type="http://schemas.openxmlformats.org/officeDocument/2006/relationships/hyperlink" Target="https://unstats.un.org/sdgs/metadata/files/Metadata-04-04-01.pdf" TargetMode="External"/></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76.bin"/></Relationships>
</file>

<file path=xl/worksheets/_rels/sheet132.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hyperlink" Target="mailto:s.voffal@unesco.org" TargetMode="External"/><Relationship Id="rId1" Type="http://schemas.openxmlformats.org/officeDocument/2006/relationships/hyperlink" Target="https://unstats.un.org/sdgs/metadata/files/Metadata-04-05-01.pdf" TargetMode="External"/><Relationship Id="rId4" Type="http://schemas.openxmlformats.org/officeDocument/2006/relationships/drawing" Target="../drawings/drawing103.xml"/></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78.bin"/></Relationships>
</file>

<file path=xl/worksheets/_rels/sheet134.xml.rels><?xml version="1.0" encoding="UTF-8" standalone="yes"?>
<Relationships xmlns="http://schemas.openxmlformats.org/package/2006/relationships"><Relationship Id="rId3" Type="http://schemas.openxmlformats.org/officeDocument/2006/relationships/drawing" Target="../drawings/drawing105.xml"/><Relationship Id="rId2" Type="http://schemas.openxmlformats.org/officeDocument/2006/relationships/hyperlink" Target="https://unstats.un.org/sdgs/metadata/files/Metadata-04-06-01.pdf" TargetMode="External"/><Relationship Id="rId1" Type="http://schemas.openxmlformats.org/officeDocument/2006/relationships/hyperlink" Target="mailto:elizabeth.solono@inec.go.cr" TargetMode="External"/></Relationships>
</file>

<file path=xl/worksheets/_rels/sheet136.xml.rels><?xml version="1.0" encoding="UTF-8" standalone="yes"?>
<Relationships xmlns="http://schemas.openxmlformats.org/package/2006/relationships"><Relationship Id="rId3" Type="http://schemas.openxmlformats.org/officeDocument/2006/relationships/drawing" Target="../drawings/drawing106.xml"/><Relationship Id="rId2" Type="http://schemas.openxmlformats.org/officeDocument/2006/relationships/hyperlink" Target="https://unstats.un.org/sdgs/tierIII-indicators/" TargetMode="External"/><Relationship Id="rId1" Type="http://schemas.openxmlformats.org/officeDocument/2006/relationships/hyperlink" Target="mailto:maria.ulate.espinoza@mep.go.cr" TargetMode="External"/></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9.bin"/></Relationships>
</file>

<file path=xl/worksheets/_rels/sheet138.xml.rels><?xml version="1.0" encoding="UTF-8" standalone="yes"?>
<Relationships xmlns="http://schemas.openxmlformats.org/package/2006/relationships"><Relationship Id="rId3" Type="http://schemas.openxmlformats.org/officeDocument/2006/relationships/drawing" Target="../drawings/drawing108.xml"/><Relationship Id="rId2" Type="http://schemas.openxmlformats.org/officeDocument/2006/relationships/hyperlink" Target="https://unstats.un.org/sdgs/metadata/files/Metadata-04-0A-01.pdf" TargetMode="External"/><Relationship Id="rId1" Type="http://schemas.openxmlformats.org/officeDocument/2006/relationships/hyperlink" Target="mailto:eliecer.ramirez.vargas@mep.go.cr" TargetMode="External"/></Relationships>
</file>

<file path=xl/worksheets/_rels/sheet140.xml.rels><?xml version="1.0" encoding="UTF-8" standalone="yes"?>
<Relationships xmlns="http://schemas.openxmlformats.org/package/2006/relationships"><Relationship Id="rId2" Type="http://schemas.openxmlformats.org/officeDocument/2006/relationships/printerSettings" Target="../printerSettings/printerSettings80.bin"/><Relationship Id="rId1" Type="http://schemas.openxmlformats.org/officeDocument/2006/relationships/hyperlink" Target="https://unstats.un.org/sdgs/metadata/files/Metadata-04-0B-01.pdf" TargetMode="External"/></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81.bin"/></Relationships>
</file>

<file path=xl/worksheets/_rels/sheet142.xml.rels><?xml version="1.0" encoding="UTF-8" standalone="yes"?>
<Relationships xmlns="http://schemas.openxmlformats.org/package/2006/relationships"><Relationship Id="rId3" Type="http://schemas.openxmlformats.org/officeDocument/2006/relationships/printerSettings" Target="../printerSettings/printerSettings82.bin"/><Relationship Id="rId2" Type="http://schemas.openxmlformats.org/officeDocument/2006/relationships/hyperlink" Target="https://unstats.un.org/sdgs/metadata/files/Metadata-04-0C-01.pdf" TargetMode="External"/><Relationship Id="rId1" Type="http://schemas.openxmlformats.org/officeDocument/2006/relationships/hyperlink" Target="mailto:eliecer.ramirez.vargas@mep.go.cr" TargetMode="External"/><Relationship Id="rId4" Type="http://schemas.openxmlformats.org/officeDocument/2006/relationships/drawing" Target="../drawings/drawing110.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145.xml.rels><?xml version="1.0" encoding="UTF-8" standalone="yes"?>
<Relationships xmlns="http://schemas.openxmlformats.org/package/2006/relationships"><Relationship Id="rId3" Type="http://schemas.openxmlformats.org/officeDocument/2006/relationships/printerSettings" Target="../printerSettings/printerSettings84.bin"/><Relationship Id="rId2" Type="http://schemas.openxmlformats.org/officeDocument/2006/relationships/hyperlink" Target="https://unstats.un.org/sdgs/metadata/files/Metadata-05-01-01.pdf" TargetMode="External"/><Relationship Id="rId1" Type="http://schemas.openxmlformats.org/officeDocument/2006/relationships/hyperlink" Target="mailto:avnaranjo@inamu.go.cr" TargetMode="External"/><Relationship Id="rId4" Type="http://schemas.openxmlformats.org/officeDocument/2006/relationships/drawing" Target="../drawings/drawing112.xml"/></Relationships>
</file>

<file path=xl/worksheets/_rels/sheet146.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85.bin"/></Relationships>
</file>

<file path=xl/worksheets/_rels/sheet147.xml.rels><?xml version="1.0" encoding="UTF-8" standalone="yes"?>
<Relationships xmlns="http://schemas.openxmlformats.org/package/2006/relationships"><Relationship Id="rId3" Type="http://schemas.openxmlformats.org/officeDocument/2006/relationships/printerSettings" Target="../printerSettings/printerSettings86.bin"/><Relationship Id="rId2" Type="http://schemas.openxmlformats.org/officeDocument/2006/relationships/hyperlink" Target="https://unstats.un.org/sdgs/metadata/files/Metadata-05-02-01.pdf" TargetMode="External"/><Relationship Id="rId1" Type="http://schemas.openxmlformats.org/officeDocument/2006/relationships/hyperlink" Target="mailto:montserrat.sagot@ucr.ac.cr" TargetMode="External"/><Relationship Id="rId4" Type="http://schemas.openxmlformats.org/officeDocument/2006/relationships/drawing" Target="../drawings/drawing114.xml"/></Relationships>
</file>

<file path=xl/worksheets/_rels/sheet14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87.bin"/></Relationships>
</file>

<file path=xl/worksheets/_rels/sheet149.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hyperlink" Target="https://unstats.un.org/sdgs/metadata/files/Metadata-05-02-02.pdf" TargetMode="External"/></Relationships>
</file>

<file path=xl/worksheets/_rels/sheet150.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88.bin"/></Relationships>
</file>

<file path=xl/worksheets/_rels/sheet151.xml.rels><?xml version="1.0" encoding="UTF-8" standalone="yes"?>
<Relationships xmlns="http://schemas.openxmlformats.org/package/2006/relationships"><Relationship Id="rId3" Type="http://schemas.openxmlformats.org/officeDocument/2006/relationships/printerSettings" Target="../printerSettings/printerSettings89.bin"/><Relationship Id="rId2" Type="http://schemas.openxmlformats.org/officeDocument/2006/relationships/hyperlink" Target="mailto:eddy.madrigal@inec.go.cr" TargetMode="External"/><Relationship Id="rId1" Type="http://schemas.openxmlformats.org/officeDocument/2006/relationships/hyperlink" Target="https://unstats.un.org/sdgs/metadata/files/Metadata-05-03-01.pdf" TargetMode="External"/><Relationship Id="rId4" Type="http://schemas.openxmlformats.org/officeDocument/2006/relationships/drawing" Target="../drawings/drawing118.xml"/></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153.xml.rels><?xml version="1.0" encoding="UTF-8" standalone="yes"?>
<Relationships xmlns="http://schemas.openxmlformats.org/package/2006/relationships"><Relationship Id="rId1" Type="http://schemas.openxmlformats.org/officeDocument/2006/relationships/hyperlink" Target="https://unstats.un.org/sdgs/metadata/files/Metadata-05-03-02.pdf" TargetMode="External"/></Relationships>
</file>

<file path=xl/worksheets/_rels/sheet154.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91.bin"/></Relationships>
</file>

<file path=xl/worksheets/_rels/sheet155.xml.rels><?xml version="1.0" encoding="UTF-8" standalone="yes"?>
<Relationships xmlns="http://schemas.openxmlformats.org/package/2006/relationships"><Relationship Id="rId3" Type="http://schemas.openxmlformats.org/officeDocument/2006/relationships/printerSettings" Target="../printerSettings/printerSettings92.bin"/><Relationship Id="rId2" Type="http://schemas.openxmlformats.org/officeDocument/2006/relationships/hyperlink" Target="https://unstats.un.org/sdgs/metadata/files/Metadata-05-04-01.pdf" TargetMode="External"/><Relationship Id="rId1" Type="http://schemas.openxmlformats.org/officeDocument/2006/relationships/hyperlink" Target="mailto:lidia.gonzalez@inec.go.cr" TargetMode="External"/><Relationship Id="rId4" Type="http://schemas.openxmlformats.org/officeDocument/2006/relationships/drawing" Target="../drawings/drawing120.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57.xml.rels><?xml version="1.0" encoding="UTF-8" standalone="yes"?>
<Relationships xmlns="http://schemas.openxmlformats.org/package/2006/relationships"><Relationship Id="rId3" Type="http://schemas.openxmlformats.org/officeDocument/2006/relationships/hyperlink" Target="https://unstats.un.org/sdgs/metadata/files/Metadata-05-05-01b.pdf" TargetMode="External"/><Relationship Id="rId2" Type="http://schemas.openxmlformats.org/officeDocument/2006/relationships/hyperlink" Target="https://unstats.un.org/sdgs/metadata/files/Metadata-05-05-01a.pdf" TargetMode="External"/><Relationship Id="rId1" Type="http://schemas.openxmlformats.org/officeDocument/2006/relationships/hyperlink" Target="mailto:dejecutiva@tse.go.cr" TargetMode="External"/><Relationship Id="rId4" Type="http://schemas.openxmlformats.org/officeDocument/2006/relationships/drawing" Target="../drawings/drawing122.xml"/></Relationships>
</file>

<file path=xl/worksheets/_rels/sheet158.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93.bin"/></Relationships>
</file>

<file path=xl/worksheets/_rels/sheet159.xml.rels><?xml version="1.0" encoding="UTF-8" standalone="yes"?>
<Relationships xmlns="http://schemas.openxmlformats.org/package/2006/relationships"><Relationship Id="rId3" Type="http://schemas.openxmlformats.org/officeDocument/2006/relationships/drawing" Target="../drawings/drawing125.xml"/><Relationship Id="rId2" Type="http://schemas.openxmlformats.org/officeDocument/2006/relationships/printerSettings" Target="../printerSettings/printerSettings94.bin"/><Relationship Id="rId1" Type="http://schemas.openxmlformats.org/officeDocument/2006/relationships/hyperlink" Target="https://unstats.un.org/sdgs/metadata/files/Metadata-05-05-02.pdf" TargetMode="External"/></Relationships>
</file>

<file path=xl/worksheets/_rels/sheet160.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95.bin"/></Relationships>
</file>

<file path=xl/worksheets/_rels/sheet161.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96.bin"/><Relationship Id="rId1" Type="http://schemas.openxmlformats.org/officeDocument/2006/relationships/hyperlink" Target="https://unstats.un.org/sdgs/metadata/files/Metadata-05-06-01.pdf" TargetMode="External"/></Relationships>
</file>

<file path=xl/worksheets/_rels/sheet163.xml.rels><?xml version="1.0" encoding="UTF-8" standalone="yes"?>
<Relationships xmlns="http://schemas.openxmlformats.org/package/2006/relationships"><Relationship Id="rId1" Type="http://schemas.openxmlformats.org/officeDocument/2006/relationships/hyperlink" Target="https://unstats.un.org/sdgs/metadata/files/Metadata-05-06-02.pdf" TargetMode="External"/></Relationships>
</file>

<file path=xl/worksheets/_rels/sheet165.xml.rels><?xml version="1.0" encoding="UTF-8" standalone="yes"?>
<Relationships xmlns="http://schemas.openxmlformats.org/package/2006/relationships"><Relationship Id="rId1" Type="http://schemas.openxmlformats.org/officeDocument/2006/relationships/hyperlink" Target="https://unstats.un.org/sdgs/metadata/files/Metadata-05-0a-01.pdf" TargetMode="External"/></Relationships>
</file>

<file path=xl/worksheets/_rels/sheet167.xml.rels><?xml version="1.0" encoding="UTF-8" standalone="yes"?>
<Relationships xmlns="http://schemas.openxmlformats.org/package/2006/relationships"><Relationship Id="rId1" Type="http://schemas.openxmlformats.org/officeDocument/2006/relationships/hyperlink" Target="https://unstats.un.org/sdgs/metadata/files/Metadata-05-0A-02.pdf" TargetMode="External"/></Relationships>
</file>

<file path=xl/worksheets/_rels/sheet168.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97.bin"/></Relationships>
</file>

<file path=xl/worksheets/_rels/sheet169.xml.rels><?xml version="1.0" encoding="UTF-8" standalone="yes"?>
<Relationships xmlns="http://schemas.openxmlformats.org/package/2006/relationships"><Relationship Id="rId3" Type="http://schemas.openxmlformats.org/officeDocument/2006/relationships/printerSettings" Target="../printerSettings/printerSettings98.bin"/><Relationship Id="rId2" Type="http://schemas.openxmlformats.org/officeDocument/2006/relationships/hyperlink" Target="mailto:eddy.madrigal@inec.go.cr" TargetMode="External"/><Relationship Id="rId1" Type="http://schemas.openxmlformats.org/officeDocument/2006/relationships/hyperlink" Target="https://unstats.un.org/sdgs/metadata/files/Metadata-05-0B-01.pdf" TargetMode="External"/><Relationship Id="rId4" Type="http://schemas.openxmlformats.org/officeDocument/2006/relationships/drawing" Target="../drawings/drawing130.xml"/></Relationships>
</file>

<file path=xl/worksheets/_rels/sheet171.xml.rels><?xml version="1.0" encoding="UTF-8" standalone="yes"?>
<Relationships xmlns="http://schemas.openxmlformats.org/package/2006/relationships"><Relationship Id="rId1" Type="http://schemas.openxmlformats.org/officeDocument/2006/relationships/hyperlink" Target="https://unstats.un.org/sdgs/metadata/files/Metadata-05-0c-01.pdf" TargetMode="External"/></Relationships>
</file>

<file path=xl/worksheets/_rels/sheet172.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99.bin"/></Relationships>
</file>

<file path=xl/worksheets/_rels/sheet173.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00.bin"/></Relationships>
</file>

<file path=xl/worksheets/_rels/sheet174.xml.rels><?xml version="1.0" encoding="UTF-8" standalone="yes"?>
<Relationships xmlns="http://schemas.openxmlformats.org/package/2006/relationships"><Relationship Id="rId3" Type="http://schemas.openxmlformats.org/officeDocument/2006/relationships/drawing" Target="../drawings/drawing135.xml"/><Relationship Id="rId2" Type="http://schemas.openxmlformats.org/officeDocument/2006/relationships/printerSettings" Target="../printerSettings/printerSettings101.bin"/><Relationship Id="rId1" Type="http://schemas.openxmlformats.org/officeDocument/2006/relationships/hyperlink" Target="https://unstats.un.org/sdgs/metadata/files/Metadata-06-01-01.pdf" TargetMode="External"/></Relationships>
</file>

<file path=xl/worksheets/_rels/sheet175.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02.bin"/></Relationships>
</file>

<file path=xl/worksheets/_rels/sheet176.xml.rels><?xml version="1.0" encoding="UTF-8" standalone="yes"?>
<Relationships xmlns="http://schemas.openxmlformats.org/package/2006/relationships"><Relationship Id="rId3" Type="http://schemas.openxmlformats.org/officeDocument/2006/relationships/drawing" Target="../drawings/drawing138.xml"/><Relationship Id="rId2" Type="http://schemas.openxmlformats.org/officeDocument/2006/relationships/printerSettings" Target="../printerSettings/printerSettings103.bin"/><Relationship Id="rId1" Type="http://schemas.openxmlformats.org/officeDocument/2006/relationships/hyperlink" Target="https://unstats.un.org/sdgs/metadata/files/Metadata-06-02-01.pdf" TargetMode="External"/></Relationships>
</file>

<file path=xl/worksheets/_rels/sheet177.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04.bin"/></Relationships>
</file>

<file path=xl/worksheets/_rels/sheet178.xml.rels><?xml version="1.0" encoding="UTF-8" standalone="yes"?>
<Relationships xmlns="http://schemas.openxmlformats.org/package/2006/relationships"><Relationship Id="rId3" Type="http://schemas.openxmlformats.org/officeDocument/2006/relationships/drawing" Target="../drawings/drawing141.xml"/><Relationship Id="rId2" Type="http://schemas.openxmlformats.org/officeDocument/2006/relationships/printerSettings" Target="../printerSettings/printerSettings105.bin"/><Relationship Id="rId1" Type="http://schemas.openxmlformats.org/officeDocument/2006/relationships/hyperlink" Target="https://unstats.un.org/sdgs/metadata/files/Metadata-06-03-01.pdf" TargetMode="Externa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80.xml.rels><?xml version="1.0" encoding="UTF-8" standalone="yes"?>
<Relationships xmlns="http://schemas.openxmlformats.org/package/2006/relationships"><Relationship Id="rId3" Type="http://schemas.openxmlformats.org/officeDocument/2006/relationships/printerSettings" Target="../printerSettings/printerSettings106.bin"/><Relationship Id="rId2" Type="http://schemas.openxmlformats.org/officeDocument/2006/relationships/hyperlink" Target="mailto:jzeledon@da.go.cr" TargetMode="External"/><Relationship Id="rId1" Type="http://schemas.openxmlformats.org/officeDocument/2006/relationships/hyperlink" Target="mailto:jzeledon@da.go.cr" TargetMode="External"/><Relationship Id="rId4" Type="http://schemas.openxmlformats.org/officeDocument/2006/relationships/drawing" Target="../drawings/drawing143.xml"/></Relationships>
</file>

<file path=xl/worksheets/_rels/sheet181.xml.rels><?xml version="1.0" encoding="UTF-8" standalone="yes"?>
<Relationships xmlns="http://schemas.openxmlformats.org/package/2006/relationships"><Relationship Id="rId2" Type="http://schemas.openxmlformats.org/officeDocument/2006/relationships/drawing" Target="../drawings/drawing144.xml"/><Relationship Id="rId1" Type="http://schemas.openxmlformats.org/officeDocument/2006/relationships/printerSettings" Target="../printerSettings/printerSettings107.bin"/></Relationships>
</file>

<file path=xl/worksheets/_rels/sheet182.xml.rels><?xml version="1.0" encoding="UTF-8" standalone="yes"?>
<Relationships xmlns="http://schemas.openxmlformats.org/package/2006/relationships"><Relationship Id="rId3" Type="http://schemas.openxmlformats.org/officeDocument/2006/relationships/hyperlink" Target="mailto:VARGASCH@bccr.fi.cr" TargetMode="External"/><Relationship Id="rId2" Type="http://schemas.openxmlformats.org/officeDocument/2006/relationships/hyperlink" Target="mailto:salazarvl@bccr.fi.cr" TargetMode="External"/><Relationship Id="rId1" Type="http://schemas.openxmlformats.org/officeDocument/2006/relationships/hyperlink" Target="mailto:alvaradoqi@bccr.fi.cr" TargetMode="External"/><Relationship Id="rId6" Type="http://schemas.openxmlformats.org/officeDocument/2006/relationships/drawing" Target="../drawings/drawing148.xml"/><Relationship Id="rId5" Type="http://schemas.openxmlformats.org/officeDocument/2006/relationships/printerSettings" Target="../printerSettings/printerSettings108.bin"/><Relationship Id="rId4" Type="http://schemas.openxmlformats.org/officeDocument/2006/relationships/hyperlink" Target="https://unstats.un.org/sdgs/metadata/files/Metadata-06-04-01.pdf" TargetMode="External"/></Relationships>
</file>

<file path=xl/worksheets/_rels/sheet183.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109.bin"/></Relationships>
</file>

<file path=xl/worksheets/_rels/sheet184.xml.rels><?xml version="1.0" encoding="UTF-8" standalone="yes"?>
<Relationships xmlns="http://schemas.openxmlformats.org/package/2006/relationships"><Relationship Id="rId3" Type="http://schemas.openxmlformats.org/officeDocument/2006/relationships/hyperlink" Target="mailto:jzeledon@da.go.cr" TargetMode="External"/><Relationship Id="rId2" Type="http://schemas.openxmlformats.org/officeDocument/2006/relationships/hyperlink" Target="mailto:msancheg@esph-sa.com" TargetMode="External"/><Relationship Id="rId1" Type="http://schemas.openxmlformats.org/officeDocument/2006/relationships/hyperlink" Target="mailto:rvilla@imn.ac.cr" TargetMode="External"/><Relationship Id="rId6" Type="http://schemas.openxmlformats.org/officeDocument/2006/relationships/drawing" Target="../drawings/drawing153.xml"/><Relationship Id="rId5" Type="http://schemas.openxmlformats.org/officeDocument/2006/relationships/printerSettings" Target="../printerSettings/printerSettings110.bin"/><Relationship Id="rId4" Type="http://schemas.openxmlformats.org/officeDocument/2006/relationships/hyperlink" Target="mailto:jzeledon@da.go.cr" TargetMode="External"/></Relationships>
</file>

<file path=xl/worksheets/_rels/sheet185.xml.rels><?xml version="1.0" encoding="UTF-8" standalone="yes"?>
<Relationships xmlns="http://schemas.openxmlformats.org/package/2006/relationships"><Relationship Id="rId1" Type="http://schemas.openxmlformats.org/officeDocument/2006/relationships/hyperlink" Target="http://unesdoc.unesco.org/images/0023/002345/234514E.pdf" TargetMode="External"/></Relationships>
</file>

<file path=xl/worksheets/_rels/sheet186.xml.rels><?xml version="1.0" encoding="UTF-8" standalone="yes"?>
<Relationships xmlns="http://schemas.openxmlformats.org/package/2006/relationships"><Relationship Id="rId2" Type="http://schemas.openxmlformats.org/officeDocument/2006/relationships/hyperlink" Target="https://unstats.un.org/sdgs/metadata/files/Metadata-06-05-01.pdf" TargetMode="External"/><Relationship Id="rId1" Type="http://schemas.openxmlformats.org/officeDocument/2006/relationships/hyperlink" Target="mailto:jzeledon@da.go.cr" TargetMode="External"/></Relationships>
</file>

<file path=xl/worksheets/_rels/sheet188.xml.rels><?xml version="1.0" encoding="UTF-8" standalone="yes"?>
<Relationships xmlns="http://schemas.openxmlformats.org/package/2006/relationships"><Relationship Id="rId1" Type="http://schemas.openxmlformats.org/officeDocument/2006/relationships/hyperlink" Target="https://unstats.un.org/sdgs/metadata/files/Metadata-06-05-02.pdf" TargetMode="External"/></Relationships>
</file>

<file path=xl/worksheets/_rels/sheet190.xml.rels><?xml version="1.0" encoding="UTF-8" standalone="yes"?>
<Relationships xmlns="http://schemas.openxmlformats.org/package/2006/relationships"><Relationship Id="rId2" Type="http://schemas.openxmlformats.org/officeDocument/2006/relationships/hyperlink" Target="https://unstats.un.org/sdgs/metadata/files/Metadata-06-06-01b.pdf" TargetMode="External"/><Relationship Id="rId1" Type="http://schemas.openxmlformats.org/officeDocument/2006/relationships/hyperlink" Target="https://unstats.un.org/sdgs/metadata/files/Metadata-06-06-01a.pdf" TargetMode="External"/></Relationships>
</file>

<file path=xl/worksheets/_rels/sheet192.xml.rels><?xml version="1.0" encoding="UTF-8" standalone="yes"?>
<Relationships xmlns="http://schemas.openxmlformats.org/package/2006/relationships"><Relationship Id="rId1" Type="http://schemas.openxmlformats.org/officeDocument/2006/relationships/hyperlink" Target="https://unstats.un.org/sdgs/metadata/files/Metadata-06-0A-01.pdf" TargetMode="External"/></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94.xml.rels><?xml version="1.0" encoding="UTF-8" standalone="yes"?>
<Relationships xmlns="http://schemas.openxmlformats.org/package/2006/relationships"><Relationship Id="rId1" Type="http://schemas.openxmlformats.org/officeDocument/2006/relationships/hyperlink" Target="https://unstats.un.org/sdgs/metadata/files/Metadata-06-0B-01.pdf" TargetMode="External"/></Relationships>
</file>

<file path=xl/worksheets/_rels/sheet195.xml.rels><?xml version="1.0" encoding="UTF-8" standalone="yes"?>
<Relationships xmlns="http://schemas.openxmlformats.org/package/2006/relationships"><Relationship Id="rId2" Type="http://schemas.openxmlformats.org/officeDocument/2006/relationships/drawing" Target="../drawings/drawing154.xml"/><Relationship Id="rId1" Type="http://schemas.openxmlformats.org/officeDocument/2006/relationships/printerSettings" Target="../printerSettings/printerSettings112.bin"/></Relationships>
</file>

<file path=xl/worksheets/_rels/sheet196.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113.bin"/></Relationships>
</file>

<file path=xl/worksheets/_rels/sheet197.xml.rels><?xml version="1.0" encoding="UTF-8" standalone="yes"?>
<Relationships xmlns="http://schemas.openxmlformats.org/package/2006/relationships"><Relationship Id="rId3" Type="http://schemas.openxmlformats.org/officeDocument/2006/relationships/printerSettings" Target="../printerSettings/printerSettings114.bin"/><Relationship Id="rId2" Type="http://schemas.openxmlformats.org/officeDocument/2006/relationships/hyperlink" Target="mailto:eddy.madrigal@inec.go.cr" TargetMode="External"/><Relationship Id="rId1" Type="http://schemas.openxmlformats.org/officeDocument/2006/relationships/hyperlink" Target="https://unstats.un.org/sdgs/metadata/files/Metadata-07-01-01.pdf" TargetMode="External"/><Relationship Id="rId4" Type="http://schemas.openxmlformats.org/officeDocument/2006/relationships/drawing" Target="../drawings/drawing157.xml"/></Relationships>
</file>

<file path=xl/worksheets/_rels/sheet198.xml.rels><?xml version="1.0" encoding="UTF-8" standalone="yes"?>
<Relationships xmlns="http://schemas.openxmlformats.org/package/2006/relationships"><Relationship Id="rId2" Type="http://schemas.openxmlformats.org/officeDocument/2006/relationships/drawing" Target="../drawings/drawing158.xml"/><Relationship Id="rId1" Type="http://schemas.openxmlformats.org/officeDocument/2006/relationships/printerSettings" Target="../printerSettings/printerSettings115.bin"/></Relationships>
</file>

<file path=xl/worksheets/_rels/sheet199.xml.rels><?xml version="1.0" encoding="UTF-8" standalone="yes"?>
<Relationships xmlns="http://schemas.openxmlformats.org/package/2006/relationships"><Relationship Id="rId3" Type="http://schemas.openxmlformats.org/officeDocument/2006/relationships/drawing" Target="../drawings/drawing159.xml"/><Relationship Id="rId2" Type="http://schemas.openxmlformats.org/officeDocument/2006/relationships/printerSettings" Target="../printerSettings/printerSettings116.bin"/><Relationship Id="rId1" Type="http://schemas.openxmlformats.org/officeDocument/2006/relationships/hyperlink" Target="https://unstats.un.org/sdgs/metadata/files/Metadata-07-01-02.pdf" TargetMode="External"/></Relationships>
</file>

<file path=xl/worksheets/_rels/sheet200.xml.rels><?xml version="1.0" encoding="UTF-8" standalone="yes"?>
<Relationships xmlns="http://schemas.openxmlformats.org/package/2006/relationships"><Relationship Id="rId2" Type="http://schemas.openxmlformats.org/officeDocument/2006/relationships/drawing" Target="../drawings/drawing160.xml"/><Relationship Id="rId1" Type="http://schemas.openxmlformats.org/officeDocument/2006/relationships/printerSettings" Target="../printerSettings/printerSettings117.bin"/></Relationships>
</file>

<file path=xl/worksheets/_rels/sheet201.xml.rels><?xml version="1.0" encoding="UTF-8" standalone="yes"?>
<Relationships xmlns="http://schemas.openxmlformats.org/package/2006/relationships"><Relationship Id="rId3" Type="http://schemas.openxmlformats.org/officeDocument/2006/relationships/drawing" Target="../drawings/drawing162.xml"/><Relationship Id="rId2" Type="http://schemas.openxmlformats.org/officeDocument/2006/relationships/printerSettings" Target="../printerSettings/printerSettings118.bin"/><Relationship Id="rId1" Type="http://schemas.openxmlformats.org/officeDocument/2006/relationships/hyperlink" Target="https://unstats.un.org/sdgs/metadata/files/Metadata-07-02-01.pdf" TargetMode="External"/></Relationships>
</file>

<file path=xl/worksheets/_rels/sheet20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119.bin"/></Relationships>
</file>

<file path=xl/worksheets/_rels/sheet203.xml.rels><?xml version="1.0" encoding="UTF-8" standalone="yes"?>
<Relationships xmlns="http://schemas.openxmlformats.org/package/2006/relationships"><Relationship Id="rId3" Type="http://schemas.openxmlformats.org/officeDocument/2006/relationships/hyperlink" Target="mailto:RODRIGUEZZM@bccr.fi.cr" TargetMode="External"/><Relationship Id="rId2" Type="http://schemas.openxmlformats.org/officeDocument/2006/relationships/hyperlink" Target="mailto:alvaradoqi@bccr.fi.cr" TargetMode="External"/><Relationship Id="rId1" Type="http://schemas.openxmlformats.org/officeDocument/2006/relationships/hyperlink" Target="https://unstats.un.org/sdgs/metadata/files/Metadata-07-02-01.pdf" TargetMode="External"/><Relationship Id="rId6" Type="http://schemas.openxmlformats.org/officeDocument/2006/relationships/drawing" Target="../drawings/drawing165.xml"/><Relationship Id="rId5" Type="http://schemas.openxmlformats.org/officeDocument/2006/relationships/printerSettings" Target="../printerSettings/printerSettings120.bin"/><Relationship Id="rId4" Type="http://schemas.openxmlformats.org/officeDocument/2006/relationships/hyperlink" Target="mailto:VARGASCH@bccr.fi.cr" TargetMode="External"/></Relationships>
</file>

<file path=xl/worksheets/_rels/sheet204.xml.rels><?xml version="1.0" encoding="UTF-8" standalone="yes"?>
<Relationships xmlns="http://schemas.openxmlformats.org/package/2006/relationships"><Relationship Id="rId2" Type="http://schemas.openxmlformats.org/officeDocument/2006/relationships/drawing" Target="../drawings/drawing166.xml"/><Relationship Id="rId1" Type="http://schemas.openxmlformats.org/officeDocument/2006/relationships/printerSettings" Target="../printerSettings/printerSettings121.bin"/></Relationships>
</file>

<file path=xl/worksheets/_rels/sheet205.xml.rels><?xml version="1.0" encoding="UTF-8" standalone="yes"?>
<Relationships xmlns="http://schemas.openxmlformats.org/package/2006/relationships"><Relationship Id="rId3" Type="http://schemas.openxmlformats.org/officeDocument/2006/relationships/drawing" Target="../drawings/drawing168.xml"/><Relationship Id="rId2" Type="http://schemas.openxmlformats.org/officeDocument/2006/relationships/hyperlink" Target="https://unstats.un.org/sdgs/metadata/files/Metadata-07-03-01.pdf" TargetMode="External"/><Relationship Id="rId1" Type="http://schemas.openxmlformats.org/officeDocument/2006/relationships/hyperlink" Target="mailto:amolina@sepse.go.cr" TargetMode="External"/></Relationships>
</file>

<file path=xl/worksheets/_rels/sheet206.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22.bin"/></Relationships>
</file>

<file path=xl/worksheets/_rels/sheet207.xml.rels><?xml version="1.0" encoding="UTF-8" standalone="yes"?>
<Relationships xmlns="http://schemas.openxmlformats.org/package/2006/relationships"><Relationship Id="rId3" Type="http://schemas.openxmlformats.org/officeDocument/2006/relationships/hyperlink" Target="mailto:VARGASCH@bccr.fi.cr" TargetMode="External"/><Relationship Id="rId2" Type="http://schemas.openxmlformats.org/officeDocument/2006/relationships/hyperlink" Target="mailto:RODRIGUEZZM@bccr.fi.cr" TargetMode="External"/><Relationship Id="rId1" Type="http://schemas.openxmlformats.org/officeDocument/2006/relationships/hyperlink" Target="mailto:alvaradoqi@bccr.fi.cr" TargetMode="External"/><Relationship Id="rId6" Type="http://schemas.openxmlformats.org/officeDocument/2006/relationships/drawing" Target="../drawings/drawing171.xml"/><Relationship Id="rId5" Type="http://schemas.openxmlformats.org/officeDocument/2006/relationships/printerSettings" Target="../printerSettings/printerSettings123.bin"/><Relationship Id="rId4" Type="http://schemas.openxmlformats.org/officeDocument/2006/relationships/hyperlink" Target="https://unstats.un.org/sdgs/metadata/files/Metadata-07-03-01.pdf" TargetMode="External"/></Relationships>
</file>

<file path=xl/worksheets/_rels/sheet208.xml.rels><?xml version="1.0" encoding="UTF-8" standalone="yes"?>
<Relationships xmlns="http://schemas.openxmlformats.org/package/2006/relationships"><Relationship Id="rId2" Type="http://schemas.openxmlformats.org/officeDocument/2006/relationships/drawing" Target="../drawings/drawing172.xml"/><Relationship Id="rId1" Type="http://schemas.openxmlformats.org/officeDocument/2006/relationships/printerSettings" Target="../printerSettings/printerSettings124.bin"/></Relationships>
</file>

<file path=xl/worksheets/_rels/sheet209.xml.rels><?xml version="1.0" encoding="UTF-8" standalone="yes"?>
<Relationships xmlns="http://schemas.openxmlformats.org/package/2006/relationships"><Relationship Id="rId3" Type="http://schemas.openxmlformats.org/officeDocument/2006/relationships/hyperlink" Target="mailto:VARGASCH@bccr.fi.cr" TargetMode="External"/><Relationship Id="rId2" Type="http://schemas.openxmlformats.org/officeDocument/2006/relationships/hyperlink" Target="mailto:RODRIGUEZZM@bccr.fi.cr" TargetMode="External"/><Relationship Id="rId1" Type="http://schemas.openxmlformats.org/officeDocument/2006/relationships/hyperlink" Target="mailto:alvaradoqi@bccr.fi.cr" TargetMode="External"/><Relationship Id="rId5" Type="http://schemas.openxmlformats.org/officeDocument/2006/relationships/drawing" Target="../drawings/drawing174.xml"/><Relationship Id="rId4" Type="http://schemas.openxmlformats.org/officeDocument/2006/relationships/hyperlink" Target="https://unstats.un.org/sdgs/metadata/files/Metadata-07-03-01.pdf" TargetMode="External"/></Relationships>
</file>

<file path=xl/worksheets/_rels/sheet211.xml.rels><?xml version="1.0" encoding="UTF-8" standalone="yes"?>
<Relationships xmlns="http://schemas.openxmlformats.org/package/2006/relationships"><Relationship Id="rId1" Type="http://schemas.openxmlformats.org/officeDocument/2006/relationships/hyperlink" Target="https://unstats.un.org/sdgs/metadata/files/Metadata-07-0a-01.pdf" TargetMode="External"/></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213.xml.rels><?xml version="1.0" encoding="UTF-8" standalone="yes"?>
<Relationships xmlns="http://schemas.openxmlformats.org/package/2006/relationships"><Relationship Id="rId3" Type="http://schemas.openxmlformats.org/officeDocument/2006/relationships/hyperlink" Target="mailto:RODRIGUEZZM@bccr.fi.cr" TargetMode="External"/><Relationship Id="rId2" Type="http://schemas.openxmlformats.org/officeDocument/2006/relationships/hyperlink" Target="mailto:alvaradoqi@bccr.fi.cr" TargetMode="External"/><Relationship Id="rId1" Type="http://schemas.openxmlformats.org/officeDocument/2006/relationships/hyperlink" Target="https://unstats.un.org/sdgs/tierIII-indicators/files/Tier3-07-b-01.pdf" TargetMode="External"/><Relationship Id="rId5" Type="http://schemas.openxmlformats.org/officeDocument/2006/relationships/drawing" Target="../drawings/drawing175.xml"/><Relationship Id="rId4" Type="http://schemas.openxmlformats.org/officeDocument/2006/relationships/hyperlink" Target="mailto:VARGASCH@bccr.fi.cr" TargetMode="External"/></Relationships>
</file>

<file path=xl/worksheets/_rels/sheet214.xml.rels><?xml version="1.0" encoding="UTF-8" standalone="yes"?>
<Relationships xmlns="http://schemas.openxmlformats.org/package/2006/relationships"><Relationship Id="rId2" Type="http://schemas.openxmlformats.org/officeDocument/2006/relationships/drawing" Target="../drawings/drawing176.xml"/><Relationship Id="rId1" Type="http://schemas.openxmlformats.org/officeDocument/2006/relationships/printerSettings" Target="../printerSettings/printerSettings126.bin"/></Relationships>
</file>

<file path=xl/worksheets/_rels/sheet215.xml.rels><?xml version="1.0" encoding="UTF-8" standalone="yes"?>
<Relationships xmlns="http://schemas.openxmlformats.org/package/2006/relationships"><Relationship Id="rId3" Type="http://schemas.openxmlformats.org/officeDocument/2006/relationships/drawing" Target="../drawings/drawing177.xml"/><Relationship Id="rId2" Type="http://schemas.openxmlformats.org/officeDocument/2006/relationships/printerSettings" Target="../printerSettings/printerSettings127.bin"/><Relationship Id="rId1" Type="http://schemas.openxmlformats.org/officeDocument/2006/relationships/hyperlink" Target="https://gee.bccr.fi.cr/indicadoreseconomicos/Cuadros/frmVerCatCuadro.aspx?idioma=1&amp;CodCuadro=%204073" TargetMode="External"/></Relationships>
</file>

<file path=xl/worksheets/_rels/sheet216.xml.rels><?xml version="1.0" encoding="UTF-8" standalone="yes"?>
<Relationships xmlns="http://schemas.openxmlformats.org/package/2006/relationships"><Relationship Id="rId3" Type="http://schemas.openxmlformats.org/officeDocument/2006/relationships/drawing" Target="../drawings/drawing178.xml"/><Relationship Id="rId2" Type="http://schemas.openxmlformats.org/officeDocument/2006/relationships/printerSettings" Target="../printerSettings/printerSettings128.bin"/><Relationship Id="rId1" Type="http://schemas.openxmlformats.org/officeDocument/2006/relationships/hyperlink" Target="https://unstats.un.org/sdgs/metadata/files/Metadata-08-01-01.pdf" TargetMode="External"/></Relationships>
</file>

<file path=xl/worksheets/_rels/sheet217.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29.bin"/></Relationships>
</file>

<file path=xl/worksheets/_rels/sheet218.xml.rels><?xml version="1.0" encoding="UTF-8" standalone="yes"?>
<Relationships xmlns="http://schemas.openxmlformats.org/package/2006/relationships"><Relationship Id="rId3" Type="http://schemas.openxmlformats.org/officeDocument/2006/relationships/drawing" Target="../drawings/drawing180.xml"/><Relationship Id="rId2" Type="http://schemas.openxmlformats.org/officeDocument/2006/relationships/printerSettings" Target="../printerSettings/printerSettings130.bin"/><Relationship Id="rId1" Type="http://schemas.openxmlformats.org/officeDocument/2006/relationships/hyperlink" Target="https://unstats.un.org/sdgs/metadata/files/Metadata-08-02-01.pdf" TargetMode="Externa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220.xml.rels><?xml version="1.0" encoding="UTF-8" standalone="yes"?>
<Relationships xmlns="http://schemas.openxmlformats.org/package/2006/relationships"><Relationship Id="rId2" Type="http://schemas.openxmlformats.org/officeDocument/2006/relationships/drawing" Target="../drawings/drawing182.xml"/><Relationship Id="rId1" Type="http://schemas.openxmlformats.org/officeDocument/2006/relationships/hyperlink" Target="https://unstats.un.org/sdgs/metadata/files/Metadata-08-03-01.pdf" TargetMode="External"/></Relationships>
</file>

<file path=xl/worksheets/_rels/sheet222.xml.rels><?xml version="1.0" encoding="UTF-8" standalone="yes"?>
<Relationships xmlns="http://schemas.openxmlformats.org/package/2006/relationships"><Relationship Id="rId1" Type="http://schemas.openxmlformats.org/officeDocument/2006/relationships/hyperlink" Target="https://unstats.un.org/sdgs/metadata/files/Metadata-08-04-01.pdf" TargetMode="External"/></Relationships>
</file>

<file path=xl/worksheets/_rels/sheet224.xml.rels><?xml version="1.0" encoding="UTF-8" standalone="yes"?>
<Relationships xmlns="http://schemas.openxmlformats.org/package/2006/relationships"><Relationship Id="rId1" Type="http://schemas.openxmlformats.org/officeDocument/2006/relationships/hyperlink" Target="https://unstats.un.org/sdgs/metadata/files/Metadata-08-04-02.pdf" TargetMode="External"/></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26.xml.rels><?xml version="1.0" encoding="UTF-8" standalone="yes"?>
<Relationships xmlns="http://schemas.openxmlformats.org/package/2006/relationships"><Relationship Id="rId3" Type="http://schemas.openxmlformats.org/officeDocument/2006/relationships/drawing" Target="../drawings/drawing183.xml"/><Relationship Id="rId2" Type="http://schemas.openxmlformats.org/officeDocument/2006/relationships/printerSettings" Target="../printerSettings/printerSettings132.bin"/><Relationship Id="rId1" Type="http://schemas.openxmlformats.org/officeDocument/2006/relationships/hyperlink" Target="https://unstats.un.org/sdgs/metadata/files/Metadata-08-05-01.pdf" TargetMode="External"/></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28.xml.rels><?xml version="1.0" encoding="UTF-8" standalone="yes"?>
<Relationships xmlns="http://schemas.openxmlformats.org/package/2006/relationships"><Relationship Id="rId3" Type="http://schemas.openxmlformats.org/officeDocument/2006/relationships/drawing" Target="../drawings/drawing184.xml"/><Relationship Id="rId2" Type="http://schemas.openxmlformats.org/officeDocument/2006/relationships/printerSettings" Target="../printerSettings/printerSettings134.bin"/><Relationship Id="rId1" Type="http://schemas.openxmlformats.org/officeDocument/2006/relationships/hyperlink" Target="https://unstats.un.org/sdgs/metadata/files/Metadata-08-05-01.pdf" TargetMode="External"/></Relationships>
</file>

<file path=xl/worksheets/_rels/sheet229.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35.bin"/></Relationships>
</file>

<file path=xl/worksheets/_rels/sheet230.xml.rels><?xml version="1.0" encoding="UTF-8" standalone="yes"?>
<Relationships xmlns="http://schemas.openxmlformats.org/package/2006/relationships"><Relationship Id="rId3" Type="http://schemas.openxmlformats.org/officeDocument/2006/relationships/drawing" Target="../drawings/drawing186.xml"/><Relationship Id="rId2" Type="http://schemas.openxmlformats.org/officeDocument/2006/relationships/printerSettings" Target="../printerSettings/printerSettings136.bin"/><Relationship Id="rId1" Type="http://schemas.openxmlformats.org/officeDocument/2006/relationships/hyperlink" Target="https://unstats.un.org/sdgs/metadata/files/Metadata-08-05-02.pdf" TargetMode="External"/></Relationships>
</file>

<file path=xl/worksheets/_rels/sheet231.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37.bin"/></Relationships>
</file>

<file path=xl/worksheets/_rels/sheet232.xml.rels><?xml version="1.0" encoding="UTF-8" standalone="yes"?>
<Relationships xmlns="http://schemas.openxmlformats.org/package/2006/relationships"><Relationship Id="rId3" Type="http://schemas.openxmlformats.org/officeDocument/2006/relationships/drawing" Target="../drawings/drawing188.xml"/><Relationship Id="rId2" Type="http://schemas.openxmlformats.org/officeDocument/2006/relationships/printerSettings" Target="../printerSettings/printerSettings138.bin"/><Relationship Id="rId1" Type="http://schemas.openxmlformats.org/officeDocument/2006/relationships/hyperlink" Target="https://unstats.un.org/sdgs/metadata/files/Metadata-08-06-01.pdf" TargetMode="External"/></Relationships>
</file>

<file path=xl/worksheets/_rels/sheet233.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234.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hyperlink" Target="https://unstats.un.org/sdgs/metadata/files/Metadata-08-07-01.pdf" TargetMode="External"/><Relationship Id="rId1" Type="http://schemas.openxmlformats.org/officeDocument/2006/relationships/hyperlink" Target="mailto:eddy.madrigal@inec.go.cr" TargetMode="External"/><Relationship Id="rId4" Type="http://schemas.openxmlformats.org/officeDocument/2006/relationships/drawing" Target="../drawings/drawing189.xml"/></Relationships>
</file>

<file path=xl/worksheets/_rels/sheet235.xml.rels><?xml version="1.0" encoding="UTF-8" standalone="yes"?>
<Relationships xmlns="http://schemas.openxmlformats.org/package/2006/relationships"><Relationship Id="rId2" Type="http://schemas.openxmlformats.org/officeDocument/2006/relationships/printerSettings" Target="../printerSettings/printerSettings141.bin"/><Relationship Id="rId1" Type="http://schemas.openxmlformats.org/officeDocument/2006/relationships/hyperlink" Target="https://www.cso.go.cr/documentos_relevantes/estadisticas_salud_ocupacional.aspx" TargetMode="External"/></Relationships>
</file>

<file path=xl/worksheets/_rels/sheet236.xml.rels><?xml version="1.0" encoding="UTF-8" standalone="yes"?>
<Relationships xmlns="http://schemas.openxmlformats.org/package/2006/relationships"><Relationship Id="rId3" Type="http://schemas.openxmlformats.org/officeDocument/2006/relationships/printerSettings" Target="../printerSettings/printerSettings142.bin"/><Relationship Id="rId2" Type="http://schemas.openxmlformats.org/officeDocument/2006/relationships/hyperlink" Target="mailto:msalazar@ins-cr.com" TargetMode="External"/><Relationship Id="rId1" Type="http://schemas.openxmlformats.org/officeDocument/2006/relationships/hyperlink" Target="https://unstats.un.org/sdgs/metadata/files/Metadata-08-08-01.pdf" TargetMode="External"/><Relationship Id="rId4" Type="http://schemas.openxmlformats.org/officeDocument/2006/relationships/drawing" Target="../drawings/drawing190.xml"/></Relationships>
</file>

<file path=xl/worksheets/_rels/sheet237.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hyperlink" Target="http://www.ilo.org/ilostat/faces/ilostat-home/home?_adf.ctrl-state=124zz5i6qi_86&amp;_afrLoop=1507743378218831" TargetMode="External"/></Relationships>
</file>

<file path=xl/worksheets/_rels/sheet238.xml.rels><?xml version="1.0" encoding="UTF-8" standalone="yes"?>
<Relationships xmlns="http://schemas.openxmlformats.org/package/2006/relationships"><Relationship Id="rId3" Type="http://schemas.openxmlformats.org/officeDocument/2006/relationships/drawing" Target="../drawings/drawing192.xml"/><Relationship Id="rId2" Type="http://schemas.openxmlformats.org/officeDocument/2006/relationships/printerSettings" Target="../printerSettings/printerSettings143.bin"/><Relationship Id="rId1" Type="http://schemas.openxmlformats.org/officeDocument/2006/relationships/hyperlink" Target="https://unstats.un.org/sdgs/metadata/files/Metadata-08-08-02.pdf" TargetMode="External"/></Relationships>
</file>

<file path=xl/worksheets/_rels/sheet239.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240.xml.rels><?xml version="1.0" encoding="UTF-8" standalone="yes"?>
<Relationships xmlns="http://schemas.openxmlformats.org/package/2006/relationships"><Relationship Id="rId2" Type="http://schemas.openxmlformats.org/officeDocument/2006/relationships/drawing" Target="../drawings/drawing194.xml"/><Relationship Id="rId1" Type="http://schemas.openxmlformats.org/officeDocument/2006/relationships/hyperlink" Target="https://unstats.un.org/sdgs/metadata/files/Metadata-08-08-02.pdf" TargetMode="External"/></Relationships>
</file>

<file path=xl/worksheets/_rels/sheet242.xml.rels><?xml version="1.0" encoding="UTF-8" standalone="yes"?>
<Relationships xmlns="http://schemas.openxmlformats.org/package/2006/relationships"><Relationship Id="rId3" Type="http://schemas.openxmlformats.org/officeDocument/2006/relationships/hyperlink" Target="https://www.bccr.fi.cr/seccion-indicadores-economicos/cuenta-sat%C3%A9lite-de-turismo" TargetMode="External"/><Relationship Id="rId2" Type="http://schemas.openxmlformats.org/officeDocument/2006/relationships/hyperlink" Target="mailto:ramirezva@bccr.fi.cr" TargetMode="External"/><Relationship Id="rId1" Type="http://schemas.openxmlformats.org/officeDocument/2006/relationships/hyperlink" Target="https://unstats.un.org/sdgs/metadata/files/Metadata-08-09-01.pdf" TargetMode="External"/></Relationships>
</file>

<file path=xl/worksheets/_rels/sheet243.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244.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hyperlink" Target="https://unstats.un.org/sdgs/tierIII-indicators/" TargetMode="External"/></Relationships>
</file>

<file path=xl/worksheets/_rels/sheet245.xml.rels><?xml version="1.0" encoding="UTF-8" standalone="yes"?>
<Relationships xmlns="http://schemas.openxmlformats.org/package/2006/relationships"><Relationship Id="rId2" Type="http://schemas.openxmlformats.org/officeDocument/2006/relationships/drawing" Target="../drawings/drawing196.xml"/><Relationship Id="rId1" Type="http://schemas.openxmlformats.org/officeDocument/2006/relationships/printerSettings" Target="../printerSettings/printerSettings145.bin"/></Relationships>
</file>

<file path=xl/worksheets/_rels/sheet246.xml.rels><?xml version="1.0" encoding="UTF-8" standalone="yes"?>
<Relationships xmlns="http://schemas.openxmlformats.org/package/2006/relationships"><Relationship Id="rId3" Type="http://schemas.openxmlformats.org/officeDocument/2006/relationships/hyperlink" Target="mailto:rodriguezsl@bccr.fi.cr" TargetMode="External"/><Relationship Id="rId2" Type="http://schemas.openxmlformats.org/officeDocument/2006/relationships/hyperlink" Target="https://unstats.un.org/sdgs/metadata/files/Metadata-08-10-01.pdf" TargetMode="External"/><Relationship Id="rId1" Type="http://schemas.openxmlformats.org/officeDocument/2006/relationships/hyperlink" Target="mailto:quirosld@bccr.fi.cr" TargetMode="External"/><Relationship Id="rId5" Type="http://schemas.openxmlformats.org/officeDocument/2006/relationships/drawing" Target="../drawings/drawing198.xml"/><Relationship Id="rId4" Type="http://schemas.openxmlformats.org/officeDocument/2006/relationships/printerSettings" Target="../printerSettings/printerSettings146.bin"/></Relationships>
</file>

<file path=xl/worksheets/_rels/sheet247.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47.bin"/></Relationships>
</file>

<file path=xl/worksheets/_rels/sheet248.xml.rels><?xml version="1.0" encoding="UTF-8" standalone="yes"?>
<Relationships xmlns="http://schemas.openxmlformats.org/package/2006/relationships"><Relationship Id="rId3" Type="http://schemas.openxmlformats.org/officeDocument/2006/relationships/hyperlink" Target="mailto:rodriguezsl@bccr.fi.cr" TargetMode="External"/><Relationship Id="rId2" Type="http://schemas.openxmlformats.org/officeDocument/2006/relationships/hyperlink" Target="mailto:quirosld@bccr.fi.cr" TargetMode="External"/><Relationship Id="rId1" Type="http://schemas.openxmlformats.org/officeDocument/2006/relationships/hyperlink" Target="https://unstats.un.org/sdgs/metadata/files/Metadata-08-10-01.pdf" TargetMode="External"/><Relationship Id="rId5" Type="http://schemas.openxmlformats.org/officeDocument/2006/relationships/drawing" Target="../drawings/drawing201.xml"/><Relationship Id="rId4" Type="http://schemas.openxmlformats.org/officeDocument/2006/relationships/printerSettings" Target="../printerSettings/printerSettings148.bin"/></Relationships>
</file>

<file path=xl/worksheets/_rels/sheet249.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50.xml.rels><?xml version="1.0" encoding="UTF-8" standalone="yes"?>
<Relationships xmlns="http://schemas.openxmlformats.org/package/2006/relationships"><Relationship Id="rId3" Type="http://schemas.openxmlformats.org/officeDocument/2006/relationships/hyperlink" Target="mailto:rodriguezsl@bccr.fi.cr" TargetMode="External"/><Relationship Id="rId2" Type="http://schemas.openxmlformats.org/officeDocument/2006/relationships/hyperlink" Target="mailto:quirosld@bccr.fi.cr" TargetMode="External"/><Relationship Id="rId1" Type="http://schemas.openxmlformats.org/officeDocument/2006/relationships/hyperlink" Target="https://unstats.un.org/sdgs/metadata/files/Metadata-08-10-02.pdf" TargetMode="External"/><Relationship Id="rId4" Type="http://schemas.openxmlformats.org/officeDocument/2006/relationships/drawing" Target="../drawings/drawing203.xml"/></Relationships>
</file>

<file path=xl/worksheets/_rels/sheet252.xml.rels><?xml version="1.0" encoding="UTF-8" standalone="yes"?>
<Relationships xmlns="http://schemas.openxmlformats.org/package/2006/relationships"><Relationship Id="rId1" Type="http://schemas.openxmlformats.org/officeDocument/2006/relationships/hyperlink" Target="https://unstats.un.org/sdgs/metadata/files/Metadata-08-0A-01.pdf" TargetMode="External"/></Relationships>
</file>

<file path=xl/worksheets/_rels/sheet254.xml.rels><?xml version="1.0" encoding="UTF-8" standalone="yes"?>
<Relationships xmlns="http://schemas.openxmlformats.org/package/2006/relationships"><Relationship Id="rId3" Type="http://schemas.openxmlformats.org/officeDocument/2006/relationships/hyperlink" Target="mailto:laura.arias@mtss.go.cr" TargetMode="External"/><Relationship Id="rId2" Type="http://schemas.openxmlformats.org/officeDocument/2006/relationships/hyperlink" Target="http://www.mtss.go.cr/elministerio/estructura/direccion-empleo/direccion-nacional-empleo.html" TargetMode="External"/><Relationship Id="rId1" Type="http://schemas.openxmlformats.org/officeDocument/2006/relationships/hyperlink" Target="https://unstats.un.org/sdgs/metadata/files/Metadata-08-0b-01.pdf" TargetMode="External"/></Relationships>
</file>

<file path=xl/worksheets/_rels/sheet255.xml.rels><?xml version="1.0" encoding="UTF-8" standalone="yes"?>
<Relationships xmlns="http://schemas.openxmlformats.org/package/2006/relationships"><Relationship Id="rId1" Type="http://schemas.openxmlformats.org/officeDocument/2006/relationships/drawing" Target="../drawings/drawing204.xml"/></Relationships>
</file>

<file path=xl/worksheets/_rels/sheet257.xml.rels><?xml version="1.0" encoding="UTF-8" standalone="yes"?>
<Relationships xmlns="http://schemas.openxmlformats.org/package/2006/relationships"><Relationship Id="rId1" Type="http://schemas.openxmlformats.org/officeDocument/2006/relationships/hyperlink" Target="https://unstats.un.org/sdgs/metadata/files/Metadata-09-01-01.pdf" TargetMode="External"/></Relationships>
</file>

<file path=xl/worksheets/_rels/sheet259.xml.rels><?xml version="1.0" encoding="UTF-8" standalone="yes"?>
<Relationships xmlns="http://schemas.openxmlformats.org/package/2006/relationships"><Relationship Id="rId1" Type="http://schemas.openxmlformats.org/officeDocument/2006/relationships/hyperlink" Target="https://unstats.un.org/sdgs/metadata/files/Metadata-09-01-02.pdf" TargetMode="External"/></Relationships>
</file>

<file path=xl/worksheets/_rels/sheet260.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261.xml.rels><?xml version="1.0" encoding="UTF-8" standalone="yes"?>
<Relationships xmlns="http://schemas.openxmlformats.org/package/2006/relationships"><Relationship Id="rId3" Type="http://schemas.openxmlformats.org/officeDocument/2006/relationships/drawing" Target="../drawings/drawing205.xml"/><Relationship Id="rId2" Type="http://schemas.openxmlformats.org/officeDocument/2006/relationships/printerSettings" Target="../printerSettings/printerSettings150.bin"/><Relationship Id="rId1" Type="http://schemas.openxmlformats.org/officeDocument/2006/relationships/hyperlink" Target="https://unstats.un.org/sdgs/metadata/files/Metadata-09-02-01.pdf" TargetMode="External"/></Relationships>
</file>

<file path=xl/worksheets/_rels/sheet262.xml.rels><?xml version="1.0" encoding="UTF-8" standalone="yes"?>
<Relationships xmlns="http://schemas.openxmlformats.org/package/2006/relationships"><Relationship Id="rId1" Type="http://schemas.openxmlformats.org/officeDocument/2006/relationships/drawing" Target="../drawings/drawing206.xml"/></Relationships>
</file>

<file path=xl/worksheets/_rels/sheet263.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hyperlink" Target="https://unstats.un.org/sdgs/metadata/files/Metadata-09-02-02.pdf" TargetMode="External"/></Relationships>
</file>

<file path=xl/worksheets/_rels/sheet265.xml.rels><?xml version="1.0" encoding="UTF-8" standalone="yes"?>
<Relationships xmlns="http://schemas.openxmlformats.org/package/2006/relationships"><Relationship Id="rId3" Type="http://schemas.openxmlformats.org/officeDocument/2006/relationships/hyperlink" Target="https://unstats.un.org/sdgs/metadata/files/Metadata-09-03-01.pdf" TargetMode="External"/><Relationship Id="rId2" Type="http://schemas.openxmlformats.org/officeDocument/2006/relationships/hyperlink" Target="mailto:lcastro@meic.go.cr" TargetMode="External"/><Relationship Id="rId1" Type="http://schemas.openxmlformats.org/officeDocument/2006/relationships/hyperlink" Target="mailto:gleon@meic.go.cr" TargetMode="External"/><Relationship Id="rId4" Type="http://schemas.openxmlformats.org/officeDocument/2006/relationships/drawing" Target="../drawings/drawing208.xml"/></Relationships>
</file>

<file path=xl/worksheets/_rels/sheet267.xml.rels><?xml version="1.0" encoding="UTF-8" standalone="yes"?>
<Relationships xmlns="http://schemas.openxmlformats.org/package/2006/relationships"><Relationship Id="rId3" Type="http://schemas.openxmlformats.org/officeDocument/2006/relationships/drawing" Target="../drawings/drawing209.xml"/><Relationship Id="rId2" Type="http://schemas.openxmlformats.org/officeDocument/2006/relationships/hyperlink" Target="https://unstats.un.org/sdgs/metadata/files/Metadata-09-03-02.pdf" TargetMode="External"/><Relationship Id="rId1" Type="http://schemas.openxmlformats.org/officeDocument/2006/relationships/hyperlink" Target="mailto:asistentedigepyme@meic.go.cr" TargetMode="External"/></Relationships>
</file>

<file path=xl/worksheets/_rels/sheet268.xml.rels><?xml version="1.0" encoding="UTF-8" standalone="yes"?>
<Relationships xmlns="http://schemas.openxmlformats.org/package/2006/relationships"><Relationship Id="rId2" Type="http://schemas.openxmlformats.org/officeDocument/2006/relationships/drawing" Target="../drawings/drawing210.xml"/><Relationship Id="rId1" Type="http://schemas.openxmlformats.org/officeDocument/2006/relationships/printerSettings" Target="../printerSettings/printerSettings151.bin"/></Relationships>
</file>

<file path=xl/worksheets/_rels/sheet269.xml.rels><?xml version="1.0" encoding="UTF-8" standalone="yes"?>
<Relationships xmlns="http://schemas.openxmlformats.org/package/2006/relationships"><Relationship Id="rId3" Type="http://schemas.openxmlformats.org/officeDocument/2006/relationships/hyperlink" Target="mailto:VARGASCH@bccr.fi.cr" TargetMode="External"/><Relationship Id="rId2" Type="http://schemas.openxmlformats.org/officeDocument/2006/relationships/hyperlink" Target="mailto:RODRIGUEZZM@bccr.fi.cr" TargetMode="External"/><Relationship Id="rId1" Type="http://schemas.openxmlformats.org/officeDocument/2006/relationships/hyperlink" Target="mailto:alvaradoqi@bccr.fi.cr" TargetMode="External"/><Relationship Id="rId5" Type="http://schemas.openxmlformats.org/officeDocument/2006/relationships/drawing" Target="../drawings/drawing212.xml"/><Relationship Id="rId4" Type="http://schemas.openxmlformats.org/officeDocument/2006/relationships/hyperlink" Target="https://unstats.un.org/sdgs/metadata/files/Metadata-09-04-01.pdf" TargetMode="External"/></Relationships>
</file>

<file path=xl/worksheets/_rels/sheet270.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52.bin"/></Relationships>
</file>

<file path=xl/worksheets/_rels/sheet271.xml.rels><?xml version="1.0" encoding="UTF-8" standalone="yes"?>
<Relationships xmlns="http://schemas.openxmlformats.org/package/2006/relationships"><Relationship Id="rId3" Type="http://schemas.openxmlformats.org/officeDocument/2006/relationships/hyperlink" Target="mailto:VARGASCH@bccr.fi.cr" TargetMode="External"/><Relationship Id="rId2" Type="http://schemas.openxmlformats.org/officeDocument/2006/relationships/hyperlink" Target="mailto:RODRIGUEZZM@bccr.fi.cr" TargetMode="External"/><Relationship Id="rId1" Type="http://schemas.openxmlformats.org/officeDocument/2006/relationships/hyperlink" Target="mailto:alvaradoqi@bccr.fi.cr" TargetMode="External"/><Relationship Id="rId6" Type="http://schemas.openxmlformats.org/officeDocument/2006/relationships/drawing" Target="../drawings/drawing215.xml"/><Relationship Id="rId5" Type="http://schemas.openxmlformats.org/officeDocument/2006/relationships/printerSettings" Target="../printerSettings/printerSettings153.bin"/><Relationship Id="rId4" Type="http://schemas.openxmlformats.org/officeDocument/2006/relationships/hyperlink" Target="https://unstats.un.org/sdgs/metadata/files/Metadata-09-04-01.pdf" TargetMode="External"/></Relationships>
</file>

<file path=xl/worksheets/_rels/sheet272.xml.rels><?xml version="1.0" encoding="UTF-8" standalone="yes"?>
<Relationships xmlns="http://schemas.openxmlformats.org/package/2006/relationships"><Relationship Id="rId2" Type="http://schemas.openxmlformats.org/officeDocument/2006/relationships/drawing" Target="../drawings/drawing216.xml"/><Relationship Id="rId1" Type="http://schemas.openxmlformats.org/officeDocument/2006/relationships/printerSettings" Target="../printerSettings/printerSettings154.bin"/></Relationships>
</file>

<file path=xl/worksheets/_rels/sheet273.xml.rels><?xml version="1.0" encoding="UTF-8" standalone="yes"?>
<Relationships xmlns="http://schemas.openxmlformats.org/package/2006/relationships"><Relationship Id="rId3" Type="http://schemas.openxmlformats.org/officeDocument/2006/relationships/printerSettings" Target="../printerSettings/printerSettings155.bin"/><Relationship Id="rId2" Type="http://schemas.openxmlformats.org/officeDocument/2006/relationships/hyperlink" Target="mailto:diego.vargas@micit.go.cr" TargetMode="External"/><Relationship Id="rId1" Type="http://schemas.openxmlformats.org/officeDocument/2006/relationships/hyperlink" Target="https://unstats.un.org/sdgs/metadata/files/Metadata-09-04-01.pdf" TargetMode="External"/><Relationship Id="rId4" Type="http://schemas.openxmlformats.org/officeDocument/2006/relationships/drawing" Target="../drawings/drawing217.xml"/></Relationships>
</file>

<file path=xl/worksheets/_rels/sheet274.xml.rels><?xml version="1.0" encoding="UTF-8" standalone="yes"?>
<Relationships xmlns="http://schemas.openxmlformats.org/package/2006/relationships"><Relationship Id="rId1" Type="http://schemas.openxmlformats.org/officeDocument/2006/relationships/drawing" Target="../drawings/drawing218.xml"/></Relationships>
</file>

<file path=xl/worksheets/_rels/sheet275.xml.rels><?xml version="1.0" encoding="UTF-8" standalone="yes"?>
<Relationships xmlns="http://schemas.openxmlformats.org/package/2006/relationships"><Relationship Id="rId3" Type="http://schemas.openxmlformats.org/officeDocument/2006/relationships/drawing" Target="../drawings/drawing219.xml"/><Relationship Id="rId2" Type="http://schemas.openxmlformats.org/officeDocument/2006/relationships/hyperlink" Target="https://unstats.un.org/sdgs/metadata/files/Metadata-09-05-02.pdf" TargetMode="External"/><Relationship Id="rId1" Type="http://schemas.openxmlformats.org/officeDocument/2006/relationships/hyperlink" Target="mailto:paola.vega@micit.go.cr" TargetMode="External"/></Relationships>
</file>

<file path=xl/worksheets/_rels/sheet277.xml.rels><?xml version="1.0" encoding="UTF-8" standalone="yes"?>
<Relationships xmlns="http://schemas.openxmlformats.org/package/2006/relationships"><Relationship Id="rId1" Type="http://schemas.openxmlformats.org/officeDocument/2006/relationships/hyperlink" Target="https://unstats.un.org/sdgs/metadata/files/Metadata-09-0A-01.pdf" TargetMode="External"/></Relationships>
</file>

<file path=xl/worksheets/_rels/sheet278.xml.rels><?xml version="1.0" encoding="UTF-8" standalone="yes"?>
<Relationships xmlns="http://schemas.openxmlformats.org/package/2006/relationships"><Relationship Id="rId2" Type="http://schemas.openxmlformats.org/officeDocument/2006/relationships/drawing" Target="../drawings/drawing220.xml"/><Relationship Id="rId1" Type="http://schemas.openxmlformats.org/officeDocument/2006/relationships/printerSettings" Target="../printerSettings/printerSettings156.bin"/></Relationships>
</file>

<file path=xl/worksheets/_rels/sheet279.xml.rels><?xml version="1.0" encoding="UTF-8" standalone="yes"?>
<Relationships xmlns="http://schemas.openxmlformats.org/package/2006/relationships"><Relationship Id="rId3" Type="http://schemas.openxmlformats.org/officeDocument/2006/relationships/printerSettings" Target="../printerSettings/printerSettings157.bin"/><Relationship Id="rId2" Type="http://schemas.openxmlformats.org/officeDocument/2006/relationships/hyperlink" Target="mailto:diego.vargas@micit.go.cr" TargetMode="External"/><Relationship Id="rId1" Type="http://schemas.openxmlformats.org/officeDocument/2006/relationships/hyperlink" Target="https://unstats.un.org/sdgs/metadata/files/Metadata-09-0B-01.pdf" TargetMode="External"/><Relationship Id="rId4" Type="http://schemas.openxmlformats.org/officeDocument/2006/relationships/drawing" Target="../drawings/drawing221.xml"/></Relationships>
</file>

<file path=xl/worksheets/_rels/sheet280.xml.rels><?xml version="1.0" encoding="UTF-8" standalone="yes"?>
<Relationships xmlns="http://schemas.openxmlformats.org/package/2006/relationships"><Relationship Id="rId2" Type="http://schemas.openxmlformats.org/officeDocument/2006/relationships/drawing" Target="../drawings/drawing222.xml"/><Relationship Id="rId1" Type="http://schemas.openxmlformats.org/officeDocument/2006/relationships/printerSettings" Target="../printerSettings/printerSettings158.bin"/></Relationships>
</file>

<file path=xl/worksheets/_rels/sheet281.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hyperlink" Target="https://unstats.un.org/sdgs/metadata/files/Metadata-09-0C-01.pdf" TargetMode="External"/><Relationship Id="rId1" Type="http://schemas.openxmlformats.org/officeDocument/2006/relationships/hyperlink" Target="mailto:analucrecia.segura@sutel.go.cr" TargetMode="External"/><Relationship Id="rId4" Type="http://schemas.openxmlformats.org/officeDocument/2006/relationships/drawing" Target="../drawings/drawing223.xml"/></Relationships>
</file>

<file path=xl/worksheets/_rels/sheet282.xml.rels><?xml version="1.0" encoding="UTF-8" standalone="yes"?>
<Relationships xmlns="http://schemas.openxmlformats.org/package/2006/relationships"><Relationship Id="rId1" Type="http://schemas.openxmlformats.org/officeDocument/2006/relationships/drawing" Target="../drawings/drawing224.xml"/></Relationships>
</file>

<file path=xl/worksheets/_rels/sheet283.xml.rels><?xml version="1.0" encoding="UTF-8" standalone="yes"?>
<Relationships xmlns="http://schemas.openxmlformats.org/package/2006/relationships"><Relationship Id="rId2" Type="http://schemas.openxmlformats.org/officeDocument/2006/relationships/drawing" Target="../drawings/drawing225.xml"/><Relationship Id="rId1" Type="http://schemas.openxmlformats.org/officeDocument/2006/relationships/printerSettings" Target="../printerSettings/printerSettings160.bin"/></Relationships>
</file>

<file path=xl/worksheets/_rels/sheet284.xml.rels><?xml version="1.0" encoding="UTF-8" standalone="yes"?>
<Relationships xmlns="http://schemas.openxmlformats.org/package/2006/relationships"><Relationship Id="rId3" Type="http://schemas.openxmlformats.org/officeDocument/2006/relationships/drawing" Target="../drawings/drawing227.xml"/><Relationship Id="rId2" Type="http://schemas.openxmlformats.org/officeDocument/2006/relationships/printerSettings" Target="../printerSettings/printerSettings161.bin"/><Relationship Id="rId1" Type="http://schemas.openxmlformats.org/officeDocument/2006/relationships/hyperlink" Target="https://unstats.un.org/sdgs/metadata/files/Metadata-10-01-01.pdf" TargetMode="External"/></Relationships>
</file>

<file path=xl/worksheets/_rels/sheet285.xml.rels><?xml version="1.0" encoding="UTF-8" standalone="yes"?>
<Relationships xmlns="http://schemas.openxmlformats.org/package/2006/relationships"><Relationship Id="rId2" Type="http://schemas.openxmlformats.org/officeDocument/2006/relationships/drawing" Target="../drawings/drawing228.xml"/><Relationship Id="rId1" Type="http://schemas.openxmlformats.org/officeDocument/2006/relationships/printerSettings" Target="../printerSettings/printerSettings162.bin"/></Relationships>
</file>

<file path=xl/worksheets/_rels/sheet286.xml.rels><?xml version="1.0" encoding="UTF-8" standalone="yes"?>
<Relationships xmlns="http://schemas.openxmlformats.org/package/2006/relationships"><Relationship Id="rId3" Type="http://schemas.openxmlformats.org/officeDocument/2006/relationships/drawing" Target="../drawings/drawing230.xml"/><Relationship Id="rId2" Type="http://schemas.openxmlformats.org/officeDocument/2006/relationships/printerSettings" Target="../printerSettings/printerSettings163.bin"/><Relationship Id="rId1" Type="http://schemas.openxmlformats.org/officeDocument/2006/relationships/hyperlink" Target="https://unstats.un.org/sdgs/metadata/files/Metadata-10-02-01.pdf" TargetMode="External"/></Relationships>
</file>

<file path=xl/worksheets/_rels/sheet287.xml.rels><?xml version="1.0" encoding="UTF-8" standalone="yes"?>
<Relationships xmlns="http://schemas.openxmlformats.org/package/2006/relationships"><Relationship Id="rId1" Type="http://schemas.openxmlformats.org/officeDocument/2006/relationships/drawing" Target="../drawings/drawing231.xml"/></Relationships>
</file>

<file path=xl/worksheets/_rels/sheet288.xml.rels><?xml version="1.0" encoding="UTF-8" standalone="yes"?>
<Relationships xmlns="http://schemas.openxmlformats.org/package/2006/relationships"><Relationship Id="rId2" Type="http://schemas.openxmlformats.org/officeDocument/2006/relationships/drawing" Target="../drawings/drawing232.xml"/><Relationship Id="rId1" Type="http://schemas.openxmlformats.org/officeDocument/2006/relationships/hyperlink" Target="https://unstats.un.org/sdgs/metadata/files/Metadata-10-02-01.pdf" TargetMode="External"/></Relationships>
</file>

<file path=xl/worksheets/_rels/sheet290.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292.xml.rels><?xml version="1.0" encoding="UTF-8" standalone="yes"?>
<Relationships xmlns="http://schemas.openxmlformats.org/package/2006/relationships"><Relationship Id="rId3" Type="http://schemas.openxmlformats.org/officeDocument/2006/relationships/drawing" Target="../drawings/drawing233.xml"/><Relationship Id="rId2" Type="http://schemas.openxmlformats.org/officeDocument/2006/relationships/printerSettings" Target="../printerSettings/printerSettings164.bin"/><Relationship Id="rId1" Type="http://schemas.openxmlformats.org/officeDocument/2006/relationships/hyperlink" Target="https://unstats.un.org/sdgs/metadata/files/Metadata-10-04-01.pdf" TargetMode="External"/></Relationships>
</file>

<file path=xl/worksheets/_rels/sheet293.xml.rels><?xml version="1.0" encoding="UTF-8" standalone="yes"?>
<Relationships xmlns="http://schemas.openxmlformats.org/package/2006/relationships"><Relationship Id="rId1" Type="http://schemas.openxmlformats.org/officeDocument/2006/relationships/drawing" Target="../drawings/drawing234.xml"/></Relationships>
</file>

<file path=xl/worksheets/_rels/sheet294.xml.rels><?xml version="1.0" encoding="UTF-8" standalone="yes"?>
<Relationships xmlns="http://schemas.openxmlformats.org/package/2006/relationships"><Relationship Id="rId3" Type="http://schemas.openxmlformats.org/officeDocument/2006/relationships/hyperlink" Target="https://unstats.un.org/sdgs/tierIII-indicators/" TargetMode="External"/><Relationship Id="rId2" Type="http://schemas.openxmlformats.org/officeDocument/2006/relationships/hyperlink" Target="https://www.sugef.fi.cr/servicios/reportes/IndicadoresFinancieros.aspx" TargetMode="External"/><Relationship Id="rId1" Type="http://schemas.openxmlformats.org/officeDocument/2006/relationships/hyperlink" Target="mailto:sugefcr@sugef.fi.cr" TargetMode="External"/><Relationship Id="rId4" Type="http://schemas.openxmlformats.org/officeDocument/2006/relationships/drawing" Target="../drawings/drawing236.xml"/></Relationships>
</file>

<file path=xl/worksheets/_rels/sheet296.xml.rels><?xml version="1.0" encoding="UTF-8" standalone="yes"?>
<Relationships xmlns="http://schemas.openxmlformats.org/package/2006/relationships"><Relationship Id="rId1" Type="http://schemas.openxmlformats.org/officeDocument/2006/relationships/hyperlink" Target="https://unstats.un.org/sdgs/metadata/files/Metadata-10-06-01.pdf" TargetMode="External"/></Relationships>
</file>

<file path=xl/worksheets/_rels/sheet298.xml.rels><?xml version="1.0" encoding="UTF-8" standalone="yes"?>
<Relationships xmlns="http://schemas.openxmlformats.org/package/2006/relationships"><Relationship Id="rId1" Type="http://schemas.openxmlformats.org/officeDocument/2006/relationships/hyperlink" Target="https://unstats.un.org/sdgs/metadata/files/Metadata-10-07-01.pdf" TargetMode="External"/></Relationships>
</file>

<file path=xl/worksheets/_rels/sheet300.xml.rels><?xml version="1.0" encoding="UTF-8" standalone="yes"?>
<Relationships xmlns="http://schemas.openxmlformats.org/package/2006/relationships"><Relationship Id="rId1" Type="http://schemas.openxmlformats.org/officeDocument/2006/relationships/hyperlink" Target="https://unstats.un.org/sdgs/metadata/files/Metadata-10-07-02.pdf" TargetMode="External"/></Relationships>
</file>

<file path=xl/worksheets/_rels/sheet301.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302.xml.rels><?xml version="1.0" encoding="UTF-8" standalone="yes"?>
<Relationships xmlns="http://schemas.openxmlformats.org/package/2006/relationships"><Relationship Id="rId1" Type="http://schemas.openxmlformats.org/officeDocument/2006/relationships/hyperlink" Target="https://unstats.un.org/sdgs/metadata/files/Metadata-10-0A-01.pdf" TargetMode="External"/></Relationships>
</file>

<file path=xl/worksheets/_rels/sheet304.xml.rels><?xml version="1.0" encoding="UTF-8" standalone="yes"?>
<Relationships xmlns="http://schemas.openxmlformats.org/package/2006/relationships"><Relationship Id="rId1" Type="http://schemas.openxmlformats.org/officeDocument/2006/relationships/hyperlink" Target="https://unstats.un.org/sdgs/metadata/files/Metadata-10-0B-01.pdf" TargetMode="External"/></Relationships>
</file>

<file path=xl/worksheets/_rels/sheet305.xml.rels><?xml version="1.0" encoding="UTF-8" standalone="yes"?>
<Relationships xmlns="http://schemas.openxmlformats.org/package/2006/relationships"><Relationship Id="rId3" Type="http://schemas.openxmlformats.org/officeDocument/2006/relationships/drawing" Target="../drawings/drawing237.xml"/><Relationship Id="rId2" Type="http://schemas.openxmlformats.org/officeDocument/2006/relationships/printerSettings" Target="../printerSettings/printerSettings166.bin"/><Relationship Id="rId1" Type="http://schemas.openxmlformats.org/officeDocument/2006/relationships/hyperlink" Target="http://remittanceprices.worldbank.org/es/corridor/United%20States/Costa%20Rica?start_date=1483246800&amp;end_date=1491019199" TargetMode="External"/></Relationships>
</file>

<file path=xl/worksheets/_rels/sheet306.xml.rels><?xml version="1.0" encoding="UTF-8" standalone="yes"?>
<Relationships xmlns="http://schemas.openxmlformats.org/package/2006/relationships"><Relationship Id="rId3" Type="http://schemas.openxmlformats.org/officeDocument/2006/relationships/hyperlink" Target="https://unstats.un.org/sdgs/metadata/files/Metadata-10-0C-01.pdf" TargetMode="External"/><Relationship Id="rId2" Type="http://schemas.openxmlformats.org/officeDocument/2006/relationships/hyperlink" Target="http://remittanceprices.worldbank.org/es/corridor/United%20States/Costa%20Rica?start_date=1483246800&amp;end_date=1491019199" TargetMode="External"/><Relationship Id="rId1" Type="http://schemas.openxmlformats.org/officeDocument/2006/relationships/hyperlink" Target="http://remittanceprices.worldbank.org/es/corridor/United%20States/Costa%20Rica?start_date=1483246800&amp;end_date=1491019199" TargetMode="External"/><Relationship Id="rId5" Type="http://schemas.openxmlformats.org/officeDocument/2006/relationships/drawing" Target="../drawings/drawing238.xml"/><Relationship Id="rId4" Type="http://schemas.openxmlformats.org/officeDocument/2006/relationships/printerSettings" Target="../printerSettings/printerSettings167.bin"/></Relationships>
</file>

<file path=xl/worksheets/_rels/sheet307.xml.rels><?xml version="1.0" encoding="UTF-8" standalone="yes"?>
<Relationships xmlns="http://schemas.openxmlformats.org/package/2006/relationships"><Relationship Id="rId2" Type="http://schemas.openxmlformats.org/officeDocument/2006/relationships/drawing" Target="../drawings/drawing239.xml"/><Relationship Id="rId1" Type="http://schemas.openxmlformats.org/officeDocument/2006/relationships/printerSettings" Target="../printerSettings/printerSettings168.bin"/></Relationships>
</file>

<file path=xl/worksheets/_rels/sheet308.xml.rels><?xml version="1.0" encoding="UTF-8" standalone="yes"?>
<Relationships xmlns="http://schemas.openxmlformats.org/package/2006/relationships"><Relationship Id="rId2" Type="http://schemas.openxmlformats.org/officeDocument/2006/relationships/drawing" Target="../drawings/drawing240.xml"/><Relationship Id="rId1" Type="http://schemas.openxmlformats.org/officeDocument/2006/relationships/printerSettings" Target="../printerSettings/printerSettings169.bin"/></Relationships>
</file>

<file path=xl/worksheets/_rels/sheet309.xml.rels><?xml version="1.0" encoding="UTF-8" standalone="yes"?>
<Relationships xmlns="http://schemas.openxmlformats.org/package/2006/relationships"><Relationship Id="rId3" Type="http://schemas.openxmlformats.org/officeDocument/2006/relationships/drawing" Target="../drawings/drawing241.xml"/><Relationship Id="rId2" Type="http://schemas.openxmlformats.org/officeDocument/2006/relationships/printerSettings" Target="../printerSettings/printerSettings170.bin"/><Relationship Id="rId1" Type="http://schemas.openxmlformats.org/officeDocument/2006/relationships/hyperlink" Target="https://unstats.un.org/sdgs/metadata/files/Metadata-11-01-01.pdf" TargetMode="External"/></Relationships>
</file>

<file path=xl/worksheets/_rels/sheet310.xml.rels><?xml version="1.0" encoding="UTF-8" standalone="yes"?>
<Relationships xmlns="http://schemas.openxmlformats.org/package/2006/relationships"><Relationship Id="rId2" Type="http://schemas.openxmlformats.org/officeDocument/2006/relationships/drawing" Target="../drawings/drawing242.xml"/><Relationship Id="rId1" Type="http://schemas.openxmlformats.org/officeDocument/2006/relationships/printerSettings" Target="../printerSettings/printerSettings171.bin"/></Relationships>
</file>

<file path=xl/worksheets/_rels/sheet311.xml.rels><?xml version="1.0" encoding="UTF-8" standalone="yes"?>
<Relationships xmlns="http://schemas.openxmlformats.org/package/2006/relationships"><Relationship Id="rId3" Type="http://schemas.openxmlformats.org/officeDocument/2006/relationships/drawing" Target="../drawings/drawing243.xml"/><Relationship Id="rId2" Type="http://schemas.openxmlformats.org/officeDocument/2006/relationships/printerSettings" Target="../printerSettings/printerSettings172.bin"/><Relationship Id="rId1" Type="http://schemas.openxmlformats.org/officeDocument/2006/relationships/hyperlink" Target="https://unstats.un.org/sdgs/metadata/files/Metadata-11-01-01.pdf" TargetMode="External"/></Relationships>
</file>

<file path=xl/worksheets/_rels/sheet312.xml.rels><?xml version="1.0" encoding="UTF-8" standalone="yes"?>
<Relationships xmlns="http://schemas.openxmlformats.org/package/2006/relationships"><Relationship Id="rId2" Type="http://schemas.openxmlformats.org/officeDocument/2006/relationships/drawing" Target="../drawings/drawing244.xml"/><Relationship Id="rId1" Type="http://schemas.openxmlformats.org/officeDocument/2006/relationships/printerSettings" Target="../printerSettings/printerSettings173.bin"/></Relationships>
</file>

<file path=xl/worksheets/_rels/sheet313.xml.rels><?xml version="1.0" encoding="UTF-8" standalone="yes"?>
<Relationships xmlns="http://schemas.openxmlformats.org/package/2006/relationships"><Relationship Id="rId3" Type="http://schemas.openxmlformats.org/officeDocument/2006/relationships/drawing" Target="../drawings/drawing245.xml"/><Relationship Id="rId2" Type="http://schemas.openxmlformats.org/officeDocument/2006/relationships/printerSettings" Target="../printerSettings/printerSettings174.bin"/><Relationship Id="rId1" Type="http://schemas.openxmlformats.org/officeDocument/2006/relationships/hyperlink" Target="https://unstats.un.org/sdgs/metadata/files/Metadata-11-01-01.pdf" TargetMode="External"/></Relationships>
</file>

<file path=xl/worksheets/_rels/sheet315.xml.rels><?xml version="1.0" encoding="UTF-8" standalone="yes"?>
<Relationships xmlns="http://schemas.openxmlformats.org/package/2006/relationships"><Relationship Id="rId1" Type="http://schemas.openxmlformats.org/officeDocument/2006/relationships/hyperlink" Target="https://unstats.un.org/sdgs/metadata/files/Metadata-11-02-01.pdf" TargetMode="External"/></Relationships>
</file>

<file path=xl/worksheets/_rels/sheet317.xml.rels><?xml version="1.0" encoding="UTF-8" standalone="yes"?>
<Relationships xmlns="http://schemas.openxmlformats.org/package/2006/relationships"><Relationship Id="rId1" Type="http://schemas.openxmlformats.org/officeDocument/2006/relationships/hyperlink" Target="https://unstats.un.org/sdgs/metadata/files/Metadata-11-03-01.pdf" TargetMode="External"/></Relationships>
</file>

<file path=xl/worksheets/_rels/sheet319.xml.rels><?xml version="1.0" encoding="UTF-8" standalone="yes"?>
<Relationships xmlns="http://schemas.openxmlformats.org/package/2006/relationships"><Relationship Id="rId1" Type="http://schemas.openxmlformats.org/officeDocument/2006/relationships/hyperlink" Target="https://unstats.un.org/sdgs/metadata/files/Metadata-11-03-02.pdf" TargetMode="External"/></Relationships>
</file>

<file path=xl/worksheets/_rels/sheet321.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322.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323.xml.rels><?xml version="1.0" encoding="UTF-8" standalone="yes"?>
<Relationships xmlns="http://schemas.openxmlformats.org/package/2006/relationships"><Relationship Id="rId3" Type="http://schemas.openxmlformats.org/officeDocument/2006/relationships/printerSettings" Target="../printerSettings/printerSettings176.bin"/><Relationship Id="rId2" Type="http://schemas.openxmlformats.org/officeDocument/2006/relationships/hyperlink" Target="https://unstats.un.org/sdgs/metadata/files/Metadata-11-05-01.pdf" TargetMode="External"/><Relationship Id="rId1" Type="http://schemas.openxmlformats.org/officeDocument/2006/relationships/hyperlink" Target="mailto:cpicado@cne.go.cr" TargetMode="External"/><Relationship Id="rId4" Type="http://schemas.openxmlformats.org/officeDocument/2006/relationships/drawing" Target="../drawings/drawing246.xml"/></Relationships>
</file>

<file path=xl/worksheets/_rels/sheet325.xml.rels><?xml version="1.0" encoding="UTF-8" standalone="yes"?>
<Relationships xmlns="http://schemas.openxmlformats.org/package/2006/relationships"><Relationship Id="rId2" Type="http://schemas.openxmlformats.org/officeDocument/2006/relationships/drawing" Target="../drawings/drawing247.xml"/><Relationship Id="rId1" Type="http://schemas.openxmlformats.org/officeDocument/2006/relationships/hyperlink" Target="https://unstats.un.org/sdgs/metadata/files/Metadata-11-05-02.pdf" TargetMode="External"/></Relationships>
</file>

<file path=xl/worksheets/_rels/sheet327.xml.rels><?xml version="1.0" encoding="UTF-8" standalone="yes"?>
<Relationships xmlns="http://schemas.openxmlformats.org/package/2006/relationships"><Relationship Id="rId2" Type="http://schemas.openxmlformats.org/officeDocument/2006/relationships/hyperlink" Target="mailto:adrian.rojas@misalud.go.cr" TargetMode="External"/><Relationship Id="rId1" Type="http://schemas.openxmlformats.org/officeDocument/2006/relationships/hyperlink" Target="https://unstats.un.org/sdgs/metadata/files/Metadata-11-06-01.pdf" TargetMode="External"/></Relationships>
</file>

<file path=xl/worksheets/_rels/sheet329.xml.rels><?xml version="1.0" encoding="UTF-8" standalone="yes"?>
<Relationships xmlns="http://schemas.openxmlformats.org/package/2006/relationships"><Relationship Id="rId3" Type="http://schemas.openxmlformats.org/officeDocument/2006/relationships/drawing" Target="../drawings/drawing248.xml"/><Relationship Id="rId2" Type="http://schemas.openxmlformats.org/officeDocument/2006/relationships/hyperlink" Target="https://unstats.un.org/sdgs/metadata/files/Metadata-11-06-02.pdf" TargetMode="External"/><Relationship Id="rId1" Type="http://schemas.openxmlformats.org/officeDocument/2006/relationships/hyperlink" Target="mailto:jorge.herrera.murillo@una.ac.cr" TargetMode="External"/></Relationships>
</file>

<file path=xl/worksheets/_rels/sheet331.xml.rels><?xml version="1.0" encoding="UTF-8" standalone="yes"?>
<Relationships xmlns="http://schemas.openxmlformats.org/package/2006/relationships"><Relationship Id="rId2" Type="http://schemas.openxmlformats.org/officeDocument/2006/relationships/hyperlink" Target="https://unstats.un.org/sdgs/metadata/files/Metadata-11-07-01.pdf" TargetMode="External"/><Relationship Id="rId1" Type="http://schemas.openxmlformats.org/officeDocument/2006/relationships/hyperlink" Target="mailto:smora@mcj.go.cr" TargetMode="External"/></Relationships>
</file>

<file path=xl/worksheets/_rels/sheet332.xml.rels><?xml version="1.0" encoding="UTF-8" standalone="yes"?>
<Relationships xmlns="http://schemas.openxmlformats.org/package/2006/relationships"><Relationship Id="rId2" Type="http://schemas.openxmlformats.org/officeDocument/2006/relationships/drawing" Target="../drawings/drawing249.xml"/><Relationship Id="rId1" Type="http://schemas.openxmlformats.org/officeDocument/2006/relationships/printerSettings" Target="../printerSettings/printerSettings177.bin"/></Relationships>
</file>

<file path=xl/worksheets/_rels/sheet333.xml.rels><?xml version="1.0" encoding="UTF-8" standalone="yes"?>
<Relationships xmlns="http://schemas.openxmlformats.org/package/2006/relationships"><Relationship Id="rId3" Type="http://schemas.openxmlformats.org/officeDocument/2006/relationships/drawing" Target="../drawings/drawing250.xml"/><Relationship Id="rId2" Type="http://schemas.openxmlformats.org/officeDocument/2006/relationships/printerSettings" Target="../printerSettings/printerSettings178.bin"/><Relationship Id="rId1" Type="http://schemas.openxmlformats.org/officeDocument/2006/relationships/hyperlink" Target="https://unstats.un.org/sdgs/tierIII-indicators/" TargetMode="External"/></Relationships>
</file>

<file path=xl/worksheets/_rels/sheet335.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337.xml.rels><?xml version="1.0" encoding="UTF-8" standalone="yes"?>
<Relationships xmlns="http://schemas.openxmlformats.org/package/2006/relationships"><Relationship Id="rId1" Type="http://schemas.openxmlformats.org/officeDocument/2006/relationships/hyperlink" Target="https://unstats.un.org/sdgs/metadata/files/Metadata-11-0B-01.pdf" TargetMode="External"/></Relationships>
</file>

<file path=xl/worksheets/_rels/sheet339.xml.rels><?xml version="1.0" encoding="UTF-8" standalone="yes"?>
<Relationships xmlns="http://schemas.openxmlformats.org/package/2006/relationships"><Relationship Id="rId2" Type="http://schemas.openxmlformats.org/officeDocument/2006/relationships/drawing" Target="../drawings/drawing251.xml"/><Relationship Id="rId1" Type="http://schemas.openxmlformats.org/officeDocument/2006/relationships/hyperlink" Target="https://unstats.un.org/sdgs/metadata/files/Metadata-11-0b-02.pdf" TargetMode="External"/></Relationships>
</file>

<file path=xl/worksheets/_rels/sheet340.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341.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342.xml.rels><?xml version="1.0" encoding="UTF-8" standalone="yes"?>
<Relationships xmlns="http://schemas.openxmlformats.org/package/2006/relationships"><Relationship Id="rId2" Type="http://schemas.openxmlformats.org/officeDocument/2006/relationships/drawing" Target="../drawings/drawing252.xml"/><Relationship Id="rId1" Type="http://schemas.openxmlformats.org/officeDocument/2006/relationships/printerSettings" Target="../printerSettings/printerSettings180.bin"/></Relationships>
</file>

<file path=xl/worksheets/_rels/sheet343.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344.xml.rels><?xml version="1.0" encoding="UTF-8" standalone="yes"?>
<Relationships xmlns="http://schemas.openxmlformats.org/package/2006/relationships"><Relationship Id="rId2" Type="http://schemas.openxmlformats.org/officeDocument/2006/relationships/printerSettings" Target="../printerSettings/printerSettings182.bin"/><Relationship Id="rId1" Type="http://schemas.openxmlformats.org/officeDocument/2006/relationships/hyperlink" Target="https://unstats.un.org/sdgs/metadata/files/Metadata-12-01-01.pdf" TargetMode="External"/></Relationships>
</file>

<file path=xl/worksheets/_rels/sheet346.xml.rels><?xml version="1.0" encoding="UTF-8" standalone="yes"?>
<Relationships xmlns="http://schemas.openxmlformats.org/package/2006/relationships"><Relationship Id="rId1" Type="http://schemas.openxmlformats.org/officeDocument/2006/relationships/hyperlink" Target="https://unstats.un.org/sdgs/metadata/files/Metadata-12-02-01.pdf" TargetMode="External"/></Relationships>
</file>

<file path=xl/worksheets/_rels/sheet348.xml.rels><?xml version="1.0" encoding="UTF-8" standalone="yes"?>
<Relationships xmlns="http://schemas.openxmlformats.org/package/2006/relationships"><Relationship Id="rId1" Type="http://schemas.openxmlformats.org/officeDocument/2006/relationships/hyperlink" Target="https://unstats.un.org/sdgs/metadata/files/Metadata-12-02-02.pdf" TargetMode="External"/></Relationships>
</file>

<file path=xl/worksheets/_rels/sheet350.xml.rels><?xml version="1.0" encoding="UTF-8" standalone="yes"?>
<Relationships xmlns="http://schemas.openxmlformats.org/package/2006/relationships"><Relationship Id="rId2" Type="http://schemas.openxmlformats.org/officeDocument/2006/relationships/hyperlink" Target="https://unstats.un.org/sdgs/tierIII-indicators/" TargetMode="External"/><Relationship Id="rId1" Type="http://schemas.openxmlformats.org/officeDocument/2006/relationships/hyperlink" Target="mailto:xinia.andrade@inec.go.cr" TargetMode="External"/></Relationships>
</file>

<file path=xl/worksheets/_rels/sheet351.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352.xml.rels><?xml version="1.0" encoding="UTF-8" standalone="yes"?>
<Relationships xmlns="http://schemas.openxmlformats.org/package/2006/relationships"><Relationship Id="rId1" Type="http://schemas.openxmlformats.org/officeDocument/2006/relationships/hyperlink" Target="https://unstats.un.org/sdgs/metadata/files/Metadata-12-04-01.pdf" TargetMode="External"/></Relationships>
</file>

<file path=xl/worksheets/_rels/sheet353.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354.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356.xml.rels><?xml version="1.0" encoding="UTF-8" standalone="yes"?>
<Relationships xmlns="http://schemas.openxmlformats.org/package/2006/relationships"><Relationship Id="rId2" Type="http://schemas.openxmlformats.org/officeDocument/2006/relationships/hyperlink" Target="mailto:adrian.rojas@misalud.go.cr" TargetMode="External"/><Relationship Id="rId1" Type="http://schemas.openxmlformats.org/officeDocument/2006/relationships/hyperlink" Target="https://unstats.un.org/sdgs/tierIII-indicators/" TargetMode="External"/></Relationships>
</file>

<file path=xl/worksheets/_rels/sheet358.xml.rels><?xml version="1.0" encoding="UTF-8" standalone="yes"?>
<Relationships xmlns="http://schemas.openxmlformats.org/package/2006/relationships"><Relationship Id="rId3" Type="http://schemas.openxmlformats.org/officeDocument/2006/relationships/hyperlink" Target="https://unstats.un.org/sdgs/metadata/files/Metadata-12-06-01.pdf" TargetMode="External"/><Relationship Id="rId2" Type="http://schemas.openxmlformats.org/officeDocument/2006/relationships/hyperlink" Target="mailto:ethelmaldonado@aedcr.com" TargetMode="External"/><Relationship Id="rId1" Type="http://schemas.openxmlformats.org/officeDocument/2006/relationships/hyperlink" Target="https://unstats.un.org/sdgs/metadata/files/Metadata-11-06-01.pdf" TargetMode="External"/></Relationships>
</file>

<file path=xl/worksheets/_rels/sheet360.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361.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362.xml.rels><?xml version="1.0" encoding="UTF-8" standalone="yes"?>
<Relationships xmlns="http://schemas.openxmlformats.org/package/2006/relationships"><Relationship Id="rId3" Type="http://schemas.openxmlformats.org/officeDocument/2006/relationships/drawing" Target="../drawings/drawing253.xml"/><Relationship Id="rId2" Type="http://schemas.openxmlformats.org/officeDocument/2006/relationships/hyperlink" Target="https://unstats.un.org/sdgs/tierIII-indicators/" TargetMode="External"/><Relationship Id="rId1" Type="http://schemas.openxmlformats.org/officeDocument/2006/relationships/hyperlink" Target="mailto:maria.ulate.espinoza@mep.go.cr" TargetMode="External"/></Relationships>
</file>

<file path=xl/worksheets/_rels/sheet364.xml.rels><?xml version="1.0" encoding="UTF-8" standalone="yes"?>
<Relationships xmlns="http://schemas.openxmlformats.org/package/2006/relationships"><Relationship Id="rId3" Type="http://schemas.openxmlformats.org/officeDocument/2006/relationships/printerSettings" Target="../printerSettings/printerSettings186.bin"/><Relationship Id="rId2" Type="http://schemas.openxmlformats.org/officeDocument/2006/relationships/hyperlink" Target="https://unstats.un.org/sdgs/tierIII-indicators/" TargetMode="External"/><Relationship Id="rId1" Type="http://schemas.openxmlformats.org/officeDocument/2006/relationships/hyperlink" Target="mailto:rmonge@minae.go.cr" TargetMode="External"/></Relationships>
</file>

<file path=xl/worksheets/_rels/sheet365.xml.rels><?xml version="1.0" encoding="UTF-8" standalone="yes"?>
<Relationships xmlns="http://schemas.openxmlformats.org/package/2006/relationships"><Relationship Id="rId2" Type="http://schemas.openxmlformats.org/officeDocument/2006/relationships/drawing" Target="../drawings/drawing254.xml"/><Relationship Id="rId1" Type="http://schemas.openxmlformats.org/officeDocument/2006/relationships/hyperlink" Target="https://www.ict.go.cr/en/documents/plan-nacional-y-planes-generales/plan-nacional-de-desarrollo/1071-plan-nacional-de-desarrollo-turistico-2017-2021/file.html" TargetMode="External"/></Relationships>
</file>

<file path=xl/worksheets/_rels/sheet366.xml.rels><?xml version="1.0" encoding="UTF-8" standalone="yes"?>
<Relationships xmlns="http://schemas.openxmlformats.org/package/2006/relationships"><Relationship Id="rId3" Type="http://schemas.openxmlformats.org/officeDocument/2006/relationships/hyperlink" Target="https://www.ict.go.cr/es/documentos-institucionales/planes-y-documentos-institucionales.html" TargetMode="External"/><Relationship Id="rId2" Type="http://schemas.openxmlformats.org/officeDocument/2006/relationships/hyperlink" Target="mailto:VICTOR.QUESADA@ict.go.cr" TargetMode="External"/><Relationship Id="rId1" Type="http://schemas.openxmlformats.org/officeDocument/2006/relationships/hyperlink" Target="https://unstats.un.org/sdgs/tierIII-indicators/" TargetMode="External"/><Relationship Id="rId4" Type="http://schemas.openxmlformats.org/officeDocument/2006/relationships/printerSettings" Target="../printerSettings/printerSettings187.bin"/></Relationships>
</file>

<file path=xl/worksheets/_rels/sheet368.xml.rels><?xml version="1.0" encoding="UTF-8" standalone="yes"?>
<Relationships xmlns="http://schemas.openxmlformats.org/package/2006/relationships"><Relationship Id="rId1" Type="http://schemas.openxmlformats.org/officeDocument/2006/relationships/hyperlink" Target="https://unstats.un.org/sdgs/metadata/files/Metadata-12-0c-01.pdf" TargetMode="External"/></Relationships>
</file>

<file path=xl/worksheets/_rels/sheet369.xml.rels><?xml version="1.0" encoding="UTF-8" standalone="yes"?>
<Relationships xmlns="http://schemas.openxmlformats.org/package/2006/relationships"><Relationship Id="rId2" Type="http://schemas.openxmlformats.org/officeDocument/2006/relationships/drawing" Target="../drawings/drawing255.xml"/><Relationship Id="rId1" Type="http://schemas.openxmlformats.org/officeDocument/2006/relationships/printerSettings" Target="../printerSettings/printerSettings188.bin"/></Relationships>
</file>

<file path=xl/worksheets/_rels/sheet370.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371.xml.rels><?xml version="1.0" encoding="UTF-8" standalone="yes"?>
<Relationships xmlns="http://schemas.openxmlformats.org/package/2006/relationships"><Relationship Id="rId3" Type="http://schemas.openxmlformats.org/officeDocument/2006/relationships/printerSettings" Target="../printerSettings/printerSettings190.bin"/><Relationship Id="rId2" Type="http://schemas.openxmlformats.org/officeDocument/2006/relationships/hyperlink" Target="https://unstats.un.org/sdgs/metadata/files/Metadata-13-01-01.pdf" TargetMode="External"/><Relationship Id="rId1" Type="http://schemas.openxmlformats.org/officeDocument/2006/relationships/hyperlink" Target="mailto:cpicado@cne.go.cr" TargetMode="External"/><Relationship Id="rId4" Type="http://schemas.openxmlformats.org/officeDocument/2006/relationships/drawing" Target="../drawings/drawing256.xml"/></Relationships>
</file>

<file path=xl/worksheets/_rels/sheet373.xml.rels><?xml version="1.0" encoding="UTF-8" standalone="yes"?>
<Relationships xmlns="http://schemas.openxmlformats.org/package/2006/relationships"><Relationship Id="rId1" Type="http://schemas.openxmlformats.org/officeDocument/2006/relationships/hyperlink" Target="https://unstats.un.org/sdgs/metadata/files/Metadata-13-01-02.pdf" TargetMode="External"/></Relationships>
</file>

<file path=xl/worksheets/_rels/sheet374.xml.rels><?xml version="1.0" encoding="UTF-8" standalone="yes"?>
<Relationships xmlns="http://schemas.openxmlformats.org/package/2006/relationships"><Relationship Id="rId1" Type="http://schemas.openxmlformats.org/officeDocument/2006/relationships/drawing" Target="../drawings/drawing257.xml"/></Relationships>
</file>

<file path=xl/worksheets/_rels/sheet375.xml.rels><?xml version="1.0" encoding="UTF-8" standalone="yes"?>
<Relationships xmlns="http://schemas.openxmlformats.org/package/2006/relationships"><Relationship Id="rId2" Type="http://schemas.openxmlformats.org/officeDocument/2006/relationships/drawing" Target="../drawings/drawing258.xml"/><Relationship Id="rId1" Type="http://schemas.openxmlformats.org/officeDocument/2006/relationships/hyperlink" Target="https://unstats.un.org/sdgs/metadata/files/Metadata-13-01-03.pdf" TargetMode="External"/></Relationships>
</file>

<file path=xl/worksheets/_rels/sheet377.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379.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381.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383.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385.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386.xml.rels><?xml version="1.0" encoding="UTF-8" standalone="yes"?>
<Relationships xmlns="http://schemas.openxmlformats.org/package/2006/relationships"><Relationship Id="rId2" Type="http://schemas.openxmlformats.org/officeDocument/2006/relationships/drawing" Target="../drawings/drawing259.xml"/><Relationship Id="rId1" Type="http://schemas.openxmlformats.org/officeDocument/2006/relationships/printerSettings" Target="../printerSettings/printerSettings191.bin"/></Relationships>
</file>

<file path=xl/worksheets/_rels/sheet388.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390.xml.rels><?xml version="1.0" encoding="UTF-8" standalone="yes"?>
<Relationships xmlns="http://schemas.openxmlformats.org/package/2006/relationships"><Relationship Id="rId2" Type="http://schemas.openxmlformats.org/officeDocument/2006/relationships/hyperlink" Target="https://unstats.un.org/sdgs/tierIII-indicators/" TargetMode="External"/><Relationship Id="rId1" Type="http://schemas.openxmlformats.org/officeDocument/2006/relationships/hyperlink" Target="mailto:mduran@incopesca.go.cr" TargetMode="External"/></Relationships>
</file>

<file path=xl/worksheets/_rels/sheet392.xml.rels><?xml version="1.0" encoding="UTF-8" standalone="yes"?>
<Relationships xmlns="http://schemas.openxmlformats.org/package/2006/relationships"><Relationship Id="rId1" Type="http://schemas.openxmlformats.org/officeDocument/2006/relationships/hyperlink" Target="https://unstats.un.org/sdgs/metadata/files/Metadata-14-03-01.pdf" TargetMode="External"/></Relationships>
</file>

<file path=xl/worksheets/_rels/sheet394.xml.rels><?xml version="1.0" encoding="UTF-8" standalone="yes"?>
<Relationships xmlns="http://schemas.openxmlformats.org/package/2006/relationships"><Relationship Id="rId1" Type="http://schemas.openxmlformats.org/officeDocument/2006/relationships/hyperlink" Target="https://unstats.un.org/sdgs/metadata/files/Metadata-14-04-01.pdf" TargetMode="External"/></Relationships>
</file>

<file path=xl/worksheets/_rels/sheet395.xml.rels><?xml version="1.0" encoding="UTF-8" standalone="yes"?>
<Relationships xmlns="http://schemas.openxmlformats.org/package/2006/relationships"><Relationship Id="rId2" Type="http://schemas.openxmlformats.org/officeDocument/2006/relationships/drawing" Target="../drawings/drawing260.xml"/><Relationship Id="rId1" Type="http://schemas.openxmlformats.org/officeDocument/2006/relationships/printerSettings" Target="../printerSettings/printerSettings192.bin"/></Relationships>
</file>

<file path=xl/worksheets/_rels/sheet396.xml.rels><?xml version="1.0" encoding="UTF-8" standalone="yes"?>
<Relationships xmlns="http://schemas.openxmlformats.org/package/2006/relationships"><Relationship Id="rId3" Type="http://schemas.openxmlformats.org/officeDocument/2006/relationships/hyperlink" Target="mailto:daniel.villavincencio@sinac.go.cr" TargetMode="External"/><Relationship Id="rId2" Type="http://schemas.openxmlformats.org/officeDocument/2006/relationships/hyperlink" Target="mailto:mauricio.castillo@sinac.go.cr" TargetMode="External"/><Relationship Id="rId1" Type="http://schemas.openxmlformats.org/officeDocument/2006/relationships/hyperlink" Target="https://unstats.un.org/sdgs/metadata/files/Metadata-14-05-01.pdf" TargetMode="External"/><Relationship Id="rId5" Type="http://schemas.openxmlformats.org/officeDocument/2006/relationships/drawing" Target="../drawings/drawing261.xml"/><Relationship Id="rId4" Type="http://schemas.openxmlformats.org/officeDocument/2006/relationships/printerSettings" Target="../printerSettings/printerSettings193.bin"/></Relationships>
</file>

<file path=xl/worksheets/_rels/sheet398.xml.rels><?xml version="1.0" encoding="UTF-8" standalone="yes"?>
<Relationships xmlns="http://schemas.openxmlformats.org/package/2006/relationships"><Relationship Id="rId1" Type="http://schemas.openxmlformats.org/officeDocument/2006/relationships/hyperlink" Target="https://unstats.un.org/sdgs/metadata/files/Metadata-14-06-01.pdf" TargetMode="External"/></Relationships>
</file>

<file path=xl/worksheets/_rels/sheet400.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402.xml.rels><?xml version="1.0" encoding="UTF-8" standalone="yes"?>
<Relationships xmlns="http://schemas.openxmlformats.org/package/2006/relationships"><Relationship Id="rId1" Type="http://schemas.openxmlformats.org/officeDocument/2006/relationships/hyperlink" Target="https://unstats.un.org/sdgs/metadata/files/Metadata-14-0a-01.pdf" TargetMode="External"/></Relationships>
</file>

<file path=xl/worksheets/_rels/sheet404.xml.rels><?xml version="1.0" encoding="UTF-8" standalone="yes"?>
<Relationships xmlns="http://schemas.openxmlformats.org/package/2006/relationships"><Relationship Id="rId1" Type="http://schemas.openxmlformats.org/officeDocument/2006/relationships/hyperlink" Target="https://unstats.un.org/sdgs/metadata/files/Metadata-14-0b-01.pdf" TargetMode="External"/></Relationships>
</file>

<file path=xl/worksheets/_rels/sheet406.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407.xml.rels><?xml version="1.0" encoding="UTF-8" standalone="yes"?>
<Relationships xmlns="http://schemas.openxmlformats.org/package/2006/relationships"><Relationship Id="rId2" Type="http://schemas.openxmlformats.org/officeDocument/2006/relationships/drawing" Target="../drawings/drawing262.xml"/><Relationship Id="rId1" Type="http://schemas.openxmlformats.org/officeDocument/2006/relationships/printerSettings" Target="../printerSettings/printerSettings194.bin"/></Relationships>
</file>

<file path=xl/worksheets/_rels/sheet408.xml.rels><?xml version="1.0" encoding="UTF-8" standalone="yes"?>
<Relationships xmlns="http://schemas.openxmlformats.org/package/2006/relationships"><Relationship Id="rId2" Type="http://schemas.openxmlformats.org/officeDocument/2006/relationships/drawing" Target="../drawings/drawing263.xml"/><Relationship Id="rId1" Type="http://schemas.openxmlformats.org/officeDocument/2006/relationships/printerSettings" Target="../printerSettings/printerSettings195.bin"/></Relationships>
</file>

<file path=xl/worksheets/_rels/sheet409.xml.rels><?xml version="1.0" encoding="UTF-8" standalone="yes"?>
<Relationships xmlns="http://schemas.openxmlformats.org/package/2006/relationships"><Relationship Id="rId3" Type="http://schemas.openxmlformats.org/officeDocument/2006/relationships/hyperlink" Target="mailto:isabel.chavarria@sinac.go.cr" TargetMode="External"/><Relationship Id="rId2" Type="http://schemas.openxmlformats.org/officeDocument/2006/relationships/hyperlink" Target="https://unstats.un.org/sdgs/metadata/files/Metadata-15-01-01.pdf" TargetMode="External"/><Relationship Id="rId1" Type="http://schemas.openxmlformats.org/officeDocument/2006/relationships/hyperlink" Target="mailto:henry.ramirez@sinac.go.cr" TargetMode="External"/><Relationship Id="rId5" Type="http://schemas.openxmlformats.org/officeDocument/2006/relationships/drawing" Target="../drawings/drawing264.xml"/><Relationship Id="rId4" Type="http://schemas.openxmlformats.org/officeDocument/2006/relationships/printerSettings" Target="../printerSettings/printerSettings196.bin"/></Relationships>
</file>

<file path=xl/worksheets/_rels/sheet411.xml.rels><?xml version="1.0" encoding="UTF-8" standalone="yes"?>
<Relationships xmlns="http://schemas.openxmlformats.org/package/2006/relationships"><Relationship Id="rId2" Type="http://schemas.openxmlformats.org/officeDocument/2006/relationships/hyperlink" Target="https://unstats.un.org/sdgs/metadata/files/Metadata-15-01-02.pdf" TargetMode="External"/><Relationship Id="rId1" Type="http://schemas.openxmlformats.org/officeDocument/2006/relationships/hyperlink" Target="mailto:mauricio.castillo@sinac.go.cr" TargetMode="External"/></Relationships>
</file>

<file path=xl/worksheets/_rels/sheet412.xml.rels><?xml version="1.0" encoding="UTF-8" standalone="yes"?>
<Relationships xmlns="http://schemas.openxmlformats.org/package/2006/relationships"><Relationship Id="rId1" Type="http://schemas.openxmlformats.org/officeDocument/2006/relationships/hyperlink" Target="http://www.sirefor.go.cr/" TargetMode="External"/></Relationships>
</file>

<file path=xl/worksheets/_rels/sheet413.xml.rels><?xml version="1.0" encoding="UTF-8" standalone="yes"?>
<Relationships xmlns="http://schemas.openxmlformats.org/package/2006/relationships"><Relationship Id="rId3" Type="http://schemas.openxmlformats.org/officeDocument/2006/relationships/hyperlink" Target="https://unstats.un.org/sdgs/metadata/files/Metadata-15-02-01.pdf" TargetMode="External"/><Relationship Id="rId2" Type="http://schemas.openxmlformats.org/officeDocument/2006/relationships/hyperlink" Target="mailto:isabel.chavarria@sinac.go.cr" TargetMode="External"/><Relationship Id="rId1" Type="http://schemas.openxmlformats.org/officeDocument/2006/relationships/hyperlink" Target="mailto:sonia.lobo@sinac.go.cr" TargetMode="External"/><Relationship Id="rId5" Type="http://schemas.openxmlformats.org/officeDocument/2006/relationships/drawing" Target="../drawings/drawing265.xml"/><Relationship Id="rId4" Type="http://schemas.openxmlformats.org/officeDocument/2006/relationships/hyperlink" Target="mailto:henry.ramirez@sinac.go.cr" TargetMode="External"/></Relationships>
</file>

<file path=xl/worksheets/_rels/sheet415.xml.rels><?xml version="1.0" encoding="UTF-8" standalone="yes"?>
<Relationships xmlns="http://schemas.openxmlformats.org/package/2006/relationships"><Relationship Id="rId2" Type="http://schemas.openxmlformats.org/officeDocument/2006/relationships/hyperlink" Target="https://unstats.un.org/sdgs/metadata/files/Metadata-15-03-01.pdf" TargetMode="External"/><Relationship Id="rId1" Type="http://schemas.openxmlformats.org/officeDocument/2006/relationships/hyperlink" Target="mailto:adriana.aguilar@sinac.go.cr" TargetMode="External"/></Relationships>
</file>

<file path=xl/worksheets/_rels/sheet417.xml.rels><?xml version="1.0" encoding="UTF-8" standalone="yes"?>
<Relationships xmlns="http://schemas.openxmlformats.org/package/2006/relationships"><Relationship Id="rId2" Type="http://schemas.openxmlformats.org/officeDocument/2006/relationships/hyperlink" Target="https://unstats.un.org/sdgs/metadata/files/Metadata-15-04-01.pdf" TargetMode="External"/><Relationship Id="rId1" Type="http://schemas.openxmlformats.org/officeDocument/2006/relationships/hyperlink" Target="mailto:sonia.lobo@sinac.go.cr" TargetMode="External"/></Relationships>
</file>

<file path=xl/worksheets/_rels/sheet418.xml.rels><?xml version="1.0" encoding="UTF-8" standalone="yes"?>
<Relationships xmlns="http://schemas.openxmlformats.org/package/2006/relationships"><Relationship Id="rId2" Type="http://schemas.openxmlformats.org/officeDocument/2006/relationships/drawing" Target="../drawings/drawing266.xml"/><Relationship Id="rId1" Type="http://schemas.openxmlformats.org/officeDocument/2006/relationships/printerSettings" Target="../printerSettings/printerSettings197.bin"/></Relationships>
</file>

<file path=xl/worksheets/_rels/sheet419.xml.rels><?xml version="1.0" encoding="UTF-8" standalone="yes"?>
<Relationships xmlns="http://schemas.openxmlformats.org/package/2006/relationships"><Relationship Id="rId8" Type="http://schemas.openxmlformats.org/officeDocument/2006/relationships/drawing" Target="../drawings/drawing268.xml"/><Relationship Id="rId3" Type="http://schemas.openxmlformats.org/officeDocument/2006/relationships/hyperlink" Target="mailto:mariana.jimenez@sinac.go.cr" TargetMode="External"/><Relationship Id="rId7" Type="http://schemas.openxmlformats.org/officeDocument/2006/relationships/printerSettings" Target="../printerSettings/printerSettings198.bin"/><Relationship Id="rId2" Type="http://schemas.openxmlformats.org/officeDocument/2006/relationships/hyperlink" Target="mailto:mauricio.castillo@sinac.go.cr" TargetMode="External"/><Relationship Id="rId1" Type="http://schemas.openxmlformats.org/officeDocument/2006/relationships/hyperlink" Target="mailto:henry.ramirez@sinac.go.cr" TargetMode="External"/><Relationship Id="rId6" Type="http://schemas.openxmlformats.org/officeDocument/2006/relationships/hyperlink" Target="https://unstats.un.org/sdgs/metadata/files/Metadata-15-04-02.pdf" TargetMode="External"/><Relationship Id="rId5" Type="http://schemas.openxmlformats.org/officeDocument/2006/relationships/hyperlink" Target="mailto:sonia.lobo@sinac.go.cr" TargetMode="External"/><Relationship Id="rId4" Type="http://schemas.openxmlformats.org/officeDocument/2006/relationships/hyperlink" Target="mailto:mcalvo@imn.ac.cr" TargetMode="External"/></Relationships>
</file>

<file path=xl/worksheets/_rels/sheet420.xml.rels><?xml version="1.0" encoding="UTF-8" standalone="yes"?>
<Relationships xmlns="http://schemas.openxmlformats.org/package/2006/relationships"><Relationship Id="rId1" Type="http://schemas.openxmlformats.org/officeDocument/2006/relationships/drawing" Target="../drawings/drawing269.xml"/></Relationships>
</file>

<file path=xl/worksheets/_rels/sheet421.xml.rels><?xml version="1.0" encoding="UTF-8" standalone="yes"?>
<Relationships xmlns="http://schemas.openxmlformats.org/package/2006/relationships"><Relationship Id="rId3" Type="http://schemas.openxmlformats.org/officeDocument/2006/relationships/hyperlink" Target="mailto:guido.saborio@sinac.go.cr" TargetMode="External"/><Relationship Id="rId2" Type="http://schemas.openxmlformats.org/officeDocument/2006/relationships/hyperlink" Target="https://unstats.un.org/sdgs/metadata/files/Metadata-15-05-01.pdf" TargetMode="External"/><Relationship Id="rId1" Type="http://schemas.openxmlformats.org/officeDocument/2006/relationships/hyperlink" Target="mailto:eugenia.arguedas@sinac.go.cr" TargetMode="External"/></Relationships>
</file>

<file path=xl/worksheets/_rels/sheet423.xml.rels><?xml version="1.0" encoding="UTF-8" standalone="yes"?>
<Relationships xmlns="http://schemas.openxmlformats.org/package/2006/relationships"><Relationship Id="rId1" Type="http://schemas.openxmlformats.org/officeDocument/2006/relationships/hyperlink" Target="https://unstats.un.org/sdgs/metadata/files/Metadata-15-06-01.pdf" TargetMode="External"/></Relationships>
</file>

<file path=xl/worksheets/_rels/sheet425.xml.rels><?xml version="1.0" encoding="UTF-8" standalone="yes"?>
<Relationships xmlns="http://schemas.openxmlformats.org/package/2006/relationships"><Relationship Id="rId2" Type="http://schemas.openxmlformats.org/officeDocument/2006/relationships/hyperlink" Target="https://unstats.un.org/sdgs/metadata/files/Metadata-15-07-01.pdf" TargetMode="External"/><Relationship Id="rId1" Type="http://schemas.openxmlformats.org/officeDocument/2006/relationships/hyperlink" Target="mailto:angie.sanchez@sinac.go.cr" TargetMode="External"/></Relationships>
</file>

<file path=xl/worksheets/_rels/sheet426.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427.xml.rels><?xml version="1.0" encoding="UTF-8" standalone="yes"?>
<Relationships xmlns="http://schemas.openxmlformats.org/package/2006/relationships"><Relationship Id="rId2" Type="http://schemas.openxmlformats.org/officeDocument/2006/relationships/printerSettings" Target="../printerSettings/printerSettings200.bin"/><Relationship Id="rId1" Type="http://schemas.openxmlformats.org/officeDocument/2006/relationships/hyperlink" Target="https://unstats.un.org/sdgs/metadata/files/Metadata-15-08-01.pdf" TargetMode="External"/></Relationships>
</file>

<file path=xl/worksheets/_rels/sheet429.xml.rels><?xml version="1.0" encoding="UTF-8" standalone="yes"?>
<Relationships xmlns="http://schemas.openxmlformats.org/package/2006/relationships"><Relationship Id="rId2" Type="http://schemas.openxmlformats.org/officeDocument/2006/relationships/hyperlink" Target="https://unstats.un.org/sdgs/tierIII-indicators/" TargetMode="External"/><Relationship Id="rId1" Type="http://schemas.openxmlformats.org/officeDocument/2006/relationships/hyperlink" Target="mailto:eugenia.arguedas@sinac.go.cr" TargetMode="External"/></Relationships>
</file>

<file path=xl/worksheets/_rels/sheet431.xml.rels><?xml version="1.0" encoding="UTF-8" standalone="yes"?>
<Relationships xmlns="http://schemas.openxmlformats.org/package/2006/relationships"><Relationship Id="rId1" Type="http://schemas.openxmlformats.org/officeDocument/2006/relationships/hyperlink" Target="https://unstats.un.org/sdgs/metadata/files/Metadata-15-0a-01.pdf" TargetMode="External"/></Relationships>
</file>

<file path=xl/worksheets/_rels/sheet433.xml.rels><?xml version="1.0" encoding="UTF-8" standalone="yes"?>
<Relationships xmlns="http://schemas.openxmlformats.org/package/2006/relationships"><Relationship Id="rId1" Type="http://schemas.openxmlformats.org/officeDocument/2006/relationships/hyperlink" Target="https://unstats.un.org/sdgs/metadata/files/Metadata-15-0b-01.pdf" TargetMode="External"/></Relationships>
</file>

<file path=xl/worksheets/_rels/sheet435.xml.rels><?xml version="1.0" encoding="UTF-8" standalone="yes"?>
<Relationships xmlns="http://schemas.openxmlformats.org/package/2006/relationships"><Relationship Id="rId2" Type="http://schemas.openxmlformats.org/officeDocument/2006/relationships/hyperlink" Target="https://unstats.un.org/sdgs/metadata/files/Metadata-15-0c-01.pdf" TargetMode="External"/><Relationship Id="rId1" Type="http://schemas.openxmlformats.org/officeDocument/2006/relationships/hyperlink" Target="mailto:angie.sanchez@sinac.go.cr" TargetMode="External"/></Relationships>
</file>

<file path=xl/worksheets/_rels/sheet436.xml.rels><?xml version="1.0" encoding="UTF-8" standalone="yes"?>
<Relationships xmlns="http://schemas.openxmlformats.org/package/2006/relationships"><Relationship Id="rId1" Type="http://schemas.openxmlformats.org/officeDocument/2006/relationships/drawing" Target="../drawings/drawing270.xml"/></Relationships>
</file>

<file path=xl/worksheets/_rels/sheet437.xml.rels><?xml version="1.0" encoding="UTF-8" standalone="yes"?>
<Relationships xmlns="http://schemas.openxmlformats.org/package/2006/relationships"><Relationship Id="rId2" Type="http://schemas.openxmlformats.org/officeDocument/2006/relationships/drawing" Target="../drawings/drawing271.xml"/><Relationship Id="rId1" Type="http://schemas.openxmlformats.org/officeDocument/2006/relationships/printerSettings" Target="../printerSettings/printerSettings201.bin"/></Relationships>
</file>

<file path=xl/worksheets/_rels/sheet438.xml.rels><?xml version="1.0" encoding="UTF-8" standalone="yes"?>
<Relationships xmlns="http://schemas.openxmlformats.org/package/2006/relationships"><Relationship Id="rId3" Type="http://schemas.openxmlformats.org/officeDocument/2006/relationships/hyperlink" Target="https://unstats.un.org/sdgs/metadata/files/Metadata-16-01-01.pdf" TargetMode="External"/><Relationship Id="rId2" Type="http://schemas.openxmlformats.org/officeDocument/2006/relationships/hyperlink" Target="mailto:zchavarria@poder-judicial.go.cr" TargetMode="External"/><Relationship Id="rId1" Type="http://schemas.openxmlformats.org/officeDocument/2006/relationships/hyperlink" Target="mailto:arodrigueza@poder-judicial.go.cr" TargetMode="External"/><Relationship Id="rId5" Type="http://schemas.openxmlformats.org/officeDocument/2006/relationships/drawing" Target="../drawings/drawing272.xml"/><Relationship Id="rId4" Type="http://schemas.openxmlformats.org/officeDocument/2006/relationships/printerSettings" Target="../printerSettings/printerSettings202.bin"/></Relationships>
</file>

<file path=xl/worksheets/_rels/sheet440.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441.xml.rels><?xml version="1.0" encoding="UTF-8" standalone="yes"?>
<Relationships xmlns="http://schemas.openxmlformats.org/package/2006/relationships"><Relationship Id="rId2" Type="http://schemas.openxmlformats.org/officeDocument/2006/relationships/drawing" Target="../drawings/drawing273.xml"/><Relationship Id="rId1" Type="http://schemas.openxmlformats.org/officeDocument/2006/relationships/printerSettings" Target="../printerSettings/printerSettings203.bin"/></Relationships>
</file>

<file path=xl/worksheets/_rels/sheet442.xml.rels><?xml version="1.0" encoding="UTF-8" standalone="yes"?>
<Relationships xmlns="http://schemas.openxmlformats.org/package/2006/relationships"><Relationship Id="rId3" Type="http://schemas.openxmlformats.org/officeDocument/2006/relationships/drawing" Target="../drawings/drawing274.xml"/><Relationship Id="rId2" Type="http://schemas.openxmlformats.org/officeDocument/2006/relationships/printerSettings" Target="../printerSettings/printerSettings204.bin"/><Relationship Id="rId1" Type="http://schemas.openxmlformats.org/officeDocument/2006/relationships/hyperlink" Target="https://unstats.un.org/sdgs/metadata/files/Metadata-16-01-03.pdf" TargetMode="External"/></Relationships>
</file>

<file path=xl/worksheets/_rels/sheet444.xml.rels><?xml version="1.0" encoding="UTF-8" standalone="yes"?>
<Relationships xmlns="http://schemas.openxmlformats.org/package/2006/relationships"><Relationship Id="rId1" Type="http://schemas.openxmlformats.org/officeDocument/2006/relationships/hyperlink" Target="https://unstats.un.org/sdgs/metadata/files/Metadata-16-01-04.pdf" TargetMode="External"/></Relationships>
</file>

<file path=xl/worksheets/_rels/sheet445.xml.rels><?xml version="1.0" encoding="UTF-8" standalone="yes"?>
<Relationships xmlns="http://schemas.openxmlformats.org/package/2006/relationships"><Relationship Id="rId2" Type="http://schemas.openxmlformats.org/officeDocument/2006/relationships/drawing" Target="../drawings/drawing275.xml"/><Relationship Id="rId1" Type="http://schemas.openxmlformats.org/officeDocument/2006/relationships/printerSettings" Target="../printerSettings/printerSettings205.bin"/></Relationships>
</file>

<file path=xl/worksheets/_rels/sheet446.xml.rels><?xml version="1.0" encoding="UTF-8" standalone="yes"?>
<Relationships xmlns="http://schemas.openxmlformats.org/package/2006/relationships"><Relationship Id="rId3" Type="http://schemas.openxmlformats.org/officeDocument/2006/relationships/printerSettings" Target="../printerSettings/printerSettings206.bin"/><Relationship Id="rId2" Type="http://schemas.openxmlformats.org/officeDocument/2006/relationships/hyperlink" Target="https://unstats.un.org/sdgs/metadata/files/Metadata-16-02-01.pdf" TargetMode="External"/><Relationship Id="rId1" Type="http://schemas.openxmlformats.org/officeDocument/2006/relationships/hyperlink" Target="mailto:planificacion@pani.go.cr" TargetMode="External"/><Relationship Id="rId4" Type="http://schemas.openxmlformats.org/officeDocument/2006/relationships/drawing" Target="../drawings/drawing277.xml"/></Relationships>
</file>

<file path=xl/worksheets/_rels/sheet447.xml.rels><?xml version="1.0" encoding="UTF-8" standalone="yes"?>
<Relationships xmlns="http://schemas.openxmlformats.org/package/2006/relationships"><Relationship Id="rId2" Type="http://schemas.openxmlformats.org/officeDocument/2006/relationships/drawing" Target="../drawings/drawing278.xml"/><Relationship Id="rId1" Type="http://schemas.openxmlformats.org/officeDocument/2006/relationships/printerSettings" Target="../printerSettings/printerSettings207.bin"/></Relationships>
</file>

<file path=xl/worksheets/_rels/sheet448.xml.rels><?xml version="1.0" encoding="UTF-8" standalone="yes"?>
<Relationships xmlns="http://schemas.openxmlformats.org/package/2006/relationships"><Relationship Id="rId3" Type="http://schemas.openxmlformats.org/officeDocument/2006/relationships/hyperlink" Target="https://unstats.un.org/sdgs/metadata/files/Metadata-16-02-02.pdf" TargetMode="External"/><Relationship Id="rId2" Type="http://schemas.openxmlformats.org/officeDocument/2006/relationships/hyperlink" Target="mailto:evictor@migracion.go.cr" TargetMode="External"/><Relationship Id="rId1" Type="http://schemas.openxmlformats.org/officeDocument/2006/relationships/hyperlink" Target="mailto:aporras@migracion.go.cr" TargetMode="External"/><Relationship Id="rId5" Type="http://schemas.openxmlformats.org/officeDocument/2006/relationships/drawing" Target="../drawings/drawing279.xml"/><Relationship Id="rId4" Type="http://schemas.openxmlformats.org/officeDocument/2006/relationships/printerSettings" Target="../printerSettings/printerSettings208.bin"/></Relationships>
</file>

<file path=xl/worksheets/_rels/sheet44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450.xml.rels><?xml version="1.0" encoding="UTF-8" standalone="yes"?>
<Relationships xmlns="http://schemas.openxmlformats.org/package/2006/relationships"><Relationship Id="rId3" Type="http://schemas.openxmlformats.org/officeDocument/2006/relationships/printerSettings" Target="../printerSettings/printerSettings210.bin"/><Relationship Id="rId2" Type="http://schemas.openxmlformats.org/officeDocument/2006/relationships/hyperlink" Target="mailto:jarce@cpj.go.cr" TargetMode="External"/><Relationship Id="rId1" Type="http://schemas.openxmlformats.org/officeDocument/2006/relationships/hyperlink" Target="https://unstats.un.org/sdgs/metadata/files/Metadata-16-02-03.pdf" TargetMode="External"/><Relationship Id="rId4" Type="http://schemas.openxmlformats.org/officeDocument/2006/relationships/drawing" Target="../drawings/drawing280.xml"/></Relationships>
</file>

<file path=xl/worksheets/_rels/sheet451.xml.rels><?xml version="1.0" encoding="UTF-8" standalone="yes"?>
<Relationships xmlns="http://schemas.openxmlformats.org/package/2006/relationships"><Relationship Id="rId2" Type="http://schemas.openxmlformats.org/officeDocument/2006/relationships/drawing" Target="../drawings/drawing281.xml"/><Relationship Id="rId1" Type="http://schemas.openxmlformats.org/officeDocument/2006/relationships/printerSettings" Target="../printerSettings/printerSettings211.bin"/></Relationships>
</file>

<file path=xl/worksheets/_rels/sheet452.xml.rels><?xml version="1.0" encoding="UTF-8" standalone="yes"?>
<Relationships xmlns="http://schemas.openxmlformats.org/package/2006/relationships"><Relationship Id="rId3" Type="http://schemas.openxmlformats.org/officeDocument/2006/relationships/drawing" Target="../drawings/drawing282.xml"/><Relationship Id="rId2" Type="http://schemas.openxmlformats.org/officeDocument/2006/relationships/printerSettings" Target="../printerSettings/printerSettings212.bin"/><Relationship Id="rId1" Type="http://schemas.openxmlformats.org/officeDocument/2006/relationships/hyperlink" Target="https://unstats.un.org/sdgs/metadata/files/Metadata-16-03-01.pdf" TargetMode="External"/></Relationships>
</file>

<file path=xl/worksheets/_rels/sheet453.xml.rels><?xml version="1.0" encoding="UTF-8" standalone="yes"?>
<Relationships xmlns="http://schemas.openxmlformats.org/package/2006/relationships"><Relationship Id="rId2" Type="http://schemas.openxmlformats.org/officeDocument/2006/relationships/drawing" Target="../drawings/drawing283.xml"/><Relationship Id="rId1" Type="http://schemas.openxmlformats.org/officeDocument/2006/relationships/printerSettings" Target="../printerSettings/printerSettings213.bin"/></Relationships>
</file>

<file path=xl/worksheets/_rels/sheet454.xml.rels><?xml version="1.0" encoding="UTF-8" standalone="yes"?>
<Relationships xmlns="http://schemas.openxmlformats.org/package/2006/relationships"><Relationship Id="rId3" Type="http://schemas.openxmlformats.org/officeDocument/2006/relationships/hyperlink" Target="https://unstats.un.org/sdgs/metadata/files/Metadata-16-03-02.pdf" TargetMode="External"/><Relationship Id="rId2" Type="http://schemas.openxmlformats.org/officeDocument/2006/relationships/hyperlink" Target="mailto:zchavarria@poder-judicial.go.cr" TargetMode="External"/><Relationship Id="rId1" Type="http://schemas.openxmlformats.org/officeDocument/2006/relationships/hyperlink" Target="mailto:arodrigueza@poder-judicial.go.cr" TargetMode="External"/><Relationship Id="rId5" Type="http://schemas.openxmlformats.org/officeDocument/2006/relationships/drawing" Target="../drawings/drawing284.xml"/><Relationship Id="rId4" Type="http://schemas.openxmlformats.org/officeDocument/2006/relationships/printerSettings" Target="../printerSettings/printerSettings214.bin"/></Relationships>
</file>

<file path=xl/worksheets/_rels/sheet456.xml.rels><?xml version="1.0" encoding="UTF-8" standalone="yes"?>
<Relationships xmlns="http://schemas.openxmlformats.org/package/2006/relationships"><Relationship Id="rId2" Type="http://schemas.openxmlformats.org/officeDocument/2006/relationships/hyperlink" Target="https://unstats.un.org/sdgs/tierIII-indicators/" TargetMode="External"/><Relationship Id="rId1" Type="http://schemas.openxmlformats.org/officeDocument/2006/relationships/hyperlink" Target="mailto:arodrigueza@Poder-Judicial.go.cr" TargetMode="External"/></Relationships>
</file>

<file path=xl/worksheets/_rels/sheet457.xml.rels><?xml version="1.0" encoding="UTF-8" standalone="yes"?>
<Relationships xmlns="http://schemas.openxmlformats.org/package/2006/relationships"><Relationship Id="rId2" Type="http://schemas.openxmlformats.org/officeDocument/2006/relationships/drawing" Target="../drawings/drawing285.xml"/><Relationship Id="rId1" Type="http://schemas.openxmlformats.org/officeDocument/2006/relationships/printerSettings" Target="../printerSettings/printerSettings215.bin"/></Relationships>
</file>

<file path=xl/worksheets/_rels/sheet458.xml.rels><?xml version="1.0" encoding="UTF-8" standalone="yes"?>
<Relationships xmlns="http://schemas.openxmlformats.org/package/2006/relationships"><Relationship Id="rId3" Type="http://schemas.openxmlformats.org/officeDocument/2006/relationships/drawing" Target="../drawings/drawing286.xml"/><Relationship Id="rId2" Type="http://schemas.openxmlformats.org/officeDocument/2006/relationships/printerSettings" Target="../printerSettings/printerSettings216.bin"/><Relationship Id="rId1" Type="http://schemas.openxmlformats.org/officeDocument/2006/relationships/hyperlink" Target="https://unstats.un.org/sdgs/metadata/files/Metadata-16-04-02.pdf" TargetMode="External"/></Relationships>
</file>

<file path=xl/worksheets/_rels/sheet460.xml.rels><?xml version="1.0" encoding="UTF-8" standalone="yes"?>
<Relationships xmlns="http://schemas.openxmlformats.org/package/2006/relationships"><Relationship Id="rId2" Type="http://schemas.openxmlformats.org/officeDocument/2006/relationships/hyperlink" Target="https://unstats.un.org/sdgs/metadata/files/Metadata-16-05-01.pdf" TargetMode="External"/><Relationship Id="rId1" Type="http://schemas.openxmlformats.org/officeDocument/2006/relationships/hyperlink" Target="mailto:arodrigueza@poder-judicial.go.cr" TargetMode="External"/></Relationships>
</file>

<file path=xl/worksheets/_rels/sheet461.xml.rels><?xml version="1.0" encoding="UTF-8" standalone="yes"?>
<Relationships xmlns="http://schemas.openxmlformats.org/package/2006/relationships"><Relationship Id="rId1" Type="http://schemas.openxmlformats.org/officeDocument/2006/relationships/hyperlink" Target="http://espanol.enterprisesurveys.org/data/exploreeconomies/2010/costa-rica" TargetMode="External"/></Relationships>
</file>

<file path=xl/worksheets/_rels/sheet462.xml.rels><?xml version="1.0" encoding="UTF-8" standalone="yes"?>
<Relationships xmlns="http://schemas.openxmlformats.org/package/2006/relationships"><Relationship Id="rId2" Type="http://schemas.openxmlformats.org/officeDocument/2006/relationships/hyperlink" Target="https://unstats.un.org/sdgs/metadata/files/Metadata-16-05-02.pdf" TargetMode="External"/><Relationship Id="rId1" Type="http://schemas.openxmlformats.org/officeDocument/2006/relationships/hyperlink" Target="mailto:arodrigueza@poder-judicial.go.cr" TargetMode="External"/></Relationships>
</file>

<file path=xl/worksheets/_rels/sheet463.xml.rels><?xml version="1.0" encoding="UTF-8" standalone="yes"?>
<Relationships xmlns="http://schemas.openxmlformats.org/package/2006/relationships"><Relationship Id="rId1" Type="http://schemas.openxmlformats.org/officeDocument/2006/relationships/drawing" Target="../drawings/drawing287.xml"/></Relationships>
</file>

<file path=xl/worksheets/_rels/sheet464.xml.rels><?xml version="1.0" encoding="UTF-8" standalone="yes"?>
<Relationships xmlns="http://schemas.openxmlformats.org/package/2006/relationships"><Relationship Id="rId3" Type="http://schemas.openxmlformats.org/officeDocument/2006/relationships/drawing" Target="../drawings/drawing288.xml"/><Relationship Id="rId2" Type="http://schemas.openxmlformats.org/officeDocument/2006/relationships/hyperlink" Target="mailto:arayapa@hacienda.go.cr" TargetMode="External"/><Relationship Id="rId1" Type="http://schemas.openxmlformats.org/officeDocument/2006/relationships/hyperlink" Target="https://unstats.un.org/sdgs/metadata/files/Metadata-16-06-01.pdf" TargetMode="External"/></Relationships>
</file>

<file path=xl/worksheets/_rels/sheet466.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467.xml.rels><?xml version="1.0" encoding="UTF-8" standalone="yes"?>
<Relationships xmlns="http://schemas.openxmlformats.org/package/2006/relationships"><Relationship Id="rId2" Type="http://schemas.openxmlformats.org/officeDocument/2006/relationships/drawing" Target="../drawings/drawing289.xml"/><Relationship Id="rId1" Type="http://schemas.openxmlformats.org/officeDocument/2006/relationships/printerSettings" Target="../printerSettings/printerSettings217.bin"/></Relationships>
</file>

<file path=xl/worksheets/_rels/sheet468.xml.rels><?xml version="1.0" encoding="UTF-8" standalone="yes"?>
<Relationships xmlns="http://schemas.openxmlformats.org/package/2006/relationships"><Relationship Id="rId3" Type="http://schemas.openxmlformats.org/officeDocument/2006/relationships/drawing" Target="../drawings/drawing290.xml"/><Relationship Id="rId2" Type="http://schemas.openxmlformats.org/officeDocument/2006/relationships/printerSettings" Target="../printerSettings/printerSettings218.bin"/><Relationship Id="rId1" Type="http://schemas.openxmlformats.org/officeDocument/2006/relationships/hyperlink" Target="https://unstats.un.org/sdgs/metadata/files/Metadata-16-07-01A.pdf" TargetMode="External"/></Relationships>
</file>

<file path=xl/worksheets/_rels/sheet470.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472.xml.rels><?xml version="1.0" encoding="UTF-8" standalone="yes"?>
<Relationships xmlns="http://schemas.openxmlformats.org/package/2006/relationships"><Relationship Id="rId1" Type="http://schemas.openxmlformats.org/officeDocument/2006/relationships/hyperlink" Target="https://unstats.un.org/sdgs/metadata/files/Metadata-16-08-01.pdf" TargetMode="External"/></Relationships>
</file>

<file path=xl/worksheets/_rels/sheet473.xml.rels><?xml version="1.0" encoding="UTF-8" standalone="yes"?>
<Relationships xmlns="http://schemas.openxmlformats.org/package/2006/relationships"><Relationship Id="rId2" Type="http://schemas.openxmlformats.org/officeDocument/2006/relationships/drawing" Target="../drawings/drawing291.xml"/><Relationship Id="rId1" Type="http://schemas.openxmlformats.org/officeDocument/2006/relationships/printerSettings" Target="../printerSettings/printerSettings219.bin"/></Relationships>
</file>

<file path=xl/worksheets/_rels/sheet474.xml.rels><?xml version="1.0" encoding="UTF-8" standalone="yes"?>
<Relationships xmlns="http://schemas.openxmlformats.org/package/2006/relationships"><Relationship Id="rId3" Type="http://schemas.openxmlformats.org/officeDocument/2006/relationships/printerSettings" Target="../printerSettings/printerSettings220.bin"/><Relationship Id="rId2" Type="http://schemas.openxmlformats.org/officeDocument/2006/relationships/hyperlink" Target="https://unstats.un.org/sdgs/metadata/files/Metadata-16-09-01.pdf" TargetMode="External"/><Relationship Id="rId1" Type="http://schemas.openxmlformats.org/officeDocument/2006/relationships/hyperlink" Target="mailto:lbolanos@tse.go.cr" TargetMode="External"/></Relationships>
</file>

<file path=xl/worksheets/_rels/sheet476.xml.rels><?xml version="1.0" encoding="UTF-8" standalone="yes"?>
<Relationships xmlns="http://schemas.openxmlformats.org/package/2006/relationships"><Relationship Id="rId1" Type="http://schemas.openxmlformats.org/officeDocument/2006/relationships/hyperlink" Target="https://unstats.un.org/sdgs/metadata/files/Metadata-16-10-01.pdf" TargetMode="External"/></Relationships>
</file>

<file path=xl/worksheets/_rels/sheet478.xml.rels><?xml version="1.0" encoding="UTF-8" standalone="yes"?>
<Relationships xmlns="http://schemas.openxmlformats.org/package/2006/relationships"><Relationship Id="rId1" Type="http://schemas.openxmlformats.org/officeDocument/2006/relationships/hyperlink" Target="https://unstats.un.org/sdgs/metadata/files/Metadata-16-10-02.pdf" TargetMode="External"/></Relationships>
</file>

<file path=xl/worksheets/_rels/sheet480.xml.rels><?xml version="1.0" encoding="UTF-8" standalone="yes"?>
<Relationships xmlns="http://schemas.openxmlformats.org/package/2006/relationships"><Relationship Id="rId1" Type="http://schemas.openxmlformats.org/officeDocument/2006/relationships/hyperlink" Target="https://unstats.un.org/sdgs/metadata/files/Metadata-16-0A-01.pdf" TargetMode="External"/></Relationships>
</file>

<file path=xl/worksheets/_rels/sheet482.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483.xml.rels><?xml version="1.0" encoding="UTF-8" standalone="yes"?>
<Relationships xmlns="http://schemas.openxmlformats.org/package/2006/relationships"><Relationship Id="rId2" Type="http://schemas.openxmlformats.org/officeDocument/2006/relationships/drawing" Target="../drawings/drawing292.xml"/><Relationship Id="rId1" Type="http://schemas.openxmlformats.org/officeDocument/2006/relationships/printerSettings" Target="../printerSettings/printerSettings221.bin"/></Relationships>
</file>

<file path=xl/worksheets/_rels/sheet484.xml.rels><?xml version="1.0" encoding="UTF-8" standalone="yes"?>
<Relationships xmlns="http://schemas.openxmlformats.org/package/2006/relationships"><Relationship Id="rId2" Type="http://schemas.openxmlformats.org/officeDocument/2006/relationships/drawing" Target="../drawings/drawing293.xml"/><Relationship Id="rId1" Type="http://schemas.openxmlformats.org/officeDocument/2006/relationships/printerSettings" Target="../printerSettings/printerSettings222.bin"/></Relationships>
</file>

<file path=xl/worksheets/_rels/sheet485.xml.rels><?xml version="1.0" encoding="UTF-8" standalone="yes"?>
<Relationships xmlns="http://schemas.openxmlformats.org/package/2006/relationships"><Relationship Id="rId3" Type="http://schemas.openxmlformats.org/officeDocument/2006/relationships/drawing" Target="../drawings/drawing296.xml"/><Relationship Id="rId2" Type="http://schemas.openxmlformats.org/officeDocument/2006/relationships/printerSettings" Target="../printerSettings/printerSettings223.bin"/><Relationship Id="rId1" Type="http://schemas.openxmlformats.org/officeDocument/2006/relationships/hyperlink" Target="https://unstats.un.org/sdgs/metadata/files/Metadata-17-01-01.pdf" TargetMode="External"/></Relationships>
</file>

<file path=xl/worksheets/_rels/sheet486.xml.rels><?xml version="1.0" encoding="UTF-8" standalone="yes"?>
<Relationships xmlns="http://schemas.openxmlformats.org/package/2006/relationships"><Relationship Id="rId2" Type="http://schemas.openxmlformats.org/officeDocument/2006/relationships/drawing" Target="../drawings/drawing297.xml"/><Relationship Id="rId1" Type="http://schemas.openxmlformats.org/officeDocument/2006/relationships/printerSettings" Target="../printerSettings/printerSettings224.bin"/></Relationships>
</file>

<file path=xl/worksheets/_rels/sheet487.xml.rels><?xml version="1.0" encoding="UTF-8" standalone="yes"?>
<Relationships xmlns="http://schemas.openxmlformats.org/package/2006/relationships"><Relationship Id="rId3" Type="http://schemas.openxmlformats.org/officeDocument/2006/relationships/drawing" Target="../drawings/drawing298.xml"/><Relationship Id="rId2" Type="http://schemas.openxmlformats.org/officeDocument/2006/relationships/printerSettings" Target="../printerSettings/printerSettings225.bin"/><Relationship Id="rId1" Type="http://schemas.openxmlformats.org/officeDocument/2006/relationships/hyperlink" Target="https://unstats.un.org/sdgs/metadata/files/Metadata-17-01-02.pdf" TargetMode="External"/></Relationships>
</file>

<file path=xl/worksheets/_rels/sheet489.xml.rels><?xml version="1.0" encoding="UTF-8" standalone="yes"?>
<Relationships xmlns="http://schemas.openxmlformats.org/package/2006/relationships"><Relationship Id="rId1" Type="http://schemas.openxmlformats.org/officeDocument/2006/relationships/hyperlink" Target="https://unstats.un.org/sdgs/metadata/files/Metadata-17-02-01.pdf" TargetMode="External"/></Relationships>
</file>

<file path=xl/worksheets/_rels/sheet491.xml.rels><?xml version="1.0" encoding="UTF-8" standalone="yes"?>
<Relationships xmlns="http://schemas.openxmlformats.org/package/2006/relationships"><Relationship Id="rId3" Type="http://schemas.openxmlformats.org/officeDocument/2006/relationships/hyperlink" Target="mailto:nancy.vega@comex.go.cr" TargetMode="External"/><Relationship Id="rId2" Type="http://schemas.openxmlformats.org/officeDocument/2006/relationships/hyperlink" Target="mailto:omendez@mideplan.go.cr" TargetMode="External"/><Relationship Id="rId1" Type="http://schemas.openxmlformats.org/officeDocument/2006/relationships/hyperlink" Target="https://unstats.un.org/sdgs/metadata/files/Metadata-17-03-01.pdf" TargetMode="External"/><Relationship Id="rId5" Type="http://schemas.openxmlformats.org/officeDocument/2006/relationships/drawing" Target="../drawings/drawing299.xml"/><Relationship Id="rId4" Type="http://schemas.openxmlformats.org/officeDocument/2006/relationships/hyperlink" Target="mailto:atencionalcliente@bccr.fi.cr" TargetMode="External"/></Relationships>
</file>

<file path=xl/worksheets/_rels/sheet492.xml.rels><?xml version="1.0" encoding="UTF-8" standalone="yes"?>
<Relationships xmlns="http://schemas.openxmlformats.org/package/2006/relationships"><Relationship Id="rId2" Type="http://schemas.openxmlformats.org/officeDocument/2006/relationships/drawing" Target="../drawings/drawing300.xml"/><Relationship Id="rId1" Type="http://schemas.openxmlformats.org/officeDocument/2006/relationships/printerSettings" Target="../printerSettings/printerSettings226.bin"/></Relationships>
</file>

<file path=xl/worksheets/_rels/sheet493.xml.rels><?xml version="1.0" encoding="UTF-8" standalone="yes"?>
<Relationships xmlns="http://schemas.openxmlformats.org/package/2006/relationships"><Relationship Id="rId3" Type="http://schemas.openxmlformats.org/officeDocument/2006/relationships/drawing" Target="../drawings/drawing301.xml"/><Relationship Id="rId2" Type="http://schemas.openxmlformats.org/officeDocument/2006/relationships/printerSettings" Target="../printerSettings/printerSettings227.bin"/><Relationship Id="rId1" Type="http://schemas.openxmlformats.org/officeDocument/2006/relationships/hyperlink" Target="https://unstats.un.org/sdgs/metadata/files/Metadata-17-03-02.pdf" TargetMode="External"/></Relationships>
</file>

<file path=xl/worksheets/_rels/sheet494.xml.rels><?xml version="1.0" encoding="UTF-8" standalone="yes"?>
<Relationships xmlns="http://schemas.openxmlformats.org/package/2006/relationships"><Relationship Id="rId1" Type="http://schemas.openxmlformats.org/officeDocument/2006/relationships/drawing" Target="../drawings/drawing302.xml"/></Relationships>
</file>

<file path=xl/worksheets/_rels/sheet495.xml.rels><?xml version="1.0" encoding="UTF-8" standalone="yes"?>
<Relationships xmlns="http://schemas.openxmlformats.org/package/2006/relationships"><Relationship Id="rId2" Type="http://schemas.openxmlformats.org/officeDocument/2006/relationships/drawing" Target="../drawings/drawing303.xml"/><Relationship Id="rId1" Type="http://schemas.openxmlformats.org/officeDocument/2006/relationships/hyperlink" Target="https://unstats.un.org/sdgs/metadata/files/Metadata-17-04-01.pdf" TargetMode="External"/></Relationships>
</file>

<file path=xl/worksheets/_rels/sheet497.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499.xml.rels><?xml version="1.0" encoding="UTF-8" standalone="yes"?>
<Relationships xmlns="http://schemas.openxmlformats.org/package/2006/relationships"><Relationship Id="rId3" Type="http://schemas.openxmlformats.org/officeDocument/2006/relationships/drawing" Target="../drawings/drawing304.xml"/><Relationship Id="rId2" Type="http://schemas.openxmlformats.org/officeDocument/2006/relationships/hyperlink" Target="https://unstats.un.org/sdgs/tierIII-indicators/" TargetMode="External"/><Relationship Id="rId1" Type="http://schemas.openxmlformats.org/officeDocument/2006/relationships/hyperlink" Target="mailto:paola.vega@micit.go.cr" TargetMode="External"/></Relationships>
</file>

<file path=xl/worksheets/_rels/sheet500.xml.rels><?xml version="1.0" encoding="UTF-8" standalone="yes"?>
<Relationships xmlns="http://schemas.openxmlformats.org/package/2006/relationships"><Relationship Id="rId1" Type="http://schemas.openxmlformats.org/officeDocument/2006/relationships/drawing" Target="../drawings/drawing305.xml"/></Relationships>
</file>

<file path=xl/worksheets/_rels/sheet501.xml.rels><?xml version="1.0" encoding="UTF-8" standalone="yes"?>
<Relationships xmlns="http://schemas.openxmlformats.org/package/2006/relationships"><Relationship Id="rId2" Type="http://schemas.openxmlformats.org/officeDocument/2006/relationships/drawing" Target="../drawings/drawing306.xml"/><Relationship Id="rId1" Type="http://schemas.openxmlformats.org/officeDocument/2006/relationships/hyperlink" Target="https://unstats.un.org/sdgs/metadata/files/Metadata-17-06-02.pdf" TargetMode="External"/></Relationships>
</file>

<file path=xl/worksheets/_rels/sheet503.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504.xml.rels><?xml version="1.0" encoding="UTF-8" standalone="yes"?>
<Relationships xmlns="http://schemas.openxmlformats.org/package/2006/relationships"><Relationship Id="rId2" Type="http://schemas.openxmlformats.org/officeDocument/2006/relationships/drawing" Target="../drawings/drawing307.xml"/><Relationship Id="rId1" Type="http://schemas.openxmlformats.org/officeDocument/2006/relationships/printerSettings" Target="../printerSettings/printerSettings228.bin"/></Relationships>
</file>

<file path=xl/worksheets/_rels/sheet505.xml.rels><?xml version="1.0" encoding="UTF-8" standalone="yes"?>
<Relationships xmlns="http://schemas.openxmlformats.org/package/2006/relationships"><Relationship Id="rId2" Type="http://schemas.openxmlformats.org/officeDocument/2006/relationships/drawing" Target="../drawings/drawing308.xml"/><Relationship Id="rId1" Type="http://schemas.openxmlformats.org/officeDocument/2006/relationships/hyperlink" Target="https://unstats.un.org/sdgs/metadata/files/Metadata-17-08-01.pdf" TargetMode="External"/></Relationships>
</file>

<file path=xl/worksheets/_rels/sheet507.xml.rels><?xml version="1.0" encoding="UTF-8" standalone="yes"?>
<Relationships xmlns="http://schemas.openxmlformats.org/package/2006/relationships"><Relationship Id="rId1" Type="http://schemas.openxmlformats.org/officeDocument/2006/relationships/hyperlink" Target="https://unstats.un.org/sdgs/metadata/files/Metadata-17-09-01.pdf" TargetMode="External"/></Relationships>
</file>

<file path=xl/worksheets/_rels/sheet508.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509.xml.rels><?xml version="1.0" encoding="UTF-8" standalone="yes"?>
<Relationships xmlns="http://schemas.openxmlformats.org/package/2006/relationships"><Relationship Id="rId2" Type="http://schemas.openxmlformats.org/officeDocument/2006/relationships/hyperlink" Target="https://unstats.un.org/sdgs/metadata/files/Metadata-17-10-01.pdf" TargetMode="External"/><Relationship Id="rId1" Type="http://schemas.openxmlformats.org/officeDocument/2006/relationships/hyperlink" Target="mailto:marcela.chavarria@comex.go.cr" TargetMode="External"/></Relationships>
</file>

<file path=xl/worksheets/_rels/sheet511.xml.rels><?xml version="1.0" encoding="UTF-8" standalone="yes"?>
<Relationships xmlns="http://schemas.openxmlformats.org/package/2006/relationships"><Relationship Id="rId1" Type="http://schemas.openxmlformats.org/officeDocument/2006/relationships/hyperlink" Target="https://unstats.un.org/sdgs/metadata/files/Metadata-17-11-01.pdf" TargetMode="External"/></Relationships>
</file>

<file path=xl/worksheets/_rels/sheet513.xml.rels><?xml version="1.0" encoding="UTF-8" standalone="yes"?>
<Relationships xmlns="http://schemas.openxmlformats.org/package/2006/relationships"><Relationship Id="rId1" Type="http://schemas.openxmlformats.org/officeDocument/2006/relationships/hyperlink" Target="https://unstats.un.org/sdgs/metadata/files/Metadata-17-12-01.pdf" TargetMode="External"/></Relationships>
</file>

<file path=xl/worksheets/_rels/sheet515.xml.rels><?xml version="1.0" encoding="UTF-8" standalone="yes"?>
<Relationships xmlns="http://schemas.openxmlformats.org/package/2006/relationships"><Relationship Id="rId1" Type="http://schemas.openxmlformats.org/officeDocument/2006/relationships/hyperlink" Target="https://unstats.un.org/sdgs/metadata/files/Metadata-17-13-01.pdf" TargetMode="External"/></Relationships>
</file>

<file path=xl/worksheets/_rels/sheet517.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519.xml.rels><?xml version="1.0" encoding="UTF-8" standalone="yes"?>
<Relationships xmlns="http://schemas.openxmlformats.org/package/2006/relationships"><Relationship Id="rId1" Type="http://schemas.openxmlformats.org/officeDocument/2006/relationships/hyperlink" Target="https://unstats.un.org/sdgs/metadata/files/Metadata-17-15-01.pdf" TargetMode="External"/></Relationships>
</file>

<file path=xl/worksheets/_rels/sheet521.xml.rels><?xml version="1.0" encoding="UTF-8" standalone="yes"?>
<Relationships xmlns="http://schemas.openxmlformats.org/package/2006/relationships"><Relationship Id="rId1" Type="http://schemas.openxmlformats.org/officeDocument/2006/relationships/hyperlink" Target="https://unstats.un.org/sdgs/metadata/files/Metadata-17-16-01.pdf" TargetMode="External"/></Relationships>
</file>

<file path=xl/worksheets/_rels/sheet523.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525.xml.rels><?xml version="1.0" encoding="UTF-8" standalone="yes"?>
<Relationships xmlns="http://schemas.openxmlformats.org/package/2006/relationships"><Relationship Id="rId1" Type="http://schemas.openxmlformats.org/officeDocument/2006/relationships/hyperlink" Target="https://unstats.un.org/sdgs/tierIII-indicators/" TargetMode="External"/></Relationships>
</file>

<file path=xl/worksheets/_rels/sheet527.xml.rels><?xml version="1.0" encoding="UTF-8" standalone="yes"?>
<Relationships xmlns="http://schemas.openxmlformats.org/package/2006/relationships"><Relationship Id="rId2" Type="http://schemas.openxmlformats.org/officeDocument/2006/relationships/printerSettings" Target="../printerSettings/printerSettings230.bin"/><Relationship Id="rId1" Type="http://schemas.openxmlformats.org/officeDocument/2006/relationships/hyperlink" Target="https://unstats.un.org/sdgs/metadata/files/Metadata-17-18-02.pdf" TargetMode="External"/></Relationships>
</file>

<file path=xl/worksheets/_rels/sheet529.xml.rels><?xml version="1.0" encoding="UTF-8" standalone="yes"?>
<Relationships xmlns="http://schemas.openxmlformats.org/package/2006/relationships"><Relationship Id="rId1" Type="http://schemas.openxmlformats.org/officeDocument/2006/relationships/hyperlink" Target="https://unstats.un.org/sdgs/metadata/files/Metadata-17-18-03.pdf" TargetMode="External"/></Relationships>
</file>

<file path=xl/worksheets/_rels/sheet531.xml.rels><?xml version="1.0" encoding="UTF-8" standalone="yes"?>
<Relationships xmlns="http://schemas.openxmlformats.org/package/2006/relationships"><Relationship Id="rId1" Type="http://schemas.openxmlformats.org/officeDocument/2006/relationships/hyperlink" Target="https://unstats.un.org/sdgs/metadata/files/Metadata-17-19-01.pdf" TargetMode="External"/></Relationships>
</file>

<file path=xl/worksheets/_rels/sheet533.xml.rels><?xml version="1.0" encoding="UTF-8" standalone="yes"?>
<Relationships xmlns="http://schemas.openxmlformats.org/package/2006/relationships"><Relationship Id="rId2" Type="http://schemas.openxmlformats.org/officeDocument/2006/relationships/hyperlink" Target="https://unstats.un.org/sdgs/metadata/files/Metadata-17-19-02b.pdf" TargetMode="External"/><Relationship Id="rId1" Type="http://schemas.openxmlformats.org/officeDocument/2006/relationships/hyperlink" Target="https://unstats.un.org/sdgs/metadata/files/Metadata-17-19-02a.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L246"/>
  <sheetViews>
    <sheetView topLeftCell="A2" workbookViewId="0">
      <selection activeCell="M13" sqref="M13"/>
    </sheetView>
  </sheetViews>
  <sheetFormatPr baseColWidth="10" defaultRowHeight="12.75" x14ac:dyDescent="0.2"/>
  <cols>
    <col min="1" max="1" width="20.7109375" style="9" customWidth="1"/>
    <col min="2" max="2" width="2.85546875" style="4" customWidth="1"/>
    <col min="3" max="3" width="16.7109375" style="9" customWidth="1"/>
    <col min="4" max="4" width="5.42578125" style="6" customWidth="1"/>
    <col min="5" max="5" width="12.42578125" style="4" customWidth="1"/>
    <col min="6" max="6" width="3.85546875" style="4" customWidth="1"/>
    <col min="7" max="7" width="21" style="4" customWidth="1"/>
    <col min="8" max="8" width="2.7109375" style="4" customWidth="1"/>
    <col min="9" max="9" width="11.42578125" style="4"/>
    <col min="10" max="10" width="2.5703125" style="4" customWidth="1"/>
    <col min="11" max="11" width="17.5703125" style="4" customWidth="1"/>
    <col min="12" max="16384" width="11.42578125" style="4"/>
  </cols>
  <sheetData>
    <row r="1" spans="1:12" s="1" customFormat="1" ht="27" customHeight="1" x14ac:dyDescent="0.25">
      <c r="A1" s="1" t="s">
        <v>0</v>
      </c>
      <c r="B1" s="2"/>
      <c r="C1" s="1" t="s">
        <v>1</v>
      </c>
      <c r="D1" s="2"/>
      <c r="E1" s="1" t="s">
        <v>2</v>
      </c>
      <c r="F1" s="2"/>
      <c r="G1" s="1" t="s">
        <v>3</v>
      </c>
      <c r="H1" s="2"/>
      <c r="I1" s="1" t="s">
        <v>4</v>
      </c>
      <c r="J1" s="2"/>
      <c r="K1" s="1" t="s">
        <v>5</v>
      </c>
    </row>
    <row r="2" spans="1:12" x14ac:dyDescent="0.2">
      <c r="A2" s="3" t="s">
        <v>6</v>
      </c>
      <c r="B2" s="4" t="s">
        <v>7</v>
      </c>
      <c r="C2" s="5" t="s">
        <v>8</v>
      </c>
      <c r="D2" s="6" t="s">
        <v>7</v>
      </c>
      <c r="E2" s="4" t="s">
        <v>9</v>
      </c>
      <c r="F2" s="4" t="s">
        <v>7</v>
      </c>
      <c r="G2" s="7" t="s">
        <v>9</v>
      </c>
      <c r="H2" s="4" t="s">
        <v>7</v>
      </c>
      <c r="I2" s="4" t="s">
        <v>10</v>
      </c>
      <c r="J2" s="4" t="s">
        <v>7</v>
      </c>
      <c r="K2" s="4" t="s">
        <v>11</v>
      </c>
      <c r="L2" s="4" t="s">
        <v>7</v>
      </c>
    </row>
    <row r="3" spans="1:12" x14ac:dyDescent="0.2">
      <c r="A3" s="8" t="s">
        <v>12</v>
      </c>
      <c r="B3" s="4" t="s">
        <v>7</v>
      </c>
      <c r="C3" s="5" t="s">
        <v>13</v>
      </c>
      <c r="D3" s="6" t="s">
        <v>7</v>
      </c>
      <c r="E3" s="4" t="s">
        <v>14</v>
      </c>
      <c r="G3" s="7" t="s">
        <v>15</v>
      </c>
      <c r="H3" s="4" t="s">
        <v>7</v>
      </c>
      <c r="I3" s="4" t="s">
        <v>16</v>
      </c>
      <c r="J3" s="4" t="s">
        <v>7</v>
      </c>
      <c r="K3" s="4" t="s">
        <v>17</v>
      </c>
      <c r="L3" s="4" t="s">
        <v>7</v>
      </c>
    </row>
    <row r="4" spans="1:12" x14ac:dyDescent="0.2">
      <c r="A4" s="8" t="s">
        <v>18</v>
      </c>
      <c r="B4" s="4" t="s">
        <v>7</v>
      </c>
      <c r="C4" s="5" t="s">
        <v>19</v>
      </c>
      <c r="D4" s="6" t="s">
        <v>7</v>
      </c>
      <c r="E4" s="4" t="s">
        <v>20</v>
      </c>
      <c r="G4" s="7" t="s">
        <v>21</v>
      </c>
      <c r="H4" s="4" t="s">
        <v>7</v>
      </c>
      <c r="I4" s="4" t="s">
        <v>22</v>
      </c>
      <c r="J4" s="4" t="s">
        <v>7</v>
      </c>
      <c r="K4" s="4" t="s">
        <v>23</v>
      </c>
      <c r="L4" s="4" t="s">
        <v>7</v>
      </c>
    </row>
    <row r="5" spans="1:12" x14ac:dyDescent="0.2">
      <c r="A5" s="3" t="s">
        <v>24</v>
      </c>
      <c r="B5" s="4" t="s">
        <v>7</v>
      </c>
      <c r="C5" s="5" t="s">
        <v>25</v>
      </c>
      <c r="D5" s="6" t="s">
        <v>7</v>
      </c>
      <c r="E5" s="4" t="s">
        <v>26</v>
      </c>
      <c r="G5" s="7" t="s">
        <v>27</v>
      </c>
      <c r="H5" s="4" t="s">
        <v>7</v>
      </c>
      <c r="J5" s="4" t="s">
        <v>7</v>
      </c>
      <c r="K5" s="4" t="s">
        <v>28</v>
      </c>
      <c r="L5" s="4" t="s">
        <v>7</v>
      </c>
    </row>
    <row r="6" spans="1:12" x14ac:dyDescent="0.2">
      <c r="A6" s="3" t="s">
        <v>29</v>
      </c>
      <c r="B6" s="4" t="s">
        <v>7</v>
      </c>
      <c r="C6" s="5" t="s">
        <v>30</v>
      </c>
      <c r="D6" s="6" t="s">
        <v>7</v>
      </c>
      <c r="E6" s="4" t="s">
        <v>31</v>
      </c>
      <c r="G6" s="7" t="s">
        <v>32</v>
      </c>
      <c r="H6" s="4" t="s">
        <v>7</v>
      </c>
      <c r="J6" s="4" t="s">
        <v>7</v>
      </c>
      <c r="L6" s="4" t="s">
        <v>7</v>
      </c>
    </row>
    <row r="7" spans="1:12" x14ac:dyDescent="0.2">
      <c r="A7" s="3" t="s">
        <v>33</v>
      </c>
      <c r="B7" s="4" t="s">
        <v>7</v>
      </c>
      <c r="C7" s="5" t="s">
        <v>34</v>
      </c>
      <c r="D7" s="6" t="s">
        <v>7</v>
      </c>
      <c r="E7" s="4" t="s">
        <v>35</v>
      </c>
      <c r="G7" s="7" t="s">
        <v>36</v>
      </c>
      <c r="H7" s="4" t="s">
        <v>7</v>
      </c>
      <c r="J7" s="4" t="s">
        <v>7</v>
      </c>
      <c r="L7" s="4" t="s">
        <v>7</v>
      </c>
    </row>
    <row r="8" spans="1:12" x14ac:dyDescent="0.2">
      <c r="A8" s="3" t="s">
        <v>37</v>
      </c>
      <c r="B8" s="4" t="s">
        <v>7</v>
      </c>
      <c r="C8" s="5" t="s">
        <v>38</v>
      </c>
      <c r="D8" s="6" t="s">
        <v>7</v>
      </c>
      <c r="E8" s="4" t="s">
        <v>39</v>
      </c>
      <c r="G8" s="7" t="s">
        <v>40</v>
      </c>
      <c r="H8" s="4" t="s">
        <v>7</v>
      </c>
      <c r="J8" s="4" t="s">
        <v>7</v>
      </c>
      <c r="L8" s="4" t="s">
        <v>7</v>
      </c>
    </row>
    <row r="9" spans="1:12" x14ac:dyDescent="0.2">
      <c r="A9" s="3" t="s">
        <v>41</v>
      </c>
      <c r="B9" s="4" t="s">
        <v>7</v>
      </c>
      <c r="C9" s="5" t="s">
        <v>42</v>
      </c>
      <c r="D9" s="6" t="s">
        <v>7</v>
      </c>
      <c r="E9" s="4" t="s">
        <v>43</v>
      </c>
      <c r="G9" s="7" t="s">
        <v>44</v>
      </c>
      <c r="H9" s="4" t="s">
        <v>7</v>
      </c>
      <c r="J9" s="4" t="s">
        <v>7</v>
      </c>
      <c r="L9" s="4" t="s">
        <v>7</v>
      </c>
    </row>
    <row r="10" spans="1:12" x14ac:dyDescent="0.2">
      <c r="A10" s="3" t="s">
        <v>45</v>
      </c>
      <c r="B10" s="4" t="s">
        <v>7</v>
      </c>
      <c r="C10" s="5" t="s">
        <v>46</v>
      </c>
      <c r="D10" s="6" t="s">
        <v>7</v>
      </c>
      <c r="E10" s="4" t="s">
        <v>47</v>
      </c>
      <c r="G10" s="7" t="s">
        <v>48</v>
      </c>
      <c r="H10" s="4" t="s">
        <v>7</v>
      </c>
      <c r="J10" s="4" t="s">
        <v>7</v>
      </c>
      <c r="L10" s="4" t="s">
        <v>7</v>
      </c>
    </row>
    <row r="11" spans="1:12" x14ac:dyDescent="0.2">
      <c r="A11" s="8" t="s">
        <v>49</v>
      </c>
      <c r="B11" s="4" t="s">
        <v>7</v>
      </c>
      <c r="C11" s="5" t="s">
        <v>50</v>
      </c>
      <c r="D11" s="6" t="s">
        <v>7</v>
      </c>
      <c r="E11" s="4" t="s">
        <v>51</v>
      </c>
      <c r="G11" s="7" t="s">
        <v>52</v>
      </c>
      <c r="H11" s="4" t="s">
        <v>7</v>
      </c>
      <c r="J11" s="4" t="s">
        <v>7</v>
      </c>
      <c r="L11" s="4" t="s">
        <v>7</v>
      </c>
    </row>
    <row r="12" spans="1:12" x14ac:dyDescent="0.2">
      <c r="A12" s="3" t="s">
        <v>53</v>
      </c>
      <c r="B12" s="4" t="s">
        <v>7</v>
      </c>
      <c r="C12" s="5" t="s">
        <v>54</v>
      </c>
      <c r="D12" s="6" t="s">
        <v>7</v>
      </c>
      <c r="E12" s="4" t="s">
        <v>55</v>
      </c>
      <c r="G12" s="7" t="s">
        <v>56</v>
      </c>
      <c r="H12" s="4" t="s">
        <v>7</v>
      </c>
      <c r="J12" s="4" t="s">
        <v>7</v>
      </c>
      <c r="L12" s="4" t="s">
        <v>7</v>
      </c>
    </row>
    <row r="13" spans="1:12" x14ac:dyDescent="0.2">
      <c r="A13" s="3" t="s">
        <v>57</v>
      </c>
      <c r="B13" s="4" t="s">
        <v>7</v>
      </c>
      <c r="C13" s="5" t="s">
        <v>58</v>
      </c>
      <c r="D13" s="6" t="s">
        <v>7</v>
      </c>
      <c r="E13" s="4" t="s">
        <v>59</v>
      </c>
      <c r="G13" s="7" t="s">
        <v>60</v>
      </c>
      <c r="H13" s="4" t="s">
        <v>7</v>
      </c>
      <c r="J13" s="4" t="s">
        <v>7</v>
      </c>
      <c r="L13" s="4" t="s">
        <v>7</v>
      </c>
    </row>
    <row r="14" spans="1:12" x14ac:dyDescent="0.2">
      <c r="A14" s="3" t="s">
        <v>61</v>
      </c>
      <c r="B14" s="4" t="s">
        <v>7</v>
      </c>
      <c r="C14" s="5" t="s">
        <v>62</v>
      </c>
      <c r="D14" s="6" t="s">
        <v>7</v>
      </c>
      <c r="E14" s="4" t="s">
        <v>63</v>
      </c>
      <c r="G14" s="7" t="s">
        <v>64</v>
      </c>
      <c r="H14" s="4" t="s">
        <v>7</v>
      </c>
      <c r="J14" s="4" t="s">
        <v>7</v>
      </c>
      <c r="L14" s="4" t="s">
        <v>7</v>
      </c>
    </row>
    <row r="15" spans="1:12" x14ac:dyDescent="0.2">
      <c r="A15" s="3" t="s">
        <v>65</v>
      </c>
      <c r="B15" s="4" t="s">
        <v>7</v>
      </c>
      <c r="C15" s="5" t="s">
        <v>66</v>
      </c>
      <c r="D15" s="6" t="s">
        <v>7</v>
      </c>
      <c r="E15" s="4" t="s">
        <v>67</v>
      </c>
      <c r="G15" s="7" t="s">
        <v>68</v>
      </c>
      <c r="H15" s="4" t="s">
        <v>7</v>
      </c>
      <c r="J15" s="4" t="s">
        <v>7</v>
      </c>
      <c r="L15" s="4" t="s">
        <v>7</v>
      </c>
    </row>
    <row r="16" spans="1:12" x14ac:dyDescent="0.2">
      <c r="A16" s="3" t="s">
        <v>69</v>
      </c>
      <c r="B16" s="4" t="s">
        <v>7</v>
      </c>
      <c r="C16" s="5" t="s">
        <v>70</v>
      </c>
      <c r="D16" s="6" t="s">
        <v>7</v>
      </c>
      <c r="E16" s="4" t="s">
        <v>71</v>
      </c>
      <c r="G16" s="7" t="s">
        <v>72</v>
      </c>
      <c r="H16" s="4" t="s">
        <v>7</v>
      </c>
      <c r="J16" s="4" t="s">
        <v>7</v>
      </c>
      <c r="L16" s="4" t="s">
        <v>7</v>
      </c>
    </row>
    <row r="17" spans="1:12" x14ac:dyDescent="0.2">
      <c r="A17" s="3" t="s">
        <v>73</v>
      </c>
      <c r="B17" s="4" t="s">
        <v>7</v>
      </c>
      <c r="C17" s="5" t="s">
        <v>74</v>
      </c>
      <c r="D17" s="6" t="s">
        <v>7</v>
      </c>
      <c r="E17" s="4" t="s">
        <v>75</v>
      </c>
      <c r="G17" s="7" t="s">
        <v>76</v>
      </c>
      <c r="H17" s="4" t="s">
        <v>7</v>
      </c>
      <c r="J17" s="4" t="s">
        <v>7</v>
      </c>
      <c r="L17" s="4" t="s">
        <v>7</v>
      </c>
    </row>
    <row r="18" spans="1:12" x14ac:dyDescent="0.2">
      <c r="A18" s="3" t="s">
        <v>77</v>
      </c>
      <c r="B18" s="4" t="s">
        <v>7</v>
      </c>
      <c r="C18" s="5" t="s">
        <v>78</v>
      </c>
      <c r="D18" s="6" t="s">
        <v>7</v>
      </c>
      <c r="E18" s="4" t="s">
        <v>79</v>
      </c>
      <c r="G18" s="7" t="s">
        <v>80</v>
      </c>
      <c r="H18" s="4" t="s">
        <v>7</v>
      </c>
      <c r="J18" s="4" t="s">
        <v>7</v>
      </c>
      <c r="L18" s="4" t="s">
        <v>7</v>
      </c>
    </row>
    <row r="19" spans="1:12" x14ac:dyDescent="0.2">
      <c r="B19" s="4" t="s">
        <v>7</v>
      </c>
      <c r="C19" s="5" t="s">
        <v>81</v>
      </c>
      <c r="D19" s="6" t="s">
        <v>7</v>
      </c>
      <c r="E19" s="4" t="s">
        <v>82</v>
      </c>
      <c r="G19" s="7" t="s">
        <v>83</v>
      </c>
      <c r="H19" s="4" t="s">
        <v>7</v>
      </c>
      <c r="J19" s="4" t="s">
        <v>7</v>
      </c>
      <c r="L19" s="4" t="s">
        <v>7</v>
      </c>
    </row>
    <row r="20" spans="1:12" x14ac:dyDescent="0.2">
      <c r="B20" s="4" t="s">
        <v>7</v>
      </c>
      <c r="C20" s="5" t="s">
        <v>84</v>
      </c>
      <c r="D20" s="6" t="s">
        <v>7</v>
      </c>
      <c r="E20" s="4" t="s">
        <v>85</v>
      </c>
      <c r="G20" s="7" t="s">
        <v>86</v>
      </c>
      <c r="H20" s="4" t="s">
        <v>7</v>
      </c>
      <c r="J20" s="4" t="s">
        <v>7</v>
      </c>
      <c r="L20" s="4" t="s">
        <v>7</v>
      </c>
    </row>
    <row r="21" spans="1:12" x14ac:dyDescent="0.2">
      <c r="B21" s="4" t="s">
        <v>7</v>
      </c>
      <c r="C21" s="5" t="s">
        <v>87</v>
      </c>
      <c r="D21" s="6" t="s">
        <v>7</v>
      </c>
      <c r="E21" s="4" t="s">
        <v>88</v>
      </c>
      <c r="G21" s="7" t="s">
        <v>89</v>
      </c>
      <c r="H21" s="4" t="s">
        <v>7</v>
      </c>
      <c r="J21" s="4" t="s">
        <v>7</v>
      </c>
      <c r="L21" s="4" t="s">
        <v>7</v>
      </c>
    </row>
    <row r="22" spans="1:12" x14ac:dyDescent="0.2">
      <c r="B22" s="4" t="s">
        <v>7</v>
      </c>
      <c r="C22" s="5" t="s">
        <v>90</v>
      </c>
      <c r="D22" s="6" t="s">
        <v>7</v>
      </c>
      <c r="E22" s="4" t="s">
        <v>91</v>
      </c>
      <c r="G22" s="7" t="s">
        <v>92</v>
      </c>
      <c r="H22" s="4" t="s">
        <v>7</v>
      </c>
      <c r="J22" s="4" t="s">
        <v>7</v>
      </c>
      <c r="L22" s="4" t="s">
        <v>7</v>
      </c>
    </row>
    <row r="23" spans="1:12" x14ac:dyDescent="0.2">
      <c r="B23" s="4" t="s">
        <v>7</v>
      </c>
      <c r="C23" s="5" t="s">
        <v>93</v>
      </c>
      <c r="D23" s="6" t="s">
        <v>7</v>
      </c>
      <c r="E23" s="4" t="s">
        <v>94</v>
      </c>
      <c r="G23" s="7" t="s">
        <v>95</v>
      </c>
      <c r="H23" s="4" t="s">
        <v>7</v>
      </c>
      <c r="J23" s="4" t="s">
        <v>7</v>
      </c>
      <c r="L23" s="4" t="s">
        <v>7</v>
      </c>
    </row>
    <row r="24" spans="1:12" x14ac:dyDescent="0.2">
      <c r="B24" s="4" t="s">
        <v>7</v>
      </c>
      <c r="C24" s="5" t="s">
        <v>96</v>
      </c>
      <c r="D24" s="6" t="s">
        <v>7</v>
      </c>
      <c r="E24" s="4" t="s">
        <v>97</v>
      </c>
      <c r="G24" s="7" t="s">
        <v>98</v>
      </c>
      <c r="H24" s="4" t="s">
        <v>7</v>
      </c>
      <c r="J24" s="4" t="s">
        <v>7</v>
      </c>
      <c r="L24" s="4" t="s">
        <v>7</v>
      </c>
    </row>
    <row r="25" spans="1:12" x14ac:dyDescent="0.2">
      <c r="B25" s="4" t="s">
        <v>7</v>
      </c>
      <c r="C25" s="5" t="s">
        <v>99</v>
      </c>
      <c r="D25" s="6" t="s">
        <v>7</v>
      </c>
      <c r="E25" s="4" t="s">
        <v>100</v>
      </c>
      <c r="G25" s="7" t="s">
        <v>101</v>
      </c>
      <c r="H25" s="4" t="s">
        <v>7</v>
      </c>
      <c r="J25" s="4" t="s">
        <v>7</v>
      </c>
      <c r="L25" s="4" t="s">
        <v>7</v>
      </c>
    </row>
    <row r="26" spans="1:12" x14ac:dyDescent="0.2">
      <c r="B26" s="4" t="s">
        <v>7</v>
      </c>
      <c r="C26" s="5" t="s">
        <v>102</v>
      </c>
      <c r="D26" s="6" t="s">
        <v>7</v>
      </c>
      <c r="E26" s="4" t="s">
        <v>103</v>
      </c>
      <c r="G26" s="7" t="s">
        <v>104</v>
      </c>
      <c r="H26" s="4" t="s">
        <v>7</v>
      </c>
      <c r="J26" s="4" t="s">
        <v>7</v>
      </c>
      <c r="L26" s="4" t="s">
        <v>7</v>
      </c>
    </row>
    <row r="27" spans="1:12" x14ac:dyDescent="0.2">
      <c r="B27" s="4" t="s">
        <v>7</v>
      </c>
      <c r="C27" s="5" t="s">
        <v>105</v>
      </c>
      <c r="D27" s="6" t="s">
        <v>7</v>
      </c>
      <c r="E27" s="4" t="s">
        <v>106</v>
      </c>
      <c r="G27" s="7" t="s">
        <v>107</v>
      </c>
      <c r="H27" s="4" t="s">
        <v>7</v>
      </c>
      <c r="J27" s="4" t="s">
        <v>7</v>
      </c>
      <c r="L27" s="4" t="s">
        <v>7</v>
      </c>
    </row>
    <row r="28" spans="1:12" x14ac:dyDescent="0.2">
      <c r="B28" s="4" t="s">
        <v>7</v>
      </c>
      <c r="C28" s="5" t="s">
        <v>108</v>
      </c>
      <c r="D28" s="6" t="s">
        <v>7</v>
      </c>
      <c r="E28" s="4" t="s">
        <v>109</v>
      </c>
      <c r="G28" s="7" t="s">
        <v>110</v>
      </c>
      <c r="H28" s="4" t="s">
        <v>7</v>
      </c>
      <c r="J28" s="4" t="s">
        <v>7</v>
      </c>
      <c r="L28" s="4" t="s">
        <v>7</v>
      </c>
    </row>
    <row r="29" spans="1:12" x14ac:dyDescent="0.2">
      <c r="B29" s="4" t="s">
        <v>7</v>
      </c>
      <c r="C29" s="5" t="s">
        <v>111</v>
      </c>
      <c r="D29" s="6" t="s">
        <v>7</v>
      </c>
      <c r="E29" s="4" t="s">
        <v>112</v>
      </c>
      <c r="G29" s="7" t="s">
        <v>113</v>
      </c>
      <c r="H29" s="4" t="s">
        <v>7</v>
      </c>
      <c r="J29" s="4" t="s">
        <v>7</v>
      </c>
      <c r="L29" s="4" t="s">
        <v>7</v>
      </c>
    </row>
    <row r="30" spans="1:12" x14ac:dyDescent="0.2">
      <c r="B30" s="4" t="s">
        <v>7</v>
      </c>
      <c r="C30" s="5" t="s">
        <v>114</v>
      </c>
      <c r="D30" s="6" t="s">
        <v>7</v>
      </c>
      <c r="E30" s="4" t="s">
        <v>115</v>
      </c>
      <c r="G30" s="7" t="s">
        <v>116</v>
      </c>
      <c r="H30" s="4" t="s">
        <v>7</v>
      </c>
      <c r="J30" s="4" t="s">
        <v>7</v>
      </c>
      <c r="L30" s="4" t="s">
        <v>7</v>
      </c>
    </row>
    <row r="31" spans="1:12" x14ac:dyDescent="0.2">
      <c r="B31" s="4" t="s">
        <v>7</v>
      </c>
      <c r="C31" s="5" t="s">
        <v>117</v>
      </c>
      <c r="D31" s="6" t="s">
        <v>7</v>
      </c>
      <c r="E31" s="4" t="s">
        <v>118</v>
      </c>
      <c r="G31" s="7" t="s">
        <v>119</v>
      </c>
      <c r="H31" s="4" t="s">
        <v>7</v>
      </c>
      <c r="J31" s="4" t="s">
        <v>7</v>
      </c>
      <c r="L31" s="4" t="s">
        <v>7</v>
      </c>
    </row>
    <row r="32" spans="1:12" x14ac:dyDescent="0.2">
      <c r="B32" s="4" t="s">
        <v>7</v>
      </c>
      <c r="C32" s="5" t="s">
        <v>120</v>
      </c>
      <c r="D32" s="6" t="s">
        <v>7</v>
      </c>
      <c r="E32" s="4" t="s">
        <v>121</v>
      </c>
      <c r="G32" s="7" t="s">
        <v>122</v>
      </c>
      <c r="H32" s="4" t="s">
        <v>7</v>
      </c>
      <c r="J32" s="4" t="s">
        <v>7</v>
      </c>
      <c r="L32" s="4" t="s">
        <v>7</v>
      </c>
    </row>
    <row r="33" spans="2:12" x14ac:dyDescent="0.2">
      <c r="B33" s="4" t="s">
        <v>7</v>
      </c>
      <c r="C33" s="5" t="s">
        <v>123</v>
      </c>
      <c r="D33" s="6" t="s">
        <v>7</v>
      </c>
      <c r="E33" s="4" t="s">
        <v>124</v>
      </c>
      <c r="G33" s="7" t="s">
        <v>125</v>
      </c>
      <c r="H33" s="4" t="s">
        <v>7</v>
      </c>
      <c r="J33" s="4" t="s">
        <v>7</v>
      </c>
      <c r="L33" s="4" t="s">
        <v>7</v>
      </c>
    </row>
    <row r="34" spans="2:12" x14ac:dyDescent="0.2">
      <c r="B34" s="4" t="s">
        <v>7</v>
      </c>
      <c r="C34" s="5" t="s">
        <v>126</v>
      </c>
      <c r="D34" s="6" t="s">
        <v>7</v>
      </c>
      <c r="E34" s="4" t="s">
        <v>127</v>
      </c>
      <c r="G34" s="7" t="s">
        <v>128</v>
      </c>
      <c r="H34" s="4" t="s">
        <v>7</v>
      </c>
      <c r="J34" s="4" t="s">
        <v>7</v>
      </c>
      <c r="L34" s="4" t="s">
        <v>7</v>
      </c>
    </row>
    <row r="35" spans="2:12" x14ac:dyDescent="0.2">
      <c r="B35" s="4" t="s">
        <v>7</v>
      </c>
      <c r="C35" s="5" t="s">
        <v>129</v>
      </c>
      <c r="D35" s="6" t="s">
        <v>7</v>
      </c>
      <c r="E35" s="4" t="s">
        <v>130</v>
      </c>
      <c r="G35" s="7" t="s">
        <v>131</v>
      </c>
      <c r="H35" s="4" t="s">
        <v>7</v>
      </c>
      <c r="J35" s="4" t="s">
        <v>7</v>
      </c>
      <c r="L35" s="4" t="s">
        <v>7</v>
      </c>
    </row>
    <row r="36" spans="2:12" x14ac:dyDescent="0.2">
      <c r="B36" s="4" t="s">
        <v>7</v>
      </c>
      <c r="C36" s="5" t="s">
        <v>132</v>
      </c>
      <c r="D36" s="6" t="s">
        <v>7</v>
      </c>
      <c r="E36" s="4" t="s">
        <v>133</v>
      </c>
      <c r="G36" s="7" t="s">
        <v>134</v>
      </c>
      <c r="H36" s="4" t="s">
        <v>7</v>
      </c>
      <c r="J36" s="4" t="s">
        <v>7</v>
      </c>
      <c r="L36" s="4" t="s">
        <v>7</v>
      </c>
    </row>
    <row r="37" spans="2:12" x14ac:dyDescent="0.2">
      <c r="B37" s="4" t="s">
        <v>7</v>
      </c>
      <c r="C37" s="5" t="s">
        <v>135</v>
      </c>
      <c r="D37" s="6" t="s">
        <v>7</v>
      </c>
      <c r="E37" s="4" t="s">
        <v>136</v>
      </c>
      <c r="G37" s="7" t="s">
        <v>137</v>
      </c>
      <c r="H37" s="4" t="s">
        <v>7</v>
      </c>
      <c r="J37" s="4" t="s">
        <v>7</v>
      </c>
      <c r="L37" s="4" t="s">
        <v>7</v>
      </c>
    </row>
    <row r="38" spans="2:12" x14ac:dyDescent="0.2">
      <c r="B38" s="4" t="s">
        <v>7</v>
      </c>
      <c r="C38" s="5" t="s">
        <v>138</v>
      </c>
      <c r="D38" s="6" t="s">
        <v>7</v>
      </c>
      <c r="E38" s="4" t="s">
        <v>139</v>
      </c>
      <c r="G38" s="7" t="s">
        <v>140</v>
      </c>
      <c r="H38" s="4" t="s">
        <v>7</v>
      </c>
      <c r="J38" s="4" t="s">
        <v>7</v>
      </c>
      <c r="L38" s="4" t="s">
        <v>7</v>
      </c>
    </row>
    <row r="39" spans="2:12" x14ac:dyDescent="0.2">
      <c r="B39" s="4" t="s">
        <v>7</v>
      </c>
      <c r="C39" s="5" t="s">
        <v>141</v>
      </c>
      <c r="D39" s="6" t="s">
        <v>7</v>
      </c>
      <c r="E39" s="4" t="s">
        <v>142</v>
      </c>
      <c r="G39" s="7" t="s">
        <v>143</v>
      </c>
      <c r="H39" s="4" t="s">
        <v>7</v>
      </c>
      <c r="J39" s="4" t="s">
        <v>7</v>
      </c>
      <c r="L39" s="4" t="s">
        <v>7</v>
      </c>
    </row>
    <row r="40" spans="2:12" x14ac:dyDescent="0.2">
      <c r="B40" s="4" t="s">
        <v>7</v>
      </c>
      <c r="C40" s="5" t="s">
        <v>144</v>
      </c>
      <c r="D40" s="6" t="s">
        <v>7</v>
      </c>
      <c r="E40" s="4" t="s">
        <v>145</v>
      </c>
      <c r="G40" s="7" t="s">
        <v>146</v>
      </c>
      <c r="H40" s="4" t="s">
        <v>7</v>
      </c>
      <c r="J40" s="4" t="s">
        <v>7</v>
      </c>
      <c r="L40" s="4" t="s">
        <v>7</v>
      </c>
    </row>
    <row r="41" spans="2:12" x14ac:dyDescent="0.2">
      <c r="B41" s="4" t="s">
        <v>7</v>
      </c>
      <c r="C41" s="5" t="s">
        <v>147</v>
      </c>
      <c r="D41" s="6" t="s">
        <v>7</v>
      </c>
      <c r="E41" s="4" t="s">
        <v>148</v>
      </c>
      <c r="G41" s="7" t="s">
        <v>149</v>
      </c>
      <c r="H41" s="4" t="s">
        <v>7</v>
      </c>
      <c r="J41" s="4" t="s">
        <v>7</v>
      </c>
      <c r="L41" s="4" t="s">
        <v>7</v>
      </c>
    </row>
    <row r="42" spans="2:12" x14ac:dyDescent="0.2">
      <c r="B42" s="4" t="s">
        <v>7</v>
      </c>
      <c r="C42" s="5" t="s">
        <v>150</v>
      </c>
      <c r="D42" s="6" t="s">
        <v>7</v>
      </c>
      <c r="E42" s="4" t="s">
        <v>151</v>
      </c>
      <c r="G42" s="7" t="s">
        <v>152</v>
      </c>
      <c r="H42" s="4" t="s">
        <v>7</v>
      </c>
      <c r="J42" s="4" t="s">
        <v>7</v>
      </c>
      <c r="L42" s="4" t="s">
        <v>7</v>
      </c>
    </row>
    <row r="43" spans="2:12" x14ac:dyDescent="0.2">
      <c r="B43" s="4" t="s">
        <v>7</v>
      </c>
      <c r="C43" s="5" t="s">
        <v>153</v>
      </c>
      <c r="D43" s="6" t="s">
        <v>7</v>
      </c>
      <c r="E43" s="4" t="s">
        <v>154</v>
      </c>
      <c r="G43" s="7" t="s">
        <v>155</v>
      </c>
      <c r="H43" s="4" t="s">
        <v>7</v>
      </c>
      <c r="J43" s="4" t="s">
        <v>7</v>
      </c>
      <c r="L43" s="4" t="s">
        <v>7</v>
      </c>
    </row>
    <row r="44" spans="2:12" x14ac:dyDescent="0.2">
      <c r="B44" s="4" t="s">
        <v>7</v>
      </c>
      <c r="C44" s="5" t="s">
        <v>156</v>
      </c>
      <c r="D44" s="6" t="s">
        <v>7</v>
      </c>
      <c r="E44" s="4" t="s">
        <v>157</v>
      </c>
      <c r="G44" s="7" t="s">
        <v>158</v>
      </c>
      <c r="H44" s="4" t="s">
        <v>7</v>
      </c>
      <c r="J44" s="4" t="s">
        <v>7</v>
      </c>
      <c r="L44" s="4" t="s">
        <v>7</v>
      </c>
    </row>
    <row r="45" spans="2:12" x14ac:dyDescent="0.2">
      <c r="B45" s="4" t="s">
        <v>7</v>
      </c>
      <c r="C45" s="5" t="s">
        <v>159</v>
      </c>
      <c r="D45" s="6" t="s">
        <v>7</v>
      </c>
      <c r="E45" s="4" t="s">
        <v>160</v>
      </c>
      <c r="G45" s="7" t="s">
        <v>161</v>
      </c>
      <c r="H45" s="4" t="s">
        <v>7</v>
      </c>
      <c r="J45" s="4" t="s">
        <v>7</v>
      </c>
      <c r="L45" s="4" t="s">
        <v>7</v>
      </c>
    </row>
    <row r="46" spans="2:12" x14ac:dyDescent="0.2">
      <c r="B46" s="4" t="s">
        <v>7</v>
      </c>
      <c r="C46" s="5" t="s">
        <v>162</v>
      </c>
      <c r="D46" s="6" t="s">
        <v>7</v>
      </c>
      <c r="E46" s="4" t="s">
        <v>163</v>
      </c>
      <c r="G46" s="7" t="s">
        <v>164</v>
      </c>
      <c r="H46" s="4" t="s">
        <v>7</v>
      </c>
      <c r="J46" s="4" t="s">
        <v>7</v>
      </c>
      <c r="L46" s="4" t="s">
        <v>7</v>
      </c>
    </row>
    <row r="47" spans="2:12" x14ac:dyDescent="0.2">
      <c r="B47" s="4" t="s">
        <v>7</v>
      </c>
      <c r="C47" s="5" t="s">
        <v>165</v>
      </c>
      <c r="D47" s="6" t="s">
        <v>7</v>
      </c>
      <c r="E47" s="4" t="s">
        <v>166</v>
      </c>
      <c r="G47" s="7" t="s">
        <v>167</v>
      </c>
      <c r="H47" s="4" t="s">
        <v>7</v>
      </c>
      <c r="J47" s="4" t="s">
        <v>7</v>
      </c>
      <c r="L47" s="4" t="s">
        <v>7</v>
      </c>
    </row>
    <row r="48" spans="2:12" x14ac:dyDescent="0.2">
      <c r="B48" s="4" t="s">
        <v>7</v>
      </c>
      <c r="C48" s="5" t="s">
        <v>168</v>
      </c>
      <c r="D48" s="6" t="s">
        <v>7</v>
      </c>
      <c r="E48" s="4" t="s">
        <v>169</v>
      </c>
      <c r="G48" s="7" t="s">
        <v>170</v>
      </c>
      <c r="H48" s="4" t="s">
        <v>7</v>
      </c>
      <c r="J48" s="4" t="s">
        <v>7</v>
      </c>
      <c r="L48" s="4" t="s">
        <v>7</v>
      </c>
    </row>
    <row r="49" spans="2:12" x14ac:dyDescent="0.2">
      <c r="B49" s="4" t="s">
        <v>7</v>
      </c>
      <c r="C49" s="5" t="s">
        <v>171</v>
      </c>
      <c r="D49" s="6" t="s">
        <v>7</v>
      </c>
      <c r="E49" s="4" t="s">
        <v>172</v>
      </c>
      <c r="G49" s="7" t="s">
        <v>173</v>
      </c>
      <c r="H49" s="4" t="s">
        <v>7</v>
      </c>
      <c r="J49" s="4" t="s">
        <v>7</v>
      </c>
      <c r="L49" s="4" t="s">
        <v>7</v>
      </c>
    </row>
    <row r="50" spans="2:12" x14ac:dyDescent="0.2">
      <c r="B50" s="4" t="s">
        <v>7</v>
      </c>
      <c r="C50" s="5" t="s">
        <v>174</v>
      </c>
      <c r="D50" s="6" t="s">
        <v>7</v>
      </c>
      <c r="E50" s="4" t="s">
        <v>175</v>
      </c>
      <c r="G50" s="7" t="s">
        <v>176</v>
      </c>
      <c r="H50" s="4" t="s">
        <v>7</v>
      </c>
      <c r="J50" s="4" t="s">
        <v>7</v>
      </c>
      <c r="L50" s="4" t="s">
        <v>7</v>
      </c>
    </row>
    <row r="51" spans="2:12" x14ac:dyDescent="0.2">
      <c r="B51" s="4" t="s">
        <v>7</v>
      </c>
      <c r="C51" s="5" t="s">
        <v>177</v>
      </c>
      <c r="D51" s="6" t="s">
        <v>7</v>
      </c>
      <c r="E51" s="4" t="s">
        <v>178</v>
      </c>
      <c r="G51" s="7" t="s">
        <v>179</v>
      </c>
      <c r="H51" s="4" t="s">
        <v>7</v>
      </c>
      <c r="J51" s="4" t="s">
        <v>7</v>
      </c>
      <c r="L51" s="4" t="s">
        <v>7</v>
      </c>
    </row>
    <row r="52" spans="2:12" x14ac:dyDescent="0.2">
      <c r="B52" s="4" t="s">
        <v>7</v>
      </c>
      <c r="C52" s="5" t="s">
        <v>180</v>
      </c>
      <c r="D52" s="6" t="s">
        <v>7</v>
      </c>
      <c r="E52" s="4" t="s">
        <v>181</v>
      </c>
      <c r="G52" s="7" t="s">
        <v>182</v>
      </c>
      <c r="H52" s="4" t="s">
        <v>7</v>
      </c>
      <c r="J52" s="4" t="s">
        <v>7</v>
      </c>
      <c r="L52" s="4" t="s">
        <v>7</v>
      </c>
    </row>
    <row r="53" spans="2:12" x14ac:dyDescent="0.2">
      <c r="B53" s="4" t="s">
        <v>7</v>
      </c>
      <c r="C53" s="5" t="s">
        <v>183</v>
      </c>
      <c r="D53" s="6" t="s">
        <v>7</v>
      </c>
      <c r="E53" s="4" t="s">
        <v>184</v>
      </c>
      <c r="G53" s="7" t="s">
        <v>185</v>
      </c>
      <c r="H53" s="4" t="s">
        <v>7</v>
      </c>
      <c r="J53" s="4" t="s">
        <v>7</v>
      </c>
      <c r="L53" s="4" t="s">
        <v>7</v>
      </c>
    </row>
    <row r="54" spans="2:12" x14ac:dyDescent="0.2">
      <c r="B54" s="4" t="s">
        <v>7</v>
      </c>
      <c r="C54" s="5" t="s">
        <v>186</v>
      </c>
      <c r="D54" s="6" t="s">
        <v>7</v>
      </c>
      <c r="E54" s="4" t="s">
        <v>187</v>
      </c>
      <c r="G54" s="7" t="s">
        <v>188</v>
      </c>
      <c r="H54" s="4" t="s">
        <v>7</v>
      </c>
      <c r="J54" s="4" t="s">
        <v>7</v>
      </c>
      <c r="L54" s="4" t="s">
        <v>7</v>
      </c>
    </row>
    <row r="55" spans="2:12" x14ac:dyDescent="0.2">
      <c r="B55" s="4" t="s">
        <v>7</v>
      </c>
      <c r="C55" s="5" t="s">
        <v>189</v>
      </c>
      <c r="D55" s="6" t="s">
        <v>7</v>
      </c>
      <c r="E55" s="4" t="s">
        <v>190</v>
      </c>
      <c r="G55" s="7" t="s">
        <v>191</v>
      </c>
      <c r="H55" s="4" t="s">
        <v>7</v>
      </c>
      <c r="J55" s="4" t="s">
        <v>7</v>
      </c>
      <c r="L55" s="4" t="s">
        <v>7</v>
      </c>
    </row>
    <row r="56" spans="2:12" x14ac:dyDescent="0.2">
      <c r="B56" s="4" t="s">
        <v>7</v>
      </c>
      <c r="C56" s="5" t="s">
        <v>192</v>
      </c>
      <c r="D56" s="6" t="s">
        <v>7</v>
      </c>
      <c r="E56" s="4" t="s">
        <v>193</v>
      </c>
      <c r="G56" s="7" t="s">
        <v>194</v>
      </c>
      <c r="H56" s="4" t="s">
        <v>7</v>
      </c>
      <c r="J56" s="4" t="s">
        <v>7</v>
      </c>
      <c r="L56" s="4" t="s">
        <v>7</v>
      </c>
    </row>
    <row r="57" spans="2:12" x14ac:dyDescent="0.2">
      <c r="B57" s="4" t="s">
        <v>7</v>
      </c>
      <c r="C57" s="5" t="s">
        <v>195</v>
      </c>
      <c r="D57" s="6" t="s">
        <v>7</v>
      </c>
      <c r="E57" s="4" t="s">
        <v>196</v>
      </c>
      <c r="G57" s="7" t="s">
        <v>197</v>
      </c>
      <c r="H57" s="4" t="s">
        <v>7</v>
      </c>
      <c r="J57" s="4" t="s">
        <v>7</v>
      </c>
      <c r="L57" s="4" t="s">
        <v>7</v>
      </c>
    </row>
    <row r="58" spans="2:12" x14ac:dyDescent="0.2">
      <c r="B58" s="4" t="s">
        <v>7</v>
      </c>
      <c r="C58" s="5" t="s">
        <v>198</v>
      </c>
      <c r="D58" s="6" t="s">
        <v>7</v>
      </c>
      <c r="E58" s="4" t="s">
        <v>199</v>
      </c>
      <c r="G58" s="7" t="s">
        <v>200</v>
      </c>
      <c r="H58" s="4" t="s">
        <v>7</v>
      </c>
      <c r="J58" s="4" t="s">
        <v>7</v>
      </c>
      <c r="L58" s="4" t="s">
        <v>7</v>
      </c>
    </row>
    <row r="59" spans="2:12" x14ac:dyDescent="0.2">
      <c r="B59" s="4" t="s">
        <v>7</v>
      </c>
      <c r="C59" s="5" t="s">
        <v>201</v>
      </c>
      <c r="D59" s="6" t="s">
        <v>7</v>
      </c>
      <c r="E59" s="4" t="s">
        <v>202</v>
      </c>
      <c r="G59" s="7" t="s">
        <v>203</v>
      </c>
      <c r="H59" s="4" t="s">
        <v>7</v>
      </c>
      <c r="J59" s="4" t="s">
        <v>7</v>
      </c>
      <c r="L59" s="4" t="s">
        <v>7</v>
      </c>
    </row>
    <row r="60" spans="2:12" x14ac:dyDescent="0.2">
      <c r="B60" s="4" t="s">
        <v>7</v>
      </c>
      <c r="C60" s="5" t="s">
        <v>204</v>
      </c>
      <c r="D60" s="6" t="s">
        <v>7</v>
      </c>
      <c r="E60" s="4" t="s">
        <v>205</v>
      </c>
      <c r="G60" s="7" t="s">
        <v>206</v>
      </c>
      <c r="H60" s="4" t="s">
        <v>7</v>
      </c>
      <c r="J60" s="4" t="s">
        <v>7</v>
      </c>
      <c r="L60" s="4" t="s">
        <v>7</v>
      </c>
    </row>
    <row r="61" spans="2:12" x14ac:dyDescent="0.2">
      <c r="B61" s="4" t="s">
        <v>7</v>
      </c>
      <c r="C61" s="5" t="s">
        <v>207</v>
      </c>
      <c r="D61" s="6" t="s">
        <v>7</v>
      </c>
      <c r="E61" s="4" t="s">
        <v>208</v>
      </c>
      <c r="G61" s="7" t="s">
        <v>209</v>
      </c>
      <c r="H61" s="4" t="s">
        <v>7</v>
      </c>
      <c r="J61" s="4" t="s">
        <v>7</v>
      </c>
      <c r="L61" s="4" t="s">
        <v>7</v>
      </c>
    </row>
    <row r="62" spans="2:12" x14ac:dyDescent="0.2">
      <c r="B62" s="4" t="s">
        <v>7</v>
      </c>
      <c r="C62" s="10" t="s">
        <v>210</v>
      </c>
      <c r="D62" s="6" t="s">
        <v>7</v>
      </c>
      <c r="E62" s="4" t="s">
        <v>211</v>
      </c>
      <c r="G62" s="7" t="s">
        <v>212</v>
      </c>
      <c r="H62" s="4" t="s">
        <v>7</v>
      </c>
      <c r="J62" s="4" t="s">
        <v>7</v>
      </c>
      <c r="L62" s="4" t="s">
        <v>7</v>
      </c>
    </row>
    <row r="63" spans="2:12" x14ac:dyDescent="0.2">
      <c r="B63" s="4" t="s">
        <v>7</v>
      </c>
      <c r="C63" s="10" t="s">
        <v>213</v>
      </c>
      <c r="D63" s="6" t="s">
        <v>7</v>
      </c>
      <c r="E63" s="4" t="s">
        <v>214</v>
      </c>
      <c r="G63" s="7" t="s">
        <v>215</v>
      </c>
      <c r="H63" s="4" t="s">
        <v>7</v>
      </c>
      <c r="J63" s="4" t="s">
        <v>7</v>
      </c>
      <c r="L63" s="4" t="s">
        <v>7</v>
      </c>
    </row>
    <row r="64" spans="2:12" x14ac:dyDescent="0.2">
      <c r="B64" s="4" t="s">
        <v>7</v>
      </c>
      <c r="C64" s="5" t="s">
        <v>216</v>
      </c>
      <c r="D64" s="6" t="s">
        <v>7</v>
      </c>
      <c r="E64" s="4" t="s">
        <v>217</v>
      </c>
      <c r="G64" s="7" t="s">
        <v>218</v>
      </c>
      <c r="H64" s="4" t="s">
        <v>7</v>
      </c>
      <c r="J64" s="4" t="s">
        <v>7</v>
      </c>
      <c r="L64" s="4" t="s">
        <v>7</v>
      </c>
    </row>
    <row r="65" spans="2:12" x14ac:dyDescent="0.2">
      <c r="B65" s="4" t="s">
        <v>7</v>
      </c>
      <c r="C65" s="5" t="s">
        <v>219</v>
      </c>
      <c r="D65" s="6" t="s">
        <v>7</v>
      </c>
      <c r="E65" s="4" t="s">
        <v>220</v>
      </c>
      <c r="G65" s="7" t="s">
        <v>221</v>
      </c>
      <c r="H65" s="4" t="s">
        <v>7</v>
      </c>
      <c r="J65" s="4" t="s">
        <v>7</v>
      </c>
      <c r="L65" s="4" t="s">
        <v>7</v>
      </c>
    </row>
    <row r="66" spans="2:12" x14ac:dyDescent="0.2">
      <c r="B66" s="4" t="s">
        <v>7</v>
      </c>
      <c r="C66" s="5" t="s">
        <v>222</v>
      </c>
      <c r="D66" s="6" t="s">
        <v>7</v>
      </c>
      <c r="E66" s="4" t="s">
        <v>223</v>
      </c>
      <c r="G66" s="7" t="s">
        <v>224</v>
      </c>
      <c r="H66" s="4" t="s">
        <v>7</v>
      </c>
      <c r="J66" s="4" t="s">
        <v>7</v>
      </c>
      <c r="L66" s="4" t="s">
        <v>7</v>
      </c>
    </row>
    <row r="67" spans="2:12" x14ac:dyDescent="0.2">
      <c r="B67" s="4" t="s">
        <v>7</v>
      </c>
      <c r="C67" s="5" t="s">
        <v>225</v>
      </c>
      <c r="D67" s="6" t="s">
        <v>7</v>
      </c>
      <c r="E67" s="4" t="s">
        <v>226</v>
      </c>
      <c r="G67" s="7" t="s">
        <v>227</v>
      </c>
      <c r="H67" s="4" t="s">
        <v>7</v>
      </c>
      <c r="J67" s="4" t="s">
        <v>7</v>
      </c>
      <c r="L67" s="4" t="s">
        <v>7</v>
      </c>
    </row>
    <row r="68" spans="2:12" x14ac:dyDescent="0.2">
      <c r="B68" s="4" t="s">
        <v>7</v>
      </c>
      <c r="C68" s="5" t="s">
        <v>228</v>
      </c>
      <c r="D68" s="6" t="s">
        <v>7</v>
      </c>
      <c r="E68" s="4" t="s">
        <v>229</v>
      </c>
      <c r="G68" s="7" t="s">
        <v>230</v>
      </c>
      <c r="H68" s="4" t="s">
        <v>7</v>
      </c>
      <c r="J68" s="4" t="s">
        <v>7</v>
      </c>
      <c r="L68" s="4" t="s">
        <v>7</v>
      </c>
    </row>
    <row r="69" spans="2:12" x14ac:dyDescent="0.2">
      <c r="B69" s="4" t="s">
        <v>7</v>
      </c>
      <c r="C69" s="5" t="s">
        <v>231</v>
      </c>
      <c r="D69" s="6" t="s">
        <v>7</v>
      </c>
      <c r="E69" s="4" t="s">
        <v>232</v>
      </c>
      <c r="G69" s="7" t="s">
        <v>233</v>
      </c>
      <c r="H69" s="4" t="s">
        <v>7</v>
      </c>
      <c r="J69" s="4" t="s">
        <v>7</v>
      </c>
      <c r="L69" s="4" t="s">
        <v>7</v>
      </c>
    </row>
    <row r="70" spans="2:12" x14ac:dyDescent="0.2">
      <c r="B70" s="4" t="s">
        <v>7</v>
      </c>
      <c r="C70" s="5" t="s">
        <v>234</v>
      </c>
      <c r="D70" s="6" t="s">
        <v>7</v>
      </c>
      <c r="E70" s="4" t="s">
        <v>235</v>
      </c>
      <c r="G70" s="7" t="s">
        <v>236</v>
      </c>
      <c r="H70" s="4" t="s">
        <v>7</v>
      </c>
      <c r="J70" s="4" t="s">
        <v>7</v>
      </c>
      <c r="L70" s="4" t="s">
        <v>7</v>
      </c>
    </row>
    <row r="71" spans="2:12" x14ac:dyDescent="0.2">
      <c r="B71" s="4" t="s">
        <v>7</v>
      </c>
      <c r="C71" s="5" t="s">
        <v>237</v>
      </c>
      <c r="D71" s="6" t="s">
        <v>7</v>
      </c>
      <c r="E71" s="4" t="s">
        <v>238</v>
      </c>
      <c r="G71" s="7" t="s">
        <v>239</v>
      </c>
      <c r="H71" s="4" t="s">
        <v>7</v>
      </c>
      <c r="J71" s="4" t="s">
        <v>7</v>
      </c>
      <c r="L71" s="4" t="s">
        <v>7</v>
      </c>
    </row>
    <row r="72" spans="2:12" x14ac:dyDescent="0.2">
      <c r="B72" s="4" t="s">
        <v>7</v>
      </c>
      <c r="C72" s="5" t="s">
        <v>240</v>
      </c>
      <c r="D72" s="6" t="s">
        <v>7</v>
      </c>
      <c r="E72" s="4" t="s">
        <v>241</v>
      </c>
      <c r="G72" s="7" t="s">
        <v>242</v>
      </c>
      <c r="H72" s="4" t="s">
        <v>7</v>
      </c>
      <c r="J72" s="4" t="s">
        <v>7</v>
      </c>
      <c r="L72" s="4" t="s">
        <v>7</v>
      </c>
    </row>
    <row r="73" spans="2:12" x14ac:dyDescent="0.2">
      <c r="B73" s="4" t="s">
        <v>7</v>
      </c>
      <c r="C73" s="5" t="s">
        <v>243</v>
      </c>
      <c r="D73" s="6" t="s">
        <v>7</v>
      </c>
      <c r="E73" s="4" t="s">
        <v>244</v>
      </c>
      <c r="G73" s="7" t="s">
        <v>245</v>
      </c>
      <c r="H73" s="4" t="s">
        <v>7</v>
      </c>
      <c r="J73" s="4" t="s">
        <v>7</v>
      </c>
      <c r="L73" s="4" t="s">
        <v>7</v>
      </c>
    </row>
    <row r="74" spans="2:12" x14ac:dyDescent="0.2">
      <c r="B74" s="4" t="s">
        <v>7</v>
      </c>
      <c r="C74" s="10" t="s">
        <v>246</v>
      </c>
      <c r="D74" s="6" t="s">
        <v>7</v>
      </c>
      <c r="E74" s="4" t="s">
        <v>247</v>
      </c>
      <c r="G74" s="7" t="s">
        <v>248</v>
      </c>
      <c r="H74" s="4" t="s">
        <v>7</v>
      </c>
      <c r="J74" s="4" t="s">
        <v>7</v>
      </c>
      <c r="L74" s="4" t="s">
        <v>7</v>
      </c>
    </row>
    <row r="75" spans="2:12" x14ac:dyDescent="0.2">
      <c r="B75" s="4" t="s">
        <v>7</v>
      </c>
      <c r="C75" s="10" t="s">
        <v>249</v>
      </c>
      <c r="D75" s="6" t="s">
        <v>7</v>
      </c>
      <c r="E75" s="4" t="s">
        <v>250</v>
      </c>
      <c r="G75" s="7" t="s">
        <v>251</v>
      </c>
      <c r="H75" s="4" t="s">
        <v>7</v>
      </c>
      <c r="J75" s="4" t="s">
        <v>7</v>
      </c>
      <c r="L75" s="4" t="s">
        <v>7</v>
      </c>
    </row>
    <row r="76" spans="2:12" x14ac:dyDescent="0.2">
      <c r="B76" s="4" t="s">
        <v>7</v>
      </c>
      <c r="C76" s="10" t="s">
        <v>252</v>
      </c>
      <c r="D76" s="6" t="s">
        <v>7</v>
      </c>
      <c r="E76" s="4" t="s">
        <v>253</v>
      </c>
      <c r="G76" s="7" t="s">
        <v>254</v>
      </c>
      <c r="H76" s="4" t="s">
        <v>7</v>
      </c>
      <c r="J76" s="4" t="s">
        <v>7</v>
      </c>
      <c r="L76" s="4" t="s">
        <v>7</v>
      </c>
    </row>
    <row r="77" spans="2:12" x14ac:dyDescent="0.2">
      <c r="B77" s="4" t="s">
        <v>7</v>
      </c>
      <c r="C77" s="5" t="s">
        <v>255</v>
      </c>
      <c r="D77" s="6" t="s">
        <v>7</v>
      </c>
      <c r="E77" s="4" t="s">
        <v>256</v>
      </c>
      <c r="G77" s="7" t="s">
        <v>257</v>
      </c>
      <c r="H77" s="4" t="s">
        <v>7</v>
      </c>
      <c r="J77" s="4" t="s">
        <v>7</v>
      </c>
      <c r="L77" s="4" t="s">
        <v>7</v>
      </c>
    </row>
    <row r="78" spans="2:12" x14ac:dyDescent="0.2">
      <c r="B78" s="4" t="s">
        <v>7</v>
      </c>
      <c r="C78" s="5" t="s">
        <v>258</v>
      </c>
      <c r="D78" s="6" t="s">
        <v>7</v>
      </c>
      <c r="E78" s="4" t="s">
        <v>259</v>
      </c>
      <c r="G78" s="7" t="s">
        <v>260</v>
      </c>
      <c r="H78" s="4" t="s">
        <v>7</v>
      </c>
      <c r="J78" s="4" t="s">
        <v>7</v>
      </c>
      <c r="L78" s="4" t="s">
        <v>7</v>
      </c>
    </row>
    <row r="79" spans="2:12" x14ac:dyDescent="0.2">
      <c r="B79" s="4" t="s">
        <v>7</v>
      </c>
      <c r="C79" s="5" t="s">
        <v>261</v>
      </c>
      <c r="D79" s="6" t="s">
        <v>7</v>
      </c>
      <c r="E79" s="4" t="s">
        <v>262</v>
      </c>
      <c r="G79" s="7" t="s">
        <v>263</v>
      </c>
      <c r="H79" s="4" t="s">
        <v>7</v>
      </c>
      <c r="J79" s="4" t="s">
        <v>7</v>
      </c>
      <c r="L79" s="4" t="s">
        <v>7</v>
      </c>
    </row>
    <row r="80" spans="2:12" x14ac:dyDescent="0.2">
      <c r="B80" s="4" t="s">
        <v>7</v>
      </c>
      <c r="C80" s="5" t="s">
        <v>264</v>
      </c>
      <c r="D80" s="6" t="s">
        <v>7</v>
      </c>
      <c r="E80" s="4" t="s">
        <v>265</v>
      </c>
      <c r="G80" s="7" t="s">
        <v>266</v>
      </c>
      <c r="H80" s="4" t="s">
        <v>7</v>
      </c>
      <c r="J80" s="4" t="s">
        <v>7</v>
      </c>
      <c r="L80" s="4" t="s">
        <v>7</v>
      </c>
    </row>
    <row r="81" spans="2:12" x14ac:dyDescent="0.2">
      <c r="B81" s="4" t="s">
        <v>7</v>
      </c>
      <c r="C81" s="5" t="s">
        <v>267</v>
      </c>
      <c r="D81" s="6" t="s">
        <v>7</v>
      </c>
      <c r="E81" s="4" t="s">
        <v>268</v>
      </c>
      <c r="G81" s="7" t="s">
        <v>269</v>
      </c>
      <c r="H81" s="4" t="s">
        <v>7</v>
      </c>
      <c r="J81" s="4" t="s">
        <v>7</v>
      </c>
      <c r="L81" s="4" t="s">
        <v>7</v>
      </c>
    </row>
    <row r="82" spans="2:12" x14ac:dyDescent="0.2">
      <c r="B82" s="4" t="s">
        <v>7</v>
      </c>
      <c r="C82" s="10" t="s">
        <v>270</v>
      </c>
      <c r="D82" s="6" t="s">
        <v>7</v>
      </c>
      <c r="E82" s="4" t="s">
        <v>271</v>
      </c>
      <c r="G82" s="7" t="s">
        <v>272</v>
      </c>
      <c r="H82" s="4" t="s">
        <v>7</v>
      </c>
      <c r="J82" s="4" t="s">
        <v>7</v>
      </c>
      <c r="L82" s="4" t="s">
        <v>7</v>
      </c>
    </row>
    <row r="83" spans="2:12" x14ac:dyDescent="0.2">
      <c r="B83" s="4" t="s">
        <v>7</v>
      </c>
      <c r="C83" s="10" t="s">
        <v>273</v>
      </c>
      <c r="D83" s="6" t="s">
        <v>7</v>
      </c>
      <c r="E83" s="4" t="s">
        <v>274</v>
      </c>
      <c r="G83" s="7" t="s">
        <v>275</v>
      </c>
      <c r="H83" s="4" t="s">
        <v>7</v>
      </c>
      <c r="J83" s="4" t="s">
        <v>7</v>
      </c>
      <c r="L83" s="4" t="s">
        <v>7</v>
      </c>
    </row>
    <row r="84" spans="2:12" x14ac:dyDescent="0.2">
      <c r="B84" s="4" t="s">
        <v>7</v>
      </c>
      <c r="C84" s="10" t="s">
        <v>276</v>
      </c>
      <c r="D84" s="6" t="s">
        <v>7</v>
      </c>
      <c r="E84" s="4" t="s">
        <v>277</v>
      </c>
      <c r="G84" s="7" t="s">
        <v>278</v>
      </c>
      <c r="H84" s="4" t="s">
        <v>7</v>
      </c>
      <c r="J84" s="4" t="s">
        <v>7</v>
      </c>
      <c r="L84" s="4" t="s">
        <v>7</v>
      </c>
    </row>
    <row r="85" spans="2:12" x14ac:dyDescent="0.2">
      <c r="B85" s="4" t="s">
        <v>7</v>
      </c>
      <c r="C85" s="10" t="s">
        <v>279</v>
      </c>
      <c r="D85" s="6" t="s">
        <v>7</v>
      </c>
      <c r="E85" s="4" t="s">
        <v>280</v>
      </c>
      <c r="G85" s="7" t="s">
        <v>281</v>
      </c>
      <c r="H85" s="4" t="s">
        <v>7</v>
      </c>
      <c r="J85" s="4" t="s">
        <v>7</v>
      </c>
      <c r="L85" s="4" t="s">
        <v>7</v>
      </c>
    </row>
    <row r="86" spans="2:12" x14ac:dyDescent="0.2">
      <c r="B86" s="4" t="s">
        <v>7</v>
      </c>
      <c r="C86" s="10" t="s">
        <v>282</v>
      </c>
      <c r="D86" s="6" t="s">
        <v>7</v>
      </c>
      <c r="E86" s="4" t="s">
        <v>283</v>
      </c>
      <c r="G86" s="7" t="s">
        <v>284</v>
      </c>
      <c r="H86" s="4" t="s">
        <v>7</v>
      </c>
      <c r="J86" s="4" t="s">
        <v>7</v>
      </c>
      <c r="L86" s="4" t="s">
        <v>7</v>
      </c>
    </row>
    <row r="87" spans="2:12" x14ac:dyDescent="0.2">
      <c r="B87" s="4" t="s">
        <v>7</v>
      </c>
      <c r="C87" s="10" t="s">
        <v>285</v>
      </c>
      <c r="D87" s="6" t="s">
        <v>7</v>
      </c>
      <c r="E87" s="4" t="s">
        <v>286</v>
      </c>
      <c r="G87" s="7" t="s">
        <v>287</v>
      </c>
      <c r="H87" s="4" t="s">
        <v>7</v>
      </c>
      <c r="J87" s="4" t="s">
        <v>7</v>
      </c>
      <c r="L87" s="4" t="s">
        <v>7</v>
      </c>
    </row>
    <row r="88" spans="2:12" x14ac:dyDescent="0.2">
      <c r="B88" s="4" t="s">
        <v>7</v>
      </c>
      <c r="C88" s="10" t="s">
        <v>288</v>
      </c>
      <c r="D88" s="6" t="s">
        <v>7</v>
      </c>
      <c r="E88" s="4" t="s">
        <v>289</v>
      </c>
      <c r="G88" s="7" t="s">
        <v>290</v>
      </c>
      <c r="H88" s="4" t="s">
        <v>7</v>
      </c>
      <c r="J88" s="4" t="s">
        <v>7</v>
      </c>
      <c r="L88" s="4" t="s">
        <v>7</v>
      </c>
    </row>
    <row r="89" spans="2:12" x14ac:dyDescent="0.2">
      <c r="B89" s="4" t="s">
        <v>7</v>
      </c>
      <c r="C89" s="10" t="s">
        <v>291</v>
      </c>
      <c r="D89" s="6" t="s">
        <v>7</v>
      </c>
      <c r="E89" s="4" t="s">
        <v>292</v>
      </c>
      <c r="G89" s="7" t="s">
        <v>293</v>
      </c>
      <c r="H89" s="4" t="s">
        <v>7</v>
      </c>
      <c r="J89" s="4" t="s">
        <v>7</v>
      </c>
      <c r="L89" s="4" t="s">
        <v>7</v>
      </c>
    </row>
    <row r="90" spans="2:12" x14ac:dyDescent="0.2">
      <c r="B90" s="4" t="s">
        <v>7</v>
      </c>
      <c r="C90" s="10" t="s">
        <v>294</v>
      </c>
      <c r="D90" s="6" t="s">
        <v>7</v>
      </c>
      <c r="E90" s="4" t="s">
        <v>295</v>
      </c>
      <c r="G90" s="7" t="s">
        <v>296</v>
      </c>
      <c r="H90" s="4" t="s">
        <v>7</v>
      </c>
      <c r="J90" s="4" t="s">
        <v>7</v>
      </c>
      <c r="L90" s="4" t="s">
        <v>7</v>
      </c>
    </row>
    <row r="91" spans="2:12" x14ac:dyDescent="0.2">
      <c r="B91" s="4" t="s">
        <v>7</v>
      </c>
      <c r="C91" s="10" t="s">
        <v>297</v>
      </c>
      <c r="D91" s="6" t="s">
        <v>7</v>
      </c>
      <c r="E91" s="4" t="s">
        <v>298</v>
      </c>
      <c r="G91" s="7" t="s">
        <v>299</v>
      </c>
      <c r="H91" s="4" t="s">
        <v>7</v>
      </c>
      <c r="J91" s="4" t="s">
        <v>7</v>
      </c>
      <c r="L91" s="4" t="s">
        <v>7</v>
      </c>
    </row>
    <row r="92" spans="2:12" x14ac:dyDescent="0.2">
      <c r="B92" s="4" t="s">
        <v>7</v>
      </c>
      <c r="C92" s="5" t="s">
        <v>300</v>
      </c>
      <c r="D92" s="6" t="s">
        <v>7</v>
      </c>
      <c r="E92" s="4" t="s">
        <v>301</v>
      </c>
      <c r="G92" s="7" t="s">
        <v>302</v>
      </c>
      <c r="H92" s="4" t="s">
        <v>7</v>
      </c>
      <c r="J92" s="4" t="s">
        <v>7</v>
      </c>
      <c r="L92" s="4" t="s">
        <v>7</v>
      </c>
    </row>
    <row r="93" spans="2:12" x14ac:dyDescent="0.2">
      <c r="B93" s="4" t="s">
        <v>7</v>
      </c>
      <c r="C93" s="5" t="s">
        <v>303</v>
      </c>
      <c r="D93" s="6" t="s">
        <v>7</v>
      </c>
      <c r="E93" s="4" t="s">
        <v>304</v>
      </c>
      <c r="G93" s="7" t="s">
        <v>305</v>
      </c>
      <c r="H93" s="4" t="s">
        <v>7</v>
      </c>
      <c r="J93" s="4" t="s">
        <v>7</v>
      </c>
      <c r="L93" s="4" t="s">
        <v>7</v>
      </c>
    </row>
    <row r="94" spans="2:12" x14ac:dyDescent="0.2">
      <c r="B94" s="4" t="s">
        <v>7</v>
      </c>
      <c r="C94" s="5" t="s">
        <v>306</v>
      </c>
      <c r="D94" s="6" t="s">
        <v>7</v>
      </c>
      <c r="E94" s="4" t="s">
        <v>307</v>
      </c>
      <c r="G94" s="7" t="s">
        <v>308</v>
      </c>
      <c r="H94" s="4" t="s">
        <v>7</v>
      </c>
      <c r="J94" s="4" t="s">
        <v>7</v>
      </c>
      <c r="L94" s="4" t="s">
        <v>7</v>
      </c>
    </row>
    <row r="95" spans="2:12" x14ac:dyDescent="0.2">
      <c r="B95" s="4" t="s">
        <v>7</v>
      </c>
      <c r="C95" s="5" t="s">
        <v>309</v>
      </c>
      <c r="D95" s="6" t="s">
        <v>7</v>
      </c>
      <c r="E95" s="4" t="s">
        <v>310</v>
      </c>
      <c r="G95" s="7" t="s">
        <v>311</v>
      </c>
      <c r="H95" s="4" t="s">
        <v>7</v>
      </c>
      <c r="J95" s="4" t="s">
        <v>7</v>
      </c>
      <c r="L95" s="4" t="s">
        <v>7</v>
      </c>
    </row>
    <row r="96" spans="2:12" x14ac:dyDescent="0.2">
      <c r="B96" s="4" t="s">
        <v>7</v>
      </c>
      <c r="C96" s="5" t="s">
        <v>312</v>
      </c>
      <c r="D96" s="6" t="s">
        <v>7</v>
      </c>
      <c r="E96" s="4" t="s">
        <v>313</v>
      </c>
      <c r="G96" s="7" t="s">
        <v>314</v>
      </c>
      <c r="H96" s="4" t="s">
        <v>7</v>
      </c>
      <c r="J96" s="4" t="s">
        <v>7</v>
      </c>
      <c r="L96" s="4" t="s">
        <v>7</v>
      </c>
    </row>
    <row r="97" spans="2:12" x14ac:dyDescent="0.2">
      <c r="B97" s="4" t="s">
        <v>7</v>
      </c>
      <c r="C97" s="5" t="s">
        <v>315</v>
      </c>
      <c r="D97" s="6" t="s">
        <v>7</v>
      </c>
      <c r="E97" s="4" t="s">
        <v>316</v>
      </c>
      <c r="G97" s="7" t="s">
        <v>317</v>
      </c>
      <c r="H97" s="4" t="s">
        <v>7</v>
      </c>
      <c r="J97" s="4" t="s">
        <v>7</v>
      </c>
      <c r="L97" s="4" t="s">
        <v>7</v>
      </c>
    </row>
    <row r="98" spans="2:12" x14ac:dyDescent="0.2">
      <c r="B98" s="4" t="s">
        <v>7</v>
      </c>
      <c r="C98" s="5" t="s">
        <v>318</v>
      </c>
      <c r="D98" s="6" t="s">
        <v>7</v>
      </c>
      <c r="E98" s="4" t="s">
        <v>319</v>
      </c>
      <c r="G98" s="7" t="s">
        <v>320</v>
      </c>
      <c r="H98" s="4" t="s">
        <v>7</v>
      </c>
      <c r="J98" s="4" t="s">
        <v>7</v>
      </c>
      <c r="L98" s="4" t="s">
        <v>7</v>
      </c>
    </row>
    <row r="99" spans="2:12" x14ac:dyDescent="0.2">
      <c r="B99" s="4" t="s">
        <v>7</v>
      </c>
      <c r="C99" s="5" t="s">
        <v>321</v>
      </c>
      <c r="D99" s="6" t="s">
        <v>7</v>
      </c>
      <c r="E99" s="4" t="s">
        <v>322</v>
      </c>
      <c r="G99" s="7" t="s">
        <v>323</v>
      </c>
      <c r="H99" s="4" t="s">
        <v>7</v>
      </c>
      <c r="J99" s="4" t="s">
        <v>7</v>
      </c>
      <c r="L99" s="4" t="s">
        <v>7</v>
      </c>
    </row>
    <row r="100" spans="2:12" x14ac:dyDescent="0.2">
      <c r="B100" s="4" t="s">
        <v>7</v>
      </c>
      <c r="C100" s="5" t="s">
        <v>324</v>
      </c>
      <c r="D100" s="6" t="s">
        <v>7</v>
      </c>
      <c r="E100" s="4" t="s">
        <v>325</v>
      </c>
      <c r="G100" s="7" t="s">
        <v>326</v>
      </c>
      <c r="H100" s="4" t="s">
        <v>7</v>
      </c>
      <c r="J100" s="4" t="s">
        <v>7</v>
      </c>
      <c r="L100" s="4" t="s">
        <v>7</v>
      </c>
    </row>
    <row r="101" spans="2:12" x14ac:dyDescent="0.2">
      <c r="B101" s="4" t="s">
        <v>7</v>
      </c>
      <c r="C101" s="5" t="s">
        <v>327</v>
      </c>
      <c r="D101" s="6" t="s">
        <v>7</v>
      </c>
      <c r="E101" s="4" t="s">
        <v>328</v>
      </c>
      <c r="G101" s="7" t="s">
        <v>329</v>
      </c>
      <c r="H101" s="4" t="s">
        <v>7</v>
      </c>
      <c r="J101" s="4" t="s">
        <v>7</v>
      </c>
      <c r="L101" s="4" t="s">
        <v>7</v>
      </c>
    </row>
    <row r="102" spans="2:12" x14ac:dyDescent="0.2">
      <c r="B102" s="4" t="s">
        <v>7</v>
      </c>
      <c r="C102" s="5" t="s">
        <v>330</v>
      </c>
      <c r="D102" s="6" t="s">
        <v>7</v>
      </c>
      <c r="E102" s="4" t="s">
        <v>331</v>
      </c>
      <c r="G102" s="7" t="s">
        <v>332</v>
      </c>
      <c r="H102" s="4" t="s">
        <v>7</v>
      </c>
      <c r="J102" s="4" t="s">
        <v>7</v>
      </c>
      <c r="L102" s="4" t="s">
        <v>7</v>
      </c>
    </row>
    <row r="103" spans="2:12" x14ac:dyDescent="0.2">
      <c r="B103" s="4" t="s">
        <v>7</v>
      </c>
      <c r="C103" s="5" t="s">
        <v>333</v>
      </c>
      <c r="D103" s="6" t="s">
        <v>7</v>
      </c>
      <c r="E103" s="4" t="s">
        <v>334</v>
      </c>
      <c r="G103" s="7" t="s">
        <v>335</v>
      </c>
      <c r="H103" s="4" t="s">
        <v>7</v>
      </c>
      <c r="J103" s="4" t="s">
        <v>7</v>
      </c>
      <c r="L103" s="4" t="s">
        <v>7</v>
      </c>
    </row>
    <row r="104" spans="2:12" x14ac:dyDescent="0.2">
      <c r="B104" s="4" t="s">
        <v>7</v>
      </c>
      <c r="C104" s="5" t="s">
        <v>336</v>
      </c>
      <c r="D104" s="6" t="s">
        <v>7</v>
      </c>
      <c r="E104" s="4" t="s">
        <v>337</v>
      </c>
      <c r="G104" s="7" t="s">
        <v>338</v>
      </c>
      <c r="H104" s="4" t="s">
        <v>7</v>
      </c>
      <c r="J104" s="4" t="s">
        <v>7</v>
      </c>
      <c r="L104" s="4" t="s">
        <v>7</v>
      </c>
    </row>
    <row r="105" spans="2:12" x14ac:dyDescent="0.2">
      <c r="B105" s="4" t="s">
        <v>7</v>
      </c>
      <c r="C105" s="5" t="s">
        <v>339</v>
      </c>
      <c r="D105" s="6" t="s">
        <v>7</v>
      </c>
      <c r="E105" s="4" t="s">
        <v>340</v>
      </c>
      <c r="G105" s="7" t="s">
        <v>341</v>
      </c>
      <c r="H105" s="4" t="s">
        <v>7</v>
      </c>
      <c r="J105" s="4" t="s">
        <v>7</v>
      </c>
      <c r="L105" s="4" t="s">
        <v>7</v>
      </c>
    </row>
    <row r="106" spans="2:12" x14ac:dyDescent="0.2">
      <c r="B106" s="4" t="s">
        <v>7</v>
      </c>
      <c r="C106" s="5" t="s">
        <v>342</v>
      </c>
      <c r="D106" s="6" t="s">
        <v>7</v>
      </c>
      <c r="E106" s="4" t="s">
        <v>343</v>
      </c>
      <c r="G106" s="7" t="s">
        <v>344</v>
      </c>
      <c r="H106" s="4" t="s">
        <v>7</v>
      </c>
      <c r="J106" s="4" t="s">
        <v>7</v>
      </c>
      <c r="L106" s="4" t="s">
        <v>7</v>
      </c>
    </row>
    <row r="107" spans="2:12" x14ac:dyDescent="0.2">
      <c r="B107" s="4" t="s">
        <v>7</v>
      </c>
      <c r="C107" s="5" t="s">
        <v>345</v>
      </c>
      <c r="D107" s="6" t="s">
        <v>7</v>
      </c>
      <c r="E107" s="4" t="s">
        <v>346</v>
      </c>
      <c r="G107" s="7" t="s">
        <v>347</v>
      </c>
      <c r="H107" s="4" t="s">
        <v>7</v>
      </c>
      <c r="J107" s="4" t="s">
        <v>7</v>
      </c>
      <c r="L107" s="4" t="s">
        <v>7</v>
      </c>
    </row>
    <row r="108" spans="2:12" x14ac:dyDescent="0.2">
      <c r="B108" s="4" t="s">
        <v>7</v>
      </c>
      <c r="C108" s="5" t="s">
        <v>348</v>
      </c>
      <c r="D108" s="6" t="s">
        <v>7</v>
      </c>
      <c r="E108" s="4" t="s">
        <v>349</v>
      </c>
      <c r="G108" s="7" t="s">
        <v>350</v>
      </c>
      <c r="H108" s="4" t="s">
        <v>7</v>
      </c>
      <c r="J108" s="4" t="s">
        <v>7</v>
      </c>
      <c r="L108" s="4" t="s">
        <v>7</v>
      </c>
    </row>
    <row r="109" spans="2:12" x14ac:dyDescent="0.2">
      <c r="B109" s="4" t="s">
        <v>7</v>
      </c>
      <c r="C109" s="5" t="s">
        <v>351</v>
      </c>
      <c r="D109" s="6" t="s">
        <v>7</v>
      </c>
      <c r="E109" s="4" t="s">
        <v>352</v>
      </c>
      <c r="G109" s="7" t="s">
        <v>353</v>
      </c>
      <c r="H109" s="4" t="s">
        <v>7</v>
      </c>
      <c r="J109" s="4" t="s">
        <v>7</v>
      </c>
      <c r="L109" s="4" t="s">
        <v>7</v>
      </c>
    </row>
    <row r="110" spans="2:12" x14ac:dyDescent="0.2">
      <c r="B110" s="4" t="s">
        <v>7</v>
      </c>
      <c r="C110" s="5" t="s">
        <v>354</v>
      </c>
      <c r="D110" s="6" t="s">
        <v>7</v>
      </c>
      <c r="E110" s="4" t="s">
        <v>355</v>
      </c>
      <c r="G110" s="7" t="s">
        <v>356</v>
      </c>
      <c r="H110" s="4" t="s">
        <v>7</v>
      </c>
      <c r="J110" s="4" t="s">
        <v>7</v>
      </c>
      <c r="L110" s="4" t="s">
        <v>7</v>
      </c>
    </row>
    <row r="111" spans="2:12" x14ac:dyDescent="0.2">
      <c r="B111" s="4" t="s">
        <v>7</v>
      </c>
      <c r="C111" s="5" t="s">
        <v>357</v>
      </c>
      <c r="D111" s="6" t="s">
        <v>7</v>
      </c>
      <c r="E111" s="4" t="s">
        <v>358</v>
      </c>
      <c r="G111" s="7" t="s">
        <v>359</v>
      </c>
      <c r="H111" s="4" t="s">
        <v>7</v>
      </c>
      <c r="J111" s="4" t="s">
        <v>7</v>
      </c>
      <c r="L111" s="4" t="s">
        <v>7</v>
      </c>
    </row>
    <row r="112" spans="2:12" x14ac:dyDescent="0.2">
      <c r="B112" s="4" t="s">
        <v>7</v>
      </c>
      <c r="C112" s="5" t="s">
        <v>360</v>
      </c>
      <c r="D112" s="6" t="s">
        <v>7</v>
      </c>
      <c r="E112" s="4" t="s">
        <v>361</v>
      </c>
      <c r="G112" s="7" t="s">
        <v>362</v>
      </c>
      <c r="H112" s="4" t="s">
        <v>7</v>
      </c>
      <c r="J112" s="4" t="s">
        <v>7</v>
      </c>
      <c r="L112" s="4" t="s">
        <v>7</v>
      </c>
    </row>
    <row r="113" spans="2:12" x14ac:dyDescent="0.2">
      <c r="B113" s="4" t="s">
        <v>7</v>
      </c>
      <c r="C113" s="5" t="s">
        <v>363</v>
      </c>
      <c r="D113" s="6" t="s">
        <v>7</v>
      </c>
      <c r="E113" s="4" t="s">
        <v>364</v>
      </c>
      <c r="G113" s="7" t="s">
        <v>365</v>
      </c>
      <c r="H113" s="4" t="s">
        <v>7</v>
      </c>
      <c r="J113" s="4" t="s">
        <v>7</v>
      </c>
      <c r="L113" s="4" t="s">
        <v>7</v>
      </c>
    </row>
    <row r="114" spans="2:12" x14ac:dyDescent="0.2">
      <c r="B114" s="4" t="s">
        <v>7</v>
      </c>
      <c r="C114" s="5" t="s">
        <v>366</v>
      </c>
      <c r="D114" s="6" t="s">
        <v>7</v>
      </c>
      <c r="E114" s="4" t="s">
        <v>367</v>
      </c>
      <c r="G114" s="7" t="s">
        <v>368</v>
      </c>
      <c r="H114" s="4" t="s">
        <v>7</v>
      </c>
      <c r="J114" s="4" t="s">
        <v>7</v>
      </c>
      <c r="L114" s="4" t="s">
        <v>7</v>
      </c>
    </row>
    <row r="115" spans="2:12" x14ac:dyDescent="0.2">
      <c r="B115" s="4" t="s">
        <v>7</v>
      </c>
      <c r="C115" s="5" t="s">
        <v>369</v>
      </c>
      <c r="D115" s="6" t="s">
        <v>7</v>
      </c>
      <c r="E115" s="4" t="s">
        <v>370</v>
      </c>
      <c r="G115" s="7" t="s">
        <v>371</v>
      </c>
      <c r="H115" s="4" t="s">
        <v>7</v>
      </c>
      <c r="J115" s="4" t="s">
        <v>7</v>
      </c>
      <c r="L115" s="4" t="s">
        <v>7</v>
      </c>
    </row>
    <row r="116" spans="2:12" x14ac:dyDescent="0.2">
      <c r="B116" s="4" t="s">
        <v>7</v>
      </c>
      <c r="C116" s="5" t="s">
        <v>372</v>
      </c>
      <c r="D116" s="6" t="s">
        <v>7</v>
      </c>
      <c r="E116" s="4" t="s">
        <v>373</v>
      </c>
      <c r="G116" s="7" t="s">
        <v>374</v>
      </c>
      <c r="H116" s="4" t="s">
        <v>7</v>
      </c>
      <c r="J116" s="4" t="s">
        <v>7</v>
      </c>
      <c r="L116" s="4" t="s">
        <v>7</v>
      </c>
    </row>
    <row r="117" spans="2:12" x14ac:dyDescent="0.2">
      <c r="B117" s="4" t="s">
        <v>7</v>
      </c>
      <c r="C117" s="5" t="s">
        <v>375</v>
      </c>
      <c r="D117" s="6" t="s">
        <v>7</v>
      </c>
      <c r="E117" s="4" t="s">
        <v>376</v>
      </c>
      <c r="G117" s="7" t="s">
        <v>377</v>
      </c>
      <c r="H117" s="4" t="s">
        <v>7</v>
      </c>
      <c r="J117" s="4" t="s">
        <v>7</v>
      </c>
      <c r="L117" s="4" t="s">
        <v>7</v>
      </c>
    </row>
    <row r="118" spans="2:12" x14ac:dyDescent="0.2">
      <c r="B118" s="4" t="s">
        <v>7</v>
      </c>
      <c r="C118" s="5" t="s">
        <v>378</v>
      </c>
      <c r="D118" s="6" t="s">
        <v>7</v>
      </c>
      <c r="E118" s="4" t="s">
        <v>379</v>
      </c>
      <c r="G118" s="7" t="s">
        <v>380</v>
      </c>
      <c r="H118" s="4" t="s">
        <v>7</v>
      </c>
      <c r="J118" s="4" t="s">
        <v>7</v>
      </c>
      <c r="L118" s="4" t="s">
        <v>7</v>
      </c>
    </row>
    <row r="119" spans="2:12" x14ac:dyDescent="0.2">
      <c r="B119" s="4" t="s">
        <v>7</v>
      </c>
      <c r="C119" s="5" t="s">
        <v>381</v>
      </c>
      <c r="D119" s="6" t="s">
        <v>7</v>
      </c>
      <c r="E119" s="4" t="s">
        <v>382</v>
      </c>
      <c r="G119" s="7" t="s">
        <v>383</v>
      </c>
      <c r="H119" s="4" t="s">
        <v>7</v>
      </c>
      <c r="J119" s="4" t="s">
        <v>7</v>
      </c>
      <c r="L119" s="4" t="s">
        <v>7</v>
      </c>
    </row>
    <row r="120" spans="2:12" x14ac:dyDescent="0.2">
      <c r="B120" s="4" t="s">
        <v>7</v>
      </c>
      <c r="C120" s="5" t="s">
        <v>384</v>
      </c>
      <c r="D120" s="6" t="s">
        <v>7</v>
      </c>
      <c r="E120" s="4" t="s">
        <v>385</v>
      </c>
      <c r="G120" s="7" t="s">
        <v>386</v>
      </c>
      <c r="H120" s="4" t="s">
        <v>7</v>
      </c>
      <c r="J120" s="4" t="s">
        <v>7</v>
      </c>
      <c r="L120" s="4" t="s">
        <v>7</v>
      </c>
    </row>
    <row r="121" spans="2:12" x14ac:dyDescent="0.2">
      <c r="B121" s="4" t="s">
        <v>7</v>
      </c>
      <c r="C121" s="5" t="s">
        <v>387</v>
      </c>
      <c r="D121" s="6" t="s">
        <v>7</v>
      </c>
      <c r="E121" s="4" t="s">
        <v>388</v>
      </c>
      <c r="G121" s="7" t="s">
        <v>389</v>
      </c>
      <c r="H121" s="4" t="s">
        <v>7</v>
      </c>
      <c r="J121" s="4" t="s">
        <v>7</v>
      </c>
      <c r="L121" s="4" t="s">
        <v>7</v>
      </c>
    </row>
    <row r="122" spans="2:12" x14ac:dyDescent="0.2">
      <c r="B122" s="4" t="s">
        <v>7</v>
      </c>
      <c r="C122" s="5" t="s">
        <v>390</v>
      </c>
      <c r="D122" s="6" t="s">
        <v>7</v>
      </c>
      <c r="E122" s="4" t="s">
        <v>391</v>
      </c>
      <c r="G122" s="7" t="s">
        <v>392</v>
      </c>
      <c r="H122" s="4" t="s">
        <v>7</v>
      </c>
      <c r="J122" s="4" t="s">
        <v>7</v>
      </c>
      <c r="L122" s="4" t="s">
        <v>7</v>
      </c>
    </row>
    <row r="123" spans="2:12" x14ac:dyDescent="0.2">
      <c r="B123" s="4" t="s">
        <v>7</v>
      </c>
      <c r="C123" s="5" t="s">
        <v>393</v>
      </c>
      <c r="D123" s="6" t="s">
        <v>7</v>
      </c>
      <c r="E123" s="4" t="s">
        <v>394</v>
      </c>
      <c r="G123" s="7" t="s">
        <v>395</v>
      </c>
      <c r="H123" s="4" t="s">
        <v>7</v>
      </c>
      <c r="J123" s="4" t="s">
        <v>7</v>
      </c>
      <c r="L123" s="4" t="s">
        <v>7</v>
      </c>
    </row>
    <row r="124" spans="2:12" x14ac:dyDescent="0.2">
      <c r="B124" s="4" t="s">
        <v>7</v>
      </c>
      <c r="C124" s="5" t="s">
        <v>396</v>
      </c>
      <c r="D124" s="6" t="s">
        <v>7</v>
      </c>
      <c r="E124" s="4" t="s">
        <v>397</v>
      </c>
      <c r="G124" s="7" t="s">
        <v>398</v>
      </c>
      <c r="H124" s="4" t="s">
        <v>7</v>
      </c>
      <c r="J124" s="4" t="s">
        <v>7</v>
      </c>
      <c r="L124" s="4" t="s">
        <v>7</v>
      </c>
    </row>
    <row r="125" spans="2:12" x14ac:dyDescent="0.2">
      <c r="B125" s="4" t="s">
        <v>7</v>
      </c>
      <c r="C125" s="5" t="s">
        <v>399</v>
      </c>
      <c r="D125" s="6" t="s">
        <v>7</v>
      </c>
      <c r="E125" s="4" t="s">
        <v>400</v>
      </c>
      <c r="G125" s="7" t="s">
        <v>401</v>
      </c>
      <c r="H125" s="4" t="s">
        <v>7</v>
      </c>
      <c r="J125" s="4" t="s">
        <v>7</v>
      </c>
      <c r="L125" s="4" t="s">
        <v>7</v>
      </c>
    </row>
    <row r="126" spans="2:12" x14ac:dyDescent="0.2">
      <c r="B126" s="4" t="s">
        <v>7</v>
      </c>
      <c r="C126" s="5" t="s">
        <v>402</v>
      </c>
      <c r="D126" s="6" t="s">
        <v>7</v>
      </c>
      <c r="E126" s="4" t="s">
        <v>403</v>
      </c>
      <c r="G126" s="7" t="s">
        <v>404</v>
      </c>
      <c r="H126" s="4" t="s">
        <v>7</v>
      </c>
      <c r="J126" s="4" t="s">
        <v>7</v>
      </c>
      <c r="L126" s="4" t="s">
        <v>7</v>
      </c>
    </row>
    <row r="127" spans="2:12" x14ac:dyDescent="0.2">
      <c r="B127" s="4" t="s">
        <v>7</v>
      </c>
      <c r="C127" s="5" t="s">
        <v>405</v>
      </c>
      <c r="D127" s="6" t="s">
        <v>7</v>
      </c>
      <c r="E127" s="4" t="s">
        <v>406</v>
      </c>
      <c r="G127" s="7" t="s">
        <v>407</v>
      </c>
      <c r="H127" s="4" t="s">
        <v>7</v>
      </c>
      <c r="J127" s="4" t="s">
        <v>7</v>
      </c>
      <c r="L127" s="4" t="s">
        <v>7</v>
      </c>
    </row>
    <row r="128" spans="2:12" x14ac:dyDescent="0.2">
      <c r="B128" s="4" t="s">
        <v>7</v>
      </c>
      <c r="C128" s="5" t="s">
        <v>408</v>
      </c>
      <c r="D128" s="6" t="s">
        <v>7</v>
      </c>
      <c r="E128" s="4" t="s">
        <v>409</v>
      </c>
      <c r="G128" s="7" t="s">
        <v>410</v>
      </c>
      <c r="H128" s="4" t="s">
        <v>7</v>
      </c>
      <c r="J128" s="4" t="s">
        <v>7</v>
      </c>
      <c r="L128" s="4" t="s">
        <v>7</v>
      </c>
    </row>
    <row r="129" spans="2:12" x14ac:dyDescent="0.2">
      <c r="B129" s="4" t="s">
        <v>7</v>
      </c>
      <c r="C129" s="5" t="s">
        <v>411</v>
      </c>
      <c r="D129" s="6" t="s">
        <v>7</v>
      </c>
      <c r="E129" s="4" t="s">
        <v>412</v>
      </c>
      <c r="G129" s="7" t="s">
        <v>413</v>
      </c>
      <c r="H129" s="4" t="s">
        <v>7</v>
      </c>
      <c r="J129" s="4" t="s">
        <v>7</v>
      </c>
      <c r="L129" s="4" t="s">
        <v>7</v>
      </c>
    </row>
    <row r="130" spans="2:12" x14ac:dyDescent="0.2">
      <c r="B130" s="4" t="s">
        <v>7</v>
      </c>
      <c r="C130" s="5" t="s">
        <v>414</v>
      </c>
      <c r="D130" s="6" t="s">
        <v>7</v>
      </c>
      <c r="E130" s="4" t="s">
        <v>415</v>
      </c>
      <c r="G130" s="7" t="s">
        <v>416</v>
      </c>
      <c r="H130" s="4" t="s">
        <v>7</v>
      </c>
      <c r="J130" s="4" t="s">
        <v>7</v>
      </c>
      <c r="L130" s="4" t="s">
        <v>7</v>
      </c>
    </row>
    <row r="131" spans="2:12" x14ac:dyDescent="0.2">
      <c r="B131" s="4" t="s">
        <v>7</v>
      </c>
      <c r="C131" s="5" t="s">
        <v>417</v>
      </c>
      <c r="D131" s="6" t="s">
        <v>7</v>
      </c>
      <c r="E131" s="4" t="s">
        <v>418</v>
      </c>
      <c r="G131" s="7" t="s">
        <v>419</v>
      </c>
      <c r="H131" s="4" t="s">
        <v>7</v>
      </c>
      <c r="J131" s="4" t="s">
        <v>7</v>
      </c>
      <c r="L131" s="4" t="s">
        <v>7</v>
      </c>
    </row>
    <row r="132" spans="2:12" x14ac:dyDescent="0.2">
      <c r="B132" s="4" t="s">
        <v>7</v>
      </c>
      <c r="C132" s="5" t="s">
        <v>420</v>
      </c>
      <c r="D132" s="6" t="s">
        <v>7</v>
      </c>
      <c r="E132" s="4" t="s">
        <v>421</v>
      </c>
      <c r="G132" s="7" t="s">
        <v>422</v>
      </c>
      <c r="H132" s="4" t="s">
        <v>7</v>
      </c>
      <c r="J132" s="4" t="s">
        <v>7</v>
      </c>
      <c r="L132" s="4" t="s">
        <v>7</v>
      </c>
    </row>
    <row r="133" spans="2:12" x14ac:dyDescent="0.2">
      <c r="B133" s="4" t="s">
        <v>7</v>
      </c>
      <c r="C133" s="5" t="s">
        <v>423</v>
      </c>
      <c r="D133" s="6" t="s">
        <v>7</v>
      </c>
      <c r="E133" s="4" t="s">
        <v>424</v>
      </c>
      <c r="G133" s="7" t="s">
        <v>425</v>
      </c>
      <c r="H133" s="4" t="s">
        <v>7</v>
      </c>
      <c r="J133" s="4" t="s">
        <v>7</v>
      </c>
      <c r="L133" s="4" t="s">
        <v>7</v>
      </c>
    </row>
    <row r="134" spans="2:12" x14ac:dyDescent="0.2">
      <c r="B134" s="4" t="s">
        <v>7</v>
      </c>
      <c r="C134" s="5" t="s">
        <v>426</v>
      </c>
      <c r="D134" s="6" t="s">
        <v>7</v>
      </c>
      <c r="E134" s="4" t="s">
        <v>427</v>
      </c>
      <c r="G134" s="7" t="s">
        <v>428</v>
      </c>
      <c r="H134" s="4" t="s">
        <v>7</v>
      </c>
      <c r="J134" s="4" t="s">
        <v>7</v>
      </c>
      <c r="L134" s="4" t="s">
        <v>7</v>
      </c>
    </row>
    <row r="135" spans="2:12" x14ac:dyDescent="0.2">
      <c r="B135" s="4" t="s">
        <v>7</v>
      </c>
      <c r="C135" s="5" t="s">
        <v>429</v>
      </c>
      <c r="D135" s="6" t="s">
        <v>7</v>
      </c>
      <c r="E135" s="4" t="s">
        <v>430</v>
      </c>
      <c r="G135" s="7" t="s">
        <v>431</v>
      </c>
      <c r="H135" s="4" t="s">
        <v>7</v>
      </c>
      <c r="J135" s="4" t="s">
        <v>7</v>
      </c>
      <c r="L135" s="4" t="s">
        <v>7</v>
      </c>
    </row>
    <row r="136" spans="2:12" x14ac:dyDescent="0.2">
      <c r="B136" s="4" t="s">
        <v>7</v>
      </c>
      <c r="C136" s="5" t="s">
        <v>432</v>
      </c>
      <c r="D136" s="6" t="s">
        <v>7</v>
      </c>
      <c r="E136" s="4" t="s">
        <v>433</v>
      </c>
      <c r="G136" s="7" t="s">
        <v>434</v>
      </c>
      <c r="H136" s="4" t="s">
        <v>7</v>
      </c>
      <c r="J136" s="4" t="s">
        <v>7</v>
      </c>
      <c r="L136" s="4" t="s">
        <v>7</v>
      </c>
    </row>
    <row r="137" spans="2:12" x14ac:dyDescent="0.2">
      <c r="B137" s="4" t="s">
        <v>7</v>
      </c>
      <c r="C137" s="5" t="s">
        <v>435</v>
      </c>
      <c r="D137" s="6" t="s">
        <v>7</v>
      </c>
      <c r="E137" s="4" t="s">
        <v>436</v>
      </c>
      <c r="G137" s="7" t="s">
        <v>437</v>
      </c>
      <c r="H137" s="4" t="s">
        <v>7</v>
      </c>
      <c r="J137" s="4" t="s">
        <v>7</v>
      </c>
      <c r="L137" s="4" t="s">
        <v>7</v>
      </c>
    </row>
    <row r="138" spans="2:12" x14ac:dyDescent="0.2">
      <c r="B138" s="4" t="s">
        <v>7</v>
      </c>
      <c r="C138" s="5" t="s">
        <v>438</v>
      </c>
      <c r="D138" s="6" t="s">
        <v>7</v>
      </c>
      <c r="E138" s="4" t="s">
        <v>439</v>
      </c>
      <c r="G138" s="7" t="s">
        <v>440</v>
      </c>
      <c r="H138" s="4" t="s">
        <v>7</v>
      </c>
      <c r="J138" s="4" t="s">
        <v>7</v>
      </c>
      <c r="L138" s="4" t="s">
        <v>7</v>
      </c>
    </row>
    <row r="139" spans="2:12" x14ac:dyDescent="0.2">
      <c r="B139" s="4" t="s">
        <v>7</v>
      </c>
      <c r="C139" s="5" t="s">
        <v>441</v>
      </c>
      <c r="D139" s="6" t="s">
        <v>7</v>
      </c>
      <c r="E139" s="4" t="s">
        <v>442</v>
      </c>
      <c r="G139" s="7" t="s">
        <v>443</v>
      </c>
      <c r="H139" s="4" t="s">
        <v>7</v>
      </c>
      <c r="J139" s="4" t="s">
        <v>7</v>
      </c>
      <c r="L139" s="4" t="s">
        <v>7</v>
      </c>
    </row>
    <row r="140" spans="2:12" x14ac:dyDescent="0.2">
      <c r="B140" s="4" t="s">
        <v>7</v>
      </c>
      <c r="C140" s="5" t="s">
        <v>444</v>
      </c>
      <c r="D140" s="6" t="s">
        <v>7</v>
      </c>
      <c r="E140" s="4" t="s">
        <v>445</v>
      </c>
      <c r="G140" s="7" t="s">
        <v>446</v>
      </c>
      <c r="H140" s="4" t="s">
        <v>7</v>
      </c>
      <c r="J140" s="4" t="s">
        <v>7</v>
      </c>
      <c r="L140" s="4" t="s">
        <v>7</v>
      </c>
    </row>
    <row r="141" spans="2:12" x14ac:dyDescent="0.2">
      <c r="B141" s="4" t="s">
        <v>7</v>
      </c>
      <c r="C141" s="5" t="s">
        <v>447</v>
      </c>
      <c r="D141" s="6" t="s">
        <v>7</v>
      </c>
      <c r="E141" s="4" t="s">
        <v>448</v>
      </c>
      <c r="G141" s="7" t="s">
        <v>449</v>
      </c>
      <c r="H141" s="4" t="s">
        <v>7</v>
      </c>
      <c r="J141" s="4" t="s">
        <v>7</v>
      </c>
      <c r="L141" s="4" t="s">
        <v>7</v>
      </c>
    </row>
    <row r="142" spans="2:12" x14ac:dyDescent="0.2">
      <c r="B142" s="4" t="s">
        <v>7</v>
      </c>
      <c r="C142" s="5" t="s">
        <v>450</v>
      </c>
      <c r="D142" s="6" t="s">
        <v>7</v>
      </c>
      <c r="E142" s="4" t="s">
        <v>451</v>
      </c>
      <c r="G142" s="7" t="s">
        <v>452</v>
      </c>
      <c r="H142" s="4" t="s">
        <v>7</v>
      </c>
      <c r="J142" s="4" t="s">
        <v>7</v>
      </c>
      <c r="L142" s="4" t="s">
        <v>7</v>
      </c>
    </row>
    <row r="143" spans="2:12" x14ac:dyDescent="0.2">
      <c r="B143" s="4" t="s">
        <v>7</v>
      </c>
      <c r="C143" s="5" t="s">
        <v>453</v>
      </c>
      <c r="D143" s="6" t="s">
        <v>7</v>
      </c>
      <c r="E143" s="4" t="s">
        <v>454</v>
      </c>
      <c r="G143" s="7" t="s">
        <v>455</v>
      </c>
      <c r="H143" s="4" t="s">
        <v>7</v>
      </c>
      <c r="J143" s="4" t="s">
        <v>7</v>
      </c>
      <c r="L143" s="4" t="s">
        <v>7</v>
      </c>
    </row>
    <row r="144" spans="2:12" x14ac:dyDescent="0.2">
      <c r="B144" s="4" t="s">
        <v>7</v>
      </c>
      <c r="C144" s="5" t="s">
        <v>456</v>
      </c>
      <c r="D144" s="6" t="s">
        <v>7</v>
      </c>
      <c r="E144" s="4" t="s">
        <v>457</v>
      </c>
      <c r="G144" s="7" t="s">
        <v>458</v>
      </c>
      <c r="H144" s="4" t="s">
        <v>7</v>
      </c>
      <c r="J144" s="4" t="s">
        <v>7</v>
      </c>
      <c r="L144" s="4" t="s">
        <v>7</v>
      </c>
    </row>
    <row r="145" spans="2:12" x14ac:dyDescent="0.2">
      <c r="B145" s="4" t="s">
        <v>7</v>
      </c>
      <c r="C145" s="5" t="s">
        <v>459</v>
      </c>
      <c r="D145" s="6" t="s">
        <v>7</v>
      </c>
      <c r="E145" s="4" t="s">
        <v>460</v>
      </c>
      <c r="G145" s="7" t="s">
        <v>461</v>
      </c>
      <c r="H145" s="4" t="s">
        <v>7</v>
      </c>
      <c r="J145" s="4" t="s">
        <v>7</v>
      </c>
      <c r="L145" s="4" t="s">
        <v>7</v>
      </c>
    </row>
    <row r="146" spans="2:12" x14ac:dyDescent="0.2">
      <c r="B146" s="4" t="s">
        <v>7</v>
      </c>
      <c r="C146" s="5" t="s">
        <v>462</v>
      </c>
      <c r="D146" s="6" t="s">
        <v>7</v>
      </c>
      <c r="E146" s="4" t="s">
        <v>463</v>
      </c>
      <c r="G146" s="7" t="s">
        <v>464</v>
      </c>
      <c r="H146" s="4" t="s">
        <v>7</v>
      </c>
      <c r="J146" s="4" t="s">
        <v>7</v>
      </c>
      <c r="L146" s="4" t="s">
        <v>7</v>
      </c>
    </row>
    <row r="147" spans="2:12" x14ac:dyDescent="0.2">
      <c r="B147" s="4" t="s">
        <v>7</v>
      </c>
      <c r="C147" s="5" t="s">
        <v>465</v>
      </c>
      <c r="D147" s="6" t="s">
        <v>7</v>
      </c>
      <c r="E147" s="4" t="s">
        <v>466</v>
      </c>
      <c r="G147" s="7" t="s">
        <v>467</v>
      </c>
      <c r="H147" s="4" t="s">
        <v>7</v>
      </c>
      <c r="J147" s="4" t="s">
        <v>7</v>
      </c>
      <c r="L147" s="4" t="s">
        <v>7</v>
      </c>
    </row>
    <row r="148" spans="2:12" x14ac:dyDescent="0.2">
      <c r="B148" s="4" t="s">
        <v>7</v>
      </c>
      <c r="C148" s="5" t="s">
        <v>468</v>
      </c>
      <c r="D148" s="6" t="s">
        <v>7</v>
      </c>
      <c r="E148" s="4" t="s">
        <v>469</v>
      </c>
      <c r="G148" s="7" t="s">
        <v>470</v>
      </c>
      <c r="H148" s="4" t="s">
        <v>7</v>
      </c>
      <c r="J148" s="4" t="s">
        <v>7</v>
      </c>
      <c r="L148" s="4" t="s">
        <v>7</v>
      </c>
    </row>
    <row r="149" spans="2:12" x14ac:dyDescent="0.2">
      <c r="B149" s="4" t="s">
        <v>7</v>
      </c>
      <c r="C149" s="5" t="s">
        <v>471</v>
      </c>
      <c r="D149" s="6" t="s">
        <v>7</v>
      </c>
      <c r="E149" s="4" t="s">
        <v>472</v>
      </c>
      <c r="G149" s="7" t="s">
        <v>473</v>
      </c>
      <c r="H149" s="4" t="s">
        <v>7</v>
      </c>
      <c r="J149" s="4" t="s">
        <v>7</v>
      </c>
      <c r="L149" s="4" t="s">
        <v>7</v>
      </c>
    </row>
    <row r="150" spans="2:12" x14ac:dyDescent="0.2">
      <c r="B150" s="4" t="s">
        <v>7</v>
      </c>
      <c r="C150" s="5" t="s">
        <v>474</v>
      </c>
      <c r="D150" s="6" t="s">
        <v>7</v>
      </c>
      <c r="E150" s="4" t="s">
        <v>475</v>
      </c>
      <c r="G150" s="7" t="s">
        <v>476</v>
      </c>
      <c r="H150" s="4" t="s">
        <v>7</v>
      </c>
      <c r="J150" s="4" t="s">
        <v>7</v>
      </c>
      <c r="L150" s="4" t="s">
        <v>7</v>
      </c>
    </row>
    <row r="151" spans="2:12" x14ac:dyDescent="0.2">
      <c r="B151" s="4" t="s">
        <v>7</v>
      </c>
      <c r="C151" s="5" t="s">
        <v>477</v>
      </c>
      <c r="D151" s="6" t="s">
        <v>7</v>
      </c>
      <c r="E151" s="4" t="s">
        <v>478</v>
      </c>
      <c r="G151" s="7" t="s">
        <v>479</v>
      </c>
      <c r="H151" s="4" t="s">
        <v>7</v>
      </c>
      <c r="J151" s="4" t="s">
        <v>7</v>
      </c>
      <c r="L151" s="4" t="s">
        <v>7</v>
      </c>
    </row>
    <row r="152" spans="2:12" x14ac:dyDescent="0.2">
      <c r="B152" s="4" t="s">
        <v>7</v>
      </c>
      <c r="C152" s="5" t="s">
        <v>480</v>
      </c>
      <c r="D152" s="6" t="s">
        <v>7</v>
      </c>
      <c r="E152" s="4" t="s">
        <v>481</v>
      </c>
      <c r="G152" s="7" t="s">
        <v>482</v>
      </c>
      <c r="H152" s="4" t="s">
        <v>7</v>
      </c>
      <c r="J152" s="4" t="s">
        <v>7</v>
      </c>
      <c r="L152" s="4" t="s">
        <v>7</v>
      </c>
    </row>
    <row r="153" spans="2:12" x14ac:dyDescent="0.2">
      <c r="B153" s="4" t="s">
        <v>7</v>
      </c>
      <c r="C153" s="5" t="s">
        <v>483</v>
      </c>
      <c r="D153" s="6" t="s">
        <v>7</v>
      </c>
      <c r="E153" s="4" t="s">
        <v>484</v>
      </c>
      <c r="G153" s="7" t="s">
        <v>485</v>
      </c>
      <c r="H153" s="4" t="s">
        <v>7</v>
      </c>
      <c r="J153" s="4" t="s">
        <v>7</v>
      </c>
      <c r="L153" s="4" t="s">
        <v>7</v>
      </c>
    </row>
    <row r="154" spans="2:12" x14ac:dyDescent="0.2">
      <c r="B154" s="4" t="s">
        <v>7</v>
      </c>
      <c r="C154" s="5" t="s">
        <v>486</v>
      </c>
      <c r="D154" s="6" t="s">
        <v>7</v>
      </c>
      <c r="E154" s="4" t="s">
        <v>487</v>
      </c>
      <c r="G154" s="7" t="s">
        <v>488</v>
      </c>
      <c r="H154" s="4" t="s">
        <v>7</v>
      </c>
      <c r="J154" s="4" t="s">
        <v>7</v>
      </c>
      <c r="L154" s="4" t="s">
        <v>7</v>
      </c>
    </row>
    <row r="155" spans="2:12" x14ac:dyDescent="0.2">
      <c r="B155" s="4" t="s">
        <v>7</v>
      </c>
      <c r="C155" s="5" t="s">
        <v>489</v>
      </c>
      <c r="D155" s="6" t="s">
        <v>7</v>
      </c>
      <c r="E155" s="4" t="s">
        <v>490</v>
      </c>
      <c r="G155" s="7" t="s">
        <v>491</v>
      </c>
      <c r="H155" s="4" t="s">
        <v>7</v>
      </c>
      <c r="J155" s="4" t="s">
        <v>7</v>
      </c>
      <c r="L155" s="4" t="s">
        <v>7</v>
      </c>
    </row>
    <row r="156" spans="2:12" x14ac:dyDescent="0.2">
      <c r="B156" s="4" t="s">
        <v>7</v>
      </c>
      <c r="C156" s="5" t="s">
        <v>492</v>
      </c>
      <c r="D156" s="6" t="s">
        <v>7</v>
      </c>
      <c r="E156" s="4" t="s">
        <v>493</v>
      </c>
      <c r="G156" s="7" t="s">
        <v>494</v>
      </c>
      <c r="H156" s="4" t="s">
        <v>7</v>
      </c>
      <c r="J156" s="4" t="s">
        <v>7</v>
      </c>
      <c r="L156" s="4" t="s">
        <v>7</v>
      </c>
    </row>
    <row r="157" spans="2:12" x14ac:dyDescent="0.2">
      <c r="B157" s="4" t="s">
        <v>7</v>
      </c>
      <c r="C157" s="5" t="s">
        <v>495</v>
      </c>
      <c r="D157" s="6" t="s">
        <v>7</v>
      </c>
      <c r="E157" s="4" t="s">
        <v>496</v>
      </c>
      <c r="G157" s="7" t="s">
        <v>497</v>
      </c>
      <c r="H157" s="4" t="s">
        <v>7</v>
      </c>
      <c r="J157" s="4" t="s">
        <v>7</v>
      </c>
      <c r="L157" s="4" t="s">
        <v>7</v>
      </c>
    </row>
    <row r="158" spans="2:12" x14ac:dyDescent="0.2">
      <c r="B158" s="4" t="s">
        <v>7</v>
      </c>
      <c r="C158" s="5" t="s">
        <v>498</v>
      </c>
      <c r="D158" s="6" t="s">
        <v>7</v>
      </c>
      <c r="E158" s="4" t="s">
        <v>499</v>
      </c>
      <c r="G158" s="7" t="s">
        <v>500</v>
      </c>
      <c r="H158" s="4" t="s">
        <v>7</v>
      </c>
      <c r="J158" s="4" t="s">
        <v>7</v>
      </c>
      <c r="L158" s="4" t="s">
        <v>7</v>
      </c>
    </row>
    <row r="159" spans="2:12" x14ac:dyDescent="0.2">
      <c r="B159" s="4" t="s">
        <v>7</v>
      </c>
      <c r="C159" s="5" t="s">
        <v>501</v>
      </c>
      <c r="D159" s="6" t="s">
        <v>7</v>
      </c>
      <c r="E159" s="4" t="s">
        <v>502</v>
      </c>
      <c r="G159" s="7" t="s">
        <v>503</v>
      </c>
      <c r="H159" s="4" t="s">
        <v>7</v>
      </c>
      <c r="J159" s="4" t="s">
        <v>7</v>
      </c>
      <c r="L159" s="4" t="s">
        <v>7</v>
      </c>
    </row>
    <row r="160" spans="2:12" x14ac:dyDescent="0.2">
      <c r="B160" s="4" t="s">
        <v>7</v>
      </c>
      <c r="C160" s="5" t="s">
        <v>504</v>
      </c>
      <c r="D160" s="6" t="s">
        <v>7</v>
      </c>
      <c r="E160" s="4" t="s">
        <v>505</v>
      </c>
      <c r="G160" s="7" t="s">
        <v>506</v>
      </c>
      <c r="H160" s="4" t="s">
        <v>7</v>
      </c>
      <c r="J160" s="4" t="s">
        <v>7</v>
      </c>
      <c r="L160" s="4" t="s">
        <v>7</v>
      </c>
    </row>
    <row r="161" spans="2:12" x14ac:dyDescent="0.2">
      <c r="B161" s="4" t="s">
        <v>7</v>
      </c>
      <c r="C161" s="5" t="s">
        <v>507</v>
      </c>
      <c r="D161" s="6" t="s">
        <v>7</v>
      </c>
      <c r="E161" s="4" t="s">
        <v>508</v>
      </c>
      <c r="G161" s="7" t="s">
        <v>509</v>
      </c>
      <c r="H161" s="4" t="s">
        <v>7</v>
      </c>
      <c r="J161" s="4" t="s">
        <v>7</v>
      </c>
      <c r="L161" s="4" t="s">
        <v>7</v>
      </c>
    </row>
    <row r="162" spans="2:12" x14ac:dyDescent="0.2">
      <c r="B162" s="4" t="s">
        <v>7</v>
      </c>
      <c r="C162" s="5" t="s">
        <v>510</v>
      </c>
      <c r="D162" s="6" t="s">
        <v>7</v>
      </c>
      <c r="E162" s="4" t="s">
        <v>511</v>
      </c>
      <c r="G162" s="7" t="s">
        <v>512</v>
      </c>
      <c r="H162" s="4" t="s">
        <v>7</v>
      </c>
      <c r="J162" s="4" t="s">
        <v>7</v>
      </c>
      <c r="L162" s="4" t="s">
        <v>7</v>
      </c>
    </row>
    <row r="163" spans="2:12" x14ac:dyDescent="0.2">
      <c r="B163" s="4" t="s">
        <v>7</v>
      </c>
      <c r="C163" s="5" t="s">
        <v>513</v>
      </c>
      <c r="D163" s="6" t="s">
        <v>7</v>
      </c>
      <c r="E163" s="4" t="s">
        <v>514</v>
      </c>
      <c r="G163" s="7" t="s">
        <v>515</v>
      </c>
      <c r="H163" s="4" t="s">
        <v>7</v>
      </c>
      <c r="J163" s="4" t="s">
        <v>7</v>
      </c>
      <c r="L163" s="4" t="s">
        <v>7</v>
      </c>
    </row>
    <row r="164" spans="2:12" x14ac:dyDescent="0.2">
      <c r="B164" s="4" t="s">
        <v>7</v>
      </c>
      <c r="C164" s="5" t="s">
        <v>516</v>
      </c>
      <c r="D164" s="6" t="s">
        <v>7</v>
      </c>
      <c r="E164" s="4" t="s">
        <v>517</v>
      </c>
      <c r="G164" s="7" t="s">
        <v>518</v>
      </c>
      <c r="H164" s="4" t="s">
        <v>7</v>
      </c>
      <c r="J164" s="4" t="s">
        <v>7</v>
      </c>
      <c r="L164" s="4" t="s">
        <v>7</v>
      </c>
    </row>
    <row r="165" spans="2:12" x14ac:dyDescent="0.2">
      <c r="B165" s="4" t="s">
        <v>7</v>
      </c>
      <c r="C165" s="5" t="s">
        <v>519</v>
      </c>
      <c r="D165" s="6" t="s">
        <v>7</v>
      </c>
      <c r="E165" s="4" t="s">
        <v>520</v>
      </c>
      <c r="G165" s="7" t="s">
        <v>521</v>
      </c>
      <c r="H165" s="4" t="s">
        <v>7</v>
      </c>
      <c r="J165" s="4" t="s">
        <v>7</v>
      </c>
      <c r="L165" s="4" t="s">
        <v>7</v>
      </c>
    </row>
    <row r="166" spans="2:12" x14ac:dyDescent="0.2">
      <c r="B166" s="4" t="s">
        <v>7</v>
      </c>
      <c r="C166" s="5" t="s">
        <v>522</v>
      </c>
      <c r="D166" s="6" t="s">
        <v>7</v>
      </c>
      <c r="E166" s="4" t="s">
        <v>523</v>
      </c>
      <c r="G166" s="7" t="s">
        <v>524</v>
      </c>
      <c r="H166" s="4" t="s">
        <v>7</v>
      </c>
      <c r="J166" s="4" t="s">
        <v>7</v>
      </c>
      <c r="L166" s="4" t="s">
        <v>7</v>
      </c>
    </row>
    <row r="167" spans="2:12" x14ac:dyDescent="0.2">
      <c r="B167" s="4" t="s">
        <v>7</v>
      </c>
      <c r="C167" s="5" t="s">
        <v>525</v>
      </c>
      <c r="D167" s="6" t="s">
        <v>7</v>
      </c>
      <c r="E167" s="4" t="s">
        <v>526</v>
      </c>
      <c r="G167" s="7" t="s">
        <v>527</v>
      </c>
      <c r="H167" s="4" t="s">
        <v>7</v>
      </c>
      <c r="J167" s="4" t="s">
        <v>7</v>
      </c>
      <c r="L167" s="4" t="s">
        <v>7</v>
      </c>
    </row>
    <row r="168" spans="2:12" x14ac:dyDescent="0.2">
      <c r="B168" s="4" t="s">
        <v>7</v>
      </c>
      <c r="C168" s="5" t="s">
        <v>528</v>
      </c>
      <c r="D168" s="6" t="s">
        <v>7</v>
      </c>
      <c r="E168" s="4" t="s">
        <v>529</v>
      </c>
      <c r="G168" s="7" t="s">
        <v>530</v>
      </c>
      <c r="H168" s="4" t="s">
        <v>7</v>
      </c>
      <c r="J168" s="4" t="s">
        <v>7</v>
      </c>
      <c r="L168" s="4" t="s">
        <v>7</v>
      </c>
    </row>
    <row r="169" spans="2:12" x14ac:dyDescent="0.2">
      <c r="B169" s="4" t="s">
        <v>7</v>
      </c>
      <c r="C169" s="5" t="s">
        <v>531</v>
      </c>
      <c r="D169" s="6" t="s">
        <v>7</v>
      </c>
      <c r="E169" s="4" t="s">
        <v>532</v>
      </c>
      <c r="G169" s="7" t="s">
        <v>533</v>
      </c>
      <c r="H169" s="4" t="s">
        <v>7</v>
      </c>
      <c r="J169" s="4" t="s">
        <v>7</v>
      </c>
      <c r="L169" s="4" t="s">
        <v>7</v>
      </c>
    </row>
    <row r="170" spans="2:12" x14ac:dyDescent="0.2">
      <c r="B170" s="4" t="s">
        <v>7</v>
      </c>
      <c r="C170" s="5" t="s">
        <v>534</v>
      </c>
      <c r="D170" s="6" t="s">
        <v>7</v>
      </c>
      <c r="E170" s="4" t="s">
        <v>535</v>
      </c>
      <c r="G170" s="7" t="s">
        <v>536</v>
      </c>
      <c r="H170" s="4" t="s">
        <v>7</v>
      </c>
      <c r="J170" s="4" t="s">
        <v>7</v>
      </c>
      <c r="L170" s="4" t="s">
        <v>7</v>
      </c>
    </row>
    <row r="171" spans="2:12" x14ac:dyDescent="0.2">
      <c r="D171" s="6" t="s">
        <v>7</v>
      </c>
      <c r="E171" s="4" t="s">
        <v>537</v>
      </c>
      <c r="G171" s="7" t="s">
        <v>538</v>
      </c>
      <c r="H171" s="4" t="s">
        <v>7</v>
      </c>
      <c r="J171" s="4" t="s">
        <v>7</v>
      </c>
      <c r="L171" s="4" t="s">
        <v>7</v>
      </c>
    </row>
    <row r="172" spans="2:12" x14ac:dyDescent="0.2">
      <c r="D172" s="6" t="s">
        <v>7</v>
      </c>
      <c r="E172" s="4" t="s">
        <v>539</v>
      </c>
      <c r="G172" s="7" t="s">
        <v>540</v>
      </c>
      <c r="H172" s="4" t="s">
        <v>7</v>
      </c>
      <c r="J172" s="4" t="s">
        <v>7</v>
      </c>
      <c r="L172" s="4" t="s">
        <v>7</v>
      </c>
    </row>
    <row r="173" spans="2:12" x14ac:dyDescent="0.2">
      <c r="D173" s="6" t="s">
        <v>7</v>
      </c>
      <c r="E173" s="4" t="s">
        <v>541</v>
      </c>
      <c r="G173" s="7" t="s">
        <v>542</v>
      </c>
      <c r="H173" s="4" t="s">
        <v>7</v>
      </c>
      <c r="J173" s="4" t="s">
        <v>7</v>
      </c>
      <c r="L173" s="4" t="s">
        <v>7</v>
      </c>
    </row>
    <row r="174" spans="2:12" x14ac:dyDescent="0.2">
      <c r="D174" s="6" t="s">
        <v>7</v>
      </c>
      <c r="E174" s="4" t="s">
        <v>543</v>
      </c>
      <c r="G174" s="7" t="s">
        <v>544</v>
      </c>
      <c r="H174" s="4" t="s">
        <v>7</v>
      </c>
      <c r="J174" s="4" t="s">
        <v>7</v>
      </c>
      <c r="L174" s="4" t="s">
        <v>7</v>
      </c>
    </row>
    <row r="175" spans="2:12" x14ac:dyDescent="0.2">
      <c r="D175" s="6" t="s">
        <v>7</v>
      </c>
      <c r="E175" s="4" t="s">
        <v>545</v>
      </c>
      <c r="G175" s="7" t="s">
        <v>546</v>
      </c>
      <c r="H175" s="4" t="s">
        <v>7</v>
      </c>
      <c r="J175" s="4" t="s">
        <v>7</v>
      </c>
      <c r="L175" s="4" t="s">
        <v>7</v>
      </c>
    </row>
    <row r="176" spans="2:12" x14ac:dyDescent="0.2">
      <c r="D176" s="6" t="s">
        <v>7</v>
      </c>
      <c r="E176" s="4" t="s">
        <v>547</v>
      </c>
      <c r="G176" s="7" t="s">
        <v>548</v>
      </c>
      <c r="H176" s="4" t="s">
        <v>7</v>
      </c>
      <c r="J176" s="4" t="s">
        <v>7</v>
      </c>
      <c r="L176" s="4" t="s">
        <v>7</v>
      </c>
    </row>
    <row r="177" spans="4:12" x14ac:dyDescent="0.2">
      <c r="D177" s="6" t="s">
        <v>7</v>
      </c>
      <c r="E177" s="4" t="s">
        <v>549</v>
      </c>
      <c r="G177" s="7" t="s">
        <v>550</v>
      </c>
      <c r="H177" s="4" t="s">
        <v>7</v>
      </c>
      <c r="J177" s="4" t="s">
        <v>7</v>
      </c>
      <c r="L177" s="4" t="s">
        <v>7</v>
      </c>
    </row>
    <row r="178" spans="4:12" x14ac:dyDescent="0.2">
      <c r="D178" s="6" t="s">
        <v>7</v>
      </c>
      <c r="E178" s="4" t="s">
        <v>551</v>
      </c>
      <c r="G178" s="7" t="s">
        <v>552</v>
      </c>
      <c r="H178" s="4" t="s">
        <v>7</v>
      </c>
      <c r="J178" s="4" t="s">
        <v>7</v>
      </c>
      <c r="L178" s="4" t="s">
        <v>7</v>
      </c>
    </row>
    <row r="179" spans="4:12" x14ac:dyDescent="0.2">
      <c r="D179" s="6" t="s">
        <v>7</v>
      </c>
      <c r="E179" s="4" t="s">
        <v>553</v>
      </c>
      <c r="G179" s="7" t="s">
        <v>554</v>
      </c>
      <c r="H179" s="4" t="s">
        <v>7</v>
      </c>
      <c r="J179" s="4" t="s">
        <v>7</v>
      </c>
      <c r="L179" s="4" t="s">
        <v>7</v>
      </c>
    </row>
    <row r="180" spans="4:12" x14ac:dyDescent="0.2">
      <c r="D180" s="6" t="s">
        <v>7</v>
      </c>
      <c r="E180" s="4" t="s">
        <v>555</v>
      </c>
      <c r="G180" s="7" t="s">
        <v>556</v>
      </c>
      <c r="H180" s="4" t="s">
        <v>7</v>
      </c>
      <c r="J180" s="4" t="s">
        <v>7</v>
      </c>
      <c r="L180" s="4" t="s">
        <v>7</v>
      </c>
    </row>
    <row r="181" spans="4:12" x14ac:dyDescent="0.2">
      <c r="D181" s="6" t="s">
        <v>7</v>
      </c>
      <c r="E181" s="4" t="s">
        <v>557</v>
      </c>
      <c r="G181" s="7" t="s">
        <v>558</v>
      </c>
      <c r="H181" s="4" t="s">
        <v>7</v>
      </c>
      <c r="J181" s="4" t="s">
        <v>7</v>
      </c>
      <c r="L181" s="4" t="s">
        <v>7</v>
      </c>
    </row>
    <row r="182" spans="4:12" x14ac:dyDescent="0.2">
      <c r="D182" s="6" t="s">
        <v>7</v>
      </c>
      <c r="E182" s="4" t="s">
        <v>559</v>
      </c>
      <c r="G182" s="7" t="s">
        <v>560</v>
      </c>
      <c r="H182" s="4" t="s">
        <v>7</v>
      </c>
      <c r="J182" s="4" t="s">
        <v>7</v>
      </c>
      <c r="L182" s="4" t="s">
        <v>7</v>
      </c>
    </row>
    <row r="183" spans="4:12" x14ac:dyDescent="0.2">
      <c r="D183" s="6" t="s">
        <v>7</v>
      </c>
      <c r="E183" s="4" t="s">
        <v>561</v>
      </c>
      <c r="G183" s="7" t="s">
        <v>562</v>
      </c>
      <c r="H183" s="4" t="s">
        <v>7</v>
      </c>
      <c r="J183" s="4" t="s">
        <v>7</v>
      </c>
      <c r="L183" s="4" t="s">
        <v>7</v>
      </c>
    </row>
    <row r="184" spans="4:12" x14ac:dyDescent="0.2">
      <c r="D184" s="6" t="s">
        <v>7</v>
      </c>
      <c r="E184" s="4" t="s">
        <v>563</v>
      </c>
      <c r="G184" s="7" t="s">
        <v>564</v>
      </c>
      <c r="H184" s="4" t="s">
        <v>7</v>
      </c>
      <c r="J184" s="4" t="s">
        <v>7</v>
      </c>
      <c r="L184" s="4" t="s">
        <v>7</v>
      </c>
    </row>
    <row r="185" spans="4:12" x14ac:dyDescent="0.2">
      <c r="D185" s="6" t="s">
        <v>7</v>
      </c>
      <c r="E185" s="4" t="s">
        <v>565</v>
      </c>
      <c r="G185" s="7" t="s">
        <v>566</v>
      </c>
      <c r="H185" s="4" t="s">
        <v>7</v>
      </c>
      <c r="J185" s="4" t="s">
        <v>7</v>
      </c>
      <c r="L185" s="4" t="s">
        <v>7</v>
      </c>
    </row>
    <row r="186" spans="4:12" x14ac:dyDescent="0.2">
      <c r="D186" s="6" t="s">
        <v>7</v>
      </c>
      <c r="E186" s="4" t="s">
        <v>567</v>
      </c>
      <c r="G186" s="7" t="s">
        <v>568</v>
      </c>
      <c r="H186" s="4" t="s">
        <v>7</v>
      </c>
      <c r="J186" s="4" t="s">
        <v>7</v>
      </c>
      <c r="L186" s="4" t="s">
        <v>7</v>
      </c>
    </row>
    <row r="187" spans="4:12" x14ac:dyDescent="0.2">
      <c r="D187" s="6" t="s">
        <v>7</v>
      </c>
      <c r="E187" s="4" t="s">
        <v>569</v>
      </c>
      <c r="G187" s="7" t="s">
        <v>570</v>
      </c>
      <c r="H187" s="4" t="s">
        <v>7</v>
      </c>
      <c r="J187" s="4" t="s">
        <v>7</v>
      </c>
      <c r="L187" s="4" t="s">
        <v>7</v>
      </c>
    </row>
    <row r="188" spans="4:12" x14ac:dyDescent="0.2">
      <c r="D188" s="6" t="s">
        <v>7</v>
      </c>
      <c r="E188" s="4" t="s">
        <v>571</v>
      </c>
      <c r="G188" s="7" t="s">
        <v>572</v>
      </c>
      <c r="H188" s="4" t="s">
        <v>7</v>
      </c>
      <c r="J188" s="4" t="s">
        <v>7</v>
      </c>
      <c r="L188" s="4" t="s">
        <v>7</v>
      </c>
    </row>
    <row r="189" spans="4:12" x14ac:dyDescent="0.2">
      <c r="D189" s="6" t="s">
        <v>7</v>
      </c>
      <c r="E189" s="4" t="s">
        <v>573</v>
      </c>
      <c r="G189" s="7" t="s">
        <v>574</v>
      </c>
      <c r="H189" s="4" t="s">
        <v>7</v>
      </c>
      <c r="J189" s="4" t="s">
        <v>7</v>
      </c>
      <c r="L189" s="4" t="s">
        <v>7</v>
      </c>
    </row>
    <row r="190" spans="4:12" x14ac:dyDescent="0.2">
      <c r="D190" s="6" t="s">
        <v>7</v>
      </c>
      <c r="E190" s="4" t="s">
        <v>575</v>
      </c>
      <c r="G190" s="7" t="s">
        <v>576</v>
      </c>
      <c r="H190" s="4" t="s">
        <v>7</v>
      </c>
      <c r="J190" s="4" t="s">
        <v>7</v>
      </c>
      <c r="L190" s="4" t="s">
        <v>7</v>
      </c>
    </row>
    <row r="191" spans="4:12" x14ac:dyDescent="0.2">
      <c r="D191" s="6" t="s">
        <v>7</v>
      </c>
      <c r="E191" s="4" t="s">
        <v>577</v>
      </c>
      <c r="G191" s="7" t="s">
        <v>578</v>
      </c>
      <c r="H191" s="4" t="s">
        <v>7</v>
      </c>
      <c r="J191" s="4" t="s">
        <v>7</v>
      </c>
      <c r="L191" s="4" t="s">
        <v>7</v>
      </c>
    </row>
    <row r="192" spans="4:12" x14ac:dyDescent="0.2">
      <c r="D192" s="6" t="s">
        <v>7</v>
      </c>
      <c r="E192" s="4" t="s">
        <v>579</v>
      </c>
      <c r="G192" s="7" t="s">
        <v>580</v>
      </c>
      <c r="H192" s="4" t="s">
        <v>7</v>
      </c>
      <c r="J192" s="4" t="s">
        <v>7</v>
      </c>
      <c r="L192" s="4" t="s">
        <v>7</v>
      </c>
    </row>
    <row r="193" spans="4:12" x14ac:dyDescent="0.2">
      <c r="D193" s="6" t="s">
        <v>7</v>
      </c>
      <c r="E193" s="4" t="s">
        <v>581</v>
      </c>
      <c r="G193" s="7" t="s">
        <v>582</v>
      </c>
      <c r="H193" s="4" t="s">
        <v>7</v>
      </c>
      <c r="J193" s="4" t="s">
        <v>7</v>
      </c>
      <c r="L193" s="4" t="s">
        <v>7</v>
      </c>
    </row>
    <row r="194" spans="4:12" x14ac:dyDescent="0.2">
      <c r="D194" s="6" t="s">
        <v>7</v>
      </c>
      <c r="E194" s="4" t="s">
        <v>583</v>
      </c>
      <c r="G194" s="7" t="s">
        <v>584</v>
      </c>
      <c r="H194" s="4" t="s">
        <v>7</v>
      </c>
      <c r="J194" s="4" t="s">
        <v>7</v>
      </c>
      <c r="L194" s="4" t="s">
        <v>7</v>
      </c>
    </row>
    <row r="195" spans="4:12" x14ac:dyDescent="0.2">
      <c r="D195" s="6" t="s">
        <v>7</v>
      </c>
      <c r="E195" s="4" t="s">
        <v>585</v>
      </c>
      <c r="G195" s="7" t="s">
        <v>586</v>
      </c>
      <c r="H195" s="4" t="s">
        <v>7</v>
      </c>
      <c r="J195" s="4" t="s">
        <v>7</v>
      </c>
      <c r="L195" s="4" t="s">
        <v>7</v>
      </c>
    </row>
    <row r="196" spans="4:12" x14ac:dyDescent="0.2">
      <c r="D196" s="6" t="s">
        <v>7</v>
      </c>
      <c r="E196" s="4" t="s">
        <v>587</v>
      </c>
      <c r="G196" s="7" t="s">
        <v>588</v>
      </c>
      <c r="H196" s="4" t="s">
        <v>7</v>
      </c>
      <c r="J196" s="4" t="s">
        <v>7</v>
      </c>
      <c r="L196" s="4" t="s">
        <v>7</v>
      </c>
    </row>
    <row r="197" spans="4:12" x14ac:dyDescent="0.2">
      <c r="D197" s="6" t="s">
        <v>7</v>
      </c>
      <c r="E197" s="4" t="s">
        <v>589</v>
      </c>
      <c r="G197" s="7" t="s">
        <v>590</v>
      </c>
      <c r="H197" s="4" t="s">
        <v>7</v>
      </c>
      <c r="J197" s="4" t="s">
        <v>7</v>
      </c>
      <c r="L197" s="4" t="s">
        <v>7</v>
      </c>
    </row>
    <row r="198" spans="4:12" x14ac:dyDescent="0.2">
      <c r="D198" s="6" t="s">
        <v>7</v>
      </c>
      <c r="E198" s="4" t="s">
        <v>591</v>
      </c>
      <c r="G198" s="7" t="s">
        <v>592</v>
      </c>
      <c r="H198" s="4" t="s">
        <v>7</v>
      </c>
      <c r="J198" s="4" t="s">
        <v>7</v>
      </c>
      <c r="L198" s="4" t="s">
        <v>7</v>
      </c>
    </row>
    <row r="199" spans="4:12" x14ac:dyDescent="0.2">
      <c r="D199" s="6" t="s">
        <v>7</v>
      </c>
      <c r="E199" s="4" t="s">
        <v>593</v>
      </c>
      <c r="G199" s="7" t="s">
        <v>594</v>
      </c>
      <c r="H199" s="4" t="s">
        <v>7</v>
      </c>
      <c r="J199" s="4" t="s">
        <v>7</v>
      </c>
      <c r="L199" s="4" t="s">
        <v>7</v>
      </c>
    </row>
    <row r="200" spans="4:12" x14ac:dyDescent="0.2">
      <c r="D200" s="6" t="s">
        <v>7</v>
      </c>
      <c r="E200" s="4" t="s">
        <v>595</v>
      </c>
      <c r="G200" s="7" t="s">
        <v>596</v>
      </c>
      <c r="H200" s="4" t="s">
        <v>7</v>
      </c>
      <c r="J200" s="4" t="s">
        <v>7</v>
      </c>
      <c r="L200" s="4" t="s">
        <v>7</v>
      </c>
    </row>
    <row r="201" spans="4:12" x14ac:dyDescent="0.2">
      <c r="D201" s="6" t="s">
        <v>7</v>
      </c>
      <c r="E201" s="4" t="s">
        <v>597</v>
      </c>
      <c r="G201" s="7" t="s">
        <v>598</v>
      </c>
      <c r="H201" s="4" t="s">
        <v>7</v>
      </c>
      <c r="J201" s="4" t="s">
        <v>7</v>
      </c>
      <c r="L201" s="4" t="s">
        <v>7</v>
      </c>
    </row>
    <row r="202" spans="4:12" x14ac:dyDescent="0.2">
      <c r="D202" s="6" t="s">
        <v>7</v>
      </c>
      <c r="E202" s="4" t="s">
        <v>599</v>
      </c>
      <c r="G202" s="7" t="s">
        <v>600</v>
      </c>
      <c r="H202" s="4" t="s">
        <v>7</v>
      </c>
      <c r="J202" s="4" t="s">
        <v>7</v>
      </c>
      <c r="L202" s="4" t="s">
        <v>7</v>
      </c>
    </row>
    <row r="203" spans="4:12" x14ac:dyDescent="0.2">
      <c r="D203" s="6" t="s">
        <v>7</v>
      </c>
      <c r="E203" s="4" t="s">
        <v>601</v>
      </c>
      <c r="G203" s="7" t="s">
        <v>602</v>
      </c>
      <c r="H203" s="4" t="s">
        <v>7</v>
      </c>
      <c r="J203" s="4" t="s">
        <v>7</v>
      </c>
      <c r="L203" s="4" t="s">
        <v>7</v>
      </c>
    </row>
    <row r="204" spans="4:12" x14ac:dyDescent="0.2">
      <c r="D204" s="6" t="s">
        <v>7</v>
      </c>
      <c r="E204" s="4" t="s">
        <v>603</v>
      </c>
      <c r="G204" s="7" t="s">
        <v>604</v>
      </c>
      <c r="H204" s="4" t="s">
        <v>7</v>
      </c>
      <c r="J204" s="4" t="s">
        <v>7</v>
      </c>
      <c r="L204" s="4" t="s">
        <v>7</v>
      </c>
    </row>
    <row r="205" spans="4:12" x14ac:dyDescent="0.2">
      <c r="D205" s="6" t="s">
        <v>7</v>
      </c>
      <c r="E205" s="4" t="s">
        <v>605</v>
      </c>
      <c r="G205" s="7" t="s">
        <v>606</v>
      </c>
      <c r="H205" s="4" t="s">
        <v>7</v>
      </c>
      <c r="J205" s="4" t="s">
        <v>7</v>
      </c>
      <c r="L205" s="4" t="s">
        <v>7</v>
      </c>
    </row>
    <row r="206" spans="4:12" x14ac:dyDescent="0.2">
      <c r="D206" s="6" t="s">
        <v>7</v>
      </c>
      <c r="E206" s="4" t="s">
        <v>607</v>
      </c>
      <c r="G206" s="7" t="s">
        <v>608</v>
      </c>
      <c r="H206" s="4" t="s">
        <v>7</v>
      </c>
      <c r="J206" s="4" t="s">
        <v>7</v>
      </c>
      <c r="L206" s="4" t="s">
        <v>7</v>
      </c>
    </row>
    <row r="207" spans="4:12" x14ac:dyDescent="0.2">
      <c r="D207" s="6" t="s">
        <v>7</v>
      </c>
      <c r="E207" s="4" t="s">
        <v>609</v>
      </c>
      <c r="G207" s="7" t="s">
        <v>610</v>
      </c>
      <c r="H207" s="4" t="s">
        <v>7</v>
      </c>
      <c r="J207" s="4" t="s">
        <v>7</v>
      </c>
      <c r="L207" s="4" t="s">
        <v>7</v>
      </c>
    </row>
    <row r="208" spans="4:12" x14ac:dyDescent="0.2">
      <c r="D208" s="6" t="s">
        <v>7</v>
      </c>
      <c r="E208" s="4" t="s">
        <v>611</v>
      </c>
      <c r="G208" s="7" t="s">
        <v>612</v>
      </c>
      <c r="H208" s="4" t="s">
        <v>7</v>
      </c>
      <c r="J208" s="4" t="s">
        <v>7</v>
      </c>
      <c r="L208" s="4" t="s">
        <v>7</v>
      </c>
    </row>
    <row r="209" spans="4:12" x14ac:dyDescent="0.2">
      <c r="D209" s="6" t="s">
        <v>7</v>
      </c>
      <c r="E209" s="4" t="s">
        <v>613</v>
      </c>
      <c r="G209" s="7" t="s">
        <v>614</v>
      </c>
      <c r="H209" s="4" t="s">
        <v>7</v>
      </c>
      <c r="J209" s="4" t="s">
        <v>7</v>
      </c>
      <c r="L209" s="4" t="s">
        <v>7</v>
      </c>
    </row>
    <row r="210" spans="4:12" x14ac:dyDescent="0.2">
      <c r="D210" s="6" t="s">
        <v>7</v>
      </c>
      <c r="E210" s="4" t="s">
        <v>615</v>
      </c>
      <c r="G210" s="7" t="s">
        <v>616</v>
      </c>
      <c r="H210" s="4" t="s">
        <v>7</v>
      </c>
      <c r="J210" s="4" t="s">
        <v>7</v>
      </c>
      <c r="L210" s="4" t="s">
        <v>7</v>
      </c>
    </row>
    <row r="211" spans="4:12" x14ac:dyDescent="0.2">
      <c r="D211" s="6" t="s">
        <v>7</v>
      </c>
      <c r="E211" s="4" t="s">
        <v>617</v>
      </c>
      <c r="G211" s="7" t="s">
        <v>618</v>
      </c>
      <c r="H211" s="4" t="s">
        <v>7</v>
      </c>
      <c r="J211" s="4" t="s">
        <v>7</v>
      </c>
      <c r="L211" s="4" t="s">
        <v>7</v>
      </c>
    </row>
    <row r="212" spans="4:12" x14ac:dyDescent="0.2">
      <c r="D212" s="6" t="s">
        <v>7</v>
      </c>
      <c r="E212" s="4" t="s">
        <v>619</v>
      </c>
      <c r="G212" s="7" t="s">
        <v>620</v>
      </c>
      <c r="H212" s="4" t="s">
        <v>7</v>
      </c>
      <c r="J212" s="4" t="s">
        <v>7</v>
      </c>
      <c r="L212" s="4" t="s">
        <v>7</v>
      </c>
    </row>
    <row r="213" spans="4:12" x14ac:dyDescent="0.2">
      <c r="D213" s="6" t="s">
        <v>7</v>
      </c>
      <c r="E213" s="4" t="s">
        <v>621</v>
      </c>
      <c r="G213" s="7" t="s">
        <v>622</v>
      </c>
      <c r="H213" s="4" t="s">
        <v>7</v>
      </c>
      <c r="J213" s="4" t="s">
        <v>7</v>
      </c>
      <c r="L213" s="4" t="s">
        <v>7</v>
      </c>
    </row>
    <row r="214" spans="4:12" x14ac:dyDescent="0.2">
      <c r="D214" s="6" t="s">
        <v>7</v>
      </c>
      <c r="E214" s="4" t="s">
        <v>623</v>
      </c>
      <c r="G214" s="7" t="s">
        <v>624</v>
      </c>
      <c r="H214" s="4" t="s">
        <v>7</v>
      </c>
      <c r="J214" s="4" t="s">
        <v>7</v>
      </c>
      <c r="L214" s="4" t="s">
        <v>7</v>
      </c>
    </row>
    <row r="215" spans="4:12" x14ac:dyDescent="0.2">
      <c r="D215" s="6" t="s">
        <v>7</v>
      </c>
      <c r="E215" s="4" t="s">
        <v>625</v>
      </c>
      <c r="G215" s="7" t="s">
        <v>626</v>
      </c>
      <c r="H215" s="4" t="s">
        <v>7</v>
      </c>
      <c r="J215" s="4" t="s">
        <v>7</v>
      </c>
      <c r="L215" s="4" t="s">
        <v>7</v>
      </c>
    </row>
    <row r="216" spans="4:12" x14ac:dyDescent="0.2">
      <c r="D216" s="6" t="s">
        <v>7</v>
      </c>
      <c r="E216" s="4" t="s">
        <v>627</v>
      </c>
      <c r="G216" s="7" t="s">
        <v>628</v>
      </c>
      <c r="H216" s="4" t="s">
        <v>7</v>
      </c>
      <c r="J216" s="4" t="s">
        <v>7</v>
      </c>
      <c r="L216" s="4" t="s">
        <v>7</v>
      </c>
    </row>
    <row r="217" spans="4:12" x14ac:dyDescent="0.2">
      <c r="D217" s="6" t="s">
        <v>7</v>
      </c>
      <c r="E217" s="4" t="s">
        <v>629</v>
      </c>
      <c r="G217" s="7" t="s">
        <v>630</v>
      </c>
      <c r="H217" s="4" t="s">
        <v>7</v>
      </c>
      <c r="J217" s="4" t="s">
        <v>7</v>
      </c>
      <c r="L217" s="4" t="s">
        <v>7</v>
      </c>
    </row>
    <row r="218" spans="4:12" x14ac:dyDescent="0.2">
      <c r="D218" s="6" t="s">
        <v>7</v>
      </c>
      <c r="E218" s="4" t="s">
        <v>631</v>
      </c>
      <c r="G218" s="7" t="s">
        <v>632</v>
      </c>
      <c r="H218" s="4" t="s">
        <v>7</v>
      </c>
      <c r="J218" s="4" t="s">
        <v>7</v>
      </c>
      <c r="L218" s="4" t="s">
        <v>7</v>
      </c>
    </row>
    <row r="219" spans="4:12" x14ac:dyDescent="0.2">
      <c r="D219" s="6" t="s">
        <v>7</v>
      </c>
      <c r="E219" s="4" t="s">
        <v>633</v>
      </c>
      <c r="G219" s="7" t="s">
        <v>634</v>
      </c>
      <c r="H219" s="4" t="s">
        <v>7</v>
      </c>
      <c r="J219" s="4" t="s">
        <v>7</v>
      </c>
      <c r="L219" s="4" t="s">
        <v>7</v>
      </c>
    </row>
    <row r="220" spans="4:12" x14ac:dyDescent="0.2">
      <c r="D220" s="6" t="s">
        <v>7</v>
      </c>
      <c r="E220" s="4" t="s">
        <v>635</v>
      </c>
      <c r="G220" s="7" t="s">
        <v>636</v>
      </c>
      <c r="H220" s="4" t="s">
        <v>7</v>
      </c>
      <c r="J220" s="4" t="s">
        <v>7</v>
      </c>
      <c r="L220" s="4" t="s">
        <v>7</v>
      </c>
    </row>
    <row r="221" spans="4:12" x14ac:dyDescent="0.2">
      <c r="D221" s="6" t="s">
        <v>7</v>
      </c>
      <c r="E221" s="4" t="s">
        <v>637</v>
      </c>
      <c r="G221" s="7" t="s">
        <v>638</v>
      </c>
      <c r="H221" s="4" t="s">
        <v>7</v>
      </c>
      <c r="J221" s="4" t="s">
        <v>7</v>
      </c>
      <c r="L221" s="4" t="s">
        <v>7</v>
      </c>
    </row>
    <row r="222" spans="4:12" x14ac:dyDescent="0.2">
      <c r="D222" s="6" t="s">
        <v>7</v>
      </c>
      <c r="E222" s="4" t="s">
        <v>639</v>
      </c>
      <c r="G222" s="7" t="s">
        <v>640</v>
      </c>
      <c r="H222" s="4" t="s">
        <v>7</v>
      </c>
      <c r="J222" s="4" t="s">
        <v>7</v>
      </c>
      <c r="L222" s="4" t="s">
        <v>7</v>
      </c>
    </row>
    <row r="223" spans="4:12" x14ac:dyDescent="0.2">
      <c r="D223" s="6" t="s">
        <v>7</v>
      </c>
      <c r="E223" s="4" t="s">
        <v>641</v>
      </c>
      <c r="G223" s="7" t="s">
        <v>642</v>
      </c>
      <c r="H223" s="4" t="s">
        <v>7</v>
      </c>
      <c r="J223" s="4" t="s">
        <v>7</v>
      </c>
      <c r="L223" s="4" t="s">
        <v>7</v>
      </c>
    </row>
    <row r="224" spans="4:12" x14ac:dyDescent="0.2">
      <c r="D224" s="6" t="s">
        <v>7</v>
      </c>
      <c r="E224" s="4" t="s">
        <v>643</v>
      </c>
      <c r="G224" s="7" t="s">
        <v>644</v>
      </c>
      <c r="H224" s="4" t="s">
        <v>7</v>
      </c>
      <c r="J224" s="4" t="s">
        <v>7</v>
      </c>
      <c r="L224" s="4" t="s">
        <v>7</v>
      </c>
    </row>
    <row r="225" spans="4:12" x14ac:dyDescent="0.2">
      <c r="D225" s="6" t="s">
        <v>7</v>
      </c>
      <c r="E225" s="4" t="s">
        <v>645</v>
      </c>
      <c r="G225" s="7" t="s">
        <v>646</v>
      </c>
      <c r="H225" s="4" t="s">
        <v>7</v>
      </c>
      <c r="J225" s="4" t="s">
        <v>7</v>
      </c>
      <c r="L225" s="4" t="s">
        <v>7</v>
      </c>
    </row>
    <row r="226" spans="4:12" x14ac:dyDescent="0.2">
      <c r="D226" s="6" t="s">
        <v>7</v>
      </c>
      <c r="E226" s="4" t="s">
        <v>647</v>
      </c>
      <c r="G226" s="7" t="s">
        <v>648</v>
      </c>
      <c r="H226" s="4" t="s">
        <v>7</v>
      </c>
      <c r="J226" s="4" t="s">
        <v>7</v>
      </c>
      <c r="L226" s="4" t="s">
        <v>7</v>
      </c>
    </row>
    <row r="227" spans="4:12" x14ac:dyDescent="0.2">
      <c r="D227" s="6" t="s">
        <v>7</v>
      </c>
      <c r="E227" s="4" t="s">
        <v>649</v>
      </c>
      <c r="G227" s="7" t="s">
        <v>650</v>
      </c>
      <c r="H227" s="4" t="s">
        <v>7</v>
      </c>
      <c r="J227" s="4" t="s">
        <v>7</v>
      </c>
      <c r="L227" s="4" t="s">
        <v>7</v>
      </c>
    </row>
    <row r="228" spans="4:12" x14ac:dyDescent="0.2">
      <c r="D228" s="6" t="s">
        <v>7</v>
      </c>
      <c r="E228" s="4" t="s">
        <v>651</v>
      </c>
      <c r="G228" s="7" t="s">
        <v>652</v>
      </c>
      <c r="H228" s="4" t="s">
        <v>7</v>
      </c>
      <c r="J228" s="4" t="s">
        <v>7</v>
      </c>
      <c r="L228" s="4" t="s">
        <v>7</v>
      </c>
    </row>
    <row r="229" spans="4:12" x14ac:dyDescent="0.2">
      <c r="D229" s="6" t="s">
        <v>7</v>
      </c>
      <c r="E229" s="4" t="s">
        <v>653</v>
      </c>
      <c r="G229" s="7" t="s">
        <v>654</v>
      </c>
      <c r="H229" s="4" t="s">
        <v>7</v>
      </c>
      <c r="J229" s="4" t="s">
        <v>7</v>
      </c>
      <c r="L229" s="4" t="s">
        <v>7</v>
      </c>
    </row>
    <row r="230" spans="4:12" x14ac:dyDescent="0.2">
      <c r="D230" s="6" t="s">
        <v>7</v>
      </c>
      <c r="E230" s="4" t="s">
        <v>655</v>
      </c>
      <c r="G230" s="7" t="s">
        <v>656</v>
      </c>
      <c r="H230" s="4" t="s">
        <v>7</v>
      </c>
      <c r="J230" s="4" t="s">
        <v>7</v>
      </c>
      <c r="L230" s="4" t="s">
        <v>7</v>
      </c>
    </row>
    <row r="231" spans="4:12" x14ac:dyDescent="0.2">
      <c r="D231" s="6" t="s">
        <v>7</v>
      </c>
      <c r="E231" s="4" t="s">
        <v>657</v>
      </c>
      <c r="G231" s="7" t="s">
        <v>658</v>
      </c>
      <c r="H231" s="4" t="s">
        <v>7</v>
      </c>
      <c r="J231" s="4" t="s">
        <v>7</v>
      </c>
      <c r="L231" s="4" t="s">
        <v>7</v>
      </c>
    </row>
    <row r="232" spans="4:12" x14ac:dyDescent="0.2">
      <c r="D232" s="6" t="s">
        <v>7</v>
      </c>
      <c r="E232" s="4" t="s">
        <v>659</v>
      </c>
      <c r="G232" s="7" t="s">
        <v>660</v>
      </c>
      <c r="H232" s="4" t="s">
        <v>7</v>
      </c>
      <c r="J232" s="4" t="s">
        <v>7</v>
      </c>
      <c r="L232" s="4" t="s">
        <v>7</v>
      </c>
    </row>
    <row r="233" spans="4:12" x14ac:dyDescent="0.2">
      <c r="D233" s="6" t="s">
        <v>7</v>
      </c>
      <c r="E233" s="4" t="s">
        <v>661</v>
      </c>
      <c r="G233" s="7" t="s">
        <v>662</v>
      </c>
      <c r="H233" s="4" t="s">
        <v>7</v>
      </c>
      <c r="J233" s="4" t="s">
        <v>7</v>
      </c>
      <c r="L233" s="4" t="s">
        <v>7</v>
      </c>
    </row>
    <row r="234" spans="4:12" x14ac:dyDescent="0.2">
      <c r="D234" s="6" t="s">
        <v>7</v>
      </c>
      <c r="E234" s="4" t="s">
        <v>663</v>
      </c>
      <c r="G234" s="7" t="s">
        <v>664</v>
      </c>
      <c r="H234" s="4" t="s">
        <v>7</v>
      </c>
      <c r="J234" s="4" t="s">
        <v>7</v>
      </c>
      <c r="L234" s="4" t="s">
        <v>7</v>
      </c>
    </row>
    <row r="235" spans="4:12" x14ac:dyDescent="0.2">
      <c r="D235" s="6" t="s">
        <v>7</v>
      </c>
      <c r="E235" s="4" t="s">
        <v>665</v>
      </c>
      <c r="G235" s="7" t="s">
        <v>666</v>
      </c>
      <c r="H235" s="4" t="s">
        <v>7</v>
      </c>
      <c r="J235" s="4" t="s">
        <v>7</v>
      </c>
      <c r="L235" s="4" t="s">
        <v>7</v>
      </c>
    </row>
    <row r="236" spans="4:12" x14ac:dyDescent="0.2">
      <c r="D236" s="6" t="s">
        <v>7</v>
      </c>
      <c r="E236" s="4" t="s">
        <v>667</v>
      </c>
      <c r="G236" s="7" t="s">
        <v>668</v>
      </c>
      <c r="H236" s="4" t="s">
        <v>7</v>
      </c>
      <c r="J236" s="4" t="s">
        <v>7</v>
      </c>
      <c r="L236" s="4" t="s">
        <v>7</v>
      </c>
    </row>
    <row r="237" spans="4:12" x14ac:dyDescent="0.2">
      <c r="D237" s="6" t="s">
        <v>7</v>
      </c>
      <c r="E237" s="4" t="s">
        <v>669</v>
      </c>
      <c r="G237" s="7" t="s">
        <v>670</v>
      </c>
      <c r="H237" s="4" t="s">
        <v>7</v>
      </c>
      <c r="J237" s="4" t="s">
        <v>7</v>
      </c>
      <c r="L237" s="4" t="s">
        <v>7</v>
      </c>
    </row>
    <row r="238" spans="4:12" x14ac:dyDescent="0.2">
      <c r="D238" s="6" t="s">
        <v>7</v>
      </c>
      <c r="E238" s="4" t="s">
        <v>671</v>
      </c>
      <c r="G238" s="7" t="s">
        <v>672</v>
      </c>
      <c r="H238" s="4" t="s">
        <v>7</v>
      </c>
      <c r="J238" s="4" t="s">
        <v>7</v>
      </c>
      <c r="L238" s="4" t="s">
        <v>7</v>
      </c>
    </row>
    <row r="239" spans="4:12" x14ac:dyDescent="0.2">
      <c r="D239" s="6" t="s">
        <v>7</v>
      </c>
      <c r="E239" s="4" t="s">
        <v>673</v>
      </c>
      <c r="G239" s="7" t="s">
        <v>674</v>
      </c>
      <c r="H239" s="4" t="s">
        <v>7</v>
      </c>
      <c r="J239" s="4" t="s">
        <v>7</v>
      </c>
      <c r="L239" s="4" t="s">
        <v>7</v>
      </c>
    </row>
    <row r="240" spans="4:12" x14ac:dyDescent="0.2">
      <c r="D240" s="6" t="s">
        <v>7</v>
      </c>
      <c r="E240" s="4" t="s">
        <v>675</v>
      </c>
      <c r="G240" s="7" t="s">
        <v>676</v>
      </c>
      <c r="H240" s="4" t="s">
        <v>7</v>
      </c>
      <c r="J240" s="4" t="s">
        <v>7</v>
      </c>
      <c r="L240" s="4" t="s">
        <v>7</v>
      </c>
    </row>
    <row r="241" spans="4:12" x14ac:dyDescent="0.2">
      <c r="D241" s="6" t="s">
        <v>7</v>
      </c>
      <c r="E241" s="4" t="s">
        <v>677</v>
      </c>
      <c r="G241" s="7" t="s">
        <v>678</v>
      </c>
      <c r="H241" s="4" t="s">
        <v>7</v>
      </c>
      <c r="J241" s="4" t="s">
        <v>7</v>
      </c>
      <c r="L241" s="4" t="s">
        <v>7</v>
      </c>
    </row>
    <row r="242" spans="4:12" x14ac:dyDescent="0.2">
      <c r="D242" s="6" t="s">
        <v>7</v>
      </c>
      <c r="E242" s="4" t="s">
        <v>679</v>
      </c>
      <c r="G242" s="7" t="s">
        <v>680</v>
      </c>
      <c r="H242" s="4" t="s">
        <v>7</v>
      </c>
      <c r="J242" s="4" t="s">
        <v>7</v>
      </c>
      <c r="L242" s="4" t="s">
        <v>7</v>
      </c>
    </row>
    <row r="243" spans="4:12" x14ac:dyDescent="0.2">
      <c r="D243" s="6" t="s">
        <v>7</v>
      </c>
      <c r="E243" s="4" t="s">
        <v>681</v>
      </c>
      <c r="G243" s="7" t="s">
        <v>682</v>
      </c>
      <c r="H243" s="4" t="s">
        <v>7</v>
      </c>
      <c r="J243" s="4" t="s">
        <v>7</v>
      </c>
      <c r="L243" s="4" t="s">
        <v>7</v>
      </c>
    </row>
    <row r="244" spans="4:12" x14ac:dyDescent="0.2">
      <c r="D244" s="6" t="s">
        <v>7</v>
      </c>
      <c r="E244" s="4" t="s">
        <v>683</v>
      </c>
      <c r="G244" s="7" t="s">
        <v>684</v>
      </c>
      <c r="H244" s="4" t="s">
        <v>7</v>
      </c>
      <c r="J244" s="4" t="s">
        <v>7</v>
      </c>
      <c r="L244" s="4" t="s">
        <v>7</v>
      </c>
    </row>
    <row r="245" spans="4:12" x14ac:dyDescent="0.2">
      <c r="D245" s="6" t="s">
        <v>7</v>
      </c>
      <c r="E245" s="4" t="s">
        <v>685</v>
      </c>
      <c r="G245" s="7" t="s">
        <v>686</v>
      </c>
      <c r="H245" s="4" t="s">
        <v>7</v>
      </c>
      <c r="J245" s="4" t="s">
        <v>7</v>
      </c>
      <c r="L245" s="4" t="s">
        <v>7</v>
      </c>
    </row>
    <row r="246" spans="4:12" x14ac:dyDescent="0.2">
      <c r="D246" s="6" t="s">
        <v>7</v>
      </c>
      <c r="E246" s="4" t="s">
        <v>687</v>
      </c>
      <c r="G246" s="7" t="s">
        <v>688</v>
      </c>
      <c r="H246" s="4" t="s">
        <v>7</v>
      </c>
      <c r="J246" s="4" t="s">
        <v>7</v>
      </c>
      <c r="L246" s="4" t="s">
        <v>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tabColor theme="8" tint="-0.499984740745262"/>
  </sheetPr>
  <dimension ref="A1:O21"/>
  <sheetViews>
    <sheetView showGridLines="0" tabSelected="1" zoomScaleNormal="100" workbookViewId="0">
      <pane ySplit="1" topLeftCell="A2" activePane="bottomLeft" state="frozen"/>
      <selection activeCell="I38" sqref="I38"/>
      <selection pane="bottomLeft" activeCell="Q7" sqref="Q7"/>
    </sheetView>
  </sheetViews>
  <sheetFormatPr baseColWidth="10" defaultRowHeight="15" x14ac:dyDescent="0.25"/>
  <cols>
    <col min="1" max="2" width="6.85546875" style="11" customWidth="1"/>
    <col min="3" max="16384" width="11.42578125" style="11"/>
  </cols>
  <sheetData>
    <row r="1" spans="1:15" ht="27.75" customHeight="1" x14ac:dyDescent="0.25">
      <c r="A1"/>
      <c r="C1" s="2061" t="s">
        <v>689</v>
      </c>
      <c r="D1" s="2061"/>
      <c r="E1" s="2061"/>
      <c r="F1" s="2061"/>
      <c r="G1" s="2061"/>
      <c r="H1" s="2061"/>
      <c r="I1" s="2061"/>
      <c r="J1" s="2061"/>
      <c r="K1" s="2061"/>
      <c r="L1" s="2061"/>
      <c r="M1" s="2061"/>
      <c r="N1" s="2061"/>
      <c r="O1" s="2061"/>
    </row>
    <row r="5" spans="1:15" ht="36" customHeight="1" x14ac:dyDescent="0.25"/>
    <row r="6" spans="1:15" ht="34.5" customHeight="1" x14ac:dyDescent="0.25"/>
    <row r="7" spans="1:15" ht="32.25" customHeight="1" x14ac:dyDescent="0.25"/>
    <row r="8" spans="1:15" ht="35.25" customHeight="1" x14ac:dyDescent="0.25"/>
    <row r="9" spans="1:15" ht="33" customHeight="1" x14ac:dyDescent="0.25"/>
    <row r="10" spans="1:15" ht="29.25" customHeight="1" x14ac:dyDescent="0.25"/>
    <row r="11" spans="1:15" ht="41.25" customHeight="1" x14ac:dyDescent="0.25"/>
    <row r="12" spans="1:15" ht="43.5" customHeight="1" x14ac:dyDescent="0.25"/>
    <row r="13" spans="1:15" ht="40.5" customHeight="1" x14ac:dyDescent="0.25"/>
    <row r="14" spans="1:15" ht="25.5" customHeight="1" x14ac:dyDescent="0.25"/>
    <row r="15" spans="1:15" ht="27" customHeight="1" x14ac:dyDescent="0.25"/>
    <row r="16" spans="1:15" ht="24.75" customHeight="1" x14ac:dyDescent="0.25"/>
    <row r="17" ht="24.75" customHeight="1" x14ac:dyDescent="0.25"/>
    <row r="18" ht="30" customHeight="1" x14ac:dyDescent="0.25"/>
    <row r="19" ht="45" customHeight="1" x14ac:dyDescent="0.25"/>
    <row r="20" ht="39.75" customHeight="1" x14ac:dyDescent="0.25"/>
    <row r="21" ht="26.25" customHeight="1" x14ac:dyDescent="0.25"/>
  </sheetData>
  <mergeCells count="1">
    <mergeCell ref="C1:O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tabColor rgb="FFE5243B"/>
  </sheetPr>
  <dimension ref="A1:E18"/>
  <sheetViews>
    <sheetView showGridLines="0" workbookViewId="0">
      <pane ySplit="4" topLeftCell="A5" activePane="bottomLeft" state="frozen"/>
      <selection activeCell="I38" sqref="I38"/>
      <selection pane="bottomLeft" sqref="A1:B1"/>
    </sheetView>
  </sheetViews>
  <sheetFormatPr baseColWidth="10" defaultRowHeight="15" x14ac:dyDescent="0.25"/>
  <cols>
    <col min="2" max="2" width="11.42578125" customWidth="1"/>
    <col min="3" max="3" width="69" style="12" customWidth="1"/>
    <col min="4" max="4" width="14" style="13" customWidth="1"/>
    <col min="5" max="5" width="79.5703125" customWidth="1"/>
  </cols>
  <sheetData>
    <row r="1" spans="1:5" x14ac:dyDescent="0.25">
      <c r="A1" s="2065" t="s">
        <v>690</v>
      </c>
      <c r="B1" s="2065"/>
    </row>
    <row r="3" spans="1:5" ht="52.5" customHeight="1" x14ac:dyDescent="0.25">
      <c r="A3" s="14"/>
      <c r="B3" s="14"/>
      <c r="C3" s="2066" t="s">
        <v>691</v>
      </c>
      <c r="D3" s="2066"/>
      <c r="E3" s="2066"/>
    </row>
    <row r="4" spans="1:5" s="15" customFormat="1" x14ac:dyDescent="0.25">
      <c r="C4" s="16" t="s">
        <v>692</v>
      </c>
      <c r="D4" s="16" t="s">
        <v>693</v>
      </c>
      <c r="E4" s="16" t="s">
        <v>694</v>
      </c>
    </row>
    <row r="5" spans="1:5" s="17" customFormat="1" ht="60" x14ac:dyDescent="0.25">
      <c r="C5" s="18" t="s">
        <v>695</v>
      </c>
      <c r="D5" s="224" t="s">
        <v>696</v>
      </c>
      <c r="E5" s="20" t="s">
        <v>697</v>
      </c>
    </row>
    <row r="6" spans="1:5" s="17" customFormat="1" ht="45" customHeight="1" x14ac:dyDescent="0.25">
      <c r="C6" s="2067" t="s">
        <v>698</v>
      </c>
      <c r="D6" s="19" t="s">
        <v>699</v>
      </c>
      <c r="E6" s="20" t="s">
        <v>700</v>
      </c>
    </row>
    <row r="7" spans="1:5" s="17" customFormat="1" ht="45" customHeight="1" x14ac:dyDescent="0.25">
      <c r="C7" s="2068"/>
      <c r="D7" s="19" t="s">
        <v>701</v>
      </c>
      <c r="E7" s="20" t="s">
        <v>702</v>
      </c>
    </row>
    <row r="8" spans="1:5" s="17" customFormat="1" ht="54" customHeight="1" x14ac:dyDescent="0.25">
      <c r="C8" s="18" t="s">
        <v>703</v>
      </c>
      <c r="D8" s="224" t="s">
        <v>704</v>
      </c>
      <c r="E8" s="20" t="s">
        <v>705</v>
      </c>
    </row>
    <row r="9" spans="1:5" s="17" customFormat="1" ht="48" customHeight="1" x14ac:dyDescent="0.25">
      <c r="C9" s="2067" t="s">
        <v>706</v>
      </c>
      <c r="D9" s="19" t="s">
        <v>707</v>
      </c>
      <c r="E9" s="20" t="s">
        <v>708</v>
      </c>
    </row>
    <row r="10" spans="1:5" s="17" customFormat="1" ht="48" customHeight="1" x14ac:dyDescent="0.25">
      <c r="C10" s="2068"/>
      <c r="D10" s="19" t="s">
        <v>709</v>
      </c>
      <c r="E10" s="21" t="s">
        <v>710</v>
      </c>
    </row>
    <row r="11" spans="1:5" s="17" customFormat="1" ht="47.25" customHeight="1" x14ac:dyDescent="0.25">
      <c r="C11" s="2067" t="s">
        <v>711</v>
      </c>
      <c r="D11" s="19" t="s">
        <v>712</v>
      </c>
      <c r="E11" s="20" t="s">
        <v>713</v>
      </c>
    </row>
    <row r="12" spans="1:5" s="17" customFormat="1" ht="47.25" customHeight="1" x14ac:dyDescent="0.25">
      <c r="C12" s="2069"/>
      <c r="D12" s="19" t="s">
        <v>714</v>
      </c>
      <c r="E12" s="20" t="s">
        <v>715</v>
      </c>
    </row>
    <row r="13" spans="1:5" s="17" customFormat="1" ht="47.25" customHeight="1" x14ac:dyDescent="0.25">
      <c r="C13" s="2069"/>
      <c r="D13" s="22" t="s">
        <v>716</v>
      </c>
      <c r="E13" s="23" t="s">
        <v>717</v>
      </c>
    </row>
    <row r="14" spans="1:5" s="17" customFormat="1" ht="47.25" customHeight="1" x14ac:dyDescent="0.25">
      <c r="C14" s="2068"/>
      <c r="D14" s="19" t="s">
        <v>718</v>
      </c>
      <c r="E14" s="20" t="s">
        <v>719</v>
      </c>
    </row>
    <row r="15" spans="1:5" s="17" customFormat="1" ht="36.75" customHeight="1" x14ac:dyDescent="0.25">
      <c r="C15" s="2062" t="s">
        <v>720</v>
      </c>
      <c r="D15" s="19" t="s">
        <v>721</v>
      </c>
      <c r="E15" s="20" t="s">
        <v>722</v>
      </c>
    </row>
    <row r="16" spans="1:5" s="17" customFormat="1" ht="36.75" customHeight="1" x14ac:dyDescent="0.25">
      <c r="C16" s="2063"/>
      <c r="D16" s="19" t="s">
        <v>723</v>
      </c>
      <c r="E16" s="20" t="s">
        <v>724</v>
      </c>
    </row>
    <row r="17" spans="3:5" s="17" customFormat="1" ht="36.75" customHeight="1" x14ac:dyDescent="0.25">
      <c r="C17" s="2064"/>
      <c r="D17" s="19" t="s">
        <v>725</v>
      </c>
      <c r="E17" s="21" t="s">
        <v>726</v>
      </c>
    </row>
    <row r="18" spans="3:5" s="17" customFormat="1" ht="60" x14ac:dyDescent="0.25">
      <c r="C18" s="24" t="s">
        <v>727</v>
      </c>
      <c r="D18" s="19" t="s">
        <v>728</v>
      </c>
      <c r="E18" s="21" t="s">
        <v>729</v>
      </c>
    </row>
  </sheetData>
  <mergeCells count="6">
    <mergeCell ref="C15:C17"/>
    <mergeCell ref="A1:B1"/>
    <mergeCell ref="C3:E3"/>
    <mergeCell ref="C6:C7"/>
    <mergeCell ref="C9:C10"/>
    <mergeCell ref="C11:C14"/>
  </mergeCells>
  <hyperlinks>
    <hyperlink ref="A1" location="Objetivos!A1" display="REGRESAR A INICIO"/>
    <hyperlink ref="D5" location="'1.1.1'!A1" display="1.1.1"/>
    <hyperlink ref="D6" location="'1.2.1'!A1" display="1.2.1"/>
    <hyperlink ref="D7" location="'1.2.2'!A1" display="1.2.2"/>
    <hyperlink ref="D8" location="'1.3.1'!A1" display="1.3.1"/>
    <hyperlink ref="D9" location="'1.4.1'!A1" display="1.4.1"/>
    <hyperlink ref="D10" location="'1.4.2'!A1" display="1.4.2"/>
    <hyperlink ref="D11" location="'1.5.1'!A1" display="1.5.1"/>
    <hyperlink ref="D12" location="'1.5.2'!A1" display="1.5.2"/>
    <hyperlink ref="D13" location="'1.5.3'!A1" display="1.5.3"/>
    <hyperlink ref="D14" location="'1.5.4'!A1" display="1.5.4"/>
    <hyperlink ref="D15" location="'1.a.1'!A1" display="1.a.1"/>
    <hyperlink ref="D16" location="'1.a.2'!A1" display="1.a.2"/>
    <hyperlink ref="D18" location="'1.b.1'!A1" display="1.b.1"/>
    <hyperlink ref="D17" location="'1.a.3'!A1" display="1.a.3"/>
    <hyperlink ref="A1:B1" location="'Lista de Objetivos'!A1" display="REGRESAR A INICIO"/>
    <hyperlink ref="E5" location="'1.1.1'!A1" display="1.1.1 Proporción de la población que vive por debajo del umbral internacional de la pobreza, desglosada por sexo, edad, situación laboral y ubicación geográfica (urbana o rural) "/>
    <hyperlink ref="E6" location="'1.2.1'!A1" display="1.2.1 Proporción de la población que vive por debajo del umbral nacional de la pobreza, desglosada por sexo y edad  "/>
    <hyperlink ref="E7" location="'1.2.2'!A1" display="1.2.2 Proporción de hombres, mujeres y niños de todas las edades que viven en la pobreza en todas sus dimensiones, con arreglo a las definiciones nacionales"/>
    <hyperlink ref="E8" location="'1.3.1'!A1" display="1.3.1 Proporción de la población cubierta por niveles mínimos o sistemas de protección social, desglosada por sexo, distinguiendo entre los niños, los desempleados, los ancianos, las personas con discapacidad, las mujeres embarazadas, los recién nacidos, "/>
    <hyperlink ref="E9" location="'1.4.1'!A1" display="1.4.1 Proporción de la población que vive en hogares con acceso a servicios básicos "/>
    <hyperlink ref="E10" location="'1.4.2'!A1" display="1.4.2 Proporción del total de la población adulta, por sexo y por tipo de tenencia, con derechos seguros de tenencia de la tierra, que posee documentación reconocida legalmente al respecto y que percibe esos derechos como seguros "/>
    <hyperlink ref="E11" location="'1.5.1'!A1" display="1.5.1 Número de muertes, personas desaparecidas y afectados directamenbte a consecuencia de desastres por cada 100.000 personas"/>
    <hyperlink ref="E12" location="'1.5.2'!A1" display="1.5.2 Pérdidas económicas causadas directamente por los desastres en relación con el Producto Interior Bruto (PIB) mundial"/>
    <hyperlink ref="E13" location="'1.5.3'!A1" display="1.5.3 Número de países que adoptan y aplican estrategias de reducción del riesgo de desastres a nivel local en consonancia con el Marco de Sandái para la Reducción del Riezgo de Desastres 2015-2030"/>
    <hyperlink ref="E14" location="'1.5.4'!A1" display="1.5.4 Proporción de gobiernos locales que adoptan y aplican estrategias de reducción del riesgo de desastres a nivel local en consonancia con las estrategias nacionales de reducción del riesgo de desastres"/>
    <hyperlink ref="E15" location="'1.a.1'!A1" display="1.a.1 Proporción de recursos asignados por el gobierno directamente a programas de reducción de la pobreza"/>
    <hyperlink ref="E16" location="'1.a.2'!A1" display="1.a.2 Proporción del gasto público total en servicios esenciales (educación, salud y protección social)"/>
    <hyperlink ref="E17" location="'1.a.3'!A1" display="1.a.3 Suma del total de subvenciones y asignaciones no generadas de la deuda dedicadas directamente a programas de reducción de la pobreza como proporción del PIB"/>
    <hyperlink ref="E18" location="'1.b.1'!A1" display="1.b.1 Proporción del gasto público periódico y de capital destinado a sectores que benefician de forma desproporcionada a las mujeres, los pobres y los grupos vulnerables"/>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48"/>
  <sheetViews>
    <sheetView showGridLines="0" workbookViewId="0">
      <pane ySplit="1" topLeftCell="A2" activePane="bottomLeft" state="frozen"/>
      <selection activeCell="W32" sqref="W32"/>
      <selection pane="bottomLeft"/>
    </sheetView>
  </sheetViews>
  <sheetFormatPr baseColWidth="10" defaultRowHeight="15" x14ac:dyDescent="0.25"/>
  <cols>
    <col min="1" max="2" width="15.42578125" customWidth="1"/>
    <col min="3" max="3" width="7.28515625" customWidth="1"/>
    <col min="4" max="4" width="5.140625" customWidth="1"/>
    <col min="5" max="5" width="2" customWidth="1"/>
    <col min="6" max="6" width="7.42578125" customWidth="1"/>
    <col min="7" max="7" width="8.5703125" customWidth="1"/>
    <col min="8" max="8" width="1.5703125" customWidth="1"/>
    <col min="9" max="9" width="6.42578125" customWidth="1"/>
    <col min="10" max="10" width="6.5703125" customWidth="1"/>
    <col min="11" max="11" width="2.140625" customWidth="1"/>
    <col min="12" max="12" width="10" customWidth="1"/>
    <col min="13" max="13" width="8.85546875" customWidth="1"/>
    <col min="14" max="14" width="7.7109375" customWidth="1"/>
    <col min="15" max="15" width="8.140625" customWidth="1"/>
    <col min="16" max="16" width="8.85546875" customWidth="1"/>
    <col min="17" max="17" width="6.85546875" customWidth="1"/>
    <col min="18" max="18" width="2" customWidth="1"/>
    <col min="19" max="19" width="9.5703125" customWidth="1"/>
    <col min="20" max="20" width="10.28515625" customWidth="1"/>
    <col min="21" max="21" width="9.5703125" customWidth="1"/>
    <col min="22" max="22" width="1.28515625" customWidth="1"/>
    <col min="23" max="23" width="8.42578125" customWidth="1"/>
    <col min="24" max="24" width="9" customWidth="1"/>
    <col min="25" max="25" width="8.7109375" customWidth="1"/>
    <col min="26" max="26" width="8.42578125" customWidth="1"/>
    <col min="27" max="27" width="7.42578125" customWidth="1"/>
    <col min="28" max="28" width="8.42578125" customWidth="1"/>
  </cols>
  <sheetData>
    <row r="1" spans="1:29" x14ac:dyDescent="0.25">
      <c r="A1" s="1051" t="s">
        <v>730</v>
      </c>
      <c r="B1" s="903"/>
      <c r="C1" s="2077" t="s">
        <v>731</v>
      </c>
      <c r="D1" s="2077"/>
      <c r="E1" s="2077"/>
      <c r="F1" s="2077"/>
      <c r="G1" s="903"/>
      <c r="H1" s="903"/>
      <c r="I1" s="903"/>
      <c r="J1" s="903"/>
      <c r="K1" s="903"/>
      <c r="L1" s="903"/>
      <c r="M1" s="903"/>
      <c r="N1" s="903"/>
      <c r="O1" s="903"/>
      <c r="P1" s="903"/>
      <c r="Q1" s="903"/>
      <c r="R1" s="903"/>
      <c r="S1" s="903"/>
      <c r="T1" s="903"/>
      <c r="U1" s="903"/>
      <c r="V1" s="903"/>
      <c r="W1" s="903"/>
      <c r="X1" s="903"/>
      <c r="Y1" s="903"/>
      <c r="Z1" s="903"/>
      <c r="AA1" s="903"/>
      <c r="AB1" s="903"/>
      <c r="AC1" s="903"/>
    </row>
    <row r="2" spans="1:29" x14ac:dyDescent="0.25">
      <c r="A2" s="903"/>
      <c r="B2" s="903"/>
      <c r="C2" s="903"/>
      <c r="D2" s="903"/>
      <c r="E2" s="903"/>
      <c r="F2" s="903"/>
      <c r="G2" s="903"/>
      <c r="H2" s="903"/>
      <c r="I2" s="903"/>
      <c r="J2" s="903"/>
      <c r="K2" s="903"/>
      <c r="L2" s="903"/>
      <c r="M2" s="903"/>
      <c r="N2" s="903"/>
      <c r="O2" s="903"/>
      <c r="P2" s="903"/>
      <c r="Q2" s="903"/>
      <c r="R2" s="903"/>
      <c r="S2" s="903"/>
      <c r="T2" s="903"/>
      <c r="U2" s="903"/>
      <c r="V2" s="903"/>
      <c r="W2" s="903"/>
      <c r="X2" s="903"/>
      <c r="Y2" s="903"/>
      <c r="Z2" s="903"/>
      <c r="AA2" s="903"/>
      <c r="AB2" s="903"/>
      <c r="AC2" s="903"/>
    </row>
    <row r="3" spans="1:29" x14ac:dyDescent="0.25">
      <c r="A3" s="2072" t="s">
        <v>732</v>
      </c>
      <c r="B3" s="2072"/>
      <c r="C3" s="2073" t="s">
        <v>691</v>
      </c>
      <c r="D3" s="2074"/>
      <c r="E3" s="2074"/>
      <c r="F3" s="2074"/>
      <c r="G3" s="2074"/>
      <c r="H3" s="2074"/>
      <c r="I3" s="2074"/>
      <c r="J3" s="2074"/>
      <c r="K3" s="2074"/>
      <c r="L3" s="2074"/>
      <c r="M3" s="2074"/>
      <c r="N3" s="2074"/>
      <c r="O3" s="2074"/>
      <c r="P3" s="2074"/>
      <c r="Q3" s="2074"/>
      <c r="R3" s="2074"/>
      <c r="S3" s="2074"/>
      <c r="T3" s="2074"/>
      <c r="U3" s="2074"/>
      <c r="V3" s="2074"/>
      <c r="W3" s="2074"/>
      <c r="X3" s="2074"/>
      <c r="Y3" s="2074"/>
      <c r="Z3" s="2074"/>
      <c r="AA3" s="2074"/>
      <c r="AB3" s="2078"/>
      <c r="AC3" s="960"/>
    </row>
    <row r="4" spans="1:29" x14ac:dyDescent="0.25">
      <c r="A4" s="2072" t="s">
        <v>733</v>
      </c>
      <c r="B4" s="2072"/>
      <c r="C4" s="2073" t="s">
        <v>734</v>
      </c>
      <c r="D4" s="2074"/>
      <c r="E4" s="2074"/>
      <c r="F4" s="2074"/>
      <c r="G4" s="2074"/>
      <c r="H4" s="2074"/>
      <c r="I4" s="2074"/>
      <c r="J4" s="2074"/>
      <c r="K4" s="2074"/>
      <c r="L4" s="2074"/>
      <c r="M4" s="2074"/>
      <c r="N4" s="2074"/>
      <c r="O4" s="2074"/>
      <c r="P4" s="2074"/>
      <c r="Q4" s="2074"/>
      <c r="R4" s="2074"/>
      <c r="S4" s="2074"/>
      <c r="T4" s="2074"/>
      <c r="U4" s="2074"/>
      <c r="V4" s="2074"/>
      <c r="W4" s="2074"/>
      <c r="X4" s="2074"/>
      <c r="Y4" s="2074"/>
      <c r="Z4" s="2074"/>
      <c r="AA4" s="2074"/>
      <c r="AB4" s="2075"/>
      <c r="AC4" s="960"/>
    </row>
    <row r="5" spans="1:29" x14ac:dyDescent="0.25">
      <c r="A5" s="2072" t="s">
        <v>735</v>
      </c>
      <c r="B5" s="2072"/>
      <c r="C5" s="2073" t="s">
        <v>736</v>
      </c>
      <c r="D5" s="2074"/>
      <c r="E5" s="2074"/>
      <c r="F5" s="2074"/>
      <c r="G5" s="2074"/>
      <c r="H5" s="2074"/>
      <c r="I5" s="2074"/>
      <c r="J5" s="2074"/>
      <c r="K5" s="2074"/>
      <c r="L5" s="2074"/>
      <c r="M5" s="2074"/>
      <c r="N5" s="2074"/>
      <c r="O5" s="2074"/>
      <c r="P5" s="2074"/>
      <c r="Q5" s="2074"/>
      <c r="R5" s="2074"/>
      <c r="S5" s="2074"/>
      <c r="T5" s="2074"/>
      <c r="U5" s="2074"/>
      <c r="V5" s="2074"/>
      <c r="W5" s="2074"/>
      <c r="X5" s="2074"/>
      <c r="Y5" s="2074"/>
      <c r="Z5" s="2074"/>
      <c r="AA5" s="2074"/>
      <c r="AB5" s="2075"/>
      <c r="AC5" s="960"/>
    </row>
    <row r="6" spans="1:29" x14ac:dyDescent="0.25">
      <c r="A6" s="2072" t="s">
        <v>737</v>
      </c>
      <c r="B6" s="2072"/>
      <c r="C6" s="2073" t="s">
        <v>738</v>
      </c>
      <c r="D6" s="2074"/>
      <c r="E6" s="2074"/>
      <c r="F6" s="2074"/>
      <c r="G6" s="2074"/>
      <c r="H6" s="2074"/>
      <c r="I6" s="2074"/>
      <c r="J6" s="2074"/>
      <c r="K6" s="2074"/>
      <c r="L6" s="2074"/>
      <c r="M6" s="2074"/>
      <c r="N6" s="2074"/>
      <c r="O6" s="2074"/>
      <c r="P6" s="2074"/>
      <c r="Q6" s="2074"/>
      <c r="R6" s="2074"/>
      <c r="S6" s="2074"/>
      <c r="T6" s="2074"/>
      <c r="U6" s="2074"/>
      <c r="V6" s="2074"/>
      <c r="W6" s="2074"/>
      <c r="X6" s="2074"/>
      <c r="Y6" s="2074"/>
      <c r="Z6" s="2074"/>
      <c r="AA6" s="2074"/>
      <c r="AB6" s="2075"/>
      <c r="AC6" s="960"/>
    </row>
    <row r="7" spans="1:29" x14ac:dyDescent="0.25">
      <c r="A7" s="28"/>
      <c r="B7" s="903"/>
      <c r="C7" s="903"/>
      <c r="D7" s="903"/>
      <c r="E7" s="903"/>
      <c r="F7" s="903"/>
      <c r="G7" s="903"/>
      <c r="H7" s="903"/>
      <c r="I7" s="903"/>
      <c r="J7" s="903"/>
      <c r="K7" s="903"/>
      <c r="L7" s="903"/>
      <c r="M7" s="903"/>
      <c r="N7" s="903"/>
      <c r="O7" s="903"/>
      <c r="P7" s="903"/>
      <c r="Q7" s="903"/>
      <c r="R7" s="903"/>
      <c r="S7" s="903"/>
      <c r="T7" s="903"/>
      <c r="U7" s="903"/>
      <c r="V7" s="903"/>
      <c r="W7" s="903"/>
      <c r="X7" s="903"/>
      <c r="Y7" s="903"/>
      <c r="Z7" s="903"/>
      <c r="AA7" s="903"/>
      <c r="AB7" s="903"/>
      <c r="AC7" s="903"/>
    </row>
    <row r="8" spans="1:29" x14ac:dyDescent="0.25">
      <c r="A8" s="29"/>
      <c r="B8" s="903"/>
      <c r="C8" s="903"/>
      <c r="D8" s="903"/>
      <c r="E8" s="903"/>
      <c r="F8" s="903"/>
      <c r="G8" s="903"/>
      <c r="H8" s="903"/>
      <c r="I8" s="903"/>
      <c r="J8" s="903"/>
      <c r="K8" s="903"/>
      <c r="L8" s="903"/>
      <c r="M8" s="903"/>
      <c r="N8" s="903"/>
      <c r="O8" s="903"/>
      <c r="P8" s="903"/>
      <c r="Q8" s="903"/>
      <c r="R8" s="903"/>
      <c r="S8" s="903"/>
      <c r="T8" s="903"/>
      <c r="U8" s="903"/>
      <c r="V8" s="903"/>
      <c r="W8" s="903"/>
      <c r="X8" s="903"/>
      <c r="Y8" s="903"/>
      <c r="Z8" s="903"/>
      <c r="AA8" s="903"/>
      <c r="AB8" s="903"/>
      <c r="AC8" s="903"/>
    </row>
    <row r="9" spans="1:29" x14ac:dyDescent="0.25">
      <c r="A9" s="29"/>
      <c r="B9" s="903"/>
      <c r="C9" s="2076" t="s">
        <v>6000</v>
      </c>
      <c r="D9" s="2076"/>
      <c r="E9" s="2076"/>
      <c r="F9" s="2076"/>
      <c r="G9" s="2076"/>
      <c r="H9" s="2076"/>
      <c r="I9" s="2076"/>
      <c r="J9" s="2076"/>
      <c r="K9" s="2076"/>
      <c r="L9" s="2076"/>
      <c r="M9" s="2076"/>
      <c r="N9" s="2076"/>
      <c r="O9" s="2076"/>
      <c r="P9" s="2076"/>
      <c r="Q9" s="2076"/>
      <c r="R9" s="2076"/>
      <c r="S9" s="2076"/>
      <c r="T9" s="2076"/>
      <c r="U9" s="2076"/>
      <c r="V9" s="2076"/>
      <c r="W9" s="2076"/>
      <c r="X9" s="2076"/>
      <c r="Y9" s="2076"/>
      <c r="Z9" s="2076"/>
      <c r="AA9" s="2076"/>
      <c r="AB9" s="2076"/>
      <c r="AC9" s="2076"/>
    </row>
    <row r="10" spans="1:29" ht="15" customHeight="1" x14ac:dyDescent="0.25">
      <c r="A10" s="29"/>
      <c r="B10" s="903"/>
      <c r="C10" s="2070" t="s">
        <v>739</v>
      </c>
      <c r="D10" s="2070" t="s">
        <v>740</v>
      </c>
      <c r="E10" s="1847"/>
      <c r="F10" s="2070" t="s">
        <v>741</v>
      </c>
      <c r="G10" s="2070"/>
      <c r="H10" s="2070"/>
      <c r="I10" s="2070" t="s">
        <v>742</v>
      </c>
      <c r="J10" s="2070"/>
      <c r="K10" s="1850"/>
      <c r="L10" s="2070" t="s">
        <v>743</v>
      </c>
      <c r="M10" s="2070"/>
      <c r="N10" s="2070"/>
      <c r="O10" s="2070"/>
      <c r="P10" s="2070"/>
      <c r="Q10" s="2070"/>
      <c r="R10" s="1847"/>
      <c r="S10" s="2070" t="s">
        <v>744</v>
      </c>
      <c r="T10" s="2070"/>
      <c r="U10" s="2070"/>
      <c r="V10" s="1847"/>
      <c r="W10" s="2070" t="s">
        <v>745</v>
      </c>
      <c r="X10" s="2070"/>
      <c r="Y10" s="2070"/>
      <c r="Z10" s="2070"/>
      <c r="AA10" s="2070"/>
      <c r="AB10" s="2070"/>
      <c r="AC10" s="2070"/>
    </row>
    <row r="11" spans="1:29" ht="38.25" x14ac:dyDescent="0.25">
      <c r="A11" s="28"/>
      <c r="B11" s="903"/>
      <c r="C11" s="2070"/>
      <c r="D11" s="2070"/>
      <c r="E11" s="1847"/>
      <c r="F11" s="1847" t="s">
        <v>746</v>
      </c>
      <c r="G11" s="1847" t="s">
        <v>747</v>
      </c>
      <c r="H11" s="2070"/>
      <c r="I11" s="1847" t="s">
        <v>748</v>
      </c>
      <c r="J11" s="1847" t="s">
        <v>749</v>
      </c>
      <c r="K11" s="1852"/>
      <c r="L11" s="1847" t="s">
        <v>750</v>
      </c>
      <c r="M11" s="1847" t="s">
        <v>751</v>
      </c>
      <c r="N11" s="1847" t="s">
        <v>752</v>
      </c>
      <c r="O11" s="1847" t="s">
        <v>753</v>
      </c>
      <c r="P11" s="1864" t="s">
        <v>754</v>
      </c>
      <c r="Q11" s="1864" t="s">
        <v>755</v>
      </c>
      <c r="R11" s="1864"/>
      <c r="S11" s="1847" t="s">
        <v>756</v>
      </c>
      <c r="T11" s="1847" t="s">
        <v>757</v>
      </c>
      <c r="U11" s="1847" t="s">
        <v>758</v>
      </c>
      <c r="V11" s="1847"/>
      <c r="W11" s="1847" t="s">
        <v>759</v>
      </c>
      <c r="X11" s="1864" t="s">
        <v>760</v>
      </c>
      <c r="Y11" s="1847" t="s">
        <v>761</v>
      </c>
      <c r="Z11" s="1847" t="s">
        <v>762</v>
      </c>
      <c r="AA11" s="1847" t="s">
        <v>763</v>
      </c>
      <c r="AB11" s="1847" t="s">
        <v>764</v>
      </c>
      <c r="AC11" s="1847" t="s">
        <v>765</v>
      </c>
    </row>
    <row r="12" spans="1:29" x14ac:dyDescent="0.25">
      <c r="A12" s="29"/>
      <c r="B12" s="903"/>
      <c r="C12" s="33">
        <v>2010</v>
      </c>
      <c r="D12" s="34">
        <v>2.4102746372670536</v>
      </c>
      <c r="E12" s="34"/>
      <c r="F12" s="35">
        <v>2.311074292729423</v>
      </c>
      <c r="G12" s="35">
        <v>2.5044128916710435</v>
      </c>
      <c r="H12" s="35"/>
      <c r="I12" s="35">
        <v>1.4803692149264642</v>
      </c>
      <c r="J12" s="36">
        <v>4.8943874716656737</v>
      </c>
      <c r="K12" s="36"/>
      <c r="L12" s="36">
        <v>1.2605424524473732</v>
      </c>
      <c r="M12" s="36">
        <v>4.2581481986010505</v>
      </c>
      <c r="N12" s="36">
        <v>4.9771869192015616</v>
      </c>
      <c r="O12" s="36">
        <v>5.0009104651465268</v>
      </c>
      <c r="P12" s="36">
        <v>3.2649948918906913</v>
      </c>
      <c r="Q12" s="36">
        <v>4.5200309741009299</v>
      </c>
      <c r="R12" s="36"/>
      <c r="S12" s="36">
        <v>0.7135319780229622</v>
      </c>
      <c r="T12" s="36">
        <v>10.488006286543866</v>
      </c>
      <c r="U12" s="36">
        <v>2.4387063304308878</v>
      </c>
      <c r="V12" s="36"/>
      <c r="W12" s="35">
        <v>4.572038486686532</v>
      </c>
      <c r="X12" s="35">
        <v>4.2873441824250884</v>
      </c>
      <c r="Y12" s="35">
        <v>2.9188691728497091</v>
      </c>
      <c r="Z12" s="35">
        <v>1.8408111962717424</v>
      </c>
      <c r="AA12" s="35">
        <v>2.050302434717719</v>
      </c>
      <c r="AB12" s="35">
        <v>1.8122062075633147</v>
      </c>
      <c r="AC12" s="35">
        <v>0.89603627813234799</v>
      </c>
    </row>
    <row r="13" spans="1:29" x14ac:dyDescent="0.25">
      <c r="A13" s="29"/>
      <c r="B13" s="903"/>
      <c r="C13" s="33">
        <v>2011</v>
      </c>
      <c r="D13" s="34">
        <v>2.6035294189567191</v>
      </c>
      <c r="E13" s="34"/>
      <c r="F13" s="35">
        <v>2.661562614442095</v>
      </c>
      <c r="G13" s="35">
        <v>2.5481568580937952</v>
      </c>
      <c r="H13" s="35"/>
      <c r="I13" s="35">
        <v>1.8545273600783669</v>
      </c>
      <c r="J13" s="36">
        <v>4.6028956062795823</v>
      </c>
      <c r="K13" s="36"/>
      <c r="L13" s="36">
        <v>1.49199112794641</v>
      </c>
      <c r="M13" s="36">
        <v>5.1243897447890783</v>
      </c>
      <c r="N13" s="36">
        <v>4.1740443504188995</v>
      </c>
      <c r="O13" s="36">
        <v>4.6659434882204618</v>
      </c>
      <c r="P13" s="36">
        <v>4.478278817901459</v>
      </c>
      <c r="Q13" s="36">
        <v>3.7985915492957747</v>
      </c>
      <c r="R13" s="36"/>
      <c r="S13" s="36">
        <v>0.8644453297964082</v>
      </c>
      <c r="T13" s="36">
        <v>10.446496301915419</v>
      </c>
      <c r="U13" s="36">
        <v>2.8209415964842743</v>
      </c>
      <c r="V13" s="36"/>
      <c r="W13" s="35">
        <v>4.4781361894426706</v>
      </c>
      <c r="X13" s="35">
        <v>4.460402469896672</v>
      </c>
      <c r="Y13" s="35">
        <v>3.2954402728110774</v>
      </c>
      <c r="Z13" s="35">
        <v>2.168096748017819</v>
      </c>
      <c r="AA13" s="35">
        <v>2.3343210051032512</v>
      </c>
      <c r="AB13" s="35">
        <v>1.8624710079148308</v>
      </c>
      <c r="AC13" s="35">
        <v>1.5852450270558645</v>
      </c>
    </row>
    <row r="14" spans="1:29" x14ac:dyDescent="0.25">
      <c r="A14" s="29"/>
      <c r="B14" s="903"/>
      <c r="C14" s="33">
        <v>2012</v>
      </c>
      <c r="D14" s="34">
        <v>2.6531591835187047</v>
      </c>
      <c r="E14" s="34"/>
      <c r="F14" s="35">
        <v>2.62243182675414</v>
      </c>
      <c r="G14" s="35">
        <v>2.6824214852812767</v>
      </c>
      <c r="H14" s="35"/>
      <c r="I14" s="35">
        <v>1.9847811231186345</v>
      </c>
      <c r="J14" s="36">
        <v>4.4358416256167361</v>
      </c>
      <c r="K14" s="36"/>
      <c r="L14" s="36">
        <v>1.759879682856704</v>
      </c>
      <c r="M14" s="36">
        <v>4.6669381948348461</v>
      </c>
      <c r="N14" s="36">
        <v>2.9387104415209406</v>
      </c>
      <c r="O14" s="36">
        <v>5.7598655631258859</v>
      </c>
      <c r="P14" s="36">
        <v>4.2172639062349884</v>
      </c>
      <c r="Q14" s="36">
        <v>2.8557687523839532</v>
      </c>
      <c r="R14" s="36"/>
      <c r="S14" s="36">
        <v>0.87077623097878609</v>
      </c>
      <c r="T14" s="36">
        <v>9.5597520542021037</v>
      </c>
      <c r="U14" s="36">
        <v>2.8216890462757842</v>
      </c>
      <c r="V14" s="36"/>
      <c r="W14" s="35">
        <v>4.8577882088181514</v>
      </c>
      <c r="X14" s="35">
        <v>4.9426141425278542</v>
      </c>
      <c r="Y14" s="35">
        <v>3.195322291468921</v>
      </c>
      <c r="Z14" s="35">
        <v>1.8468285002728706</v>
      </c>
      <c r="AA14" s="35">
        <v>2.0156611078320545</v>
      </c>
      <c r="AB14" s="35">
        <v>2.249907992473525</v>
      </c>
      <c r="AC14" s="35">
        <v>1.3404641070993675</v>
      </c>
    </row>
    <row r="15" spans="1:29" x14ac:dyDescent="0.25">
      <c r="A15" s="28"/>
      <c r="B15" s="903"/>
      <c r="C15" s="33">
        <v>2013</v>
      </c>
      <c r="D15" s="34">
        <v>2.6454076897118735</v>
      </c>
      <c r="E15" s="34"/>
      <c r="F15" s="35">
        <v>2.6619500953584878</v>
      </c>
      <c r="G15" s="35">
        <v>2.6299053024842136</v>
      </c>
      <c r="H15" s="35"/>
      <c r="I15" s="35">
        <v>1.7040405440901771</v>
      </c>
      <c r="J15" s="36">
        <v>5.1515772144742238</v>
      </c>
      <c r="K15" s="36"/>
      <c r="L15" s="36">
        <v>1.3608445356393726</v>
      </c>
      <c r="M15" s="36">
        <v>6.2199861501717093</v>
      </c>
      <c r="N15" s="36">
        <v>4.2145113203648492</v>
      </c>
      <c r="O15" s="37">
        <v>5.533976728889292</v>
      </c>
      <c r="P15" s="36">
        <v>3.6261009242677651</v>
      </c>
      <c r="Q15" s="36">
        <v>4.3919998699870533</v>
      </c>
      <c r="R15" s="36"/>
      <c r="S15" s="36">
        <v>0.89787971110106279</v>
      </c>
      <c r="T15" s="36">
        <v>10.490798826759079</v>
      </c>
      <c r="U15" s="36">
        <v>2.896534585265842</v>
      </c>
      <c r="V15" s="36"/>
      <c r="W15" s="35">
        <v>4.5406734550581289</v>
      </c>
      <c r="X15" s="35">
        <v>4.2747376080709412</v>
      </c>
      <c r="Y15" s="35">
        <v>3.5336074556086774</v>
      </c>
      <c r="Z15" s="35">
        <v>2.508177779224372</v>
      </c>
      <c r="AA15" s="35">
        <v>1.9651440875749469</v>
      </c>
      <c r="AB15" s="35">
        <v>2.2993282344889159</v>
      </c>
      <c r="AC15" s="35">
        <v>1.1447989104454726</v>
      </c>
    </row>
    <row r="16" spans="1:29" x14ac:dyDescent="0.25">
      <c r="A16" s="29"/>
      <c r="B16" s="903"/>
      <c r="C16" s="33">
        <v>2014</v>
      </c>
      <c r="D16" s="34">
        <v>2.5881561348454483</v>
      </c>
      <c r="E16" s="34"/>
      <c r="F16" s="35">
        <v>2.618177623375153</v>
      </c>
      <c r="G16" s="35">
        <v>2.5595549555726511</v>
      </c>
      <c r="H16" s="35"/>
      <c r="I16" s="35">
        <v>1.5998642865172874</v>
      </c>
      <c r="J16" s="36">
        <v>5.2155233347879806</v>
      </c>
      <c r="K16" s="36"/>
      <c r="L16" s="36">
        <v>1.476122626642562</v>
      </c>
      <c r="M16" s="36">
        <v>5.15876552838282</v>
      </c>
      <c r="N16" s="36">
        <v>3.8844820388085171</v>
      </c>
      <c r="O16" s="36">
        <v>5.1479852842546574</v>
      </c>
      <c r="P16" s="36">
        <v>3.3524355970255604</v>
      </c>
      <c r="Q16" s="36">
        <v>4.6542842439772292</v>
      </c>
      <c r="R16" s="36"/>
      <c r="S16" s="36">
        <v>0.86691806476537292</v>
      </c>
      <c r="T16" s="36">
        <v>8.6687613003402486</v>
      </c>
      <c r="U16" s="36">
        <v>3.0878850524884798</v>
      </c>
      <c r="V16" s="36"/>
      <c r="W16" s="35">
        <v>4.8151359041474242</v>
      </c>
      <c r="X16" s="35">
        <v>3.8582794431357903</v>
      </c>
      <c r="Y16" s="35">
        <v>3.4252285436508219</v>
      </c>
      <c r="Z16" s="35">
        <v>1.9575354811484165</v>
      </c>
      <c r="AA16" s="35">
        <v>2.1721048993126892</v>
      </c>
      <c r="AB16" s="35">
        <v>2.2552224746495266</v>
      </c>
      <c r="AC16" s="35">
        <v>1.492694963896199</v>
      </c>
    </row>
    <row r="17" spans="1:29" x14ac:dyDescent="0.25">
      <c r="A17" s="29"/>
      <c r="B17" s="903"/>
      <c r="C17" s="33">
        <v>2015</v>
      </c>
      <c r="D17" s="34">
        <v>2.7484003511816102</v>
      </c>
      <c r="E17" s="34"/>
      <c r="F17" s="35">
        <v>2.6797137676207603</v>
      </c>
      <c r="G17" s="35">
        <v>2.8135825783820083</v>
      </c>
      <c r="H17" s="35"/>
      <c r="I17" s="35">
        <v>1.8793383810950697</v>
      </c>
      <c r="J17" s="36">
        <v>5.0545806545436918</v>
      </c>
      <c r="K17" s="36"/>
      <c r="L17" s="36">
        <v>1.489398919484431</v>
      </c>
      <c r="M17" s="36">
        <v>4.3723241966438664</v>
      </c>
      <c r="N17" s="36">
        <v>4.2579635919469414</v>
      </c>
      <c r="O17" s="36">
        <v>5.5909242947931768</v>
      </c>
      <c r="P17" s="36">
        <v>3.6552078983131406</v>
      </c>
      <c r="Q17" s="36">
        <v>6.2580964024659886</v>
      </c>
      <c r="R17" s="36"/>
      <c r="S17" s="36">
        <v>0.89473826765438214</v>
      </c>
      <c r="T17" s="36">
        <v>13.773349289765335</v>
      </c>
      <c r="U17" s="36">
        <v>2.7157253314627754</v>
      </c>
      <c r="V17" s="36"/>
      <c r="W17" s="35">
        <v>5.2065071146083906</v>
      </c>
      <c r="X17" s="35">
        <v>3.9876564242349151</v>
      </c>
      <c r="Y17" s="35">
        <v>3.3981113591948162</v>
      </c>
      <c r="Z17" s="35">
        <v>2.552282567313445</v>
      </c>
      <c r="AA17" s="35">
        <v>2.3643483168876824</v>
      </c>
      <c r="AB17" s="35">
        <v>2.3871387922936562</v>
      </c>
      <c r="AC17" s="35">
        <v>0.85658809717330442</v>
      </c>
    </row>
    <row r="18" spans="1:29" x14ac:dyDescent="0.25">
      <c r="A18" s="29"/>
      <c r="B18" s="38"/>
      <c r="C18" s="33">
        <v>2016</v>
      </c>
      <c r="D18" s="34">
        <v>2.623707625967711</v>
      </c>
      <c r="E18" s="34"/>
      <c r="F18" s="35">
        <v>2.6524471535660163</v>
      </c>
      <c r="G18" s="35">
        <v>2.596545037603609</v>
      </c>
      <c r="H18" s="35"/>
      <c r="I18" s="35">
        <v>1.7414685992792931</v>
      </c>
      <c r="J18" s="36">
        <v>4.9633173127311387</v>
      </c>
      <c r="K18" s="36"/>
      <c r="L18" s="36">
        <v>1.5105741177572429</v>
      </c>
      <c r="M18" s="36">
        <v>4.2593596663726387</v>
      </c>
      <c r="N18" s="36">
        <v>3.1782293577012837</v>
      </c>
      <c r="O18" s="36">
        <v>4.382094714437744</v>
      </c>
      <c r="P18" s="36">
        <v>4.531463943079892</v>
      </c>
      <c r="Q18" s="36">
        <v>5.5368814431013282</v>
      </c>
      <c r="R18" s="36"/>
      <c r="S18" s="36">
        <v>1.0277444580016075</v>
      </c>
      <c r="T18" s="36">
        <v>10.929267522451896</v>
      </c>
      <c r="U18" s="36">
        <v>2.8610597960768516</v>
      </c>
      <c r="V18" s="36"/>
      <c r="W18" s="35">
        <v>4.9437595971770119</v>
      </c>
      <c r="X18" s="35">
        <v>3.8122624398245826</v>
      </c>
      <c r="Y18" s="35">
        <v>2.7583946758092162</v>
      </c>
      <c r="Z18" s="35">
        <v>2.294469680103409</v>
      </c>
      <c r="AA18" s="35">
        <v>2.379147472155811</v>
      </c>
      <c r="AB18" s="35">
        <v>2.3643645604020316</v>
      </c>
      <c r="AC18" s="35">
        <v>1.0427763578409288</v>
      </c>
    </row>
    <row r="19" spans="1:29" x14ac:dyDescent="0.25">
      <c r="A19" s="29"/>
      <c r="B19" s="38"/>
      <c r="C19" s="33">
        <v>2017</v>
      </c>
      <c r="D19" s="34">
        <v>2.0216250370080062</v>
      </c>
      <c r="E19" s="34"/>
      <c r="F19" s="35">
        <v>1.9665637560435718</v>
      </c>
      <c r="G19" s="35">
        <v>2.0739024786251519</v>
      </c>
      <c r="H19" s="35"/>
      <c r="I19" s="35">
        <v>1.4817996049353483</v>
      </c>
      <c r="J19" s="36">
        <v>3.4498731859833014</v>
      </c>
      <c r="K19" s="36"/>
      <c r="L19" s="36">
        <v>1.3547772512374567</v>
      </c>
      <c r="M19" s="36">
        <v>3.0832155200538978</v>
      </c>
      <c r="N19" s="36">
        <v>2.6246855394879356</v>
      </c>
      <c r="O19" s="36">
        <v>3.3718806390563794</v>
      </c>
      <c r="P19" s="36">
        <v>3.080517993911521</v>
      </c>
      <c r="Q19" s="36">
        <v>3.2905495936588238</v>
      </c>
      <c r="R19" s="36"/>
      <c r="S19" s="36">
        <v>0.67197454351909958</v>
      </c>
      <c r="T19" s="36">
        <v>9.2636873350923477</v>
      </c>
      <c r="U19" s="36">
        <v>2.1933421526263484</v>
      </c>
      <c r="V19" s="36"/>
      <c r="W19" s="35">
        <v>4.3042544002303424</v>
      </c>
      <c r="X19" s="35">
        <v>2.7573758732534928</v>
      </c>
      <c r="Y19" s="35">
        <v>2.3808364693224804</v>
      </c>
      <c r="Z19" s="35">
        <v>1.5060884788811721</v>
      </c>
      <c r="AA19" s="35">
        <v>1.8768032785891984</v>
      </c>
      <c r="AB19" s="35">
        <v>1.785564280255346</v>
      </c>
      <c r="AC19" s="35">
        <v>0.94992646165886307</v>
      </c>
    </row>
    <row r="20" spans="1:29" s="444" customFormat="1" x14ac:dyDescent="0.25">
      <c r="A20" s="126"/>
      <c r="B20" s="38"/>
      <c r="C20" s="197">
        <v>2018</v>
      </c>
      <c r="D20" s="40">
        <v>2.4698606034752051</v>
      </c>
      <c r="E20" s="40"/>
      <c r="F20" s="40">
        <v>2.4235268836857764</v>
      </c>
      <c r="G20" s="40">
        <v>2.5138002920118367</v>
      </c>
      <c r="H20" s="40"/>
      <c r="I20" s="40">
        <v>1.889973829346115</v>
      </c>
      <c r="J20" s="41">
        <v>3.9996705030223332</v>
      </c>
      <c r="K20" s="41"/>
      <c r="L20" s="41">
        <v>1.5181738305639201</v>
      </c>
      <c r="M20" s="41">
        <v>4.1134670277582632</v>
      </c>
      <c r="N20" s="41">
        <v>1.870488380661272</v>
      </c>
      <c r="O20" s="41">
        <v>3.7408990943489013</v>
      </c>
      <c r="P20" s="41">
        <v>4.6830486704621714</v>
      </c>
      <c r="Q20" s="41">
        <v>4.9900243685167602</v>
      </c>
      <c r="R20" s="41"/>
      <c r="S20" s="41">
        <v>0.64382130282984462</v>
      </c>
      <c r="T20" s="41">
        <v>7.9580298209167175</v>
      </c>
      <c r="U20" s="41">
        <v>2.6828229176655083</v>
      </c>
      <c r="V20" s="41"/>
      <c r="W20" s="40">
        <v>5.5230632824851513</v>
      </c>
      <c r="X20" s="40">
        <v>4.6293935962722976</v>
      </c>
      <c r="Y20" s="40">
        <v>3.0795471631144489</v>
      </c>
      <c r="Z20" s="40">
        <v>1.7723665340824597</v>
      </c>
      <c r="AA20" s="40">
        <v>2.1787926998668596</v>
      </c>
      <c r="AB20" s="40">
        <v>1.8116925719054773</v>
      </c>
      <c r="AC20" s="40">
        <v>1.2104267680798098</v>
      </c>
    </row>
    <row r="21" spans="1:29" x14ac:dyDescent="0.25">
      <c r="A21" s="29"/>
      <c r="B21" s="38"/>
      <c r="C21" s="662" t="s">
        <v>6001</v>
      </c>
      <c r="D21" s="902"/>
      <c r="E21" s="902"/>
      <c r="F21" s="902"/>
      <c r="G21" s="902"/>
      <c r="H21" s="902"/>
      <c r="I21" s="902"/>
      <c r="J21" s="902"/>
      <c r="K21" s="902"/>
      <c r="L21" s="902"/>
      <c r="M21" s="902"/>
      <c r="N21" s="902"/>
      <c r="O21" s="902"/>
      <c r="P21" s="902"/>
      <c r="Q21" s="902"/>
      <c r="R21" s="902"/>
      <c r="S21" s="902"/>
      <c r="T21" s="902"/>
      <c r="U21" s="902"/>
      <c r="V21" s="902"/>
      <c r="W21" s="902"/>
      <c r="X21" s="902"/>
      <c r="Y21" s="902"/>
      <c r="Z21" s="902"/>
      <c r="AA21" s="902"/>
      <c r="AB21" s="902"/>
      <c r="AC21" s="902"/>
    </row>
    <row r="22" spans="1:29" s="902" customFormat="1" x14ac:dyDescent="0.25">
      <c r="A22" s="29"/>
      <c r="B22" s="38"/>
      <c r="C22" s="43" t="s">
        <v>6002</v>
      </c>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row>
    <row r="23" spans="1:29" ht="15" customHeight="1" x14ac:dyDescent="0.25">
      <c r="A23" s="29"/>
      <c r="B23" s="38"/>
      <c r="C23" s="38"/>
      <c r="D23" s="38"/>
      <c r="E23" s="38"/>
      <c r="F23" s="38"/>
      <c r="G23" s="38"/>
      <c r="H23" s="38"/>
      <c r="I23" s="38"/>
      <c r="J23" s="38"/>
      <c r="K23" s="38"/>
      <c r="L23" s="38"/>
      <c r="M23" s="38"/>
      <c r="N23" s="38"/>
      <c r="O23" s="38"/>
      <c r="P23" s="1916"/>
      <c r="Q23" s="1916"/>
      <c r="R23" s="1916"/>
      <c r="S23" s="1916"/>
      <c r="T23" s="1916"/>
      <c r="U23" s="1916"/>
      <c r="V23" s="38"/>
      <c r="W23" s="38"/>
      <c r="X23" s="38"/>
      <c r="Y23" s="38"/>
      <c r="Z23" s="38"/>
      <c r="AA23" s="38"/>
      <c r="AB23" s="38"/>
      <c r="AC23" s="38"/>
    </row>
    <row r="24" spans="1:29" ht="36" customHeight="1" x14ac:dyDescent="0.25">
      <c r="A24" s="28"/>
      <c r="B24" s="38"/>
      <c r="C24" s="2071" t="s">
        <v>6003</v>
      </c>
      <c r="D24" s="2071"/>
      <c r="E24" s="2071"/>
      <c r="F24" s="2071"/>
      <c r="G24" s="2071"/>
      <c r="H24" s="2071"/>
      <c r="I24" s="2071"/>
      <c r="J24" s="2071"/>
      <c r="K24" s="2071"/>
      <c r="L24" s="2071"/>
      <c r="M24" s="2071"/>
      <c r="N24" s="2071"/>
      <c r="O24" s="38"/>
      <c r="P24" s="1916"/>
      <c r="Q24" s="1916"/>
      <c r="R24" s="1916"/>
      <c r="S24" s="1916"/>
      <c r="T24" s="1916"/>
      <c r="U24" s="1916"/>
      <c r="V24" s="38"/>
      <c r="W24" s="38"/>
      <c r="X24" s="38"/>
      <c r="Y24" s="38"/>
      <c r="Z24" s="38"/>
      <c r="AA24" s="38"/>
      <c r="AB24" s="38"/>
      <c r="AC24" s="38"/>
    </row>
    <row r="25" spans="1:29" ht="15" customHeight="1" x14ac:dyDescent="0.25">
      <c r="A25" s="29"/>
      <c r="B25" s="38"/>
      <c r="C25" s="38"/>
      <c r="D25" s="38"/>
      <c r="E25" s="38"/>
      <c r="F25" s="38"/>
      <c r="G25" s="38"/>
      <c r="H25" s="38"/>
      <c r="I25" s="38"/>
      <c r="J25" s="38"/>
      <c r="K25" s="38"/>
      <c r="L25" s="38"/>
      <c r="M25" s="38"/>
      <c r="N25" s="38"/>
      <c r="O25" s="38"/>
      <c r="P25" s="1916"/>
      <c r="Q25" s="1916"/>
      <c r="R25" s="1916"/>
      <c r="S25" s="1916"/>
      <c r="T25" s="1916"/>
      <c r="U25" s="1916"/>
      <c r="V25" s="38"/>
      <c r="W25" s="38"/>
      <c r="X25" s="38"/>
      <c r="Y25" s="38"/>
      <c r="Z25" s="38"/>
      <c r="AA25" s="38"/>
      <c r="AB25" s="38"/>
      <c r="AC25" s="38"/>
    </row>
    <row r="26" spans="1:29" ht="15.75" customHeight="1" x14ac:dyDescent="0.25">
      <c r="A26" s="29"/>
      <c r="B26" s="38"/>
      <c r="C26" s="38"/>
      <c r="D26" s="38"/>
      <c r="E26" s="38"/>
      <c r="F26" s="38"/>
      <c r="G26" s="38"/>
      <c r="H26" s="38"/>
      <c r="I26" s="38"/>
      <c r="J26" s="38"/>
      <c r="K26" s="38"/>
      <c r="L26" s="38"/>
      <c r="M26" s="38"/>
      <c r="N26" s="38"/>
      <c r="O26" s="38"/>
      <c r="P26" s="1916"/>
      <c r="Q26" s="1916"/>
      <c r="R26" s="1916"/>
      <c r="S26" s="1916"/>
      <c r="T26" s="1916"/>
      <c r="U26" s="1916"/>
      <c r="V26" s="38"/>
      <c r="W26" s="38"/>
      <c r="X26" s="38"/>
      <c r="Y26" s="38"/>
      <c r="Z26" s="38"/>
      <c r="AA26" s="38"/>
      <c r="AB26" s="38"/>
      <c r="AC26" s="38"/>
    </row>
    <row r="27" spans="1:29" x14ac:dyDescent="0.25">
      <c r="A27" s="28"/>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row>
    <row r="28" spans="1:29" x14ac:dyDescent="0.25">
      <c r="A28" s="29"/>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row>
    <row r="29" spans="1:29" x14ac:dyDescent="0.25">
      <c r="A29" s="903"/>
      <c r="B29" s="903"/>
      <c r="C29" s="903"/>
      <c r="D29" s="903"/>
      <c r="E29" s="903"/>
      <c r="F29" s="903"/>
      <c r="G29" s="903"/>
      <c r="H29" s="903"/>
      <c r="I29" s="903"/>
      <c r="J29" s="903"/>
      <c r="K29" s="903"/>
      <c r="L29" s="903"/>
      <c r="M29" s="903"/>
      <c r="N29" s="903"/>
      <c r="O29" s="903"/>
      <c r="P29" s="903"/>
      <c r="Q29" s="903"/>
      <c r="R29" s="903"/>
      <c r="S29" s="903"/>
      <c r="T29" s="903"/>
      <c r="U29" s="903"/>
      <c r="V29" s="903"/>
      <c r="W29" s="903"/>
      <c r="X29" s="903"/>
      <c r="Y29" s="903"/>
      <c r="Z29" s="903"/>
      <c r="AA29" s="903"/>
      <c r="AB29" s="903"/>
      <c r="AC29" s="903"/>
    </row>
    <row r="30" spans="1:29" x14ac:dyDescent="0.25">
      <c r="A30" s="903"/>
      <c r="B30" s="903"/>
      <c r="C30" s="903"/>
      <c r="D30" s="903"/>
      <c r="E30" s="903"/>
      <c r="F30" s="903"/>
      <c r="G30" s="903"/>
      <c r="H30" s="903"/>
      <c r="I30" s="903"/>
      <c r="J30" s="903"/>
      <c r="K30" s="903"/>
      <c r="L30" s="903"/>
      <c r="M30" s="903"/>
      <c r="N30" s="903"/>
      <c r="O30" s="903"/>
      <c r="P30" s="903"/>
      <c r="Q30" s="903"/>
      <c r="R30" s="903"/>
      <c r="S30" s="903"/>
      <c r="T30" s="903"/>
      <c r="U30" s="903"/>
      <c r="V30" s="903"/>
      <c r="W30" s="903"/>
      <c r="X30" s="903"/>
      <c r="Y30" s="903"/>
      <c r="Z30" s="903"/>
      <c r="AA30" s="903"/>
      <c r="AB30" s="903"/>
      <c r="AC30" s="903"/>
    </row>
    <row r="31" spans="1:29" x14ac:dyDescent="0.25">
      <c r="A31" s="903"/>
      <c r="B31" s="903"/>
      <c r="C31" s="903"/>
      <c r="D31" s="903"/>
      <c r="E31" s="903"/>
      <c r="F31" s="903"/>
      <c r="G31" s="903"/>
      <c r="H31" s="903"/>
      <c r="I31" s="903"/>
      <c r="J31" s="903"/>
      <c r="K31" s="903"/>
      <c r="L31" s="903"/>
      <c r="M31" s="903"/>
      <c r="N31" s="903"/>
      <c r="O31" s="903"/>
      <c r="P31" s="903"/>
      <c r="Q31" s="903"/>
      <c r="R31" s="903"/>
      <c r="S31" s="903"/>
      <c r="T31" s="903"/>
      <c r="U31" s="903"/>
      <c r="V31" s="903"/>
      <c r="W31" s="903"/>
      <c r="X31" s="903"/>
      <c r="Y31" s="903"/>
      <c r="Z31" s="903"/>
      <c r="AA31" s="903"/>
      <c r="AB31" s="903"/>
      <c r="AC31" s="903"/>
    </row>
    <row r="32" spans="1:29" x14ac:dyDescent="0.25">
      <c r="A32" s="903"/>
      <c r="B32" s="903"/>
      <c r="C32" s="903"/>
      <c r="D32" s="903"/>
      <c r="E32" s="903"/>
      <c r="F32" s="903"/>
      <c r="G32" s="903"/>
      <c r="H32" s="903"/>
      <c r="I32" s="903"/>
      <c r="J32" s="903"/>
      <c r="K32" s="903"/>
      <c r="L32" s="903"/>
      <c r="M32" s="903"/>
      <c r="N32" s="903"/>
      <c r="O32" s="903"/>
      <c r="P32" s="903"/>
      <c r="Q32" s="903"/>
      <c r="R32" s="903"/>
      <c r="S32" s="903"/>
      <c r="T32" s="903"/>
      <c r="U32" s="903"/>
      <c r="V32" s="903"/>
      <c r="W32" s="903"/>
      <c r="X32" s="903"/>
      <c r="Y32" s="903"/>
      <c r="Z32" s="903"/>
      <c r="AA32" s="903"/>
      <c r="AB32" s="903"/>
      <c r="AC32" s="903"/>
    </row>
    <row r="33" spans="1:29" x14ac:dyDescent="0.25">
      <c r="A33" s="903"/>
      <c r="B33" s="903"/>
      <c r="C33" s="903"/>
      <c r="D33" s="903"/>
      <c r="E33" s="903"/>
      <c r="F33" s="903"/>
      <c r="G33" s="903"/>
      <c r="H33" s="903"/>
      <c r="I33" s="903"/>
      <c r="J33" s="903"/>
      <c r="K33" s="903"/>
      <c r="L33" s="903"/>
      <c r="M33" s="903"/>
      <c r="N33" s="903"/>
      <c r="O33" s="903"/>
      <c r="P33" s="903"/>
      <c r="Q33" s="903"/>
      <c r="R33" s="903"/>
      <c r="S33" s="903"/>
      <c r="T33" s="903"/>
      <c r="U33" s="903"/>
      <c r="V33" s="903"/>
      <c r="W33" s="903"/>
      <c r="X33" s="903"/>
      <c r="Y33" s="903"/>
      <c r="Z33" s="903"/>
      <c r="AA33" s="903"/>
      <c r="AB33" s="903"/>
      <c r="AC33" s="903"/>
    </row>
    <row r="34" spans="1:29" x14ac:dyDescent="0.25">
      <c r="A34" s="903"/>
      <c r="B34" s="903"/>
      <c r="C34" s="903"/>
      <c r="D34" s="903"/>
      <c r="E34" s="903"/>
      <c r="F34" s="903"/>
      <c r="G34" s="903"/>
      <c r="H34" s="903"/>
      <c r="I34" s="903"/>
      <c r="J34" s="903"/>
      <c r="K34" s="903"/>
      <c r="L34" s="903"/>
      <c r="M34" s="903"/>
      <c r="N34" s="903"/>
      <c r="O34" s="903"/>
      <c r="P34" s="903"/>
      <c r="Q34" s="903"/>
      <c r="R34" s="903"/>
      <c r="S34" s="903"/>
      <c r="T34" s="903"/>
      <c r="U34" s="903"/>
      <c r="V34" s="903"/>
      <c r="W34" s="903"/>
      <c r="X34" s="903"/>
      <c r="Y34" s="903"/>
      <c r="Z34" s="903"/>
      <c r="AA34" s="903"/>
      <c r="AB34" s="903"/>
      <c r="AC34" s="903"/>
    </row>
    <row r="35" spans="1:29" x14ac:dyDescent="0.25">
      <c r="A35" s="903"/>
      <c r="B35" s="903"/>
      <c r="C35" s="903"/>
      <c r="D35" s="903"/>
      <c r="E35" s="903"/>
      <c r="F35" s="903"/>
      <c r="G35" s="903"/>
      <c r="H35" s="903"/>
      <c r="I35" s="903"/>
      <c r="J35" s="903"/>
      <c r="K35" s="903"/>
      <c r="L35" s="903"/>
      <c r="M35" s="903"/>
      <c r="N35" s="903"/>
      <c r="O35" s="903"/>
      <c r="P35" s="903"/>
      <c r="Q35" s="903"/>
      <c r="R35" s="903"/>
      <c r="S35" s="903"/>
      <c r="T35" s="903"/>
      <c r="U35" s="903"/>
      <c r="V35" s="903"/>
      <c r="W35" s="903"/>
      <c r="X35" s="903"/>
      <c r="Y35" s="903"/>
      <c r="Z35" s="903"/>
      <c r="AA35" s="903"/>
      <c r="AB35" s="903"/>
      <c r="AC35" s="903"/>
    </row>
    <row r="36" spans="1:29" x14ac:dyDescent="0.25">
      <c r="A36" s="903"/>
      <c r="B36" s="903"/>
      <c r="C36" s="903"/>
      <c r="D36" s="903"/>
      <c r="E36" s="903"/>
      <c r="F36" s="903"/>
      <c r="G36" s="903"/>
      <c r="H36" s="903"/>
      <c r="I36" s="903"/>
      <c r="J36" s="903"/>
      <c r="K36" s="903"/>
      <c r="L36" s="903"/>
      <c r="M36" s="903"/>
      <c r="N36" s="903"/>
      <c r="O36" s="903"/>
      <c r="P36" s="903"/>
      <c r="Q36" s="903"/>
      <c r="R36" s="903"/>
      <c r="S36" s="903"/>
      <c r="T36" s="903"/>
      <c r="U36" s="903"/>
      <c r="V36" s="903"/>
      <c r="W36" s="903"/>
      <c r="X36" s="903"/>
      <c r="Y36" s="903"/>
      <c r="Z36" s="903"/>
      <c r="AA36" s="903"/>
      <c r="AB36" s="903"/>
      <c r="AC36" s="903"/>
    </row>
    <row r="37" spans="1:29" x14ac:dyDescent="0.25">
      <c r="A37" s="903"/>
      <c r="B37" s="903"/>
      <c r="C37" s="903"/>
      <c r="D37" s="903"/>
      <c r="E37" s="903"/>
      <c r="F37" s="903"/>
      <c r="G37" s="903"/>
      <c r="H37" s="903"/>
      <c r="I37" s="903"/>
      <c r="J37" s="903"/>
      <c r="K37" s="903"/>
      <c r="L37" s="903"/>
      <c r="M37" s="903"/>
      <c r="N37" s="903"/>
      <c r="O37" s="903"/>
      <c r="P37" s="903"/>
      <c r="Q37" s="903"/>
      <c r="R37" s="903"/>
      <c r="S37" s="903"/>
      <c r="T37" s="903"/>
      <c r="U37" s="903"/>
      <c r="V37" s="903"/>
      <c r="W37" s="903"/>
      <c r="X37" s="903"/>
      <c r="Y37" s="903"/>
      <c r="Z37" s="903"/>
      <c r="AA37" s="903"/>
      <c r="AB37" s="903"/>
      <c r="AC37" s="903"/>
    </row>
    <row r="38" spans="1:29" x14ac:dyDescent="0.25">
      <c r="A38" s="903"/>
      <c r="B38" s="903"/>
      <c r="C38" s="903"/>
      <c r="D38" s="903"/>
      <c r="E38" s="903"/>
      <c r="F38" s="903"/>
      <c r="G38" s="903"/>
      <c r="H38" s="903"/>
      <c r="I38" s="903"/>
      <c r="J38" s="903"/>
      <c r="K38" s="903"/>
      <c r="L38" s="903"/>
      <c r="M38" s="903"/>
      <c r="N38" s="903"/>
      <c r="O38" s="903"/>
      <c r="P38" s="903"/>
      <c r="Q38" s="903"/>
      <c r="R38" s="903"/>
      <c r="S38" s="903"/>
      <c r="T38" s="903"/>
      <c r="U38" s="903"/>
      <c r="V38" s="903"/>
      <c r="W38" s="903"/>
      <c r="X38" s="903"/>
      <c r="Y38" s="903"/>
      <c r="Z38" s="903"/>
      <c r="AA38" s="903"/>
      <c r="AB38" s="903"/>
      <c r="AC38" s="903"/>
    </row>
    <row r="39" spans="1:29" x14ac:dyDescent="0.25">
      <c r="A39" s="903"/>
      <c r="B39" s="903"/>
      <c r="C39" s="903"/>
      <c r="D39" s="903"/>
      <c r="E39" s="903"/>
      <c r="F39" s="903"/>
      <c r="G39" s="903"/>
      <c r="H39" s="903"/>
      <c r="I39" s="903"/>
      <c r="J39" s="903"/>
      <c r="K39" s="903"/>
      <c r="L39" s="903"/>
      <c r="M39" s="903"/>
      <c r="N39" s="903"/>
      <c r="O39" s="903"/>
      <c r="P39" s="903"/>
      <c r="Q39" s="903"/>
      <c r="R39" s="903"/>
      <c r="S39" s="903"/>
      <c r="T39" s="903"/>
      <c r="U39" s="903"/>
      <c r="V39" s="903"/>
      <c r="W39" s="903"/>
      <c r="X39" s="903"/>
      <c r="Y39" s="903"/>
      <c r="Z39" s="903"/>
      <c r="AA39" s="903"/>
      <c r="AB39" s="903"/>
      <c r="AC39" s="903"/>
    </row>
    <row r="40" spans="1:29" x14ac:dyDescent="0.25">
      <c r="A40" s="903"/>
      <c r="B40" s="903"/>
      <c r="C40" s="903"/>
      <c r="D40" s="903"/>
      <c r="E40" s="903"/>
      <c r="F40" s="903"/>
      <c r="G40" s="903"/>
      <c r="H40" s="903"/>
      <c r="I40" s="903"/>
      <c r="J40" s="903"/>
      <c r="K40" s="903"/>
      <c r="L40" s="903"/>
      <c r="M40" s="903"/>
      <c r="N40" s="903"/>
      <c r="O40" s="903"/>
      <c r="P40" s="903"/>
      <c r="Q40" s="903"/>
      <c r="R40" s="903"/>
      <c r="S40" s="903"/>
      <c r="T40" s="903"/>
      <c r="U40" s="903"/>
      <c r="V40" s="903"/>
      <c r="W40" s="903"/>
      <c r="X40" s="903"/>
      <c r="Y40" s="903"/>
      <c r="Z40" s="903"/>
      <c r="AA40" s="903"/>
      <c r="AB40" s="903"/>
      <c r="AC40" s="903"/>
    </row>
    <row r="41" spans="1:29" x14ac:dyDescent="0.25">
      <c r="A41" s="903"/>
      <c r="B41" s="903"/>
      <c r="C41" s="903"/>
      <c r="D41" s="903"/>
      <c r="E41" s="903"/>
      <c r="F41" s="903"/>
      <c r="G41" s="903"/>
      <c r="H41" s="903"/>
      <c r="I41" s="903"/>
      <c r="J41" s="903"/>
      <c r="K41" s="903"/>
      <c r="L41" s="903"/>
      <c r="M41" s="903"/>
      <c r="N41" s="903"/>
      <c r="O41" s="903"/>
      <c r="P41" s="903"/>
      <c r="Q41" s="903"/>
      <c r="R41" s="903"/>
      <c r="S41" s="903"/>
      <c r="T41" s="903"/>
      <c r="U41" s="903"/>
      <c r="V41" s="903"/>
      <c r="W41" s="903"/>
      <c r="X41" s="903"/>
      <c r="Y41" s="903"/>
      <c r="Z41" s="903"/>
      <c r="AA41" s="903"/>
      <c r="AB41" s="903"/>
      <c r="AC41" s="903"/>
    </row>
    <row r="42" spans="1:29" x14ac:dyDescent="0.25">
      <c r="A42" s="903"/>
      <c r="B42" s="903"/>
      <c r="C42" s="903"/>
      <c r="D42" s="903"/>
      <c r="E42" s="903"/>
      <c r="F42" s="903"/>
      <c r="G42" s="903"/>
      <c r="H42" s="903"/>
      <c r="I42" s="903"/>
      <c r="J42" s="903"/>
      <c r="K42" s="903"/>
      <c r="L42" s="903"/>
      <c r="M42" s="903"/>
      <c r="N42" s="903"/>
      <c r="O42" s="903"/>
      <c r="P42" s="903"/>
      <c r="Q42" s="903"/>
      <c r="R42" s="903"/>
      <c r="S42" s="903"/>
      <c r="T42" s="903"/>
      <c r="U42" s="903"/>
      <c r="V42" s="903"/>
      <c r="W42" s="903"/>
      <c r="X42" s="903"/>
      <c r="Y42" s="903"/>
      <c r="Z42" s="903"/>
      <c r="AA42" s="903"/>
      <c r="AB42" s="903"/>
      <c r="AC42" s="903"/>
    </row>
    <row r="43" spans="1:29" x14ac:dyDescent="0.25">
      <c r="A43" s="903"/>
      <c r="B43" s="903"/>
      <c r="C43" s="903"/>
      <c r="D43" s="903"/>
      <c r="E43" s="903"/>
      <c r="F43" s="903"/>
      <c r="G43" s="903"/>
      <c r="H43" s="903"/>
      <c r="I43" s="903"/>
      <c r="J43" s="903"/>
      <c r="K43" s="903"/>
      <c r="L43" s="903"/>
      <c r="M43" s="903"/>
      <c r="N43" s="903"/>
      <c r="O43" s="903"/>
      <c r="P43" s="903"/>
      <c r="Q43" s="903"/>
      <c r="R43" s="903"/>
      <c r="S43" s="903"/>
      <c r="T43" s="903"/>
      <c r="U43" s="903"/>
      <c r="V43" s="903"/>
      <c r="W43" s="903"/>
      <c r="X43" s="903"/>
      <c r="Y43" s="903"/>
      <c r="Z43" s="903"/>
      <c r="AA43" s="903"/>
      <c r="AB43" s="903"/>
      <c r="AC43" s="903"/>
    </row>
    <row r="44" spans="1:29" x14ac:dyDescent="0.25">
      <c r="A44" s="903"/>
      <c r="B44" s="903"/>
      <c r="C44" s="903"/>
      <c r="D44" s="903"/>
      <c r="E44" s="903"/>
      <c r="F44" s="903"/>
      <c r="G44" s="903"/>
      <c r="H44" s="903"/>
      <c r="I44" s="903"/>
      <c r="J44" s="903"/>
      <c r="K44" s="903"/>
      <c r="L44" s="903"/>
      <c r="M44" s="903"/>
      <c r="N44" s="903"/>
      <c r="O44" s="903"/>
      <c r="P44" s="903"/>
      <c r="Q44" s="903"/>
      <c r="R44" s="903"/>
      <c r="S44" s="903"/>
      <c r="T44" s="903"/>
      <c r="U44" s="903"/>
      <c r="V44" s="903"/>
      <c r="W44" s="903"/>
      <c r="X44" s="903"/>
      <c r="Y44" s="903"/>
      <c r="Z44" s="903"/>
      <c r="AA44" s="903"/>
      <c r="AB44" s="903"/>
      <c r="AC44" s="903"/>
    </row>
    <row r="45" spans="1:29" x14ac:dyDescent="0.25">
      <c r="A45" s="903"/>
      <c r="B45" s="903"/>
      <c r="C45" s="903"/>
      <c r="D45" s="903"/>
      <c r="E45" s="903"/>
      <c r="F45" s="903"/>
      <c r="G45" s="903"/>
      <c r="H45" s="903"/>
      <c r="I45" s="903"/>
      <c r="J45" s="903"/>
      <c r="K45" s="903"/>
      <c r="L45" s="903"/>
      <c r="M45" s="903"/>
      <c r="N45" s="903"/>
      <c r="O45" s="903"/>
      <c r="P45" s="903"/>
      <c r="Q45" s="903"/>
      <c r="R45" s="903"/>
      <c r="S45" s="903"/>
      <c r="T45" s="903"/>
      <c r="U45" s="903"/>
      <c r="V45" s="903"/>
      <c r="W45" s="903"/>
      <c r="X45" s="903"/>
      <c r="Y45" s="903"/>
      <c r="Z45" s="903"/>
      <c r="AA45" s="903"/>
      <c r="AB45" s="903"/>
      <c r="AC45" s="903"/>
    </row>
    <row r="46" spans="1:29" x14ac:dyDescent="0.25">
      <c r="A46" s="903"/>
      <c r="B46" s="903"/>
      <c r="C46" s="1053" t="s">
        <v>6004</v>
      </c>
      <c r="D46" s="903"/>
      <c r="E46" s="903"/>
      <c r="F46" s="903"/>
      <c r="G46" s="903"/>
      <c r="H46" s="903"/>
      <c r="I46" s="903"/>
      <c r="J46" s="903"/>
      <c r="K46" s="903"/>
      <c r="L46" s="903"/>
      <c r="M46" s="903"/>
      <c r="N46" s="903"/>
      <c r="O46" s="903"/>
      <c r="P46" s="903"/>
      <c r="Q46" s="903"/>
      <c r="R46" s="903"/>
      <c r="S46" s="903"/>
      <c r="T46" s="903"/>
      <c r="U46" s="903"/>
      <c r="V46" s="903"/>
      <c r="W46" s="903"/>
      <c r="X46" s="903"/>
      <c r="Y46" s="903"/>
      <c r="Z46" s="903"/>
      <c r="AA46" s="903"/>
      <c r="AB46" s="903"/>
      <c r="AC46" s="903"/>
    </row>
    <row r="47" spans="1:29" x14ac:dyDescent="0.25">
      <c r="A47" s="903"/>
      <c r="B47" s="903"/>
      <c r="C47" s="903"/>
      <c r="D47" s="903"/>
      <c r="E47" s="903"/>
      <c r="F47" s="903"/>
      <c r="G47" s="903"/>
      <c r="H47" s="903"/>
      <c r="I47" s="903"/>
      <c r="J47" s="903"/>
      <c r="K47" s="903"/>
      <c r="L47" s="903"/>
      <c r="M47" s="903"/>
      <c r="N47" s="903"/>
      <c r="O47" s="903"/>
      <c r="P47" s="903"/>
      <c r="Q47" s="903"/>
      <c r="R47" s="903"/>
      <c r="S47" s="903"/>
      <c r="T47" s="903"/>
      <c r="U47" s="903"/>
      <c r="V47" s="903"/>
      <c r="W47" s="903"/>
      <c r="X47" s="903"/>
      <c r="Y47" s="903"/>
      <c r="Z47" s="903"/>
      <c r="AA47" s="903"/>
      <c r="AB47" s="903"/>
      <c r="AC47" s="903"/>
    </row>
    <row r="48" spans="1:29" x14ac:dyDescent="0.25">
      <c r="A48" s="903"/>
      <c r="B48" s="903"/>
      <c r="C48" s="903"/>
      <c r="D48" s="903"/>
      <c r="E48" s="903"/>
      <c r="F48" s="903"/>
      <c r="G48" s="903"/>
      <c r="H48" s="903"/>
      <c r="I48" s="903"/>
      <c r="J48" s="903"/>
      <c r="K48" s="903"/>
      <c r="L48" s="903"/>
      <c r="M48" s="903"/>
      <c r="N48" s="903"/>
      <c r="O48" s="903"/>
      <c r="P48" s="903"/>
      <c r="Q48" s="903"/>
      <c r="R48" s="903"/>
      <c r="S48" s="903"/>
      <c r="T48" s="903"/>
      <c r="U48" s="903"/>
      <c r="V48" s="903"/>
      <c r="W48" s="903"/>
      <c r="X48" s="903"/>
      <c r="Y48" s="903"/>
      <c r="Z48" s="903"/>
      <c r="AA48" s="903"/>
      <c r="AB48" s="903"/>
      <c r="AC48" s="903"/>
    </row>
  </sheetData>
  <mergeCells count="19">
    <mergeCell ref="C1:F1"/>
    <mergeCell ref="A3:B3"/>
    <mergeCell ref="C3:AB3"/>
    <mergeCell ref="A4:B4"/>
    <mergeCell ref="C4:AB4"/>
    <mergeCell ref="I10:J10"/>
    <mergeCell ref="L10:Q10"/>
    <mergeCell ref="S10:U10"/>
    <mergeCell ref="C24:N24"/>
    <mergeCell ref="A5:B5"/>
    <mergeCell ref="C5:AB5"/>
    <mergeCell ref="W10:AC10"/>
    <mergeCell ref="A6:B6"/>
    <mergeCell ref="C6:AB6"/>
    <mergeCell ref="C9:AC9"/>
    <mergeCell ref="C10:C11"/>
    <mergeCell ref="D10:D11"/>
    <mergeCell ref="F10:G10"/>
    <mergeCell ref="H10:H11"/>
  </mergeCells>
  <hyperlinks>
    <hyperlink ref="C1" location="'Metadato 1.1.1'!A1" display="VER METADATO "/>
    <hyperlink ref="A1" location="'ODS 1.'!A1" display="REGRESAR"/>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tabColor theme="0" tint="-0.499984740745262"/>
  </sheetPr>
  <dimension ref="A1:AA47"/>
  <sheetViews>
    <sheetView showGridLines="0" zoomScale="110" zoomScaleNormal="110" workbookViewId="0">
      <pane ySplit="1" topLeftCell="A2" activePane="bottomLeft" state="frozen"/>
      <selection activeCell="W32" sqref="W32"/>
      <selection pane="bottomLeft" activeCell="B1" sqref="B1"/>
    </sheetView>
  </sheetViews>
  <sheetFormatPr baseColWidth="10" defaultColWidth="11.42578125" defaultRowHeight="11.25" x14ac:dyDescent="0.25"/>
  <cols>
    <col min="1" max="1" width="8.28515625" style="45" customWidth="1"/>
    <col min="2" max="2" width="26.42578125" style="45" customWidth="1"/>
    <col min="3" max="3" width="24" style="45" customWidth="1"/>
    <col min="4" max="4" width="85.7109375" style="45" customWidth="1"/>
    <col min="5" max="5" width="5.85546875" style="45" customWidth="1"/>
    <col min="6" max="6" width="7.140625" style="45" customWidth="1"/>
    <col min="7" max="7" width="6.28515625" style="45" customWidth="1"/>
    <col min="8" max="8" width="6.42578125" style="45" customWidth="1"/>
    <col min="9" max="9" width="1.5703125" style="45" customWidth="1"/>
    <col min="10" max="10" width="6.85546875" style="45" customWidth="1"/>
    <col min="11" max="11" width="8.42578125" style="45" customWidth="1"/>
    <col min="12" max="12" width="8.85546875" style="45" customWidth="1"/>
    <col min="13" max="13" width="7.7109375" style="45" customWidth="1"/>
    <col min="14" max="14" width="8.140625" style="45" customWidth="1"/>
    <col min="15" max="15" width="8.85546875" style="45" customWidth="1"/>
    <col min="16" max="16" width="0.85546875" style="45" customWidth="1"/>
    <col min="17" max="17" width="7.7109375" style="45" customWidth="1"/>
    <col min="18" max="18" width="9.5703125" style="45" customWidth="1"/>
    <col min="19" max="19" width="10.28515625" style="45" customWidth="1"/>
    <col min="20" max="20" width="0.5703125" style="45" customWidth="1"/>
    <col min="21" max="21" width="9.42578125" style="45" customWidth="1"/>
    <col min="22" max="22" width="8.42578125" style="45" customWidth="1"/>
    <col min="23" max="23" width="9" style="45" customWidth="1"/>
    <col min="24" max="24" width="8.7109375" style="45" customWidth="1"/>
    <col min="25" max="25" width="8.42578125" style="45" customWidth="1"/>
    <col min="26" max="26" width="7.42578125" style="45" customWidth="1"/>
    <col min="27" max="27" width="8.42578125" style="45" customWidth="1"/>
    <col min="28" max="16384" width="11.42578125" style="45"/>
  </cols>
  <sheetData>
    <row r="1" spans="1:6" ht="15" x14ac:dyDescent="0.25">
      <c r="B1" s="46" t="s">
        <v>730</v>
      </c>
    </row>
    <row r="2" spans="1:6" ht="16.5" customHeight="1" thickBot="1" x14ac:dyDescent="0.3"/>
    <row r="3" spans="1:6" ht="24" customHeight="1" thickBot="1" x14ac:dyDescent="0.3">
      <c r="B3" s="2081" t="s">
        <v>766</v>
      </c>
      <c r="C3" s="2081"/>
      <c r="D3" s="2081"/>
      <c r="F3" s="47" t="s">
        <v>767</v>
      </c>
    </row>
    <row r="4" spans="1:6" ht="15.75" x14ac:dyDescent="0.25">
      <c r="A4" s="48"/>
      <c r="B4" s="2082" t="s">
        <v>768</v>
      </c>
      <c r="C4" s="2082"/>
      <c r="D4" s="910" t="s">
        <v>6</v>
      </c>
    </row>
    <row r="5" spans="1:6" ht="45" x14ac:dyDescent="0.25">
      <c r="B5" s="2082" t="s">
        <v>769</v>
      </c>
      <c r="C5" s="2082"/>
      <c r="D5" s="910" t="s">
        <v>8</v>
      </c>
    </row>
    <row r="6" spans="1:6" ht="15" x14ac:dyDescent="0.25">
      <c r="B6" s="2082" t="s">
        <v>770</v>
      </c>
      <c r="C6" s="2082"/>
      <c r="D6" s="911" t="s">
        <v>14</v>
      </c>
    </row>
    <row r="7" spans="1:6" ht="30" x14ac:dyDescent="0.25">
      <c r="B7" s="2083" t="s">
        <v>771</v>
      </c>
      <c r="C7" s="2083"/>
      <c r="D7" s="51" t="s">
        <v>15</v>
      </c>
    </row>
    <row r="8" spans="1:6" ht="15" x14ac:dyDescent="0.25">
      <c r="B8" s="2097" t="s">
        <v>4617</v>
      </c>
      <c r="C8" s="2097"/>
      <c r="D8" s="1284" t="s">
        <v>4618</v>
      </c>
    </row>
    <row r="9" spans="1:6" ht="15" x14ac:dyDescent="0.25">
      <c r="B9" s="2097"/>
      <c r="C9" s="2097"/>
      <c r="D9" s="1284" t="s">
        <v>4619</v>
      </c>
    </row>
    <row r="10" spans="1:6" ht="15" x14ac:dyDescent="0.25">
      <c r="B10" s="913"/>
      <c r="C10" s="913"/>
      <c r="D10" s="913"/>
    </row>
    <row r="11" spans="1:6" ht="23.25" customHeight="1" x14ac:dyDescent="0.25">
      <c r="B11" s="2081" t="s">
        <v>772</v>
      </c>
      <c r="C11" s="2081"/>
      <c r="D11" s="2081"/>
    </row>
    <row r="12" spans="1:6" ht="14.25" customHeight="1" x14ac:dyDescent="0.25">
      <c r="B12" s="2093" t="s">
        <v>773</v>
      </c>
      <c r="C12" s="2094"/>
      <c r="D12" s="1895" t="s">
        <v>774</v>
      </c>
    </row>
    <row r="13" spans="1:6" ht="30" x14ac:dyDescent="0.25">
      <c r="B13" s="2095" t="s">
        <v>775</v>
      </c>
      <c r="C13" s="2095"/>
      <c r="D13" s="1900" t="s">
        <v>6005</v>
      </c>
    </row>
    <row r="14" spans="1:6" ht="15" x14ac:dyDescent="0.25">
      <c r="B14" s="2082" t="s">
        <v>776</v>
      </c>
      <c r="C14" s="2082"/>
      <c r="D14" s="1902" t="s">
        <v>696</v>
      </c>
    </row>
    <row r="15" spans="1:6" ht="15" x14ac:dyDescent="0.25">
      <c r="B15" s="2082" t="s">
        <v>777</v>
      </c>
      <c r="C15" s="2096"/>
      <c r="D15" s="1902" t="s">
        <v>10</v>
      </c>
    </row>
    <row r="16" spans="1:6" ht="168" customHeight="1" x14ac:dyDescent="0.25">
      <c r="B16" s="2082" t="s">
        <v>778</v>
      </c>
      <c r="C16" s="2082"/>
      <c r="D16" s="55" t="s">
        <v>6006</v>
      </c>
    </row>
    <row r="17" spans="2:4" ht="312" customHeight="1" x14ac:dyDescent="0.25">
      <c r="B17" s="2082" t="s">
        <v>779</v>
      </c>
      <c r="C17" s="2082"/>
      <c r="D17" s="1903" t="s">
        <v>6007</v>
      </c>
    </row>
    <row r="18" spans="2:4" ht="15" x14ac:dyDescent="0.25">
      <c r="B18" s="2082" t="s">
        <v>780</v>
      </c>
      <c r="C18" s="2082"/>
      <c r="D18" s="1904" t="s">
        <v>781</v>
      </c>
    </row>
    <row r="19" spans="2:4" ht="15" x14ac:dyDescent="0.25">
      <c r="B19" s="2083" t="s">
        <v>782</v>
      </c>
      <c r="C19" s="2083"/>
      <c r="D19" s="1895"/>
    </row>
    <row r="20" spans="2:4" ht="60" customHeight="1" x14ac:dyDescent="0.25">
      <c r="B20" s="2084" t="s">
        <v>783</v>
      </c>
      <c r="C20" s="2085"/>
      <c r="D20" s="1904" t="s">
        <v>6008</v>
      </c>
    </row>
    <row r="21" spans="2:4" ht="15" x14ac:dyDescent="0.25">
      <c r="B21" s="2082" t="s">
        <v>784</v>
      </c>
      <c r="C21" s="2082"/>
      <c r="D21" s="1903" t="s">
        <v>785</v>
      </c>
    </row>
    <row r="22" spans="2:4" ht="15" x14ac:dyDescent="0.25">
      <c r="B22" s="2086" t="s">
        <v>786</v>
      </c>
      <c r="C22" s="1906" t="s">
        <v>787</v>
      </c>
      <c r="D22" s="1895" t="s">
        <v>788</v>
      </c>
    </row>
    <row r="23" spans="2:4" ht="15" customHeight="1" x14ac:dyDescent="0.25">
      <c r="B23" s="2087"/>
      <c r="C23" s="1907" t="s">
        <v>789</v>
      </c>
      <c r="D23" s="1905" t="s">
        <v>790</v>
      </c>
    </row>
    <row r="24" spans="2:4" ht="15" x14ac:dyDescent="0.25">
      <c r="B24" s="2088" t="s">
        <v>791</v>
      </c>
      <c r="C24" s="2088"/>
      <c r="D24" s="1895" t="s">
        <v>792</v>
      </c>
    </row>
    <row r="25" spans="2:4" ht="15" x14ac:dyDescent="0.25">
      <c r="B25" s="2088" t="s">
        <v>793</v>
      </c>
      <c r="C25" s="2088"/>
      <c r="D25" s="1908" t="s">
        <v>794</v>
      </c>
    </row>
    <row r="26" spans="2:4" ht="15" x14ac:dyDescent="0.25">
      <c r="B26" s="2082" t="s">
        <v>795</v>
      </c>
      <c r="C26" s="2082"/>
      <c r="D26" s="1904" t="s">
        <v>796</v>
      </c>
    </row>
    <row r="27" spans="2:4" ht="15" customHeight="1" x14ac:dyDescent="0.25">
      <c r="B27" s="2083" t="s">
        <v>797</v>
      </c>
      <c r="C27" s="2083"/>
      <c r="D27" s="1908" t="s">
        <v>4363</v>
      </c>
    </row>
    <row r="28" spans="2:4" ht="15" x14ac:dyDescent="0.25">
      <c r="B28" s="2089" t="s">
        <v>799</v>
      </c>
      <c r="C28" s="2090"/>
      <c r="D28" s="1895"/>
    </row>
    <row r="29" spans="2:4" ht="52.5" customHeight="1" x14ac:dyDescent="0.25">
      <c r="B29" s="1909" t="s">
        <v>800</v>
      </c>
      <c r="C29" s="1910"/>
      <c r="D29" s="1895" t="s">
        <v>847</v>
      </c>
    </row>
    <row r="30" spans="2:4" ht="15" x14ac:dyDescent="0.25">
      <c r="B30" s="2091" t="s">
        <v>801</v>
      </c>
      <c r="C30" s="2092"/>
      <c r="D30" s="921"/>
    </row>
    <row r="31" spans="2:4" ht="15" x14ac:dyDescent="0.25">
      <c r="B31" s="1911"/>
      <c r="C31" s="1911"/>
      <c r="D31" s="1912"/>
    </row>
    <row r="32" spans="2:4" ht="23.25" customHeight="1" x14ac:dyDescent="0.25">
      <c r="B32" s="2081" t="s">
        <v>802</v>
      </c>
      <c r="C32" s="2081"/>
      <c r="D32" s="2081"/>
    </row>
    <row r="33" spans="1:27" ht="15" x14ac:dyDescent="0.25">
      <c r="B33" s="2079" t="s">
        <v>803</v>
      </c>
      <c r="C33" s="2080"/>
      <c r="D33" s="1908" t="s">
        <v>804</v>
      </c>
    </row>
    <row r="34" spans="1:27" ht="15" x14ac:dyDescent="0.25">
      <c r="B34" s="2079" t="s">
        <v>805</v>
      </c>
      <c r="C34" s="2080"/>
      <c r="D34" s="1908" t="s">
        <v>806</v>
      </c>
    </row>
    <row r="35" spans="1:27" ht="15" x14ac:dyDescent="0.25">
      <c r="B35" s="2079" t="s">
        <v>807</v>
      </c>
      <c r="C35" s="2080"/>
      <c r="D35" s="1908" t="s">
        <v>808</v>
      </c>
    </row>
    <row r="36" spans="1:27" ht="15" x14ac:dyDescent="0.25">
      <c r="B36" s="2079" t="s">
        <v>809</v>
      </c>
      <c r="C36" s="2080"/>
      <c r="D36" s="1908" t="s">
        <v>810</v>
      </c>
    </row>
    <row r="37" spans="1:27" s="68" customFormat="1" ht="15" x14ac:dyDescent="0.25">
      <c r="A37" s="45"/>
      <c r="B37" s="2079" t="s">
        <v>811</v>
      </c>
      <c r="C37" s="2080"/>
      <c r="D37" s="924" t="s">
        <v>812</v>
      </c>
      <c r="E37" s="45"/>
      <c r="F37" s="45"/>
      <c r="G37" s="45"/>
      <c r="H37" s="45"/>
      <c r="I37" s="45"/>
      <c r="J37" s="45"/>
      <c r="K37" s="45"/>
      <c r="L37" s="45"/>
      <c r="M37" s="45"/>
      <c r="N37" s="45"/>
      <c r="O37" s="45"/>
      <c r="P37" s="45"/>
      <c r="Q37" s="45"/>
      <c r="R37" s="45"/>
      <c r="S37" s="45"/>
      <c r="T37" s="45"/>
      <c r="U37" s="45"/>
      <c r="V37" s="45"/>
      <c r="W37" s="45"/>
      <c r="X37" s="45"/>
      <c r="Y37" s="45"/>
      <c r="Z37" s="45"/>
      <c r="AA37" s="45"/>
    </row>
    <row r="38" spans="1:27" s="68" customFormat="1" x14ac:dyDescent="0.25">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row>
    <row r="39" spans="1:27" s="68" customFormat="1" x14ac:dyDescent="0.25">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row>
    <row r="40" spans="1:27" s="68" customFormat="1" x14ac:dyDescent="0.25">
      <c r="A40" s="45"/>
      <c r="B40" s="45"/>
      <c r="C40" s="45"/>
      <c r="D40" s="69"/>
      <c r="E40" s="45"/>
      <c r="F40" s="45"/>
      <c r="G40" s="45"/>
      <c r="H40" s="45"/>
      <c r="I40" s="45"/>
      <c r="J40" s="45"/>
      <c r="K40" s="45"/>
      <c r="L40" s="45"/>
      <c r="M40" s="45"/>
      <c r="N40" s="45"/>
      <c r="O40" s="45"/>
      <c r="P40" s="45"/>
      <c r="Q40" s="45"/>
      <c r="R40" s="45"/>
      <c r="S40" s="45"/>
      <c r="T40" s="45"/>
      <c r="U40" s="45"/>
      <c r="V40" s="45"/>
      <c r="W40" s="45"/>
      <c r="X40" s="45"/>
      <c r="Y40" s="45"/>
      <c r="Z40" s="45"/>
      <c r="AA40" s="45"/>
    </row>
    <row r="41" spans="1:27" s="68" customFormat="1" x14ac:dyDescent="0.25">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row>
    <row r="42" spans="1:27" s="68" customFormat="1" x14ac:dyDescent="0.25">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row>
    <row r="43" spans="1:27" s="68" customFormat="1" x14ac:dyDescent="0.25">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row>
    <row r="44" spans="1:27" s="68" customFormat="1" x14ac:dyDescent="0.25">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row>
    <row r="45" spans="1:27" s="68" customFormat="1" x14ac:dyDescent="0.25">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row>
    <row r="46" spans="1:27" s="68" customFormat="1" x14ac:dyDescent="0.25">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row>
    <row r="47" spans="1:27" s="68" customFormat="1" x14ac:dyDescent="0.25">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row>
  </sheetData>
  <mergeCells count="30">
    <mergeCell ref="B17:C17"/>
    <mergeCell ref="B3:D3"/>
    <mergeCell ref="B4:C4"/>
    <mergeCell ref="B5:C5"/>
    <mergeCell ref="B6:C6"/>
    <mergeCell ref="B7:C7"/>
    <mergeCell ref="B11:D11"/>
    <mergeCell ref="B12:C12"/>
    <mergeCell ref="B13:C13"/>
    <mergeCell ref="B14:C14"/>
    <mergeCell ref="B15:C15"/>
    <mergeCell ref="B16:C16"/>
    <mergeCell ref="B8:C9"/>
    <mergeCell ref="B32:D32"/>
    <mergeCell ref="B18:C18"/>
    <mergeCell ref="B19:C19"/>
    <mergeCell ref="B20:C20"/>
    <mergeCell ref="B21:C21"/>
    <mergeCell ref="B22:B23"/>
    <mergeCell ref="B24:C24"/>
    <mergeCell ref="B25:C25"/>
    <mergeCell ref="B26:C26"/>
    <mergeCell ref="B27:C27"/>
    <mergeCell ref="B28:C28"/>
    <mergeCell ref="B30:C30"/>
    <mergeCell ref="B33:C33"/>
    <mergeCell ref="B34:C34"/>
    <mergeCell ref="B35:C35"/>
    <mergeCell ref="B36:C36"/>
    <mergeCell ref="B37:C37"/>
  </mergeCells>
  <dataValidations count="7">
    <dataValidation type="list" allowBlank="1" showInputMessage="1" showErrorMessage="1" sqref="D26">
      <formula1>Tipo_operacion</formula1>
    </dataValidation>
    <dataValidation allowBlank="1" showDropDown="1" showInputMessage="1" showErrorMessage="1" sqref="D14"/>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5">
      <formula1>Tipo_indicador</formula1>
    </dataValidation>
  </dataValidations>
  <hyperlinks>
    <hyperlink ref="B1" location="'1.1.1'!A1" display="REGRESAR"/>
    <hyperlink ref="D8" r:id="rId1"/>
    <hyperlink ref="D9" r:id="rId2"/>
    <hyperlink ref="D37" r:id="rId3"/>
  </hyperlinks>
  <pageMargins left="0.7" right="0.7" top="0.75" bottom="0.75" header="0.3" footer="0.3"/>
  <pageSetup orientation="portrait" horizontalDpi="4294967293"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64"/>
  <sheetViews>
    <sheetView showGridLines="0" workbookViewId="0">
      <pane ySplit="1" topLeftCell="A2" activePane="bottomLeft" state="frozen"/>
      <selection activeCell="U24" sqref="U24"/>
      <selection pane="bottomLeft"/>
    </sheetView>
  </sheetViews>
  <sheetFormatPr baseColWidth="10" defaultColWidth="11.42578125" defaultRowHeight="11.25" x14ac:dyDescent="0.2"/>
  <cols>
    <col min="1" max="2" width="15.28515625" style="26" customWidth="1"/>
    <col min="3" max="3" width="7.140625" style="26" customWidth="1"/>
    <col min="4" max="4" width="6.42578125" style="26" customWidth="1"/>
    <col min="5" max="5" width="0.85546875" style="26" customWidth="1"/>
    <col min="6" max="6" width="7.140625" style="26" customWidth="1"/>
    <col min="7" max="7" width="7" style="26" customWidth="1"/>
    <col min="8" max="8" width="1.85546875" style="71" customWidth="1"/>
    <col min="9" max="9" width="7.140625" style="26" customWidth="1"/>
    <col min="10" max="10" width="5.7109375" style="26" customWidth="1"/>
    <col min="11" max="11" width="1.42578125" style="71" customWidth="1"/>
    <col min="12" max="12" width="8.7109375" style="26" customWidth="1"/>
    <col min="13" max="13" width="10" style="26" customWidth="1"/>
    <col min="14" max="15" width="8.7109375" style="26" customWidth="1"/>
    <col min="16" max="17" width="9" style="26" customWidth="1"/>
    <col min="18" max="18" width="1.42578125" style="71" customWidth="1"/>
    <col min="19" max="19" width="9.28515625" style="26" customWidth="1"/>
    <col min="20" max="20" width="10" style="26" customWidth="1"/>
    <col min="21" max="21" width="11.42578125" style="26"/>
    <col min="22" max="22" width="1.42578125" style="26" customWidth="1"/>
    <col min="23" max="23" width="8.5703125" style="26" customWidth="1"/>
    <col min="24" max="24" width="6.5703125" style="26" customWidth="1"/>
    <col min="25" max="25" width="9.42578125" style="26" customWidth="1"/>
    <col min="26" max="26" width="10.42578125" style="26" customWidth="1"/>
    <col min="27" max="27" width="8.42578125" style="26" customWidth="1"/>
    <col min="28" max="28" width="7.140625" style="26" customWidth="1"/>
    <col min="29" max="29" width="9.28515625" style="26" customWidth="1"/>
    <col min="30" max="16384" width="11.42578125" style="26"/>
  </cols>
  <sheetData>
    <row r="1" spans="1:29" ht="15" x14ac:dyDescent="0.25">
      <c r="A1" s="70" t="s">
        <v>730</v>
      </c>
      <c r="C1" s="2077" t="s">
        <v>731</v>
      </c>
      <c r="D1" s="2077"/>
      <c r="E1" s="2077"/>
      <c r="F1" s="2077"/>
    </row>
    <row r="3" spans="1:29" s="4" customFormat="1" ht="15.75" customHeight="1" x14ac:dyDescent="0.2">
      <c r="A3" s="2072" t="s">
        <v>732</v>
      </c>
      <c r="B3" s="2072"/>
      <c r="C3" s="2073" t="s">
        <v>691</v>
      </c>
      <c r="D3" s="2074"/>
      <c r="E3" s="2074"/>
      <c r="F3" s="2074"/>
      <c r="G3" s="2074"/>
      <c r="H3" s="2074"/>
      <c r="I3" s="2074"/>
      <c r="J3" s="2074"/>
      <c r="K3" s="2074"/>
      <c r="L3" s="2074"/>
      <c r="M3" s="2074"/>
      <c r="N3" s="2074"/>
      <c r="O3" s="2074"/>
      <c r="P3" s="2074"/>
      <c r="Q3" s="2074"/>
      <c r="R3" s="2074"/>
      <c r="S3" s="2074"/>
      <c r="T3" s="2074"/>
      <c r="U3" s="2074"/>
      <c r="V3" s="2074"/>
      <c r="W3" s="2074"/>
      <c r="X3" s="2074"/>
      <c r="Y3" s="2074"/>
      <c r="Z3" s="2074"/>
      <c r="AA3" s="2078"/>
      <c r="AB3" s="72"/>
      <c r="AC3" s="73"/>
    </row>
    <row r="4" spans="1:29" s="4" customFormat="1" ht="15.75" customHeight="1" x14ac:dyDescent="0.2">
      <c r="A4" s="2072" t="s">
        <v>733</v>
      </c>
      <c r="B4" s="2072"/>
      <c r="C4" s="2073" t="s">
        <v>813</v>
      </c>
      <c r="D4" s="2100"/>
      <c r="E4" s="2100"/>
      <c r="F4" s="2100"/>
      <c r="G4" s="2100"/>
      <c r="H4" s="2100"/>
      <c r="I4" s="2100"/>
      <c r="J4" s="2100"/>
      <c r="K4" s="2100"/>
      <c r="L4" s="2100"/>
      <c r="M4" s="2100"/>
      <c r="N4" s="2100"/>
      <c r="O4" s="2100"/>
      <c r="P4" s="2100"/>
      <c r="Q4" s="2100"/>
      <c r="R4" s="2100"/>
      <c r="S4" s="2100"/>
      <c r="T4" s="2100"/>
      <c r="U4" s="2100"/>
      <c r="V4" s="2100"/>
      <c r="W4" s="2100"/>
      <c r="X4" s="2100"/>
      <c r="Y4" s="2100"/>
      <c r="Z4" s="2100"/>
      <c r="AA4" s="2075"/>
      <c r="AB4" s="72"/>
      <c r="AC4" s="73"/>
    </row>
    <row r="5" spans="1:29" s="4" customFormat="1" ht="15.75" customHeight="1" x14ac:dyDescent="0.2">
      <c r="A5" s="2072" t="s">
        <v>735</v>
      </c>
      <c r="B5" s="2072"/>
      <c r="C5" s="2073" t="s">
        <v>814</v>
      </c>
      <c r="D5" s="2100"/>
      <c r="E5" s="2100"/>
      <c r="F5" s="2100"/>
      <c r="G5" s="2100"/>
      <c r="H5" s="2100"/>
      <c r="I5" s="2100"/>
      <c r="J5" s="2100"/>
      <c r="K5" s="2100"/>
      <c r="L5" s="2100"/>
      <c r="M5" s="2100"/>
      <c r="N5" s="2100"/>
      <c r="O5" s="2100"/>
      <c r="P5" s="2100"/>
      <c r="Q5" s="2100"/>
      <c r="R5" s="2100"/>
      <c r="S5" s="2100"/>
      <c r="T5" s="2100"/>
      <c r="U5" s="2100"/>
      <c r="V5" s="2100"/>
      <c r="W5" s="2100"/>
      <c r="X5" s="2100"/>
      <c r="Y5" s="2100"/>
      <c r="Z5" s="2100"/>
      <c r="AA5" s="2075"/>
      <c r="AB5" s="72"/>
      <c r="AC5" s="73"/>
    </row>
    <row r="6" spans="1:29" s="4" customFormat="1" ht="15.75" customHeight="1" x14ac:dyDescent="0.2">
      <c r="A6" s="2072" t="s">
        <v>815</v>
      </c>
      <c r="B6" s="2072"/>
      <c r="C6" s="2073" t="s">
        <v>816</v>
      </c>
      <c r="D6" s="2100"/>
      <c r="E6" s="2100"/>
      <c r="F6" s="2100"/>
      <c r="G6" s="2100"/>
      <c r="H6" s="2100"/>
      <c r="I6" s="2100"/>
      <c r="J6" s="2100"/>
      <c r="K6" s="2100"/>
      <c r="L6" s="2100"/>
      <c r="M6" s="2100"/>
      <c r="N6" s="2100"/>
      <c r="O6" s="2100"/>
      <c r="P6" s="2100"/>
      <c r="Q6" s="2100"/>
      <c r="R6" s="2100"/>
      <c r="S6" s="2100"/>
      <c r="T6" s="2100"/>
      <c r="U6" s="2100"/>
      <c r="V6" s="2100"/>
      <c r="W6" s="2100"/>
      <c r="X6" s="2100"/>
      <c r="Y6" s="2100"/>
      <c r="Z6" s="2100"/>
      <c r="AA6" s="2075"/>
      <c r="AB6" s="72"/>
      <c r="AC6" s="73"/>
    </row>
    <row r="7" spans="1:29" s="76" customFormat="1" ht="12.75" x14ac:dyDescent="0.2">
      <c r="A7" s="74"/>
      <c r="B7" s="74"/>
      <c r="C7" s="75"/>
      <c r="H7" s="71"/>
      <c r="K7" s="71"/>
      <c r="R7" s="71"/>
    </row>
    <row r="9" spans="1:29" ht="12.75" x14ac:dyDescent="0.2">
      <c r="A9" s="77"/>
      <c r="C9" s="2076" t="s">
        <v>6009</v>
      </c>
      <c r="D9" s="2076"/>
      <c r="E9" s="2076"/>
      <c r="F9" s="2076"/>
      <c r="G9" s="2076"/>
      <c r="H9" s="2076"/>
      <c r="I9" s="2076"/>
      <c r="J9" s="2076"/>
      <c r="K9" s="2076"/>
      <c r="L9" s="2076"/>
      <c r="M9" s="2076"/>
      <c r="N9" s="2076"/>
      <c r="O9" s="2076"/>
      <c r="P9" s="2076"/>
      <c r="Q9" s="2076"/>
      <c r="R9" s="2076"/>
      <c r="S9" s="2076"/>
      <c r="T9" s="2076"/>
      <c r="U9" s="2076"/>
      <c r="V9" s="2076"/>
      <c r="W9" s="2076"/>
      <c r="X9" s="2076"/>
      <c r="Y9" s="2076"/>
      <c r="Z9" s="2076"/>
      <c r="AA9" s="2076"/>
      <c r="AB9" s="2076"/>
      <c r="AC9" s="2076"/>
    </row>
    <row r="10" spans="1:29" ht="12.75" customHeight="1" x14ac:dyDescent="0.2">
      <c r="A10" s="29"/>
      <c r="C10" s="2070" t="s">
        <v>739</v>
      </c>
      <c r="D10" s="2070" t="s">
        <v>740</v>
      </c>
      <c r="E10" s="1847"/>
      <c r="F10" s="2070" t="s">
        <v>741</v>
      </c>
      <c r="G10" s="2070"/>
      <c r="H10" s="1850"/>
      <c r="I10" s="2070" t="s">
        <v>742</v>
      </c>
      <c r="J10" s="2070"/>
      <c r="K10" s="1850"/>
      <c r="L10" s="2070" t="s">
        <v>743</v>
      </c>
      <c r="M10" s="2070"/>
      <c r="N10" s="2070"/>
      <c r="O10" s="2070"/>
      <c r="P10" s="2070"/>
      <c r="Q10" s="2070"/>
      <c r="R10" s="1850"/>
      <c r="S10" s="2070" t="s">
        <v>744</v>
      </c>
      <c r="T10" s="2070"/>
      <c r="U10" s="2070"/>
      <c r="V10" s="1850"/>
      <c r="W10" s="2070" t="s">
        <v>745</v>
      </c>
      <c r="X10" s="2070"/>
      <c r="Y10" s="2070"/>
      <c r="Z10" s="2070"/>
      <c r="AA10" s="2070"/>
      <c r="AB10" s="2070"/>
      <c r="AC10" s="2070"/>
    </row>
    <row r="11" spans="1:29" ht="37.5" customHeight="1" x14ac:dyDescent="0.2">
      <c r="A11" s="28"/>
      <c r="C11" s="2070"/>
      <c r="D11" s="2070"/>
      <c r="E11" s="1847"/>
      <c r="F11" s="1847" t="s">
        <v>746</v>
      </c>
      <c r="G11" s="1847" t="s">
        <v>747</v>
      </c>
      <c r="H11" s="1852"/>
      <c r="I11" s="1847" t="s">
        <v>748</v>
      </c>
      <c r="J11" s="1847" t="s">
        <v>749</v>
      </c>
      <c r="K11" s="1852"/>
      <c r="L11" s="1847" t="s">
        <v>750</v>
      </c>
      <c r="M11" s="1847" t="s">
        <v>751</v>
      </c>
      <c r="N11" s="1847" t="s">
        <v>752</v>
      </c>
      <c r="O11" s="1847" t="s">
        <v>753</v>
      </c>
      <c r="P11" s="1864" t="s">
        <v>754</v>
      </c>
      <c r="Q11" s="1864" t="s">
        <v>755</v>
      </c>
      <c r="R11" s="78"/>
      <c r="S11" s="1847" t="s">
        <v>756</v>
      </c>
      <c r="T11" s="1847" t="s">
        <v>757</v>
      </c>
      <c r="U11" s="1847" t="s">
        <v>758</v>
      </c>
      <c r="V11" s="1852"/>
      <c r="W11" s="1847" t="s">
        <v>759</v>
      </c>
      <c r="X11" s="1864" t="s">
        <v>760</v>
      </c>
      <c r="Y11" s="1847" t="s">
        <v>761</v>
      </c>
      <c r="Z11" s="1847" t="s">
        <v>762</v>
      </c>
      <c r="AA11" s="1847" t="s">
        <v>763</v>
      </c>
      <c r="AB11" s="1847" t="s">
        <v>764</v>
      </c>
      <c r="AC11" s="1847" t="s">
        <v>765</v>
      </c>
    </row>
    <row r="12" spans="1:29" ht="12.75" x14ac:dyDescent="0.2">
      <c r="A12" s="29"/>
      <c r="C12" s="33">
        <v>2010</v>
      </c>
      <c r="D12" s="79">
        <v>24.202526511761885</v>
      </c>
      <c r="E12" s="79"/>
      <c r="F12" s="79">
        <v>23.727607086973901</v>
      </c>
      <c r="G12" s="79">
        <v>24.653211293558471</v>
      </c>
      <c r="H12" s="79"/>
      <c r="I12" s="79">
        <v>21.572338996717576</v>
      </c>
      <c r="J12" s="79">
        <v>31.228706170496618</v>
      </c>
      <c r="K12" s="79"/>
      <c r="L12" s="79">
        <v>18.67394631932472</v>
      </c>
      <c r="M12" s="79">
        <v>36.398445875113275</v>
      </c>
      <c r="N12" s="79">
        <v>29.790259924956459</v>
      </c>
      <c r="O12" s="79">
        <v>37.426187289906551</v>
      </c>
      <c r="P12" s="79">
        <v>34.383991629610257</v>
      </c>
      <c r="Q12" s="79">
        <v>28.274805908108249</v>
      </c>
      <c r="R12" s="79"/>
      <c r="S12" s="79">
        <v>13.661155548812193</v>
      </c>
      <c r="T12" s="80">
        <v>45.380322584941595</v>
      </c>
      <c r="U12" s="80">
        <v>27.708126327964543</v>
      </c>
      <c r="V12" s="80"/>
      <c r="W12" s="80">
        <v>35.073228596755563</v>
      </c>
      <c r="X12" s="80">
        <v>36.16952797970999</v>
      </c>
      <c r="Y12" s="80">
        <v>32.645548552813217</v>
      </c>
      <c r="Z12" s="80">
        <v>20.074520432429324</v>
      </c>
      <c r="AA12" s="80">
        <v>18.949729096269358</v>
      </c>
      <c r="AB12" s="80">
        <v>19.75528409659173</v>
      </c>
      <c r="AC12" s="80">
        <v>21.073787929683128</v>
      </c>
    </row>
    <row r="13" spans="1:29" ht="12.75" x14ac:dyDescent="0.2">
      <c r="A13" s="29"/>
      <c r="C13" s="33">
        <v>2011</v>
      </c>
      <c r="D13" s="79">
        <v>24.812346241815938</v>
      </c>
      <c r="E13" s="79"/>
      <c r="F13" s="79">
        <v>23.952900943617692</v>
      </c>
      <c r="G13" s="79">
        <v>25.632388748260876</v>
      </c>
      <c r="H13" s="79"/>
      <c r="I13" s="79">
        <v>22.649255343924747</v>
      </c>
      <c r="J13" s="79">
        <v>30.586443589193067</v>
      </c>
      <c r="K13" s="79"/>
      <c r="L13" s="79">
        <v>20.117123119297833</v>
      </c>
      <c r="M13" s="79">
        <v>33.888093080363667</v>
      </c>
      <c r="N13" s="79">
        <v>27.599435846728142</v>
      </c>
      <c r="O13" s="79">
        <v>34.99962494734838</v>
      </c>
      <c r="P13" s="79">
        <v>35.377965566644818</v>
      </c>
      <c r="Q13" s="79">
        <v>29.692394366197185</v>
      </c>
      <c r="R13" s="79"/>
      <c r="S13" s="79">
        <v>14.236140179233342</v>
      </c>
      <c r="T13" s="80">
        <v>44.823866868955051</v>
      </c>
      <c r="U13" s="80">
        <v>28.100417477947154</v>
      </c>
      <c r="V13" s="80"/>
      <c r="W13" s="80">
        <v>36.150648234066757</v>
      </c>
      <c r="X13" s="80">
        <v>38.641283784574462</v>
      </c>
      <c r="Y13" s="80">
        <v>33.337598968664167</v>
      </c>
      <c r="Z13" s="80">
        <v>20.04291873466315</v>
      </c>
      <c r="AA13" s="80">
        <v>19.848038201192271</v>
      </c>
      <c r="AB13" s="80">
        <v>19.662688788206317</v>
      </c>
      <c r="AC13" s="80">
        <v>23.513832787135129</v>
      </c>
    </row>
    <row r="14" spans="1:29" ht="12.75" x14ac:dyDescent="0.2">
      <c r="A14" s="29"/>
      <c r="C14" s="33">
        <v>2012</v>
      </c>
      <c r="D14" s="79">
        <v>23.482390189401496</v>
      </c>
      <c r="E14" s="79"/>
      <c r="F14" s="79">
        <v>22.953654294444114</v>
      </c>
      <c r="G14" s="79">
        <v>23.985916393412285</v>
      </c>
      <c r="H14" s="79"/>
      <c r="I14" s="79">
        <v>20.842764042833711</v>
      </c>
      <c r="J14" s="79">
        <v>30.522739752001804</v>
      </c>
      <c r="K14" s="79"/>
      <c r="L14" s="79">
        <v>18.381755119428909</v>
      </c>
      <c r="M14" s="79">
        <v>37.763162423560999</v>
      </c>
      <c r="N14" s="79">
        <v>30.621844063361241</v>
      </c>
      <c r="O14" s="79">
        <v>36.924699346106358</v>
      </c>
      <c r="P14" s="79">
        <v>28.664857334998562</v>
      </c>
      <c r="Q14" s="79">
        <v>26.378270507526381</v>
      </c>
      <c r="R14" s="79"/>
      <c r="S14" s="79">
        <v>12.967242298479595</v>
      </c>
      <c r="T14" s="80">
        <v>43.512757676228922</v>
      </c>
      <c r="U14" s="80">
        <v>27.072541113962355</v>
      </c>
      <c r="V14" s="80"/>
      <c r="W14" s="80">
        <v>36.616536998783758</v>
      </c>
      <c r="X14" s="80">
        <v>36.260351625699592</v>
      </c>
      <c r="Y14" s="80">
        <v>30.840942703466339</v>
      </c>
      <c r="Z14" s="80">
        <v>18.987142068312693</v>
      </c>
      <c r="AA14" s="80">
        <v>19.094196736727323</v>
      </c>
      <c r="AB14" s="80">
        <v>19.144692850367253</v>
      </c>
      <c r="AC14" s="80">
        <v>20.619629472006217</v>
      </c>
    </row>
    <row r="15" spans="1:29" ht="12.75" x14ac:dyDescent="0.2">
      <c r="A15" s="28"/>
      <c r="C15" s="33">
        <v>2013</v>
      </c>
      <c r="D15" s="79">
        <v>23.28602634712</v>
      </c>
      <c r="E15" s="79"/>
      <c r="F15" s="79">
        <v>22.632377755869086</v>
      </c>
      <c r="G15" s="79">
        <v>23.898580155124336</v>
      </c>
      <c r="H15" s="79"/>
      <c r="I15" s="79">
        <v>20.535595715093873</v>
      </c>
      <c r="J15" s="79">
        <v>30.608403659751225</v>
      </c>
      <c r="K15" s="79"/>
      <c r="L15" s="79">
        <v>17.463734050499095</v>
      </c>
      <c r="M15" s="79">
        <v>37.135346740343984</v>
      </c>
      <c r="N15" s="79">
        <v>34.239675886294535</v>
      </c>
      <c r="O15" s="79">
        <v>37.098539318197282</v>
      </c>
      <c r="P15" s="79">
        <v>31.706618911649276</v>
      </c>
      <c r="Q15" s="79">
        <v>25.396945779183845</v>
      </c>
      <c r="R15" s="79"/>
      <c r="S15" s="79">
        <v>12.767791178352841</v>
      </c>
      <c r="T15" s="80">
        <v>43.75593666169118</v>
      </c>
      <c r="U15" s="80">
        <v>27.073805851415848</v>
      </c>
      <c r="V15" s="80"/>
      <c r="W15" s="80">
        <v>37.335875511002691</v>
      </c>
      <c r="X15" s="80">
        <v>34.619906842129069</v>
      </c>
      <c r="Y15" s="80">
        <v>31.315883898872155</v>
      </c>
      <c r="Z15" s="80">
        <v>20.673751362963205</v>
      </c>
      <c r="AA15" s="80">
        <v>19.370276035650999</v>
      </c>
      <c r="AB15" s="80">
        <v>18.178406664639219</v>
      </c>
      <c r="AC15" s="80">
        <v>20.921160628117359</v>
      </c>
    </row>
    <row r="16" spans="1:29" ht="12.75" x14ac:dyDescent="0.2">
      <c r="A16" s="29"/>
      <c r="C16" s="33">
        <v>2014</v>
      </c>
      <c r="D16" s="79">
        <v>24.583818705798031</v>
      </c>
      <c r="E16" s="79"/>
      <c r="F16" s="79">
        <v>23.489606446916973</v>
      </c>
      <c r="G16" s="79">
        <v>25.626264051164032</v>
      </c>
      <c r="H16" s="79"/>
      <c r="I16" s="79">
        <v>21.460474748651173</v>
      </c>
      <c r="J16" s="79">
        <v>32.887207508435928</v>
      </c>
      <c r="K16" s="79"/>
      <c r="L16" s="79">
        <v>19.057494640832974</v>
      </c>
      <c r="M16" s="79">
        <v>36.291571500194976</v>
      </c>
      <c r="N16" s="79">
        <v>31.12450309487938</v>
      </c>
      <c r="O16" s="79">
        <v>39.750752764814663</v>
      </c>
      <c r="P16" s="79">
        <v>31.858183797573631</v>
      </c>
      <c r="Q16" s="79">
        <v>29.536905879793945</v>
      </c>
      <c r="R16" s="79"/>
      <c r="S16" s="79">
        <v>13.113515472411738</v>
      </c>
      <c r="T16" s="80">
        <v>44.019612440665071</v>
      </c>
      <c r="U16" s="80">
        <v>29.721622136642267</v>
      </c>
      <c r="V16" s="80"/>
      <c r="W16" s="80">
        <v>38.142078324802853</v>
      </c>
      <c r="X16" s="80">
        <v>36.247564191038741</v>
      </c>
      <c r="Y16" s="80">
        <v>31.381724629684037</v>
      </c>
      <c r="Z16" s="80">
        <v>21.437859534398353</v>
      </c>
      <c r="AA16" s="80">
        <v>19.115758021145972</v>
      </c>
      <c r="AB16" s="80">
        <v>20.135571932546497</v>
      </c>
      <c r="AC16" s="80">
        <v>25.435594100236646</v>
      </c>
    </row>
    <row r="17" spans="1:29" ht="12.75" x14ac:dyDescent="0.2">
      <c r="A17" s="29"/>
      <c r="C17" s="33">
        <v>2015</v>
      </c>
      <c r="D17" s="79">
        <v>23.589308240640253</v>
      </c>
      <c r="E17" s="79"/>
      <c r="F17" s="79">
        <v>22.42629073440396</v>
      </c>
      <c r="G17" s="79">
        <v>24.692989154721186</v>
      </c>
      <c r="H17" s="79"/>
      <c r="I17" s="79">
        <v>21.40682358361018</v>
      </c>
      <c r="J17" s="79">
        <v>29.380843599081384</v>
      </c>
      <c r="K17" s="79"/>
      <c r="L17" s="79">
        <v>18.438400117280754</v>
      </c>
      <c r="M17" s="79">
        <v>28.666021466572623</v>
      </c>
      <c r="N17" s="79">
        <v>30.243256081402038</v>
      </c>
      <c r="O17" s="79">
        <v>37.724105251421562</v>
      </c>
      <c r="P17" s="79">
        <v>32.485481381328029</v>
      </c>
      <c r="Q17" s="79">
        <v>30.906536950810292</v>
      </c>
      <c r="R17" s="79"/>
      <c r="S17" s="79">
        <v>12.801833296896978</v>
      </c>
      <c r="T17" s="80">
        <v>46.995161038555594</v>
      </c>
      <c r="U17" s="80">
        <v>27.806735339568821</v>
      </c>
      <c r="V17" s="80"/>
      <c r="W17" s="80">
        <v>35.1255758959514</v>
      </c>
      <c r="X17" s="80">
        <v>34.874279829017468</v>
      </c>
      <c r="Y17" s="80">
        <v>30.480564105879253</v>
      </c>
      <c r="Z17" s="80">
        <v>20.824687557169248</v>
      </c>
      <c r="AA17" s="80">
        <v>18.64043811260489</v>
      </c>
      <c r="AB17" s="80">
        <v>19.022358976651375</v>
      </c>
      <c r="AC17" s="80">
        <v>23.866386706402963</v>
      </c>
    </row>
    <row r="18" spans="1:29" ht="12.75" x14ac:dyDescent="0.2">
      <c r="A18" s="29"/>
      <c r="C18" s="33">
        <v>2016</v>
      </c>
      <c r="D18" s="81">
        <v>22.862446406259771</v>
      </c>
      <c r="E18" s="81"/>
      <c r="F18" s="81">
        <v>22.03889524542414</v>
      </c>
      <c r="G18" s="81">
        <v>23.640809276075206</v>
      </c>
      <c r="H18" s="81"/>
      <c r="I18" s="81">
        <v>20.776432627446994</v>
      </c>
      <c r="J18" s="81">
        <v>28.394346374402968</v>
      </c>
      <c r="K18" s="81"/>
      <c r="L18" s="81">
        <v>17.699960789577215</v>
      </c>
      <c r="M18" s="81">
        <v>27.389921583543064</v>
      </c>
      <c r="N18" s="81">
        <v>31.259570064310832</v>
      </c>
      <c r="O18" s="81">
        <v>34.37222862717276</v>
      </c>
      <c r="P18" s="81">
        <v>31.645748420594582</v>
      </c>
      <c r="Q18" s="81">
        <v>32.019130243626876</v>
      </c>
      <c r="R18" s="81"/>
      <c r="S18" s="81">
        <v>13.144503206045016</v>
      </c>
      <c r="T18" s="82">
        <v>43.434516917178676</v>
      </c>
      <c r="U18" s="82">
        <v>26.044860972332291</v>
      </c>
      <c r="V18" s="82"/>
      <c r="W18" s="82">
        <v>34.829211222362019</v>
      </c>
      <c r="X18" s="82">
        <v>34.815533488800696</v>
      </c>
      <c r="Y18" s="82">
        <v>30.375365533931632</v>
      </c>
      <c r="Z18" s="82">
        <v>19.558484885741724</v>
      </c>
      <c r="AA18" s="82">
        <v>18.034252012076625</v>
      </c>
      <c r="AB18" s="82">
        <v>18.725784242969347</v>
      </c>
      <c r="AC18" s="82">
        <v>20.815525640971657</v>
      </c>
    </row>
    <row r="19" spans="1:29" s="84" customFormat="1" ht="12.75" x14ac:dyDescent="0.2">
      <c r="A19" s="83"/>
      <c r="C19" s="33">
        <v>2017</v>
      </c>
      <c r="D19" s="81">
        <v>22.136978562004142</v>
      </c>
      <c r="E19" s="81"/>
      <c r="F19" s="81">
        <v>21.224483851908563</v>
      </c>
      <c r="G19" s="81">
        <v>23.003338517628645</v>
      </c>
      <c r="H19" s="81"/>
      <c r="I19" s="81">
        <v>20.600074947238152</v>
      </c>
      <c r="J19" s="81">
        <v>26.203255570323229</v>
      </c>
      <c r="K19" s="81"/>
      <c r="L19" s="81">
        <v>17.21930540438068</v>
      </c>
      <c r="M19" s="81">
        <v>24.909750165115423</v>
      </c>
      <c r="N19" s="81">
        <v>34.721631076830448</v>
      </c>
      <c r="O19" s="81">
        <v>31.534428502266625</v>
      </c>
      <c r="P19" s="81">
        <v>30.661192593777674</v>
      </c>
      <c r="Q19" s="81">
        <v>30.093790305413293</v>
      </c>
      <c r="R19" s="81"/>
      <c r="S19" s="81">
        <v>12.046696874973222</v>
      </c>
      <c r="T19" s="82">
        <v>40.817588578967204</v>
      </c>
      <c r="U19" s="82">
        <v>25.674494148643497</v>
      </c>
      <c r="V19" s="82"/>
      <c r="W19" s="82">
        <v>35.88220552714786</v>
      </c>
      <c r="X19" s="82">
        <v>33.566655750998002</v>
      </c>
      <c r="Y19" s="82">
        <v>29.162751751366773</v>
      </c>
      <c r="Z19" s="82">
        <v>17.68780302439124</v>
      </c>
      <c r="AA19" s="82">
        <v>18.25799501474129</v>
      </c>
      <c r="AB19" s="82">
        <v>17.697564322550591</v>
      </c>
      <c r="AC19" s="82">
        <v>21.125454675130161</v>
      </c>
    </row>
    <row r="20" spans="1:29" s="84" customFormat="1" ht="12.75" x14ac:dyDescent="0.2">
      <c r="A20" s="83"/>
      <c r="C20" s="39">
        <v>2018</v>
      </c>
      <c r="D20" s="85">
        <v>22.883820333189934</v>
      </c>
      <c r="E20" s="85"/>
      <c r="F20" s="85">
        <v>21.611345688907441</v>
      </c>
      <c r="G20" s="85">
        <v>24.09054709276451</v>
      </c>
      <c r="H20" s="85"/>
      <c r="I20" s="85">
        <v>21.398454077286189</v>
      </c>
      <c r="J20" s="85">
        <v>26.802392206375913</v>
      </c>
      <c r="K20" s="85"/>
      <c r="L20" s="85">
        <v>18.080952448734255</v>
      </c>
      <c r="M20" s="85">
        <v>27.971889175870235</v>
      </c>
      <c r="N20" s="85">
        <v>27.694349303385508</v>
      </c>
      <c r="O20" s="85">
        <v>34.890652533227694</v>
      </c>
      <c r="P20" s="85">
        <v>30.708257223237023</v>
      </c>
      <c r="Q20" s="85">
        <v>31.649623429114122</v>
      </c>
      <c r="R20" s="85"/>
      <c r="S20" s="85">
        <v>11.778268208916076</v>
      </c>
      <c r="T20" s="86">
        <v>39.615010387356349</v>
      </c>
      <c r="U20" s="86">
        <v>27.680850521501544</v>
      </c>
      <c r="V20" s="86"/>
      <c r="W20" s="86">
        <v>37.443917446481223</v>
      </c>
      <c r="X20" s="86">
        <v>34.115668640783795</v>
      </c>
      <c r="Y20" s="86">
        <v>29.253479710827218</v>
      </c>
      <c r="Z20" s="86">
        <v>19.720462124617761</v>
      </c>
      <c r="AA20" s="86">
        <v>18.650595286732578</v>
      </c>
      <c r="AB20" s="86">
        <v>17.709448433373531</v>
      </c>
      <c r="AC20" s="86">
        <v>24.109653878117108</v>
      </c>
    </row>
    <row r="21" spans="1:29" s="84" customFormat="1" ht="15" x14ac:dyDescent="0.25">
      <c r="A21" s="83"/>
      <c r="C21" s="84" t="s">
        <v>6010</v>
      </c>
      <c r="D21" s="87"/>
      <c r="E21" s="87"/>
      <c r="F21" s="87"/>
      <c r="G21" s="87"/>
      <c r="H21" s="88"/>
      <c r="I21" s="87"/>
      <c r="J21" s="87"/>
      <c r="K21" s="88"/>
      <c r="L21" s="87"/>
      <c r="M21" s="87"/>
      <c r="N21" s="87"/>
      <c r="O21" s="87"/>
      <c r="P21" s="87"/>
      <c r="Q21" s="87"/>
      <c r="R21" s="88"/>
      <c r="S21" s="87"/>
      <c r="T21" s="87"/>
      <c r="U21" s="87"/>
      <c r="V21" s="87"/>
      <c r="W21" s="87"/>
      <c r="X21" s="87"/>
      <c r="Y21" s="87"/>
      <c r="Z21" s="87"/>
      <c r="AA21" s="87"/>
      <c r="AB21" s="87"/>
      <c r="AC21" s="87"/>
    </row>
    <row r="22" spans="1:29" s="84" customFormat="1" ht="12.75" x14ac:dyDescent="0.2">
      <c r="A22" s="83"/>
      <c r="C22" s="33"/>
      <c r="D22" s="81"/>
      <c r="E22" s="81"/>
      <c r="F22" s="81"/>
      <c r="G22" s="81"/>
      <c r="H22" s="81"/>
      <c r="I22" s="81"/>
      <c r="J22" s="81"/>
      <c r="K22" s="81"/>
      <c r="L22" s="81"/>
      <c r="M22" s="81"/>
      <c r="N22" s="81"/>
      <c r="O22" s="81"/>
      <c r="P22" s="81"/>
      <c r="Q22" s="81"/>
      <c r="R22" s="81"/>
      <c r="S22" s="81"/>
      <c r="T22" s="82"/>
      <c r="U22" s="82"/>
      <c r="V22" s="82"/>
      <c r="W22" s="82"/>
      <c r="X22" s="82"/>
      <c r="Y22" s="82"/>
      <c r="Z22" s="82"/>
      <c r="AA22" s="82"/>
      <c r="AB22" s="82"/>
      <c r="AC22" s="82"/>
    </row>
    <row r="23" spans="1:29" ht="15" x14ac:dyDescent="0.25">
      <c r="A23" s="29"/>
      <c r="C23" s="87"/>
      <c r="D23" s="87"/>
      <c r="E23" s="87"/>
      <c r="F23" s="87"/>
      <c r="G23" s="87"/>
      <c r="H23" s="88"/>
      <c r="I23" s="87"/>
      <c r="J23" s="87"/>
      <c r="K23" s="88"/>
      <c r="L23" s="87"/>
      <c r="M23" s="87"/>
      <c r="N23" s="87"/>
      <c r="O23" s="87"/>
      <c r="P23" s="87"/>
      <c r="Q23" s="87"/>
      <c r="R23" s="88"/>
      <c r="S23" s="87"/>
      <c r="T23" s="87"/>
      <c r="U23" s="87"/>
      <c r="V23" s="87"/>
      <c r="W23" s="87"/>
      <c r="X23" s="87"/>
      <c r="Y23" s="87"/>
      <c r="Z23" s="87"/>
      <c r="AA23" s="87"/>
      <c r="AB23" s="87"/>
      <c r="AC23" s="87"/>
    </row>
    <row r="24" spans="1:29" ht="15" x14ac:dyDescent="0.25">
      <c r="A24" s="29"/>
      <c r="C24" s="87"/>
      <c r="D24" s="87"/>
      <c r="E24" s="87"/>
      <c r="F24" s="87"/>
      <c r="G24" s="87"/>
      <c r="H24" s="88"/>
      <c r="I24" s="87"/>
      <c r="J24" s="87"/>
      <c r="K24" s="88"/>
      <c r="L24" s="87"/>
      <c r="M24" s="87"/>
      <c r="N24" s="87"/>
      <c r="O24" s="87"/>
      <c r="P24" s="87"/>
      <c r="Q24" s="87"/>
      <c r="R24" s="88"/>
      <c r="S24" s="87"/>
      <c r="T24" s="87"/>
      <c r="U24" s="87"/>
      <c r="V24" s="87"/>
      <c r="W24" s="87"/>
      <c r="X24" s="87"/>
      <c r="Y24" s="87"/>
      <c r="Z24" s="87"/>
      <c r="AA24" s="87"/>
      <c r="AB24" s="87"/>
      <c r="AC24" s="87"/>
    </row>
    <row r="25" spans="1:29" ht="47.25" customHeight="1" x14ac:dyDescent="0.25">
      <c r="A25" s="29"/>
      <c r="C25" s="2070" t="s">
        <v>6011</v>
      </c>
      <c r="D25" s="2070"/>
      <c r="E25" s="2070"/>
      <c r="F25" s="2070"/>
      <c r="G25" s="2070"/>
      <c r="H25" s="89"/>
      <c r="I25" s="90"/>
      <c r="J25" s="87"/>
      <c r="K25" s="88"/>
      <c r="L25" s="2098" t="s">
        <v>6012</v>
      </c>
      <c r="M25" s="2098"/>
      <c r="N25" s="2098"/>
      <c r="O25" s="2098"/>
      <c r="P25" s="2098"/>
      <c r="Q25" s="2098"/>
      <c r="R25" s="2098"/>
      <c r="S25" s="2098"/>
      <c r="T25" s="2098"/>
      <c r="U25" s="87"/>
      <c r="V25" s="87"/>
      <c r="W25" s="87"/>
      <c r="X25" s="87"/>
      <c r="Y25" s="87"/>
      <c r="Z25" s="87"/>
      <c r="AA25" s="87"/>
      <c r="AB25" s="87"/>
      <c r="AC25" s="87"/>
    </row>
    <row r="26" spans="1:29" ht="15" x14ac:dyDescent="0.25">
      <c r="A26" s="29"/>
      <c r="C26" s="2070" t="s">
        <v>739</v>
      </c>
      <c r="D26" s="2070" t="s">
        <v>740</v>
      </c>
      <c r="E26" s="2070"/>
      <c r="F26" s="2070" t="s">
        <v>742</v>
      </c>
      <c r="G26" s="2070"/>
      <c r="H26" s="2070"/>
      <c r="I26" s="2099"/>
      <c r="J26" s="87"/>
      <c r="K26" s="88"/>
      <c r="L26" s="87"/>
      <c r="M26" s="87"/>
      <c r="N26" s="87"/>
      <c r="O26" s="87"/>
      <c r="P26" s="87"/>
      <c r="Q26" s="87"/>
      <c r="R26" s="88"/>
      <c r="S26" s="87"/>
      <c r="T26" s="87"/>
      <c r="U26" s="87"/>
      <c r="V26" s="87"/>
      <c r="W26" s="87"/>
      <c r="X26" s="87"/>
      <c r="Y26" s="87"/>
      <c r="Z26" s="87"/>
      <c r="AA26" s="87"/>
      <c r="AB26" s="87"/>
      <c r="AC26" s="87"/>
    </row>
    <row r="27" spans="1:29" ht="15" x14ac:dyDescent="0.25">
      <c r="A27" s="29"/>
      <c r="C27" s="2070"/>
      <c r="D27" s="2070"/>
      <c r="E27" s="2070"/>
      <c r="F27" s="89" t="s">
        <v>817</v>
      </c>
      <c r="G27" s="89" t="s">
        <v>818</v>
      </c>
      <c r="H27" s="2070"/>
      <c r="I27" s="2099"/>
      <c r="J27" s="87"/>
      <c r="K27" s="88"/>
      <c r="L27" s="87"/>
      <c r="M27" s="87"/>
      <c r="N27" s="87"/>
      <c r="O27" s="87"/>
      <c r="P27" s="87"/>
      <c r="Q27" s="87"/>
      <c r="R27" s="88"/>
      <c r="S27" s="87"/>
      <c r="T27" s="87"/>
      <c r="U27" s="87"/>
      <c r="V27" s="87"/>
      <c r="W27" s="87"/>
      <c r="X27" s="87"/>
      <c r="Y27" s="87"/>
      <c r="Z27" s="87"/>
      <c r="AA27" s="87"/>
      <c r="AB27" s="87"/>
      <c r="AC27" s="87"/>
    </row>
    <row r="28" spans="1:29" ht="15" x14ac:dyDescent="0.25">
      <c r="A28" s="29"/>
      <c r="C28" s="33">
        <v>2010</v>
      </c>
      <c r="D28" s="91">
        <v>21.2</v>
      </c>
      <c r="E28" s="91"/>
      <c r="F28" s="253">
        <v>19</v>
      </c>
      <c r="G28" s="91">
        <v>27.4</v>
      </c>
      <c r="H28" s="33"/>
      <c r="I28" s="92"/>
      <c r="J28" s="87"/>
      <c r="K28" s="88"/>
      <c r="L28" s="87"/>
      <c r="M28" s="87"/>
      <c r="N28" s="87"/>
      <c r="O28" s="87"/>
      <c r="P28" s="87"/>
      <c r="Q28" s="87"/>
      <c r="R28" s="88"/>
      <c r="S28" s="87"/>
      <c r="T28" s="87"/>
      <c r="U28" s="87"/>
      <c r="V28" s="87"/>
      <c r="W28" s="87"/>
      <c r="X28" s="87"/>
      <c r="Y28" s="87"/>
      <c r="Z28" s="87"/>
      <c r="AA28" s="87"/>
      <c r="AB28" s="87"/>
      <c r="AC28" s="87"/>
    </row>
    <row r="29" spans="1:29" ht="15" x14ac:dyDescent="0.25">
      <c r="A29" s="29"/>
      <c r="C29" s="33">
        <v>2011</v>
      </c>
      <c r="D29" s="91">
        <v>21.7</v>
      </c>
      <c r="E29" s="91"/>
      <c r="F29" s="91">
        <v>19.7</v>
      </c>
      <c r="G29" s="91">
        <v>27.1</v>
      </c>
      <c r="H29" s="33"/>
      <c r="I29" s="92"/>
      <c r="J29" s="87"/>
      <c r="K29" s="88"/>
      <c r="L29" s="87"/>
      <c r="M29" s="87"/>
      <c r="N29" s="87"/>
      <c r="O29" s="87"/>
      <c r="P29" s="87"/>
      <c r="Q29" s="87"/>
      <c r="R29" s="88"/>
      <c r="S29" s="87"/>
      <c r="T29" s="87"/>
      <c r="U29" s="87"/>
      <c r="V29" s="87"/>
      <c r="W29" s="87"/>
      <c r="X29" s="87"/>
      <c r="Y29" s="87"/>
      <c r="Z29" s="87"/>
      <c r="AA29" s="87"/>
      <c r="AB29" s="87"/>
      <c r="AC29" s="87"/>
    </row>
    <row r="30" spans="1:29" ht="15" x14ac:dyDescent="0.25">
      <c r="A30" s="29"/>
      <c r="C30" s="33">
        <v>2012</v>
      </c>
      <c r="D30" s="91">
        <v>20.6</v>
      </c>
      <c r="E30" s="91"/>
      <c r="F30" s="91">
        <v>18.2</v>
      </c>
      <c r="G30" s="91">
        <v>27.1</v>
      </c>
      <c r="H30" s="33"/>
      <c r="I30" s="92"/>
      <c r="J30" s="87"/>
      <c r="K30" s="88"/>
      <c r="L30" s="87"/>
      <c r="M30" s="87"/>
      <c r="N30" s="87"/>
      <c r="O30" s="87"/>
      <c r="P30" s="87"/>
      <c r="Q30" s="87"/>
      <c r="R30" s="88"/>
      <c r="S30" s="87"/>
      <c r="T30" s="87"/>
      <c r="U30" s="87"/>
      <c r="V30" s="87"/>
      <c r="W30" s="87"/>
      <c r="X30" s="87"/>
      <c r="Y30" s="87"/>
      <c r="Z30" s="87"/>
      <c r="AA30" s="87"/>
      <c r="AB30" s="87"/>
      <c r="AC30" s="87"/>
    </row>
    <row r="31" spans="1:29" ht="15" x14ac:dyDescent="0.25">
      <c r="A31" s="29"/>
      <c r="C31" s="33">
        <v>2013</v>
      </c>
      <c r="D31" s="91">
        <v>20.7</v>
      </c>
      <c r="E31" s="91"/>
      <c r="F31" s="91">
        <v>18.2</v>
      </c>
      <c r="G31" s="91">
        <v>27.8</v>
      </c>
      <c r="H31" s="33"/>
      <c r="I31" s="92"/>
      <c r="J31" s="87"/>
      <c r="K31" s="88"/>
      <c r="L31" s="87"/>
      <c r="M31" s="87"/>
      <c r="N31" s="87"/>
      <c r="O31" s="87"/>
      <c r="P31" s="87"/>
      <c r="Q31" s="87"/>
      <c r="R31" s="88"/>
      <c r="S31" s="87"/>
      <c r="T31" s="87"/>
      <c r="U31" s="87"/>
      <c r="V31" s="87"/>
      <c r="W31" s="87"/>
      <c r="X31" s="87"/>
      <c r="Y31" s="87"/>
      <c r="Z31" s="87"/>
      <c r="AA31" s="87"/>
      <c r="AB31" s="87"/>
      <c r="AC31" s="87"/>
    </row>
    <row r="32" spans="1:29" ht="15" x14ac:dyDescent="0.25">
      <c r="A32" s="29"/>
      <c r="C32" s="33">
        <v>2014</v>
      </c>
      <c r="D32" s="91">
        <v>22.4</v>
      </c>
      <c r="E32" s="91"/>
      <c r="F32" s="91">
        <v>19.5</v>
      </c>
      <c r="G32" s="91">
        <v>30.3</v>
      </c>
      <c r="H32" s="33"/>
      <c r="I32" s="92"/>
      <c r="J32" s="87"/>
      <c r="K32" s="88"/>
      <c r="L32" s="87"/>
      <c r="M32" s="87"/>
      <c r="N32" s="87"/>
      <c r="O32" s="87"/>
      <c r="P32" s="87"/>
      <c r="Q32" s="87"/>
      <c r="R32" s="88"/>
      <c r="S32" s="87"/>
      <c r="T32" s="87"/>
      <c r="U32" s="87"/>
      <c r="V32" s="87"/>
      <c r="W32" s="87"/>
      <c r="X32" s="87"/>
      <c r="Y32" s="87"/>
      <c r="Z32" s="87"/>
      <c r="AA32" s="87"/>
      <c r="AB32" s="87"/>
      <c r="AC32" s="87"/>
    </row>
    <row r="33" spans="1:29" ht="15" x14ac:dyDescent="0.25">
      <c r="A33" s="29"/>
      <c r="C33" s="33">
        <v>2015</v>
      </c>
      <c r="D33" s="91">
        <v>21.7</v>
      </c>
      <c r="E33" s="91"/>
      <c r="F33" s="91">
        <v>19.399999999999999</v>
      </c>
      <c r="G33" s="91">
        <v>27.9</v>
      </c>
      <c r="H33" s="33"/>
      <c r="I33" s="92"/>
      <c r="J33" s="87"/>
      <c r="K33" s="88"/>
      <c r="L33" s="87"/>
      <c r="M33" s="87"/>
      <c r="N33" s="87"/>
      <c r="O33" s="87"/>
      <c r="P33" s="87"/>
      <c r="Q33" s="87"/>
      <c r="R33" s="88"/>
      <c r="S33" s="87"/>
      <c r="T33" s="87"/>
      <c r="U33" s="87"/>
      <c r="V33" s="87"/>
      <c r="W33" s="87"/>
      <c r="X33" s="87"/>
      <c r="Y33" s="87"/>
      <c r="Z33" s="87"/>
      <c r="AA33" s="87"/>
      <c r="AB33" s="87"/>
      <c r="AC33" s="87"/>
    </row>
    <row r="34" spans="1:29" ht="15" x14ac:dyDescent="0.25">
      <c r="A34" s="29"/>
      <c r="C34" s="33">
        <v>2016</v>
      </c>
      <c r="D34" s="91">
        <v>20.5</v>
      </c>
      <c r="E34" s="91"/>
      <c r="F34" s="91">
        <v>18.600000000000001</v>
      </c>
      <c r="G34" s="91">
        <v>25.7</v>
      </c>
      <c r="H34" s="33"/>
      <c r="I34" s="92"/>
      <c r="J34" s="87"/>
      <c r="K34" s="88"/>
      <c r="L34" s="87"/>
      <c r="M34" s="87"/>
      <c r="N34" s="87"/>
      <c r="O34" s="87"/>
      <c r="P34" s="87"/>
      <c r="Q34" s="87"/>
      <c r="R34" s="88"/>
      <c r="S34" s="87"/>
      <c r="T34" s="87"/>
      <c r="U34" s="87"/>
      <c r="V34" s="87"/>
      <c r="W34" s="87"/>
      <c r="X34" s="87"/>
      <c r="Y34" s="87"/>
      <c r="Z34" s="87"/>
      <c r="AA34" s="87"/>
      <c r="AB34" s="87"/>
      <c r="AC34" s="87"/>
    </row>
    <row r="35" spans="1:29" ht="15" x14ac:dyDescent="0.25">
      <c r="A35" s="29"/>
      <c r="C35" s="33">
        <v>2017</v>
      </c>
      <c r="D35" s="253">
        <v>20</v>
      </c>
      <c r="E35" s="91"/>
      <c r="F35" s="91">
        <v>18.5</v>
      </c>
      <c r="G35" s="91">
        <v>24.1</v>
      </c>
      <c r="H35" s="88"/>
      <c r="I35" s="87"/>
      <c r="J35" s="87"/>
      <c r="K35" s="88"/>
      <c r="L35" s="87"/>
      <c r="M35" s="87"/>
      <c r="N35" s="87"/>
      <c r="O35" s="87"/>
      <c r="P35" s="87"/>
      <c r="Q35" s="87"/>
      <c r="R35" s="88"/>
      <c r="S35" s="87"/>
      <c r="T35" s="87"/>
      <c r="U35" s="87"/>
      <c r="V35" s="87"/>
      <c r="W35" s="87"/>
      <c r="X35" s="87"/>
      <c r="Y35" s="87"/>
      <c r="Z35" s="87"/>
      <c r="AA35" s="87"/>
      <c r="AB35" s="87"/>
      <c r="AC35" s="87"/>
    </row>
    <row r="36" spans="1:29" ht="15" x14ac:dyDescent="0.25">
      <c r="A36" s="29"/>
      <c r="C36" s="39">
        <v>2018</v>
      </c>
      <c r="D36" s="250">
        <v>21.057902700819717</v>
      </c>
      <c r="E36" s="250"/>
      <c r="F36" s="250">
        <v>19.519699374845963</v>
      </c>
      <c r="G36" s="250">
        <v>25.111267330235847</v>
      </c>
      <c r="H36" s="26"/>
      <c r="I36" s="87"/>
      <c r="J36" s="87"/>
      <c r="K36" s="88"/>
      <c r="L36" s="87"/>
      <c r="M36" s="87"/>
      <c r="N36" s="87"/>
      <c r="O36" s="87"/>
      <c r="P36" s="87"/>
      <c r="Q36" s="87"/>
      <c r="R36" s="88"/>
      <c r="S36" s="87"/>
      <c r="T36" s="87"/>
      <c r="U36" s="87"/>
      <c r="V36" s="87"/>
      <c r="W36" s="87"/>
      <c r="X36" s="87"/>
      <c r="Y36" s="87"/>
      <c r="Z36" s="87"/>
      <c r="AA36" s="87"/>
      <c r="AB36" s="87"/>
      <c r="AC36" s="87"/>
    </row>
    <row r="37" spans="1:29" x14ac:dyDescent="0.2">
      <c r="A37" s="29"/>
      <c r="C37" s="84" t="s">
        <v>6010</v>
      </c>
      <c r="D37" s="84"/>
      <c r="E37" s="84"/>
      <c r="F37" s="84"/>
      <c r="G37" s="84"/>
      <c r="H37" s="26"/>
      <c r="I37" s="84"/>
      <c r="J37" s="84"/>
      <c r="L37" s="84"/>
      <c r="M37" s="84"/>
      <c r="N37" s="84"/>
      <c r="O37" s="84"/>
      <c r="P37" s="84"/>
      <c r="Q37" s="84"/>
      <c r="S37" s="84"/>
      <c r="T37" s="84"/>
      <c r="U37" s="84"/>
      <c r="V37" s="84"/>
      <c r="W37" s="84"/>
      <c r="X37" s="84"/>
      <c r="Y37" s="84"/>
      <c r="Z37" s="84"/>
      <c r="AA37" s="84"/>
      <c r="AB37" s="84"/>
      <c r="AC37" s="84"/>
    </row>
    <row r="38" spans="1:29" x14ac:dyDescent="0.2">
      <c r="A38" s="28"/>
      <c r="C38" s="247"/>
      <c r="D38" s="247"/>
      <c r="E38" s="247"/>
      <c r="F38" s="247"/>
      <c r="G38" s="247"/>
      <c r="H38" s="247"/>
    </row>
    <row r="39" spans="1:29" x14ac:dyDescent="0.2">
      <c r="A39" s="29"/>
      <c r="C39" s="247"/>
      <c r="D39" s="247"/>
      <c r="E39" s="247"/>
      <c r="F39" s="247"/>
      <c r="G39" s="247"/>
      <c r="H39" s="247"/>
    </row>
    <row r="40" spans="1:29" ht="12.75" x14ac:dyDescent="0.2">
      <c r="A40" s="29"/>
      <c r="C40" s="33"/>
      <c r="D40" s="84"/>
      <c r="E40" s="84"/>
      <c r="F40" s="84"/>
      <c r="G40" s="84"/>
      <c r="L40" s="44" t="s">
        <v>6013</v>
      </c>
    </row>
    <row r="41" spans="1:29" ht="12.75" x14ac:dyDescent="0.2">
      <c r="A41" s="29"/>
      <c r="C41" s="33"/>
      <c r="D41" s="84"/>
      <c r="E41" s="84"/>
      <c r="F41" s="84"/>
      <c r="G41" s="84"/>
    </row>
    <row r="42" spans="1:29" ht="12.75" x14ac:dyDescent="0.2">
      <c r="C42" s="33"/>
      <c r="D42" s="84"/>
      <c r="E42" s="84"/>
      <c r="F42" s="84"/>
      <c r="G42" s="84"/>
    </row>
    <row r="43" spans="1:29" ht="36" customHeight="1" x14ac:dyDescent="0.2">
      <c r="C43" s="988"/>
      <c r="D43" s="84"/>
      <c r="E43" s="84"/>
      <c r="F43" s="84"/>
      <c r="G43" s="84"/>
      <c r="L43" s="2098" t="s">
        <v>6014</v>
      </c>
      <c r="M43" s="2098"/>
      <c r="N43" s="2098"/>
      <c r="O43" s="2098"/>
      <c r="P43" s="2098"/>
      <c r="Q43" s="2098"/>
      <c r="R43" s="2098"/>
      <c r="S43" s="2098"/>
      <c r="T43" s="2098"/>
    </row>
    <row r="44" spans="1:29" ht="12.75" x14ac:dyDescent="0.2">
      <c r="C44" s="33"/>
      <c r="D44" s="84"/>
      <c r="E44" s="84"/>
      <c r="F44" s="84"/>
      <c r="G44" s="84"/>
    </row>
    <row r="45" spans="1:29" ht="12.75" x14ac:dyDescent="0.2">
      <c r="C45" s="33"/>
      <c r="D45" s="84"/>
      <c r="E45" s="84"/>
      <c r="F45" s="84"/>
      <c r="G45" s="84"/>
    </row>
    <row r="46" spans="1:29" ht="12.75" x14ac:dyDescent="0.2">
      <c r="C46" s="33"/>
      <c r="D46" s="84"/>
      <c r="E46" s="84"/>
      <c r="F46" s="84"/>
      <c r="G46" s="84"/>
    </row>
    <row r="47" spans="1:29" ht="12.75" x14ac:dyDescent="0.2">
      <c r="C47" s="33"/>
      <c r="D47" s="33"/>
      <c r="E47" s="84"/>
      <c r="F47" s="84"/>
      <c r="G47" s="84"/>
      <c r="I47" s="84"/>
    </row>
    <row r="48" spans="1:29" x14ac:dyDescent="0.2">
      <c r="D48" s="84"/>
      <c r="E48" s="84"/>
      <c r="F48" s="84"/>
      <c r="G48" s="84"/>
      <c r="I48" s="84"/>
    </row>
    <row r="49" spans="4:12" x14ac:dyDescent="0.2">
      <c r="D49" s="84"/>
      <c r="E49" s="84"/>
      <c r="F49" s="84"/>
      <c r="G49" s="84"/>
      <c r="H49" s="84"/>
      <c r="I49" s="84"/>
    </row>
    <row r="50" spans="4:12" x14ac:dyDescent="0.2">
      <c r="D50" s="84"/>
      <c r="E50" s="84"/>
      <c r="F50" s="84"/>
      <c r="G50" s="84"/>
      <c r="H50" s="84"/>
      <c r="I50" s="84"/>
    </row>
    <row r="64" spans="4:12" ht="12.75" x14ac:dyDescent="0.2">
      <c r="L64" s="44" t="s">
        <v>6013</v>
      </c>
    </row>
  </sheetData>
  <mergeCells count="26">
    <mergeCell ref="A5:B5"/>
    <mergeCell ref="C5:AA5"/>
    <mergeCell ref="C1:F1"/>
    <mergeCell ref="A3:B3"/>
    <mergeCell ref="C3:AA3"/>
    <mergeCell ref="A4:B4"/>
    <mergeCell ref="C4:AA4"/>
    <mergeCell ref="A6:B6"/>
    <mergeCell ref="C6:AA6"/>
    <mergeCell ref="C9:AC9"/>
    <mergeCell ref="C10:C11"/>
    <mergeCell ref="D10:D11"/>
    <mergeCell ref="F10:G10"/>
    <mergeCell ref="I10:J10"/>
    <mergeCell ref="L10:Q10"/>
    <mergeCell ref="S10:U10"/>
    <mergeCell ref="W10:AC10"/>
    <mergeCell ref="L43:T43"/>
    <mergeCell ref="C25:G25"/>
    <mergeCell ref="L25:T25"/>
    <mergeCell ref="C26:C27"/>
    <mergeCell ref="D26:D27"/>
    <mergeCell ref="E26:E27"/>
    <mergeCell ref="F26:G26"/>
    <mergeCell ref="H26:H27"/>
    <mergeCell ref="I26:I27"/>
  </mergeCells>
  <hyperlinks>
    <hyperlink ref="A1" location="'ODS 1.'!A1" display="REGRESAR"/>
    <hyperlink ref="C1" location="'Metadato 1.2.1'!A1" display="VER METADATO "/>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tabColor theme="0" tint="-0.499984740745262"/>
  </sheetPr>
  <dimension ref="A1:P36"/>
  <sheetViews>
    <sheetView showGridLines="0" zoomScaleNormal="100" workbookViewId="0">
      <pane ySplit="1" topLeftCell="A2" activePane="bottomLeft" state="frozen"/>
      <selection activeCell="U24" sqref="U24"/>
      <selection pane="bottomLeft" activeCell="B1" sqref="B1"/>
    </sheetView>
  </sheetViews>
  <sheetFormatPr baseColWidth="10" defaultColWidth="11.42578125" defaultRowHeight="11.25" x14ac:dyDescent="0.2"/>
  <cols>
    <col min="1" max="1" width="7.140625" style="26" customWidth="1"/>
    <col min="2" max="2" width="26.42578125" style="26" customWidth="1"/>
    <col min="3" max="3" width="24" style="26" customWidth="1"/>
    <col min="4" max="4" width="85.7109375" style="26" customWidth="1"/>
    <col min="5" max="5" width="7" style="26" customWidth="1"/>
    <col min="6" max="6" width="7.140625" style="71" customWidth="1"/>
    <col min="7" max="7" width="7.140625" style="26" customWidth="1"/>
    <col min="8" max="8" width="5.7109375" style="26" customWidth="1"/>
    <col min="9" max="9" width="1.42578125" style="71" customWidth="1"/>
    <col min="10" max="10" width="8.7109375" style="26" customWidth="1"/>
    <col min="11" max="11" width="10" style="26" customWidth="1"/>
    <col min="12" max="13" width="8.7109375" style="26" customWidth="1"/>
    <col min="14" max="15" width="9" style="26" customWidth="1"/>
    <col min="16" max="16" width="1.42578125" style="71" customWidth="1"/>
    <col min="17" max="17" width="9.28515625" style="26" customWidth="1"/>
    <col min="18" max="18" width="10" style="26" customWidth="1"/>
    <col min="19" max="19" width="11.42578125" style="26"/>
    <col min="20" max="20" width="1.42578125" style="26" customWidth="1"/>
    <col min="21" max="21" width="8.5703125" style="26" customWidth="1"/>
    <col min="22" max="22" width="6.5703125" style="26" customWidth="1"/>
    <col min="23" max="23" width="9.42578125" style="26" customWidth="1"/>
    <col min="24" max="24" width="10.42578125" style="26" customWidth="1"/>
    <col min="25" max="25" width="8.42578125" style="26" customWidth="1"/>
    <col min="26" max="26" width="7.140625" style="26" customWidth="1"/>
    <col min="27" max="27" width="9.28515625" style="26" customWidth="1"/>
    <col min="28" max="16384" width="11.42578125" style="26"/>
  </cols>
  <sheetData>
    <row r="1" spans="1:16" ht="15" x14ac:dyDescent="0.25">
      <c r="B1" s="25" t="s">
        <v>730</v>
      </c>
    </row>
    <row r="2" spans="1:16" ht="12" thickBot="1" x14ac:dyDescent="0.25"/>
    <row r="3" spans="1:16" ht="23.25" customHeight="1" thickBot="1" x14ac:dyDescent="0.25">
      <c r="B3" s="2081" t="s">
        <v>766</v>
      </c>
      <c r="C3" s="2081"/>
      <c r="D3" s="2081"/>
      <c r="F3" s="47" t="s">
        <v>767</v>
      </c>
    </row>
    <row r="4" spans="1:16" ht="21" customHeight="1" x14ac:dyDescent="0.2">
      <c r="A4" s="93"/>
      <c r="B4" s="2082" t="s">
        <v>768</v>
      </c>
      <c r="C4" s="2082"/>
      <c r="D4" s="910" t="s">
        <v>6</v>
      </c>
    </row>
    <row r="5" spans="1:16" ht="45" x14ac:dyDescent="0.2">
      <c r="B5" s="2082" t="s">
        <v>769</v>
      </c>
      <c r="C5" s="2082"/>
      <c r="D5" s="910" t="s">
        <v>13</v>
      </c>
    </row>
    <row r="6" spans="1:16" ht="15" x14ac:dyDescent="0.2">
      <c r="B6" s="2082" t="s">
        <v>770</v>
      </c>
      <c r="C6" s="2082"/>
      <c r="D6" s="911" t="s">
        <v>20</v>
      </c>
    </row>
    <row r="7" spans="1:16" ht="30" x14ac:dyDescent="0.2">
      <c r="B7" s="2083" t="s">
        <v>771</v>
      </c>
      <c r="C7" s="2083"/>
      <c r="D7" s="912" t="s">
        <v>21</v>
      </c>
    </row>
    <row r="8" spans="1:16" s="903" customFormat="1" ht="15" x14ac:dyDescent="0.2">
      <c r="B8" s="2083" t="s">
        <v>4617</v>
      </c>
      <c r="C8" s="2083"/>
      <c r="D8" s="1285" t="s">
        <v>4620</v>
      </c>
      <c r="F8" s="71"/>
      <c r="I8" s="71"/>
      <c r="P8" s="71"/>
    </row>
    <row r="9" spans="1:16" ht="15" x14ac:dyDescent="0.25">
      <c r="B9" s="913"/>
      <c r="C9" s="913"/>
      <c r="D9" s="913"/>
    </row>
    <row r="10" spans="1:16" ht="23.25" customHeight="1" x14ac:dyDescent="0.2">
      <c r="B10" s="2081" t="s">
        <v>772</v>
      </c>
      <c r="C10" s="2081"/>
      <c r="D10" s="2081"/>
    </row>
    <row r="11" spans="1:16" ht="16.5" customHeight="1" x14ac:dyDescent="0.2">
      <c r="B11" s="2093" t="s">
        <v>773</v>
      </c>
      <c r="C11" s="2094"/>
      <c r="D11" s="1895" t="s">
        <v>819</v>
      </c>
    </row>
    <row r="12" spans="1:16" ht="34.5" customHeight="1" x14ac:dyDescent="0.2">
      <c r="B12" s="2095" t="s">
        <v>775</v>
      </c>
      <c r="C12" s="2095"/>
      <c r="D12" s="1900" t="s">
        <v>820</v>
      </c>
    </row>
    <row r="13" spans="1:16" ht="15" x14ac:dyDescent="0.2">
      <c r="B13" s="2082" t="s">
        <v>776</v>
      </c>
      <c r="C13" s="2082"/>
      <c r="D13" s="1902" t="s">
        <v>699</v>
      </c>
    </row>
    <row r="14" spans="1:16" ht="15" x14ac:dyDescent="0.2">
      <c r="B14" s="2082" t="s">
        <v>777</v>
      </c>
      <c r="C14" s="2096"/>
      <c r="D14" s="1902" t="s">
        <v>10</v>
      </c>
    </row>
    <row r="15" spans="1:16" ht="333.75" customHeight="1" x14ac:dyDescent="0.2">
      <c r="B15" s="2082" t="s">
        <v>778</v>
      </c>
      <c r="C15" s="2082"/>
      <c r="D15" s="55" t="s">
        <v>821</v>
      </c>
    </row>
    <row r="16" spans="1:16" ht="39" customHeight="1" x14ac:dyDescent="0.2">
      <c r="B16" s="2082" t="s">
        <v>779</v>
      </c>
      <c r="C16" s="2082"/>
      <c r="D16" s="1895" t="s">
        <v>822</v>
      </c>
    </row>
    <row r="17" spans="2:4" ht="15" x14ac:dyDescent="0.2">
      <c r="B17" s="2082" t="s">
        <v>780</v>
      </c>
      <c r="C17" s="2082"/>
      <c r="D17" s="1904" t="s">
        <v>781</v>
      </c>
    </row>
    <row r="18" spans="2:4" ht="15" x14ac:dyDescent="0.2">
      <c r="B18" s="2083" t="s">
        <v>782</v>
      </c>
      <c r="C18" s="2083"/>
      <c r="D18" s="1895"/>
    </row>
    <row r="19" spans="2:4" ht="45.75" customHeight="1" x14ac:dyDescent="0.2">
      <c r="B19" s="2084" t="s">
        <v>783</v>
      </c>
      <c r="C19" s="2085"/>
      <c r="D19" s="1904" t="s">
        <v>823</v>
      </c>
    </row>
    <row r="20" spans="2:4" ht="15" x14ac:dyDescent="0.2">
      <c r="B20" s="2082" t="s">
        <v>784</v>
      </c>
      <c r="C20" s="2082"/>
      <c r="D20" s="1895" t="s">
        <v>824</v>
      </c>
    </row>
    <row r="21" spans="2:4" ht="16.5" customHeight="1" x14ac:dyDescent="0.2">
      <c r="B21" s="2086" t="s">
        <v>786</v>
      </c>
      <c r="C21" s="1906" t="s">
        <v>787</v>
      </c>
      <c r="D21" s="1895" t="s">
        <v>825</v>
      </c>
    </row>
    <row r="22" spans="2:4" ht="15" x14ac:dyDescent="0.2">
      <c r="B22" s="2087"/>
      <c r="C22" s="1907" t="s">
        <v>789</v>
      </c>
      <c r="D22" s="1905" t="s">
        <v>826</v>
      </c>
    </row>
    <row r="23" spans="2:4" ht="15" x14ac:dyDescent="0.2">
      <c r="B23" s="2088" t="s">
        <v>791</v>
      </c>
      <c r="C23" s="2088"/>
      <c r="D23" s="1904" t="s">
        <v>827</v>
      </c>
    </row>
    <row r="24" spans="2:4" ht="15" x14ac:dyDescent="0.2">
      <c r="B24" s="2088" t="s">
        <v>793</v>
      </c>
      <c r="C24" s="2088"/>
      <c r="D24" s="1895" t="s">
        <v>794</v>
      </c>
    </row>
    <row r="25" spans="2:4" ht="15" x14ac:dyDescent="0.2">
      <c r="B25" s="2082" t="s">
        <v>795</v>
      </c>
      <c r="C25" s="2082"/>
      <c r="D25" s="1904" t="s">
        <v>17</v>
      </c>
    </row>
    <row r="26" spans="2:4" ht="15" customHeight="1" x14ac:dyDescent="0.2">
      <c r="B26" s="2083" t="s">
        <v>797</v>
      </c>
      <c r="C26" s="2083"/>
      <c r="D26" s="1908" t="s">
        <v>798</v>
      </c>
    </row>
    <row r="27" spans="2:4" ht="15" x14ac:dyDescent="0.2">
      <c r="B27" s="2089" t="s">
        <v>799</v>
      </c>
      <c r="C27" s="2090"/>
      <c r="D27" s="1895"/>
    </row>
    <row r="28" spans="2:4" ht="90" x14ac:dyDescent="0.2">
      <c r="B28" s="1909" t="s">
        <v>800</v>
      </c>
      <c r="C28" s="1910"/>
      <c r="D28" s="1895" t="s">
        <v>828</v>
      </c>
    </row>
    <row r="29" spans="2:4" ht="15" x14ac:dyDescent="0.2">
      <c r="B29" s="2091" t="s">
        <v>801</v>
      </c>
      <c r="C29" s="2092"/>
      <c r="D29" s="921"/>
    </row>
    <row r="30" spans="2:4" ht="15" x14ac:dyDescent="0.2">
      <c r="B30" s="1911"/>
      <c r="C30" s="1911"/>
      <c r="D30" s="1912"/>
    </row>
    <row r="31" spans="2:4" ht="23.25" customHeight="1" x14ac:dyDescent="0.2">
      <c r="B31" s="2081" t="s">
        <v>802</v>
      </c>
      <c r="C31" s="2081"/>
      <c r="D31" s="2081"/>
    </row>
    <row r="32" spans="2:4" ht="15" x14ac:dyDescent="0.2">
      <c r="B32" s="2079" t="s">
        <v>803</v>
      </c>
      <c r="C32" s="2080"/>
      <c r="D32" s="1908" t="s">
        <v>804</v>
      </c>
    </row>
    <row r="33" spans="2:4" ht="15" x14ac:dyDescent="0.2">
      <c r="B33" s="2079" t="s">
        <v>805</v>
      </c>
      <c r="C33" s="2080"/>
      <c r="D33" s="1908" t="s">
        <v>806</v>
      </c>
    </row>
    <row r="34" spans="2:4" ht="15" x14ac:dyDescent="0.2">
      <c r="B34" s="2079" t="s">
        <v>807</v>
      </c>
      <c r="C34" s="2080"/>
      <c r="D34" s="1895" t="s">
        <v>829</v>
      </c>
    </row>
    <row r="35" spans="2:4" ht="15" x14ac:dyDescent="0.2">
      <c r="B35" s="2079" t="s">
        <v>809</v>
      </c>
      <c r="C35" s="2080"/>
      <c r="D35" s="1908" t="s">
        <v>810</v>
      </c>
    </row>
    <row r="36" spans="2:4" ht="15" x14ac:dyDescent="0.2">
      <c r="B36" s="2079" t="s">
        <v>811</v>
      </c>
      <c r="C36" s="2080"/>
      <c r="D36" s="1908" t="s">
        <v>812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2.1'!A1" display="REGRESAR"/>
    <hyperlink ref="D8" r:id="rId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58"/>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2" width="15.5703125" style="26" customWidth="1"/>
    <col min="3" max="3" width="13.85546875" style="26" customWidth="1"/>
    <col min="4" max="4" width="5.28515625" style="26" customWidth="1"/>
    <col min="5" max="5" width="1" style="76" customWidth="1"/>
    <col min="6" max="6" width="7.28515625" style="26" customWidth="1"/>
    <col min="7" max="7" width="9" style="26" customWidth="1"/>
    <col min="8" max="8" width="1.42578125" style="26" customWidth="1"/>
    <col min="9" max="9" width="8.28515625" style="26" customWidth="1"/>
    <col min="10" max="10" width="6.7109375" style="26" customWidth="1"/>
    <col min="11" max="11" width="1.140625" style="26" customWidth="1"/>
    <col min="12" max="12" width="7.85546875" style="26" customWidth="1"/>
    <col min="13" max="13" width="9.5703125" style="26" customWidth="1"/>
    <col min="14" max="17" width="7.85546875" style="26" customWidth="1"/>
    <col min="18" max="18" width="2" style="26" customWidth="1"/>
    <col min="19" max="19" width="8.140625" style="26" customWidth="1"/>
    <col min="20" max="21" width="10" style="26" customWidth="1"/>
    <col min="22" max="22" width="1.42578125" style="26" customWidth="1"/>
    <col min="23" max="29" width="8.85546875" style="26" customWidth="1"/>
    <col min="30" max="16384" width="11.42578125" style="26"/>
  </cols>
  <sheetData>
    <row r="1" spans="1:29" ht="15" x14ac:dyDescent="0.25">
      <c r="A1" s="25" t="s">
        <v>730</v>
      </c>
      <c r="C1" s="2077" t="s">
        <v>830</v>
      </c>
      <c r="D1" s="2077"/>
    </row>
    <row r="3" spans="1:29" s="4" customFormat="1" ht="12.75" customHeight="1" x14ac:dyDescent="0.2">
      <c r="A3" s="2072" t="s">
        <v>732</v>
      </c>
      <c r="B3" s="2072"/>
      <c r="C3" s="2073" t="s">
        <v>691</v>
      </c>
      <c r="D3" s="2074"/>
      <c r="E3" s="2074"/>
      <c r="F3" s="2074"/>
      <c r="G3" s="2074"/>
      <c r="H3" s="2074"/>
      <c r="I3" s="2074"/>
      <c r="J3" s="2074"/>
      <c r="K3" s="2074"/>
      <c r="L3" s="2074"/>
      <c r="M3" s="2074"/>
      <c r="N3" s="2074"/>
      <c r="O3" s="2074"/>
      <c r="P3" s="2074"/>
      <c r="Q3" s="2074"/>
      <c r="R3" s="2074"/>
      <c r="S3" s="2074"/>
      <c r="T3" s="2074"/>
      <c r="U3" s="2074"/>
      <c r="V3" s="2074"/>
      <c r="W3" s="2074"/>
      <c r="X3" s="2074"/>
      <c r="Y3" s="2074"/>
      <c r="Z3" s="2078"/>
      <c r="AA3" s="72"/>
      <c r="AB3" s="72"/>
      <c r="AC3" s="73"/>
    </row>
    <row r="4" spans="1:29" s="4" customFormat="1" ht="16.5" customHeight="1" x14ac:dyDescent="0.2">
      <c r="A4" s="2072" t="s">
        <v>733</v>
      </c>
      <c r="B4" s="2072"/>
      <c r="C4" s="2073" t="s">
        <v>813</v>
      </c>
      <c r="D4" s="2074"/>
      <c r="E4" s="2074"/>
      <c r="F4" s="2074"/>
      <c r="G4" s="2074"/>
      <c r="H4" s="2074"/>
      <c r="I4" s="2074"/>
      <c r="J4" s="2074"/>
      <c r="K4" s="2074"/>
      <c r="L4" s="2074"/>
      <c r="M4" s="2074"/>
      <c r="N4" s="2074"/>
      <c r="O4" s="2074"/>
      <c r="P4" s="2074"/>
      <c r="Q4" s="2074"/>
      <c r="R4" s="2074"/>
      <c r="S4" s="2074"/>
      <c r="T4" s="2074"/>
      <c r="U4" s="2074"/>
      <c r="V4" s="2074"/>
      <c r="W4" s="2074"/>
      <c r="X4" s="2074"/>
      <c r="Y4" s="2074"/>
      <c r="Z4" s="2078"/>
      <c r="AA4" s="72"/>
      <c r="AB4" s="72"/>
      <c r="AC4" s="73"/>
    </row>
    <row r="5" spans="1:29" s="4" customFormat="1" ht="12.75" customHeight="1" x14ac:dyDescent="0.2">
      <c r="A5" s="2072" t="s">
        <v>735</v>
      </c>
      <c r="B5" s="2072"/>
      <c r="C5" s="2073" t="s">
        <v>831</v>
      </c>
      <c r="D5" s="2074"/>
      <c r="E5" s="2074"/>
      <c r="F5" s="2074"/>
      <c r="G5" s="2074"/>
      <c r="H5" s="2074"/>
      <c r="I5" s="2074"/>
      <c r="J5" s="2074"/>
      <c r="K5" s="2074"/>
      <c r="L5" s="2074"/>
      <c r="M5" s="2074"/>
      <c r="N5" s="2074"/>
      <c r="O5" s="2074"/>
      <c r="P5" s="2074"/>
      <c r="Q5" s="2074"/>
      <c r="R5" s="2074"/>
      <c r="S5" s="2074"/>
      <c r="T5" s="2074"/>
      <c r="U5" s="2074"/>
      <c r="V5" s="2074"/>
      <c r="W5" s="2074"/>
      <c r="X5" s="2074"/>
      <c r="Y5" s="2074"/>
      <c r="Z5" s="2078"/>
      <c r="AA5" s="72"/>
      <c r="AB5" s="72"/>
      <c r="AC5" s="73"/>
    </row>
    <row r="6" spans="1:29" s="4" customFormat="1" ht="12.75" customHeight="1" x14ac:dyDescent="0.2">
      <c r="A6" s="2072" t="s">
        <v>815</v>
      </c>
      <c r="B6" s="2072"/>
      <c r="C6" s="2073" t="s">
        <v>832</v>
      </c>
      <c r="D6" s="2074"/>
      <c r="E6" s="2074"/>
      <c r="F6" s="2074"/>
      <c r="G6" s="2074"/>
      <c r="H6" s="2074"/>
      <c r="I6" s="2074"/>
      <c r="J6" s="2074"/>
      <c r="K6" s="2074"/>
      <c r="L6" s="2074"/>
      <c r="M6" s="2074"/>
      <c r="N6" s="2074"/>
      <c r="O6" s="2074"/>
      <c r="P6" s="2074"/>
      <c r="Q6" s="2074"/>
      <c r="R6" s="2074"/>
      <c r="S6" s="2074"/>
      <c r="T6" s="2074"/>
      <c r="U6" s="2074"/>
      <c r="V6" s="2074"/>
      <c r="W6" s="2074"/>
      <c r="X6" s="2074"/>
      <c r="Y6" s="2074"/>
      <c r="Z6" s="2078"/>
      <c r="AA6" s="72"/>
      <c r="AB6" s="72"/>
      <c r="AC6" s="73"/>
    </row>
    <row r="7" spans="1:29" s="76" customFormat="1" ht="12.75" x14ac:dyDescent="0.2">
      <c r="A7" s="95"/>
      <c r="B7" s="95"/>
      <c r="C7" s="96"/>
      <c r="D7" s="96"/>
      <c r="E7" s="96"/>
      <c r="F7" s="96"/>
      <c r="G7" s="96"/>
      <c r="H7" s="96"/>
      <c r="I7" s="96"/>
      <c r="J7" s="96"/>
      <c r="K7" s="96"/>
      <c r="L7" s="96"/>
      <c r="M7" s="96"/>
      <c r="N7" s="96"/>
      <c r="O7" s="96"/>
      <c r="P7" s="96"/>
      <c r="Q7" s="96"/>
      <c r="R7" s="96"/>
      <c r="S7" s="96"/>
      <c r="T7" s="96"/>
      <c r="U7" s="96"/>
      <c r="V7" s="96"/>
      <c r="W7" s="96"/>
      <c r="X7" s="96"/>
      <c r="Y7" s="96"/>
      <c r="Z7" s="96"/>
      <c r="AA7" s="96"/>
      <c r="AB7" s="96"/>
      <c r="AC7" s="96"/>
    </row>
    <row r="9" spans="1:29" ht="12.75" x14ac:dyDescent="0.2">
      <c r="C9" s="2076" t="s">
        <v>832</v>
      </c>
      <c r="D9" s="2076"/>
      <c r="E9" s="2076"/>
      <c r="F9" s="2076"/>
      <c r="G9" s="2076"/>
      <c r="H9" s="2076"/>
      <c r="I9" s="2076"/>
      <c r="J9" s="2076"/>
      <c r="K9" s="2076"/>
      <c r="L9" s="2076"/>
      <c r="M9" s="2076"/>
      <c r="N9" s="2076"/>
      <c r="O9" s="2076"/>
      <c r="P9" s="2076"/>
      <c r="Q9" s="2076"/>
      <c r="R9" s="2076"/>
      <c r="S9" s="2076"/>
      <c r="T9" s="2076"/>
      <c r="U9" s="2076"/>
      <c r="V9" s="2076"/>
      <c r="W9" s="2076"/>
      <c r="X9" s="2076"/>
      <c r="Y9" s="2076"/>
      <c r="Z9" s="2076"/>
      <c r="AA9" s="2076"/>
      <c r="AB9" s="2076"/>
      <c r="AC9" s="2076"/>
    </row>
    <row r="10" spans="1:29" ht="12.75" customHeight="1" x14ac:dyDescent="0.2">
      <c r="A10" s="29"/>
      <c r="C10" s="2070" t="s">
        <v>739</v>
      </c>
      <c r="D10" s="2070" t="s">
        <v>740</v>
      </c>
      <c r="E10" s="1847"/>
      <c r="F10" s="2070" t="s">
        <v>741</v>
      </c>
      <c r="G10" s="2070"/>
      <c r="H10" s="1850"/>
      <c r="I10" s="2070" t="s">
        <v>742</v>
      </c>
      <c r="J10" s="2070"/>
      <c r="K10" s="1850"/>
      <c r="L10" s="2070" t="s">
        <v>743</v>
      </c>
      <c r="M10" s="2070"/>
      <c r="N10" s="2070"/>
      <c r="O10" s="2070"/>
      <c r="P10" s="2070"/>
      <c r="Q10" s="2070"/>
      <c r="R10" s="1850"/>
      <c r="S10" s="2070" t="s">
        <v>744</v>
      </c>
      <c r="T10" s="2070"/>
      <c r="U10" s="2070"/>
      <c r="V10" s="1850"/>
      <c r="W10" s="2070" t="s">
        <v>745</v>
      </c>
      <c r="X10" s="2070"/>
      <c r="Y10" s="2070"/>
      <c r="Z10" s="2070"/>
      <c r="AA10" s="2070"/>
      <c r="AB10" s="2070"/>
      <c r="AC10" s="2070"/>
    </row>
    <row r="11" spans="1:29" ht="38.25" x14ac:dyDescent="0.2">
      <c r="A11" s="28"/>
      <c r="C11" s="2103"/>
      <c r="D11" s="2103"/>
      <c r="E11" s="1849"/>
      <c r="F11" s="1849" t="s">
        <v>746</v>
      </c>
      <c r="G11" s="1849" t="s">
        <v>747</v>
      </c>
      <c r="H11" s="1866"/>
      <c r="I11" s="1849" t="s">
        <v>748</v>
      </c>
      <c r="J11" s="1849" t="s">
        <v>749</v>
      </c>
      <c r="K11" s="1866"/>
      <c r="L11" s="1849" t="s">
        <v>750</v>
      </c>
      <c r="M11" s="1849" t="s">
        <v>751</v>
      </c>
      <c r="N11" s="1849" t="s">
        <v>752</v>
      </c>
      <c r="O11" s="1849" t="s">
        <v>833</v>
      </c>
      <c r="P11" s="97" t="s">
        <v>754</v>
      </c>
      <c r="Q11" s="97" t="s">
        <v>755</v>
      </c>
      <c r="R11" s="98"/>
      <c r="S11" s="1849" t="s">
        <v>756</v>
      </c>
      <c r="T11" s="1849" t="s">
        <v>757</v>
      </c>
      <c r="U11" s="1849" t="s">
        <v>758</v>
      </c>
      <c r="V11" s="1866"/>
      <c r="W11" s="1849" t="s">
        <v>759</v>
      </c>
      <c r="X11" s="97" t="s">
        <v>760</v>
      </c>
      <c r="Y11" s="1849" t="s">
        <v>761</v>
      </c>
      <c r="Z11" s="1849" t="s">
        <v>762</v>
      </c>
      <c r="AA11" s="1849" t="s">
        <v>763</v>
      </c>
      <c r="AB11" s="1849" t="s">
        <v>764</v>
      </c>
      <c r="AC11" s="1849" t="s">
        <v>765</v>
      </c>
    </row>
    <row r="12" spans="1:29" ht="12.75" x14ac:dyDescent="0.2">
      <c r="A12" s="29"/>
      <c r="C12" s="33">
        <v>2010</v>
      </c>
      <c r="D12" s="99">
        <v>30.94220328773018</v>
      </c>
      <c r="E12" s="100"/>
      <c r="F12" s="99">
        <v>32.192170175931274</v>
      </c>
      <c r="G12" s="99">
        <v>29.756020906343373</v>
      </c>
      <c r="H12" s="99"/>
      <c r="I12" s="99">
        <v>22.94508529078529</v>
      </c>
      <c r="J12" s="99">
        <v>52.305390314222109</v>
      </c>
      <c r="K12" s="99"/>
      <c r="L12" s="99">
        <v>22.069372883305611</v>
      </c>
      <c r="M12" s="99">
        <v>44.162555303510402</v>
      </c>
      <c r="N12" s="99">
        <v>40.212194770330143</v>
      </c>
      <c r="O12" s="99">
        <v>44.283001471196059</v>
      </c>
      <c r="P12" s="99">
        <v>49.967426549336444</v>
      </c>
      <c r="Q12" s="99">
        <v>48.14774300707856</v>
      </c>
      <c r="R12" s="101"/>
      <c r="S12" s="99">
        <v>27.367986837800544</v>
      </c>
      <c r="T12" s="99">
        <v>42.510755051211355</v>
      </c>
      <c r="U12" s="99">
        <v>28.882688374295</v>
      </c>
      <c r="V12" s="101"/>
      <c r="W12" s="99">
        <v>42.403066116364599</v>
      </c>
      <c r="X12" s="99">
        <v>36.183211403109802</v>
      </c>
      <c r="Y12" s="99">
        <v>36.60948735500088</v>
      </c>
      <c r="Z12" s="99">
        <v>36.268899617815272</v>
      </c>
      <c r="AA12" s="99">
        <v>26.686119533972015</v>
      </c>
      <c r="AB12" s="99">
        <v>26.701565226088213</v>
      </c>
      <c r="AC12" s="99">
        <v>20.809819729033702</v>
      </c>
    </row>
    <row r="13" spans="1:29" ht="12.75" x14ac:dyDescent="0.2">
      <c r="A13" s="29"/>
      <c r="C13" s="33">
        <v>2011</v>
      </c>
      <c r="D13" s="99">
        <v>28.799579236390027</v>
      </c>
      <c r="E13" s="100"/>
      <c r="F13" s="99">
        <v>29.865189168451163</v>
      </c>
      <c r="G13" s="99">
        <v>27.782824078834363</v>
      </c>
      <c r="H13" s="99"/>
      <c r="I13" s="99">
        <v>21.49532654183303</v>
      </c>
      <c r="J13" s="99">
        <v>48.297357230523716</v>
      </c>
      <c r="K13" s="99"/>
      <c r="L13" s="99">
        <v>21.26726363072591</v>
      </c>
      <c r="M13" s="99">
        <v>42.434589411523959</v>
      </c>
      <c r="N13" s="99">
        <v>34.830332436513594</v>
      </c>
      <c r="O13" s="99">
        <v>41.651616476928496</v>
      </c>
      <c r="P13" s="99">
        <v>43.969306233457175</v>
      </c>
      <c r="Q13" s="99">
        <v>41.846760563380279</v>
      </c>
      <c r="R13" s="101"/>
      <c r="S13" s="99">
        <v>24.695419312216007</v>
      </c>
      <c r="T13" s="99">
        <v>39.871159681395788</v>
      </c>
      <c r="U13" s="99">
        <v>27.320720272416654</v>
      </c>
      <c r="V13" s="101"/>
      <c r="W13" s="99">
        <v>40.7690210695731</v>
      </c>
      <c r="X13" s="99">
        <v>34.783337949112017</v>
      </c>
      <c r="Y13" s="99">
        <v>34.218452664481717</v>
      </c>
      <c r="Z13" s="99">
        <v>32.552410064557336</v>
      </c>
      <c r="AA13" s="99">
        <v>26.23480003432454</v>
      </c>
      <c r="AB13" s="99">
        <v>24.010847417599411</v>
      </c>
      <c r="AC13" s="99">
        <v>20.486243426568095</v>
      </c>
    </row>
    <row r="14" spans="1:29" ht="12.75" x14ac:dyDescent="0.2">
      <c r="A14" s="29"/>
      <c r="C14" s="33">
        <v>2012</v>
      </c>
      <c r="D14" s="99">
        <v>22.14835857933992</v>
      </c>
      <c r="E14" s="100"/>
      <c r="F14" s="99">
        <v>23.088310959869094</v>
      </c>
      <c r="G14" s="99">
        <v>21.255799577343286</v>
      </c>
      <c r="H14" s="99"/>
      <c r="I14" s="99">
        <v>15.933034340431531</v>
      </c>
      <c r="J14" s="99">
        <v>38.755828548453472</v>
      </c>
      <c r="K14" s="99"/>
      <c r="L14" s="99">
        <v>15.705468677390375</v>
      </c>
      <c r="M14" s="99">
        <v>34.68411259965999</v>
      </c>
      <c r="N14" s="99">
        <v>24.571469392819409</v>
      </c>
      <c r="O14" s="99">
        <v>32.699568731613972</v>
      </c>
      <c r="P14" s="99">
        <v>33.932379214292574</v>
      </c>
      <c r="Q14" s="99">
        <v>36.224041875334748</v>
      </c>
      <c r="R14" s="101"/>
      <c r="S14" s="99">
        <v>18.562080241155233</v>
      </c>
      <c r="T14" s="99">
        <v>32.46533083465475</v>
      </c>
      <c r="U14" s="99">
        <v>21.253007553596571</v>
      </c>
      <c r="V14" s="101"/>
      <c r="W14" s="99">
        <v>31.726756997515121</v>
      </c>
      <c r="X14" s="99">
        <v>27.272654647565524</v>
      </c>
      <c r="Y14" s="99">
        <v>29.118196021298882</v>
      </c>
      <c r="Z14" s="99">
        <v>28.040241733430676</v>
      </c>
      <c r="AA14" s="99">
        <v>18.162103889330449</v>
      </c>
      <c r="AB14" s="99">
        <v>18.441990592370516</v>
      </c>
      <c r="AC14" s="99">
        <v>13.263153235563163</v>
      </c>
    </row>
    <row r="15" spans="1:29" ht="12.75" x14ac:dyDescent="0.2">
      <c r="A15" s="28"/>
      <c r="C15" s="33">
        <v>2013</v>
      </c>
      <c r="D15" s="99">
        <v>25.347211221160709</v>
      </c>
      <c r="E15" s="100"/>
      <c r="F15" s="99">
        <v>26.31938214556817</v>
      </c>
      <c r="G15" s="99">
        <v>24.436160528559601</v>
      </c>
      <c r="H15" s="99"/>
      <c r="I15" s="99">
        <v>18.206463396298826</v>
      </c>
      <c r="J15" s="99">
        <v>44.357779696931232</v>
      </c>
      <c r="K15" s="99"/>
      <c r="L15" s="99">
        <v>17.230080190250284</v>
      </c>
      <c r="M15" s="99">
        <v>38.219873090348933</v>
      </c>
      <c r="N15" s="99">
        <v>33.962939457449004</v>
      </c>
      <c r="O15" s="99">
        <v>38.016568758647281</v>
      </c>
      <c r="P15" s="99">
        <v>39.528947536508227</v>
      </c>
      <c r="Q15" s="99">
        <v>42.839536937219997</v>
      </c>
      <c r="R15" s="101"/>
      <c r="S15" s="99">
        <v>20.960986783096004</v>
      </c>
      <c r="T15" s="99">
        <v>39.737795267371581</v>
      </c>
      <c r="U15" s="99">
        <v>24.839208970262099</v>
      </c>
      <c r="V15" s="101"/>
      <c r="W15" s="99">
        <v>38.246174938457656</v>
      </c>
      <c r="X15" s="99">
        <v>28.99014565681232</v>
      </c>
      <c r="Y15" s="99">
        <v>30.821057633561878</v>
      </c>
      <c r="Z15" s="99">
        <v>31.428222695981905</v>
      </c>
      <c r="AA15" s="99">
        <v>22.177284338917755</v>
      </c>
      <c r="AB15" s="99">
        <v>21.538367576437018</v>
      </c>
      <c r="AC15" s="99">
        <v>16.694176114583613</v>
      </c>
    </row>
    <row r="16" spans="1:29" ht="12.75" x14ac:dyDescent="0.2">
      <c r="A16" s="29"/>
      <c r="C16" s="33">
        <v>2014</v>
      </c>
      <c r="D16" s="99">
        <v>25.706942763534933</v>
      </c>
      <c r="E16" s="100"/>
      <c r="F16" s="99">
        <v>26.692748294500003</v>
      </c>
      <c r="G16" s="99">
        <v>24.767775450383585</v>
      </c>
      <c r="H16" s="99"/>
      <c r="I16" s="99">
        <v>19.321108908624886</v>
      </c>
      <c r="J16" s="99">
        <v>42.683638911596404</v>
      </c>
      <c r="K16" s="99"/>
      <c r="L16" s="99">
        <v>18.600102631672996</v>
      </c>
      <c r="M16" s="99">
        <v>36.737786195755113</v>
      </c>
      <c r="N16" s="99">
        <v>30.671071499882014</v>
      </c>
      <c r="O16" s="99">
        <v>38.310046498836826</v>
      </c>
      <c r="P16" s="99">
        <v>40.340429906061722</v>
      </c>
      <c r="Q16" s="99">
        <v>38.959006435252235</v>
      </c>
      <c r="R16" s="101"/>
      <c r="S16" s="99">
        <v>21.729460024820717</v>
      </c>
      <c r="T16" s="99">
        <v>37.586690218269162</v>
      </c>
      <c r="U16" s="99">
        <v>25.422157204159262</v>
      </c>
      <c r="V16" s="101"/>
      <c r="W16" s="99">
        <v>36.123661381659751</v>
      </c>
      <c r="X16" s="99">
        <v>30.17739191720452</v>
      </c>
      <c r="Y16" s="99">
        <v>29.427249426102826</v>
      </c>
      <c r="Z16" s="99">
        <v>32.649853364759458</v>
      </c>
      <c r="AA16" s="99">
        <v>21.455059669020656</v>
      </c>
      <c r="AB16" s="99">
        <v>22.449037390024813</v>
      </c>
      <c r="AC16" s="99">
        <v>19.237381648526743</v>
      </c>
    </row>
    <row r="17" spans="1:29" ht="12.75" x14ac:dyDescent="0.2">
      <c r="A17" s="29"/>
      <c r="C17" s="33">
        <v>2015</v>
      </c>
      <c r="D17" s="99">
        <v>26.166948088765608</v>
      </c>
      <c r="E17" s="100"/>
      <c r="F17" s="99">
        <v>27.143837007460657</v>
      </c>
      <c r="G17" s="99">
        <v>25.239899571473707</v>
      </c>
      <c r="H17" s="99"/>
      <c r="I17" s="99">
        <v>20.624912408194511</v>
      </c>
      <c r="J17" s="99">
        <v>40.873532851403674</v>
      </c>
      <c r="K17" s="99"/>
      <c r="L17" s="99">
        <v>19.434953329257382</v>
      </c>
      <c r="M17" s="99">
        <v>31.884367020433157</v>
      </c>
      <c r="N17" s="99">
        <v>30.380402367202038</v>
      </c>
      <c r="O17" s="99">
        <v>34.983833203255656</v>
      </c>
      <c r="P17" s="99">
        <v>44.078918527303308</v>
      </c>
      <c r="Q17" s="99">
        <v>41.794344874229381</v>
      </c>
      <c r="R17" s="101"/>
      <c r="S17" s="99">
        <v>22.248845483407269</v>
      </c>
      <c r="T17" s="99">
        <v>40.233622977262087</v>
      </c>
      <c r="U17" s="99">
        <v>24.945859859894501</v>
      </c>
      <c r="V17" s="101"/>
      <c r="W17" s="99">
        <v>37.320351041709138</v>
      </c>
      <c r="X17" s="99">
        <v>30.167420394003219</v>
      </c>
      <c r="Y17" s="99">
        <v>31.794606582892833</v>
      </c>
      <c r="Z17" s="99">
        <v>33.779260355565953</v>
      </c>
      <c r="AA17" s="99">
        <v>22.283592720496689</v>
      </c>
      <c r="AB17" s="99">
        <v>22.269324686016343</v>
      </c>
      <c r="AC17" s="99">
        <v>17.726677503838165</v>
      </c>
    </row>
    <row r="18" spans="1:29" ht="12.75" x14ac:dyDescent="0.2">
      <c r="A18" s="29"/>
      <c r="C18" s="33">
        <v>2016</v>
      </c>
      <c r="D18" s="99">
        <v>25.039671923798746</v>
      </c>
      <c r="E18" s="100"/>
      <c r="F18" s="99">
        <v>26.170797852053614</v>
      </c>
      <c r="G18" s="99">
        <v>23.970610928552546</v>
      </c>
      <c r="H18" s="99"/>
      <c r="I18" s="99">
        <v>19.606363563222772</v>
      </c>
      <c r="J18" s="99">
        <v>39.448262438425488</v>
      </c>
      <c r="K18" s="99"/>
      <c r="L18" s="99">
        <v>18.716496771323428</v>
      </c>
      <c r="M18" s="99">
        <v>28.650735204861981</v>
      </c>
      <c r="N18" s="99">
        <v>30.414764387216682</v>
      </c>
      <c r="O18" s="99">
        <v>30.524731731110322</v>
      </c>
      <c r="P18" s="99">
        <v>42.033258074731563</v>
      </c>
      <c r="Q18" s="99">
        <v>42.601089432099648</v>
      </c>
      <c r="R18" s="101"/>
      <c r="S18" s="99">
        <v>21.523455194618233</v>
      </c>
      <c r="T18" s="99">
        <v>34.911937594530656</v>
      </c>
      <c r="U18" s="99">
        <v>23.73482304485302</v>
      </c>
      <c r="V18" s="101"/>
      <c r="W18" s="99">
        <v>36.500160110539312</v>
      </c>
      <c r="X18" s="99">
        <v>29.669719515830202</v>
      </c>
      <c r="Y18" s="99">
        <v>31.16012907129172</v>
      </c>
      <c r="Z18" s="99">
        <v>31.108090954705407</v>
      </c>
      <c r="AA18" s="99">
        <v>21.925952724083395</v>
      </c>
      <c r="AB18" s="99">
        <v>21.116865470098489</v>
      </c>
      <c r="AC18" s="99">
        <v>16.837690691436727</v>
      </c>
    </row>
    <row r="19" spans="1:29" s="84" customFormat="1" ht="12.75" x14ac:dyDescent="0.2">
      <c r="A19" s="83"/>
      <c r="C19" s="33">
        <v>2017</v>
      </c>
      <c r="D19" s="99">
        <v>23.1</v>
      </c>
      <c r="E19" s="100"/>
      <c r="F19" s="99">
        <v>24.2</v>
      </c>
      <c r="G19" s="99">
        <v>22</v>
      </c>
      <c r="H19" s="99"/>
      <c r="I19" s="99">
        <v>18.100000000000001</v>
      </c>
      <c r="J19" s="99">
        <v>36.200000000000003</v>
      </c>
      <c r="K19" s="99"/>
      <c r="L19" s="99">
        <v>17.3</v>
      </c>
      <c r="M19" s="99">
        <v>23.5</v>
      </c>
      <c r="N19" s="99">
        <v>31.4</v>
      </c>
      <c r="O19" s="99">
        <v>29.5</v>
      </c>
      <c r="P19" s="99">
        <v>36.9</v>
      </c>
      <c r="Q19" s="99">
        <v>39.799999999999997</v>
      </c>
      <c r="R19" s="101"/>
      <c r="S19" s="99">
        <v>19.7</v>
      </c>
      <c r="T19" s="99">
        <v>35.299999999999997</v>
      </c>
      <c r="U19" s="99">
        <v>22.1</v>
      </c>
      <c r="V19" s="101"/>
      <c r="W19" s="99">
        <v>34.700000000000003</v>
      </c>
      <c r="X19" s="99">
        <v>26.8</v>
      </c>
      <c r="Y19" s="99">
        <v>28.7</v>
      </c>
      <c r="Z19" s="99">
        <v>29.8</v>
      </c>
      <c r="AA19" s="99">
        <v>20</v>
      </c>
      <c r="AB19" s="99">
        <v>19.8</v>
      </c>
      <c r="AC19" s="99">
        <v>14.6</v>
      </c>
    </row>
    <row r="20" spans="1:29" s="84" customFormat="1" ht="12.75" x14ac:dyDescent="0.2">
      <c r="A20" s="83"/>
      <c r="C20" s="39">
        <v>2018</v>
      </c>
      <c r="D20" s="102">
        <v>23.621087669191283</v>
      </c>
      <c r="E20" s="103"/>
      <c r="F20" s="102">
        <v>24.528000520338697</v>
      </c>
      <c r="G20" s="102">
        <v>22.761034377757131</v>
      </c>
      <c r="H20" s="102"/>
      <c r="I20" s="102">
        <v>18.779426787796091</v>
      </c>
      <c r="J20" s="102">
        <v>36.393961749191568</v>
      </c>
      <c r="K20" s="102"/>
      <c r="L20" s="102">
        <v>16.902425894845543</v>
      </c>
      <c r="M20" s="102">
        <v>26.047169983782215</v>
      </c>
      <c r="N20" s="102">
        <v>31.676514334838913</v>
      </c>
      <c r="O20" s="102">
        <v>30.869725572691138</v>
      </c>
      <c r="P20" s="102">
        <v>41.067007995448954</v>
      </c>
      <c r="Q20" s="102">
        <v>40.735669078978042</v>
      </c>
      <c r="R20" s="104"/>
      <c r="S20" s="102">
        <v>19.414005935449964</v>
      </c>
      <c r="T20" s="102">
        <v>33.981118678833461</v>
      </c>
      <c r="U20" s="102">
        <v>23.029333475750452</v>
      </c>
      <c r="V20" s="104"/>
      <c r="W20" s="102">
        <v>35.859718839465025</v>
      </c>
      <c r="X20" s="102">
        <v>28.627267319963085</v>
      </c>
      <c r="Y20" s="102">
        <v>30.096448439645162</v>
      </c>
      <c r="Z20" s="102">
        <v>30.692075885798676</v>
      </c>
      <c r="AA20" s="102">
        <v>20.647701765432515</v>
      </c>
      <c r="AB20" s="102">
        <v>19.714863478750509</v>
      </c>
      <c r="AC20" s="102">
        <v>15.181885058989501</v>
      </c>
    </row>
    <row r="21" spans="1:29" s="84" customFormat="1" x14ac:dyDescent="0.2">
      <c r="A21" s="83"/>
      <c r="C21" s="84" t="s">
        <v>6015</v>
      </c>
      <c r="D21" s="903"/>
      <c r="E21" s="76"/>
      <c r="F21" s="903"/>
      <c r="G21" s="903"/>
      <c r="H21" s="903"/>
      <c r="I21" s="903"/>
      <c r="J21" s="903"/>
      <c r="K21" s="903"/>
      <c r="L21" s="903"/>
      <c r="M21" s="903"/>
      <c r="N21" s="903"/>
      <c r="O21" s="903"/>
      <c r="P21" s="903"/>
      <c r="Q21" s="903"/>
      <c r="R21" s="903"/>
      <c r="S21" s="903"/>
      <c r="T21" s="903"/>
      <c r="U21" s="903"/>
      <c r="V21" s="903"/>
      <c r="W21" s="903"/>
      <c r="X21" s="903"/>
      <c r="Y21" s="903"/>
      <c r="Z21" s="903"/>
      <c r="AA21" s="903"/>
      <c r="AB21" s="903"/>
      <c r="AC21" s="903"/>
    </row>
    <row r="22" spans="1:29" x14ac:dyDescent="0.2">
      <c r="A22" s="29"/>
    </row>
    <row r="23" spans="1:29" x14ac:dyDescent="0.2">
      <c r="A23" s="29"/>
    </row>
    <row r="24" spans="1:29" x14ac:dyDescent="0.2">
      <c r="A24" s="29"/>
    </row>
    <row r="25" spans="1:29" ht="12.75" x14ac:dyDescent="0.2">
      <c r="A25" s="28"/>
      <c r="C25" s="105" t="s">
        <v>6016</v>
      </c>
      <c r="D25" s="105"/>
      <c r="E25" s="105"/>
      <c r="F25" s="105"/>
      <c r="G25" s="105"/>
      <c r="H25" s="105"/>
      <c r="I25" s="105"/>
      <c r="J25" s="105"/>
      <c r="K25" s="105"/>
      <c r="L25" s="105"/>
      <c r="M25" s="105"/>
    </row>
    <row r="26" spans="1:29" ht="18" customHeight="1" x14ac:dyDescent="0.2">
      <c r="A26" s="29"/>
      <c r="C26" s="2101" t="s">
        <v>834</v>
      </c>
      <c r="D26" s="2101" t="s">
        <v>835</v>
      </c>
      <c r="E26" s="1848"/>
      <c r="F26" s="2102" t="s">
        <v>743</v>
      </c>
      <c r="G26" s="2102"/>
      <c r="H26" s="2102"/>
      <c r="I26" s="2102"/>
      <c r="J26" s="2102"/>
      <c r="K26" s="2102"/>
      <c r="L26" s="2102"/>
      <c r="M26" s="2102"/>
    </row>
    <row r="27" spans="1:29" ht="25.5" x14ac:dyDescent="0.2">
      <c r="A27" s="29"/>
      <c r="C27" s="2101"/>
      <c r="D27" s="2101"/>
      <c r="E27" s="1848"/>
      <c r="F27" s="1848" t="s">
        <v>750</v>
      </c>
      <c r="G27" s="1848" t="s">
        <v>751</v>
      </c>
      <c r="H27" s="1848"/>
      <c r="I27" s="1848" t="s">
        <v>752</v>
      </c>
      <c r="J27" s="1848" t="s">
        <v>753</v>
      </c>
      <c r="K27" s="1848"/>
      <c r="L27" s="1848" t="s">
        <v>754</v>
      </c>
      <c r="M27" s="1848" t="s">
        <v>755</v>
      </c>
    </row>
    <row r="28" spans="1:29" ht="12.75" x14ac:dyDescent="0.2">
      <c r="A28" s="29"/>
      <c r="C28" s="106" t="s">
        <v>836</v>
      </c>
      <c r="D28" s="1917">
        <v>1.0993848122194867</v>
      </c>
      <c r="E28" s="1917"/>
      <c r="F28" s="1917">
        <v>0.75978687105843967</v>
      </c>
      <c r="G28" s="1917">
        <v>1.1096565338865385</v>
      </c>
      <c r="H28" s="1917"/>
      <c r="I28" s="1917">
        <v>1.5032244196044715</v>
      </c>
      <c r="J28" s="1917">
        <v>1.3998613160462174</v>
      </c>
      <c r="K28" s="1917"/>
      <c r="L28" s="1917">
        <v>1.9949132364082403</v>
      </c>
      <c r="M28" s="1917">
        <v>2.1609863423139215</v>
      </c>
      <c r="N28" s="1091"/>
      <c r="O28" s="1091"/>
      <c r="P28" s="1091"/>
    </row>
    <row r="29" spans="1:29" ht="24" customHeight="1" x14ac:dyDescent="0.2">
      <c r="A29" s="28"/>
      <c r="C29" s="107" t="s">
        <v>837</v>
      </c>
      <c r="D29" s="1917">
        <v>1.3651668089319133</v>
      </c>
      <c r="E29" s="1917"/>
      <c r="F29" s="1917">
        <v>0.87006774411276322</v>
      </c>
      <c r="G29" s="1917">
        <v>1.5650042661402304</v>
      </c>
      <c r="H29" s="1917"/>
      <c r="I29" s="1917">
        <v>2.185404127257093</v>
      </c>
      <c r="J29" s="1917">
        <v>1.8935197503688836</v>
      </c>
      <c r="K29" s="1917"/>
      <c r="L29" s="1917">
        <v>2.7753526461993574</v>
      </c>
      <c r="M29" s="1917">
        <v>2.3372493669309646</v>
      </c>
      <c r="O29" s="163"/>
      <c r="P29" s="163"/>
      <c r="Q29" s="163"/>
      <c r="R29" s="163"/>
    </row>
    <row r="30" spans="1:29" ht="12.75" x14ac:dyDescent="0.2">
      <c r="A30" s="29"/>
      <c r="C30" s="106" t="s">
        <v>838</v>
      </c>
      <c r="D30" s="1917">
        <v>1.1232668027204789</v>
      </c>
      <c r="E30" s="1917"/>
      <c r="F30" s="1917">
        <v>0.62656575444001172</v>
      </c>
      <c r="G30" s="1917">
        <v>1.5662171883626386</v>
      </c>
      <c r="H30" s="1917"/>
      <c r="I30" s="1917">
        <v>1.439380911435943</v>
      </c>
      <c r="J30" s="1917">
        <v>1.6107496190222785</v>
      </c>
      <c r="K30" s="1917"/>
      <c r="L30" s="1917">
        <v>2.5146650312060297</v>
      </c>
      <c r="M30" s="1917">
        <v>2.3200215866162988</v>
      </c>
    </row>
    <row r="31" spans="1:29" ht="12.75" x14ac:dyDescent="0.2">
      <c r="A31" s="29"/>
      <c r="C31" s="106" t="s">
        <v>839</v>
      </c>
      <c r="D31" s="1917">
        <v>0.96221891942023929</v>
      </c>
      <c r="E31" s="1917"/>
      <c r="F31" s="1917">
        <v>0.73866687094801642</v>
      </c>
      <c r="G31" s="1917">
        <v>1.0870571439724719</v>
      </c>
      <c r="H31" s="1917"/>
      <c r="I31" s="1917">
        <v>1.2576669532817428</v>
      </c>
      <c r="J31" s="1917">
        <v>1.2444734713184931</v>
      </c>
      <c r="K31" s="1917"/>
      <c r="L31" s="1917">
        <v>1.5366355207619322</v>
      </c>
      <c r="M31" s="1917">
        <v>1.4513955193933619</v>
      </c>
    </row>
    <row r="32" spans="1:29" ht="12.75" x14ac:dyDescent="0.2">
      <c r="A32" s="29"/>
      <c r="C32" s="108" t="s">
        <v>840</v>
      </c>
      <c r="D32" s="1918">
        <v>0.54932420274366156</v>
      </c>
      <c r="E32" s="1918"/>
      <c r="F32" s="1918">
        <v>0.39199244711114345</v>
      </c>
      <c r="G32" s="1918">
        <v>0.58918742576079486</v>
      </c>
      <c r="H32" s="1918"/>
      <c r="I32" s="1918">
        <v>0.68819862424763478</v>
      </c>
      <c r="J32" s="1918">
        <v>0.76840586020334967</v>
      </c>
      <c r="K32" s="1918"/>
      <c r="L32" s="1918">
        <v>0.93084166095458121</v>
      </c>
      <c r="M32" s="1918">
        <v>0.99970941093445154</v>
      </c>
    </row>
    <row r="33" spans="1:13" x14ac:dyDescent="0.2">
      <c r="A33" s="28"/>
      <c r="C33" s="84" t="s">
        <v>6015</v>
      </c>
      <c r="D33" s="903"/>
      <c r="F33" s="903"/>
      <c r="G33" s="903"/>
      <c r="H33" s="903"/>
      <c r="I33" s="903"/>
      <c r="J33" s="903"/>
      <c r="K33" s="903"/>
      <c r="L33" s="903"/>
      <c r="M33" s="903"/>
    </row>
    <row r="34" spans="1:13" x14ac:dyDescent="0.2">
      <c r="A34" s="29"/>
    </row>
    <row r="35" spans="1:13" x14ac:dyDescent="0.2">
      <c r="A35" s="29"/>
    </row>
    <row r="36" spans="1:13" ht="15" x14ac:dyDescent="0.2">
      <c r="A36" s="29"/>
      <c r="C36" s="109" t="s">
        <v>6017</v>
      </c>
    </row>
    <row r="37" spans="1:13" x14ac:dyDescent="0.2">
      <c r="A37" s="28"/>
    </row>
    <row r="38" spans="1:13" x14ac:dyDescent="0.2">
      <c r="A38" s="29"/>
    </row>
    <row r="58" spans="3:3" ht="12.75" x14ac:dyDescent="0.2">
      <c r="C58" s="44" t="s">
        <v>6018</v>
      </c>
    </row>
  </sheetData>
  <mergeCells count="20">
    <mergeCell ref="A5:B5"/>
    <mergeCell ref="C5:Z5"/>
    <mergeCell ref="C1:D1"/>
    <mergeCell ref="A3:B3"/>
    <mergeCell ref="C3:Z3"/>
    <mergeCell ref="A4:B4"/>
    <mergeCell ref="C4:Z4"/>
    <mergeCell ref="C26:C27"/>
    <mergeCell ref="D26:D27"/>
    <mergeCell ref="F26:M26"/>
    <mergeCell ref="A6:B6"/>
    <mergeCell ref="C6:Z6"/>
    <mergeCell ref="C9:AC9"/>
    <mergeCell ref="C10:C11"/>
    <mergeCell ref="D10:D11"/>
    <mergeCell ref="F10:G10"/>
    <mergeCell ref="I10:J10"/>
    <mergeCell ref="L10:Q10"/>
    <mergeCell ref="S10:U10"/>
    <mergeCell ref="W10:AC10"/>
  </mergeCells>
  <hyperlinks>
    <hyperlink ref="A1" location="'ODS 1.'!A1" display="REGRESAR"/>
    <hyperlink ref="C1" location="'Metadato 1.2.2'!A1" display="VER METADATO"/>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tabColor theme="0" tint="-0.499984740745262"/>
  </sheetPr>
  <dimension ref="A1:F39"/>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1.140625" style="26" customWidth="1"/>
    <col min="2" max="2" width="26.42578125" style="26" customWidth="1"/>
    <col min="3" max="3" width="24" style="26" customWidth="1"/>
    <col min="4" max="4" width="94.42578125" style="110" customWidth="1"/>
    <col min="5" max="5" width="6.85546875" style="26" customWidth="1"/>
    <col min="6" max="6" width="7.140625" style="26" customWidth="1"/>
    <col min="7" max="7" width="1.140625" style="26" customWidth="1"/>
    <col min="8" max="13" width="7.85546875" style="26" customWidth="1"/>
    <col min="14" max="14" width="2" style="26" customWidth="1"/>
    <col min="15" max="15" width="8.140625" style="26" customWidth="1"/>
    <col min="16" max="17" width="10" style="26" customWidth="1"/>
    <col min="18" max="18" width="1.42578125" style="26" customWidth="1"/>
    <col min="19" max="25" width="8.85546875" style="26" customWidth="1"/>
    <col min="26"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767</v>
      </c>
    </row>
    <row r="4" spans="1:6" ht="18" customHeight="1" x14ac:dyDescent="0.2">
      <c r="A4" s="111"/>
      <c r="B4" s="2082" t="s">
        <v>768</v>
      </c>
      <c r="C4" s="2082"/>
      <c r="D4" s="112" t="s">
        <v>6</v>
      </c>
    </row>
    <row r="5" spans="1:6" ht="33.75" customHeight="1" x14ac:dyDescent="0.2">
      <c r="B5" s="2082" t="s">
        <v>769</v>
      </c>
      <c r="C5" s="2082"/>
      <c r="D5" s="112" t="s">
        <v>13</v>
      </c>
    </row>
    <row r="6" spans="1:6" ht="15" customHeight="1" x14ac:dyDescent="0.2">
      <c r="B6" s="2082" t="s">
        <v>770</v>
      </c>
      <c r="C6" s="2082"/>
      <c r="D6" s="911" t="s">
        <v>26</v>
      </c>
    </row>
    <row r="7" spans="1:6" ht="30" x14ac:dyDescent="0.2">
      <c r="B7" s="2083" t="s">
        <v>771</v>
      </c>
      <c r="C7" s="2083"/>
      <c r="D7" s="113" t="s">
        <v>27</v>
      </c>
    </row>
    <row r="8" spans="1:6" s="903" customFormat="1" ht="15" x14ac:dyDescent="0.2">
      <c r="B8" s="2083" t="s">
        <v>4622</v>
      </c>
      <c r="C8" s="2083"/>
      <c r="D8" s="1286" t="s">
        <v>4621</v>
      </c>
    </row>
    <row r="9" spans="1:6" ht="15" x14ac:dyDescent="0.25">
      <c r="B9" s="913"/>
      <c r="C9" s="913"/>
      <c r="D9" s="114"/>
    </row>
    <row r="10" spans="1:6" ht="23.25" customHeight="1" x14ac:dyDescent="0.2">
      <c r="B10" s="2081" t="s">
        <v>772</v>
      </c>
      <c r="C10" s="2081"/>
      <c r="D10" s="2081"/>
    </row>
    <row r="11" spans="1:6" ht="18" customHeight="1" x14ac:dyDescent="0.2">
      <c r="B11" s="2093" t="s">
        <v>773</v>
      </c>
      <c r="C11" s="2094"/>
      <c r="D11" s="112" t="s">
        <v>841</v>
      </c>
    </row>
    <row r="12" spans="1:6" ht="33" customHeight="1" x14ac:dyDescent="0.2">
      <c r="B12" s="2095" t="s">
        <v>775</v>
      </c>
      <c r="C12" s="2095"/>
      <c r="D12" s="115" t="s">
        <v>842</v>
      </c>
    </row>
    <row r="13" spans="1:6" ht="17.25" customHeight="1" x14ac:dyDescent="0.2">
      <c r="B13" s="2082" t="s">
        <v>776</v>
      </c>
      <c r="C13" s="2082"/>
      <c r="D13" s="116" t="s">
        <v>701</v>
      </c>
    </row>
    <row r="14" spans="1:6" ht="15" x14ac:dyDescent="0.2">
      <c r="B14" s="2082" t="s">
        <v>777</v>
      </c>
      <c r="C14" s="2096"/>
      <c r="D14" s="116" t="s">
        <v>10</v>
      </c>
    </row>
    <row r="15" spans="1:6" ht="321.75" customHeight="1" x14ac:dyDescent="0.2">
      <c r="B15" s="2091" t="s">
        <v>778</v>
      </c>
      <c r="C15" s="2092"/>
      <c r="D15" s="2108" t="s">
        <v>843</v>
      </c>
    </row>
    <row r="16" spans="1:6" ht="321.75" customHeight="1" x14ac:dyDescent="0.2">
      <c r="B16" s="2104"/>
      <c r="C16" s="2105"/>
      <c r="D16" s="2109"/>
    </row>
    <row r="17" spans="2:4" ht="321.75" customHeight="1" x14ac:dyDescent="0.2">
      <c r="B17" s="2104"/>
      <c r="C17" s="2105"/>
      <c r="D17" s="2109"/>
    </row>
    <row r="18" spans="2:4" ht="333.75" customHeight="1" x14ac:dyDescent="0.2">
      <c r="B18" s="2106"/>
      <c r="C18" s="2107"/>
      <c r="D18" s="2110"/>
    </row>
    <row r="19" spans="2:4" ht="78" customHeight="1" x14ac:dyDescent="0.2">
      <c r="B19" s="2082" t="s">
        <v>779</v>
      </c>
      <c r="C19" s="2082"/>
      <c r="D19" s="1896" t="s">
        <v>844</v>
      </c>
    </row>
    <row r="20" spans="2:4" ht="15" x14ac:dyDescent="0.2">
      <c r="B20" s="2082" t="s">
        <v>780</v>
      </c>
      <c r="C20" s="2082"/>
      <c r="D20" s="117" t="s">
        <v>781</v>
      </c>
    </row>
    <row r="21" spans="2:4" ht="15" customHeight="1" x14ac:dyDescent="0.2">
      <c r="B21" s="2083" t="s">
        <v>782</v>
      </c>
      <c r="C21" s="2083"/>
      <c r="D21" s="112"/>
    </row>
    <row r="22" spans="2:4" ht="33" customHeight="1" x14ac:dyDescent="0.2">
      <c r="B22" s="2084" t="s">
        <v>783</v>
      </c>
      <c r="C22" s="2085"/>
      <c r="D22" s="1908" t="s">
        <v>845</v>
      </c>
    </row>
    <row r="23" spans="2:4" ht="15" x14ac:dyDescent="0.2">
      <c r="B23" s="2082" t="s">
        <v>784</v>
      </c>
      <c r="C23" s="2082"/>
      <c r="D23" s="112" t="s">
        <v>824</v>
      </c>
    </row>
    <row r="24" spans="2:4" ht="15" x14ac:dyDescent="0.2">
      <c r="B24" s="2086" t="s">
        <v>786</v>
      </c>
      <c r="C24" s="1906" t="s">
        <v>787</v>
      </c>
      <c r="D24" s="112" t="s">
        <v>825</v>
      </c>
    </row>
    <row r="25" spans="2:4" ht="15" x14ac:dyDescent="0.2">
      <c r="B25" s="2087"/>
      <c r="C25" s="1907" t="s">
        <v>789</v>
      </c>
      <c r="D25" s="1896" t="s">
        <v>846</v>
      </c>
    </row>
    <row r="26" spans="2:4" ht="16.5" customHeight="1" x14ac:dyDescent="0.2">
      <c r="B26" s="2088" t="s">
        <v>791</v>
      </c>
      <c r="C26" s="2088"/>
      <c r="D26" s="112" t="s">
        <v>827</v>
      </c>
    </row>
    <row r="27" spans="2:4" ht="15" x14ac:dyDescent="0.2">
      <c r="B27" s="2088" t="s">
        <v>793</v>
      </c>
      <c r="C27" s="2088"/>
      <c r="D27" s="1908" t="s">
        <v>794</v>
      </c>
    </row>
    <row r="28" spans="2:4" ht="15" x14ac:dyDescent="0.2">
      <c r="B28" s="2082" t="s">
        <v>795</v>
      </c>
      <c r="C28" s="2082"/>
      <c r="D28" s="1908" t="s">
        <v>17</v>
      </c>
    </row>
    <row r="29" spans="2:4" ht="15" customHeight="1" x14ac:dyDescent="0.2">
      <c r="B29" s="2083" t="s">
        <v>797</v>
      </c>
      <c r="C29" s="2083"/>
      <c r="D29" s="1908" t="s">
        <v>798</v>
      </c>
    </row>
    <row r="30" spans="2:4" ht="15" x14ac:dyDescent="0.2">
      <c r="B30" s="2089" t="s">
        <v>799</v>
      </c>
      <c r="C30" s="2090"/>
      <c r="D30" s="112"/>
    </row>
    <row r="31" spans="2:4" ht="30" x14ac:dyDescent="0.2">
      <c r="B31" s="1909" t="s">
        <v>800</v>
      </c>
      <c r="C31" s="1910"/>
      <c r="D31" s="1908" t="s">
        <v>847</v>
      </c>
    </row>
    <row r="32" spans="2:4" ht="15" x14ac:dyDescent="0.2">
      <c r="B32" s="2091" t="s">
        <v>801</v>
      </c>
      <c r="C32" s="2092"/>
      <c r="D32" s="1854"/>
    </row>
    <row r="33" spans="2:4" ht="15" x14ac:dyDescent="0.2">
      <c r="B33" s="1911"/>
      <c r="C33" s="1911"/>
      <c r="D33" s="118"/>
    </row>
    <row r="34" spans="2:4" ht="23.25" customHeight="1" x14ac:dyDescent="0.2">
      <c r="B34" s="2081" t="s">
        <v>802</v>
      </c>
      <c r="C34" s="2081"/>
      <c r="D34" s="2081"/>
    </row>
    <row r="35" spans="2:4" ht="15" x14ac:dyDescent="0.2">
      <c r="B35" s="2079" t="s">
        <v>803</v>
      </c>
      <c r="C35" s="2080"/>
      <c r="D35" s="1908" t="s">
        <v>804</v>
      </c>
    </row>
    <row r="36" spans="2:4" ht="15" x14ac:dyDescent="0.2">
      <c r="B36" s="2079" t="s">
        <v>805</v>
      </c>
      <c r="C36" s="2080"/>
      <c r="D36" s="1908" t="s">
        <v>806</v>
      </c>
    </row>
    <row r="37" spans="2:4" ht="15" x14ac:dyDescent="0.2">
      <c r="B37" s="2079" t="s">
        <v>807</v>
      </c>
      <c r="C37" s="2080"/>
      <c r="D37" s="1908" t="s">
        <v>794</v>
      </c>
    </row>
    <row r="38" spans="2:4" ht="15" x14ac:dyDescent="0.2">
      <c r="B38" s="2079" t="s">
        <v>809</v>
      </c>
      <c r="C38" s="2080"/>
      <c r="D38" s="1908" t="s">
        <v>810</v>
      </c>
    </row>
    <row r="39" spans="2:4" ht="15" x14ac:dyDescent="0.2">
      <c r="B39" s="2079" t="s">
        <v>811</v>
      </c>
      <c r="C39" s="2080"/>
      <c r="D39" s="1908" t="s">
        <v>812</v>
      </c>
    </row>
  </sheetData>
  <mergeCells count="31">
    <mergeCell ref="D15:D18"/>
    <mergeCell ref="B3:D3"/>
    <mergeCell ref="B4:C4"/>
    <mergeCell ref="B5:C5"/>
    <mergeCell ref="B6:C6"/>
    <mergeCell ref="B7:C7"/>
    <mergeCell ref="B10:D10"/>
    <mergeCell ref="B8:C8"/>
    <mergeCell ref="B24:B25"/>
    <mergeCell ref="B11:C11"/>
    <mergeCell ref="B12:C12"/>
    <mergeCell ref="B13:C13"/>
    <mergeCell ref="B14:C14"/>
    <mergeCell ref="B15:C18"/>
    <mergeCell ref="B19:C19"/>
    <mergeCell ref="B20:C20"/>
    <mergeCell ref="B21:C21"/>
    <mergeCell ref="B22:C22"/>
    <mergeCell ref="B23:C23"/>
    <mergeCell ref="B39:C39"/>
    <mergeCell ref="B26:C26"/>
    <mergeCell ref="B27:C27"/>
    <mergeCell ref="B28:C28"/>
    <mergeCell ref="B29:C29"/>
    <mergeCell ref="B30:C30"/>
    <mergeCell ref="B32:C32"/>
    <mergeCell ref="B34:D34"/>
    <mergeCell ref="B35:C35"/>
    <mergeCell ref="B36:C36"/>
    <mergeCell ref="B37:C37"/>
    <mergeCell ref="B38:C38"/>
  </mergeCells>
  <dataValidations count="7">
    <dataValidation type="list" allowBlank="1" showInputMessage="1" showErrorMessage="1" sqref="D28">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2.2'!A1" display="REGRESAR"/>
    <hyperlink ref="D8" r:id="rId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U54"/>
  <sheetViews>
    <sheetView showGridLines="0" zoomScaleNormal="100" workbookViewId="0">
      <pane ySplit="1" topLeftCell="A2" activePane="bottomLeft" state="frozen"/>
      <selection activeCell="B1" sqref="B1"/>
      <selection pane="bottomLeft"/>
    </sheetView>
  </sheetViews>
  <sheetFormatPr baseColWidth="10" defaultColWidth="11.42578125" defaultRowHeight="11.25" x14ac:dyDescent="0.2"/>
  <cols>
    <col min="1" max="1" width="15" style="952" customWidth="1"/>
    <col min="2" max="2" width="15" style="903" customWidth="1"/>
    <col min="3" max="16384" width="11.42578125" style="903"/>
  </cols>
  <sheetData>
    <row r="1" spans="1:21" ht="15" x14ac:dyDescent="0.25">
      <c r="A1" s="941" t="s">
        <v>730</v>
      </c>
      <c r="C1" s="2077" t="s">
        <v>731</v>
      </c>
      <c r="D1" s="2077"/>
      <c r="E1" s="132"/>
    </row>
    <row r="3" spans="1:21" ht="12.75" customHeight="1" x14ac:dyDescent="0.2">
      <c r="A3" s="2072" t="s">
        <v>732</v>
      </c>
      <c r="B3" s="2072"/>
      <c r="C3" s="2073" t="s">
        <v>691</v>
      </c>
      <c r="D3" s="2074"/>
      <c r="E3" s="2074"/>
      <c r="F3" s="2074"/>
      <c r="G3" s="2074"/>
      <c r="H3" s="2074"/>
      <c r="I3" s="2074"/>
      <c r="J3" s="2074"/>
      <c r="K3" s="2074"/>
      <c r="L3" s="2074"/>
      <c r="M3" s="2074"/>
      <c r="N3" s="2074"/>
      <c r="O3" s="2074"/>
      <c r="P3" s="2074"/>
      <c r="Q3" s="2074"/>
      <c r="R3" s="2074"/>
      <c r="S3" s="2078"/>
      <c r="T3" s="72"/>
    </row>
    <row r="4" spans="1:21" ht="12.75" customHeight="1" x14ac:dyDescent="0.2">
      <c r="A4" s="2072" t="s">
        <v>733</v>
      </c>
      <c r="B4" s="2072"/>
      <c r="C4" s="2073" t="s">
        <v>4026</v>
      </c>
      <c r="D4" s="2074"/>
      <c r="E4" s="2100"/>
      <c r="F4" s="2100"/>
      <c r="G4" s="2100"/>
      <c r="H4" s="2100"/>
      <c r="I4" s="2100"/>
      <c r="J4" s="2100"/>
      <c r="K4" s="2100"/>
      <c r="L4" s="2100"/>
      <c r="M4" s="2100"/>
      <c r="N4" s="2100"/>
      <c r="O4" s="2100"/>
      <c r="P4" s="2100"/>
      <c r="Q4" s="2100"/>
      <c r="R4" s="2100"/>
      <c r="S4" s="2075"/>
      <c r="T4" s="72"/>
    </row>
    <row r="5" spans="1:21" ht="27" customHeight="1" x14ac:dyDescent="0.2">
      <c r="A5" s="2072" t="s">
        <v>735</v>
      </c>
      <c r="B5" s="2072"/>
      <c r="C5" s="2073" t="s">
        <v>4027</v>
      </c>
      <c r="D5" s="2074"/>
      <c r="E5" s="2100"/>
      <c r="F5" s="2100"/>
      <c r="G5" s="2100"/>
      <c r="H5" s="2100"/>
      <c r="I5" s="2100"/>
      <c r="J5" s="2100"/>
      <c r="K5" s="2100"/>
      <c r="L5" s="2100"/>
      <c r="M5" s="2100"/>
      <c r="N5" s="2100"/>
      <c r="O5" s="2100"/>
      <c r="P5" s="2100"/>
      <c r="Q5" s="2100"/>
      <c r="R5" s="2100"/>
      <c r="S5" s="2075"/>
      <c r="T5" s="72"/>
    </row>
    <row r="6" spans="1:21" ht="12.75" customHeight="1" x14ac:dyDescent="0.2">
      <c r="A6" s="2072" t="s">
        <v>815</v>
      </c>
      <c r="B6" s="2072"/>
      <c r="C6" s="2073" t="s">
        <v>4028</v>
      </c>
      <c r="D6" s="2074"/>
      <c r="E6" s="2100"/>
      <c r="F6" s="2100"/>
      <c r="G6" s="2100"/>
      <c r="H6" s="2100"/>
      <c r="I6" s="2100"/>
      <c r="J6" s="2100"/>
      <c r="K6" s="2100"/>
      <c r="L6" s="2100"/>
      <c r="M6" s="2100"/>
      <c r="N6" s="2100"/>
      <c r="O6" s="2100"/>
      <c r="P6" s="2100"/>
      <c r="Q6" s="2100"/>
      <c r="R6" s="2100"/>
      <c r="S6" s="2075"/>
      <c r="T6" s="72"/>
    </row>
    <row r="7" spans="1:21" x14ac:dyDescent="0.2">
      <c r="A7" s="110"/>
      <c r="B7" s="45"/>
      <c r="C7" s="45"/>
      <c r="D7" s="45"/>
      <c r="E7" s="45"/>
      <c r="F7" s="45"/>
      <c r="G7" s="45"/>
      <c r="H7" s="45"/>
      <c r="I7" s="45"/>
      <c r="J7" s="45"/>
      <c r="K7" s="45"/>
      <c r="L7" s="45"/>
      <c r="M7" s="45"/>
      <c r="N7" s="45"/>
      <c r="O7" s="45"/>
      <c r="P7" s="45"/>
      <c r="Q7" s="45"/>
      <c r="R7" s="45"/>
      <c r="S7" s="45"/>
    </row>
    <row r="11" spans="1:21" ht="12.75" customHeight="1" x14ac:dyDescent="0.2">
      <c r="C11" s="2113" t="s">
        <v>4494</v>
      </c>
      <c r="D11" s="2113"/>
      <c r="E11" s="2113"/>
      <c r="F11" s="2113"/>
      <c r="G11" s="2113"/>
      <c r="H11" s="2113"/>
      <c r="I11" s="2113"/>
      <c r="J11" s="2113"/>
      <c r="K11" s="2113"/>
      <c r="L11" s="2113"/>
      <c r="M11" s="2113"/>
      <c r="N11" s="2113"/>
      <c r="O11" s="2113"/>
      <c r="P11" s="2113"/>
      <c r="Q11" s="2113"/>
      <c r="R11" s="2113"/>
      <c r="S11" s="2113"/>
      <c r="T11" s="2113"/>
      <c r="U11" s="2113"/>
    </row>
    <row r="12" spans="1:21" ht="15" customHeight="1" x14ac:dyDescent="0.2">
      <c r="C12" s="1933"/>
      <c r="D12" s="2112" t="s">
        <v>4029</v>
      </c>
      <c r="E12" s="2112" t="s">
        <v>848</v>
      </c>
      <c r="F12" s="2112" t="s">
        <v>6089</v>
      </c>
      <c r="G12" s="2114" t="s">
        <v>4030</v>
      </c>
      <c r="H12" s="2114"/>
      <c r="I12" s="2114"/>
      <c r="J12" s="2114"/>
      <c r="K12" s="2114"/>
      <c r="L12" s="2114"/>
      <c r="M12" s="2114"/>
      <c r="N12" s="2114"/>
      <c r="O12" s="2114"/>
      <c r="P12" s="2114"/>
      <c r="Q12" s="2114"/>
      <c r="R12" s="2114"/>
      <c r="S12" s="2114"/>
      <c r="T12" s="2114"/>
      <c r="U12" s="2114"/>
    </row>
    <row r="13" spans="1:21" ht="89.25" x14ac:dyDescent="0.2">
      <c r="C13" s="1931" t="s">
        <v>739</v>
      </c>
      <c r="D13" s="2112"/>
      <c r="E13" s="2112"/>
      <c r="F13" s="2112"/>
      <c r="G13" s="1931" t="s">
        <v>4031</v>
      </c>
      <c r="H13" s="1931" t="s">
        <v>6090</v>
      </c>
      <c r="I13" s="1931" t="s">
        <v>4033</v>
      </c>
      <c r="J13" s="1931" t="s">
        <v>4034</v>
      </c>
      <c r="K13" s="1931" t="s">
        <v>4035</v>
      </c>
      <c r="L13" s="1931" t="s">
        <v>849</v>
      </c>
      <c r="M13" s="1931" t="s">
        <v>4036</v>
      </c>
      <c r="N13" s="1931" t="s">
        <v>6091</v>
      </c>
      <c r="O13" s="1931" t="s">
        <v>6092</v>
      </c>
      <c r="P13" s="1931" t="s">
        <v>4039</v>
      </c>
      <c r="Q13" s="1931" t="s">
        <v>6062</v>
      </c>
      <c r="R13" s="1931" t="s">
        <v>6093</v>
      </c>
      <c r="S13" s="1931" t="s">
        <v>6094</v>
      </c>
      <c r="T13" s="1931" t="s">
        <v>6065</v>
      </c>
      <c r="U13" s="1931" t="s">
        <v>6066</v>
      </c>
    </row>
    <row r="14" spans="1:21" ht="12.75" x14ac:dyDescent="0.2">
      <c r="C14" s="359">
        <v>2016</v>
      </c>
      <c r="D14" s="533">
        <f>+F14/E14*100</f>
        <v>14.417082058390571</v>
      </c>
      <c r="E14" s="1092">
        <v>4889762</v>
      </c>
      <c r="F14" s="1092">
        <v>704961</v>
      </c>
      <c r="G14" s="1092">
        <v>10896</v>
      </c>
      <c r="H14" s="1093">
        <v>388996</v>
      </c>
      <c r="I14" s="1093">
        <v>16516</v>
      </c>
      <c r="J14" s="1093">
        <v>3480</v>
      </c>
      <c r="K14" s="1093">
        <v>168005</v>
      </c>
      <c r="L14" s="1093">
        <v>208</v>
      </c>
      <c r="M14" s="1093">
        <v>278344</v>
      </c>
      <c r="N14" s="1093">
        <v>105842</v>
      </c>
      <c r="O14" s="1093">
        <v>19414</v>
      </c>
      <c r="P14" s="1093">
        <v>488</v>
      </c>
    </row>
    <row r="15" spans="1:21" ht="12.75" x14ac:dyDescent="0.2">
      <c r="C15" s="359">
        <v>2017</v>
      </c>
      <c r="D15" s="533">
        <f>+F15/E15*100</f>
        <v>18.700466977985322</v>
      </c>
      <c r="E15" s="1092">
        <v>4946700</v>
      </c>
      <c r="F15" s="1092">
        <v>925056</v>
      </c>
      <c r="G15" s="1092">
        <v>10322</v>
      </c>
      <c r="H15" s="1093">
        <v>452624</v>
      </c>
      <c r="I15" s="1093">
        <v>16855</v>
      </c>
      <c r="J15" s="1093">
        <v>3651</v>
      </c>
      <c r="K15" s="1093">
        <v>196155</v>
      </c>
      <c r="L15" s="1093"/>
      <c r="M15" s="1093">
        <v>303587</v>
      </c>
      <c r="N15" s="1093">
        <v>121530</v>
      </c>
      <c r="O15" s="1093">
        <v>14193</v>
      </c>
      <c r="P15" s="1093">
        <v>457</v>
      </c>
    </row>
    <row r="16" spans="1:21" ht="12.75" x14ac:dyDescent="0.2">
      <c r="C16" s="535">
        <v>2018</v>
      </c>
      <c r="D16" s="1945">
        <f>+F16/E16*100</f>
        <v>0</v>
      </c>
      <c r="E16" s="1946">
        <v>5003402</v>
      </c>
      <c r="F16" s="1946"/>
      <c r="G16" s="1946">
        <v>12719</v>
      </c>
      <c r="H16" s="1946">
        <v>287562</v>
      </c>
      <c r="I16" s="1946">
        <v>13736</v>
      </c>
      <c r="J16" s="1946">
        <v>3695</v>
      </c>
      <c r="K16" s="1946">
        <v>81259</v>
      </c>
      <c r="L16" s="1946">
        <v>1617</v>
      </c>
      <c r="M16" s="1946">
        <v>232691</v>
      </c>
      <c r="N16" s="1946">
        <v>121346</v>
      </c>
      <c r="O16" s="1946">
        <v>17307</v>
      </c>
      <c r="P16" s="1946">
        <v>440</v>
      </c>
      <c r="Q16" s="1946">
        <v>40695</v>
      </c>
      <c r="R16" s="1946"/>
      <c r="S16" s="1946"/>
      <c r="T16" s="1946">
        <v>779447</v>
      </c>
      <c r="U16" s="1946">
        <v>50132</v>
      </c>
    </row>
    <row r="17" spans="3:16" ht="12.75" customHeight="1" x14ac:dyDescent="0.2">
      <c r="C17" s="2111" t="s">
        <v>4040</v>
      </c>
      <c r="D17" s="2111"/>
      <c r="E17" s="2111"/>
      <c r="F17" s="2111"/>
      <c r="G17" s="2111"/>
      <c r="H17" s="2111"/>
      <c r="I17" s="2111"/>
      <c r="J17" s="2111"/>
      <c r="K17" s="2111"/>
      <c r="L17" s="2111"/>
      <c r="M17" s="2111"/>
      <c r="N17" s="2111"/>
      <c r="O17" s="2111"/>
      <c r="P17" s="2111"/>
    </row>
    <row r="18" spans="3:16" x14ac:dyDescent="0.2">
      <c r="C18" s="903" t="s">
        <v>5609</v>
      </c>
    </row>
    <row r="19" spans="3:16" x14ac:dyDescent="0.2">
      <c r="C19" s="903" t="s">
        <v>6095</v>
      </c>
    </row>
    <row r="20" spans="3:16" x14ac:dyDescent="0.2">
      <c r="C20" s="903" t="s">
        <v>6096</v>
      </c>
    </row>
    <row r="21" spans="3:16" x14ac:dyDescent="0.2">
      <c r="C21" s="903" t="s">
        <v>6097</v>
      </c>
    </row>
    <row r="22" spans="3:16" x14ac:dyDescent="0.2">
      <c r="C22" s="903" t="s">
        <v>6098</v>
      </c>
    </row>
    <row r="23" spans="3:16" x14ac:dyDescent="0.2">
      <c r="C23" s="903" t="s">
        <v>6099</v>
      </c>
    </row>
    <row r="24" spans="3:16" x14ac:dyDescent="0.2">
      <c r="C24" s="903" t="s">
        <v>6100</v>
      </c>
    </row>
    <row r="31" spans="3:16" ht="15" x14ac:dyDescent="0.2">
      <c r="C31" s="109" t="s">
        <v>4041</v>
      </c>
    </row>
    <row r="54" spans="3:3" ht="12.75" x14ac:dyDescent="0.2">
      <c r="C54" s="4" t="s">
        <v>4040</v>
      </c>
    </row>
  </sheetData>
  <mergeCells count="15">
    <mergeCell ref="C17:P17"/>
    <mergeCell ref="A6:B6"/>
    <mergeCell ref="C6:S6"/>
    <mergeCell ref="D12:D13"/>
    <mergeCell ref="E12:E13"/>
    <mergeCell ref="F12:F13"/>
    <mergeCell ref="C11:U11"/>
    <mergeCell ref="G12:U12"/>
    <mergeCell ref="A5:B5"/>
    <mergeCell ref="C5:S5"/>
    <mergeCell ref="C1:D1"/>
    <mergeCell ref="A3:B3"/>
    <mergeCell ref="C3:S3"/>
    <mergeCell ref="A4:B4"/>
    <mergeCell ref="C4:S4"/>
  </mergeCells>
  <hyperlinks>
    <hyperlink ref="A1" location="'ODS 1.'!A1" display="REGRESAR"/>
    <hyperlink ref="C1" location="'Metadato 1.3.1'!A1" display="VER METADATO "/>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tabColor theme="0" tint="-0.499984740745262"/>
  </sheetPr>
  <dimension ref="A1:F42"/>
  <sheetViews>
    <sheetView showGridLines="0" topLeftCell="D1" zoomScaleNormal="100" workbookViewId="0">
      <pane ySplit="1" topLeftCell="A20" activePane="bottomLeft" state="frozen"/>
      <selection pane="bottomLeft" activeCell="D35" sqref="D35"/>
    </sheetView>
  </sheetViews>
  <sheetFormatPr baseColWidth="10" defaultColWidth="11.42578125" defaultRowHeight="11.25" x14ac:dyDescent="0.2"/>
  <cols>
    <col min="1" max="1" width="11.42578125" style="903"/>
    <col min="2" max="2" width="26.42578125" style="903" customWidth="1"/>
    <col min="3" max="3" width="24" style="903" customWidth="1"/>
    <col min="4" max="4" width="85.7109375" style="903" customWidth="1"/>
    <col min="5" max="5" width="11.42578125" style="903"/>
    <col min="6" max="6" width="7.140625" style="903" customWidth="1"/>
    <col min="7" max="16384" width="11.42578125" style="903"/>
  </cols>
  <sheetData>
    <row r="1" spans="1:6" ht="15" x14ac:dyDescent="0.2">
      <c r="B1" s="941" t="s">
        <v>730</v>
      </c>
    </row>
    <row r="2" spans="1:6" ht="12" thickBot="1" x14ac:dyDescent="0.25"/>
    <row r="3" spans="1:6" ht="23.25" customHeight="1" thickBot="1" x14ac:dyDescent="0.25">
      <c r="B3" s="2081" t="s">
        <v>766</v>
      </c>
      <c r="C3" s="2081"/>
      <c r="D3" s="2081"/>
      <c r="F3" s="47" t="s">
        <v>767</v>
      </c>
    </row>
    <row r="4" spans="1:6" ht="15.75" x14ac:dyDescent="0.2">
      <c r="A4" s="93"/>
      <c r="B4" s="2082" t="s">
        <v>768</v>
      </c>
      <c r="C4" s="2082"/>
      <c r="D4" s="1895" t="s">
        <v>6</v>
      </c>
    </row>
    <row r="5" spans="1:6" ht="45" x14ac:dyDescent="0.2">
      <c r="B5" s="2082" t="s">
        <v>769</v>
      </c>
      <c r="C5" s="2082"/>
      <c r="D5" s="1895" t="s">
        <v>19</v>
      </c>
    </row>
    <row r="6" spans="1:6" ht="16.5" customHeight="1" x14ac:dyDescent="0.2">
      <c r="B6" s="2082" t="s">
        <v>770</v>
      </c>
      <c r="C6" s="2082"/>
      <c r="D6" s="1896" t="s">
        <v>31</v>
      </c>
    </row>
    <row r="7" spans="1:6" ht="63.75" customHeight="1" x14ac:dyDescent="0.2">
      <c r="B7" s="2083" t="s">
        <v>771</v>
      </c>
      <c r="C7" s="2084"/>
      <c r="D7" s="1897" t="s">
        <v>32</v>
      </c>
    </row>
    <row r="8" spans="1:6" ht="15" x14ac:dyDescent="0.2">
      <c r="B8" s="2097" t="s">
        <v>4623</v>
      </c>
      <c r="C8" s="2097"/>
      <c r="D8" s="1898" t="s">
        <v>4624</v>
      </c>
    </row>
    <row r="9" spans="1:6" ht="15" x14ac:dyDescent="0.2">
      <c r="B9" s="2097"/>
      <c r="C9" s="2097"/>
      <c r="D9" s="1898" t="s">
        <v>4625</v>
      </c>
    </row>
    <row r="10" spans="1:6" ht="15" x14ac:dyDescent="0.25">
      <c r="B10" s="1899"/>
      <c r="C10" s="1899"/>
      <c r="D10" s="1899"/>
    </row>
    <row r="11" spans="1:6" ht="23.25" customHeight="1" x14ac:dyDescent="0.2">
      <c r="B11" s="2081" t="s">
        <v>772</v>
      </c>
      <c r="C11" s="2081"/>
      <c r="D11" s="2081"/>
    </row>
    <row r="12" spans="1:6" ht="15" x14ac:dyDescent="0.2">
      <c r="B12" s="2093" t="s">
        <v>773</v>
      </c>
      <c r="C12" s="2094"/>
      <c r="D12" s="1895" t="s">
        <v>841</v>
      </c>
    </row>
    <row r="13" spans="1:6" ht="17.25" customHeight="1" x14ac:dyDescent="0.2">
      <c r="B13" s="2095" t="s">
        <v>775</v>
      </c>
      <c r="C13" s="2095"/>
      <c r="D13" s="115" t="s">
        <v>4028</v>
      </c>
    </row>
    <row r="14" spans="1:6" ht="15" x14ac:dyDescent="0.2">
      <c r="B14" s="2082" t="s">
        <v>776</v>
      </c>
      <c r="C14" s="2082"/>
      <c r="D14" s="1902" t="s">
        <v>704</v>
      </c>
    </row>
    <row r="15" spans="1:6" ht="15" x14ac:dyDescent="0.2">
      <c r="B15" s="2082" t="s">
        <v>777</v>
      </c>
      <c r="C15" s="2096"/>
      <c r="D15" s="1902" t="s">
        <v>22</v>
      </c>
    </row>
    <row r="16" spans="1:6" ht="128.25" customHeight="1" x14ac:dyDescent="0.2">
      <c r="B16" s="2082" t="s">
        <v>778</v>
      </c>
      <c r="C16" s="2082"/>
      <c r="D16" s="954" t="s">
        <v>6101</v>
      </c>
    </row>
    <row r="17" spans="2:4" ht="42" customHeight="1" x14ac:dyDescent="0.2">
      <c r="B17" s="2082" t="s">
        <v>779</v>
      </c>
      <c r="C17" s="2082"/>
      <c r="D17" s="1895" t="s">
        <v>850</v>
      </c>
    </row>
    <row r="18" spans="2:4" ht="15" x14ac:dyDescent="0.2">
      <c r="B18" s="2082" t="s">
        <v>780</v>
      </c>
      <c r="C18" s="2082"/>
      <c r="D18" s="1908" t="s">
        <v>781</v>
      </c>
    </row>
    <row r="19" spans="2:4" ht="15" customHeight="1" x14ac:dyDescent="0.2">
      <c r="B19" s="2083" t="s">
        <v>782</v>
      </c>
      <c r="C19" s="2083"/>
      <c r="D19" s="1895"/>
    </row>
    <row r="20" spans="2:4" ht="33" customHeight="1" x14ac:dyDescent="0.2">
      <c r="B20" s="2084" t="s">
        <v>783</v>
      </c>
      <c r="C20" s="2085"/>
      <c r="D20" s="1908" t="s">
        <v>4042</v>
      </c>
    </row>
    <row r="21" spans="2:4" ht="15" x14ac:dyDescent="0.2">
      <c r="B21" s="2082" t="s">
        <v>784</v>
      </c>
      <c r="C21" s="2082"/>
      <c r="D21" s="1895" t="s">
        <v>824</v>
      </c>
    </row>
    <row r="22" spans="2:4" ht="15" x14ac:dyDescent="0.2">
      <c r="B22" s="2086" t="s">
        <v>786</v>
      </c>
      <c r="C22" s="1906" t="s">
        <v>787</v>
      </c>
      <c r="D22" s="1905"/>
    </row>
    <row r="23" spans="2:4" ht="15" x14ac:dyDescent="0.2">
      <c r="B23" s="2087"/>
      <c r="C23" s="1927" t="s">
        <v>789</v>
      </c>
      <c r="D23" s="1905" t="s">
        <v>4043</v>
      </c>
    </row>
    <row r="24" spans="2:4" ht="15" x14ac:dyDescent="0.2">
      <c r="B24" s="2088" t="s">
        <v>791</v>
      </c>
      <c r="C24" s="2088"/>
      <c r="D24" s="1895" t="s">
        <v>827</v>
      </c>
    </row>
    <row r="25" spans="2:4" ht="15" x14ac:dyDescent="0.2">
      <c r="B25" s="2088" t="s">
        <v>793</v>
      </c>
      <c r="C25" s="2088"/>
      <c r="D25" s="1908" t="s">
        <v>4044</v>
      </c>
    </row>
    <row r="26" spans="2:4" ht="15" x14ac:dyDescent="0.2">
      <c r="B26" s="2082" t="s">
        <v>795</v>
      </c>
      <c r="C26" s="2082"/>
      <c r="D26" s="1904" t="s">
        <v>23</v>
      </c>
    </row>
    <row r="27" spans="2:4" ht="15" customHeight="1" x14ac:dyDescent="0.2">
      <c r="B27" s="2083" t="s">
        <v>797</v>
      </c>
      <c r="C27" s="2083"/>
      <c r="D27" s="955" t="s">
        <v>4046</v>
      </c>
    </row>
    <row r="28" spans="2:4" ht="60" x14ac:dyDescent="0.2">
      <c r="B28" s="2089" t="s">
        <v>799</v>
      </c>
      <c r="C28" s="2090"/>
      <c r="D28" s="1908" t="s">
        <v>4495</v>
      </c>
    </row>
    <row r="29" spans="2:4" ht="60" customHeight="1" x14ac:dyDescent="0.2">
      <c r="B29" s="1928" t="s">
        <v>800</v>
      </c>
      <c r="C29" s="1929"/>
      <c r="D29" s="1908" t="s">
        <v>4045</v>
      </c>
    </row>
    <row r="30" spans="2:4" ht="15" x14ac:dyDescent="0.2">
      <c r="B30" s="2091" t="s">
        <v>801</v>
      </c>
      <c r="C30" s="2092"/>
    </row>
    <row r="31" spans="2:4" ht="22.5" customHeight="1" x14ac:dyDescent="0.2">
      <c r="B31" s="1911"/>
      <c r="C31" s="1911"/>
      <c r="D31" s="1912"/>
    </row>
    <row r="32" spans="2:4" ht="23.25" customHeight="1" x14ac:dyDescent="0.2">
      <c r="B32" s="2081" t="s">
        <v>802</v>
      </c>
      <c r="C32" s="2081"/>
      <c r="D32" s="2081"/>
    </row>
    <row r="33" spans="2:4" ht="15" x14ac:dyDescent="0.2">
      <c r="B33" s="2079" t="s">
        <v>803</v>
      </c>
      <c r="C33" s="2080"/>
      <c r="D33" s="1908" t="s">
        <v>4047</v>
      </c>
    </row>
    <row r="34" spans="2:4" ht="15" x14ac:dyDescent="0.2">
      <c r="B34" s="2079" t="s">
        <v>805</v>
      </c>
      <c r="C34" s="2080"/>
      <c r="D34" s="1908" t="s">
        <v>4048</v>
      </c>
    </row>
    <row r="35" spans="2:4" ht="15" x14ac:dyDescent="0.2">
      <c r="B35" s="2079" t="s">
        <v>807</v>
      </c>
      <c r="C35" s="2080"/>
      <c r="D35" s="1908" t="s">
        <v>4049</v>
      </c>
    </row>
    <row r="36" spans="2:4" ht="15" x14ac:dyDescent="0.2">
      <c r="B36" s="2079" t="s">
        <v>809</v>
      </c>
      <c r="C36" s="2080"/>
      <c r="D36" s="1908" t="s">
        <v>852</v>
      </c>
    </row>
    <row r="37" spans="2:4" ht="15" x14ac:dyDescent="0.2">
      <c r="B37" s="2079" t="s">
        <v>811</v>
      </c>
      <c r="C37" s="2080"/>
      <c r="D37" s="924" t="s">
        <v>4050</v>
      </c>
    </row>
    <row r="38" spans="2:4" ht="15" x14ac:dyDescent="0.2">
      <c r="B38" s="2079" t="s">
        <v>803</v>
      </c>
      <c r="C38" s="2080"/>
      <c r="D38" s="1908" t="s">
        <v>6074</v>
      </c>
    </row>
    <row r="39" spans="2:4" ht="15" x14ac:dyDescent="0.2">
      <c r="B39" s="2079" t="s">
        <v>805</v>
      </c>
      <c r="C39" s="2080"/>
      <c r="D39" s="1908" t="s">
        <v>6075</v>
      </c>
    </row>
    <row r="40" spans="2:4" ht="15" x14ac:dyDescent="0.2">
      <c r="B40" s="2079" t="s">
        <v>807</v>
      </c>
      <c r="C40" s="2080"/>
      <c r="D40" s="1908" t="s">
        <v>4049</v>
      </c>
    </row>
    <row r="41" spans="2:4" ht="15" x14ac:dyDescent="0.2">
      <c r="B41" s="2079" t="s">
        <v>809</v>
      </c>
      <c r="C41" s="2080"/>
      <c r="D41" s="1908" t="s">
        <v>852</v>
      </c>
    </row>
    <row r="42" spans="2:4" ht="15" x14ac:dyDescent="0.2">
      <c r="B42" s="2079" t="s">
        <v>811</v>
      </c>
      <c r="C42" s="2080"/>
      <c r="D42" s="924" t="s">
        <v>6076</v>
      </c>
    </row>
  </sheetData>
  <mergeCells count="35">
    <mergeCell ref="B39:C39"/>
    <mergeCell ref="B40:C40"/>
    <mergeCell ref="B41:C41"/>
    <mergeCell ref="B42:C42"/>
    <mergeCell ref="B33:C33"/>
    <mergeCell ref="B34:C34"/>
    <mergeCell ref="B35:C35"/>
    <mergeCell ref="B36:C36"/>
    <mergeCell ref="B37:C37"/>
    <mergeCell ref="B38:C38"/>
    <mergeCell ref="B32:D32"/>
    <mergeCell ref="B18:C18"/>
    <mergeCell ref="B19:C19"/>
    <mergeCell ref="B20:C20"/>
    <mergeCell ref="B21:C21"/>
    <mergeCell ref="B22:B23"/>
    <mergeCell ref="B24:C24"/>
    <mergeCell ref="B25:C25"/>
    <mergeCell ref="B26:C26"/>
    <mergeCell ref="B27:C27"/>
    <mergeCell ref="B28:C28"/>
    <mergeCell ref="B30:C30"/>
    <mergeCell ref="B17:C17"/>
    <mergeCell ref="B3:D3"/>
    <mergeCell ref="B4:C4"/>
    <mergeCell ref="B5:C5"/>
    <mergeCell ref="B6:C6"/>
    <mergeCell ref="B7:C7"/>
    <mergeCell ref="B11:D11"/>
    <mergeCell ref="B12:C12"/>
    <mergeCell ref="B13:C13"/>
    <mergeCell ref="B14:C14"/>
    <mergeCell ref="B15:C15"/>
    <mergeCell ref="B16:C16"/>
    <mergeCell ref="B8:C9"/>
  </mergeCells>
  <dataValidations count="7">
    <dataValidation type="list" allowBlank="1" showInputMessage="1" showErrorMessage="1" sqref="D26">
      <formula1>Tipo_operación</formula1>
    </dataValidation>
    <dataValidation type="list" allowBlank="1" showInputMessage="1" showErrorMessage="1" sqref="D15">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4"/>
  </dataValidations>
  <hyperlinks>
    <hyperlink ref="B1" location="'1.3.1'!A1" display="REGRESAR"/>
    <hyperlink ref="D37" r:id="rId1" display="amparo.pacheco@mtss.go.cr"/>
    <hyperlink ref="D42" r:id="rId2" display="alejandro.abarcag@mtss.go.cr"/>
    <hyperlink ref="D8" r:id="rId3"/>
    <hyperlink ref="D9" r:id="rId4"/>
  </hyperlinks>
  <pageMargins left="0.7" right="0.7" top="0.75" bottom="0.75" header="0.3" footer="0.3"/>
  <pageSetup paperSize="9" orientation="portrait" r:id="rId5"/>
  <drawing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W45"/>
  <sheetViews>
    <sheetView showGridLines="0" zoomScaleNormal="100" workbookViewId="0">
      <pane ySplit="1" topLeftCell="A2" activePane="bottomLeft" state="frozen"/>
      <selection sqref="A1:B1"/>
      <selection pane="bottomLeft"/>
    </sheetView>
  </sheetViews>
  <sheetFormatPr baseColWidth="10" defaultColWidth="11.42578125" defaultRowHeight="11.25" x14ac:dyDescent="0.2"/>
  <cols>
    <col min="1" max="2" width="14.5703125" style="26" customWidth="1"/>
    <col min="3" max="3" width="8.42578125" style="26" customWidth="1"/>
    <col min="4" max="4" width="8.7109375" style="26" customWidth="1"/>
    <col min="5" max="5" width="1" style="26" customWidth="1"/>
    <col min="6" max="7" width="9.140625" style="26" customWidth="1"/>
    <col min="8" max="8" width="0.7109375" style="26" customWidth="1"/>
    <col min="9" max="10" width="8.42578125" style="26" customWidth="1"/>
    <col min="11" max="11" width="1.140625" style="76" customWidth="1"/>
    <col min="12" max="12" width="8.140625" style="26" customWidth="1"/>
    <col min="13" max="13" width="9.28515625" style="26" customWidth="1"/>
    <col min="14" max="17" width="8.140625" style="26" customWidth="1"/>
    <col min="18" max="16384" width="11.42578125" style="26"/>
  </cols>
  <sheetData>
    <row r="1" spans="1:23" ht="15" x14ac:dyDescent="0.25">
      <c r="A1" s="25" t="s">
        <v>730</v>
      </c>
      <c r="C1" s="2077" t="s">
        <v>830</v>
      </c>
      <c r="D1" s="2077"/>
    </row>
    <row r="2" spans="1:23" x14ac:dyDescent="0.2">
      <c r="A2" s="121"/>
    </row>
    <row r="3" spans="1:23" ht="15" x14ac:dyDescent="0.2">
      <c r="A3" s="2072" t="s">
        <v>732</v>
      </c>
      <c r="B3" s="2072"/>
      <c r="C3" s="2073" t="s">
        <v>691</v>
      </c>
      <c r="D3" s="2074"/>
      <c r="E3" s="2074"/>
      <c r="F3" s="2074"/>
      <c r="G3" s="2074"/>
      <c r="H3" s="2074"/>
      <c r="I3" s="2074"/>
      <c r="J3" s="2074"/>
      <c r="K3" s="2074"/>
      <c r="L3" s="2074"/>
      <c r="M3" s="2074"/>
      <c r="N3" s="2074"/>
      <c r="O3" s="2074"/>
      <c r="P3" s="2074"/>
      <c r="Q3" s="2074"/>
      <c r="R3" s="2074"/>
      <c r="S3" s="2074"/>
      <c r="T3" s="2100"/>
      <c r="U3" s="2100"/>
      <c r="V3" s="2100"/>
      <c r="W3" s="2075"/>
    </row>
    <row r="4" spans="1:23" ht="27.75" customHeight="1" x14ac:dyDescent="0.2">
      <c r="A4" s="2072" t="s">
        <v>733</v>
      </c>
      <c r="B4" s="2072"/>
      <c r="C4" s="2073" t="s">
        <v>853</v>
      </c>
      <c r="D4" s="2074"/>
      <c r="E4" s="2074"/>
      <c r="F4" s="2074"/>
      <c r="G4" s="2074"/>
      <c r="H4" s="2074"/>
      <c r="I4" s="2074"/>
      <c r="J4" s="2074"/>
      <c r="K4" s="2074"/>
      <c r="L4" s="2074"/>
      <c r="M4" s="2074"/>
      <c r="N4" s="2074"/>
      <c r="O4" s="2074"/>
      <c r="P4" s="2074"/>
      <c r="Q4" s="2074"/>
      <c r="R4" s="2074"/>
      <c r="S4" s="2074"/>
      <c r="T4" s="2074"/>
      <c r="U4" s="2074"/>
      <c r="V4" s="2074"/>
      <c r="W4" s="2078"/>
    </row>
    <row r="5" spans="1:23" ht="12.75" customHeight="1" x14ac:dyDescent="0.2">
      <c r="A5" s="2072" t="s">
        <v>735</v>
      </c>
      <c r="B5" s="2072"/>
      <c r="C5" s="2073" t="s">
        <v>854</v>
      </c>
      <c r="D5" s="2074"/>
      <c r="E5" s="2074"/>
      <c r="F5" s="2074"/>
      <c r="G5" s="2074"/>
      <c r="H5" s="2074"/>
      <c r="I5" s="2074"/>
      <c r="J5" s="2074"/>
      <c r="K5" s="2074"/>
      <c r="L5" s="2074"/>
      <c r="M5" s="2074"/>
      <c r="N5" s="2074"/>
      <c r="O5" s="2074"/>
      <c r="P5" s="2074"/>
      <c r="Q5" s="2074"/>
      <c r="R5" s="2074"/>
      <c r="S5" s="2074"/>
      <c r="T5" s="2100"/>
      <c r="U5" s="2100"/>
      <c r="V5" s="2100"/>
      <c r="W5" s="2075"/>
    </row>
    <row r="6" spans="1:23" ht="16.5" customHeight="1" x14ac:dyDescent="0.2">
      <c r="A6" s="2072" t="s">
        <v>815</v>
      </c>
      <c r="B6" s="2072"/>
      <c r="C6" s="2073" t="s">
        <v>855</v>
      </c>
      <c r="D6" s="2074"/>
      <c r="E6" s="2074"/>
      <c r="F6" s="2074"/>
      <c r="G6" s="2074"/>
      <c r="H6" s="2074"/>
      <c r="I6" s="2074"/>
      <c r="J6" s="2074"/>
      <c r="K6" s="2074"/>
      <c r="L6" s="2074"/>
      <c r="M6" s="2074"/>
      <c r="N6" s="2074"/>
      <c r="O6" s="2074"/>
      <c r="P6" s="2074"/>
      <c r="Q6" s="2074"/>
      <c r="R6" s="2074"/>
      <c r="S6" s="2074"/>
      <c r="T6" s="2100"/>
      <c r="U6" s="2100"/>
      <c r="V6" s="2100"/>
      <c r="W6" s="2075"/>
    </row>
    <row r="7" spans="1:23" s="76" customFormat="1" ht="12.75" customHeight="1" x14ac:dyDescent="0.2">
      <c r="A7" s="122"/>
      <c r="B7" s="122"/>
      <c r="C7" s="75"/>
    </row>
    <row r="9" spans="1:23" ht="30" customHeight="1" x14ac:dyDescent="0.2">
      <c r="C9" s="2115" t="s">
        <v>6019</v>
      </c>
      <c r="D9" s="2115"/>
      <c r="E9" s="2115"/>
      <c r="F9" s="2115"/>
      <c r="G9" s="2115"/>
      <c r="H9" s="2115"/>
      <c r="I9" s="2115"/>
      <c r="J9" s="2115"/>
      <c r="K9" s="2115"/>
      <c r="L9" s="2115"/>
      <c r="M9" s="2115"/>
      <c r="N9" s="2115"/>
      <c r="O9" s="2115"/>
      <c r="P9" s="2115"/>
      <c r="Q9" s="2115"/>
    </row>
    <row r="10" spans="1:23" ht="12.75" customHeight="1" x14ac:dyDescent="0.2">
      <c r="C10" s="2116" t="s">
        <v>739</v>
      </c>
      <c r="D10" s="2116" t="s">
        <v>740</v>
      </c>
      <c r="E10" s="1850"/>
      <c r="F10" s="2070" t="s">
        <v>741</v>
      </c>
      <c r="G10" s="2070"/>
      <c r="H10" s="1850"/>
      <c r="I10" s="2070" t="s">
        <v>742</v>
      </c>
      <c r="J10" s="2070"/>
      <c r="K10" s="1850"/>
      <c r="L10" s="2070" t="s">
        <v>743</v>
      </c>
      <c r="M10" s="2070"/>
      <c r="N10" s="2070"/>
      <c r="O10" s="2070"/>
      <c r="P10" s="2070"/>
      <c r="Q10" s="2070"/>
    </row>
    <row r="11" spans="1:23" ht="25.5" x14ac:dyDescent="0.2">
      <c r="C11" s="2117"/>
      <c r="D11" s="2117"/>
      <c r="E11" s="1852"/>
      <c r="F11" s="1852" t="s">
        <v>746</v>
      </c>
      <c r="G11" s="1852" t="s">
        <v>747</v>
      </c>
      <c r="H11" s="1852"/>
      <c r="I11" s="1852" t="s">
        <v>748</v>
      </c>
      <c r="J11" s="1852" t="s">
        <v>749</v>
      </c>
      <c r="K11" s="1852"/>
      <c r="L11" s="1852" t="s">
        <v>750</v>
      </c>
      <c r="M11" s="1852" t="s">
        <v>751</v>
      </c>
      <c r="N11" s="1852" t="s">
        <v>752</v>
      </c>
      <c r="O11" s="1852" t="s">
        <v>753</v>
      </c>
      <c r="P11" s="78" t="s">
        <v>754</v>
      </c>
      <c r="Q11" s="78" t="s">
        <v>755</v>
      </c>
    </row>
    <row r="12" spans="1:23" ht="12.75" x14ac:dyDescent="0.2">
      <c r="C12" s="1865">
        <v>2010</v>
      </c>
      <c r="D12" s="1919">
        <v>89.577390864038065</v>
      </c>
      <c r="E12" s="1919"/>
      <c r="F12" s="1919">
        <v>88.689732185344752</v>
      </c>
      <c r="G12" s="1919">
        <v>90.41736766874763</v>
      </c>
      <c r="H12" s="1919"/>
      <c r="I12" s="1919">
        <v>95.860813110880301</v>
      </c>
      <c r="J12" s="1919">
        <v>72.753247616199872</v>
      </c>
      <c r="K12" s="1920"/>
      <c r="L12" s="1919">
        <v>95.04690935640842</v>
      </c>
      <c r="M12" s="1919">
        <v>86.165253047239233</v>
      </c>
      <c r="N12" s="1919">
        <v>92.332054564271758</v>
      </c>
      <c r="O12" s="1919">
        <v>81.5615534103936</v>
      </c>
      <c r="P12" s="1919">
        <v>73.339995065383661</v>
      </c>
      <c r="Q12" s="1919">
        <v>73.061508272832526</v>
      </c>
    </row>
    <row r="13" spans="1:23" ht="12.75" x14ac:dyDescent="0.2">
      <c r="C13" s="1865">
        <v>2011</v>
      </c>
      <c r="D13" s="1919">
        <v>91.291792909332187</v>
      </c>
      <c r="E13" s="1919"/>
      <c r="F13" s="1919">
        <v>90.560324128981534</v>
      </c>
      <c r="G13" s="1919">
        <v>91.987487100267614</v>
      </c>
      <c r="H13" s="1919"/>
      <c r="I13" s="1919">
        <v>97.189703045637458</v>
      </c>
      <c r="J13" s="1919">
        <v>75.50598228331485</v>
      </c>
      <c r="K13" s="1920"/>
      <c r="L13" s="1919">
        <v>96.264604056588638</v>
      </c>
      <c r="M13" s="1919">
        <v>84.32580824158174</v>
      </c>
      <c r="N13" s="1919">
        <v>92.66105263157894</v>
      </c>
      <c r="O13" s="1919">
        <v>80.150978188837982</v>
      </c>
      <c r="P13" s="1919">
        <v>79.820857543140605</v>
      </c>
      <c r="Q13" s="1919">
        <v>80.954095612105391</v>
      </c>
    </row>
    <row r="14" spans="1:23" ht="12.75" x14ac:dyDescent="0.2">
      <c r="C14" s="1865">
        <v>2012</v>
      </c>
      <c r="D14" s="1919">
        <v>92.14622741910307</v>
      </c>
      <c r="E14" s="1919"/>
      <c r="F14" s="1919">
        <v>91.685493906152089</v>
      </c>
      <c r="G14" s="1919">
        <v>92.584024963248652</v>
      </c>
      <c r="H14" s="1919"/>
      <c r="I14" s="1919">
        <v>97.675871695827823</v>
      </c>
      <c r="J14" s="1919">
        <v>77.364340595510654</v>
      </c>
      <c r="K14" s="1920"/>
      <c r="L14" s="1919">
        <v>96.813760389388392</v>
      </c>
      <c r="M14" s="1919">
        <v>86.160986895482083</v>
      </c>
      <c r="N14" s="1919">
        <v>93.658987769159324</v>
      </c>
      <c r="O14" s="1919">
        <v>83.603182217957936</v>
      </c>
      <c r="P14" s="1919">
        <v>79.852319661896075</v>
      </c>
      <c r="Q14" s="1919">
        <v>81.726474112274929</v>
      </c>
    </row>
    <row r="15" spans="1:23" ht="12.75" x14ac:dyDescent="0.2">
      <c r="C15" s="1865">
        <v>2013</v>
      </c>
      <c r="D15" s="1919">
        <v>91.561074247673915</v>
      </c>
      <c r="E15" s="1919"/>
      <c r="F15" s="1919">
        <v>90.92233171755008</v>
      </c>
      <c r="G15" s="1919">
        <v>92.158225878113299</v>
      </c>
      <c r="H15" s="1919"/>
      <c r="I15" s="1919">
        <v>96.946476023092899</v>
      </c>
      <c r="J15" s="1919">
        <v>77.19002396378805</v>
      </c>
      <c r="K15" s="1920"/>
      <c r="L15" s="1919">
        <v>96.547631997606842</v>
      </c>
      <c r="M15" s="1919">
        <v>85.450536171077815</v>
      </c>
      <c r="N15" s="1919">
        <v>91.676135106021931</v>
      </c>
      <c r="O15" s="1919">
        <v>83.771213821718874</v>
      </c>
      <c r="P15" s="1919">
        <v>79.306527123603956</v>
      </c>
      <c r="Q15" s="1919">
        <v>79.090734390182504</v>
      </c>
    </row>
    <row r="16" spans="1:23" ht="12.75" x14ac:dyDescent="0.2">
      <c r="C16" s="1865">
        <v>2014</v>
      </c>
      <c r="D16" s="1919">
        <v>92.388379283074244</v>
      </c>
      <c r="E16" s="1919"/>
      <c r="F16" s="1919">
        <v>91.843601076442368</v>
      </c>
      <c r="G16" s="1919">
        <v>92.906165956855475</v>
      </c>
      <c r="H16" s="1919"/>
      <c r="I16" s="1919">
        <v>97.214048524959068</v>
      </c>
      <c r="J16" s="1919">
        <v>79.530997561230322</v>
      </c>
      <c r="K16" s="1920"/>
      <c r="L16" s="1919">
        <v>96.843367509320345</v>
      </c>
      <c r="M16" s="1919">
        <v>87.425251341927975</v>
      </c>
      <c r="N16" s="1919">
        <v>93.886011115023422</v>
      </c>
      <c r="O16" s="1919">
        <v>82.137277396155611</v>
      </c>
      <c r="P16" s="1919">
        <v>78.962378513219022</v>
      </c>
      <c r="Q16" s="1919">
        <v>85.807096584294811</v>
      </c>
    </row>
    <row r="17" spans="3:17" ht="12.75" x14ac:dyDescent="0.2">
      <c r="C17" s="1865">
        <v>2015</v>
      </c>
      <c r="D17" s="1919">
        <v>92.240934164599267</v>
      </c>
      <c r="E17" s="1919"/>
      <c r="F17" s="1919">
        <v>91.682619053596198</v>
      </c>
      <c r="G17" s="1919">
        <v>92.76928113180881</v>
      </c>
      <c r="H17" s="1919"/>
      <c r="I17" s="1919">
        <v>96.792622619234365</v>
      </c>
      <c r="J17" s="1919">
        <v>80.138130559418158</v>
      </c>
      <c r="K17" s="1920"/>
      <c r="L17" s="1919">
        <v>96.714383112870152</v>
      </c>
      <c r="M17" s="1919">
        <v>88.654705456334298</v>
      </c>
      <c r="N17" s="1919">
        <v>92.952049806514253</v>
      </c>
      <c r="O17" s="1919">
        <v>85.385800706091501</v>
      </c>
      <c r="P17" s="1919">
        <v>79.961648647215952</v>
      </c>
      <c r="Q17" s="1919">
        <v>80.396584977118096</v>
      </c>
    </row>
    <row r="18" spans="3:17" ht="12.75" x14ac:dyDescent="0.2">
      <c r="C18" s="1865">
        <v>2016</v>
      </c>
      <c r="D18" s="1919">
        <v>92.245614408226814</v>
      </c>
      <c r="E18" s="1919"/>
      <c r="F18" s="1919">
        <v>91.579844543846278</v>
      </c>
      <c r="G18" s="1919">
        <v>92.87362726236185</v>
      </c>
      <c r="H18" s="1919"/>
      <c r="I18" s="1919">
        <v>96.634173562840402</v>
      </c>
      <c r="J18" s="1919">
        <v>80.596457190176025</v>
      </c>
      <c r="K18" s="1920"/>
      <c r="L18" s="1919">
        <v>96.055146396292699</v>
      </c>
      <c r="M18" s="1919">
        <v>89.854054664923069</v>
      </c>
      <c r="N18" s="1919">
        <v>92.97504690563359</v>
      </c>
      <c r="O18" s="1919">
        <v>86.928265785739626</v>
      </c>
      <c r="P18" s="1919">
        <v>79.30587629758179</v>
      </c>
      <c r="Q18" s="1919">
        <v>83.833851168950233</v>
      </c>
    </row>
    <row r="19" spans="3:17" s="84" customFormat="1" ht="12.75" x14ac:dyDescent="0.2">
      <c r="C19" s="1865">
        <v>2017</v>
      </c>
      <c r="D19" s="1919">
        <v>90.992257464572347</v>
      </c>
      <c r="E19" s="1919"/>
      <c r="F19" s="1919">
        <v>90.361509388785336</v>
      </c>
      <c r="G19" s="1919">
        <v>91.589389326675757</v>
      </c>
      <c r="H19" s="1919"/>
      <c r="I19" s="1919">
        <v>95.192270751961956</v>
      </c>
      <c r="J19" s="1919">
        <v>79.855089581656983</v>
      </c>
      <c r="K19" s="1920"/>
      <c r="L19" s="1919">
        <v>94.510551899712937</v>
      </c>
      <c r="M19" s="1919">
        <v>90.715749348559669</v>
      </c>
      <c r="N19" s="1919">
        <v>87.106191629194058</v>
      </c>
      <c r="O19" s="1919">
        <v>85.516210079552266</v>
      </c>
      <c r="P19" s="1919">
        <v>79.219249916129485</v>
      </c>
      <c r="Q19" s="1919">
        <v>85.079721805809641</v>
      </c>
    </row>
    <row r="20" spans="3:17" s="84" customFormat="1" ht="12.75" x14ac:dyDescent="0.2">
      <c r="C20" s="124">
        <v>2018</v>
      </c>
      <c r="D20" s="1921">
        <v>92.872056187524649</v>
      </c>
      <c r="E20" s="1921"/>
      <c r="F20" s="1921">
        <v>92.335390502318475</v>
      </c>
      <c r="G20" s="1921">
        <v>93.379567521746395</v>
      </c>
      <c r="H20" s="1921"/>
      <c r="I20" s="1921">
        <v>96.760864547948771</v>
      </c>
      <c r="J20" s="1921">
        <v>82.586005310566136</v>
      </c>
      <c r="K20" s="1922"/>
      <c r="L20" s="1921">
        <v>96.349024280429177</v>
      </c>
      <c r="M20" s="1921">
        <v>90.587156873754608</v>
      </c>
      <c r="N20" s="1921">
        <v>93.030482491967547</v>
      </c>
      <c r="O20" s="1921">
        <v>85.934762318033691</v>
      </c>
      <c r="P20" s="1921">
        <v>81.73980251322574</v>
      </c>
      <c r="Q20" s="1921">
        <v>86.968610503738716</v>
      </c>
    </row>
    <row r="21" spans="3:17" s="84" customFormat="1" x14ac:dyDescent="0.2">
      <c r="C21" s="84" t="s">
        <v>6015</v>
      </c>
      <c r="D21" s="903"/>
      <c r="E21" s="903"/>
      <c r="F21" s="903"/>
      <c r="G21" s="903"/>
      <c r="H21" s="903"/>
      <c r="I21" s="903"/>
      <c r="J21" s="903"/>
      <c r="K21" s="76"/>
      <c r="L21" s="903"/>
      <c r="M21" s="903"/>
      <c r="N21" s="903"/>
      <c r="O21" s="903"/>
      <c r="P21" s="903"/>
      <c r="Q21" s="903"/>
    </row>
    <row r="24" spans="3:17" ht="15" x14ac:dyDescent="0.2">
      <c r="C24" s="109" t="s">
        <v>6020</v>
      </c>
    </row>
    <row r="25" spans="3:17" ht="15" x14ac:dyDescent="0.2">
      <c r="F25" s="109"/>
    </row>
    <row r="45" spans="3:3" ht="12.75" x14ac:dyDescent="0.2">
      <c r="C45" s="44" t="s">
        <v>6021</v>
      </c>
    </row>
  </sheetData>
  <mergeCells count="15">
    <mergeCell ref="A5:B5"/>
    <mergeCell ref="C5:W5"/>
    <mergeCell ref="C1:D1"/>
    <mergeCell ref="A3:B3"/>
    <mergeCell ref="C3:W3"/>
    <mergeCell ref="A4:B4"/>
    <mergeCell ref="C4:W4"/>
    <mergeCell ref="A6:B6"/>
    <mergeCell ref="C6:W6"/>
    <mergeCell ref="C9:Q9"/>
    <mergeCell ref="C10:C11"/>
    <mergeCell ref="D10:D11"/>
    <mergeCell ref="F10:G10"/>
    <mergeCell ref="I10:J10"/>
    <mergeCell ref="L10:Q10"/>
  </mergeCells>
  <hyperlinks>
    <hyperlink ref="A1" location="'ODS 1.'!A1" display="REGRESAR"/>
    <hyperlink ref="C1" location="'Metadato 1.4.1'!A1" display="VER METADATO"/>
  </hyperlinks>
  <pageMargins left="0.7" right="0.7" top="0.75" bottom="0.75" header="0.3" footer="0.3"/>
  <pageSetup orientation="portrait" horizontalDpi="4294967294" verticalDpi="4294967294"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tabColor theme="0" tint="-0.499984740745262"/>
  </sheetPr>
  <dimension ref="A1:H36"/>
  <sheetViews>
    <sheetView showGridLines="0" zoomScaleNormal="100" workbookViewId="0">
      <pane ySplit="1" topLeftCell="A2" activePane="bottomLeft" state="frozen"/>
      <selection sqref="A1:B1"/>
      <selection pane="bottomLeft" activeCell="B1" sqref="B1"/>
    </sheetView>
  </sheetViews>
  <sheetFormatPr baseColWidth="10" defaultColWidth="11.42578125" defaultRowHeight="11.25" x14ac:dyDescent="0.2"/>
  <cols>
    <col min="1" max="1" width="8.42578125" style="26" customWidth="1"/>
    <col min="2" max="2" width="26.42578125" style="26" customWidth="1"/>
    <col min="3" max="3" width="24" style="26" customWidth="1"/>
    <col min="4" max="4" width="85.7109375" style="26" customWidth="1"/>
    <col min="5" max="5" width="9.140625" style="26" customWidth="1"/>
    <col min="6" max="6" width="7.140625" style="26" customWidth="1"/>
    <col min="7" max="7" width="8.42578125" style="26" customWidth="1"/>
    <col min="8" max="8" width="1.140625" style="76" customWidth="1"/>
    <col min="9" max="9" width="8.140625" style="26" customWidth="1"/>
    <col min="10" max="10" width="9.28515625" style="26" customWidth="1"/>
    <col min="11" max="14" width="8.140625" style="26" customWidth="1"/>
    <col min="15" max="16384" width="11.42578125" style="26"/>
  </cols>
  <sheetData>
    <row r="1" spans="1:8" ht="15" x14ac:dyDescent="0.25">
      <c r="B1" s="25" t="s">
        <v>730</v>
      </c>
    </row>
    <row r="2" spans="1:8" ht="12" thickBot="1" x14ac:dyDescent="0.25"/>
    <row r="3" spans="1:8" ht="23.25" customHeight="1" thickBot="1" x14ac:dyDescent="0.25">
      <c r="B3" s="2081" t="s">
        <v>766</v>
      </c>
      <c r="C3" s="2081"/>
      <c r="D3" s="2081"/>
      <c r="F3" s="47" t="s">
        <v>767</v>
      </c>
    </row>
    <row r="4" spans="1:8" ht="18" customHeight="1" x14ac:dyDescent="0.2">
      <c r="A4" s="93"/>
      <c r="B4" s="2082" t="s">
        <v>856</v>
      </c>
      <c r="C4" s="2082"/>
      <c r="D4" s="910" t="s">
        <v>6</v>
      </c>
    </row>
    <row r="5" spans="1:8" ht="61.5" customHeight="1" x14ac:dyDescent="0.2">
      <c r="B5" s="2082" t="s">
        <v>769</v>
      </c>
      <c r="C5" s="2082"/>
      <c r="D5" s="910" t="s">
        <v>25</v>
      </c>
    </row>
    <row r="6" spans="1:8" ht="15" x14ac:dyDescent="0.2">
      <c r="B6" s="2082" t="s">
        <v>770</v>
      </c>
      <c r="C6" s="2082"/>
      <c r="D6" s="911" t="s">
        <v>35</v>
      </c>
    </row>
    <row r="7" spans="1:8" ht="15" customHeight="1" x14ac:dyDescent="0.2">
      <c r="B7" s="2083" t="s">
        <v>771</v>
      </c>
      <c r="C7" s="2083"/>
      <c r="D7" s="912" t="s">
        <v>36</v>
      </c>
    </row>
    <row r="8" spans="1:8" s="903" customFormat="1" ht="15" customHeight="1" x14ac:dyDescent="0.2">
      <c r="B8" s="2097" t="s">
        <v>4623</v>
      </c>
      <c r="C8" s="2097"/>
      <c r="D8" s="1285" t="s">
        <v>4626</v>
      </c>
      <c r="H8" s="76"/>
    </row>
    <row r="9" spans="1:8" ht="15" x14ac:dyDescent="0.25">
      <c r="B9" s="913"/>
      <c r="C9" s="913"/>
      <c r="D9" s="913"/>
    </row>
    <row r="10" spans="1:8" ht="23.25" customHeight="1" x14ac:dyDescent="0.2">
      <c r="B10" s="2081" t="s">
        <v>772</v>
      </c>
      <c r="C10" s="2081"/>
      <c r="D10" s="2081"/>
    </row>
    <row r="11" spans="1:8" ht="15" x14ac:dyDescent="0.2">
      <c r="B11" s="2093" t="s">
        <v>773</v>
      </c>
      <c r="C11" s="2094"/>
      <c r="D11" s="1895" t="s">
        <v>841</v>
      </c>
    </row>
    <row r="12" spans="1:8" ht="32.25" customHeight="1" x14ac:dyDescent="0.2">
      <c r="B12" s="2095" t="s">
        <v>775</v>
      </c>
      <c r="C12" s="2095"/>
      <c r="D12" s="1900" t="s">
        <v>6019</v>
      </c>
    </row>
    <row r="13" spans="1:8" ht="15" x14ac:dyDescent="0.2">
      <c r="B13" s="2082" t="s">
        <v>776</v>
      </c>
      <c r="C13" s="2082"/>
      <c r="D13" s="1902" t="s">
        <v>707</v>
      </c>
    </row>
    <row r="14" spans="1:8" ht="15" x14ac:dyDescent="0.2">
      <c r="B14" s="2082" t="s">
        <v>777</v>
      </c>
      <c r="C14" s="2096"/>
      <c r="D14" s="1902" t="s">
        <v>22</v>
      </c>
    </row>
    <row r="15" spans="1:8" ht="288" customHeight="1" x14ac:dyDescent="0.2">
      <c r="B15" s="2082" t="s">
        <v>778</v>
      </c>
      <c r="C15" s="2082"/>
      <c r="D15" s="1903" t="s">
        <v>6022</v>
      </c>
    </row>
    <row r="16" spans="1:8" ht="42.75" customHeight="1" x14ac:dyDescent="0.2">
      <c r="B16" s="2082" t="s">
        <v>779</v>
      </c>
      <c r="C16" s="2082"/>
      <c r="D16" s="1895" t="s">
        <v>850</v>
      </c>
    </row>
    <row r="17" spans="2:4" ht="15" customHeight="1" x14ac:dyDescent="0.2">
      <c r="B17" s="2082" t="s">
        <v>780</v>
      </c>
      <c r="C17" s="2082"/>
      <c r="D17" s="1904" t="s">
        <v>857</v>
      </c>
    </row>
    <row r="18" spans="2:4" ht="15" x14ac:dyDescent="0.2">
      <c r="B18" s="2083" t="s">
        <v>782</v>
      </c>
      <c r="C18" s="2083"/>
      <c r="D18" s="1895"/>
    </row>
    <row r="19" spans="2:4" ht="31.5" customHeight="1" x14ac:dyDescent="0.2">
      <c r="B19" s="2084" t="s">
        <v>783</v>
      </c>
      <c r="C19" s="2085"/>
      <c r="D19" s="1904" t="s">
        <v>858</v>
      </c>
    </row>
    <row r="20" spans="2:4" ht="15" x14ac:dyDescent="0.2">
      <c r="B20" s="2082" t="s">
        <v>784</v>
      </c>
      <c r="C20" s="2082"/>
      <c r="D20" s="1895" t="s">
        <v>824</v>
      </c>
    </row>
    <row r="21" spans="2:4" ht="15" x14ac:dyDescent="0.2">
      <c r="B21" s="2086" t="s">
        <v>786</v>
      </c>
      <c r="C21" s="1906" t="s">
        <v>787</v>
      </c>
      <c r="D21" s="1895" t="s">
        <v>825</v>
      </c>
    </row>
    <row r="22" spans="2:4" ht="15" x14ac:dyDescent="0.2">
      <c r="B22" s="2087"/>
      <c r="C22" s="1907" t="s">
        <v>789</v>
      </c>
      <c r="D22" s="1905" t="s">
        <v>741</v>
      </c>
    </row>
    <row r="23" spans="2:4" ht="15" x14ac:dyDescent="0.2">
      <c r="B23" s="2088" t="s">
        <v>791</v>
      </c>
      <c r="C23" s="2088"/>
      <c r="D23" s="1895" t="s">
        <v>827</v>
      </c>
    </row>
    <row r="24" spans="2:4" ht="15" x14ac:dyDescent="0.2">
      <c r="B24" s="2088" t="s">
        <v>793</v>
      </c>
      <c r="C24" s="2088"/>
      <c r="D24" s="1908" t="s">
        <v>829</v>
      </c>
    </row>
    <row r="25" spans="2:4" ht="15" x14ac:dyDescent="0.2">
      <c r="B25" s="2082" t="s">
        <v>795</v>
      </c>
      <c r="C25" s="2082"/>
      <c r="D25" s="1904" t="s">
        <v>17</v>
      </c>
    </row>
    <row r="26" spans="2:4" ht="15" customHeight="1" x14ac:dyDescent="0.2">
      <c r="B26" s="2083" t="s">
        <v>797</v>
      </c>
      <c r="C26" s="2083"/>
      <c r="D26" s="1908" t="s">
        <v>798</v>
      </c>
    </row>
    <row r="27" spans="2:4" ht="15" x14ac:dyDescent="0.2">
      <c r="B27" s="2089" t="s">
        <v>799</v>
      </c>
      <c r="C27" s="2090"/>
      <c r="D27" s="1895"/>
    </row>
    <row r="28" spans="2:4" ht="60" x14ac:dyDescent="0.2">
      <c r="B28" s="1909" t="s">
        <v>800</v>
      </c>
      <c r="C28" s="1910"/>
      <c r="D28" s="1904" t="s">
        <v>859</v>
      </c>
    </row>
    <row r="29" spans="2:4" ht="15" x14ac:dyDescent="0.2">
      <c r="B29" s="2091" t="s">
        <v>801</v>
      </c>
      <c r="C29" s="2092"/>
      <c r="D29" s="921"/>
    </row>
    <row r="30" spans="2:4" ht="15" x14ac:dyDescent="0.2">
      <c r="B30" s="1911"/>
      <c r="C30" s="1911"/>
      <c r="D30" s="1912"/>
    </row>
    <row r="31" spans="2:4" ht="23.25" customHeight="1" x14ac:dyDescent="0.2">
      <c r="B31" s="2081" t="s">
        <v>802</v>
      </c>
      <c r="C31" s="2081"/>
      <c r="D31" s="2081"/>
    </row>
    <row r="32" spans="2:4" ht="15" x14ac:dyDescent="0.2">
      <c r="B32" s="2079" t="s">
        <v>803</v>
      </c>
      <c r="C32" s="2080"/>
      <c r="D32" s="1908" t="s">
        <v>804</v>
      </c>
    </row>
    <row r="33" spans="2:4" ht="15" x14ac:dyDescent="0.2">
      <c r="B33" s="2079" t="s">
        <v>805</v>
      </c>
      <c r="C33" s="2080"/>
      <c r="D33" s="1908" t="s">
        <v>806</v>
      </c>
    </row>
    <row r="34" spans="2:4" ht="15" x14ac:dyDescent="0.2">
      <c r="B34" s="2079" t="s">
        <v>807</v>
      </c>
      <c r="C34" s="2080"/>
      <c r="D34" s="1908" t="s">
        <v>829</v>
      </c>
    </row>
    <row r="35" spans="2:4" ht="15" x14ac:dyDescent="0.2">
      <c r="B35" s="2079" t="s">
        <v>809</v>
      </c>
      <c r="C35" s="2080"/>
      <c r="D35" s="1908" t="s">
        <v>860</v>
      </c>
    </row>
    <row r="36" spans="2:4" ht="15" x14ac:dyDescent="0.2">
      <c r="B36" s="2079" t="s">
        <v>811</v>
      </c>
      <c r="C36" s="2080"/>
      <c r="D36" s="1908" t="s">
        <v>812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4.1'!A1" display="REGRESAR"/>
    <hyperlink ref="D8" r:id="rId1"/>
  </hyperlinks>
  <pageMargins left="0.7" right="0.7" top="0.75" bottom="0.75" header="0.3" footer="0.3"/>
  <pageSetup orientation="portrait" horizontalDpi="4294967294" verticalDpi="4294967294"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tabColor rgb="FFC00000"/>
  </sheetPr>
  <dimension ref="A1:R33"/>
  <sheetViews>
    <sheetView showGridLines="0" workbookViewId="0">
      <pane ySplit="1" topLeftCell="A2" activePane="bottomLeft" state="frozen"/>
      <selection activeCell="I38" sqref="I38"/>
      <selection pane="bottomLeft"/>
    </sheetView>
  </sheetViews>
  <sheetFormatPr baseColWidth="10" defaultColWidth="11.42578125" defaultRowHeight="11.25" x14ac:dyDescent="0.2"/>
  <cols>
    <col min="1" max="1" width="14.85546875" style="42" customWidth="1"/>
    <col min="2" max="2" width="15.5703125" style="42" customWidth="1"/>
    <col min="3" max="3" width="11.28515625" style="38" customWidth="1"/>
    <col min="4" max="4" width="11.28515625" style="26" customWidth="1"/>
    <col min="5" max="5" width="12" style="26" customWidth="1"/>
    <col min="6" max="16384" width="11.42578125" style="26"/>
  </cols>
  <sheetData>
    <row r="1" spans="1:18" ht="15" x14ac:dyDescent="0.25">
      <c r="A1" s="70" t="s">
        <v>730</v>
      </c>
      <c r="B1" s="125"/>
      <c r="C1" s="2077" t="s">
        <v>830</v>
      </c>
      <c r="D1" s="2077"/>
    </row>
    <row r="3" spans="1:18" s="6" customFormat="1" ht="12.75" x14ac:dyDescent="0.2">
      <c r="A3" s="2072" t="s">
        <v>732</v>
      </c>
      <c r="B3" s="2072"/>
      <c r="C3" s="2073" t="s">
        <v>691</v>
      </c>
      <c r="D3" s="2074"/>
      <c r="E3" s="2074"/>
      <c r="F3" s="2074"/>
      <c r="G3" s="2074"/>
      <c r="H3" s="2074"/>
      <c r="I3" s="2074"/>
      <c r="J3" s="2074"/>
      <c r="K3" s="2074"/>
      <c r="L3" s="2074"/>
      <c r="M3" s="2074"/>
      <c r="N3" s="2074"/>
      <c r="O3" s="2074"/>
      <c r="P3" s="2074"/>
      <c r="Q3" s="2074"/>
      <c r="R3" s="2074"/>
    </row>
    <row r="4" spans="1:18" s="6" customFormat="1" ht="29.25" customHeight="1" x14ac:dyDescent="0.2">
      <c r="A4" s="2072" t="s">
        <v>733</v>
      </c>
      <c r="B4" s="2072"/>
      <c r="C4" s="2073" t="s">
        <v>853</v>
      </c>
      <c r="D4" s="2074"/>
      <c r="E4" s="2074"/>
      <c r="F4" s="2074"/>
      <c r="G4" s="2074"/>
      <c r="H4" s="2074"/>
      <c r="I4" s="2074"/>
      <c r="J4" s="2074"/>
      <c r="K4" s="2074"/>
      <c r="L4" s="2074"/>
      <c r="M4" s="2074"/>
      <c r="N4" s="2074"/>
      <c r="O4" s="2074"/>
      <c r="P4" s="2074"/>
      <c r="Q4" s="2074"/>
      <c r="R4" s="2074"/>
    </row>
    <row r="5" spans="1:18" s="6" customFormat="1" ht="19.5" customHeight="1" x14ac:dyDescent="0.2">
      <c r="A5" s="2072" t="s">
        <v>735</v>
      </c>
      <c r="B5" s="2072"/>
      <c r="C5" s="2073" t="s">
        <v>861</v>
      </c>
      <c r="D5" s="2074"/>
      <c r="E5" s="2074"/>
      <c r="F5" s="2074"/>
      <c r="G5" s="2074"/>
      <c r="H5" s="2074"/>
      <c r="I5" s="2074"/>
      <c r="J5" s="2074"/>
      <c r="K5" s="2074"/>
      <c r="L5" s="2074"/>
      <c r="M5" s="2074"/>
      <c r="N5" s="2074"/>
      <c r="O5" s="2074"/>
      <c r="P5" s="2074"/>
      <c r="Q5" s="2074"/>
      <c r="R5" s="2074"/>
    </row>
    <row r="6" spans="1:18" s="6" customFormat="1" ht="12.75" x14ac:dyDescent="0.2">
      <c r="A6" s="2072" t="s">
        <v>815</v>
      </c>
      <c r="B6" s="2072"/>
      <c r="C6" s="2073" t="s">
        <v>862</v>
      </c>
      <c r="D6" s="2074"/>
      <c r="E6" s="2074"/>
      <c r="F6" s="2074"/>
      <c r="G6" s="2074"/>
      <c r="H6" s="2074"/>
      <c r="I6" s="2074"/>
      <c r="J6" s="2074"/>
      <c r="K6" s="2074"/>
      <c r="L6" s="2074"/>
      <c r="M6" s="2074"/>
      <c r="N6" s="2074"/>
      <c r="O6" s="2074"/>
      <c r="P6" s="2074"/>
      <c r="Q6" s="2074"/>
      <c r="R6" s="2074"/>
    </row>
    <row r="7" spans="1:18" x14ac:dyDescent="0.2">
      <c r="A7" s="126"/>
    </row>
    <row r="8" spans="1:18" s="42" customFormat="1" x14ac:dyDescent="0.2">
      <c r="A8" s="127"/>
      <c r="C8" s="38"/>
      <c r="D8" s="26"/>
      <c r="E8" s="26"/>
    </row>
    <row r="9" spans="1:18" s="42" customFormat="1" ht="15" customHeight="1" x14ac:dyDescent="0.25">
      <c r="A9" s="126"/>
      <c r="C9" s="2118" t="s">
        <v>863</v>
      </c>
      <c r="D9" s="2118"/>
      <c r="E9" s="2118"/>
      <c r="F9" s="2118"/>
      <c r="G9" s="2118"/>
      <c r="H9" s="2118"/>
      <c r="I9" s="2118"/>
      <c r="J9" s="2118"/>
      <c r="K9" s="2118"/>
      <c r="L9" s="2118"/>
      <c r="M9" s="2118"/>
      <c r="N9" s="2118"/>
      <c r="O9" s="2118"/>
      <c r="P9" s="2118"/>
    </row>
    <row r="10" spans="1:18" s="42" customFormat="1" ht="11.25" customHeight="1" x14ac:dyDescent="0.25">
      <c r="A10" s="128"/>
      <c r="C10" s="2118"/>
      <c r="D10" s="2118"/>
      <c r="E10" s="2118"/>
      <c r="F10" s="2118"/>
      <c r="G10" s="2118"/>
      <c r="H10" s="2118"/>
      <c r="I10" s="2118"/>
      <c r="J10" s="2118"/>
      <c r="K10" s="2118"/>
      <c r="L10" s="2118"/>
      <c r="M10" s="2118"/>
      <c r="N10" s="2118"/>
      <c r="O10" s="2118"/>
      <c r="P10" s="2118"/>
    </row>
    <row r="11" spans="1:18" s="42" customFormat="1" x14ac:dyDescent="0.2">
      <c r="A11" s="126"/>
      <c r="C11" s="38"/>
      <c r="D11" s="26"/>
      <c r="E11" s="26"/>
    </row>
    <row r="12" spans="1:18" s="42" customFormat="1" x14ac:dyDescent="0.2">
      <c r="A12" s="126"/>
      <c r="C12" s="38"/>
      <c r="D12" s="26"/>
      <c r="E12" s="26"/>
    </row>
    <row r="13" spans="1:18" s="42" customFormat="1" x14ac:dyDescent="0.2">
      <c r="A13" s="126"/>
      <c r="C13" s="38"/>
      <c r="D13" s="26"/>
      <c r="E13" s="26"/>
    </row>
    <row r="14" spans="1:18" s="42" customFormat="1" x14ac:dyDescent="0.2">
      <c r="A14" s="126"/>
      <c r="C14" s="38"/>
      <c r="D14" s="26"/>
      <c r="E14" s="26"/>
    </row>
    <row r="15" spans="1:18" s="42" customFormat="1" x14ac:dyDescent="0.2">
      <c r="A15" s="126"/>
      <c r="C15" s="38"/>
      <c r="D15" s="26"/>
      <c r="E15" s="26"/>
    </row>
    <row r="16" spans="1:18" s="42" customFormat="1" x14ac:dyDescent="0.2">
      <c r="A16" s="126"/>
      <c r="C16" s="38"/>
      <c r="D16" s="26"/>
      <c r="E16" s="26"/>
    </row>
    <row r="17" spans="1:5" s="42" customFormat="1" x14ac:dyDescent="0.2">
      <c r="A17" s="126"/>
      <c r="C17" s="38"/>
      <c r="D17" s="26"/>
      <c r="E17" s="26"/>
    </row>
    <row r="18" spans="1:5" s="42" customFormat="1" x14ac:dyDescent="0.2">
      <c r="A18" s="126"/>
      <c r="C18" s="38"/>
      <c r="D18" s="26"/>
      <c r="E18" s="26"/>
    </row>
    <row r="19" spans="1:5" s="42" customFormat="1" x14ac:dyDescent="0.2">
      <c r="A19" s="126"/>
      <c r="C19" s="38"/>
      <c r="D19" s="26"/>
      <c r="E19" s="26"/>
    </row>
    <row r="20" spans="1:5" s="42" customFormat="1" x14ac:dyDescent="0.2">
      <c r="A20" s="126"/>
      <c r="C20" s="38"/>
      <c r="D20" s="26"/>
      <c r="E20" s="26"/>
    </row>
    <row r="21" spans="1:5" s="42" customFormat="1" x14ac:dyDescent="0.2">
      <c r="A21" s="126"/>
      <c r="C21" s="38"/>
      <c r="D21" s="26"/>
      <c r="E21" s="26"/>
    </row>
    <row r="22" spans="1:5" s="42" customFormat="1" x14ac:dyDescent="0.2">
      <c r="A22" s="126"/>
      <c r="C22" s="38"/>
      <c r="D22" s="26"/>
      <c r="E22" s="26"/>
    </row>
    <row r="23" spans="1:5" s="42" customFormat="1" x14ac:dyDescent="0.2">
      <c r="A23" s="126"/>
      <c r="C23" s="38"/>
      <c r="D23" s="26"/>
      <c r="E23" s="26"/>
    </row>
    <row r="24" spans="1:5" s="42" customFormat="1" x14ac:dyDescent="0.2">
      <c r="A24" s="126"/>
      <c r="C24" s="38"/>
      <c r="D24" s="26"/>
      <c r="E24" s="26"/>
    </row>
    <row r="25" spans="1:5" s="42" customFormat="1" x14ac:dyDescent="0.2">
      <c r="A25" s="126"/>
      <c r="C25" s="38"/>
      <c r="D25" s="26"/>
      <c r="E25" s="26"/>
    </row>
    <row r="26" spans="1:5" s="42" customFormat="1" x14ac:dyDescent="0.2">
      <c r="A26" s="126"/>
      <c r="C26" s="38"/>
      <c r="D26" s="26"/>
      <c r="E26" s="26"/>
    </row>
    <row r="27" spans="1:5" s="42" customFormat="1" x14ac:dyDescent="0.2">
      <c r="A27" s="126"/>
      <c r="C27" s="38"/>
      <c r="D27" s="26"/>
      <c r="E27" s="26"/>
    </row>
    <row r="28" spans="1:5" s="42" customFormat="1" x14ac:dyDescent="0.2">
      <c r="A28" s="126"/>
      <c r="C28" s="38"/>
      <c r="D28" s="26"/>
      <c r="E28" s="26"/>
    </row>
    <row r="29" spans="1:5" s="42" customFormat="1" x14ac:dyDescent="0.2">
      <c r="A29" s="126"/>
      <c r="C29" s="38"/>
      <c r="D29" s="26"/>
      <c r="E29" s="26"/>
    </row>
    <row r="30" spans="1:5" s="42" customFormat="1" x14ac:dyDescent="0.2">
      <c r="A30" s="126"/>
      <c r="C30" s="38"/>
      <c r="D30" s="26"/>
      <c r="E30" s="26"/>
    </row>
    <row r="31" spans="1:5" s="42" customFormat="1" x14ac:dyDescent="0.2">
      <c r="A31" s="126"/>
      <c r="C31" s="38"/>
      <c r="D31" s="26"/>
      <c r="E31" s="26"/>
    </row>
    <row r="32" spans="1:5" s="42" customFormat="1" x14ac:dyDescent="0.2">
      <c r="A32" s="126"/>
      <c r="C32" s="38"/>
      <c r="D32" s="26"/>
      <c r="E32" s="26"/>
    </row>
    <row r="33" spans="1:5" s="42" customFormat="1" x14ac:dyDescent="0.2">
      <c r="A33" s="126"/>
      <c r="C33" s="38"/>
      <c r="D33" s="26"/>
      <c r="E33" s="26"/>
    </row>
  </sheetData>
  <mergeCells count="10">
    <mergeCell ref="A6:B6"/>
    <mergeCell ref="C6:R6"/>
    <mergeCell ref="C9:P10"/>
    <mergeCell ref="C1:D1"/>
    <mergeCell ref="A3:B3"/>
    <mergeCell ref="C3:R3"/>
    <mergeCell ref="A4:B4"/>
    <mergeCell ref="C4:R4"/>
    <mergeCell ref="A5:B5"/>
    <mergeCell ref="C5:R5"/>
  </mergeCells>
  <hyperlinks>
    <hyperlink ref="A1" location="'ODS 1.'!A1" display="REGRESAR"/>
    <hyperlink ref="C1" location="'Metadato 1.4.2'!A1" display="VER METADATO"/>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tabColor theme="0" tint="-0.499984740745262"/>
  </sheetPr>
  <dimension ref="A1:F36"/>
  <sheetViews>
    <sheetView showGridLines="0" zoomScaleNormal="100" workbookViewId="0">
      <pane ySplit="1" topLeftCell="A2" activePane="bottomLeft" state="frozen"/>
      <selection activeCell="I38" sqref="I38"/>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
      <c r="B1" s="70" t="s">
        <v>730</v>
      </c>
    </row>
    <row r="2" spans="1:6" ht="12" thickBot="1" x14ac:dyDescent="0.25"/>
    <row r="3" spans="1:6" ht="23.25" customHeight="1" thickBot="1" x14ac:dyDescent="0.25">
      <c r="B3" s="2081" t="s">
        <v>766</v>
      </c>
      <c r="C3" s="2081"/>
      <c r="D3" s="2081"/>
      <c r="F3" s="47" t="s">
        <v>864</v>
      </c>
    </row>
    <row r="4" spans="1:6" ht="15.75" x14ac:dyDescent="0.2">
      <c r="A4" s="93"/>
      <c r="B4" s="2082" t="s">
        <v>856</v>
      </c>
      <c r="C4" s="2082"/>
      <c r="D4" s="49" t="s">
        <v>6</v>
      </c>
    </row>
    <row r="5" spans="1:6" ht="75" x14ac:dyDescent="0.2">
      <c r="B5" s="2082" t="s">
        <v>769</v>
      </c>
      <c r="C5" s="2082"/>
      <c r="D5" s="49" t="s">
        <v>25</v>
      </c>
    </row>
    <row r="6" spans="1:6" ht="15" x14ac:dyDescent="0.2">
      <c r="B6" s="2082" t="s">
        <v>770</v>
      </c>
      <c r="C6" s="2082"/>
      <c r="D6" s="50" t="s">
        <v>39</v>
      </c>
    </row>
    <row r="7" spans="1:6" ht="45" x14ac:dyDescent="0.2">
      <c r="B7" s="2083" t="s">
        <v>771</v>
      </c>
      <c r="C7" s="2083"/>
      <c r="D7" s="94" t="s">
        <v>40</v>
      </c>
    </row>
    <row r="8" spans="1:6" s="903" customFormat="1" ht="15" x14ac:dyDescent="0.2">
      <c r="B8" s="2083" t="s">
        <v>4617</v>
      </c>
      <c r="C8" s="2083"/>
      <c r="D8" s="1285" t="s">
        <v>4627</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4.2'!A1" display="REGRESAR"/>
    <hyperlink ref="D8" r:id="rId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O49"/>
  <sheetViews>
    <sheetView showGridLines="0" workbookViewId="0">
      <pane ySplit="1" topLeftCell="A2" activePane="bottomLeft" state="frozen"/>
      <selection pane="bottomLeft"/>
    </sheetView>
  </sheetViews>
  <sheetFormatPr baseColWidth="10" defaultColWidth="11.42578125" defaultRowHeight="11.25" x14ac:dyDescent="0.2"/>
  <cols>
    <col min="1" max="2" width="16.42578125" style="26" customWidth="1"/>
    <col min="3" max="3" width="7.140625" style="26" customWidth="1"/>
    <col min="4" max="4" width="9.140625" style="26" customWidth="1"/>
    <col min="5" max="5" width="2.140625" style="26" customWidth="1"/>
    <col min="6" max="6" width="7" style="26" customWidth="1"/>
    <col min="7" max="7" width="4.42578125" style="26" customWidth="1"/>
    <col min="8" max="8" width="4.5703125" style="26" customWidth="1"/>
    <col min="9" max="9" width="2.85546875" style="26" customWidth="1"/>
    <col min="10" max="10" width="10" style="26" customWidth="1"/>
    <col min="11" max="11" width="5.140625" style="26" customWidth="1"/>
    <col min="12" max="12" width="2.42578125" style="26" customWidth="1"/>
    <col min="13" max="13" width="8.7109375" style="26" customWidth="1"/>
    <col min="14" max="14" width="2.5703125" style="26" customWidth="1"/>
    <col min="15" max="15" width="5.85546875" style="26" customWidth="1"/>
    <col min="16" max="16" width="2.85546875" style="26" customWidth="1"/>
    <col min="17" max="17" width="2.140625" style="26" customWidth="1"/>
    <col min="18" max="18" width="6.7109375" style="26" customWidth="1"/>
    <col min="19" max="19" width="1.85546875" style="26" customWidth="1"/>
    <col min="20" max="20" width="5.7109375" style="26" customWidth="1"/>
    <col min="21" max="21" width="2.28515625" style="26" customWidth="1"/>
    <col min="22" max="22" width="2.42578125" style="26" customWidth="1"/>
    <col min="23" max="23" width="5.5703125" style="26" customWidth="1"/>
    <col min="24" max="24" width="2.42578125" style="26" customWidth="1"/>
    <col min="25" max="25" width="8.42578125" style="26" customWidth="1"/>
    <col min="26" max="26" width="1.85546875" style="26" customWidth="1"/>
    <col min="27" max="27" width="6.7109375" style="26" customWidth="1"/>
    <col min="28" max="28" width="1.7109375" style="26" customWidth="1"/>
    <col min="29" max="29" width="8" style="26" customWidth="1"/>
    <col min="30" max="30" width="2.85546875" style="26" customWidth="1"/>
    <col min="31" max="31" width="1.7109375" style="26" customWidth="1"/>
    <col min="32" max="32" width="8" style="26" customWidth="1"/>
    <col min="33" max="33" width="2" style="26" customWidth="1"/>
    <col min="34" max="34" width="9" style="26" customWidth="1"/>
    <col min="35" max="35" width="2.42578125" style="26" customWidth="1"/>
    <col min="36" max="36" width="1.42578125" style="26" customWidth="1"/>
    <col min="37" max="37" width="7" style="26" customWidth="1"/>
    <col min="38" max="38" width="1.5703125" style="26" customWidth="1"/>
    <col min="39" max="39" width="1.85546875" style="26" customWidth="1"/>
    <col min="40" max="40" width="6.7109375" style="26" customWidth="1"/>
    <col min="41" max="41" width="2.5703125" style="26" customWidth="1"/>
    <col min="42" max="42" width="11.42578125" style="26"/>
    <col min="43" max="43" width="12" style="26" customWidth="1"/>
    <col min="44" max="79" width="11.42578125" style="26"/>
    <col min="80" max="80" width="12.28515625" style="26" customWidth="1"/>
    <col min="81" max="95" width="11.42578125" style="26"/>
    <col min="96" max="96" width="12.28515625" style="26" customWidth="1"/>
    <col min="97" max="109" width="11.42578125" style="26"/>
    <col min="110" max="110" width="12.7109375" style="26" customWidth="1"/>
    <col min="111" max="120" width="11.42578125" style="26"/>
    <col min="121" max="121" width="11.85546875" style="26" customWidth="1"/>
    <col min="122" max="128" width="11.42578125" style="26"/>
    <col min="129" max="129" width="11.85546875" style="26" customWidth="1"/>
    <col min="130" max="16384" width="11.42578125" style="26"/>
  </cols>
  <sheetData>
    <row r="1" spans="1:41" ht="15" x14ac:dyDescent="0.25">
      <c r="A1" s="25" t="s">
        <v>730</v>
      </c>
      <c r="C1" s="2077" t="s">
        <v>830</v>
      </c>
      <c r="D1" s="2077"/>
      <c r="T1" s="132"/>
    </row>
    <row r="3" spans="1:41" s="6" customFormat="1" ht="12.75" customHeight="1" x14ac:dyDescent="0.2">
      <c r="A3" s="2072" t="s">
        <v>732</v>
      </c>
      <c r="B3" s="2072"/>
      <c r="C3" s="2073" t="s">
        <v>691</v>
      </c>
      <c r="D3" s="2074"/>
      <c r="E3" s="2074"/>
      <c r="F3" s="2074"/>
      <c r="G3" s="2074"/>
      <c r="H3" s="2074"/>
      <c r="I3" s="2074"/>
      <c r="J3" s="2074"/>
      <c r="K3" s="2074"/>
      <c r="L3" s="2074"/>
      <c r="M3" s="2074"/>
      <c r="N3" s="2074"/>
      <c r="O3" s="2074"/>
      <c r="P3" s="2074"/>
      <c r="Q3" s="2074"/>
      <c r="R3" s="2074"/>
      <c r="S3" s="2074"/>
      <c r="T3" s="2074"/>
      <c r="U3" s="2074"/>
      <c r="V3" s="2074"/>
      <c r="W3" s="2074"/>
      <c r="X3" s="2074"/>
      <c r="Y3" s="133"/>
      <c r="Z3" s="133"/>
      <c r="AA3" s="133"/>
      <c r="AB3" s="133"/>
      <c r="AC3" s="133"/>
    </row>
    <row r="4" spans="1:41" s="6" customFormat="1" ht="32.25" customHeight="1" x14ac:dyDescent="0.2">
      <c r="A4" s="2072" t="s">
        <v>733</v>
      </c>
      <c r="B4" s="2072"/>
      <c r="C4" s="2073" t="s">
        <v>30</v>
      </c>
      <c r="D4" s="2074"/>
      <c r="E4" s="2074"/>
      <c r="F4" s="2074"/>
      <c r="G4" s="2074"/>
      <c r="H4" s="2074"/>
      <c r="I4" s="2074"/>
      <c r="J4" s="2074"/>
      <c r="K4" s="2074"/>
      <c r="L4" s="2074"/>
      <c r="M4" s="2074"/>
      <c r="N4" s="2074"/>
      <c r="O4" s="2074"/>
      <c r="P4" s="2074"/>
      <c r="Q4" s="2074"/>
      <c r="R4" s="2074"/>
      <c r="S4" s="2100"/>
      <c r="T4" s="2100"/>
      <c r="U4" s="2100"/>
      <c r="V4" s="2100"/>
      <c r="W4" s="2100"/>
      <c r="X4" s="2100"/>
      <c r="Y4" s="133"/>
      <c r="Z4" s="133"/>
      <c r="AA4" s="133"/>
      <c r="AB4" s="133"/>
      <c r="AC4" s="133"/>
    </row>
    <row r="5" spans="1:41" s="6" customFormat="1" ht="15" x14ac:dyDescent="0.2">
      <c r="A5" s="2072" t="s">
        <v>735</v>
      </c>
      <c r="B5" s="2072"/>
      <c r="C5" s="2073" t="s">
        <v>865</v>
      </c>
      <c r="D5" s="2074"/>
      <c r="E5" s="2074"/>
      <c r="F5" s="2074"/>
      <c r="G5" s="2074"/>
      <c r="H5" s="2074"/>
      <c r="I5" s="2074"/>
      <c r="J5" s="2074"/>
      <c r="K5" s="2074"/>
      <c r="L5" s="2074"/>
      <c r="M5" s="2074"/>
      <c r="N5" s="2074"/>
      <c r="O5" s="2074"/>
      <c r="P5" s="2074"/>
      <c r="Q5" s="2074"/>
      <c r="R5" s="2074"/>
      <c r="S5" s="2100"/>
      <c r="T5" s="2100"/>
      <c r="U5" s="2100"/>
      <c r="V5" s="2100"/>
      <c r="W5" s="2100"/>
      <c r="X5" s="2100"/>
      <c r="Y5" s="133"/>
      <c r="Z5" s="133"/>
      <c r="AA5" s="133"/>
      <c r="AB5" s="133"/>
      <c r="AC5" s="133"/>
    </row>
    <row r="6" spans="1:41" s="6" customFormat="1" ht="15" x14ac:dyDescent="0.2">
      <c r="A6" s="2072" t="s">
        <v>815</v>
      </c>
      <c r="B6" s="2072"/>
      <c r="C6" s="2073" t="s">
        <v>866</v>
      </c>
      <c r="D6" s="2074"/>
      <c r="E6" s="2074"/>
      <c r="F6" s="2074"/>
      <c r="G6" s="2074"/>
      <c r="H6" s="2074"/>
      <c r="I6" s="2074"/>
      <c r="J6" s="2074"/>
      <c r="K6" s="2074"/>
      <c r="L6" s="2074"/>
      <c r="M6" s="2074"/>
      <c r="N6" s="2074"/>
      <c r="O6" s="2074"/>
      <c r="P6" s="2074"/>
      <c r="Q6" s="2074"/>
      <c r="R6" s="2074"/>
      <c r="S6" s="2100"/>
      <c r="T6" s="2100"/>
      <c r="U6" s="2100"/>
      <c r="V6" s="2100"/>
      <c r="W6" s="2100"/>
      <c r="X6" s="2100"/>
      <c r="Y6" s="133"/>
      <c r="Z6" s="133"/>
      <c r="AA6" s="133"/>
      <c r="AB6" s="133"/>
      <c r="AC6" s="133"/>
    </row>
    <row r="7" spans="1:41" s="71" customFormat="1" ht="15" x14ac:dyDescent="0.2">
      <c r="C7" s="122"/>
      <c r="D7" s="122"/>
      <c r="E7" s="134"/>
    </row>
    <row r="9" spans="1:41" ht="15" x14ac:dyDescent="0.25">
      <c r="C9" s="1098" t="s">
        <v>866</v>
      </c>
      <c r="D9" s="1098"/>
      <c r="E9" s="1098"/>
      <c r="F9" s="1098"/>
      <c r="G9" s="1098"/>
      <c r="H9" s="1098"/>
      <c r="I9" s="1098"/>
      <c r="J9" s="1098"/>
      <c r="K9" s="1098"/>
      <c r="L9" s="1098"/>
      <c r="M9" s="1098"/>
      <c r="N9" s="1098"/>
      <c r="O9" s="1098"/>
      <c r="P9" s="1098"/>
      <c r="Q9" s="1098"/>
      <c r="R9" s="1098"/>
      <c r="S9" s="1098"/>
      <c r="T9" s="1098"/>
      <c r="U9" s="1098"/>
      <c r="V9" s="1098"/>
      <c r="W9" s="1098"/>
      <c r="X9" s="1098"/>
      <c r="Y9" s="1098"/>
      <c r="Z9" s="1098"/>
      <c r="AA9" s="1098"/>
      <c r="AB9" s="1098"/>
      <c r="AC9" s="1098"/>
      <c r="AD9" s="1098"/>
      <c r="AE9" s="1098"/>
      <c r="AF9" s="1098"/>
      <c r="AG9" s="1098"/>
      <c r="AH9" s="1098"/>
      <c r="AI9" s="1098"/>
      <c r="AJ9" s="1098"/>
      <c r="AK9" s="1098"/>
      <c r="AL9" s="1098"/>
      <c r="AM9" s="1098"/>
      <c r="AN9" s="1098"/>
      <c r="AO9" s="1099"/>
    </row>
    <row r="10" spans="1:41" ht="24.75" customHeight="1" x14ac:dyDescent="0.2">
      <c r="C10" s="2116" t="s">
        <v>867</v>
      </c>
      <c r="D10" s="2116" t="s">
        <v>848</v>
      </c>
      <c r="E10" s="2041"/>
      <c r="F10" s="2070" t="s">
        <v>868</v>
      </c>
      <c r="G10" s="2070"/>
      <c r="H10" s="2070"/>
      <c r="I10" s="2070"/>
      <c r="J10" s="2070" t="s">
        <v>869</v>
      </c>
      <c r="K10" s="2070"/>
      <c r="L10" s="2070"/>
      <c r="M10" s="2070" t="s">
        <v>870</v>
      </c>
      <c r="N10" s="2070"/>
      <c r="O10" s="2070"/>
      <c r="P10" s="2070"/>
      <c r="Q10" s="2039"/>
      <c r="R10" s="2070" t="s">
        <v>871</v>
      </c>
      <c r="S10" s="2070"/>
      <c r="T10" s="2070"/>
      <c r="U10" s="2070"/>
      <c r="V10" s="2039"/>
      <c r="W10" s="2070" t="s">
        <v>872</v>
      </c>
      <c r="X10" s="2070"/>
      <c r="Y10" s="2070"/>
      <c r="Z10" s="2070"/>
      <c r="AA10" s="2070" t="s">
        <v>873</v>
      </c>
      <c r="AB10" s="2070"/>
      <c r="AC10" s="2070"/>
      <c r="AD10" s="2070"/>
      <c r="AE10" s="2041"/>
      <c r="AF10" s="2070" t="s">
        <v>874</v>
      </c>
      <c r="AG10" s="2070"/>
      <c r="AH10" s="2070"/>
      <c r="AI10" s="2070"/>
      <c r="AJ10" s="2041"/>
      <c r="AK10" s="2070" t="s">
        <v>875</v>
      </c>
      <c r="AL10" s="2070"/>
      <c r="AM10" s="2039"/>
      <c r="AN10" s="2112" t="s">
        <v>876</v>
      </c>
      <c r="AO10" s="2112"/>
    </row>
    <row r="11" spans="1:41" ht="22.5" customHeight="1" x14ac:dyDescent="0.2">
      <c r="C11" s="2117"/>
      <c r="D11" s="2117"/>
      <c r="E11" s="2038"/>
      <c r="F11" s="2070" t="s">
        <v>877</v>
      </c>
      <c r="G11" s="2070"/>
      <c r="H11" s="2038" t="s">
        <v>878</v>
      </c>
      <c r="I11" s="2038"/>
      <c r="J11" s="2038" t="s">
        <v>877</v>
      </c>
      <c r="K11" s="2038" t="s">
        <v>878</v>
      </c>
      <c r="L11" s="2038"/>
      <c r="M11" s="2070" t="s">
        <v>879</v>
      </c>
      <c r="N11" s="2070"/>
      <c r="O11" s="2070" t="s">
        <v>878</v>
      </c>
      <c r="P11" s="2070"/>
      <c r="Q11" s="2038"/>
      <c r="R11" s="2070" t="s">
        <v>879</v>
      </c>
      <c r="S11" s="2070"/>
      <c r="T11" s="2070" t="s">
        <v>878</v>
      </c>
      <c r="U11" s="2070"/>
      <c r="V11" s="2038"/>
      <c r="W11" s="2070" t="s">
        <v>879</v>
      </c>
      <c r="X11" s="2070"/>
      <c r="Y11" s="2038" t="s">
        <v>878</v>
      </c>
      <c r="Z11" s="2038"/>
      <c r="AA11" s="2070" t="s">
        <v>879</v>
      </c>
      <c r="AB11" s="2070"/>
      <c r="AC11" s="2070" t="s">
        <v>878</v>
      </c>
      <c r="AD11" s="2070"/>
      <c r="AE11" s="2038"/>
      <c r="AF11" s="2070" t="s">
        <v>879</v>
      </c>
      <c r="AG11" s="2070"/>
      <c r="AH11" s="2070" t="s">
        <v>878</v>
      </c>
      <c r="AI11" s="2070"/>
      <c r="AJ11" s="2038"/>
      <c r="AK11" s="2070" t="s">
        <v>879</v>
      </c>
      <c r="AL11" s="2070"/>
      <c r="AM11" s="2038"/>
      <c r="AN11" s="2070" t="s">
        <v>879</v>
      </c>
      <c r="AO11" s="2070"/>
    </row>
    <row r="12" spans="1:41" ht="15" x14ac:dyDescent="0.25">
      <c r="C12" s="2043">
        <v>1990</v>
      </c>
      <c r="D12" s="137">
        <v>3029336</v>
      </c>
      <c r="E12" s="2043"/>
      <c r="F12" s="138">
        <v>16</v>
      </c>
      <c r="G12" s="138"/>
      <c r="H12" s="1094">
        <f>+F12/D12*100000</f>
        <v>0.52816854914740397</v>
      </c>
      <c r="I12" s="1095"/>
      <c r="J12" s="1095">
        <v>1</v>
      </c>
      <c r="K12" s="1094">
        <f>+J12/D12*100000</f>
        <v>3.3010534321712748E-2</v>
      </c>
      <c r="L12" s="138"/>
      <c r="M12" s="138">
        <v>1241</v>
      </c>
      <c r="N12" s="138"/>
      <c r="O12" s="138">
        <f>+M12/D12*100000</f>
        <v>40.966073093245519</v>
      </c>
      <c r="P12" s="138"/>
      <c r="Q12" s="138"/>
      <c r="R12" s="138">
        <v>746</v>
      </c>
      <c r="S12" s="138"/>
      <c r="T12" s="138">
        <f>+R12/D12*100000</f>
        <v>24.62585860399771</v>
      </c>
      <c r="U12" s="138"/>
      <c r="V12" s="138"/>
      <c r="W12" s="137">
        <v>0</v>
      </c>
      <c r="X12" s="138"/>
      <c r="Y12" s="1094">
        <f>+W12/D12*100000</f>
        <v>0</v>
      </c>
      <c r="Z12" s="138"/>
      <c r="AA12" s="138">
        <v>90</v>
      </c>
      <c r="AB12" s="138"/>
      <c r="AC12" s="1100">
        <f>+AA12/D12*100000</f>
        <v>2.9709480889541471</v>
      </c>
      <c r="AD12" s="1094"/>
      <c r="AE12" s="138"/>
      <c r="AF12" s="138">
        <v>0</v>
      </c>
      <c r="AG12" s="138"/>
      <c r="AH12" s="139">
        <f>+AF12/D12*100000</f>
        <v>0</v>
      </c>
      <c r="AI12" s="139"/>
      <c r="AJ12" s="138"/>
      <c r="AK12" s="138">
        <v>236</v>
      </c>
      <c r="AL12" s="138"/>
      <c r="AM12" s="138"/>
      <c r="AN12" s="138">
        <v>227</v>
      </c>
      <c r="AO12" s="902"/>
    </row>
    <row r="13" spans="1:41" ht="15" x14ac:dyDescent="0.25">
      <c r="C13" s="2043">
        <v>1991</v>
      </c>
      <c r="D13" s="137">
        <v>3101536</v>
      </c>
      <c r="E13" s="2043"/>
      <c r="F13" s="138">
        <v>60</v>
      </c>
      <c r="G13" s="138"/>
      <c r="H13" s="1094">
        <f t="shared" ref="H13:H41" si="0">+F13/D13*100000</f>
        <v>1.9345253448613846</v>
      </c>
      <c r="I13" s="1095"/>
      <c r="J13" s="1095">
        <v>1</v>
      </c>
      <c r="K13" s="1094">
        <f t="shared" ref="K13:K41" si="1">+J13/D13*100000</f>
        <v>3.2242089081023079E-2</v>
      </c>
      <c r="L13" s="138"/>
      <c r="M13" s="138">
        <v>49527</v>
      </c>
      <c r="N13" s="138"/>
      <c r="O13" s="138">
        <f t="shared" ref="O13:O38" si="2">+M13/D13*100000</f>
        <v>1596.8539459158303</v>
      </c>
      <c r="P13" s="138"/>
      <c r="Q13" s="138"/>
      <c r="R13" s="138">
        <v>1272</v>
      </c>
      <c r="S13" s="138"/>
      <c r="T13" s="138">
        <f t="shared" ref="T13:T38" si="3">+R13/D13*100000</f>
        <v>41.011937311061352</v>
      </c>
      <c r="U13" s="138"/>
      <c r="V13" s="138"/>
      <c r="W13" s="137">
        <v>0</v>
      </c>
      <c r="X13" s="138"/>
      <c r="Y13" s="1094">
        <f t="shared" ref="Y13:Y41" si="4">+W13/D13*100000</f>
        <v>0</v>
      </c>
      <c r="Z13" s="138"/>
      <c r="AA13" s="138">
        <v>1670</v>
      </c>
      <c r="AB13" s="138"/>
      <c r="AC13" s="1100">
        <f t="shared" ref="AC13:AC38" si="5">+AA13/D13*100000</f>
        <v>53.844288765308548</v>
      </c>
      <c r="AD13" s="1094"/>
      <c r="AE13" s="138"/>
      <c r="AF13" s="138">
        <v>0</v>
      </c>
      <c r="AG13" s="138"/>
      <c r="AH13" s="139">
        <f t="shared" ref="AH13:AH38" si="6">+AF13/D13*100000</f>
        <v>0</v>
      </c>
      <c r="AI13" s="139"/>
      <c r="AJ13" s="138"/>
      <c r="AK13" s="138">
        <v>4451</v>
      </c>
      <c r="AL13" s="138"/>
      <c r="AM13" s="138"/>
      <c r="AN13" s="138">
        <v>7771</v>
      </c>
      <c r="AO13" s="902"/>
    </row>
    <row r="14" spans="1:41" ht="15" x14ac:dyDescent="0.25">
      <c r="C14" s="2043">
        <v>1992</v>
      </c>
      <c r="D14" s="137">
        <v>3170537</v>
      </c>
      <c r="E14" s="2043"/>
      <c r="F14" s="138">
        <v>19</v>
      </c>
      <c r="G14" s="138"/>
      <c r="H14" s="1094">
        <f t="shared" si="0"/>
        <v>0.59926756886924837</v>
      </c>
      <c r="I14" s="1095"/>
      <c r="J14" s="1095">
        <v>0</v>
      </c>
      <c r="K14" s="1094">
        <f t="shared" si="1"/>
        <v>0</v>
      </c>
      <c r="L14" s="138"/>
      <c r="M14" s="138">
        <v>7049</v>
      </c>
      <c r="N14" s="138"/>
      <c r="O14" s="138">
        <f t="shared" si="2"/>
        <v>222.32826805049112</v>
      </c>
      <c r="P14" s="138"/>
      <c r="Q14" s="138"/>
      <c r="R14" s="138">
        <v>1883</v>
      </c>
      <c r="S14" s="138"/>
      <c r="T14" s="138">
        <f t="shared" si="3"/>
        <v>59.390570114778669</v>
      </c>
      <c r="U14" s="138"/>
      <c r="V14" s="138"/>
      <c r="W14" s="137">
        <v>0</v>
      </c>
      <c r="X14" s="138"/>
      <c r="Y14" s="1094">
        <f t="shared" si="4"/>
        <v>0</v>
      </c>
      <c r="Z14" s="138"/>
      <c r="AA14" s="138">
        <v>0</v>
      </c>
      <c r="AB14" s="138"/>
      <c r="AC14" s="1100">
        <f t="shared" si="5"/>
        <v>0</v>
      </c>
      <c r="AD14" s="1094"/>
      <c r="AE14" s="138"/>
      <c r="AF14" s="138">
        <v>0</v>
      </c>
      <c r="AG14" s="138"/>
      <c r="AH14" s="139">
        <f t="shared" si="6"/>
        <v>0</v>
      </c>
      <c r="AI14" s="139"/>
      <c r="AJ14" s="138"/>
      <c r="AK14" s="138">
        <v>50</v>
      </c>
      <c r="AL14" s="138"/>
      <c r="AM14" s="138"/>
      <c r="AN14" s="138">
        <v>118</v>
      </c>
      <c r="AO14" s="902"/>
    </row>
    <row r="15" spans="1:41" ht="15" x14ac:dyDescent="0.25">
      <c r="C15" s="2043">
        <v>1993</v>
      </c>
      <c r="D15" s="137">
        <v>3239868</v>
      </c>
      <c r="E15" s="2043"/>
      <c r="F15" s="138">
        <v>15</v>
      </c>
      <c r="G15" s="138"/>
      <c r="H15" s="1094">
        <f t="shared" si="0"/>
        <v>0.46298182518547049</v>
      </c>
      <c r="I15" s="1095"/>
      <c r="J15" s="1095">
        <v>0</v>
      </c>
      <c r="K15" s="1094">
        <f t="shared" si="1"/>
        <v>0</v>
      </c>
      <c r="L15" s="138"/>
      <c r="M15" s="138">
        <v>860</v>
      </c>
      <c r="N15" s="138"/>
      <c r="O15" s="138">
        <f t="shared" si="2"/>
        <v>26.544291310633643</v>
      </c>
      <c r="P15" s="138"/>
      <c r="Q15" s="138"/>
      <c r="R15" s="138">
        <v>352</v>
      </c>
      <c r="S15" s="138"/>
      <c r="T15" s="138">
        <f t="shared" si="3"/>
        <v>10.864640164352375</v>
      </c>
      <c r="U15" s="138"/>
      <c r="V15" s="138"/>
      <c r="W15" s="137">
        <v>0</v>
      </c>
      <c r="X15" s="138"/>
      <c r="Y15" s="1094">
        <f t="shared" si="4"/>
        <v>0</v>
      </c>
      <c r="Z15" s="138"/>
      <c r="AA15" s="138">
        <v>0</v>
      </c>
      <c r="AB15" s="138"/>
      <c r="AC15" s="1100">
        <f t="shared" si="5"/>
        <v>0</v>
      </c>
      <c r="AD15" s="1094"/>
      <c r="AE15" s="138"/>
      <c r="AF15" s="138">
        <v>2000</v>
      </c>
      <c r="AG15" s="138"/>
      <c r="AH15" s="139">
        <f t="shared" si="6"/>
        <v>61.730910024729397</v>
      </c>
      <c r="AI15" s="139"/>
      <c r="AJ15" s="138"/>
      <c r="AK15" s="138">
        <v>76</v>
      </c>
      <c r="AL15" s="138"/>
      <c r="AM15" s="138"/>
      <c r="AN15" s="138">
        <v>668</v>
      </c>
      <c r="AO15" s="902"/>
    </row>
    <row r="16" spans="1:41" ht="15" x14ac:dyDescent="0.25">
      <c r="C16" s="2043">
        <v>1994</v>
      </c>
      <c r="D16" s="137">
        <v>3334223</v>
      </c>
      <c r="E16" s="2043"/>
      <c r="F16" s="138">
        <v>28</v>
      </c>
      <c r="G16" s="138"/>
      <c r="H16" s="1094">
        <f t="shared" si="0"/>
        <v>0.83977586382194591</v>
      </c>
      <c r="I16" s="1095"/>
      <c r="J16" s="1095">
        <v>4</v>
      </c>
      <c r="K16" s="1094">
        <f t="shared" si="1"/>
        <v>0.11996798054599228</v>
      </c>
      <c r="L16" s="138"/>
      <c r="M16" s="138">
        <v>13114</v>
      </c>
      <c r="N16" s="138"/>
      <c r="O16" s="138">
        <f t="shared" si="2"/>
        <v>393.3150242200357</v>
      </c>
      <c r="P16" s="138"/>
      <c r="Q16" s="138"/>
      <c r="R16" s="138">
        <v>190</v>
      </c>
      <c r="S16" s="138"/>
      <c r="T16" s="138">
        <f t="shared" si="3"/>
        <v>5.6984790759346327</v>
      </c>
      <c r="U16" s="138"/>
      <c r="V16" s="138"/>
      <c r="W16" s="137">
        <v>0</v>
      </c>
      <c r="X16" s="138"/>
      <c r="Y16" s="1094">
        <f t="shared" si="4"/>
        <v>0</v>
      </c>
      <c r="Z16" s="138"/>
      <c r="AA16" s="138">
        <v>0</v>
      </c>
      <c r="AB16" s="138"/>
      <c r="AC16" s="1100">
        <f t="shared" si="5"/>
        <v>0</v>
      </c>
      <c r="AD16" s="1094"/>
      <c r="AE16" s="138"/>
      <c r="AF16" s="138">
        <v>3251</v>
      </c>
      <c r="AG16" s="138"/>
      <c r="AH16" s="139">
        <f t="shared" si="6"/>
        <v>97.503976188755217</v>
      </c>
      <c r="AI16" s="139"/>
      <c r="AJ16" s="138"/>
      <c r="AK16" s="138">
        <v>302</v>
      </c>
      <c r="AL16" s="138"/>
      <c r="AM16" s="138"/>
      <c r="AN16" s="138">
        <v>114</v>
      </c>
      <c r="AO16" s="902"/>
    </row>
    <row r="17" spans="3:41" ht="15" x14ac:dyDescent="0.25">
      <c r="C17" s="2043">
        <v>1995</v>
      </c>
      <c r="D17" s="137">
        <v>3428278</v>
      </c>
      <c r="E17" s="2043"/>
      <c r="F17" s="138">
        <v>13</v>
      </c>
      <c r="G17" s="138"/>
      <c r="H17" s="1094">
        <f t="shared" si="0"/>
        <v>0.37919911979133547</v>
      </c>
      <c r="I17" s="1095"/>
      <c r="J17" s="1095">
        <v>0</v>
      </c>
      <c r="K17" s="1094">
        <f t="shared" si="1"/>
        <v>0</v>
      </c>
      <c r="L17" s="138"/>
      <c r="M17" s="138">
        <v>7497</v>
      </c>
      <c r="N17" s="138"/>
      <c r="O17" s="138">
        <f t="shared" si="2"/>
        <v>218.68121546735705</v>
      </c>
      <c r="P17" s="138"/>
      <c r="Q17" s="138"/>
      <c r="R17" s="138">
        <v>4018</v>
      </c>
      <c r="S17" s="138"/>
      <c r="T17" s="138">
        <f t="shared" si="3"/>
        <v>117.20169717858353</v>
      </c>
      <c r="U17" s="138"/>
      <c r="V17" s="138"/>
      <c r="W17" s="137">
        <v>0</v>
      </c>
      <c r="X17" s="138"/>
      <c r="Y17" s="1094">
        <f t="shared" si="4"/>
        <v>0</v>
      </c>
      <c r="Z17" s="138"/>
      <c r="AA17" s="138">
        <v>0</v>
      </c>
      <c r="AB17" s="138"/>
      <c r="AC17" s="1100">
        <f t="shared" si="5"/>
        <v>0</v>
      </c>
      <c r="AD17" s="1094"/>
      <c r="AE17" s="138"/>
      <c r="AF17" s="138">
        <v>116</v>
      </c>
      <c r="AG17" s="138"/>
      <c r="AH17" s="139">
        <f t="shared" si="6"/>
        <v>3.3836229150611477</v>
      </c>
      <c r="AI17" s="139"/>
      <c r="AJ17" s="138"/>
      <c r="AK17" s="138">
        <v>130</v>
      </c>
      <c r="AL17" s="138"/>
      <c r="AM17" s="138"/>
      <c r="AN17" s="138">
        <v>878</v>
      </c>
      <c r="AO17" s="902"/>
    </row>
    <row r="18" spans="3:41" ht="15" x14ac:dyDescent="0.25">
      <c r="C18" s="2043">
        <v>1996</v>
      </c>
      <c r="D18" s="137">
        <v>3520866</v>
      </c>
      <c r="E18" s="2043"/>
      <c r="F18" s="138">
        <v>57</v>
      </c>
      <c r="G18" s="138"/>
      <c r="H18" s="1094">
        <f t="shared" si="0"/>
        <v>1.6189198907314282</v>
      </c>
      <c r="I18" s="1095"/>
      <c r="J18" s="1095">
        <v>0</v>
      </c>
      <c r="K18" s="1094">
        <f t="shared" si="1"/>
        <v>0</v>
      </c>
      <c r="L18" s="138"/>
      <c r="M18" s="138">
        <v>12346</v>
      </c>
      <c r="N18" s="138"/>
      <c r="O18" s="138">
        <f t="shared" si="2"/>
        <v>350.65236791175806</v>
      </c>
      <c r="P18" s="138"/>
      <c r="Q18" s="138"/>
      <c r="R18" s="138">
        <v>6551</v>
      </c>
      <c r="S18" s="138"/>
      <c r="T18" s="138">
        <f t="shared" si="3"/>
        <v>186.06217902072956</v>
      </c>
      <c r="U18" s="138"/>
      <c r="V18" s="138"/>
      <c r="W18" s="137">
        <v>0</v>
      </c>
      <c r="X18" s="138"/>
      <c r="Y18" s="1094">
        <f t="shared" si="4"/>
        <v>0</v>
      </c>
      <c r="Z18" s="138"/>
      <c r="AA18" s="138">
        <v>139</v>
      </c>
      <c r="AB18" s="138"/>
      <c r="AC18" s="1100">
        <f t="shared" si="5"/>
        <v>3.9478923651169908</v>
      </c>
      <c r="AD18" s="1094"/>
      <c r="AE18" s="138"/>
      <c r="AF18" s="138">
        <v>722</v>
      </c>
      <c r="AG18" s="138"/>
      <c r="AH18" s="139">
        <f t="shared" si="6"/>
        <v>20.50631861593142</v>
      </c>
      <c r="AI18" s="139"/>
      <c r="AJ18" s="138"/>
      <c r="AK18" s="138">
        <v>683</v>
      </c>
      <c r="AL18" s="138"/>
      <c r="AM18" s="138"/>
      <c r="AN18" s="138">
        <v>1057</v>
      </c>
      <c r="AO18" s="902"/>
    </row>
    <row r="19" spans="3:41" ht="15" x14ac:dyDescent="0.25">
      <c r="C19" s="2043">
        <v>1997</v>
      </c>
      <c r="D19" s="137">
        <v>3611224</v>
      </c>
      <c r="E19" s="2043"/>
      <c r="F19" s="138">
        <v>20</v>
      </c>
      <c r="G19" s="138"/>
      <c r="H19" s="1094">
        <f t="shared" si="0"/>
        <v>0.55382884030456159</v>
      </c>
      <c r="I19" s="1095"/>
      <c r="J19" s="1095">
        <v>2</v>
      </c>
      <c r="K19" s="1094">
        <f t="shared" si="1"/>
        <v>5.5382884030456159E-2</v>
      </c>
      <c r="L19" s="138"/>
      <c r="M19" s="138">
        <v>1714</v>
      </c>
      <c r="N19" s="138"/>
      <c r="O19" s="138">
        <f t="shared" si="2"/>
        <v>47.463131614100924</v>
      </c>
      <c r="P19" s="138"/>
      <c r="Q19" s="138"/>
      <c r="R19" s="138">
        <v>1235</v>
      </c>
      <c r="S19" s="138"/>
      <c r="T19" s="138">
        <f t="shared" si="3"/>
        <v>34.198930888806679</v>
      </c>
      <c r="U19" s="138"/>
      <c r="V19" s="138"/>
      <c r="W19" s="137">
        <v>0</v>
      </c>
      <c r="X19" s="138"/>
      <c r="Y19" s="1094">
        <f t="shared" si="4"/>
        <v>0</v>
      </c>
      <c r="Z19" s="138"/>
      <c r="AA19" s="138">
        <v>14</v>
      </c>
      <c r="AB19" s="138"/>
      <c r="AC19" s="1100">
        <f t="shared" si="5"/>
        <v>0.38768018821319311</v>
      </c>
      <c r="AD19" s="1094"/>
      <c r="AE19" s="138"/>
      <c r="AF19" s="138">
        <v>105</v>
      </c>
      <c r="AG19" s="138"/>
      <c r="AH19" s="139">
        <f t="shared" si="6"/>
        <v>2.9076014115989484</v>
      </c>
      <c r="AI19" s="139"/>
      <c r="AJ19" s="138"/>
      <c r="AK19" s="138">
        <v>81</v>
      </c>
      <c r="AL19" s="138"/>
      <c r="AM19" s="138"/>
      <c r="AN19" s="138">
        <v>1059</v>
      </c>
      <c r="AO19" s="902"/>
    </row>
    <row r="20" spans="3:41" ht="15" x14ac:dyDescent="0.25">
      <c r="C20" s="2043">
        <v>1998</v>
      </c>
      <c r="D20" s="137">
        <v>3699939</v>
      </c>
      <c r="E20" s="2043"/>
      <c r="F20" s="138">
        <v>14</v>
      </c>
      <c r="G20" s="138"/>
      <c r="H20" s="1094">
        <f t="shared" si="0"/>
        <v>0.37838461661124684</v>
      </c>
      <c r="I20" s="1095"/>
      <c r="J20" s="1095">
        <v>2</v>
      </c>
      <c r="K20" s="1094">
        <f t="shared" si="1"/>
        <v>5.405494523017812E-2</v>
      </c>
      <c r="L20" s="138"/>
      <c r="M20" s="138">
        <v>7467</v>
      </c>
      <c r="N20" s="138"/>
      <c r="O20" s="138">
        <f t="shared" si="2"/>
        <v>201.81413801687</v>
      </c>
      <c r="P20" s="138"/>
      <c r="Q20" s="138"/>
      <c r="R20" s="138">
        <v>8006</v>
      </c>
      <c r="S20" s="138"/>
      <c r="T20" s="138">
        <f t="shared" si="3"/>
        <v>216.38194575640301</v>
      </c>
      <c r="U20" s="138"/>
      <c r="V20" s="138"/>
      <c r="W20" s="137">
        <v>2</v>
      </c>
      <c r="X20" s="138"/>
      <c r="Y20" s="1094">
        <f t="shared" si="4"/>
        <v>5.405494523017812E-2</v>
      </c>
      <c r="Z20" s="138"/>
      <c r="AA20" s="138">
        <v>243</v>
      </c>
      <c r="AB20" s="138"/>
      <c r="AC20" s="1100">
        <f t="shared" si="5"/>
        <v>6.567675845466642</v>
      </c>
      <c r="AD20" s="1094"/>
      <c r="AE20" s="138"/>
      <c r="AF20" s="138">
        <v>911</v>
      </c>
      <c r="AG20" s="138"/>
      <c r="AH20" s="139">
        <f t="shared" si="6"/>
        <v>24.622027552346132</v>
      </c>
      <c r="AI20" s="139"/>
      <c r="AJ20" s="138"/>
      <c r="AK20" s="138">
        <v>122</v>
      </c>
      <c r="AL20" s="138"/>
      <c r="AM20" s="138"/>
      <c r="AN20" s="138">
        <v>1815</v>
      </c>
      <c r="AO20" s="902"/>
    </row>
    <row r="21" spans="3:41" ht="15" x14ac:dyDescent="0.25">
      <c r="C21" s="2043">
        <v>1999</v>
      </c>
      <c r="D21" s="137">
        <v>3786841</v>
      </c>
      <c r="E21" s="2043"/>
      <c r="F21" s="138">
        <v>12</v>
      </c>
      <c r="G21" s="138"/>
      <c r="H21" s="1094">
        <f t="shared" si="0"/>
        <v>0.31688681938322733</v>
      </c>
      <c r="I21" s="1095"/>
      <c r="J21" s="1095">
        <v>0</v>
      </c>
      <c r="K21" s="1094">
        <f t="shared" si="1"/>
        <v>0</v>
      </c>
      <c r="L21" s="138"/>
      <c r="M21" s="138">
        <v>14786</v>
      </c>
      <c r="N21" s="138"/>
      <c r="O21" s="138">
        <f t="shared" si="2"/>
        <v>390.45737595003328</v>
      </c>
      <c r="P21" s="138"/>
      <c r="Q21" s="138"/>
      <c r="R21" s="138">
        <v>12829</v>
      </c>
      <c r="S21" s="138"/>
      <c r="T21" s="138">
        <f t="shared" si="3"/>
        <v>338.77841715561863</v>
      </c>
      <c r="U21" s="138"/>
      <c r="V21" s="138"/>
      <c r="W21" s="137">
        <v>0</v>
      </c>
      <c r="X21" s="138"/>
      <c r="Y21" s="1094">
        <f t="shared" si="4"/>
        <v>0</v>
      </c>
      <c r="Z21" s="138"/>
      <c r="AA21" s="138">
        <v>18</v>
      </c>
      <c r="AB21" s="138"/>
      <c r="AC21" s="1100">
        <f t="shared" si="5"/>
        <v>0.47533022907484096</v>
      </c>
      <c r="AD21" s="1094"/>
      <c r="AE21" s="138"/>
      <c r="AF21" s="138">
        <v>3410</v>
      </c>
      <c r="AG21" s="138"/>
      <c r="AH21" s="139">
        <f t="shared" si="6"/>
        <v>90.048671174733769</v>
      </c>
      <c r="AI21" s="139"/>
      <c r="AJ21" s="138"/>
      <c r="AK21" s="138">
        <v>173</v>
      </c>
      <c r="AL21" s="138"/>
      <c r="AM21" s="138"/>
      <c r="AN21" s="138">
        <v>5085</v>
      </c>
      <c r="AO21" s="902"/>
    </row>
    <row r="22" spans="3:41" ht="15" x14ac:dyDescent="0.25">
      <c r="C22" s="2043">
        <v>2000</v>
      </c>
      <c r="D22" s="137">
        <v>3872349</v>
      </c>
      <c r="E22" s="2043"/>
      <c r="F22" s="138">
        <v>8</v>
      </c>
      <c r="G22" s="138"/>
      <c r="H22" s="1094">
        <f t="shared" si="0"/>
        <v>0.20659294913759063</v>
      </c>
      <c r="I22" s="1095"/>
      <c r="J22" s="1095">
        <v>8</v>
      </c>
      <c r="K22" s="1094">
        <f t="shared" si="1"/>
        <v>0.20659294913759063</v>
      </c>
      <c r="L22" s="138"/>
      <c r="M22" s="138">
        <v>3766</v>
      </c>
      <c r="N22" s="138"/>
      <c r="O22" s="138">
        <f t="shared" si="2"/>
        <v>97.253630806520803</v>
      </c>
      <c r="P22" s="138"/>
      <c r="Q22" s="138"/>
      <c r="R22" s="138">
        <v>2440</v>
      </c>
      <c r="S22" s="138"/>
      <c r="T22" s="138">
        <f t="shared" si="3"/>
        <v>63.010849486965142</v>
      </c>
      <c r="U22" s="138"/>
      <c r="V22" s="138"/>
      <c r="W22" s="137">
        <v>0</v>
      </c>
      <c r="X22" s="138"/>
      <c r="Y22" s="1094">
        <f t="shared" si="4"/>
        <v>0</v>
      </c>
      <c r="Z22" s="138"/>
      <c r="AA22" s="138">
        <v>14</v>
      </c>
      <c r="AB22" s="138"/>
      <c r="AC22" s="1100">
        <f t="shared" si="5"/>
        <v>0.3615376609907836</v>
      </c>
      <c r="AD22" s="1094"/>
      <c r="AE22" s="138"/>
      <c r="AF22" s="138">
        <v>0</v>
      </c>
      <c r="AG22" s="138"/>
      <c r="AH22" s="139">
        <f t="shared" si="6"/>
        <v>0</v>
      </c>
      <c r="AI22" s="139"/>
      <c r="AJ22" s="138"/>
      <c r="AK22" s="138">
        <v>5</v>
      </c>
      <c r="AL22" s="138"/>
      <c r="AM22" s="138"/>
      <c r="AN22" s="138">
        <v>1577</v>
      </c>
      <c r="AO22" s="902"/>
    </row>
    <row r="23" spans="3:41" ht="15" x14ac:dyDescent="0.25">
      <c r="C23" s="2043">
        <v>2001</v>
      </c>
      <c r="D23" s="137">
        <v>3953393</v>
      </c>
      <c r="E23" s="2043"/>
      <c r="F23" s="138">
        <v>2</v>
      </c>
      <c r="G23" s="138"/>
      <c r="H23" s="1094">
        <f t="shared" si="0"/>
        <v>5.0589455690339923E-2</v>
      </c>
      <c r="I23" s="1095"/>
      <c r="J23" s="1095">
        <v>0</v>
      </c>
      <c r="K23" s="1094">
        <f t="shared" si="1"/>
        <v>0</v>
      </c>
      <c r="L23" s="138"/>
      <c r="M23" s="138">
        <v>3838</v>
      </c>
      <c r="N23" s="138"/>
      <c r="O23" s="138">
        <f t="shared" si="2"/>
        <v>97.081165469762311</v>
      </c>
      <c r="P23" s="138"/>
      <c r="Q23" s="138"/>
      <c r="R23" s="138">
        <v>2285</v>
      </c>
      <c r="S23" s="138"/>
      <c r="T23" s="138">
        <f t="shared" si="3"/>
        <v>57.79845312621336</v>
      </c>
      <c r="U23" s="138"/>
      <c r="V23" s="138"/>
      <c r="W23" s="137">
        <v>1</v>
      </c>
      <c r="X23" s="138"/>
      <c r="Y23" s="1094">
        <f t="shared" si="4"/>
        <v>2.5294727845169961E-2</v>
      </c>
      <c r="Z23" s="138"/>
      <c r="AA23" s="138">
        <v>0</v>
      </c>
      <c r="AB23" s="138"/>
      <c r="AC23" s="1100">
        <f t="shared" si="5"/>
        <v>0</v>
      </c>
      <c r="AD23" s="1094"/>
      <c r="AE23" s="138"/>
      <c r="AF23" s="138">
        <v>432</v>
      </c>
      <c r="AG23" s="138"/>
      <c r="AH23" s="139">
        <f t="shared" si="6"/>
        <v>10.927322429113422</v>
      </c>
      <c r="AI23" s="139"/>
      <c r="AJ23" s="138"/>
      <c r="AK23" s="138">
        <v>21</v>
      </c>
      <c r="AL23" s="138"/>
      <c r="AM23" s="138"/>
      <c r="AN23" s="138">
        <v>1555</v>
      </c>
      <c r="AO23" s="902"/>
    </row>
    <row r="24" spans="3:41" ht="15" x14ac:dyDescent="0.25">
      <c r="C24" s="2043">
        <v>2002</v>
      </c>
      <c r="D24" s="137">
        <v>4022431</v>
      </c>
      <c r="E24" s="2043"/>
      <c r="F24" s="138">
        <v>18</v>
      </c>
      <c r="G24" s="138"/>
      <c r="H24" s="1094">
        <f t="shared" si="0"/>
        <v>0.44749058467379549</v>
      </c>
      <c r="I24" s="1095"/>
      <c r="J24" s="1095">
        <v>7</v>
      </c>
      <c r="K24" s="1094">
        <f t="shared" si="1"/>
        <v>0.1740241162620316</v>
      </c>
      <c r="L24" s="138"/>
      <c r="M24" s="138">
        <v>14835</v>
      </c>
      <c r="N24" s="138"/>
      <c r="O24" s="138">
        <f t="shared" si="2"/>
        <v>368.80682353531978</v>
      </c>
      <c r="P24" s="138"/>
      <c r="Q24" s="138"/>
      <c r="R24" s="138">
        <v>12638</v>
      </c>
      <c r="S24" s="138"/>
      <c r="T24" s="138">
        <f t="shared" si="3"/>
        <v>314.1881116170793</v>
      </c>
      <c r="U24" s="138"/>
      <c r="V24" s="138"/>
      <c r="W24" s="137">
        <v>0</v>
      </c>
      <c r="X24" s="138"/>
      <c r="Y24" s="1094">
        <f t="shared" si="4"/>
        <v>0</v>
      </c>
      <c r="Z24" s="138"/>
      <c r="AA24" s="138">
        <v>1</v>
      </c>
      <c r="AB24" s="138"/>
      <c r="AC24" s="1100">
        <f t="shared" si="5"/>
        <v>2.4860588037433084E-2</v>
      </c>
      <c r="AD24" s="1094"/>
      <c r="AE24" s="138"/>
      <c r="AF24" s="138">
        <v>0</v>
      </c>
      <c r="AG24" s="138"/>
      <c r="AH24" s="139">
        <f t="shared" si="6"/>
        <v>0</v>
      </c>
      <c r="AI24" s="139"/>
      <c r="AJ24" s="138"/>
      <c r="AK24" s="138">
        <v>98</v>
      </c>
      <c r="AL24" s="138"/>
      <c r="AM24" s="138"/>
      <c r="AN24" s="138">
        <v>1527</v>
      </c>
      <c r="AO24" s="902"/>
    </row>
    <row r="25" spans="3:41" ht="15" x14ac:dyDescent="0.25">
      <c r="C25" s="2043">
        <v>2003</v>
      </c>
      <c r="D25" s="137">
        <v>4086405</v>
      </c>
      <c r="E25" s="2043"/>
      <c r="F25" s="138">
        <v>1</v>
      </c>
      <c r="G25" s="138"/>
      <c r="H25" s="1094">
        <f t="shared" si="0"/>
        <v>2.4471387442018107E-2</v>
      </c>
      <c r="I25" s="1095"/>
      <c r="J25" s="1095">
        <v>0</v>
      </c>
      <c r="K25" s="1094">
        <f t="shared" si="1"/>
        <v>0</v>
      </c>
      <c r="L25" s="138"/>
      <c r="M25" s="138">
        <v>2455</v>
      </c>
      <c r="N25" s="138"/>
      <c r="O25" s="138">
        <f t="shared" si="2"/>
        <v>60.077256170154449</v>
      </c>
      <c r="P25" s="138"/>
      <c r="Q25" s="138"/>
      <c r="R25" s="138">
        <v>462</v>
      </c>
      <c r="S25" s="138"/>
      <c r="T25" s="138">
        <f t="shared" si="3"/>
        <v>11.305780998212365</v>
      </c>
      <c r="U25" s="138"/>
      <c r="V25" s="138"/>
      <c r="W25" s="137">
        <v>0</v>
      </c>
      <c r="X25" s="138"/>
      <c r="Y25" s="1094">
        <f t="shared" si="4"/>
        <v>0</v>
      </c>
      <c r="Z25" s="138"/>
      <c r="AA25" s="138">
        <v>0</v>
      </c>
      <c r="AB25" s="138"/>
      <c r="AC25" s="1100">
        <f t="shared" si="5"/>
        <v>0</v>
      </c>
      <c r="AD25" s="1094"/>
      <c r="AE25" s="138"/>
      <c r="AF25" s="138">
        <v>500000</v>
      </c>
      <c r="AG25" s="138"/>
      <c r="AH25" s="139">
        <f t="shared" si="6"/>
        <v>12235.693721009053</v>
      </c>
      <c r="AI25" s="139"/>
      <c r="AJ25" s="138"/>
      <c r="AK25" s="138">
        <v>90</v>
      </c>
      <c r="AL25" s="138"/>
      <c r="AM25" s="138"/>
      <c r="AN25" s="138">
        <v>1525</v>
      </c>
      <c r="AO25" s="902"/>
    </row>
    <row r="26" spans="3:41" ht="15" x14ac:dyDescent="0.25">
      <c r="C26" s="2043">
        <v>2004</v>
      </c>
      <c r="D26" s="137">
        <v>4151823</v>
      </c>
      <c r="E26" s="2043"/>
      <c r="F26" s="138">
        <v>9</v>
      </c>
      <c r="G26" s="138"/>
      <c r="H26" s="1094">
        <f t="shared" si="0"/>
        <v>0.21677224679375781</v>
      </c>
      <c r="I26" s="1095"/>
      <c r="J26" s="1095">
        <v>0</v>
      </c>
      <c r="K26" s="1094">
        <f t="shared" si="1"/>
        <v>0</v>
      </c>
      <c r="L26" s="138"/>
      <c r="M26" s="138">
        <v>1763</v>
      </c>
      <c r="N26" s="138"/>
      <c r="O26" s="138">
        <f t="shared" si="2"/>
        <v>42.46327456637723</v>
      </c>
      <c r="P26" s="138"/>
      <c r="Q26" s="138"/>
      <c r="R26" s="138">
        <v>1411</v>
      </c>
      <c r="S26" s="138"/>
      <c r="T26" s="138">
        <f t="shared" si="3"/>
        <v>33.985071136221364</v>
      </c>
      <c r="U26" s="138"/>
      <c r="V26" s="138"/>
      <c r="W26" s="137">
        <v>0</v>
      </c>
      <c r="X26" s="138"/>
      <c r="Y26" s="1094">
        <f t="shared" si="4"/>
        <v>0</v>
      </c>
      <c r="Z26" s="138"/>
      <c r="AA26" s="138">
        <v>0</v>
      </c>
      <c r="AB26" s="138"/>
      <c r="AC26" s="1100">
        <f t="shared" si="5"/>
        <v>0</v>
      </c>
      <c r="AD26" s="1094"/>
      <c r="AE26" s="138"/>
      <c r="AF26" s="138">
        <v>18</v>
      </c>
      <c r="AG26" s="138"/>
      <c r="AH26" s="139">
        <f t="shared" si="6"/>
        <v>0.43354449358751562</v>
      </c>
      <c r="AI26" s="139"/>
      <c r="AJ26" s="138"/>
      <c r="AK26" s="138">
        <v>15</v>
      </c>
      <c r="AL26" s="138"/>
      <c r="AM26" s="138"/>
      <c r="AN26" s="138">
        <v>2012</v>
      </c>
      <c r="AO26" s="902"/>
    </row>
    <row r="27" spans="3:41" ht="15" x14ac:dyDescent="0.25">
      <c r="C27" s="2043">
        <v>2005</v>
      </c>
      <c r="D27" s="137">
        <v>4215248</v>
      </c>
      <c r="E27" s="2043"/>
      <c r="F27" s="138">
        <v>9</v>
      </c>
      <c r="G27" s="138"/>
      <c r="H27" s="1094">
        <f t="shared" si="0"/>
        <v>0.21351056924764569</v>
      </c>
      <c r="I27" s="1095"/>
      <c r="J27" s="1095">
        <v>1</v>
      </c>
      <c r="K27" s="1094">
        <f t="shared" si="1"/>
        <v>2.3723396583071741E-2</v>
      </c>
      <c r="L27" s="138"/>
      <c r="M27" s="138">
        <v>20215</v>
      </c>
      <c r="N27" s="138"/>
      <c r="O27" s="138">
        <f t="shared" si="2"/>
        <v>479.56846192679524</v>
      </c>
      <c r="P27" s="138"/>
      <c r="Q27" s="138"/>
      <c r="R27" s="138">
        <v>2866</v>
      </c>
      <c r="S27" s="138"/>
      <c r="T27" s="138">
        <f t="shared" si="3"/>
        <v>67.991254607083619</v>
      </c>
      <c r="U27" s="138"/>
      <c r="V27" s="138"/>
      <c r="W27" s="137">
        <v>50</v>
      </c>
      <c r="X27" s="138"/>
      <c r="Y27" s="1094">
        <f t="shared" si="4"/>
        <v>1.1861698291535872</v>
      </c>
      <c r="Z27" s="138"/>
      <c r="AA27" s="138">
        <v>0</v>
      </c>
      <c r="AB27" s="138"/>
      <c r="AC27" s="1100">
        <f t="shared" si="5"/>
        <v>0</v>
      </c>
      <c r="AD27" s="1094"/>
      <c r="AE27" s="138"/>
      <c r="AF27" s="138">
        <v>60</v>
      </c>
      <c r="AG27" s="138"/>
      <c r="AH27" s="139">
        <f t="shared" si="6"/>
        <v>1.4234037949843046</v>
      </c>
      <c r="AI27" s="139"/>
      <c r="AJ27" s="138"/>
      <c r="AK27" s="138">
        <v>35</v>
      </c>
      <c r="AL27" s="138"/>
      <c r="AM27" s="138"/>
      <c r="AN27" s="138">
        <v>3286</v>
      </c>
      <c r="AO27" s="902"/>
    </row>
    <row r="28" spans="3:41" ht="15" x14ac:dyDescent="0.25">
      <c r="C28" s="2043">
        <v>2006</v>
      </c>
      <c r="D28" s="137">
        <v>4278656</v>
      </c>
      <c r="E28" s="2043"/>
      <c r="F28" s="138">
        <v>7</v>
      </c>
      <c r="G28" s="138"/>
      <c r="H28" s="1094">
        <f t="shared" si="0"/>
        <v>0.16360277619888117</v>
      </c>
      <c r="I28" s="1095"/>
      <c r="J28" s="1095">
        <v>0</v>
      </c>
      <c r="K28" s="1094">
        <f t="shared" si="1"/>
        <v>0</v>
      </c>
      <c r="L28" s="138"/>
      <c r="M28" s="138">
        <v>2441</v>
      </c>
      <c r="N28" s="138"/>
      <c r="O28" s="138">
        <f t="shared" si="2"/>
        <v>57.050625243066982</v>
      </c>
      <c r="P28" s="138"/>
      <c r="Q28" s="138"/>
      <c r="R28" s="138">
        <v>155</v>
      </c>
      <c r="S28" s="138"/>
      <c r="T28" s="138">
        <f t="shared" si="3"/>
        <v>3.6226329015466541</v>
      </c>
      <c r="U28" s="138"/>
      <c r="V28" s="138"/>
      <c r="W28" s="137">
        <v>58</v>
      </c>
      <c r="X28" s="138"/>
      <c r="Y28" s="1094">
        <f t="shared" si="4"/>
        <v>1.3555658599335867</v>
      </c>
      <c r="Z28" s="138"/>
      <c r="AA28" s="138">
        <v>0</v>
      </c>
      <c r="AB28" s="138"/>
      <c r="AC28" s="1100">
        <f t="shared" si="5"/>
        <v>0</v>
      </c>
      <c r="AD28" s="1094"/>
      <c r="AE28" s="138"/>
      <c r="AF28" s="138">
        <v>667</v>
      </c>
      <c r="AG28" s="138"/>
      <c r="AH28" s="139">
        <f t="shared" si="6"/>
        <v>15.589007389236247</v>
      </c>
      <c r="AI28" s="139"/>
      <c r="AJ28" s="138"/>
      <c r="AK28" s="138">
        <v>2</v>
      </c>
      <c r="AL28" s="138"/>
      <c r="AM28" s="138"/>
      <c r="AN28" s="138">
        <v>1414</v>
      </c>
      <c r="AO28" s="902"/>
    </row>
    <row r="29" spans="3:41" ht="15" x14ac:dyDescent="0.25">
      <c r="C29" s="2043">
        <v>2007</v>
      </c>
      <c r="D29" s="137">
        <v>4340390</v>
      </c>
      <c r="E29" s="2043"/>
      <c r="F29" s="138">
        <v>30</v>
      </c>
      <c r="G29" s="138"/>
      <c r="H29" s="1094">
        <f t="shared" si="0"/>
        <v>0.69118212879487784</v>
      </c>
      <c r="I29" s="1095"/>
      <c r="J29" s="1095">
        <v>2</v>
      </c>
      <c r="K29" s="1094">
        <f t="shared" si="1"/>
        <v>4.6078808586325189E-2</v>
      </c>
      <c r="L29" s="138"/>
      <c r="M29" s="138">
        <v>24385</v>
      </c>
      <c r="N29" s="138"/>
      <c r="O29" s="138">
        <f t="shared" si="2"/>
        <v>561.8158736887699</v>
      </c>
      <c r="P29" s="138"/>
      <c r="Q29" s="138"/>
      <c r="R29" s="138">
        <v>4857</v>
      </c>
      <c r="S29" s="138"/>
      <c r="T29" s="138">
        <f t="shared" si="3"/>
        <v>111.90238665189072</v>
      </c>
      <c r="U29" s="138"/>
      <c r="V29" s="138"/>
      <c r="W29" s="137">
        <v>20</v>
      </c>
      <c r="X29" s="138"/>
      <c r="Y29" s="1094">
        <f t="shared" si="4"/>
        <v>0.46078808586325193</v>
      </c>
      <c r="Z29" s="138"/>
      <c r="AA29" s="138">
        <v>0</v>
      </c>
      <c r="AB29" s="138"/>
      <c r="AC29" s="1100">
        <f t="shared" si="5"/>
        <v>0</v>
      </c>
      <c r="AD29" s="1094"/>
      <c r="AE29" s="138"/>
      <c r="AF29" s="138">
        <v>5129</v>
      </c>
      <c r="AG29" s="138"/>
      <c r="AH29" s="139">
        <f t="shared" si="6"/>
        <v>118.16910461963094</v>
      </c>
      <c r="AI29" s="139"/>
      <c r="AJ29" s="138"/>
      <c r="AK29" s="138">
        <v>174</v>
      </c>
      <c r="AL29" s="138"/>
      <c r="AM29" s="138"/>
      <c r="AN29" s="138">
        <v>8910</v>
      </c>
      <c r="AO29" s="902"/>
    </row>
    <row r="30" spans="3:41" ht="15" x14ac:dyDescent="0.25">
      <c r="C30" s="2043">
        <v>2008</v>
      </c>
      <c r="D30" s="137">
        <v>4404090</v>
      </c>
      <c r="E30" s="2043"/>
      <c r="F30" s="138">
        <v>9</v>
      </c>
      <c r="G30" s="138"/>
      <c r="H30" s="1094">
        <f t="shared" si="0"/>
        <v>0.204355496822272</v>
      </c>
      <c r="I30" s="1095"/>
      <c r="J30" s="1095">
        <v>3</v>
      </c>
      <c r="K30" s="1094">
        <f t="shared" si="1"/>
        <v>6.8118498940757347E-2</v>
      </c>
      <c r="L30" s="138"/>
      <c r="M30" s="138">
        <v>4371</v>
      </c>
      <c r="N30" s="138"/>
      <c r="O30" s="138">
        <f t="shared" si="2"/>
        <v>99.248652956683443</v>
      </c>
      <c r="P30" s="138"/>
      <c r="Q30" s="138"/>
      <c r="R30" s="138">
        <v>290</v>
      </c>
      <c r="S30" s="138"/>
      <c r="T30" s="138">
        <f t="shared" si="3"/>
        <v>6.5847882309398766</v>
      </c>
      <c r="U30" s="138"/>
      <c r="V30" s="138"/>
      <c r="W30" s="137">
        <v>30</v>
      </c>
      <c r="X30" s="138"/>
      <c r="Y30" s="1094">
        <f t="shared" si="4"/>
        <v>0.68118498940757333</v>
      </c>
      <c r="Z30" s="138"/>
      <c r="AA30" s="138">
        <v>0</v>
      </c>
      <c r="AB30" s="138"/>
      <c r="AC30" s="1100">
        <f t="shared" si="5"/>
        <v>0</v>
      </c>
      <c r="AD30" s="1094"/>
      <c r="AE30" s="138"/>
      <c r="AF30" s="138">
        <v>15739</v>
      </c>
      <c r="AG30" s="138"/>
      <c r="AH30" s="139">
        <f t="shared" si="6"/>
        <v>357.37235160952662</v>
      </c>
      <c r="AI30" s="139"/>
      <c r="AJ30" s="138"/>
      <c r="AK30" s="138">
        <v>274</v>
      </c>
      <c r="AL30" s="138"/>
      <c r="AM30" s="138"/>
      <c r="AN30" s="138">
        <v>2973</v>
      </c>
      <c r="AO30" s="902"/>
    </row>
    <row r="31" spans="3:41" ht="15" x14ac:dyDescent="0.25">
      <c r="C31" s="2043">
        <v>2009</v>
      </c>
      <c r="D31" s="137">
        <v>4469337</v>
      </c>
      <c r="E31" s="2043"/>
      <c r="F31" s="138">
        <v>28</v>
      </c>
      <c r="G31" s="138"/>
      <c r="H31" s="1094">
        <f t="shared" si="0"/>
        <v>0.62649113280112911</v>
      </c>
      <c r="I31" s="1095"/>
      <c r="J31" s="1095">
        <v>7</v>
      </c>
      <c r="K31" s="1094">
        <f t="shared" si="1"/>
        <v>0.15662278320028228</v>
      </c>
      <c r="L31" s="138"/>
      <c r="M31" s="138">
        <v>14653</v>
      </c>
      <c r="N31" s="138"/>
      <c r="O31" s="138">
        <f t="shared" si="2"/>
        <v>327.85623460481946</v>
      </c>
      <c r="P31" s="138"/>
      <c r="Q31" s="138"/>
      <c r="R31" s="138">
        <v>1048</v>
      </c>
      <c r="S31" s="138"/>
      <c r="T31" s="138">
        <f t="shared" si="3"/>
        <v>23.448668113413689</v>
      </c>
      <c r="U31" s="138"/>
      <c r="V31" s="138"/>
      <c r="W31" s="137">
        <v>10</v>
      </c>
      <c r="X31" s="138"/>
      <c r="Y31" s="1094">
        <f t="shared" si="4"/>
        <v>0.22374683314326041</v>
      </c>
      <c r="Z31" s="138"/>
      <c r="AA31" s="138">
        <v>0</v>
      </c>
      <c r="AB31" s="138"/>
      <c r="AC31" s="1100">
        <f t="shared" si="5"/>
        <v>0</v>
      </c>
      <c r="AD31" s="1094"/>
      <c r="AE31" s="138"/>
      <c r="AF31" s="138">
        <v>0</v>
      </c>
      <c r="AG31" s="138"/>
      <c r="AH31" s="139">
        <f t="shared" si="6"/>
        <v>0</v>
      </c>
      <c r="AI31" s="139"/>
      <c r="AJ31" s="138"/>
      <c r="AK31" s="138">
        <v>853</v>
      </c>
      <c r="AL31" s="138"/>
      <c r="AM31" s="138"/>
      <c r="AN31" s="138">
        <v>2654</v>
      </c>
      <c r="AO31" s="902"/>
    </row>
    <row r="32" spans="3:41" ht="15" x14ac:dyDescent="0.25">
      <c r="C32" s="2043">
        <v>2010</v>
      </c>
      <c r="D32" s="137">
        <v>4533894</v>
      </c>
      <c r="E32" s="2043"/>
      <c r="F32" s="138">
        <v>41</v>
      </c>
      <c r="G32" s="138"/>
      <c r="H32" s="1094">
        <f t="shared" si="0"/>
        <v>0.90429992408291859</v>
      </c>
      <c r="I32" s="1095"/>
      <c r="J32" s="1095">
        <v>2</v>
      </c>
      <c r="K32" s="1094">
        <f t="shared" si="1"/>
        <v>4.4112191418678955E-2</v>
      </c>
      <c r="L32" s="138"/>
      <c r="M32" s="138">
        <v>28797</v>
      </c>
      <c r="N32" s="138"/>
      <c r="O32" s="138">
        <f t="shared" si="2"/>
        <v>635.14938814184893</v>
      </c>
      <c r="P32" s="138"/>
      <c r="Q32" s="138"/>
      <c r="R32" s="138">
        <v>5104</v>
      </c>
      <c r="S32" s="138"/>
      <c r="T32" s="138">
        <f t="shared" si="3"/>
        <v>112.57431250046869</v>
      </c>
      <c r="U32" s="138"/>
      <c r="V32" s="138"/>
      <c r="W32" s="137">
        <v>73</v>
      </c>
      <c r="X32" s="138"/>
      <c r="Y32" s="1094">
        <f t="shared" si="4"/>
        <v>1.610094986781782</v>
      </c>
      <c r="Z32" s="138"/>
      <c r="AA32" s="138">
        <v>125</v>
      </c>
      <c r="AB32" s="138"/>
      <c r="AC32" s="1100">
        <f t="shared" si="5"/>
        <v>2.7570119636674346</v>
      </c>
      <c r="AD32" s="1094"/>
      <c r="AE32" s="138"/>
      <c r="AF32" s="138">
        <v>5204</v>
      </c>
      <c r="AG32" s="138"/>
      <c r="AH32" s="139">
        <f t="shared" si="6"/>
        <v>114.77992207140264</v>
      </c>
      <c r="AI32" s="139"/>
      <c r="AJ32" s="138"/>
      <c r="AK32" s="138">
        <v>39</v>
      </c>
      <c r="AL32" s="138"/>
      <c r="AM32" s="138"/>
      <c r="AN32" s="138">
        <v>10536</v>
      </c>
      <c r="AO32" s="902"/>
    </row>
    <row r="33" spans="3:41" ht="15" x14ac:dyDescent="0.25">
      <c r="C33" s="2043">
        <v>2011</v>
      </c>
      <c r="D33" s="137">
        <v>4592149</v>
      </c>
      <c r="E33" s="2043"/>
      <c r="F33" s="138">
        <v>11</v>
      </c>
      <c r="G33" s="138"/>
      <c r="H33" s="1094">
        <f t="shared" si="0"/>
        <v>0.2395392658208608</v>
      </c>
      <c r="I33" s="1095"/>
      <c r="J33" s="1095">
        <v>0</v>
      </c>
      <c r="K33" s="1094">
        <f t="shared" si="1"/>
        <v>0</v>
      </c>
      <c r="L33" s="138"/>
      <c r="M33" s="138">
        <v>9767</v>
      </c>
      <c r="N33" s="138"/>
      <c r="O33" s="138">
        <f t="shared" si="2"/>
        <v>212.68909175203154</v>
      </c>
      <c r="P33" s="138"/>
      <c r="Q33" s="138"/>
      <c r="R33" s="138">
        <v>1728</v>
      </c>
      <c r="S33" s="138"/>
      <c r="T33" s="138">
        <f t="shared" si="3"/>
        <v>37.62944103076795</v>
      </c>
      <c r="U33" s="138"/>
      <c r="V33" s="138"/>
      <c r="W33" s="137">
        <v>6</v>
      </c>
      <c r="X33" s="138"/>
      <c r="Y33" s="1094">
        <f t="shared" si="4"/>
        <v>0.13065778135683315</v>
      </c>
      <c r="Z33" s="138"/>
      <c r="AA33" s="138">
        <v>45</v>
      </c>
      <c r="AB33" s="138"/>
      <c r="AC33" s="1100">
        <f t="shared" si="5"/>
        <v>0.97993336017624866</v>
      </c>
      <c r="AD33" s="1094"/>
      <c r="AE33" s="138"/>
      <c r="AF33" s="138">
        <v>1222</v>
      </c>
      <c r="AG33" s="138"/>
      <c r="AH33" s="139">
        <f t="shared" si="6"/>
        <v>26.610634803008356</v>
      </c>
      <c r="AI33" s="139"/>
      <c r="AJ33" s="138"/>
      <c r="AK33" s="138">
        <v>19</v>
      </c>
      <c r="AL33" s="138"/>
      <c r="AM33" s="138"/>
      <c r="AN33" s="138">
        <v>2381</v>
      </c>
      <c r="AO33" s="902"/>
    </row>
    <row r="34" spans="3:41" ht="15" x14ac:dyDescent="0.25">
      <c r="C34" s="2043">
        <v>2012</v>
      </c>
      <c r="D34" s="137">
        <v>4652458.9305058112</v>
      </c>
      <c r="E34" s="2043"/>
      <c r="F34" s="138">
        <v>14</v>
      </c>
      <c r="G34" s="138"/>
      <c r="H34" s="1094">
        <f t="shared" si="0"/>
        <v>0.30091614368056185</v>
      </c>
      <c r="I34" s="1095"/>
      <c r="J34" s="1095">
        <v>3</v>
      </c>
      <c r="K34" s="1094">
        <f t="shared" si="1"/>
        <v>6.4482030788691844E-2</v>
      </c>
      <c r="L34" s="138"/>
      <c r="M34" s="138">
        <v>18231</v>
      </c>
      <c r="N34" s="138"/>
      <c r="O34" s="138">
        <f t="shared" si="2"/>
        <v>391.85730110288029</v>
      </c>
      <c r="P34" s="138"/>
      <c r="Q34" s="138"/>
      <c r="R34" s="138">
        <v>1858</v>
      </c>
      <c r="S34" s="138"/>
      <c r="T34" s="138">
        <f t="shared" si="3"/>
        <v>39.935871068463143</v>
      </c>
      <c r="U34" s="138"/>
      <c r="V34" s="138"/>
      <c r="W34" s="137">
        <v>13</v>
      </c>
      <c r="X34" s="138"/>
      <c r="Y34" s="1094">
        <f t="shared" si="4"/>
        <v>0.27942213341766459</v>
      </c>
      <c r="Z34" s="138"/>
      <c r="AA34" s="138">
        <v>1</v>
      </c>
      <c r="AB34" s="138"/>
      <c r="AC34" s="1100">
        <f t="shared" si="5"/>
        <v>2.1494010262897278E-2</v>
      </c>
      <c r="AD34" s="1094"/>
      <c r="AE34" s="138"/>
      <c r="AF34" s="138">
        <v>120550</v>
      </c>
      <c r="AG34" s="138"/>
      <c r="AH34" s="139">
        <f t="shared" si="6"/>
        <v>2591.1029371922668</v>
      </c>
      <c r="AI34" s="139"/>
      <c r="AJ34" s="138"/>
      <c r="AK34" s="138">
        <v>770</v>
      </c>
      <c r="AL34" s="138"/>
      <c r="AM34" s="138"/>
      <c r="AN34" s="138">
        <v>3567</v>
      </c>
      <c r="AO34" s="902"/>
    </row>
    <row r="35" spans="3:41" ht="15" x14ac:dyDescent="0.25">
      <c r="C35" s="2043">
        <v>2013</v>
      </c>
      <c r="D35" s="137">
        <v>4713168.1414101515</v>
      </c>
      <c r="E35" s="2043"/>
      <c r="F35" s="138">
        <v>12</v>
      </c>
      <c r="G35" s="138"/>
      <c r="H35" s="1094">
        <f t="shared" si="0"/>
        <v>0.25460581163161461</v>
      </c>
      <c r="I35" s="1095"/>
      <c r="J35" s="1095">
        <v>0</v>
      </c>
      <c r="K35" s="1094">
        <f t="shared" si="1"/>
        <v>0</v>
      </c>
      <c r="L35" s="138"/>
      <c r="M35" s="138">
        <v>6020</v>
      </c>
      <c r="N35" s="138"/>
      <c r="O35" s="138">
        <f t="shared" si="2"/>
        <v>127.72724883519332</v>
      </c>
      <c r="P35" s="138"/>
      <c r="Q35" s="138"/>
      <c r="R35" s="138">
        <v>342</v>
      </c>
      <c r="S35" s="138"/>
      <c r="T35" s="138">
        <f t="shared" si="3"/>
        <v>7.256265631501015</v>
      </c>
      <c r="U35" s="138"/>
      <c r="V35" s="138"/>
      <c r="W35" s="137">
        <v>16</v>
      </c>
      <c r="X35" s="138"/>
      <c r="Y35" s="1094">
        <f t="shared" si="4"/>
        <v>0.33947441550881946</v>
      </c>
      <c r="Z35" s="138"/>
      <c r="AA35" s="138">
        <v>25</v>
      </c>
      <c r="AB35" s="138"/>
      <c r="AC35" s="1100">
        <f t="shared" si="5"/>
        <v>0.53042877423253043</v>
      </c>
      <c r="AD35" s="1094"/>
      <c r="AE35" s="138"/>
      <c r="AF35" s="138">
        <v>2558</v>
      </c>
      <c r="AG35" s="138"/>
      <c r="AH35" s="139">
        <f t="shared" si="6"/>
        <v>54.273472179472499</v>
      </c>
      <c r="AI35" s="139"/>
      <c r="AJ35" s="138"/>
      <c r="AK35" s="138">
        <v>21</v>
      </c>
      <c r="AL35" s="138"/>
      <c r="AM35" s="138"/>
      <c r="AN35" s="138">
        <v>1447</v>
      </c>
      <c r="AO35" s="902"/>
    </row>
    <row r="36" spans="3:41" ht="15" x14ac:dyDescent="0.25">
      <c r="C36" s="2043">
        <v>2014</v>
      </c>
      <c r="D36" s="137">
        <v>4773129.933844462</v>
      </c>
      <c r="E36" s="2043"/>
      <c r="F36" s="138">
        <v>10</v>
      </c>
      <c r="G36" s="138"/>
      <c r="H36" s="1094">
        <f t="shared" si="0"/>
        <v>0.20950613410068258</v>
      </c>
      <c r="I36" s="1095"/>
      <c r="J36" s="1095">
        <v>2</v>
      </c>
      <c r="K36" s="1094">
        <f t="shared" si="1"/>
        <v>4.1901226820136514E-2</v>
      </c>
      <c r="L36" s="138"/>
      <c r="M36" s="138">
        <v>11204</v>
      </c>
      <c r="N36" s="138"/>
      <c r="O36" s="138">
        <f t="shared" si="2"/>
        <v>234.73067264640477</v>
      </c>
      <c r="P36" s="138"/>
      <c r="Q36" s="138"/>
      <c r="R36" s="138">
        <v>863</v>
      </c>
      <c r="S36" s="138"/>
      <c r="T36" s="138">
        <f t="shared" si="3"/>
        <v>18.080379372888906</v>
      </c>
      <c r="U36" s="138"/>
      <c r="V36" s="138"/>
      <c r="W36" s="137">
        <v>28</v>
      </c>
      <c r="X36" s="138"/>
      <c r="Y36" s="1094">
        <f t="shared" si="4"/>
        <v>0.58661717548191117</v>
      </c>
      <c r="Z36" s="138"/>
      <c r="AA36" s="138">
        <v>5</v>
      </c>
      <c r="AB36" s="138"/>
      <c r="AC36" s="1100">
        <f t="shared" si="5"/>
        <v>0.10475306705034129</v>
      </c>
      <c r="AD36" s="1094"/>
      <c r="AE36" s="138"/>
      <c r="AF36" s="138">
        <v>7870</v>
      </c>
      <c r="AG36" s="138"/>
      <c r="AH36" s="139">
        <f t="shared" si="6"/>
        <v>164.88132753723718</v>
      </c>
      <c r="AI36" s="139"/>
      <c r="AJ36" s="138"/>
      <c r="AK36" s="138">
        <v>3</v>
      </c>
      <c r="AL36" s="138"/>
      <c r="AM36" s="138"/>
      <c r="AN36" s="138">
        <v>2680</v>
      </c>
      <c r="AO36" s="902"/>
    </row>
    <row r="37" spans="3:41" ht="15" x14ac:dyDescent="0.25">
      <c r="C37" s="2043">
        <v>2015</v>
      </c>
      <c r="D37" s="137">
        <v>4832233.8134650989</v>
      </c>
      <c r="E37" s="2043"/>
      <c r="F37" s="138">
        <v>8</v>
      </c>
      <c r="G37" s="138"/>
      <c r="H37" s="1094">
        <f t="shared" si="0"/>
        <v>0.1655549029458771</v>
      </c>
      <c r="I37" s="1095"/>
      <c r="J37" s="1095">
        <v>0</v>
      </c>
      <c r="K37" s="1094">
        <f t="shared" si="1"/>
        <v>0</v>
      </c>
      <c r="L37" s="138"/>
      <c r="M37" s="138">
        <v>2068</v>
      </c>
      <c r="N37" s="138"/>
      <c r="O37" s="138">
        <f t="shared" si="2"/>
        <v>42.79594241150923</v>
      </c>
      <c r="P37" s="138"/>
      <c r="Q37" s="138"/>
      <c r="R37" s="138">
        <v>144</v>
      </c>
      <c r="S37" s="138"/>
      <c r="T37" s="138">
        <f t="shared" si="3"/>
        <v>2.979988253025788</v>
      </c>
      <c r="U37" s="138"/>
      <c r="V37" s="138"/>
      <c r="W37" s="137">
        <v>11</v>
      </c>
      <c r="X37" s="138"/>
      <c r="Y37" s="1094">
        <f t="shared" si="4"/>
        <v>0.22763799155058101</v>
      </c>
      <c r="Z37" s="138"/>
      <c r="AA37" s="138">
        <v>36</v>
      </c>
      <c r="AB37" s="138"/>
      <c r="AC37" s="1100">
        <f t="shared" si="5"/>
        <v>0.74499706325644699</v>
      </c>
      <c r="AD37" s="1094"/>
      <c r="AE37" s="138"/>
      <c r="AF37" s="138">
        <v>0</v>
      </c>
      <c r="AG37" s="138"/>
      <c r="AH37" s="139">
        <f t="shared" si="6"/>
        <v>0</v>
      </c>
      <c r="AI37" s="139"/>
      <c r="AJ37" s="138"/>
      <c r="AK37" s="138">
        <v>22</v>
      </c>
      <c r="AL37" s="138"/>
      <c r="AM37" s="138"/>
      <c r="AN37" s="138">
        <v>465</v>
      </c>
      <c r="AO37" s="902"/>
    </row>
    <row r="38" spans="3:41" ht="15" x14ac:dyDescent="0.25">
      <c r="C38" s="2043">
        <v>2016</v>
      </c>
      <c r="D38" s="137">
        <v>4890379.4522162471</v>
      </c>
      <c r="E38" s="2043"/>
      <c r="F38" s="138">
        <v>16</v>
      </c>
      <c r="G38" s="138"/>
      <c r="H38" s="1094">
        <f t="shared" si="0"/>
        <v>0.327172976173639</v>
      </c>
      <c r="I38" s="1095"/>
      <c r="J38" s="1095">
        <v>8</v>
      </c>
      <c r="K38" s="1094">
        <f t="shared" si="1"/>
        <v>0.1635864880868195</v>
      </c>
      <c r="L38" s="138"/>
      <c r="M38" s="138">
        <v>1118</v>
      </c>
      <c r="N38" s="138"/>
      <c r="O38" s="138">
        <f t="shared" si="2"/>
        <v>22.861211710133027</v>
      </c>
      <c r="P38" s="138"/>
      <c r="Q38" s="138"/>
      <c r="R38" s="138">
        <v>34</v>
      </c>
      <c r="S38" s="138"/>
      <c r="T38" s="138">
        <f t="shared" si="3"/>
        <v>0.69524257436898296</v>
      </c>
      <c r="U38" s="138"/>
      <c r="V38" s="138"/>
      <c r="W38" s="137">
        <v>19</v>
      </c>
      <c r="X38" s="138"/>
      <c r="Y38" s="1094">
        <f t="shared" si="4"/>
        <v>0.38851790920619633</v>
      </c>
      <c r="Z38" s="138"/>
      <c r="AA38" s="138">
        <v>26</v>
      </c>
      <c r="AB38" s="138"/>
      <c r="AC38" s="1100">
        <f t="shared" si="5"/>
        <v>0.53165608628216332</v>
      </c>
      <c r="AD38" s="1094"/>
      <c r="AE38" s="138"/>
      <c r="AF38" s="138">
        <v>0</v>
      </c>
      <c r="AG38" s="138"/>
      <c r="AH38" s="139">
        <f t="shared" si="6"/>
        <v>0</v>
      </c>
      <c r="AI38" s="139"/>
      <c r="AJ38" s="138"/>
      <c r="AK38" s="138">
        <v>11</v>
      </c>
      <c r="AL38" s="138"/>
      <c r="AM38" s="138"/>
      <c r="AN38" s="138">
        <v>284</v>
      </c>
      <c r="AO38" s="630"/>
    </row>
    <row r="39" spans="3:41" s="903" customFormat="1" ht="15" x14ac:dyDescent="0.25">
      <c r="C39" s="2043">
        <v>2017</v>
      </c>
      <c r="D39" s="137">
        <v>4947490</v>
      </c>
      <c r="E39" s="2043"/>
      <c r="F39" s="138">
        <v>22</v>
      </c>
      <c r="G39" s="138"/>
      <c r="H39" s="1094">
        <f t="shared" si="0"/>
        <v>0.44466992353698542</v>
      </c>
      <c r="I39" s="1095"/>
      <c r="J39" s="1095">
        <v>0</v>
      </c>
      <c r="K39" s="1094">
        <f t="shared" si="1"/>
        <v>0</v>
      </c>
      <c r="L39" s="138"/>
      <c r="M39" s="138">
        <v>9169</v>
      </c>
      <c r="N39" s="84"/>
      <c r="O39" s="138">
        <v>185.32629676866452</v>
      </c>
      <c r="P39" s="138"/>
      <c r="Q39" s="138"/>
      <c r="R39" s="138"/>
      <c r="S39" s="138"/>
      <c r="T39" s="138"/>
      <c r="U39" s="138"/>
      <c r="V39" s="138"/>
      <c r="W39" s="137">
        <v>11</v>
      </c>
      <c r="X39" s="84"/>
      <c r="Y39" s="1094">
        <f t="shared" si="4"/>
        <v>0.22233496176849271</v>
      </c>
      <c r="Z39" s="138"/>
      <c r="AA39" s="138">
        <v>222</v>
      </c>
      <c r="AB39" s="84"/>
      <c r="AC39" s="1100">
        <v>4.4871237738732166</v>
      </c>
      <c r="AD39" s="1094"/>
      <c r="AE39" s="138"/>
      <c r="AG39" s="138"/>
      <c r="AH39" s="139">
        <v>0</v>
      </c>
      <c r="AI39" s="139"/>
      <c r="AJ39" s="138"/>
      <c r="AK39" s="138">
        <v>425</v>
      </c>
      <c r="AL39" s="138"/>
      <c r="AM39" s="138"/>
      <c r="AN39" s="138">
        <v>2126</v>
      </c>
      <c r="AO39" s="630"/>
    </row>
    <row r="40" spans="3:41" s="903" customFormat="1" ht="15" x14ac:dyDescent="0.25">
      <c r="C40" s="2043">
        <v>2018</v>
      </c>
      <c r="D40" s="137">
        <v>5003402</v>
      </c>
      <c r="E40" s="2043"/>
      <c r="F40" s="138">
        <v>14</v>
      </c>
      <c r="G40" s="138"/>
      <c r="H40" s="1094">
        <f t="shared" si="0"/>
        <v>0.27980961753622835</v>
      </c>
      <c r="I40" s="1095"/>
      <c r="J40" s="1095">
        <v>1</v>
      </c>
      <c r="K40" s="1094">
        <f t="shared" si="1"/>
        <v>1.998640125258774E-2</v>
      </c>
      <c r="L40" s="138"/>
      <c r="M40" s="2056">
        <v>0</v>
      </c>
      <c r="N40" s="2057"/>
      <c r="O40" s="2056"/>
      <c r="P40" s="2056"/>
      <c r="Q40" s="2056"/>
      <c r="R40" s="2056">
        <v>7313</v>
      </c>
      <c r="S40" s="2056"/>
      <c r="T40" s="2056"/>
      <c r="U40" s="2056"/>
      <c r="V40" s="2056"/>
      <c r="W40" s="2058">
        <v>24</v>
      </c>
      <c r="X40" s="84"/>
      <c r="Y40" s="1094">
        <f t="shared" si="4"/>
        <v>0.47967363006210573</v>
      </c>
      <c r="Z40" s="138"/>
      <c r="AA40" s="138"/>
      <c r="AB40" s="84"/>
      <c r="AC40" s="1100"/>
      <c r="AD40" s="1094"/>
      <c r="AE40" s="138"/>
      <c r="AF40" s="138">
        <v>17112</v>
      </c>
      <c r="AG40" s="138"/>
      <c r="AH40" s="139"/>
      <c r="AI40" s="139"/>
      <c r="AJ40" s="138"/>
      <c r="AK40" s="138">
        <v>20</v>
      </c>
      <c r="AL40" s="138"/>
      <c r="AM40" s="138"/>
      <c r="AN40" s="138">
        <v>1937</v>
      </c>
      <c r="AO40" s="630"/>
    </row>
    <row r="41" spans="3:41" s="903" customFormat="1" ht="15" x14ac:dyDescent="0.25">
      <c r="C41" s="124">
        <v>2019</v>
      </c>
      <c r="D41" s="140">
        <v>5058007</v>
      </c>
      <c r="E41" s="124"/>
      <c r="F41" s="141">
        <v>3</v>
      </c>
      <c r="G41" s="141"/>
      <c r="H41" s="1096">
        <f t="shared" si="0"/>
        <v>5.9311898935687515E-2</v>
      </c>
      <c r="I41" s="1097"/>
      <c r="J41" s="1097">
        <v>3</v>
      </c>
      <c r="K41" s="1096">
        <f t="shared" si="1"/>
        <v>5.9311898935687515E-2</v>
      </c>
      <c r="L41" s="141"/>
      <c r="M41" s="2053"/>
      <c r="N41" s="2054"/>
      <c r="O41" s="2053"/>
      <c r="P41" s="2053"/>
      <c r="Q41" s="2053"/>
      <c r="R41" s="2053">
        <v>831</v>
      </c>
      <c r="S41" s="2053"/>
      <c r="T41" s="2053"/>
      <c r="U41" s="2053"/>
      <c r="V41" s="2053"/>
      <c r="W41" s="2055">
        <v>2</v>
      </c>
      <c r="X41" s="1058"/>
      <c r="Y41" s="1096">
        <f t="shared" si="4"/>
        <v>3.954126595712501E-2</v>
      </c>
      <c r="Z41" s="141"/>
      <c r="AA41" s="141"/>
      <c r="AB41" s="1058"/>
      <c r="AC41" s="1101"/>
      <c r="AD41" s="1096"/>
      <c r="AE41" s="141"/>
      <c r="AF41" s="141">
        <v>309</v>
      </c>
      <c r="AG41" s="141"/>
      <c r="AH41" s="142"/>
      <c r="AI41" s="142"/>
      <c r="AJ41" s="141"/>
      <c r="AK41" s="141">
        <v>28</v>
      </c>
      <c r="AL41" s="141"/>
      <c r="AM41" s="141"/>
      <c r="AN41" s="141">
        <v>1117</v>
      </c>
      <c r="AO41" s="630"/>
    </row>
    <row r="42" spans="3:41" s="903" customFormat="1" ht="15" x14ac:dyDescent="0.25">
      <c r="C42" s="2119" t="s">
        <v>6209</v>
      </c>
      <c r="D42" s="2119"/>
      <c r="E42" s="2119"/>
      <c r="F42" s="2119"/>
      <c r="G42" s="2119"/>
      <c r="H42" s="2119"/>
      <c r="I42" s="2119"/>
      <c r="J42" s="2119"/>
      <c r="K42" s="2119"/>
      <c r="L42" s="2119"/>
      <c r="M42" s="2119"/>
      <c r="N42" s="2119"/>
      <c r="O42" s="2119"/>
      <c r="P42" s="2119"/>
      <c r="Q42" s="2119"/>
      <c r="R42" s="2119"/>
      <c r="S42" s="2119"/>
      <c r="T42" s="2119"/>
      <c r="U42" s="2119"/>
      <c r="V42" s="2119"/>
      <c r="W42" s="2119"/>
      <c r="X42" s="2119"/>
      <c r="Y42" s="2119"/>
      <c r="Z42" s="2119"/>
      <c r="AA42" s="2119"/>
      <c r="AB42" s="2119"/>
      <c r="AC42" s="2119"/>
      <c r="AD42" s="1094"/>
      <c r="AE42" s="138"/>
      <c r="AF42" s="138"/>
      <c r="AG42" s="138"/>
      <c r="AH42" s="139"/>
      <c r="AI42" s="139"/>
      <c r="AJ42" s="138"/>
      <c r="AK42" s="138"/>
      <c r="AL42" s="138"/>
      <c r="AM42" s="138"/>
      <c r="AN42" s="138"/>
      <c r="AO42" s="630"/>
    </row>
    <row r="43" spans="3:41" s="903" customFormat="1" ht="15" x14ac:dyDescent="0.25">
      <c r="C43" s="1293"/>
      <c r="D43" s="137"/>
      <c r="E43" s="1293"/>
      <c r="F43" s="138"/>
      <c r="G43" s="138"/>
      <c r="H43" s="1094"/>
      <c r="I43" s="1095"/>
      <c r="J43" s="1095"/>
      <c r="K43" s="1094"/>
      <c r="L43" s="138"/>
      <c r="M43" s="138"/>
      <c r="N43" s="84"/>
      <c r="O43" s="138"/>
      <c r="P43" s="138"/>
      <c r="Q43" s="138"/>
      <c r="R43" s="138"/>
      <c r="S43" s="138"/>
      <c r="T43" s="138"/>
      <c r="U43" s="138"/>
      <c r="V43" s="138"/>
      <c r="W43" s="137"/>
      <c r="X43" s="84"/>
      <c r="Y43" s="1094"/>
      <c r="Z43" s="138"/>
      <c r="AA43" s="138"/>
      <c r="AB43" s="84"/>
      <c r="AC43" s="1100"/>
      <c r="AD43" s="1094"/>
      <c r="AE43" s="138"/>
      <c r="AF43" s="138"/>
      <c r="AG43" s="138"/>
      <c r="AH43" s="139"/>
      <c r="AI43" s="139"/>
      <c r="AJ43" s="138"/>
      <c r="AK43" s="138"/>
      <c r="AL43" s="138"/>
      <c r="AM43" s="138"/>
      <c r="AN43" s="138"/>
      <c r="AO43" s="630"/>
    </row>
    <row r="44" spans="3:41" s="903" customFormat="1" ht="15" x14ac:dyDescent="0.25">
      <c r="C44" s="1293"/>
      <c r="D44" s="137"/>
      <c r="E44" s="1293"/>
      <c r="F44" s="138"/>
      <c r="G44" s="138"/>
      <c r="H44" s="1094"/>
      <c r="I44" s="1095"/>
      <c r="J44" s="1095"/>
      <c r="K44" s="1094"/>
      <c r="L44" s="138"/>
      <c r="M44" s="138"/>
      <c r="N44" s="84"/>
      <c r="O44" s="138"/>
      <c r="P44" s="138"/>
      <c r="Q44" s="138"/>
      <c r="R44" s="138"/>
      <c r="S44" s="138"/>
      <c r="T44" s="138"/>
      <c r="U44" s="138"/>
      <c r="V44" s="138"/>
      <c r="W44" s="137"/>
      <c r="X44" s="84"/>
      <c r="Y44" s="1094"/>
      <c r="Z44" s="138"/>
      <c r="AA44" s="138"/>
      <c r="AB44" s="84"/>
      <c r="AC44" s="1100"/>
      <c r="AD44" s="1094"/>
      <c r="AE44" s="138"/>
      <c r="AF44" s="138"/>
      <c r="AG44" s="138"/>
      <c r="AH44" s="139"/>
      <c r="AI44" s="139"/>
      <c r="AJ44" s="138"/>
      <c r="AK44" s="138"/>
      <c r="AL44" s="138"/>
      <c r="AM44" s="138"/>
      <c r="AN44" s="138"/>
      <c r="AO44" s="630"/>
    </row>
    <row r="45" spans="3:41" s="903" customFormat="1" ht="15" x14ac:dyDescent="0.25">
      <c r="C45" s="1293"/>
      <c r="D45" s="137"/>
      <c r="E45" s="1293"/>
      <c r="F45" s="138"/>
      <c r="G45" s="138"/>
      <c r="H45" s="1094"/>
      <c r="I45" s="1095"/>
      <c r="J45" s="1095"/>
      <c r="K45" s="1094"/>
      <c r="L45" s="138"/>
      <c r="M45" s="138"/>
      <c r="N45" s="84"/>
      <c r="O45" s="138"/>
      <c r="P45" s="138"/>
      <c r="Q45" s="138"/>
      <c r="R45" s="138"/>
      <c r="S45" s="138"/>
      <c r="T45" s="138"/>
      <c r="U45" s="138"/>
      <c r="V45" s="138"/>
      <c r="W45" s="137"/>
      <c r="X45" s="84"/>
      <c r="Y45" s="1094"/>
      <c r="Z45" s="138"/>
      <c r="AA45" s="138"/>
      <c r="AB45" s="84"/>
      <c r="AC45" s="1100"/>
      <c r="AD45" s="1094"/>
      <c r="AE45" s="138"/>
      <c r="AF45" s="138"/>
      <c r="AG45" s="138"/>
      <c r="AH45" s="139"/>
      <c r="AI45" s="139"/>
      <c r="AJ45" s="138"/>
      <c r="AK45" s="138"/>
      <c r="AL45" s="138"/>
      <c r="AM45" s="138"/>
      <c r="AN45" s="138"/>
      <c r="AO45" s="630"/>
    </row>
    <row r="46" spans="3:41" s="903" customFormat="1" ht="15" x14ac:dyDescent="0.25">
      <c r="C46" s="1293"/>
      <c r="D46" s="137"/>
      <c r="E46" s="1293"/>
      <c r="F46" s="138"/>
      <c r="G46" s="138"/>
      <c r="H46" s="1094"/>
      <c r="I46" s="1095"/>
      <c r="J46" s="1095"/>
      <c r="K46" s="1094"/>
      <c r="L46" s="138"/>
      <c r="M46" s="138"/>
      <c r="N46" s="84"/>
      <c r="O46" s="138"/>
      <c r="P46" s="138"/>
      <c r="Q46" s="138"/>
      <c r="R46" s="138"/>
      <c r="S46" s="138"/>
      <c r="T46" s="138"/>
      <c r="U46" s="138"/>
      <c r="V46" s="138"/>
      <c r="W46" s="137"/>
      <c r="X46" s="84"/>
      <c r="Y46" s="1094"/>
      <c r="Z46" s="138"/>
      <c r="AA46" s="138"/>
      <c r="AB46" s="84"/>
      <c r="AC46" s="1100"/>
      <c r="AD46" s="1094"/>
      <c r="AE46" s="138"/>
      <c r="AF46" s="138"/>
      <c r="AG46" s="138"/>
      <c r="AH46" s="139"/>
      <c r="AI46" s="139"/>
      <c r="AJ46" s="138"/>
      <c r="AK46" s="138"/>
      <c r="AL46" s="138"/>
      <c r="AM46" s="138"/>
      <c r="AN46" s="138"/>
      <c r="AO46" s="630"/>
    </row>
    <row r="47" spans="3:41" s="903" customFormat="1" ht="15" x14ac:dyDescent="0.25">
      <c r="C47" s="1293"/>
      <c r="D47" s="137"/>
      <c r="E47" s="1293"/>
      <c r="F47" s="138"/>
      <c r="G47" s="138"/>
      <c r="H47" s="1094"/>
      <c r="I47" s="1095"/>
      <c r="J47" s="1095"/>
      <c r="K47" s="1094"/>
      <c r="L47" s="138"/>
      <c r="M47" s="138"/>
      <c r="N47" s="84"/>
      <c r="O47" s="138"/>
      <c r="P47" s="138"/>
      <c r="Q47" s="138"/>
      <c r="R47" s="138"/>
      <c r="S47" s="138"/>
      <c r="T47" s="138"/>
      <c r="U47" s="138"/>
      <c r="V47" s="138"/>
      <c r="W47" s="137"/>
      <c r="X47" s="84"/>
      <c r="Y47" s="1094"/>
      <c r="Z47" s="138"/>
      <c r="AA47" s="138"/>
      <c r="AB47" s="84"/>
      <c r="AC47" s="1100"/>
      <c r="AD47" s="1094"/>
      <c r="AE47" s="138"/>
      <c r="AF47" s="138"/>
      <c r="AG47" s="138"/>
      <c r="AH47" s="139"/>
      <c r="AI47" s="139"/>
      <c r="AJ47" s="138"/>
      <c r="AK47" s="138"/>
      <c r="AL47" s="138"/>
      <c r="AM47" s="138"/>
      <c r="AN47" s="138"/>
      <c r="AO47" s="630"/>
    </row>
    <row r="48" spans="3:41" s="903" customFormat="1" ht="15" x14ac:dyDescent="0.25">
      <c r="C48" s="1293"/>
      <c r="D48" s="137"/>
      <c r="E48" s="1293"/>
      <c r="F48" s="138"/>
      <c r="G48" s="138"/>
      <c r="H48" s="1094"/>
      <c r="I48" s="1095"/>
      <c r="J48" s="1095"/>
      <c r="K48" s="1094"/>
      <c r="L48" s="138"/>
      <c r="M48" s="138"/>
      <c r="N48" s="84"/>
      <c r="O48" s="138"/>
      <c r="P48" s="138"/>
      <c r="Q48" s="138"/>
      <c r="R48" s="138"/>
      <c r="S48" s="138"/>
      <c r="T48" s="138"/>
      <c r="U48" s="138"/>
      <c r="V48" s="138"/>
      <c r="W48" s="137"/>
      <c r="X48" s="84"/>
      <c r="Y48" s="1094"/>
      <c r="Z48" s="138"/>
      <c r="AA48" s="138"/>
      <c r="AB48" s="84"/>
      <c r="AC48" s="1100"/>
      <c r="AD48" s="1094"/>
      <c r="AE48" s="138"/>
      <c r="AF48" s="138"/>
      <c r="AG48" s="138"/>
      <c r="AH48" s="139"/>
      <c r="AI48" s="139"/>
      <c r="AJ48" s="138"/>
      <c r="AK48" s="138"/>
      <c r="AL48" s="138"/>
      <c r="AM48" s="138"/>
      <c r="AN48" s="138"/>
      <c r="AO48" s="630"/>
    </row>
    <row r="49" spans="3:41" s="903" customFormat="1" ht="15" x14ac:dyDescent="0.25">
      <c r="C49" s="1293"/>
      <c r="D49" s="137"/>
      <c r="E49" s="1293"/>
      <c r="F49" s="138"/>
      <c r="G49" s="138"/>
      <c r="H49" s="1094"/>
      <c r="I49" s="1095"/>
      <c r="J49" s="1095"/>
      <c r="K49" s="1094"/>
      <c r="L49" s="138"/>
      <c r="M49" s="138"/>
      <c r="N49" s="84"/>
      <c r="O49" s="138"/>
      <c r="P49" s="138"/>
      <c r="Q49" s="138"/>
      <c r="R49" s="138"/>
      <c r="S49" s="138"/>
      <c r="T49" s="138"/>
      <c r="U49" s="138"/>
      <c r="V49" s="138"/>
      <c r="W49" s="137"/>
      <c r="X49" s="84"/>
      <c r="Y49" s="1094"/>
      <c r="Z49" s="138"/>
      <c r="AA49" s="138"/>
      <c r="AB49" s="84"/>
      <c r="AC49" s="1100"/>
      <c r="AD49" s="1094"/>
      <c r="AE49" s="138"/>
      <c r="AF49" s="138"/>
      <c r="AG49" s="138"/>
      <c r="AH49" s="139"/>
      <c r="AI49" s="139"/>
      <c r="AJ49" s="138"/>
      <c r="AK49" s="138"/>
      <c r="AL49" s="138"/>
      <c r="AM49" s="138"/>
      <c r="AN49" s="138"/>
      <c r="AO49" s="630"/>
    </row>
  </sheetData>
  <mergeCells count="33">
    <mergeCell ref="AK11:AL11"/>
    <mergeCell ref="AN11:AO11"/>
    <mergeCell ref="C10:C11"/>
    <mergeCell ref="W11:X11"/>
    <mergeCell ref="AA11:AB11"/>
    <mergeCell ref="AC11:AD11"/>
    <mergeCell ref="AF11:AG11"/>
    <mergeCell ref="AH11:AI11"/>
    <mergeCell ref="W10:Z10"/>
    <mergeCell ref="AA10:AD10"/>
    <mergeCell ref="AF10:AI10"/>
    <mergeCell ref="AK10:AL10"/>
    <mergeCell ref="AN10:AO10"/>
    <mergeCell ref="D10:D11"/>
    <mergeCell ref="F10:I10"/>
    <mergeCell ref="C1:D1"/>
    <mergeCell ref="A3:B3"/>
    <mergeCell ref="C3:X3"/>
    <mergeCell ref="A4:B4"/>
    <mergeCell ref="C4:X4"/>
    <mergeCell ref="C42:AC42"/>
    <mergeCell ref="A6:B6"/>
    <mergeCell ref="C6:X6"/>
    <mergeCell ref="A5:B5"/>
    <mergeCell ref="C5:X5"/>
    <mergeCell ref="J10:L10"/>
    <mergeCell ref="M10:P10"/>
    <mergeCell ref="R10:U10"/>
    <mergeCell ref="F11:G11"/>
    <mergeCell ref="M11:N11"/>
    <mergeCell ref="O11:P11"/>
    <mergeCell ref="R11:S11"/>
    <mergeCell ref="T11:U11"/>
  </mergeCells>
  <hyperlinks>
    <hyperlink ref="A1" location="'ODS 1.'!A1" display="REGRESAR"/>
    <hyperlink ref="C1" location="'Metadato 1.5.1'!A1" display="VER METADATO"/>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tabColor theme="0" tint="-0.499984740745262"/>
  </sheetPr>
  <dimension ref="A1:F37"/>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7.140625" style="26" customWidth="1"/>
    <col min="2" max="2" width="26.42578125" style="26" customWidth="1"/>
    <col min="3" max="3" width="24" style="26" customWidth="1"/>
    <col min="4" max="4" width="85.7109375" style="26" customWidth="1"/>
    <col min="5" max="5" width="9.140625" style="26" customWidth="1"/>
    <col min="6" max="6" width="7.140625" style="26" customWidth="1"/>
    <col min="7" max="8" width="12.42578125" style="26" customWidth="1"/>
    <col min="9" max="9" width="1.7109375" style="26" customWidth="1"/>
    <col min="10" max="11" width="11.42578125" style="26"/>
    <col min="12" max="12" width="2.28515625" style="26" customWidth="1"/>
    <col min="13" max="14" width="11.42578125" style="26"/>
    <col min="15" max="15" width="2.140625" style="26" customWidth="1"/>
    <col min="16" max="16" width="11.42578125" style="26"/>
    <col min="17" max="17" width="9.7109375" style="26" customWidth="1"/>
    <col min="18" max="18" width="1.5703125" style="26" customWidth="1"/>
    <col min="19" max="20" width="11.42578125" style="26"/>
    <col min="21" max="21" width="3.28515625" style="26" customWidth="1"/>
    <col min="22" max="23" width="9.140625" style="26" customWidth="1"/>
    <col min="24" max="24" width="1.5703125" style="26" customWidth="1"/>
    <col min="25" max="25" width="11.42578125" style="26"/>
    <col min="26" max="26" width="1.7109375" style="26" customWidth="1"/>
    <col min="27" max="40" width="11.42578125" style="26"/>
    <col min="41" max="41" width="12" style="26" customWidth="1"/>
    <col min="42" max="77" width="11.42578125" style="26"/>
    <col min="78" max="78" width="12.28515625" style="26" customWidth="1"/>
    <col min="79" max="93" width="11.42578125" style="26"/>
    <col min="94" max="94" width="12.28515625" style="26" customWidth="1"/>
    <col min="95" max="107" width="11.42578125" style="26"/>
    <col min="108" max="108" width="12.7109375" style="26" customWidth="1"/>
    <col min="109" max="118" width="11.42578125" style="26"/>
    <col min="119" max="119" width="11.85546875" style="26" customWidth="1"/>
    <col min="120" max="126" width="11.42578125" style="26"/>
    <col min="127" max="127" width="11.85546875" style="26" customWidth="1"/>
    <col min="128"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880</v>
      </c>
    </row>
    <row r="4" spans="1:6" ht="20.25" customHeight="1" x14ac:dyDescent="0.2">
      <c r="A4" s="93"/>
      <c r="B4" s="2122" t="s">
        <v>856</v>
      </c>
      <c r="C4" s="2096"/>
      <c r="D4" s="910" t="s">
        <v>6</v>
      </c>
    </row>
    <row r="5" spans="1:6" ht="60" x14ac:dyDescent="0.2">
      <c r="B5" s="2122" t="s">
        <v>769</v>
      </c>
      <c r="C5" s="2096"/>
      <c r="D5" s="910" t="s">
        <v>30</v>
      </c>
    </row>
    <row r="6" spans="1:6" ht="15" x14ac:dyDescent="0.2">
      <c r="B6" s="2122" t="s">
        <v>770</v>
      </c>
      <c r="C6" s="2096"/>
      <c r="D6" s="911" t="s">
        <v>43</v>
      </c>
    </row>
    <row r="7" spans="1:6" ht="30" x14ac:dyDescent="0.2">
      <c r="B7" s="2084" t="s">
        <v>771</v>
      </c>
      <c r="C7" s="2085"/>
      <c r="D7" s="912" t="s">
        <v>44</v>
      </c>
    </row>
    <row r="8" spans="1:6" s="903" customFormat="1" ht="15" x14ac:dyDescent="0.2">
      <c r="B8" s="2083" t="s">
        <v>4623</v>
      </c>
      <c r="C8" s="2083"/>
      <c r="D8" s="1287" t="s">
        <v>4628</v>
      </c>
    </row>
    <row r="9" spans="1:6" ht="15" customHeight="1" x14ac:dyDescent="0.25">
      <c r="B9" s="913"/>
      <c r="C9" s="913"/>
      <c r="D9" s="913"/>
    </row>
    <row r="10" spans="1:6" ht="23.25" customHeight="1" x14ac:dyDescent="0.2">
      <c r="B10" s="2081" t="s">
        <v>772</v>
      </c>
      <c r="C10" s="2081"/>
      <c r="D10" s="2081"/>
    </row>
    <row r="11" spans="1:6" ht="18.75" customHeight="1" x14ac:dyDescent="0.2">
      <c r="B11" s="2093" t="s">
        <v>773</v>
      </c>
      <c r="C11" s="2094"/>
      <c r="D11" s="910" t="s">
        <v>841</v>
      </c>
    </row>
    <row r="12" spans="1:6" ht="33.75" customHeight="1" x14ac:dyDescent="0.2">
      <c r="B12" s="2095" t="s">
        <v>775</v>
      </c>
      <c r="C12" s="2095"/>
      <c r="D12" s="129" t="s">
        <v>866</v>
      </c>
    </row>
    <row r="13" spans="1:6" ht="15" x14ac:dyDescent="0.2">
      <c r="B13" s="2082" t="s">
        <v>776</v>
      </c>
      <c r="C13" s="2082"/>
      <c r="D13" s="915" t="s">
        <v>712</v>
      </c>
    </row>
    <row r="14" spans="1:6" ht="15" x14ac:dyDescent="0.2">
      <c r="B14" s="2082" t="s">
        <v>777</v>
      </c>
      <c r="C14" s="2096"/>
      <c r="D14" s="915" t="s">
        <v>10</v>
      </c>
    </row>
    <row r="15" spans="1:6" ht="300" customHeight="1" x14ac:dyDescent="0.2">
      <c r="B15" s="2091" t="s">
        <v>778</v>
      </c>
      <c r="C15" s="2092"/>
      <c r="D15" s="2120" t="s">
        <v>881</v>
      </c>
    </row>
    <row r="16" spans="1:6" ht="125.25" customHeight="1" x14ac:dyDescent="0.2">
      <c r="B16" s="2106"/>
      <c r="C16" s="2107"/>
      <c r="D16" s="2121"/>
    </row>
    <row r="17" spans="2:4" ht="64.5" customHeight="1" x14ac:dyDescent="0.2">
      <c r="B17" s="2082" t="s">
        <v>779</v>
      </c>
      <c r="C17" s="2082"/>
      <c r="D17" s="916" t="s">
        <v>882</v>
      </c>
    </row>
    <row r="18" spans="2:4" ht="15" x14ac:dyDescent="0.25">
      <c r="B18" s="2082" t="s">
        <v>780</v>
      </c>
      <c r="C18" s="2082"/>
      <c r="D18" s="143" t="s">
        <v>883</v>
      </c>
    </row>
    <row r="19" spans="2:4" ht="15" x14ac:dyDescent="0.2">
      <c r="B19" s="2083" t="s">
        <v>782</v>
      </c>
      <c r="C19" s="2083"/>
      <c r="D19" s="910"/>
    </row>
    <row r="20" spans="2:4" ht="50.25" customHeight="1" x14ac:dyDescent="0.2">
      <c r="B20" s="2084" t="s">
        <v>783</v>
      </c>
      <c r="C20" s="2085"/>
      <c r="D20" s="144" t="s">
        <v>884</v>
      </c>
    </row>
    <row r="21" spans="2:4" ht="15" customHeight="1" x14ac:dyDescent="0.25">
      <c r="B21" s="2082" t="s">
        <v>784</v>
      </c>
      <c r="C21" s="2082"/>
      <c r="D21" s="145" t="s">
        <v>824</v>
      </c>
    </row>
    <row r="22" spans="2:4" ht="15" x14ac:dyDescent="0.2">
      <c r="B22" s="2086" t="s">
        <v>786</v>
      </c>
      <c r="C22" s="918" t="s">
        <v>787</v>
      </c>
      <c r="D22" s="910"/>
    </row>
    <row r="23" spans="2:4" ht="15" x14ac:dyDescent="0.2">
      <c r="B23" s="2087"/>
      <c r="C23" s="1242" t="s">
        <v>789</v>
      </c>
      <c r="D23" s="919" t="s">
        <v>885</v>
      </c>
    </row>
    <row r="24" spans="2:4" ht="15" x14ac:dyDescent="0.2">
      <c r="B24" s="2088" t="s">
        <v>791</v>
      </c>
      <c r="C24" s="2088"/>
      <c r="D24" s="910" t="s">
        <v>827</v>
      </c>
    </row>
    <row r="25" spans="2:4" ht="30" x14ac:dyDescent="0.25">
      <c r="B25" s="2088" t="s">
        <v>793</v>
      </c>
      <c r="C25" s="2088"/>
      <c r="D25" s="146" t="s">
        <v>886</v>
      </c>
    </row>
    <row r="26" spans="2:4" ht="15" x14ac:dyDescent="0.2">
      <c r="B26" s="2082" t="s">
        <v>795</v>
      </c>
      <c r="C26" s="2082"/>
      <c r="D26" s="917" t="s">
        <v>23</v>
      </c>
    </row>
    <row r="27" spans="2:4" ht="15" customHeight="1" x14ac:dyDescent="0.25">
      <c r="B27" s="2083" t="s">
        <v>797</v>
      </c>
      <c r="C27" s="2083"/>
      <c r="D27" s="146" t="s">
        <v>887</v>
      </c>
    </row>
    <row r="28" spans="2:4" ht="15" x14ac:dyDescent="0.2">
      <c r="B28" s="2089" t="s">
        <v>799</v>
      </c>
      <c r="C28" s="2090"/>
      <c r="D28" s="910"/>
    </row>
    <row r="29" spans="2:4" ht="75" x14ac:dyDescent="0.25">
      <c r="B29" s="1243" t="s">
        <v>800</v>
      </c>
      <c r="C29" s="1244"/>
      <c r="D29" s="143" t="s">
        <v>888</v>
      </c>
    </row>
    <row r="30" spans="2:4" ht="15" x14ac:dyDescent="0.2">
      <c r="B30" s="2082" t="s">
        <v>801</v>
      </c>
      <c r="C30" s="2082"/>
      <c r="D30" s="910"/>
    </row>
    <row r="31" spans="2:4" x14ac:dyDescent="0.2">
      <c r="B31" s="903"/>
      <c r="C31" s="903"/>
      <c r="D31" s="903"/>
    </row>
    <row r="32" spans="2:4" ht="23.25" customHeight="1" x14ac:dyDescent="0.2">
      <c r="B32" s="1241" t="s">
        <v>802</v>
      </c>
      <c r="C32" s="1241"/>
      <c r="D32" s="1241"/>
    </row>
    <row r="33" spans="2:4" ht="15" x14ac:dyDescent="0.25">
      <c r="B33" s="1239" t="s">
        <v>803</v>
      </c>
      <c r="C33" s="1240"/>
      <c r="D33" s="146" t="s">
        <v>889</v>
      </c>
    </row>
    <row r="34" spans="2:4" ht="15" x14ac:dyDescent="0.25">
      <c r="B34" s="1239" t="s">
        <v>805</v>
      </c>
      <c r="C34" s="1240"/>
      <c r="D34" s="146" t="s">
        <v>890</v>
      </c>
    </row>
    <row r="35" spans="2:4" ht="30" x14ac:dyDescent="0.25">
      <c r="B35" s="1239" t="s">
        <v>807</v>
      </c>
      <c r="C35" s="1240"/>
      <c r="D35" s="146" t="s">
        <v>886</v>
      </c>
    </row>
    <row r="36" spans="2:4" ht="15" x14ac:dyDescent="0.25">
      <c r="B36" s="1239" t="s">
        <v>809</v>
      </c>
      <c r="C36" s="1240"/>
      <c r="D36" s="146" t="s">
        <v>891</v>
      </c>
    </row>
    <row r="37" spans="2:4" ht="15" x14ac:dyDescent="0.25">
      <c r="B37" s="2079" t="s">
        <v>811</v>
      </c>
      <c r="C37" s="2080"/>
      <c r="D37" s="149" t="s">
        <v>892</v>
      </c>
    </row>
  </sheetData>
  <mergeCells count="26">
    <mergeCell ref="D15:D16"/>
    <mergeCell ref="B3:D3"/>
    <mergeCell ref="B4:C4"/>
    <mergeCell ref="B5:C5"/>
    <mergeCell ref="B6:C6"/>
    <mergeCell ref="B7:C7"/>
    <mergeCell ref="B10:D10"/>
    <mergeCell ref="B11:C11"/>
    <mergeCell ref="B12:C12"/>
    <mergeCell ref="B13:C13"/>
    <mergeCell ref="B14:C14"/>
    <mergeCell ref="B15:C16"/>
    <mergeCell ref="B8:C8"/>
    <mergeCell ref="B37:C37"/>
    <mergeCell ref="B30:C30"/>
    <mergeCell ref="B17:C17"/>
    <mergeCell ref="B18:C18"/>
    <mergeCell ref="B19:C19"/>
    <mergeCell ref="B20:C20"/>
    <mergeCell ref="B21:C21"/>
    <mergeCell ref="B22:B23"/>
    <mergeCell ref="B24:C24"/>
    <mergeCell ref="B25:C25"/>
    <mergeCell ref="B26:C26"/>
    <mergeCell ref="B27:C27"/>
    <mergeCell ref="B28:C28"/>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6">
      <formula1>Tipo_operación</formula1>
    </dataValidation>
  </dataValidations>
  <hyperlinks>
    <hyperlink ref="B1" location="'1.5.1'!A1" display="REGRESAR"/>
    <hyperlink ref="D37" r:id="rId1"/>
    <hyperlink ref="D8" r:id="rId2"/>
  </hyperlinks>
  <pageMargins left="0.7" right="0.7" top="0.75" bottom="0.75" header="0.3" footer="0.3"/>
  <pageSetup orientation="portrait" r:id="rId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Q38"/>
  <sheetViews>
    <sheetView showGridLines="0" workbookViewId="0">
      <pane ySplit="1" topLeftCell="A2" activePane="bottomLeft" state="frozen"/>
      <selection activeCell="F26" sqref="F26"/>
      <selection pane="bottomLeft"/>
    </sheetView>
  </sheetViews>
  <sheetFormatPr baseColWidth="10" defaultColWidth="11.42578125" defaultRowHeight="11.25" x14ac:dyDescent="0.2"/>
  <cols>
    <col min="1" max="2" width="15.140625" style="26" customWidth="1"/>
    <col min="3" max="3" width="7.85546875" style="26" customWidth="1"/>
    <col min="4" max="4" width="36.7109375" style="26" customWidth="1"/>
    <col min="5" max="5" width="12.5703125" style="26" customWidth="1"/>
    <col min="6" max="8" width="11.42578125" style="26"/>
    <col min="9" max="9" width="14" style="26" customWidth="1"/>
    <col min="10" max="16384" width="11.42578125" style="26"/>
  </cols>
  <sheetData>
    <row r="1" spans="1:17" ht="15" x14ac:dyDescent="0.25">
      <c r="A1" s="25" t="s">
        <v>730</v>
      </c>
      <c r="D1" s="70" t="s">
        <v>830</v>
      </c>
    </row>
    <row r="2" spans="1:17" x14ac:dyDescent="0.2">
      <c r="A2" s="45"/>
      <c r="B2" s="45"/>
      <c r="C2" s="45"/>
      <c r="D2" s="45"/>
      <c r="E2" s="45"/>
      <c r="F2" s="45"/>
      <c r="G2" s="45"/>
      <c r="H2" s="45"/>
      <c r="I2" s="45"/>
      <c r="J2" s="45"/>
      <c r="K2" s="45"/>
      <c r="L2" s="45"/>
      <c r="M2" s="45"/>
      <c r="N2" s="45"/>
      <c r="O2" s="45"/>
      <c r="P2" s="45"/>
    </row>
    <row r="3" spans="1:17" s="42" customFormat="1" ht="12.75" customHeight="1" x14ac:dyDescent="0.25">
      <c r="A3" s="2072" t="s">
        <v>732</v>
      </c>
      <c r="B3" s="2072"/>
      <c r="C3" s="2073" t="s">
        <v>691</v>
      </c>
      <c r="D3" s="2074"/>
      <c r="E3" s="2074"/>
      <c r="F3" s="2074"/>
      <c r="G3" s="2074"/>
      <c r="H3" s="2074"/>
      <c r="I3" s="2074"/>
      <c r="J3" s="2074"/>
      <c r="K3" s="2074"/>
      <c r="L3" s="2074"/>
      <c r="M3" s="2074"/>
      <c r="N3" s="2074"/>
      <c r="O3" s="2074"/>
      <c r="P3" s="2074"/>
      <c r="Q3" s="133"/>
    </row>
    <row r="4" spans="1:17" s="42" customFormat="1" ht="32.25" customHeight="1" x14ac:dyDescent="0.25">
      <c r="A4" s="2072" t="s">
        <v>733</v>
      </c>
      <c r="B4" s="2072"/>
      <c r="C4" s="2073" t="s">
        <v>30</v>
      </c>
      <c r="D4" s="2100"/>
      <c r="E4" s="2100"/>
      <c r="F4" s="2100"/>
      <c r="G4" s="2100"/>
      <c r="H4" s="2100"/>
      <c r="I4" s="2100"/>
      <c r="J4" s="2100"/>
      <c r="K4" s="2100"/>
      <c r="L4" s="2100"/>
      <c r="M4" s="2100"/>
      <c r="N4" s="2100"/>
      <c r="O4" s="2100"/>
      <c r="P4" s="2100"/>
      <c r="Q4" s="133"/>
    </row>
    <row r="5" spans="1:17" s="42" customFormat="1" ht="12.75" customHeight="1" x14ac:dyDescent="0.25">
      <c r="A5" s="2072" t="s">
        <v>735</v>
      </c>
      <c r="B5" s="2072"/>
      <c r="C5" s="2073" t="s">
        <v>893</v>
      </c>
      <c r="D5" s="2100"/>
      <c r="E5" s="2100"/>
      <c r="F5" s="2100"/>
      <c r="G5" s="2100"/>
      <c r="H5" s="2100"/>
      <c r="I5" s="2100"/>
      <c r="J5" s="2100"/>
      <c r="K5" s="2100"/>
      <c r="L5" s="2100"/>
      <c r="M5" s="2100"/>
      <c r="N5" s="2100"/>
      <c r="O5" s="2100"/>
      <c r="P5" s="2100"/>
      <c r="Q5" s="133"/>
    </row>
    <row r="6" spans="1:17" s="42" customFormat="1" ht="12.75" customHeight="1" x14ac:dyDescent="0.25">
      <c r="A6" s="2072" t="s">
        <v>815</v>
      </c>
      <c r="B6" s="2072"/>
      <c r="C6" s="2073" t="s">
        <v>894</v>
      </c>
      <c r="D6" s="2100"/>
      <c r="E6" s="2100"/>
      <c r="F6" s="2100"/>
      <c r="G6" s="2100"/>
      <c r="H6" s="2100"/>
      <c r="I6" s="2100"/>
      <c r="J6" s="2100"/>
      <c r="K6" s="2100"/>
      <c r="L6" s="2100"/>
      <c r="M6" s="2100"/>
      <c r="N6" s="2100"/>
      <c r="O6" s="2100"/>
      <c r="P6" s="2100"/>
      <c r="Q6" s="133"/>
    </row>
    <row r="9" spans="1:17" ht="12.75" x14ac:dyDescent="0.2">
      <c r="C9" s="2125" t="s">
        <v>894</v>
      </c>
      <c r="D9" s="2125"/>
      <c r="E9" s="2125"/>
      <c r="F9" s="2125"/>
    </row>
    <row r="10" spans="1:17" ht="12.75" x14ac:dyDescent="0.2">
      <c r="C10" s="2126" t="s">
        <v>739</v>
      </c>
      <c r="D10" s="2126" t="s">
        <v>895</v>
      </c>
      <c r="E10" s="2128" t="s">
        <v>896</v>
      </c>
      <c r="F10" s="2128"/>
    </row>
    <row r="11" spans="1:17" ht="51" x14ac:dyDescent="0.2">
      <c r="C11" s="2127"/>
      <c r="D11" s="2127"/>
      <c r="E11" s="2044" t="s">
        <v>897</v>
      </c>
      <c r="F11" s="2044" t="s">
        <v>6210</v>
      </c>
    </row>
    <row r="12" spans="1:17" ht="12.75" x14ac:dyDescent="0.2">
      <c r="C12" s="2059">
        <v>2010</v>
      </c>
      <c r="D12" s="158" t="s">
        <v>899</v>
      </c>
      <c r="E12" s="158">
        <v>7889869.7647700002</v>
      </c>
      <c r="F12" s="158">
        <v>9632364.5034428034</v>
      </c>
    </row>
    <row r="13" spans="1:17" ht="12.75" x14ac:dyDescent="0.2">
      <c r="C13" s="2059">
        <v>2010</v>
      </c>
      <c r="D13" s="158" t="s">
        <v>900</v>
      </c>
      <c r="E13" s="158">
        <v>142822623.00569001</v>
      </c>
      <c r="F13" s="158">
        <v>174365307.0512636</v>
      </c>
    </row>
    <row r="14" spans="1:17" ht="12.75" x14ac:dyDescent="0.2">
      <c r="C14" s="2059">
        <v>2012</v>
      </c>
      <c r="D14" s="158" t="s">
        <v>901</v>
      </c>
      <c r="E14" s="158">
        <v>50602833.619999997</v>
      </c>
      <c r="F14" s="158">
        <v>56369425.888381422</v>
      </c>
    </row>
    <row r="15" spans="1:17" ht="12.75" x14ac:dyDescent="0.2">
      <c r="C15" s="2059">
        <v>2014</v>
      </c>
      <c r="D15" s="158" t="s">
        <v>902</v>
      </c>
      <c r="E15" s="158">
        <v>19241273.407910001</v>
      </c>
      <c r="F15" s="158">
        <v>19486807.178357303</v>
      </c>
    </row>
    <row r="16" spans="1:17" ht="12.75" x14ac:dyDescent="0.2">
      <c r="C16" s="2059">
        <v>2015</v>
      </c>
      <c r="D16" s="158" t="s">
        <v>903</v>
      </c>
      <c r="E16" s="158">
        <v>91016579.010000005</v>
      </c>
      <c r="F16" s="158">
        <v>91446376.981814533</v>
      </c>
    </row>
    <row r="17" spans="3:6" ht="12.75" x14ac:dyDescent="0.2">
      <c r="C17" s="2059">
        <v>2016</v>
      </c>
      <c r="D17" s="158" t="s">
        <v>904</v>
      </c>
      <c r="E17" s="158">
        <v>106258934.55</v>
      </c>
      <c r="F17" s="158">
        <v>106782167.16912872</v>
      </c>
    </row>
    <row r="18" spans="3:6" ht="12.75" customHeight="1" x14ac:dyDescent="0.2">
      <c r="C18" s="2059">
        <v>2017</v>
      </c>
      <c r="D18" s="158" t="s">
        <v>4543</v>
      </c>
      <c r="E18" s="158">
        <f>329363329703.16/1000</f>
        <v>329363329.70315999</v>
      </c>
      <c r="F18" s="158">
        <v>325683110.55390096</v>
      </c>
    </row>
    <row r="19" spans="3:6" s="903" customFormat="1" ht="12.75" customHeight="1" x14ac:dyDescent="0.2">
      <c r="C19" s="2059">
        <v>2018</v>
      </c>
      <c r="D19" s="158" t="s">
        <v>6208</v>
      </c>
      <c r="E19" s="158">
        <v>9100095</v>
      </c>
      <c r="F19" s="158">
        <v>8802568.1950087044</v>
      </c>
    </row>
    <row r="20" spans="3:6" ht="15" customHeight="1" x14ac:dyDescent="0.2">
      <c r="C20" s="2059">
        <v>2019</v>
      </c>
      <c r="D20" s="158" t="s">
        <v>6211</v>
      </c>
      <c r="E20" s="158">
        <f>35441377055.63/1000</f>
        <v>35441377.055629998</v>
      </c>
      <c r="F20" s="158">
        <v>33596906.868546784</v>
      </c>
    </row>
    <row r="21" spans="3:6" ht="12.75" customHeight="1" x14ac:dyDescent="0.2">
      <c r="C21" s="2124" t="s">
        <v>905</v>
      </c>
      <c r="D21" s="2124"/>
      <c r="E21" s="2124"/>
      <c r="F21" s="2124"/>
    </row>
    <row r="22" spans="3:6" ht="12.75" x14ac:dyDescent="0.2">
      <c r="C22" s="2123" t="s">
        <v>6212</v>
      </c>
      <c r="D22" s="2123"/>
      <c r="E22" s="2123"/>
      <c r="F22" s="2123"/>
    </row>
    <row r="28" spans="3:6" ht="47.25" customHeight="1" x14ac:dyDescent="0.2"/>
    <row r="38" ht="51" customHeight="1" x14ac:dyDescent="0.2"/>
  </sheetData>
  <mergeCells count="14">
    <mergeCell ref="A3:B3"/>
    <mergeCell ref="C3:P3"/>
    <mergeCell ref="A4:B4"/>
    <mergeCell ref="C4:P4"/>
    <mergeCell ref="A5:B5"/>
    <mergeCell ref="C5:P5"/>
    <mergeCell ref="C22:F22"/>
    <mergeCell ref="C21:F21"/>
    <mergeCell ref="A6:B6"/>
    <mergeCell ref="C6:P6"/>
    <mergeCell ref="C9:F9"/>
    <mergeCell ref="C10:C11"/>
    <mergeCell ref="D10:D11"/>
    <mergeCell ref="E10:F10"/>
  </mergeCells>
  <hyperlinks>
    <hyperlink ref="A1" location="'ODS 1.'!A1" display="REGRESAR"/>
    <hyperlink ref="D1" location="'Metadato 1.5.2'!A1" display="VER METADATO"/>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tabColor theme="0" tint="-0.499984740745262"/>
  </sheetPr>
  <dimension ref="A1:F48"/>
  <sheetViews>
    <sheetView showGridLines="0" zoomScaleNormal="100" workbookViewId="0">
      <pane ySplit="1" topLeftCell="A2" activePane="bottomLeft" state="frozen"/>
      <selection activeCell="F26" sqref="F26"/>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880</v>
      </c>
    </row>
    <row r="4" spans="1:6" ht="15.75" x14ac:dyDescent="0.2">
      <c r="A4" s="93"/>
      <c r="B4" s="2082" t="s">
        <v>856</v>
      </c>
      <c r="C4" s="2082"/>
      <c r="D4" s="1957" t="s">
        <v>6</v>
      </c>
    </row>
    <row r="5" spans="1:6" ht="60" x14ac:dyDescent="0.2">
      <c r="B5" s="2082" t="s">
        <v>769</v>
      </c>
      <c r="C5" s="2082"/>
      <c r="D5" s="1957" t="s">
        <v>30</v>
      </c>
    </row>
    <row r="6" spans="1:6" ht="15" x14ac:dyDescent="0.2">
      <c r="B6" s="2082" t="s">
        <v>770</v>
      </c>
      <c r="C6" s="2082"/>
      <c r="D6" s="1896" t="s">
        <v>47</v>
      </c>
    </row>
    <row r="7" spans="1:6" ht="30" x14ac:dyDescent="0.2">
      <c r="B7" s="2083" t="s">
        <v>771</v>
      </c>
      <c r="C7" s="2083"/>
      <c r="D7" s="1897" t="s">
        <v>48</v>
      </c>
    </row>
    <row r="8" spans="1:6" s="903" customFormat="1" ht="15" x14ac:dyDescent="0.2">
      <c r="B8" s="2083" t="s">
        <v>4617</v>
      </c>
      <c r="C8" s="2083"/>
      <c r="D8" s="1898" t="s">
        <v>4629</v>
      </c>
    </row>
    <row r="9" spans="1:6" ht="15" x14ac:dyDescent="0.25">
      <c r="B9" s="1899"/>
      <c r="C9" s="1899"/>
      <c r="D9" s="1899"/>
    </row>
    <row r="10" spans="1:6" ht="23.25" customHeight="1" x14ac:dyDescent="0.2">
      <c r="B10" s="2081" t="s">
        <v>772</v>
      </c>
      <c r="C10" s="2081"/>
      <c r="D10" s="2081"/>
    </row>
    <row r="11" spans="1:6" ht="15" x14ac:dyDescent="0.2">
      <c r="B11" s="2093" t="s">
        <v>773</v>
      </c>
      <c r="C11" s="2094"/>
      <c r="D11" s="1957" t="s">
        <v>906</v>
      </c>
    </row>
    <row r="12" spans="1:6" ht="24" customHeight="1" x14ac:dyDescent="0.2">
      <c r="B12" s="2095" t="s">
        <v>775</v>
      </c>
      <c r="C12" s="2095"/>
      <c r="D12" s="161" t="s">
        <v>894</v>
      </c>
    </row>
    <row r="13" spans="1:6" ht="15" x14ac:dyDescent="0.2">
      <c r="B13" s="2082" t="s">
        <v>776</v>
      </c>
      <c r="C13" s="2082"/>
      <c r="D13" s="1959" t="s">
        <v>714</v>
      </c>
    </row>
    <row r="14" spans="1:6" ht="15" x14ac:dyDescent="0.2">
      <c r="B14" s="2082" t="s">
        <v>777</v>
      </c>
      <c r="C14" s="2096"/>
      <c r="D14" s="1959" t="s">
        <v>10</v>
      </c>
    </row>
    <row r="15" spans="1:6" ht="180" x14ac:dyDescent="0.2">
      <c r="B15" s="2082" t="s">
        <v>778</v>
      </c>
      <c r="C15" s="2082"/>
      <c r="D15" s="162" t="s">
        <v>907</v>
      </c>
    </row>
    <row r="16" spans="1:6" ht="41.25" customHeight="1" x14ac:dyDescent="0.2">
      <c r="B16" s="2082" t="s">
        <v>779</v>
      </c>
      <c r="C16" s="2082"/>
      <c r="D16" s="1957"/>
    </row>
    <row r="17" spans="1:4" ht="15" x14ac:dyDescent="0.25">
      <c r="B17" s="2082" t="s">
        <v>780</v>
      </c>
      <c r="C17" s="2082"/>
      <c r="D17" s="143" t="s">
        <v>883</v>
      </c>
    </row>
    <row r="18" spans="1:4" ht="15" x14ac:dyDescent="0.2">
      <c r="B18" s="2083" t="s">
        <v>782</v>
      </c>
      <c r="C18" s="2083"/>
      <c r="D18" s="1957"/>
    </row>
    <row r="19" spans="1:4" ht="18.75" customHeight="1" x14ac:dyDescent="0.2">
      <c r="B19" s="2084" t="s">
        <v>783</v>
      </c>
      <c r="C19" s="2085"/>
      <c r="D19" s="1961" t="s">
        <v>908</v>
      </c>
    </row>
    <row r="20" spans="1:4" ht="15" x14ac:dyDescent="0.2">
      <c r="B20" s="2082" t="s">
        <v>784</v>
      </c>
      <c r="C20" s="2082"/>
      <c r="D20" s="1957" t="s">
        <v>824</v>
      </c>
    </row>
    <row r="21" spans="1:4" ht="15" x14ac:dyDescent="0.2">
      <c r="A21" s="163"/>
      <c r="B21" s="2086" t="s">
        <v>786</v>
      </c>
      <c r="C21" s="1962" t="s">
        <v>787</v>
      </c>
      <c r="D21" s="1957" t="s">
        <v>909</v>
      </c>
    </row>
    <row r="22" spans="1:4" ht="15" x14ac:dyDescent="0.2">
      <c r="B22" s="2087"/>
      <c r="C22" s="2033" t="s">
        <v>789</v>
      </c>
      <c r="D22" s="1964"/>
    </row>
    <row r="23" spans="1:4" ht="15" x14ac:dyDescent="0.2">
      <c r="B23" s="2088" t="s">
        <v>791</v>
      </c>
      <c r="C23" s="2088"/>
      <c r="D23" s="1957" t="s">
        <v>827</v>
      </c>
    </row>
    <row r="24" spans="1:4" ht="30" x14ac:dyDescent="0.25">
      <c r="B24" s="2088" t="s">
        <v>793</v>
      </c>
      <c r="C24" s="2088"/>
      <c r="D24" s="146" t="s">
        <v>886</v>
      </c>
    </row>
    <row r="25" spans="1:4" ht="15" x14ac:dyDescent="0.2">
      <c r="B25" s="2082" t="s">
        <v>795</v>
      </c>
      <c r="C25" s="2082"/>
      <c r="D25" s="1961" t="s">
        <v>23</v>
      </c>
    </row>
    <row r="26" spans="1:4" ht="15" customHeight="1" x14ac:dyDescent="0.2">
      <c r="B26" s="2083" t="s">
        <v>797</v>
      </c>
      <c r="C26" s="2083"/>
      <c r="D26" s="1957" t="s">
        <v>887</v>
      </c>
    </row>
    <row r="27" spans="1:4" ht="15" x14ac:dyDescent="0.2">
      <c r="B27" s="2089" t="s">
        <v>799</v>
      </c>
      <c r="C27" s="2090"/>
      <c r="D27" s="1957"/>
    </row>
    <row r="28" spans="1:4" ht="48.75" customHeight="1" x14ac:dyDescent="0.2">
      <c r="B28" s="2034" t="s">
        <v>800</v>
      </c>
      <c r="C28" s="2035"/>
      <c r="D28" s="1957" t="s">
        <v>910</v>
      </c>
    </row>
    <row r="29" spans="1:4" ht="15" x14ac:dyDescent="0.2">
      <c r="B29" s="2091" t="s">
        <v>801</v>
      </c>
      <c r="C29" s="2092"/>
      <c r="D29" s="1968"/>
    </row>
    <row r="30" spans="1:4" ht="15" x14ac:dyDescent="0.2">
      <c r="B30" s="1969"/>
      <c r="C30" s="1969"/>
      <c r="D30" s="1970"/>
    </row>
    <row r="31" spans="1:4" ht="23.25" customHeight="1" x14ac:dyDescent="0.2">
      <c r="B31" s="2081" t="s">
        <v>802</v>
      </c>
      <c r="C31" s="2081"/>
      <c r="D31" s="2081"/>
    </row>
    <row r="32" spans="1:4" ht="15" x14ac:dyDescent="0.25">
      <c r="B32" s="2079" t="s">
        <v>803</v>
      </c>
      <c r="C32" s="2080"/>
      <c r="D32" s="146" t="s">
        <v>889</v>
      </c>
    </row>
    <row r="33" spans="2:4" ht="15" x14ac:dyDescent="0.25">
      <c r="B33" s="2079" t="s">
        <v>805</v>
      </c>
      <c r="C33" s="2080"/>
      <c r="D33" s="146" t="s">
        <v>890</v>
      </c>
    </row>
    <row r="34" spans="2:4" ht="30" x14ac:dyDescent="0.25">
      <c r="B34" s="2079" t="s">
        <v>807</v>
      </c>
      <c r="C34" s="2080"/>
      <c r="D34" s="146" t="s">
        <v>886</v>
      </c>
    </row>
    <row r="35" spans="2:4" ht="15" x14ac:dyDescent="0.25">
      <c r="B35" s="2079" t="s">
        <v>809</v>
      </c>
      <c r="C35" s="2080"/>
      <c r="D35" s="146" t="s">
        <v>891</v>
      </c>
    </row>
    <row r="36" spans="2:4" ht="15" x14ac:dyDescent="0.25">
      <c r="B36" s="2079" t="s">
        <v>811</v>
      </c>
      <c r="C36" s="2080"/>
      <c r="D36" s="146" t="s">
        <v>892</v>
      </c>
    </row>
    <row r="38" spans="2:4" ht="47.25" customHeight="1" x14ac:dyDescent="0.2"/>
    <row r="48" spans="2:4" ht="51" customHeight="1" x14ac:dyDescent="0.2"/>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5.2'!A1" display="REGRESAR"/>
    <hyperlink ref="D8" r:id="rId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tabColor rgb="FF7030A0"/>
  </sheetPr>
  <dimension ref="A1:R23"/>
  <sheetViews>
    <sheetView showGridLines="0" workbookViewId="0">
      <pane ySplit="1" topLeftCell="A2" activePane="bottomLeft" state="frozen"/>
      <selection activeCell="B1" sqref="B1"/>
      <selection pane="bottomLeft" activeCell="C1" sqref="C1:D1"/>
    </sheetView>
  </sheetViews>
  <sheetFormatPr baseColWidth="10" defaultColWidth="11.42578125" defaultRowHeight="11.25" x14ac:dyDescent="0.2"/>
  <cols>
    <col min="1" max="2" width="15" style="26" customWidth="1"/>
    <col min="3" max="3" width="10.7109375" style="165" customWidth="1"/>
    <col min="4" max="5" width="10.7109375" style="26" customWidth="1"/>
    <col min="6" max="16384" width="11.42578125" style="26"/>
  </cols>
  <sheetData>
    <row r="1" spans="1:18" s="29" customFormat="1" ht="15" x14ac:dyDescent="0.25">
      <c r="A1" s="25" t="s">
        <v>730</v>
      </c>
      <c r="B1" s="164"/>
      <c r="C1" s="2077" t="s">
        <v>731</v>
      </c>
      <c r="D1" s="2077"/>
    </row>
    <row r="3" spans="1:18" s="4" customFormat="1" ht="12.75" customHeight="1" x14ac:dyDescent="0.2">
      <c r="A3" s="2072" t="s">
        <v>732</v>
      </c>
      <c r="B3" s="2072"/>
      <c r="C3" s="2073" t="s">
        <v>691</v>
      </c>
      <c r="D3" s="2074"/>
      <c r="E3" s="2074"/>
      <c r="F3" s="2074"/>
      <c r="G3" s="2074"/>
      <c r="H3" s="2074"/>
      <c r="I3" s="2074"/>
      <c r="J3" s="2074"/>
      <c r="K3" s="2074"/>
      <c r="L3" s="2074"/>
      <c r="M3" s="2074"/>
      <c r="N3" s="2074"/>
      <c r="O3" s="2074"/>
      <c r="P3" s="2074"/>
      <c r="Q3" s="2074"/>
      <c r="R3" s="2074"/>
    </row>
    <row r="4" spans="1:18" s="4" customFormat="1" ht="27" customHeight="1" x14ac:dyDescent="0.2">
      <c r="A4" s="2072" t="s">
        <v>733</v>
      </c>
      <c r="B4" s="2072"/>
      <c r="C4" s="2073" t="s">
        <v>30</v>
      </c>
      <c r="D4" s="2074"/>
      <c r="E4" s="2074"/>
      <c r="F4" s="2074"/>
      <c r="G4" s="2074"/>
      <c r="H4" s="2074"/>
      <c r="I4" s="2074"/>
      <c r="J4" s="2074"/>
      <c r="K4" s="2074"/>
      <c r="L4" s="2074"/>
      <c r="M4" s="2074"/>
      <c r="N4" s="2074"/>
      <c r="O4" s="2074"/>
      <c r="P4" s="2074"/>
      <c r="Q4" s="2074"/>
      <c r="R4" s="2074"/>
    </row>
    <row r="5" spans="1:18" s="4" customFormat="1" ht="12.75" x14ac:dyDescent="0.2">
      <c r="A5" s="2072" t="s">
        <v>735</v>
      </c>
      <c r="B5" s="2072"/>
      <c r="C5" s="2073" t="s">
        <v>911</v>
      </c>
      <c r="D5" s="2074"/>
      <c r="E5" s="2074"/>
      <c r="F5" s="2074"/>
      <c r="G5" s="2074"/>
      <c r="H5" s="2074"/>
      <c r="I5" s="2074"/>
      <c r="J5" s="2074"/>
      <c r="K5" s="2074"/>
      <c r="L5" s="2074"/>
      <c r="M5" s="2074"/>
      <c r="N5" s="2074"/>
      <c r="O5" s="2074"/>
      <c r="P5" s="2074"/>
      <c r="Q5" s="2074"/>
      <c r="R5" s="2074"/>
    </row>
    <row r="6" spans="1:18" s="4" customFormat="1" ht="12.75" x14ac:dyDescent="0.2">
      <c r="A6" s="2072" t="s">
        <v>815</v>
      </c>
      <c r="B6" s="2072"/>
      <c r="C6" s="2073" t="s">
        <v>862</v>
      </c>
      <c r="D6" s="2074"/>
      <c r="E6" s="2074"/>
      <c r="F6" s="2074"/>
      <c r="G6" s="2074"/>
      <c r="H6" s="2074"/>
      <c r="I6" s="2074"/>
      <c r="J6" s="2074"/>
      <c r="K6" s="2074"/>
      <c r="L6" s="2074"/>
      <c r="M6" s="2074"/>
      <c r="N6" s="2074"/>
      <c r="O6" s="2074"/>
      <c r="P6" s="2074"/>
      <c r="Q6" s="2074"/>
      <c r="R6" s="2074"/>
    </row>
    <row r="7" spans="1:18" x14ac:dyDescent="0.2">
      <c r="C7" s="26"/>
    </row>
    <row r="8" spans="1:18" x14ac:dyDescent="0.2">
      <c r="A8" s="29"/>
    </row>
    <row r="9" spans="1:18" ht="15.7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c r="C13" s="2129" t="s">
        <v>5009</v>
      </c>
      <c r="D13" s="2129"/>
      <c r="E13" s="2129"/>
      <c r="F13" s="2129"/>
      <c r="G13" s="2129"/>
      <c r="H13" s="2129"/>
      <c r="I13" s="2129"/>
      <c r="J13" s="2129"/>
      <c r="K13" s="2129"/>
      <c r="L13" s="2129"/>
      <c r="M13" s="2129"/>
    </row>
    <row r="14" spans="1:18" x14ac:dyDescent="0.2">
      <c r="A14" s="29"/>
      <c r="C14" s="2129"/>
      <c r="D14" s="2129"/>
      <c r="E14" s="2129"/>
      <c r="F14" s="2129"/>
      <c r="G14" s="2129"/>
      <c r="H14" s="2129"/>
      <c r="I14" s="2129"/>
      <c r="J14" s="2129"/>
      <c r="K14" s="2129"/>
      <c r="L14" s="2129"/>
      <c r="M14" s="2129"/>
    </row>
    <row r="15" spans="1:18" x14ac:dyDescent="0.2">
      <c r="A15" s="29"/>
      <c r="C15" s="2129"/>
      <c r="D15" s="2129"/>
      <c r="E15" s="2129"/>
      <c r="F15" s="2129"/>
      <c r="G15" s="2129"/>
      <c r="H15" s="2129"/>
      <c r="I15" s="2129"/>
      <c r="J15" s="2129"/>
      <c r="K15" s="2129"/>
      <c r="L15" s="2129"/>
      <c r="M15" s="2129"/>
    </row>
    <row r="16" spans="1:18" x14ac:dyDescent="0.2">
      <c r="A16" s="29"/>
      <c r="C16" s="2129"/>
      <c r="D16" s="2129"/>
      <c r="E16" s="2129"/>
      <c r="F16" s="2129"/>
      <c r="G16" s="2129"/>
      <c r="H16" s="2129"/>
      <c r="I16" s="2129"/>
      <c r="J16" s="2129"/>
      <c r="K16" s="2129"/>
      <c r="L16" s="2129"/>
      <c r="M16" s="2129"/>
    </row>
    <row r="17" spans="1:13" x14ac:dyDescent="0.2">
      <c r="A17" s="29"/>
      <c r="C17" s="2129"/>
      <c r="D17" s="2129"/>
      <c r="E17" s="2129"/>
      <c r="F17" s="2129"/>
      <c r="G17" s="2129"/>
      <c r="H17" s="2129"/>
      <c r="I17" s="2129"/>
      <c r="J17" s="2129"/>
      <c r="K17" s="2129"/>
      <c r="L17" s="2129"/>
      <c r="M17" s="2129"/>
    </row>
    <row r="18" spans="1:13" x14ac:dyDescent="0.2">
      <c r="A18" s="29"/>
    </row>
    <row r="19" spans="1:13" x14ac:dyDescent="0.2">
      <c r="A19" s="29"/>
    </row>
    <row r="20" spans="1:13" x14ac:dyDescent="0.2">
      <c r="A20" s="29"/>
    </row>
    <row r="21" spans="1:13" x14ac:dyDescent="0.2">
      <c r="A21" s="29"/>
    </row>
    <row r="22" spans="1:13" x14ac:dyDescent="0.2">
      <c r="A22" s="29"/>
    </row>
    <row r="23" spans="1:13" x14ac:dyDescent="0.2">
      <c r="A23" s="29"/>
    </row>
  </sheetData>
  <mergeCells count="11">
    <mergeCell ref="C13:M17"/>
    <mergeCell ref="A6:B6"/>
    <mergeCell ref="C6:R6"/>
    <mergeCell ref="C9:P10"/>
    <mergeCell ref="C1:D1"/>
    <mergeCell ref="A3:B3"/>
    <mergeCell ref="C3:R3"/>
    <mergeCell ref="A4:B4"/>
    <mergeCell ref="C4:R4"/>
    <mergeCell ref="A5:B5"/>
    <mergeCell ref="C5:R5"/>
  </mergeCells>
  <hyperlinks>
    <hyperlink ref="A1" location="'ODS 1.'!A1" display="REGRESAR"/>
    <hyperlink ref="C1" location="'Metadato 1.5.3'!A1" display="VER METADATO "/>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913</v>
      </c>
    </row>
    <row r="4" spans="1:6" ht="15.75" x14ac:dyDescent="0.25">
      <c r="A4" s="48"/>
      <c r="B4" s="2082" t="s">
        <v>856</v>
      </c>
      <c r="C4" s="2082"/>
      <c r="D4" s="49" t="s">
        <v>6</v>
      </c>
    </row>
    <row r="5" spans="1:6" ht="60" x14ac:dyDescent="0.25">
      <c r="B5" s="2082" t="s">
        <v>769</v>
      </c>
      <c r="C5" s="2082"/>
      <c r="D5" s="49" t="s">
        <v>30</v>
      </c>
    </row>
    <row r="6" spans="1:6" ht="15" x14ac:dyDescent="0.25">
      <c r="B6" s="2082" t="s">
        <v>770</v>
      </c>
      <c r="C6" s="2082"/>
      <c r="D6" s="50" t="s">
        <v>51</v>
      </c>
    </row>
    <row r="7" spans="1:6" ht="45" x14ac:dyDescent="0.25">
      <c r="B7" s="2083" t="s">
        <v>771</v>
      </c>
      <c r="C7" s="2083"/>
      <c r="D7" s="94" t="s">
        <v>52</v>
      </c>
    </row>
    <row r="8" spans="1:6" ht="15" x14ac:dyDescent="0.25">
      <c r="B8" s="2083" t="s">
        <v>4617</v>
      </c>
      <c r="C8" s="2083"/>
      <c r="D8" s="1285" t="s">
        <v>4630</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customHeight="1"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customHeight="1" x14ac:dyDescent="0.25">
      <c r="B18" s="2083" t="s">
        <v>782</v>
      </c>
      <c r="C18" s="2083"/>
      <c r="D18" s="49"/>
    </row>
    <row r="19" spans="2:4" ht="15" customHeight="1"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49" t="s">
        <v>914</v>
      </c>
    </row>
    <row r="25" spans="2:4" ht="15" x14ac:dyDescent="0.25">
      <c r="B25" s="2082" t="s">
        <v>795</v>
      </c>
      <c r="C25" s="2082"/>
      <c r="D25" s="57"/>
    </row>
    <row r="26" spans="2:4" ht="15" customHeight="1" x14ac:dyDescent="0.25">
      <c r="B26" s="2083" t="s">
        <v>797</v>
      </c>
      <c r="C26" s="2083"/>
      <c r="D26" s="49"/>
    </row>
    <row r="27" spans="2:4" ht="15" x14ac:dyDescent="0.25">
      <c r="B27" s="2089" t="s">
        <v>799</v>
      </c>
      <c r="C27" s="2090"/>
      <c r="D27" s="49"/>
    </row>
    <row r="28" spans="2:4" ht="15" x14ac:dyDescent="0.25">
      <c r="B28" s="62" t="s">
        <v>800</v>
      </c>
      <c r="C28" s="63"/>
      <c r="D28" s="57" t="s">
        <v>915</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5.3'!A1" display="REGRESAR"/>
    <hyperlink ref="D8" r:id="rId1"/>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dimension ref="A1:AC25"/>
  <sheetViews>
    <sheetView showGridLines="0" workbookViewId="0">
      <pane ySplit="1" topLeftCell="A2" activePane="bottomLeft" state="frozen"/>
      <selection pane="bottomLeft"/>
    </sheetView>
  </sheetViews>
  <sheetFormatPr baseColWidth="10" defaultColWidth="11.42578125" defaultRowHeight="11.25" x14ac:dyDescent="0.2"/>
  <cols>
    <col min="1" max="2" width="15.140625" style="26" customWidth="1"/>
    <col min="3" max="8" width="8.28515625" style="26" customWidth="1"/>
    <col min="9" max="9" width="10.85546875" style="26" customWidth="1"/>
    <col min="10" max="10" width="10.42578125" style="26" customWidth="1"/>
    <col min="11" max="11" width="5.85546875" style="26" customWidth="1"/>
    <col min="12" max="12" width="3" style="26" customWidth="1"/>
    <col min="13" max="17" width="8.5703125" style="26" customWidth="1"/>
    <col min="18" max="18" width="9.7109375" style="26" customWidth="1"/>
    <col min="19" max="19" width="11.5703125" style="26" customWidth="1"/>
    <col min="20" max="20" width="7.7109375" style="26" customWidth="1"/>
    <col min="21" max="21" width="2.85546875" style="26" customWidth="1"/>
    <col min="22" max="26" width="8.5703125" style="26" customWidth="1"/>
    <col min="27" max="27" width="11.140625" style="26" customWidth="1"/>
    <col min="28" max="28" width="10.5703125" style="26" customWidth="1"/>
    <col min="29" max="16384" width="11.42578125" style="26"/>
  </cols>
  <sheetData>
    <row r="1" spans="1:29" ht="15" x14ac:dyDescent="0.25">
      <c r="A1" s="25" t="s">
        <v>730</v>
      </c>
      <c r="C1" s="2077" t="s">
        <v>830</v>
      </c>
      <c r="D1" s="2077"/>
    </row>
    <row r="3" spans="1:29" s="42" customFormat="1" ht="12.75" customHeight="1" x14ac:dyDescent="0.25">
      <c r="A3" s="2072" t="s">
        <v>732</v>
      </c>
      <c r="B3" s="2072"/>
      <c r="C3" s="2131" t="s">
        <v>691</v>
      </c>
      <c r="D3" s="2132"/>
      <c r="E3" s="2132"/>
      <c r="F3" s="2132"/>
      <c r="G3" s="2132"/>
      <c r="H3" s="2132"/>
      <c r="I3" s="2132"/>
      <c r="J3" s="2132"/>
      <c r="K3" s="2132"/>
      <c r="L3" s="2132"/>
      <c r="M3" s="2132"/>
      <c r="N3" s="2132"/>
      <c r="O3" s="2132"/>
      <c r="P3" s="2132"/>
      <c r="Q3" s="2132"/>
      <c r="R3" s="2132"/>
      <c r="S3" s="2132"/>
      <c r="T3" s="2132"/>
      <c r="U3" s="2132"/>
      <c r="V3" s="2132"/>
      <c r="W3" s="2132"/>
      <c r="X3" s="133"/>
      <c r="Y3" s="133"/>
      <c r="Z3" s="133"/>
      <c r="AA3" s="133"/>
      <c r="AB3" s="133"/>
    </row>
    <row r="4" spans="1:29" s="42" customFormat="1" ht="31.5" customHeight="1" x14ac:dyDescent="0.25">
      <c r="A4" s="2072" t="s">
        <v>733</v>
      </c>
      <c r="B4" s="2072"/>
      <c r="C4" s="2131" t="s">
        <v>30</v>
      </c>
      <c r="D4" s="2132"/>
      <c r="E4" s="2132"/>
      <c r="F4" s="2132"/>
      <c r="G4" s="2132"/>
      <c r="H4" s="2132"/>
      <c r="I4" s="2132"/>
      <c r="J4" s="2132"/>
      <c r="K4" s="2132"/>
      <c r="L4" s="2132"/>
      <c r="M4" s="2132"/>
      <c r="N4" s="2132"/>
      <c r="O4" s="2133"/>
      <c r="P4" s="2133"/>
      <c r="Q4" s="2133"/>
      <c r="R4" s="2133"/>
      <c r="S4" s="2133"/>
      <c r="T4" s="2133"/>
      <c r="U4" s="2133"/>
      <c r="V4" s="2133"/>
      <c r="W4" s="2133"/>
      <c r="X4" s="133"/>
      <c r="Y4" s="133"/>
      <c r="Z4" s="133"/>
      <c r="AA4" s="133"/>
      <c r="AB4" s="133"/>
    </row>
    <row r="5" spans="1:29" s="42" customFormat="1" ht="17.25" customHeight="1" x14ac:dyDescent="0.25">
      <c r="A5" s="2072" t="s">
        <v>735</v>
      </c>
      <c r="B5" s="2072"/>
      <c r="C5" s="2131" t="s">
        <v>916</v>
      </c>
      <c r="D5" s="2132"/>
      <c r="E5" s="2132"/>
      <c r="F5" s="2132"/>
      <c r="G5" s="2132"/>
      <c r="H5" s="2132"/>
      <c r="I5" s="2132"/>
      <c r="J5" s="2132"/>
      <c r="K5" s="2132"/>
      <c r="L5" s="2132"/>
      <c r="M5" s="2132"/>
      <c r="N5" s="2132"/>
      <c r="O5" s="2133"/>
      <c r="P5" s="2133"/>
      <c r="Q5" s="2133"/>
      <c r="R5" s="2133"/>
      <c r="S5" s="2133"/>
      <c r="T5" s="2133"/>
      <c r="U5" s="2133"/>
      <c r="V5" s="2133"/>
      <c r="W5" s="2133"/>
      <c r="X5" s="133"/>
      <c r="Y5" s="133"/>
      <c r="Z5" s="133"/>
      <c r="AA5" s="133"/>
      <c r="AB5" s="133"/>
    </row>
    <row r="6" spans="1:29" s="42" customFormat="1" ht="14.25" customHeight="1" x14ac:dyDescent="0.25">
      <c r="A6" s="2072" t="s">
        <v>815</v>
      </c>
      <c r="B6" s="2072"/>
      <c r="C6" s="2131" t="s">
        <v>917</v>
      </c>
      <c r="D6" s="2132"/>
      <c r="E6" s="2132"/>
      <c r="F6" s="2132"/>
      <c r="G6" s="2132"/>
      <c r="H6" s="2132"/>
      <c r="I6" s="2132"/>
      <c r="J6" s="2132"/>
      <c r="K6" s="2132"/>
      <c r="L6" s="2132"/>
      <c r="M6" s="2132"/>
      <c r="N6" s="2132"/>
      <c r="O6" s="2133"/>
      <c r="P6" s="2133"/>
      <c r="Q6" s="2133"/>
      <c r="R6" s="2133"/>
      <c r="S6" s="2133"/>
      <c r="T6" s="2133"/>
      <c r="U6" s="2133"/>
      <c r="V6" s="2133"/>
      <c r="W6" s="2133"/>
      <c r="X6" s="133"/>
      <c r="Y6" s="133"/>
      <c r="Z6" s="133"/>
      <c r="AA6" s="133"/>
      <c r="AB6" s="133"/>
    </row>
    <row r="9" spans="1:29" ht="12.75" customHeight="1" x14ac:dyDescent="0.2">
      <c r="A9" s="29"/>
      <c r="C9" s="2134" t="s">
        <v>917</v>
      </c>
      <c r="D9" s="2134"/>
      <c r="E9" s="2134"/>
      <c r="F9" s="2134"/>
      <c r="G9" s="2134"/>
      <c r="H9" s="2134"/>
      <c r="I9" s="2134"/>
      <c r="J9" s="2134"/>
      <c r="K9" s="2134"/>
      <c r="L9" s="2134"/>
      <c r="M9" s="2134"/>
      <c r="N9" s="2134"/>
      <c r="O9" s="2134"/>
      <c r="P9" s="2134"/>
      <c r="Q9" s="2134"/>
      <c r="R9" s="2134"/>
      <c r="S9" s="2134"/>
      <c r="T9" s="2134"/>
      <c r="U9" s="2134"/>
      <c r="V9" s="2134"/>
      <c r="W9" s="2134"/>
      <c r="X9" s="2134"/>
      <c r="Y9" s="2134"/>
      <c r="Z9" s="2134"/>
      <c r="AA9" s="2134"/>
      <c r="AB9" s="2134"/>
      <c r="AC9" s="2134"/>
    </row>
    <row r="10" spans="1:29" ht="32.25" customHeight="1" x14ac:dyDescent="0.2">
      <c r="A10" s="29"/>
      <c r="C10" s="2135" t="s">
        <v>867</v>
      </c>
      <c r="D10" s="2070" t="s">
        <v>918</v>
      </c>
      <c r="E10" s="2070"/>
      <c r="F10" s="2070"/>
      <c r="G10" s="2070"/>
      <c r="H10" s="2070"/>
      <c r="I10" s="2070"/>
      <c r="J10" s="2070"/>
      <c r="K10" s="2070"/>
      <c r="L10" s="2042"/>
      <c r="M10" s="2130" t="s">
        <v>919</v>
      </c>
      <c r="N10" s="2130"/>
      <c r="O10" s="2130"/>
      <c r="P10" s="2130"/>
      <c r="Q10" s="2130"/>
      <c r="R10" s="2130"/>
      <c r="S10" s="2130"/>
      <c r="T10" s="2130"/>
      <c r="U10" s="2037"/>
      <c r="V10" s="2130" t="s">
        <v>920</v>
      </c>
      <c r="W10" s="2130"/>
      <c r="X10" s="2130"/>
      <c r="Y10" s="2130"/>
      <c r="Z10" s="2130"/>
      <c r="AA10" s="2130"/>
      <c r="AB10" s="2130"/>
      <c r="AC10" s="2130"/>
    </row>
    <row r="11" spans="1:29" ht="21" customHeight="1" x14ac:dyDescent="0.2">
      <c r="A11" s="29"/>
      <c r="C11" s="2136"/>
      <c r="D11" s="2037"/>
      <c r="E11" s="2130" t="s">
        <v>921</v>
      </c>
      <c r="F11" s="2130"/>
      <c r="G11" s="2130"/>
      <c r="H11" s="2130"/>
      <c r="I11" s="2130"/>
      <c r="J11" s="2130"/>
      <c r="K11" s="2130"/>
      <c r="L11" s="2037"/>
      <c r="M11" s="2040"/>
      <c r="N11" s="2130" t="s">
        <v>921</v>
      </c>
      <c r="O11" s="2130"/>
      <c r="P11" s="2130"/>
      <c r="Q11" s="2130"/>
      <c r="R11" s="2130"/>
      <c r="S11" s="2130"/>
      <c r="T11" s="2130"/>
      <c r="U11" s="2138"/>
      <c r="V11" s="2040"/>
      <c r="W11" s="2130" t="s">
        <v>921</v>
      </c>
      <c r="X11" s="2130"/>
      <c r="Y11" s="2130"/>
      <c r="Z11" s="2130"/>
      <c r="AA11" s="2130"/>
      <c r="AB11" s="2130"/>
      <c r="AC11" s="2130"/>
    </row>
    <row r="12" spans="1:29" ht="24" customHeight="1" x14ac:dyDescent="0.2">
      <c r="A12" s="29"/>
      <c r="B12" s="168"/>
      <c r="C12" s="2137"/>
      <c r="D12" s="169" t="s">
        <v>740</v>
      </c>
      <c r="E12" s="169" t="s">
        <v>922</v>
      </c>
      <c r="F12" s="169" t="s">
        <v>923</v>
      </c>
      <c r="G12" s="169" t="s">
        <v>924</v>
      </c>
      <c r="H12" s="169" t="s">
        <v>925</v>
      </c>
      <c r="I12" s="169" t="s">
        <v>926</v>
      </c>
      <c r="J12" s="169" t="s">
        <v>927</v>
      </c>
      <c r="K12" s="169" t="s">
        <v>928</v>
      </c>
      <c r="L12" s="169"/>
      <c r="M12" s="169" t="s">
        <v>740</v>
      </c>
      <c r="N12" s="169" t="s">
        <v>922</v>
      </c>
      <c r="O12" s="169" t="s">
        <v>923</v>
      </c>
      <c r="P12" s="169" t="s">
        <v>924</v>
      </c>
      <c r="Q12" s="169" t="s">
        <v>925</v>
      </c>
      <c r="R12" s="169" t="s">
        <v>926</v>
      </c>
      <c r="S12" s="169" t="s">
        <v>927</v>
      </c>
      <c r="T12" s="169" t="s">
        <v>928</v>
      </c>
      <c r="U12" s="2139"/>
      <c r="V12" s="169" t="s">
        <v>740</v>
      </c>
      <c r="W12" s="169" t="s">
        <v>922</v>
      </c>
      <c r="X12" s="169" t="s">
        <v>923</v>
      </c>
      <c r="Y12" s="169" t="s">
        <v>924</v>
      </c>
      <c r="Z12" s="169" t="s">
        <v>925</v>
      </c>
      <c r="AA12" s="169" t="s">
        <v>926</v>
      </c>
      <c r="AB12" s="169" t="s">
        <v>927</v>
      </c>
      <c r="AC12" s="169" t="s">
        <v>928</v>
      </c>
    </row>
    <row r="13" spans="1:29" ht="12.75" x14ac:dyDescent="0.2">
      <c r="A13" s="29"/>
      <c r="C13" s="1294">
        <v>2017</v>
      </c>
      <c r="D13" s="1295">
        <f t="shared" ref="D13:K15" si="0">+V13/M13*100</f>
        <v>67.901234567901241</v>
      </c>
      <c r="E13" s="1294">
        <f t="shared" si="0"/>
        <v>55.000000000000007</v>
      </c>
      <c r="F13" s="1294">
        <f t="shared" si="0"/>
        <v>100</v>
      </c>
      <c r="G13" s="1294">
        <f t="shared" si="0"/>
        <v>75</v>
      </c>
      <c r="H13" s="1294">
        <f t="shared" si="0"/>
        <v>100</v>
      </c>
      <c r="I13" s="1295">
        <f t="shared" si="0"/>
        <v>45.454545454545453</v>
      </c>
      <c r="J13" s="1295">
        <f t="shared" si="0"/>
        <v>54.54545454545454</v>
      </c>
      <c r="K13" s="1295">
        <f t="shared" si="0"/>
        <v>33.333333333333329</v>
      </c>
      <c r="L13" s="1294"/>
      <c r="M13" s="1294">
        <f>+SUM(N13:T13)</f>
        <v>81</v>
      </c>
      <c r="N13" s="1294">
        <v>20</v>
      </c>
      <c r="O13" s="1294">
        <v>15</v>
      </c>
      <c r="P13" s="1294">
        <v>8</v>
      </c>
      <c r="Q13" s="1294">
        <v>10</v>
      </c>
      <c r="R13" s="1294">
        <v>11</v>
      </c>
      <c r="S13" s="1294">
        <v>11</v>
      </c>
      <c r="T13" s="1294">
        <v>6</v>
      </c>
      <c r="U13" s="1294"/>
      <c r="V13" s="1294">
        <v>55</v>
      </c>
      <c r="W13" s="1294">
        <v>11</v>
      </c>
      <c r="X13" s="1294">
        <v>15</v>
      </c>
      <c r="Y13" s="1294">
        <v>6</v>
      </c>
      <c r="Z13" s="1294">
        <v>10</v>
      </c>
      <c r="AA13" s="1294">
        <v>5</v>
      </c>
      <c r="AB13" s="1294">
        <v>6</v>
      </c>
      <c r="AC13" s="1294">
        <v>2</v>
      </c>
    </row>
    <row r="14" spans="1:29" s="903" customFormat="1" ht="12.75" x14ac:dyDescent="0.2">
      <c r="A14" s="29"/>
      <c r="C14" s="1294">
        <v>2019</v>
      </c>
      <c r="D14" s="1295">
        <f t="shared" si="0"/>
        <v>100</v>
      </c>
      <c r="E14" s="1294">
        <v>100</v>
      </c>
      <c r="F14" s="1294">
        <v>100</v>
      </c>
      <c r="G14" s="1294">
        <v>100</v>
      </c>
      <c r="H14" s="1294">
        <v>100</v>
      </c>
      <c r="I14" s="2060">
        <v>100</v>
      </c>
      <c r="J14" s="2060">
        <v>100</v>
      </c>
      <c r="K14" s="2060">
        <v>100</v>
      </c>
      <c r="L14" s="1294"/>
      <c r="M14" s="1294">
        <f>+SUM(N14:T14)</f>
        <v>81</v>
      </c>
      <c r="N14" s="1294">
        <v>20</v>
      </c>
      <c r="O14" s="1294">
        <v>15</v>
      </c>
      <c r="P14" s="1294">
        <v>8</v>
      </c>
      <c r="Q14" s="1294">
        <v>10</v>
      </c>
      <c r="R14" s="1294">
        <v>11</v>
      </c>
      <c r="S14" s="1294">
        <v>11</v>
      </c>
      <c r="T14" s="1294">
        <v>6</v>
      </c>
      <c r="U14" s="1294"/>
      <c r="V14" s="1294">
        <f>+SUM(W14:AC14)</f>
        <v>81</v>
      </c>
      <c r="W14" s="1294">
        <v>20</v>
      </c>
      <c r="X14" s="1294">
        <v>15</v>
      </c>
      <c r="Y14" s="1294">
        <v>8</v>
      </c>
      <c r="Z14" s="1294">
        <v>10</v>
      </c>
      <c r="AA14" s="1294">
        <v>11</v>
      </c>
      <c r="AB14" s="1294">
        <v>11</v>
      </c>
      <c r="AC14" s="1294">
        <v>6</v>
      </c>
    </row>
    <row r="15" spans="1:29" s="903" customFormat="1" ht="12.75" x14ac:dyDescent="0.2">
      <c r="A15" s="29"/>
      <c r="C15" s="795">
        <v>2019</v>
      </c>
      <c r="D15" s="796">
        <f t="shared" si="0"/>
        <v>100</v>
      </c>
      <c r="E15" s="795">
        <v>100</v>
      </c>
      <c r="F15" s="795">
        <v>100</v>
      </c>
      <c r="G15" s="795">
        <v>100</v>
      </c>
      <c r="H15" s="795">
        <v>100</v>
      </c>
      <c r="I15" s="2052">
        <v>100</v>
      </c>
      <c r="J15" s="2052">
        <v>100</v>
      </c>
      <c r="K15" s="2052">
        <v>100</v>
      </c>
      <c r="L15" s="795"/>
      <c r="M15" s="795">
        <f>+SUM(N15:T15)</f>
        <v>81</v>
      </c>
      <c r="N15" s="795">
        <v>20</v>
      </c>
      <c r="O15" s="795">
        <v>15</v>
      </c>
      <c r="P15" s="795">
        <v>8</v>
      </c>
      <c r="Q15" s="795">
        <v>10</v>
      </c>
      <c r="R15" s="795">
        <v>11</v>
      </c>
      <c r="S15" s="795">
        <v>11</v>
      </c>
      <c r="T15" s="795">
        <v>6</v>
      </c>
      <c r="U15" s="795"/>
      <c r="V15" s="795">
        <f>+SUM(W15:AC15)</f>
        <v>81</v>
      </c>
      <c r="W15" s="795">
        <v>20</v>
      </c>
      <c r="X15" s="795">
        <v>15</v>
      </c>
      <c r="Y15" s="795">
        <v>8</v>
      </c>
      <c r="Z15" s="795">
        <v>10</v>
      </c>
      <c r="AA15" s="795">
        <v>11</v>
      </c>
      <c r="AB15" s="795">
        <v>11</v>
      </c>
      <c r="AC15" s="795">
        <v>6</v>
      </c>
    </row>
    <row r="16" spans="1:29" ht="12.75" x14ac:dyDescent="0.2">
      <c r="A16" s="29"/>
      <c r="C16" s="170" t="s">
        <v>6213</v>
      </c>
      <c r="D16" s="171"/>
      <c r="E16" s="171"/>
      <c r="F16" s="171"/>
      <c r="G16" s="171"/>
      <c r="H16" s="171"/>
      <c r="I16" s="171"/>
      <c r="J16" s="171"/>
      <c r="K16" s="171"/>
      <c r="L16" s="171"/>
      <c r="M16" s="171"/>
      <c r="N16" s="171"/>
      <c r="O16" s="171"/>
      <c r="P16" s="171"/>
      <c r="Q16" s="171"/>
      <c r="R16" s="171"/>
      <c r="S16" s="171"/>
      <c r="T16" s="171"/>
      <c r="U16" s="171"/>
      <c r="V16" s="171"/>
      <c r="W16" s="171"/>
      <c r="X16" s="171"/>
      <c r="Y16" s="171"/>
      <c r="Z16" s="171"/>
      <c r="AA16" s="171"/>
      <c r="AB16" s="171"/>
      <c r="AC16" s="171"/>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sheetData>
  <mergeCells count="18">
    <mergeCell ref="A5:B5"/>
    <mergeCell ref="C5:W5"/>
    <mergeCell ref="C1:D1"/>
    <mergeCell ref="A3:B3"/>
    <mergeCell ref="C3:W3"/>
    <mergeCell ref="A4:B4"/>
    <mergeCell ref="C4:W4"/>
    <mergeCell ref="W11:AC11"/>
    <mergeCell ref="A6:B6"/>
    <mergeCell ref="C6:W6"/>
    <mergeCell ref="C9:AC9"/>
    <mergeCell ref="C10:C12"/>
    <mergeCell ref="D10:K10"/>
    <mergeCell ref="M10:T10"/>
    <mergeCell ref="V10:AC10"/>
    <mergeCell ref="E11:K11"/>
    <mergeCell ref="N11:T11"/>
    <mergeCell ref="U11:U12"/>
  </mergeCells>
  <hyperlinks>
    <hyperlink ref="A1" location="'ODS 1.'!A1" display="REGRESAR"/>
    <hyperlink ref="C1" location="'Metadato 1.5.4'!A1" display="VER METADATO"/>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tabColor theme="0" tint="-0.499984740745262"/>
  </sheetPr>
  <dimension ref="B1:G36"/>
  <sheetViews>
    <sheetView showGridLines="0" zoomScaleNormal="100" workbookViewId="0">
      <pane ySplit="1" topLeftCell="A2" activePane="bottomLeft" state="frozen"/>
      <selection pane="bottomLeft" activeCell="C1" sqref="C1"/>
    </sheetView>
  </sheetViews>
  <sheetFormatPr baseColWidth="10" defaultColWidth="11.42578125" defaultRowHeight="11.25" x14ac:dyDescent="0.25"/>
  <cols>
    <col min="1" max="1" width="3.7109375" style="45" customWidth="1"/>
    <col min="2" max="2" width="11.42578125" style="45"/>
    <col min="3" max="3" width="26.42578125" style="45" customWidth="1"/>
    <col min="4" max="4" width="24" style="45" customWidth="1"/>
    <col min="5" max="5" width="85.7109375" style="45" customWidth="1"/>
    <col min="6" max="6" width="8.28515625" style="45" customWidth="1"/>
    <col min="7" max="7" width="7.140625" style="45" customWidth="1"/>
    <col min="8" max="10" width="8.28515625" style="45" customWidth="1"/>
    <col min="11" max="11" width="2.85546875" style="45" customWidth="1"/>
    <col min="12" max="19" width="8.5703125" style="45" customWidth="1"/>
    <col min="20" max="20" width="2.5703125" style="45" customWidth="1"/>
    <col min="21" max="28" width="8.5703125" style="45" customWidth="1"/>
    <col min="29" max="16384" width="11.42578125" style="45"/>
  </cols>
  <sheetData>
    <row r="1" spans="2:7" ht="15" x14ac:dyDescent="0.25">
      <c r="C1" s="166" t="s">
        <v>730</v>
      </c>
    </row>
    <row r="2" spans="2:7" ht="12" thickBot="1" x14ac:dyDescent="0.3"/>
    <row r="3" spans="2:7" ht="23.25" customHeight="1" thickBot="1" x14ac:dyDescent="0.3">
      <c r="C3" s="2081" t="s">
        <v>766</v>
      </c>
      <c r="D3" s="2081"/>
      <c r="E3" s="2081"/>
      <c r="G3" s="47" t="s">
        <v>880</v>
      </c>
    </row>
    <row r="4" spans="2:7" ht="17.25" customHeight="1" x14ac:dyDescent="0.25">
      <c r="B4" s="48"/>
      <c r="C4" s="2082" t="s">
        <v>856</v>
      </c>
      <c r="D4" s="2082"/>
      <c r="E4" s="1957" t="s">
        <v>6</v>
      </c>
    </row>
    <row r="5" spans="2:7" ht="60" x14ac:dyDescent="0.25">
      <c r="C5" s="2082" t="s">
        <v>769</v>
      </c>
      <c r="D5" s="2082"/>
      <c r="E5" s="1957" t="s">
        <v>30</v>
      </c>
    </row>
    <row r="6" spans="2:7" ht="15.75" x14ac:dyDescent="0.25">
      <c r="B6" s="48"/>
      <c r="C6" s="2082" t="s">
        <v>770</v>
      </c>
      <c r="D6" s="2082"/>
      <c r="E6" s="1896" t="s">
        <v>55</v>
      </c>
    </row>
    <row r="7" spans="2:7" ht="45" x14ac:dyDescent="0.25">
      <c r="C7" s="2083" t="s">
        <v>771</v>
      </c>
      <c r="D7" s="2083"/>
      <c r="E7" s="1897" t="s">
        <v>56</v>
      </c>
    </row>
    <row r="8" spans="2:7" ht="15" x14ac:dyDescent="0.25">
      <c r="C8" s="2097" t="s">
        <v>4617</v>
      </c>
      <c r="D8" s="2097"/>
      <c r="E8" s="1898" t="s">
        <v>4631</v>
      </c>
    </row>
    <row r="9" spans="2:7" ht="15" x14ac:dyDescent="0.25">
      <c r="C9" s="1899"/>
      <c r="D9" s="1899"/>
      <c r="E9" s="1899"/>
    </row>
    <row r="10" spans="2:7" ht="23.25" customHeight="1" x14ac:dyDescent="0.25">
      <c r="C10" s="2081" t="s">
        <v>772</v>
      </c>
      <c r="D10" s="2081"/>
      <c r="E10" s="2081"/>
    </row>
    <row r="11" spans="2:7" ht="15" x14ac:dyDescent="0.25">
      <c r="C11" s="2093" t="s">
        <v>773</v>
      </c>
      <c r="D11" s="2094"/>
      <c r="E11" s="1957" t="s">
        <v>841</v>
      </c>
    </row>
    <row r="12" spans="2:7" ht="35.25" customHeight="1" x14ac:dyDescent="0.25">
      <c r="C12" s="2095" t="s">
        <v>775</v>
      </c>
      <c r="D12" s="2095"/>
      <c r="E12" s="1958" t="s">
        <v>917</v>
      </c>
    </row>
    <row r="13" spans="2:7" ht="15" x14ac:dyDescent="0.25">
      <c r="C13" s="2082" t="s">
        <v>776</v>
      </c>
      <c r="D13" s="2082"/>
      <c r="E13" s="1959" t="s">
        <v>718</v>
      </c>
    </row>
    <row r="14" spans="2:7" ht="15" x14ac:dyDescent="0.25">
      <c r="C14" s="2082" t="s">
        <v>777</v>
      </c>
      <c r="D14" s="2096"/>
      <c r="E14" s="1959" t="s">
        <v>10</v>
      </c>
    </row>
    <row r="15" spans="2:7" ht="285" x14ac:dyDescent="0.25">
      <c r="C15" s="2082" t="s">
        <v>778</v>
      </c>
      <c r="D15" s="2082"/>
      <c r="E15" s="1960" t="s">
        <v>929</v>
      </c>
    </row>
    <row r="16" spans="2:7" ht="40.5" customHeight="1" x14ac:dyDescent="0.25">
      <c r="C16" s="2082" t="s">
        <v>779</v>
      </c>
      <c r="D16" s="2082"/>
      <c r="E16" s="1957"/>
    </row>
    <row r="17" spans="3:5" ht="24" customHeight="1" x14ac:dyDescent="0.25">
      <c r="C17" s="2082" t="s">
        <v>780</v>
      </c>
      <c r="D17" s="2082"/>
      <c r="E17" s="1961" t="s">
        <v>781</v>
      </c>
    </row>
    <row r="18" spans="3:5" ht="15" x14ac:dyDescent="0.25">
      <c r="C18" s="2083" t="s">
        <v>782</v>
      </c>
      <c r="D18" s="2083"/>
      <c r="E18" s="1957"/>
    </row>
    <row r="19" spans="3:5" ht="32.25" customHeight="1" x14ac:dyDescent="0.25">
      <c r="C19" s="2084" t="s">
        <v>783</v>
      </c>
      <c r="D19" s="2085"/>
      <c r="E19" s="1961" t="s">
        <v>930</v>
      </c>
    </row>
    <row r="20" spans="3:5" ht="15" x14ac:dyDescent="0.25">
      <c r="C20" s="2082" t="s">
        <v>784</v>
      </c>
      <c r="D20" s="2082"/>
      <c r="E20" s="1960" t="s">
        <v>824</v>
      </c>
    </row>
    <row r="21" spans="3:5" ht="15" x14ac:dyDescent="0.25">
      <c r="C21" s="2086" t="s">
        <v>786</v>
      </c>
      <c r="D21" s="1962" t="s">
        <v>787</v>
      </c>
      <c r="E21" s="1957" t="s">
        <v>921</v>
      </c>
    </row>
    <row r="22" spans="3:5" ht="15" x14ac:dyDescent="0.25">
      <c r="C22" s="2087"/>
      <c r="D22" s="2033" t="s">
        <v>789</v>
      </c>
      <c r="E22" s="1964"/>
    </row>
    <row r="23" spans="3:5" ht="15" x14ac:dyDescent="0.25">
      <c r="C23" s="2088" t="s">
        <v>791</v>
      </c>
      <c r="D23" s="2088"/>
      <c r="E23" s="1957" t="s">
        <v>827</v>
      </c>
    </row>
    <row r="24" spans="3:5" ht="30" x14ac:dyDescent="0.25">
      <c r="C24" s="2088" t="s">
        <v>793</v>
      </c>
      <c r="D24" s="2088"/>
      <c r="E24" s="1965" t="s">
        <v>886</v>
      </c>
    </row>
    <row r="25" spans="3:5" ht="15" x14ac:dyDescent="0.25">
      <c r="C25" s="2082" t="s">
        <v>795</v>
      </c>
      <c r="D25" s="2082"/>
      <c r="E25" s="1961" t="s">
        <v>23</v>
      </c>
    </row>
    <row r="26" spans="3:5" ht="15" customHeight="1" x14ac:dyDescent="0.25">
      <c r="C26" s="2083" t="s">
        <v>797</v>
      </c>
      <c r="D26" s="2083"/>
      <c r="E26" s="1957"/>
    </row>
    <row r="27" spans="3:5" ht="15" x14ac:dyDescent="0.25">
      <c r="C27" s="2089" t="s">
        <v>799</v>
      </c>
      <c r="D27" s="2090"/>
      <c r="E27" s="1957"/>
    </row>
    <row r="28" spans="3:5" ht="15" x14ac:dyDescent="0.25">
      <c r="C28" s="2034" t="s">
        <v>800</v>
      </c>
      <c r="D28" s="2035"/>
      <c r="E28" s="1961" t="s">
        <v>931</v>
      </c>
    </row>
    <row r="29" spans="3:5" ht="15" x14ac:dyDescent="0.25">
      <c r="C29" s="2091" t="s">
        <v>801</v>
      </c>
      <c r="D29" s="2092"/>
      <c r="E29" s="1968"/>
    </row>
    <row r="30" spans="3:5" ht="15" x14ac:dyDescent="0.25">
      <c r="C30" s="1969"/>
      <c r="D30" s="1969"/>
      <c r="E30" s="1970"/>
    </row>
    <row r="31" spans="3:5" ht="23.25" customHeight="1" x14ac:dyDescent="0.25">
      <c r="C31" s="2081" t="s">
        <v>802</v>
      </c>
      <c r="D31" s="2081"/>
      <c r="E31" s="2081"/>
    </row>
    <row r="32" spans="3:5" ht="15" x14ac:dyDescent="0.25">
      <c r="C32" s="2079" t="s">
        <v>803</v>
      </c>
      <c r="D32" s="2080"/>
      <c r="E32" s="1965" t="s">
        <v>889</v>
      </c>
    </row>
    <row r="33" spans="3:5" ht="15" x14ac:dyDescent="0.25">
      <c r="C33" s="2079" t="s">
        <v>805</v>
      </c>
      <c r="D33" s="2080"/>
      <c r="E33" s="1965" t="s">
        <v>890</v>
      </c>
    </row>
    <row r="34" spans="3:5" ht="30" x14ac:dyDescent="0.25">
      <c r="C34" s="2079" t="s">
        <v>807</v>
      </c>
      <c r="D34" s="2080"/>
      <c r="E34" s="1965" t="s">
        <v>886</v>
      </c>
    </row>
    <row r="35" spans="3:5" ht="15" x14ac:dyDescent="0.25">
      <c r="C35" s="2079" t="s">
        <v>809</v>
      </c>
      <c r="D35" s="2080"/>
      <c r="E35" s="1965" t="s">
        <v>891</v>
      </c>
    </row>
    <row r="36" spans="3:5" ht="15" x14ac:dyDescent="0.25">
      <c r="C36" s="2079" t="s">
        <v>811</v>
      </c>
      <c r="D36" s="2080"/>
      <c r="E36" s="1965" t="s">
        <v>892</v>
      </c>
    </row>
  </sheetData>
  <mergeCells count="30">
    <mergeCell ref="C16:D16"/>
    <mergeCell ref="C3:E3"/>
    <mergeCell ref="C4:D4"/>
    <mergeCell ref="C5:D5"/>
    <mergeCell ref="C6:D6"/>
    <mergeCell ref="C7:D7"/>
    <mergeCell ref="C10:E10"/>
    <mergeCell ref="C11:D11"/>
    <mergeCell ref="C12:D12"/>
    <mergeCell ref="C13:D13"/>
    <mergeCell ref="C14:D14"/>
    <mergeCell ref="C15:D15"/>
    <mergeCell ref="C8:D8"/>
    <mergeCell ref="C31:E31"/>
    <mergeCell ref="C17:D17"/>
    <mergeCell ref="C18:D18"/>
    <mergeCell ref="C19:D19"/>
    <mergeCell ref="C20:D20"/>
    <mergeCell ref="C21:C22"/>
    <mergeCell ref="C23:D23"/>
    <mergeCell ref="C24:D24"/>
    <mergeCell ref="C25:D25"/>
    <mergeCell ref="C26:D26"/>
    <mergeCell ref="C27:D27"/>
    <mergeCell ref="C29:D29"/>
    <mergeCell ref="C32:D32"/>
    <mergeCell ref="C33:D33"/>
    <mergeCell ref="C34:D34"/>
    <mergeCell ref="C35:D35"/>
    <mergeCell ref="C36:D36"/>
  </mergeCells>
  <dataValidations count="7">
    <dataValidation allowBlank="1" showDropDown="1" showInputMessage="1" showErrorMessage="1" sqref="E13"/>
    <dataValidation type="list" allowBlank="1" showInputMessage="1" showErrorMessage="1" sqref="E4">
      <formula1>ODS</formula1>
    </dataValidation>
    <dataValidation type="list" allowBlank="1" showInputMessage="1" showErrorMessage="1" sqref="E5">
      <formula1>Metas_ODS</formula1>
    </dataValidation>
    <dataValidation type="list" allowBlank="1" showInputMessage="1" showErrorMessage="1" sqref="E6">
      <formula1>Numero_indicador</formula1>
    </dataValidation>
    <dataValidation type="list" allowBlank="1" showInputMessage="1" showErrorMessage="1" sqref="E7">
      <formula1>Nombre_indicador_ODS</formula1>
    </dataValidation>
    <dataValidation type="list" allowBlank="1" showInputMessage="1" showErrorMessage="1" sqref="E14">
      <formula1>Tipo_indicador</formula1>
    </dataValidation>
    <dataValidation type="list" allowBlank="1" showInputMessage="1" showErrorMessage="1" sqref="E25">
      <formula1>Tipo_operación</formula1>
    </dataValidation>
  </dataValidations>
  <hyperlinks>
    <hyperlink ref="C1" location="'1.5.4'!A1" display="REGRESAR"/>
    <hyperlink ref="E8" r:id="rId1"/>
  </hyperlinks>
  <pageMargins left="0.7" right="0.7" top="0.75" bottom="0.75" header="0.3" footer="0.3"/>
  <pageSetup orientation="portrait" r:id="rId2"/>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dimension ref="A1:U19"/>
  <sheetViews>
    <sheetView showGridLines="0" zoomScaleNormal="100" workbookViewId="0">
      <pane ySplit="1" topLeftCell="A2" activePane="bottomLeft" state="frozen"/>
      <selection activeCell="B1" sqref="B1"/>
      <selection pane="bottomLeft"/>
    </sheetView>
  </sheetViews>
  <sheetFormatPr baseColWidth="10" defaultColWidth="11.42578125" defaultRowHeight="11.25" x14ac:dyDescent="0.2"/>
  <cols>
    <col min="1" max="2" width="15.28515625" style="26" customWidth="1"/>
    <col min="3" max="3" width="7.28515625" style="165" customWidth="1"/>
    <col min="4" max="15" width="16.7109375" style="26" customWidth="1"/>
    <col min="16" max="19" width="13.85546875" style="26" customWidth="1"/>
    <col min="20" max="21" width="14.140625" style="26" customWidth="1"/>
    <col min="22" max="16384" width="11.42578125" style="26"/>
  </cols>
  <sheetData>
    <row r="1" spans="1:21" ht="15" x14ac:dyDescent="0.25">
      <c r="A1" s="25" t="s">
        <v>730</v>
      </c>
      <c r="B1" s="121"/>
      <c r="C1" s="2077" t="s">
        <v>830</v>
      </c>
      <c r="D1" s="2077"/>
    </row>
    <row r="3" spans="1:21" ht="12.75" customHeight="1" x14ac:dyDescent="0.2">
      <c r="A3" s="2072" t="s">
        <v>732</v>
      </c>
      <c r="B3" s="2072"/>
      <c r="C3" s="2131" t="s">
        <v>691</v>
      </c>
      <c r="D3" s="2132"/>
      <c r="E3" s="2132"/>
      <c r="F3" s="2132"/>
      <c r="G3" s="2132"/>
      <c r="H3" s="2132"/>
      <c r="I3" s="2132"/>
      <c r="J3" s="2132"/>
      <c r="K3" s="2132"/>
      <c r="L3" s="2132"/>
      <c r="M3" s="2132"/>
      <c r="N3" s="2132"/>
      <c r="O3" s="2132"/>
      <c r="P3" s="2132"/>
      <c r="Q3" s="2132"/>
      <c r="R3" s="2132"/>
    </row>
    <row r="4" spans="1:21" ht="32.25" customHeight="1" x14ac:dyDescent="0.2">
      <c r="A4" s="2072" t="s">
        <v>733</v>
      </c>
      <c r="B4" s="2072"/>
      <c r="C4" s="2131" t="s">
        <v>34</v>
      </c>
      <c r="D4" s="2132"/>
      <c r="E4" s="2132"/>
      <c r="F4" s="2132"/>
      <c r="G4" s="2132"/>
      <c r="H4" s="2132"/>
      <c r="I4" s="2132"/>
      <c r="J4" s="2132"/>
      <c r="K4" s="2132"/>
      <c r="L4" s="2132"/>
      <c r="M4" s="2132"/>
      <c r="N4" s="2132"/>
      <c r="O4" s="2133"/>
      <c r="P4" s="2133"/>
      <c r="Q4" s="2133"/>
      <c r="R4" s="2133"/>
    </row>
    <row r="5" spans="1:21" ht="12.75" customHeight="1" x14ac:dyDescent="0.2">
      <c r="A5" s="2072" t="s">
        <v>735</v>
      </c>
      <c r="B5" s="2072"/>
      <c r="C5" s="2131" t="s">
        <v>932</v>
      </c>
      <c r="D5" s="2132"/>
      <c r="E5" s="2132"/>
      <c r="F5" s="2132"/>
      <c r="G5" s="2132"/>
      <c r="H5" s="2132"/>
      <c r="I5" s="2132"/>
      <c r="J5" s="2132"/>
      <c r="K5" s="2132"/>
      <c r="L5" s="2132"/>
      <c r="M5" s="2132"/>
      <c r="N5" s="2132"/>
      <c r="O5" s="2133"/>
      <c r="P5" s="2133"/>
      <c r="Q5" s="2133"/>
      <c r="R5" s="2133"/>
    </row>
    <row r="6" spans="1:21" ht="15" x14ac:dyDescent="0.2">
      <c r="A6" s="2072" t="s">
        <v>815</v>
      </c>
      <c r="B6" s="2072"/>
      <c r="C6" s="2131" t="s">
        <v>6060</v>
      </c>
      <c r="D6" s="2132"/>
      <c r="E6" s="2132"/>
      <c r="F6" s="2132"/>
      <c r="G6" s="2132"/>
      <c r="H6" s="2132"/>
      <c r="I6" s="2132"/>
      <c r="J6" s="2132"/>
      <c r="K6" s="2132"/>
      <c r="L6" s="2132"/>
      <c r="M6" s="2132"/>
      <c r="N6" s="2132"/>
      <c r="O6" s="2133"/>
      <c r="P6" s="2133"/>
      <c r="Q6" s="2133"/>
      <c r="R6" s="2133"/>
    </row>
    <row r="7" spans="1:21" x14ac:dyDescent="0.2">
      <c r="A7" s="29"/>
    </row>
    <row r="8" spans="1:21" x14ac:dyDescent="0.2">
      <c r="A8" s="29"/>
    </row>
    <row r="9" spans="1:21" ht="12.75" customHeight="1" x14ac:dyDescent="0.2">
      <c r="A9" s="29"/>
    </row>
    <row r="10" spans="1:21" ht="12.75" customHeight="1" x14ac:dyDescent="0.2">
      <c r="A10" s="29"/>
      <c r="C10" s="2115" t="s">
        <v>6060</v>
      </c>
      <c r="D10" s="2115"/>
      <c r="E10" s="2115"/>
      <c r="F10" s="2115"/>
      <c r="G10" s="2115"/>
      <c r="H10" s="2115"/>
      <c r="I10" s="2115"/>
      <c r="J10" s="2115"/>
      <c r="K10" s="2115"/>
      <c r="L10" s="2115"/>
      <c r="M10" s="2115"/>
      <c r="N10" s="2115"/>
      <c r="O10" s="2115"/>
      <c r="P10" s="2115"/>
      <c r="Q10" s="2115"/>
      <c r="R10" s="2115"/>
      <c r="S10" s="2115"/>
      <c r="T10" s="2115"/>
      <c r="U10" s="2115"/>
    </row>
    <row r="11" spans="1:21" ht="12.75" customHeight="1" x14ac:dyDescent="0.2">
      <c r="A11" s="28"/>
      <c r="C11" s="1934"/>
      <c r="D11" s="2116" t="s">
        <v>6061</v>
      </c>
      <c r="E11" s="1930"/>
      <c r="F11" s="2116" t="s">
        <v>6102</v>
      </c>
      <c r="G11" s="2070" t="s">
        <v>4030</v>
      </c>
      <c r="H11" s="2070"/>
      <c r="I11" s="2070"/>
      <c r="J11" s="2070"/>
      <c r="K11" s="2070"/>
      <c r="L11" s="2070"/>
      <c r="M11" s="2070"/>
      <c r="N11" s="2070"/>
      <c r="O11" s="2070"/>
      <c r="P11" s="2070"/>
      <c r="Q11" s="2070"/>
      <c r="R11" s="2070"/>
      <c r="S11" s="2070"/>
      <c r="T11" s="2070"/>
      <c r="U11" s="2070"/>
    </row>
    <row r="12" spans="1:21" ht="76.5" x14ac:dyDescent="0.2">
      <c r="A12" s="29"/>
      <c r="C12" s="1932" t="s">
        <v>739</v>
      </c>
      <c r="D12" s="2117"/>
      <c r="E12" s="1932" t="s">
        <v>6103</v>
      </c>
      <c r="F12" s="2117"/>
      <c r="G12" s="1932" t="s">
        <v>4031</v>
      </c>
      <c r="H12" s="1932" t="s">
        <v>4032</v>
      </c>
      <c r="I12" s="1932" t="s">
        <v>4033</v>
      </c>
      <c r="J12" s="1932" t="s">
        <v>4034</v>
      </c>
      <c r="K12" s="1932" t="s">
        <v>4035</v>
      </c>
      <c r="L12" s="1932" t="s">
        <v>849</v>
      </c>
      <c r="M12" s="1932" t="s">
        <v>4036</v>
      </c>
      <c r="N12" s="1932" t="s">
        <v>4037</v>
      </c>
      <c r="O12" s="1932" t="s">
        <v>4038</v>
      </c>
      <c r="P12" s="1932" t="s">
        <v>4039</v>
      </c>
      <c r="Q12" s="1932" t="s">
        <v>6062</v>
      </c>
      <c r="R12" s="1932" t="s">
        <v>6063</v>
      </c>
      <c r="S12" s="1932" t="s">
        <v>6064</v>
      </c>
      <c r="T12" s="1932" t="s">
        <v>6065</v>
      </c>
      <c r="U12" s="1932" t="s">
        <v>6066</v>
      </c>
    </row>
    <row r="13" spans="1:21" ht="12.75" customHeight="1" x14ac:dyDescent="0.2">
      <c r="A13" s="29"/>
      <c r="C13" s="2140">
        <v>2018</v>
      </c>
      <c r="D13" s="1935">
        <f>SUM(E13:U13)</f>
        <v>610196750000</v>
      </c>
      <c r="E13" s="1935">
        <v>3050983750</v>
      </c>
      <c r="F13" s="1935">
        <v>5759534650</v>
      </c>
      <c r="G13" s="1935">
        <v>110262552725</v>
      </c>
      <c r="H13" s="1936">
        <v>182816967500</v>
      </c>
      <c r="I13" s="1936">
        <v>14785935000</v>
      </c>
      <c r="J13" s="1936">
        <v>5969321550</v>
      </c>
      <c r="K13" s="1936">
        <v>18640031326.66</v>
      </c>
      <c r="L13" s="1936">
        <v>89715528</v>
      </c>
      <c r="M13" s="1936">
        <v>133094026741.04001</v>
      </c>
      <c r="N13" s="1936">
        <v>35300000000</v>
      </c>
      <c r="O13" s="1936">
        <v>15203452525</v>
      </c>
      <c r="P13" s="1936">
        <v>793255775</v>
      </c>
      <c r="Q13" s="1936">
        <v>2500000000</v>
      </c>
      <c r="R13" s="1936">
        <v>4576475625</v>
      </c>
      <c r="S13" s="1936">
        <v>12203935000</v>
      </c>
      <c r="T13" s="1936">
        <v>49346466479.300003</v>
      </c>
      <c r="U13" s="1936">
        <v>15804095825</v>
      </c>
    </row>
    <row r="14" spans="1:21" ht="12.75" x14ac:dyDescent="0.2">
      <c r="A14" s="29"/>
      <c r="C14" s="2141"/>
      <c r="D14" s="409">
        <f t="shared" ref="D14" si="0">(D13/$D$13)*100</f>
        <v>100</v>
      </c>
      <c r="E14" s="409">
        <f>(E13/$D$13)*100</f>
        <v>0.5</v>
      </c>
      <c r="F14" s="409">
        <f>(F13/$D$13)*100</f>
        <v>0.94388156770746479</v>
      </c>
      <c r="G14" s="409">
        <f>(G13/$D$13)*100</f>
        <v>18.07</v>
      </c>
      <c r="H14" s="409">
        <f t="shared" ref="H14:U14" si="1">(H13/$D$13)*100</f>
        <v>29.960331237424647</v>
      </c>
      <c r="I14" s="409">
        <f t="shared" si="1"/>
        <v>2.4231422078206744</v>
      </c>
      <c r="J14" s="409">
        <f t="shared" si="1"/>
        <v>0.97826177376395407</v>
      </c>
      <c r="K14" s="409">
        <f t="shared" si="1"/>
        <v>3.0547575559292968</v>
      </c>
      <c r="L14" s="409">
        <f t="shared" si="1"/>
        <v>1.4702721376342959E-2</v>
      </c>
      <c r="M14" s="409">
        <f t="shared" si="1"/>
        <v>21.811657754820885</v>
      </c>
      <c r="N14" s="409">
        <f t="shared" si="1"/>
        <v>5.785019340073509</v>
      </c>
      <c r="O14" s="409">
        <f t="shared" si="1"/>
        <v>2.491565634363015</v>
      </c>
      <c r="P14" s="409">
        <f t="shared" si="1"/>
        <v>0.13</v>
      </c>
      <c r="Q14" s="409">
        <f t="shared" si="1"/>
        <v>0.40970391926866212</v>
      </c>
      <c r="R14" s="409">
        <f t="shared" si="1"/>
        <v>0.75</v>
      </c>
      <c r="S14" s="409">
        <f t="shared" si="1"/>
        <v>2</v>
      </c>
      <c r="T14" s="409">
        <f t="shared" si="1"/>
        <v>8.0869762874515487</v>
      </c>
      <c r="U14" s="409">
        <f t="shared" si="1"/>
        <v>2.59</v>
      </c>
    </row>
    <row r="15" spans="1:21" ht="15" customHeight="1" x14ac:dyDescent="0.2">
      <c r="C15" s="2111" t="s">
        <v>4040</v>
      </c>
      <c r="D15" s="2111"/>
      <c r="E15" s="2111"/>
      <c r="F15" s="2111"/>
      <c r="G15" s="2111"/>
      <c r="H15" s="2111"/>
      <c r="I15" s="2111"/>
      <c r="J15" s="2111"/>
      <c r="K15" s="2111"/>
      <c r="L15" s="2111"/>
      <c r="M15" s="2111"/>
      <c r="N15" s="2111"/>
      <c r="O15" s="2111"/>
      <c r="P15" s="2111"/>
      <c r="Q15" s="2111"/>
      <c r="R15" s="2111"/>
      <c r="S15" s="903"/>
      <c r="T15" s="903"/>
      <c r="U15" s="903"/>
    </row>
    <row r="16" spans="1:21" x14ac:dyDescent="0.2">
      <c r="C16" s="165" t="s">
        <v>4146</v>
      </c>
      <c r="D16" s="165"/>
      <c r="E16" s="165"/>
      <c r="F16" s="165"/>
      <c r="G16" s="903"/>
      <c r="H16" s="903"/>
      <c r="I16" s="903"/>
      <c r="J16" s="903"/>
      <c r="K16" s="903"/>
      <c r="L16" s="903"/>
      <c r="M16" s="903"/>
      <c r="N16" s="903"/>
      <c r="O16" s="903"/>
      <c r="P16" s="903"/>
      <c r="Q16" s="903"/>
      <c r="R16" s="903"/>
      <c r="S16" s="903"/>
      <c r="T16" s="903"/>
      <c r="U16" s="903"/>
    </row>
    <row r="17" spans="3:21" ht="15" x14ac:dyDescent="0.25">
      <c r="C17" s="172" t="s">
        <v>6104</v>
      </c>
      <c r="D17" s="172"/>
      <c r="E17" s="172"/>
      <c r="F17" s="172"/>
      <c r="G17" s="903"/>
      <c r="H17" s="1947"/>
      <c r="I17" s="903"/>
      <c r="J17" s="903"/>
      <c r="K17" s="903"/>
      <c r="L17" s="903"/>
      <c r="M17" s="903"/>
      <c r="N17" s="1948"/>
      <c r="O17" s="903"/>
      <c r="P17" s="903"/>
      <c r="Q17" s="903"/>
      <c r="R17" s="903"/>
      <c r="S17" s="903"/>
      <c r="T17" s="903"/>
      <c r="U17" s="903"/>
    </row>
    <row r="18" spans="3:21" ht="15" x14ac:dyDescent="0.25">
      <c r="C18" s="172" t="s">
        <v>6105</v>
      </c>
      <c r="D18" s="172"/>
      <c r="E18" s="172"/>
      <c r="F18" s="172"/>
      <c r="G18" s="903"/>
      <c r="H18" s="1947"/>
      <c r="I18" s="903"/>
      <c r="J18" s="903"/>
      <c r="K18" s="903"/>
      <c r="L18" s="903"/>
      <c r="M18" s="903"/>
      <c r="N18" s="1948"/>
      <c r="O18" s="903"/>
      <c r="P18" s="903"/>
      <c r="Q18" s="903"/>
      <c r="R18" s="903"/>
      <c r="S18" s="903"/>
      <c r="T18" s="903"/>
      <c r="U18" s="903"/>
    </row>
    <row r="19" spans="3:21" x14ac:dyDescent="0.2">
      <c r="C19" s="172" t="s">
        <v>6067</v>
      </c>
      <c r="D19" s="172"/>
      <c r="E19" s="172"/>
      <c r="F19" s="172"/>
      <c r="G19" s="903"/>
      <c r="H19" s="903"/>
      <c r="I19" s="903"/>
      <c r="J19" s="903"/>
      <c r="K19" s="903"/>
      <c r="L19" s="903"/>
      <c r="M19" s="903"/>
      <c r="N19" s="903"/>
      <c r="O19" s="903"/>
      <c r="P19" s="903"/>
      <c r="Q19" s="903"/>
      <c r="R19" s="903"/>
      <c r="S19" s="903"/>
      <c r="T19" s="903"/>
      <c r="U19" s="903"/>
    </row>
  </sheetData>
  <mergeCells count="15">
    <mergeCell ref="C10:U10"/>
    <mergeCell ref="F11:F12"/>
    <mergeCell ref="G11:U11"/>
    <mergeCell ref="C13:C14"/>
    <mergeCell ref="C15:R15"/>
    <mergeCell ref="D11:D12"/>
    <mergeCell ref="A6:B6"/>
    <mergeCell ref="C6:R6"/>
    <mergeCell ref="C1:D1"/>
    <mergeCell ref="A3:B3"/>
    <mergeCell ref="C3:R3"/>
    <mergeCell ref="A4:B4"/>
    <mergeCell ref="C4:R4"/>
    <mergeCell ref="A5:B5"/>
    <mergeCell ref="C5:R5"/>
  </mergeCells>
  <hyperlinks>
    <hyperlink ref="A1" location="'ODS 1.'!A1" display="REGRESAR"/>
    <hyperlink ref="C1" location="'Metadato 1.a.1'!A1" display="VER METADATO"/>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tabColor theme="0" tint="-0.499984740745262"/>
  </sheetPr>
  <dimension ref="A1:F41"/>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21.75" customHeight="1" x14ac:dyDescent="0.25">
      <c r="A4" s="48"/>
      <c r="B4" s="2082" t="s">
        <v>856</v>
      </c>
      <c r="C4" s="2082"/>
      <c r="D4" s="1895" t="s">
        <v>6</v>
      </c>
    </row>
    <row r="5" spans="1:6" ht="75" x14ac:dyDescent="0.25">
      <c r="B5" s="2082" t="s">
        <v>769</v>
      </c>
      <c r="C5" s="2082"/>
      <c r="D5" s="1895" t="s">
        <v>34</v>
      </c>
    </row>
    <row r="6" spans="1:6" ht="15" x14ac:dyDescent="0.25">
      <c r="B6" s="2082" t="s">
        <v>770</v>
      </c>
      <c r="C6" s="2082"/>
      <c r="D6" s="1896" t="s">
        <v>59</v>
      </c>
    </row>
    <row r="7" spans="1:6" ht="15" x14ac:dyDescent="0.25">
      <c r="B7" s="2083" t="s">
        <v>771</v>
      </c>
      <c r="C7" s="2083"/>
      <c r="D7" s="1897" t="s">
        <v>6106</v>
      </c>
    </row>
    <row r="8" spans="1:6" ht="15" x14ac:dyDescent="0.25">
      <c r="B8" s="2083" t="s">
        <v>4617</v>
      </c>
      <c r="C8" s="2083"/>
      <c r="D8" s="1898" t="s">
        <v>4632</v>
      </c>
    </row>
    <row r="9" spans="1:6" ht="15" x14ac:dyDescent="0.25">
      <c r="B9" s="1899"/>
      <c r="C9" s="1899"/>
      <c r="D9" s="1899"/>
    </row>
    <row r="10" spans="1:6" ht="23.25" customHeight="1" x14ac:dyDescent="0.25">
      <c r="B10" s="2081" t="s">
        <v>772</v>
      </c>
      <c r="C10" s="2081"/>
      <c r="D10" s="2081"/>
    </row>
    <row r="11" spans="1:6" ht="15" x14ac:dyDescent="0.25">
      <c r="B11" s="2093" t="s">
        <v>773</v>
      </c>
      <c r="C11" s="2094"/>
      <c r="D11" s="1895" t="s">
        <v>906</v>
      </c>
    </row>
    <row r="12" spans="1:6" ht="15" customHeight="1" x14ac:dyDescent="0.25">
      <c r="B12" s="2095" t="s">
        <v>775</v>
      </c>
      <c r="C12" s="2095"/>
      <c r="D12" s="129" t="s">
        <v>6068</v>
      </c>
    </row>
    <row r="13" spans="1:6" ht="15" x14ac:dyDescent="0.25">
      <c r="B13" s="2082" t="s">
        <v>776</v>
      </c>
      <c r="C13" s="2082"/>
      <c r="D13" s="1902" t="s">
        <v>721</v>
      </c>
    </row>
    <row r="14" spans="1:6" ht="15" x14ac:dyDescent="0.25">
      <c r="B14" s="2082" t="s">
        <v>777</v>
      </c>
      <c r="C14" s="2096"/>
      <c r="D14" s="1902" t="s">
        <v>694</v>
      </c>
    </row>
    <row r="15" spans="1:6" ht="45" x14ac:dyDescent="0.25">
      <c r="B15" s="2082" t="s">
        <v>778</v>
      </c>
      <c r="C15" s="2082"/>
      <c r="D15" s="1895" t="s">
        <v>6069</v>
      </c>
    </row>
    <row r="16" spans="1:6" ht="43.5" customHeight="1" x14ac:dyDescent="0.25">
      <c r="B16" s="2082" t="s">
        <v>779</v>
      </c>
      <c r="C16" s="2082"/>
      <c r="D16" s="1905"/>
    </row>
    <row r="17" spans="2:4" ht="15" x14ac:dyDescent="0.25">
      <c r="B17" s="2082" t="s">
        <v>780</v>
      </c>
      <c r="C17" s="2082"/>
      <c r="D17" s="1905" t="s">
        <v>857</v>
      </c>
    </row>
    <row r="18" spans="2:4" ht="15" customHeight="1" x14ac:dyDescent="0.25">
      <c r="B18" s="2083" t="s">
        <v>782</v>
      </c>
      <c r="C18" s="2083"/>
      <c r="D18" s="1905"/>
    </row>
    <row r="19" spans="2:4" ht="15" customHeight="1" x14ac:dyDescent="0.25">
      <c r="B19" s="2084" t="s">
        <v>783</v>
      </c>
      <c r="C19" s="2085"/>
      <c r="D19" s="1905" t="s">
        <v>6070</v>
      </c>
    </row>
    <row r="20" spans="2:4" ht="15" x14ac:dyDescent="0.25">
      <c r="B20" s="2082" t="s">
        <v>784</v>
      </c>
      <c r="C20" s="2082"/>
      <c r="D20" s="1905" t="s">
        <v>824</v>
      </c>
    </row>
    <row r="21" spans="2:4" ht="15" x14ac:dyDescent="0.25">
      <c r="B21" s="2086" t="s">
        <v>786</v>
      </c>
      <c r="C21" s="1906" t="s">
        <v>787</v>
      </c>
      <c r="D21" s="1905"/>
    </row>
    <row r="22" spans="2:4" ht="15" x14ac:dyDescent="0.25">
      <c r="B22" s="2087"/>
      <c r="C22" s="1927" t="s">
        <v>789</v>
      </c>
      <c r="D22" s="1905"/>
    </row>
    <row r="23" spans="2:4" ht="15" x14ac:dyDescent="0.25">
      <c r="B23" s="2088" t="s">
        <v>791</v>
      </c>
      <c r="C23" s="2088"/>
      <c r="D23" s="1905" t="s">
        <v>827</v>
      </c>
    </row>
    <row r="24" spans="2:4" ht="15" x14ac:dyDescent="0.25">
      <c r="B24" s="2088" t="s">
        <v>793</v>
      </c>
      <c r="C24" s="2088"/>
      <c r="D24" s="1908" t="s">
        <v>6071</v>
      </c>
    </row>
    <row r="25" spans="2:4" ht="15" x14ac:dyDescent="0.25">
      <c r="B25" s="2082" t="s">
        <v>795</v>
      </c>
      <c r="C25" s="2082"/>
      <c r="D25" s="1904" t="s">
        <v>28</v>
      </c>
    </row>
    <row r="26" spans="2:4" ht="15" customHeight="1" x14ac:dyDescent="0.25">
      <c r="B26" s="2083" t="s">
        <v>797</v>
      </c>
      <c r="C26" s="2083"/>
      <c r="D26" s="1908" t="s">
        <v>934</v>
      </c>
    </row>
    <row r="27" spans="2:4" ht="225" x14ac:dyDescent="0.25">
      <c r="B27" s="2089" t="s">
        <v>799</v>
      </c>
      <c r="C27" s="2090"/>
      <c r="D27" s="1905" t="s">
        <v>6072</v>
      </c>
    </row>
    <row r="28" spans="2:4" ht="30" x14ac:dyDescent="0.25">
      <c r="B28" s="1928" t="s">
        <v>800</v>
      </c>
      <c r="C28" s="1929"/>
      <c r="D28" s="1905" t="s">
        <v>6073</v>
      </c>
    </row>
    <row r="29" spans="2:4" ht="15" x14ac:dyDescent="0.25">
      <c r="B29" s="2091" t="s">
        <v>801</v>
      </c>
      <c r="C29" s="2092"/>
      <c r="D29" s="921"/>
    </row>
    <row r="30" spans="2:4" ht="11.25" customHeight="1" x14ac:dyDescent="0.25">
      <c r="B30" s="1911"/>
      <c r="C30" s="1911"/>
      <c r="D30" s="1912"/>
    </row>
    <row r="31" spans="2:4" ht="23.25" customHeight="1" x14ac:dyDescent="0.25">
      <c r="B31" s="2081" t="s">
        <v>802</v>
      </c>
      <c r="C31" s="2081"/>
      <c r="D31" s="2081"/>
    </row>
    <row r="32" spans="2:4" ht="15" x14ac:dyDescent="0.25">
      <c r="B32" s="2079" t="s">
        <v>803</v>
      </c>
      <c r="C32" s="2080"/>
      <c r="D32" s="1908" t="s">
        <v>4047</v>
      </c>
    </row>
    <row r="33" spans="2:4" ht="15" x14ac:dyDescent="0.25">
      <c r="B33" s="2079" t="s">
        <v>805</v>
      </c>
      <c r="C33" s="2080"/>
      <c r="D33" s="1908" t="s">
        <v>4048</v>
      </c>
    </row>
    <row r="34" spans="2:4" ht="15" x14ac:dyDescent="0.25">
      <c r="B34" s="2079" t="s">
        <v>807</v>
      </c>
      <c r="C34" s="2080"/>
      <c r="D34" s="1908" t="s">
        <v>4049</v>
      </c>
    </row>
    <row r="35" spans="2:4" ht="15" x14ac:dyDescent="0.25">
      <c r="B35" s="2079" t="s">
        <v>809</v>
      </c>
      <c r="C35" s="2080"/>
      <c r="D35" s="1908" t="s">
        <v>852</v>
      </c>
    </row>
    <row r="36" spans="2:4" ht="15" x14ac:dyDescent="0.25">
      <c r="B36" s="2079" t="s">
        <v>811</v>
      </c>
      <c r="C36" s="2080"/>
      <c r="D36" s="924" t="s">
        <v>4050</v>
      </c>
    </row>
    <row r="37" spans="2:4" ht="15" x14ac:dyDescent="0.25">
      <c r="B37" s="2079" t="s">
        <v>803</v>
      </c>
      <c r="C37" s="2080"/>
      <c r="D37" s="1908" t="s">
        <v>6074</v>
      </c>
    </row>
    <row r="38" spans="2:4" ht="15" x14ac:dyDescent="0.25">
      <c r="B38" s="2079" t="s">
        <v>805</v>
      </c>
      <c r="C38" s="2080"/>
      <c r="D38" s="1908" t="s">
        <v>6075</v>
      </c>
    </row>
    <row r="39" spans="2:4" ht="15" x14ac:dyDescent="0.25">
      <c r="B39" s="2079" t="s">
        <v>807</v>
      </c>
      <c r="C39" s="2080"/>
      <c r="D39" s="1908" t="s">
        <v>4049</v>
      </c>
    </row>
    <row r="40" spans="2:4" ht="15" x14ac:dyDescent="0.25">
      <c r="B40" s="2079" t="s">
        <v>809</v>
      </c>
      <c r="C40" s="2080"/>
      <c r="D40" s="1908" t="s">
        <v>852</v>
      </c>
    </row>
    <row r="41" spans="2:4" ht="15" x14ac:dyDescent="0.25">
      <c r="B41" s="2079" t="s">
        <v>811</v>
      </c>
      <c r="C41" s="2080"/>
      <c r="D41" s="924" t="s">
        <v>6076</v>
      </c>
    </row>
  </sheetData>
  <mergeCells count="35">
    <mergeCell ref="B37:C37"/>
    <mergeCell ref="B38:C38"/>
    <mergeCell ref="B39:C39"/>
    <mergeCell ref="B40:C40"/>
    <mergeCell ref="B41:C41"/>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a.1'!A1" display="REGRESAR"/>
    <hyperlink ref="D8" r:id="rId1"/>
    <hyperlink ref="D36" r:id="rId2" display="amparo.pacheco@mtss.go.cr"/>
    <hyperlink ref="D41" r:id="rId3" display="alejandro.abarcag@mtss.go.cr"/>
  </hyperlinks>
  <pageMargins left="0.7" right="0.7" top="0.75" bottom="0.75" header="0.3" footer="0.3"/>
  <pageSetup orientation="portrait" r:id="rId4"/>
  <drawing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dimension ref="A1:R48"/>
  <sheetViews>
    <sheetView showGridLines="0" zoomScaleNormal="100" workbookViewId="0">
      <pane ySplit="1" topLeftCell="A2" activePane="bottomLeft" state="frozen"/>
      <selection activeCell="B1" sqref="B1"/>
      <selection pane="bottomLeft"/>
    </sheetView>
  </sheetViews>
  <sheetFormatPr baseColWidth="10" defaultColWidth="11.42578125" defaultRowHeight="11.25" x14ac:dyDescent="0.2"/>
  <cols>
    <col min="1" max="2" width="15.42578125" style="26" customWidth="1"/>
    <col min="3" max="3" width="11.42578125" style="26" customWidth="1"/>
    <col min="4" max="16384" width="11.42578125" style="26"/>
  </cols>
  <sheetData>
    <row r="1" spans="1:18" ht="15" x14ac:dyDescent="0.25">
      <c r="A1" s="25" t="s">
        <v>730</v>
      </c>
      <c r="C1" s="2077" t="s">
        <v>830</v>
      </c>
      <c r="D1" s="2077"/>
    </row>
    <row r="2" spans="1:18" ht="12" customHeight="1" x14ac:dyDescent="0.2"/>
    <row r="3" spans="1:18" s="42" customFormat="1" ht="15.75" customHeight="1" x14ac:dyDescent="0.25">
      <c r="A3" s="2072" t="s">
        <v>732</v>
      </c>
      <c r="B3" s="2072"/>
      <c r="C3" s="2073" t="s">
        <v>691</v>
      </c>
      <c r="D3" s="2074"/>
      <c r="E3" s="2074"/>
      <c r="F3" s="2074"/>
      <c r="G3" s="2074"/>
      <c r="H3" s="2074"/>
      <c r="I3" s="2074"/>
      <c r="J3" s="2074"/>
      <c r="K3" s="2074"/>
      <c r="L3" s="2074"/>
      <c r="M3" s="2074"/>
      <c r="N3" s="2074"/>
      <c r="O3" s="2074"/>
      <c r="P3" s="2074"/>
      <c r="Q3" s="2074"/>
      <c r="R3" s="2078"/>
    </row>
    <row r="4" spans="1:18" s="42" customFormat="1" ht="30" customHeight="1" x14ac:dyDescent="0.25">
      <c r="A4" s="2072" t="s">
        <v>733</v>
      </c>
      <c r="B4" s="2072"/>
      <c r="C4" s="2073" t="s">
        <v>34</v>
      </c>
      <c r="D4" s="2074"/>
      <c r="E4" s="2074"/>
      <c r="F4" s="2074"/>
      <c r="G4" s="2074"/>
      <c r="H4" s="2074"/>
      <c r="I4" s="2074"/>
      <c r="J4" s="2074"/>
      <c r="K4" s="2074"/>
      <c r="L4" s="2074"/>
      <c r="M4" s="2074"/>
      <c r="N4" s="2074"/>
      <c r="O4" s="2100"/>
      <c r="P4" s="2100"/>
      <c r="Q4" s="2100"/>
      <c r="R4" s="2075"/>
    </row>
    <row r="5" spans="1:18" s="42" customFormat="1" ht="15.75" customHeight="1" x14ac:dyDescent="0.25">
      <c r="A5" s="2072" t="s">
        <v>735</v>
      </c>
      <c r="B5" s="2072"/>
      <c r="C5" s="2073" t="s">
        <v>937</v>
      </c>
      <c r="D5" s="2074"/>
      <c r="E5" s="2074"/>
      <c r="F5" s="2074"/>
      <c r="G5" s="2074"/>
      <c r="H5" s="2074"/>
      <c r="I5" s="2074"/>
      <c r="J5" s="2074"/>
      <c r="K5" s="2074"/>
      <c r="L5" s="2074"/>
      <c r="M5" s="2074"/>
      <c r="N5" s="2074"/>
      <c r="O5" s="2100"/>
      <c r="P5" s="2100"/>
      <c r="Q5" s="2100"/>
      <c r="R5" s="2075"/>
    </row>
    <row r="6" spans="1:18" s="42" customFormat="1" ht="15.75" customHeight="1" x14ac:dyDescent="0.25">
      <c r="A6" s="2072" t="s">
        <v>815</v>
      </c>
      <c r="B6" s="2072"/>
      <c r="C6" s="2073" t="s">
        <v>938</v>
      </c>
      <c r="D6" s="2074"/>
      <c r="E6" s="2074"/>
      <c r="F6" s="2074"/>
      <c r="G6" s="2074"/>
      <c r="H6" s="2074"/>
      <c r="I6" s="2074"/>
      <c r="J6" s="2074"/>
      <c r="K6" s="2074"/>
      <c r="L6" s="2074"/>
      <c r="M6" s="2074"/>
      <c r="N6" s="2074"/>
      <c r="O6" s="2100"/>
      <c r="P6" s="2100"/>
      <c r="Q6" s="2100"/>
      <c r="R6" s="2075"/>
    </row>
    <row r="7" spans="1:18" s="76" customFormat="1" ht="12.75" x14ac:dyDescent="0.2">
      <c r="B7" s="74"/>
      <c r="C7" s="74"/>
      <c r="D7" s="173"/>
    </row>
    <row r="8" spans="1:18" s="76" customFormat="1" ht="12.75" x14ac:dyDescent="0.2">
      <c r="B8" s="74"/>
      <c r="C8" s="74"/>
      <c r="D8" s="173"/>
      <c r="E8" s="71"/>
    </row>
    <row r="9" spans="1:18" ht="30" customHeight="1" x14ac:dyDescent="0.2">
      <c r="C9" s="2115" t="s">
        <v>938</v>
      </c>
      <c r="D9" s="2115"/>
      <c r="E9" s="2115"/>
      <c r="F9" s="2115"/>
      <c r="G9" s="2115"/>
    </row>
    <row r="10" spans="1:18" ht="25.5" x14ac:dyDescent="0.2">
      <c r="C10" s="2002" t="s">
        <v>739</v>
      </c>
      <c r="D10" s="1996" t="s">
        <v>939</v>
      </c>
      <c r="E10" s="1996" t="s">
        <v>838</v>
      </c>
      <c r="F10" s="1996" t="s">
        <v>836</v>
      </c>
      <c r="G10" s="1996" t="s">
        <v>940</v>
      </c>
    </row>
    <row r="11" spans="1:18" ht="12.75" x14ac:dyDescent="0.2">
      <c r="C11" s="33">
        <v>2006</v>
      </c>
      <c r="D11" s="345">
        <v>31.27</v>
      </c>
      <c r="E11" s="1103">
        <v>10.126585674523012</v>
      </c>
      <c r="F11" s="1103">
        <v>10.42954460570634</v>
      </c>
      <c r="G11" s="408">
        <v>10.718007207106648</v>
      </c>
      <c r="I11" s="177"/>
    </row>
    <row r="12" spans="1:18" ht="12.75" x14ac:dyDescent="0.2">
      <c r="C12" s="231">
        <v>2007</v>
      </c>
      <c r="D12" s="345">
        <v>32.729999999999997</v>
      </c>
      <c r="E12" s="1103">
        <v>10.666411914768611</v>
      </c>
      <c r="F12" s="1103">
        <v>10.905727390875057</v>
      </c>
      <c r="G12" s="408">
        <v>11.162110789089351</v>
      </c>
      <c r="I12" s="177"/>
    </row>
    <row r="13" spans="1:18" ht="12.75" x14ac:dyDescent="0.2">
      <c r="C13" s="33">
        <v>2008</v>
      </c>
      <c r="D13" s="345">
        <v>31.5</v>
      </c>
      <c r="E13" s="1103">
        <v>10.739340111543004</v>
      </c>
      <c r="F13" s="1103">
        <v>10.54575690905313</v>
      </c>
      <c r="G13" s="408">
        <v>10.216975685652349</v>
      </c>
      <c r="I13" s="177"/>
    </row>
    <row r="14" spans="1:18" ht="12.75" x14ac:dyDescent="0.2">
      <c r="C14" s="33">
        <v>2009</v>
      </c>
      <c r="D14" s="345">
        <v>34.43</v>
      </c>
      <c r="E14" s="1103">
        <v>11.505866688810428</v>
      </c>
      <c r="F14" s="1103">
        <v>11.786015056788408</v>
      </c>
      <c r="G14" s="408">
        <v>11.14219810843213</v>
      </c>
      <c r="I14" s="177"/>
    </row>
    <row r="15" spans="1:18" ht="12.75" x14ac:dyDescent="0.2">
      <c r="C15" s="231">
        <v>2010</v>
      </c>
      <c r="D15" s="345">
        <v>34.93</v>
      </c>
      <c r="E15" s="1103">
        <v>11.237434795258789</v>
      </c>
      <c r="F15" s="1103">
        <v>12.45920839636217</v>
      </c>
      <c r="G15" s="408">
        <v>11.237817033837453</v>
      </c>
      <c r="I15" s="177"/>
    </row>
    <row r="16" spans="1:18" ht="12.75" x14ac:dyDescent="0.2">
      <c r="C16" s="33">
        <v>2011</v>
      </c>
      <c r="D16" s="345">
        <v>38.01</v>
      </c>
      <c r="E16" s="1103">
        <v>12.325891101058135</v>
      </c>
      <c r="F16" s="1103">
        <v>13.262613393570858</v>
      </c>
      <c r="G16" s="408">
        <v>12.42458697758137</v>
      </c>
      <c r="I16" s="177"/>
    </row>
    <row r="17" spans="1:9" ht="12.75" x14ac:dyDescent="0.2">
      <c r="C17" s="33">
        <v>2012</v>
      </c>
      <c r="D17" s="345">
        <v>38.69</v>
      </c>
      <c r="E17" s="1103">
        <v>12.681932423280017</v>
      </c>
      <c r="F17" s="1103">
        <v>13.519972025686549</v>
      </c>
      <c r="G17" s="408">
        <v>12.490027385327201</v>
      </c>
      <c r="I17" s="177"/>
    </row>
    <row r="18" spans="1:9" ht="12.75" x14ac:dyDescent="0.2">
      <c r="C18" s="231">
        <v>2013</v>
      </c>
      <c r="D18" s="345">
        <v>38.79</v>
      </c>
      <c r="E18" s="1103">
        <v>12.289958797884628</v>
      </c>
      <c r="F18" s="1103">
        <v>13.72625991841398</v>
      </c>
      <c r="G18" s="408">
        <v>12.764732019577918</v>
      </c>
      <c r="I18" s="177"/>
    </row>
    <row r="19" spans="1:9" ht="12.75" x14ac:dyDescent="0.2">
      <c r="C19" s="33">
        <v>2014</v>
      </c>
      <c r="D19" s="345">
        <v>39.51</v>
      </c>
      <c r="E19" s="1103">
        <v>12.254888088888348</v>
      </c>
      <c r="F19" s="1103">
        <v>14.106554510919883</v>
      </c>
      <c r="G19" s="408">
        <v>13.149979725226707</v>
      </c>
      <c r="I19" s="177"/>
    </row>
    <row r="20" spans="1:9" ht="12.75" x14ac:dyDescent="0.2">
      <c r="A20" s="29"/>
      <c r="C20" s="33">
        <v>2015</v>
      </c>
      <c r="D20" s="345">
        <v>42.93</v>
      </c>
      <c r="E20" s="1103">
        <v>13.377338072749625</v>
      </c>
      <c r="F20" s="1103">
        <v>15.333379461666684</v>
      </c>
      <c r="G20" s="408">
        <v>14.217578965128611</v>
      </c>
      <c r="I20" s="177"/>
    </row>
    <row r="21" spans="1:9" ht="12.75" x14ac:dyDescent="0.2">
      <c r="A21" s="29"/>
      <c r="C21" s="33">
        <v>2016</v>
      </c>
      <c r="D21" s="345">
        <v>43.546085852572745</v>
      </c>
      <c r="E21" s="1103">
        <v>13.538922113150559</v>
      </c>
      <c r="F21" s="1103">
        <v>15.615287984950028</v>
      </c>
      <c r="G21" s="408">
        <v>14.391875754472164</v>
      </c>
      <c r="I21" s="84"/>
    </row>
    <row r="22" spans="1:9" ht="12.75" x14ac:dyDescent="0.2">
      <c r="A22" s="29"/>
      <c r="C22" s="33">
        <v>2017</v>
      </c>
      <c r="D22" s="345">
        <v>43.464910882462028</v>
      </c>
      <c r="E22" s="1103">
        <v>13.263291493670703</v>
      </c>
      <c r="F22" s="1103">
        <v>15.720000069576439</v>
      </c>
      <c r="G22" s="408">
        <v>14.481619319214884</v>
      </c>
      <c r="I22" s="84"/>
    </row>
    <row r="23" spans="1:9" s="903" customFormat="1" ht="12.75" x14ac:dyDescent="0.2">
      <c r="A23" s="29"/>
      <c r="C23" s="39">
        <v>2018</v>
      </c>
      <c r="D23" s="346">
        <v>43.07</v>
      </c>
      <c r="E23" s="1104">
        <v>13.36</v>
      </c>
      <c r="F23" s="1104">
        <v>14.95</v>
      </c>
      <c r="G23" s="409">
        <v>14.76</v>
      </c>
      <c r="I23" s="84"/>
    </row>
    <row r="24" spans="1:9" s="903" customFormat="1" x14ac:dyDescent="0.2">
      <c r="A24" s="29"/>
      <c r="C24" s="903" t="s">
        <v>6193</v>
      </c>
      <c r="I24" s="84"/>
    </row>
    <row r="25" spans="1:9" s="903" customFormat="1" x14ac:dyDescent="0.2">
      <c r="A25" s="29"/>
      <c r="I25" s="84"/>
    </row>
    <row r="26" spans="1:9" x14ac:dyDescent="0.2">
      <c r="A26" s="29"/>
    </row>
    <row r="27" spans="1:9" ht="15" x14ac:dyDescent="0.2">
      <c r="A27" s="29"/>
      <c r="C27" s="109" t="s">
        <v>6195</v>
      </c>
    </row>
    <row r="28" spans="1:9" x14ac:dyDescent="0.2">
      <c r="A28" s="29"/>
    </row>
    <row r="29" spans="1:9" x14ac:dyDescent="0.2">
      <c r="A29" s="29"/>
    </row>
    <row r="30" spans="1:9" x14ac:dyDescent="0.2">
      <c r="A30" s="29"/>
    </row>
    <row r="31" spans="1:9" x14ac:dyDescent="0.2">
      <c r="A31" s="29"/>
    </row>
    <row r="32" spans="1:9" x14ac:dyDescent="0.2">
      <c r="A32" s="29"/>
    </row>
    <row r="33" spans="1:3" x14ac:dyDescent="0.2">
      <c r="A33" s="29"/>
    </row>
    <row r="34" spans="1:3" x14ac:dyDescent="0.2">
      <c r="A34" s="29"/>
    </row>
    <row r="35" spans="1:3" x14ac:dyDescent="0.2">
      <c r="A35" s="29"/>
    </row>
    <row r="36" spans="1:3" x14ac:dyDescent="0.2">
      <c r="A36" s="29"/>
    </row>
    <row r="37" spans="1:3" x14ac:dyDescent="0.2">
      <c r="A37" s="29"/>
    </row>
    <row r="38" spans="1:3" x14ac:dyDescent="0.2">
      <c r="A38" s="29"/>
    </row>
    <row r="48" spans="1:3" ht="12.75" x14ac:dyDescent="0.2">
      <c r="C48" s="44" t="s">
        <v>6194</v>
      </c>
    </row>
  </sheetData>
  <mergeCells count="10">
    <mergeCell ref="A6:B6"/>
    <mergeCell ref="C6:R6"/>
    <mergeCell ref="C9:G9"/>
    <mergeCell ref="C1:D1"/>
    <mergeCell ref="A3:B3"/>
    <mergeCell ref="C3:R3"/>
    <mergeCell ref="A4:B4"/>
    <mergeCell ref="C4:R4"/>
    <mergeCell ref="A5:B5"/>
    <mergeCell ref="C5:R5"/>
  </mergeCells>
  <hyperlinks>
    <hyperlink ref="A1" location="'ODS 1.'!A1" display="REGRESAR"/>
    <hyperlink ref="C1" location="'Metadato 1.a.2'!A1" display="VER METADATO"/>
  </hyperlink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9.85546875"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customHeight="1" thickBot="1" x14ac:dyDescent="0.3"/>
    <row r="3" spans="1:6" ht="23.25" customHeight="1" thickBot="1" x14ac:dyDescent="0.3">
      <c r="B3" s="2081" t="s">
        <v>766</v>
      </c>
      <c r="C3" s="2081"/>
      <c r="D3" s="2081"/>
      <c r="E3" s="180"/>
      <c r="F3" s="47" t="s">
        <v>767</v>
      </c>
    </row>
    <row r="4" spans="1:6" ht="15.75" x14ac:dyDescent="0.25">
      <c r="A4" s="48"/>
      <c r="B4" s="2082" t="s">
        <v>856</v>
      </c>
      <c r="C4" s="2082"/>
      <c r="D4" s="1957" t="s">
        <v>6</v>
      </c>
      <c r="E4" s="180"/>
    </row>
    <row r="5" spans="1:6" ht="79.5" customHeight="1" x14ac:dyDescent="0.25">
      <c r="B5" s="2082" t="s">
        <v>769</v>
      </c>
      <c r="C5" s="2082"/>
      <c r="D5" s="1957" t="s">
        <v>34</v>
      </c>
    </row>
    <row r="6" spans="1:6" ht="15" x14ac:dyDescent="0.25">
      <c r="B6" s="2082" t="s">
        <v>770</v>
      </c>
      <c r="C6" s="2082"/>
      <c r="D6" s="1896" t="s">
        <v>63</v>
      </c>
    </row>
    <row r="7" spans="1:6" ht="21.75" customHeight="1" x14ac:dyDescent="0.25">
      <c r="B7" s="2097" t="s">
        <v>771</v>
      </c>
      <c r="C7" s="2097"/>
      <c r="D7" s="1897" t="s">
        <v>64</v>
      </c>
    </row>
    <row r="8" spans="1:6" ht="21.75" customHeight="1" x14ac:dyDescent="0.25">
      <c r="B8" s="2097" t="s">
        <v>4617</v>
      </c>
      <c r="C8" s="2097"/>
      <c r="D8" s="1898" t="s">
        <v>4633</v>
      </c>
    </row>
    <row r="9" spans="1:6" ht="15" x14ac:dyDescent="0.25">
      <c r="B9" s="1899"/>
      <c r="C9" s="1899"/>
      <c r="D9" s="1899"/>
    </row>
    <row r="10" spans="1:6" ht="23.25" customHeight="1" x14ac:dyDescent="0.25">
      <c r="B10" s="2081" t="s">
        <v>772</v>
      </c>
      <c r="C10" s="2081"/>
      <c r="D10" s="2081"/>
    </row>
    <row r="11" spans="1:6" ht="20.25" customHeight="1" x14ac:dyDescent="0.25">
      <c r="B11" s="2093" t="s">
        <v>773</v>
      </c>
      <c r="C11" s="2094"/>
      <c r="D11" s="1957" t="s">
        <v>906</v>
      </c>
    </row>
    <row r="12" spans="1:6" ht="20.25" customHeight="1" x14ac:dyDescent="0.25">
      <c r="B12" s="2095" t="s">
        <v>775</v>
      </c>
      <c r="C12" s="2095"/>
      <c r="D12" s="1958" t="s">
        <v>938</v>
      </c>
    </row>
    <row r="13" spans="1:6" ht="15" customHeight="1" x14ac:dyDescent="0.25">
      <c r="B13" s="2082" t="s">
        <v>776</v>
      </c>
      <c r="C13" s="2082"/>
      <c r="D13" s="1959" t="s">
        <v>723</v>
      </c>
    </row>
    <row r="14" spans="1:6" ht="15" x14ac:dyDescent="0.25">
      <c r="B14" s="2082" t="s">
        <v>777</v>
      </c>
      <c r="C14" s="2096"/>
      <c r="D14" s="1959" t="s">
        <v>10</v>
      </c>
    </row>
    <row r="15" spans="1:6" ht="408.95" customHeight="1" x14ac:dyDescent="0.25">
      <c r="B15" s="2082" t="s">
        <v>778</v>
      </c>
      <c r="C15" s="2082"/>
      <c r="D15" s="1960" t="s">
        <v>4496</v>
      </c>
    </row>
    <row r="16" spans="1:6" ht="63" customHeight="1" x14ac:dyDescent="0.25">
      <c r="B16" s="2082" t="s">
        <v>779</v>
      </c>
      <c r="C16" s="2082"/>
      <c r="D16" s="1957" t="s">
        <v>941</v>
      </c>
    </row>
    <row r="17" spans="2:4" ht="15" x14ac:dyDescent="0.25">
      <c r="B17" s="2082" t="s">
        <v>780</v>
      </c>
      <c r="C17" s="2082"/>
      <c r="D17" s="1961" t="s">
        <v>942</v>
      </c>
    </row>
    <row r="18" spans="2:4" ht="15" x14ac:dyDescent="0.25">
      <c r="B18" s="2083" t="s">
        <v>782</v>
      </c>
      <c r="C18" s="2083"/>
      <c r="D18" s="1957"/>
    </row>
    <row r="19" spans="2:4" ht="34.5" customHeight="1" x14ac:dyDescent="0.25">
      <c r="B19" s="2084" t="s">
        <v>783</v>
      </c>
      <c r="C19" s="2085"/>
      <c r="D19" s="1961" t="s">
        <v>943</v>
      </c>
    </row>
    <row r="20" spans="2:4" ht="15" x14ac:dyDescent="0.25">
      <c r="B20" s="2082" t="s">
        <v>784</v>
      </c>
      <c r="C20" s="2082"/>
      <c r="D20" s="1960" t="s">
        <v>824</v>
      </c>
    </row>
    <row r="21" spans="2:4" ht="15" x14ac:dyDescent="0.25">
      <c r="B21" s="2086" t="s">
        <v>786</v>
      </c>
      <c r="C21" s="1962" t="s">
        <v>787</v>
      </c>
      <c r="D21" s="1957"/>
    </row>
    <row r="22" spans="2:4" ht="15" x14ac:dyDescent="0.25">
      <c r="B22" s="2087"/>
      <c r="C22" s="1997" t="s">
        <v>789</v>
      </c>
      <c r="D22" s="1961" t="s">
        <v>944</v>
      </c>
    </row>
    <row r="23" spans="2:4" ht="15" x14ac:dyDescent="0.25">
      <c r="B23" s="2088" t="s">
        <v>791</v>
      </c>
      <c r="C23" s="2088"/>
      <c r="D23" s="1961" t="s">
        <v>827</v>
      </c>
    </row>
    <row r="24" spans="2:4" ht="15" x14ac:dyDescent="0.25">
      <c r="B24" s="2088" t="s">
        <v>793</v>
      </c>
      <c r="C24" s="2088"/>
      <c r="D24" s="1965" t="s">
        <v>945</v>
      </c>
    </row>
    <row r="25" spans="2:4" ht="15" x14ac:dyDescent="0.25">
      <c r="B25" s="2082" t="s">
        <v>795</v>
      </c>
      <c r="C25" s="2082"/>
      <c r="D25" s="1961" t="s">
        <v>23</v>
      </c>
    </row>
    <row r="26" spans="2:4" ht="15" customHeight="1" x14ac:dyDescent="0.25">
      <c r="B26" s="2083" t="s">
        <v>797</v>
      </c>
      <c r="C26" s="2083"/>
      <c r="D26" s="1957" t="s">
        <v>946</v>
      </c>
    </row>
    <row r="27" spans="2:4" ht="15" x14ac:dyDescent="0.25">
      <c r="B27" s="2089" t="s">
        <v>799</v>
      </c>
      <c r="C27" s="2090"/>
      <c r="D27" s="1957"/>
    </row>
    <row r="28" spans="2:4" ht="15" x14ac:dyDescent="0.25">
      <c r="B28" s="1998" t="s">
        <v>800</v>
      </c>
      <c r="C28" s="1999"/>
      <c r="D28" s="1957"/>
    </row>
    <row r="29" spans="2:4" ht="15" x14ac:dyDescent="0.25">
      <c r="B29" s="2091" t="s">
        <v>801</v>
      </c>
      <c r="C29" s="2092"/>
      <c r="D29" s="1968"/>
    </row>
    <row r="30" spans="2:4" ht="15" x14ac:dyDescent="0.25">
      <c r="B30" s="1969"/>
      <c r="C30" s="1969"/>
      <c r="D30" s="1970"/>
    </row>
    <row r="31" spans="2:4" ht="23.25" customHeight="1" x14ac:dyDescent="0.25">
      <c r="B31" s="2081" t="s">
        <v>802</v>
      </c>
      <c r="C31" s="2081"/>
      <c r="D31" s="2081"/>
    </row>
    <row r="32" spans="2:4" ht="15" x14ac:dyDescent="0.25">
      <c r="B32" s="2079" t="s">
        <v>803</v>
      </c>
      <c r="C32" s="2080"/>
      <c r="D32" s="1965" t="s">
        <v>947</v>
      </c>
    </row>
    <row r="33" spans="2:4" ht="15" x14ac:dyDescent="0.25">
      <c r="B33" s="2079" t="s">
        <v>805</v>
      </c>
      <c r="C33" s="2080"/>
      <c r="D33" s="1965" t="s">
        <v>948</v>
      </c>
    </row>
    <row r="34" spans="2:4" ht="15" x14ac:dyDescent="0.25">
      <c r="B34" s="2079" t="s">
        <v>807</v>
      </c>
      <c r="C34" s="2080"/>
      <c r="D34" s="1965" t="s">
        <v>945</v>
      </c>
    </row>
    <row r="35" spans="2:4" ht="15" x14ac:dyDescent="0.25">
      <c r="B35" s="2079" t="s">
        <v>809</v>
      </c>
      <c r="C35" s="2080"/>
      <c r="D35" s="1965" t="s">
        <v>949</v>
      </c>
    </row>
    <row r="36" spans="2:4" ht="15" x14ac:dyDescent="0.25">
      <c r="B36" s="2079" t="s">
        <v>811</v>
      </c>
      <c r="C36" s="2080"/>
      <c r="D36" s="1971" t="s">
        <v>950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a.2'!A1" display="REGRESAR"/>
    <hyperlink ref="D36" r:id="rId1"/>
    <hyperlink ref="D8" r:id="rId2"/>
  </hyperlinks>
  <pageMargins left="0.7" right="0.7" top="0.75" bottom="0.75" header="0.3" footer="0.3"/>
  <pageSetup paperSize="0" orientation="portrait" horizontalDpi="0" verticalDpi="0" copies="0"/>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tabColor theme="5"/>
  </sheetPr>
  <dimension ref="A1:R33"/>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1" width="13.85546875" style="26" customWidth="1"/>
    <col min="2" max="2" width="17" style="26" customWidth="1"/>
    <col min="3" max="3" width="12.140625" style="165" customWidth="1"/>
    <col min="4" max="6" width="12.140625" style="26" customWidth="1"/>
    <col min="7" max="16384" width="11.42578125" style="26"/>
  </cols>
  <sheetData>
    <row r="1" spans="1:18" ht="15" x14ac:dyDescent="0.25">
      <c r="A1" s="25" t="s">
        <v>730</v>
      </c>
      <c r="B1" s="121"/>
      <c r="C1" s="2077" t="s">
        <v>830</v>
      </c>
      <c r="D1" s="2077"/>
    </row>
    <row r="2" spans="1:18" ht="12" customHeight="1" x14ac:dyDescent="0.2"/>
    <row r="3" spans="1:18" ht="15" customHeight="1" x14ac:dyDescent="0.2">
      <c r="A3" s="2072" t="s">
        <v>732</v>
      </c>
      <c r="B3" s="2072"/>
      <c r="C3" s="2073" t="s">
        <v>691</v>
      </c>
      <c r="D3" s="2074"/>
      <c r="E3" s="2074"/>
      <c r="F3" s="2074"/>
      <c r="G3" s="2074"/>
      <c r="H3" s="2074"/>
      <c r="I3" s="2074"/>
      <c r="J3" s="2074"/>
      <c r="K3" s="2074"/>
      <c r="L3" s="2074"/>
      <c r="M3" s="2074"/>
      <c r="N3" s="2074"/>
      <c r="O3" s="2074"/>
      <c r="P3" s="2074"/>
      <c r="Q3" s="2074"/>
      <c r="R3" s="2074"/>
    </row>
    <row r="4" spans="1:18" ht="26.25" customHeight="1" x14ac:dyDescent="0.2">
      <c r="A4" s="2072" t="s">
        <v>733</v>
      </c>
      <c r="B4" s="2072"/>
      <c r="C4" s="2073" t="s">
        <v>34</v>
      </c>
      <c r="D4" s="2074"/>
      <c r="E4" s="2074"/>
      <c r="F4" s="2074"/>
      <c r="G4" s="2074"/>
      <c r="H4" s="2074"/>
      <c r="I4" s="2074"/>
      <c r="J4" s="2074"/>
      <c r="K4" s="2074"/>
      <c r="L4" s="2074"/>
      <c r="M4" s="2074"/>
      <c r="N4" s="2074"/>
      <c r="O4" s="2100"/>
      <c r="P4" s="2100"/>
      <c r="Q4" s="2100"/>
      <c r="R4" s="2100"/>
    </row>
    <row r="5" spans="1:18" ht="12.75" customHeight="1" x14ac:dyDescent="0.2">
      <c r="A5" s="2072" t="s">
        <v>735</v>
      </c>
      <c r="B5" s="2072"/>
      <c r="C5" s="2073" t="s">
        <v>951</v>
      </c>
      <c r="D5" s="2074"/>
      <c r="E5" s="2074"/>
      <c r="F5" s="2074"/>
      <c r="G5" s="2074"/>
      <c r="H5" s="2074"/>
      <c r="I5" s="2074"/>
      <c r="J5" s="2074"/>
      <c r="K5" s="2074"/>
      <c r="L5" s="2074"/>
      <c r="M5" s="2074"/>
      <c r="N5" s="2074"/>
      <c r="O5" s="2100"/>
      <c r="P5" s="2100"/>
      <c r="Q5" s="2100"/>
      <c r="R5" s="2100"/>
    </row>
    <row r="6" spans="1:18" ht="15" x14ac:dyDescent="0.2">
      <c r="A6" s="2072" t="s">
        <v>815</v>
      </c>
      <c r="B6" s="2072"/>
      <c r="C6" s="2073" t="s">
        <v>862</v>
      </c>
      <c r="D6" s="2074"/>
      <c r="E6" s="2074"/>
      <c r="F6" s="2074"/>
      <c r="G6" s="2074"/>
      <c r="H6" s="2074"/>
      <c r="I6" s="2074"/>
      <c r="J6" s="2074"/>
      <c r="K6" s="2074"/>
      <c r="L6" s="2074"/>
      <c r="M6" s="2074"/>
      <c r="N6" s="2074"/>
      <c r="O6" s="2100"/>
      <c r="P6" s="2100"/>
      <c r="Q6" s="2100"/>
      <c r="R6" s="2100"/>
    </row>
    <row r="9" spans="1:18" ht="15" customHeight="1" x14ac:dyDescent="0.2">
      <c r="C9" s="2118" t="s">
        <v>863</v>
      </c>
      <c r="D9" s="2118"/>
      <c r="E9" s="2118"/>
      <c r="F9" s="2118"/>
      <c r="G9" s="2118"/>
      <c r="H9" s="2118"/>
      <c r="I9" s="2118"/>
      <c r="J9" s="2118"/>
      <c r="K9" s="2118"/>
      <c r="L9" s="2118"/>
      <c r="M9" s="2118"/>
      <c r="N9" s="2118"/>
      <c r="O9" s="2118"/>
      <c r="P9" s="2118"/>
    </row>
    <row r="10" spans="1:18" ht="15.75" customHeight="1" x14ac:dyDescent="0.2">
      <c r="C10" s="2118"/>
      <c r="D10" s="2118"/>
      <c r="E10" s="2118"/>
      <c r="F10" s="2118"/>
      <c r="G10" s="2118"/>
      <c r="H10" s="2118"/>
      <c r="I10" s="2118"/>
      <c r="J10" s="2118"/>
      <c r="K10" s="2118"/>
      <c r="L10" s="2118"/>
      <c r="M10" s="2118"/>
      <c r="N10" s="2118"/>
      <c r="O10" s="2118"/>
      <c r="P10" s="2118"/>
    </row>
    <row r="18" spans="1:5" s="165" customFormat="1" x14ac:dyDescent="0.2">
      <c r="A18" s="29"/>
      <c r="D18" s="26"/>
      <c r="E18" s="26"/>
    </row>
    <row r="19" spans="1:5" s="165" customFormat="1" x14ac:dyDescent="0.2">
      <c r="A19" s="29"/>
      <c r="D19" s="26"/>
      <c r="E19" s="26"/>
    </row>
    <row r="20" spans="1:5" s="165" customFormat="1" x14ac:dyDescent="0.2">
      <c r="A20" s="29"/>
      <c r="D20" s="26"/>
      <c r="E20" s="26"/>
    </row>
    <row r="21" spans="1:5" s="165" customFormat="1" x14ac:dyDescent="0.2">
      <c r="A21" s="29"/>
      <c r="D21" s="26"/>
      <c r="E21" s="26"/>
    </row>
    <row r="22" spans="1:5" s="165" customFormat="1" x14ac:dyDescent="0.2">
      <c r="A22" s="29"/>
      <c r="B22" s="26"/>
      <c r="D22" s="26"/>
      <c r="E22" s="26"/>
    </row>
    <row r="23" spans="1:5" s="165" customFormat="1" x14ac:dyDescent="0.2">
      <c r="A23" s="29"/>
      <c r="B23" s="26"/>
      <c r="D23" s="26"/>
      <c r="E23" s="26"/>
    </row>
    <row r="24" spans="1:5" s="165" customFormat="1" x14ac:dyDescent="0.2">
      <c r="A24" s="29"/>
      <c r="B24" s="26"/>
      <c r="D24" s="26"/>
      <c r="E24" s="26"/>
    </row>
    <row r="25" spans="1:5" x14ac:dyDescent="0.2">
      <c r="A25" s="29"/>
    </row>
    <row r="26" spans="1:5" x14ac:dyDescent="0.2">
      <c r="A26" s="29"/>
    </row>
    <row r="27" spans="1:5" x14ac:dyDescent="0.2">
      <c r="A27" s="29"/>
    </row>
    <row r="28" spans="1:5" x14ac:dyDescent="0.2">
      <c r="A28" s="29"/>
    </row>
    <row r="29" spans="1:5" x14ac:dyDescent="0.2">
      <c r="A29" s="29"/>
    </row>
    <row r="30" spans="1:5" x14ac:dyDescent="0.2">
      <c r="A30" s="29"/>
    </row>
    <row r="31" spans="1:5" x14ac:dyDescent="0.2">
      <c r="A31" s="29"/>
    </row>
    <row r="32" spans="1:5" x14ac:dyDescent="0.2">
      <c r="A32" s="29"/>
    </row>
    <row r="33" spans="1:1" x14ac:dyDescent="0.2">
      <c r="A33" s="29"/>
    </row>
  </sheetData>
  <mergeCells count="10">
    <mergeCell ref="A6:B6"/>
    <mergeCell ref="C6:R6"/>
    <mergeCell ref="C9:P10"/>
    <mergeCell ref="C1:D1"/>
    <mergeCell ref="A3:B3"/>
    <mergeCell ref="C3:R3"/>
    <mergeCell ref="A4:B4"/>
    <mergeCell ref="C4:R4"/>
    <mergeCell ref="A5:B5"/>
    <mergeCell ref="C5:R5"/>
  </mergeCells>
  <hyperlinks>
    <hyperlink ref="A1" location="'ODS 1.'!A1" display="REGRESAR"/>
    <hyperlink ref="C1" location="'Metadato 1.a.3'!A1" display="VER METADATO"/>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customHeight="1" thickBot="1" x14ac:dyDescent="0.3"/>
    <row r="3" spans="1:6" ht="23.25" customHeight="1" thickBot="1" x14ac:dyDescent="0.3">
      <c r="B3" s="2081" t="s">
        <v>766</v>
      </c>
      <c r="C3" s="2081"/>
      <c r="D3" s="2081"/>
      <c r="F3" s="47" t="s">
        <v>767</v>
      </c>
    </row>
    <row r="4" spans="1:6" ht="16.5" customHeight="1" x14ac:dyDescent="0.25">
      <c r="A4" s="181"/>
      <c r="B4" s="2082" t="s">
        <v>856</v>
      </c>
      <c r="C4" s="2082"/>
      <c r="D4" s="49" t="s">
        <v>6</v>
      </c>
    </row>
    <row r="5" spans="1:6" ht="75" x14ac:dyDescent="0.25">
      <c r="B5" s="2082" t="s">
        <v>769</v>
      </c>
      <c r="C5" s="2082"/>
      <c r="D5" s="49" t="s">
        <v>34</v>
      </c>
    </row>
    <row r="6" spans="1:6" ht="15" customHeight="1" x14ac:dyDescent="0.25">
      <c r="B6" s="2082" t="s">
        <v>770</v>
      </c>
      <c r="C6" s="2082"/>
      <c r="D6" s="50" t="s">
        <v>67</v>
      </c>
    </row>
    <row r="7" spans="1:6" ht="30" x14ac:dyDescent="0.25">
      <c r="B7" s="2083" t="s">
        <v>771</v>
      </c>
      <c r="C7" s="2083"/>
      <c r="D7" s="94" t="s">
        <v>68</v>
      </c>
    </row>
    <row r="8" spans="1:6" ht="15" x14ac:dyDescent="0.25">
      <c r="B8" s="2083" t="s">
        <v>4622</v>
      </c>
      <c r="C8" s="2083"/>
      <c r="D8" s="1285" t="s">
        <v>4632</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933</v>
      </c>
    </row>
    <row r="25" spans="2:4" ht="15" x14ac:dyDescent="0.25">
      <c r="B25" s="2082" t="s">
        <v>795</v>
      </c>
      <c r="C25" s="2082"/>
      <c r="D25" s="57" t="s">
        <v>28</v>
      </c>
    </row>
    <row r="26" spans="2:4" ht="15" x14ac:dyDescent="0.25">
      <c r="B26" s="2083" t="s">
        <v>797</v>
      </c>
      <c r="C26" s="2083"/>
      <c r="D26" s="61" t="s">
        <v>934</v>
      </c>
    </row>
    <row r="27" spans="2:4" ht="15" x14ac:dyDescent="0.25">
      <c r="B27" s="2089" t="s">
        <v>799</v>
      </c>
      <c r="C27" s="2090"/>
      <c r="D27" s="49"/>
    </row>
    <row r="28" spans="2:4" ht="15" x14ac:dyDescent="0.25">
      <c r="B28" s="62" t="s">
        <v>800</v>
      </c>
      <c r="C28" s="63"/>
      <c r="D28" s="49"/>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851</v>
      </c>
    </row>
    <row r="33" spans="2:4" ht="15" x14ac:dyDescent="0.25">
      <c r="B33" s="2079" t="s">
        <v>805</v>
      </c>
      <c r="C33" s="2080"/>
      <c r="D33" s="61" t="s">
        <v>935</v>
      </c>
    </row>
    <row r="34" spans="2:4" ht="15" x14ac:dyDescent="0.25">
      <c r="B34" s="2079" t="s">
        <v>807</v>
      </c>
      <c r="C34" s="2080"/>
      <c r="D34" s="61" t="s">
        <v>933</v>
      </c>
    </row>
    <row r="35" spans="2:4" ht="15" x14ac:dyDescent="0.25">
      <c r="B35" s="2079" t="s">
        <v>809</v>
      </c>
      <c r="C35" s="2080"/>
      <c r="D35" s="61" t="s">
        <v>852</v>
      </c>
    </row>
    <row r="36" spans="2:4" ht="15" x14ac:dyDescent="0.25">
      <c r="B36" s="2079" t="s">
        <v>811</v>
      </c>
      <c r="C36" s="2080"/>
      <c r="D36" s="61" t="s">
        <v>936</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a.3'!A1" display="REGRESAR"/>
    <hyperlink ref="D8" r:id="rId1"/>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
    <tabColor rgb="FFC00000"/>
  </sheetPr>
  <dimension ref="A1:R32"/>
  <sheetViews>
    <sheetView showGridLines="0" workbookViewId="0">
      <pane ySplit="1" topLeftCell="A2" activePane="bottomLeft" state="frozen"/>
      <selection activeCell="I38" sqref="I38"/>
      <selection pane="bottomLeft"/>
    </sheetView>
  </sheetViews>
  <sheetFormatPr baseColWidth="10" defaultColWidth="11.42578125" defaultRowHeight="11.25" x14ac:dyDescent="0.2"/>
  <cols>
    <col min="1" max="1" width="13.140625" style="42" customWidth="1"/>
    <col min="2" max="2" width="17.42578125" style="42" customWidth="1"/>
    <col min="3" max="3" width="11.5703125" style="38" customWidth="1"/>
    <col min="4" max="14" width="11.5703125" style="26" customWidth="1"/>
    <col min="15" max="16384" width="11.42578125" style="26"/>
  </cols>
  <sheetData>
    <row r="1" spans="1:18" ht="15" x14ac:dyDescent="0.25">
      <c r="A1" s="25" t="s">
        <v>730</v>
      </c>
      <c r="B1" s="125"/>
      <c r="C1" s="2077" t="s">
        <v>830</v>
      </c>
      <c r="D1" s="2077"/>
    </row>
    <row r="3" spans="1:18" ht="12.75" customHeight="1" x14ac:dyDescent="0.2">
      <c r="A3" s="2072" t="s">
        <v>732</v>
      </c>
      <c r="B3" s="2072"/>
      <c r="C3" s="2073" t="s">
        <v>691</v>
      </c>
      <c r="D3" s="2074"/>
      <c r="E3" s="2074"/>
      <c r="F3" s="2074"/>
      <c r="G3" s="2074"/>
      <c r="H3" s="2074"/>
      <c r="I3" s="2074"/>
      <c r="J3" s="2074"/>
      <c r="K3" s="2074"/>
      <c r="L3" s="2074"/>
      <c r="M3" s="2074"/>
      <c r="N3" s="2074"/>
      <c r="O3" s="2074"/>
      <c r="P3" s="2074"/>
      <c r="Q3" s="2074"/>
      <c r="R3" s="2074"/>
    </row>
    <row r="4" spans="1:18" ht="30" customHeight="1" x14ac:dyDescent="0.2">
      <c r="A4" s="2072" t="s">
        <v>733</v>
      </c>
      <c r="B4" s="2072"/>
      <c r="C4" s="2073" t="s">
        <v>38</v>
      </c>
      <c r="D4" s="2074"/>
      <c r="E4" s="2074"/>
      <c r="F4" s="2074"/>
      <c r="G4" s="2074"/>
      <c r="H4" s="2074"/>
      <c r="I4" s="2074"/>
      <c r="J4" s="2074"/>
      <c r="K4" s="2074"/>
      <c r="L4" s="2074"/>
      <c r="M4" s="2074"/>
      <c r="N4" s="2074"/>
      <c r="O4" s="2100"/>
      <c r="P4" s="2100"/>
      <c r="Q4" s="2100"/>
      <c r="R4" s="2100"/>
    </row>
    <row r="5" spans="1:18" ht="12.75" customHeight="1" x14ac:dyDescent="0.2">
      <c r="A5" s="2072" t="s">
        <v>735</v>
      </c>
      <c r="B5" s="2072"/>
      <c r="C5" s="2073" t="s">
        <v>952</v>
      </c>
      <c r="D5" s="2074"/>
      <c r="E5" s="2074"/>
      <c r="F5" s="2074"/>
      <c r="G5" s="2074"/>
      <c r="H5" s="2074"/>
      <c r="I5" s="2074"/>
      <c r="J5" s="2074"/>
      <c r="K5" s="2074"/>
      <c r="L5" s="2074"/>
      <c r="M5" s="2074"/>
      <c r="N5" s="2074"/>
      <c r="O5" s="2100"/>
      <c r="P5" s="2100"/>
      <c r="Q5" s="2100"/>
      <c r="R5" s="2100"/>
    </row>
    <row r="6" spans="1:18" ht="15" x14ac:dyDescent="0.2">
      <c r="A6" s="2072" t="s">
        <v>815</v>
      </c>
      <c r="B6" s="2072"/>
      <c r="C6" s="2073"/>
      <c r="D6" s="2074"/>
      <c r="E6" s="2074"/>
      <c r="F6" s="2074"/>
      <c r="G6" s="2074"/>
      <c r="H6" s="2074"/>
      <c r="I6" s="2074"/>
      <c r="J6" s="2074"/>
      <c r="K6" s="2074"/>
      <c r="L6" s="2074"/>
      <c r="M6" s="2074"/>
      <c r="N6" s="2074"/>
      <c r="O6" s="2100"/>
      <c r="P6" s="2100"/>
      <c r="Q6" s="2100"/>
      <c r="R6" s="2100"/>
    </row>
    <row r="7" spans="1:18" x14ac:dyDescent="0.2">
      <c r="A7" s="127"/>
    </row>
    <row r="8" spans="1:18" s="42" customFormat="1" x14ac:dyDescent="0.2">
      <c r="A8" s="126"/>
      <c r="C8" s="38"/>
      <c r="D8" s="26"/>
      <c r="E8" s="26"/>
    </row>
    <row r="9" spans="1:18" s="42" customFormat="1" ht="15" customHeight="1" x14ac:dyDescent="0.25">
      <c r="A9" s="126"/>
      <c r="C9" s="2118" t="s">
        <v>863</v>
      </c>
      <c r="D9" s="2118"/>
      <c r="E9" s="2118"/>
      <c r="F9" s="2118"/>
      <c r="G9" s="2118"/>
      <c r="H9" s="2118"/>
      <c r="I9" s="2118"/>
      <c r="J9" s="2118"/>
      <c r="K9" s="2118"/>
      <c r="L9" s="2118"/>
      <c r="M9" s="2118"/>
      <c r="N9" s="2118"/>
      <c r="O9" s="2118"/>
      <c r="P9" s="2118"/>
    </row>
    <row r="10" spans="1:18" s="42" customFormat="1" ht="15.75" customHeight="1" x14ac:dyDescent="0.25">
      <c r="A10" s="126"/>
      <c r="C10" s="2118"/>
      <c r="D10" s="2118"/>
      <c r="E10" s="2118"/>
      <c r="F10" s="2118"/>
      <c r="G10" s="2118"/>
      <c r="H10" s="2118"/>
      <c r="I10" s="2118"/>
      <c r="J10" s="2118"/>
      <c r="K10" s="2118"/>
      <c r="L10" s="2118"/>
      <c r="M10" s="2118"/>
      <c r="N10" s="2118"/>
      <c r="O10" s="2118"/>
      <c r="P10" s="2118"/>
    </row>
    <row r="11" spans="1:18" s="42" customFormat="1" x14ac:dyDescent="0.2">
      <c r="A11" s="127"/>
      <c r="C11" s="38"/>
      <c r="D11" s="26"/>
      <c r="E11" s="26"/>
    </row>
    <row r="12" spans="1:18" s="42" customFormat="1" x14ac:dyDescent="0.2">
      <c r="A12" s="126"/>
      <c r="C12" s="38"/>
      <c r="D12" s="26"/>
      <c r="E12" s="26"/>
    </row>
    <row r="13" spans="1:18" s="42" customFormat="1" x14ac:dyDescent="0.2">
      <c r="A13" s="126"/>
      <c r="C13" s="38"/>
      <c r="D13" s="26"/>
      <c r="E13" s="26"/>
    </row>
    <row r="14" spans="1:18" s="42" customFormat="1" x14ac:dyDescent="0.2">
      <c r="A14" s="126"/>
      <c r="C14" s="38"/>
      <c r="D14" s="26"/>
      <c r="E14" s="26"/>
    </row>
    <row r="15" spans="1:18" s="42" customFormat="1" x14ac:dyDescent="0.2">
      <c r="A15" s="126"/>
      <c r="C15" s="38"/>
      <c r="D15" s="26"/>
      <c r="E15" s="26"/>
    </row>
    <row r="16" spans="1:18" s="42" customFormat="1" x14ac:dyDescent="0.2">
      <c r="A16" s="126"/>
      <c r="C16" s="38"/>
      <c r="D16" s="26"/>
      <c r="E16" s="26"/>
    </row>
    <row r="17" spans="1:5" s="42" customFormat="1" x14ac:dyDescent="0.2">
      <c r="A17" s="126"/>
      <c r="C17" s="38"/>
      <c r="D17" s="26"/>
      <c r="E17" s="26"/>
    </row>
    <row r="18" spans="1:5" s="42" customFormat="1" x14ac:dyDescent="0.2">
      <c r="A18" s="126"/>
      <c r="C18" s="38"/>
      <c r="D18" s="26"/>
      <c r="E18" s="26"/>
    </row>
    <row r="19" spans="1:5" s="42" customFormat="1" x14ac:dyDescent="0.2">
      <c r="A19" s="126"/>
      <c r="C19" s="38"/>
      <c r="D19" s="26"/>
      <c r="E19" s="26"/>
    </row>
    <row r="20" spans="1:5" s="42" customFormat="1" x14ac:dyDescent="0.2">
      <c r="A20" s="126"/>
      <c r="C20" s="38"/>
      <c r="D20" s="26"/>
      <c r="E20" s="26"/>
    </row>
    <row r="21" spans="1:5" s="42" customFormat="1" x14ac:dyDescent="0.2">
      <c r="A21" s="126"/>
      <c r="C21" s="38"/>
      <c r="D21" s="26"/>
      <c r="E21" s="26"/>
    </row>
    <row r="22" spans="1:5" s="42" customFormat="1" x14ac:dyDescent="0.2">
      <c r="A22" s="126"/>
      <c r="C22" s="38"/>
      <c r="D22" s="26"/>
      <c r="E22" s="26"/>
    </row>
    <row r="23" spans="1:5" s="42" customFormat="1" x14ac:dyDescent="0.2">
      <c r="A23" s="126"/>
      <c r="C23" s="38"/>
      <c r="D23" s="26"/>
      <c r="E23" s="26"/>
    </row>
    <row r="24" spans="1:5" s="42" customFormat="1" x14ac:dyDescent="0.2">
      <c r="A24" s="126"/>
      <c r="C24" s="38"/>
      <c r="D24" s="26"/>
      <c r="E24" s="26"/>
    </row>
    <row r="25" spans="1:5" s="42" customFormat="1" x14ac:dyDescent="0.2">
      <c r="A25" s="126"/>
      <c r="C25" s="38"/>
      <c r="D25" s="26"/>
      <c r="E25" s="26"/>
    </row>
    <row r="26" spans="1:5" s="42" customFormat="1" x14ac:dyDescent="0.2">
      <c r="A26" s="126"/>
      <c r="C26" s="38"/>
      <c r="D26" s="26"/>
      <c r="E26" s="26"/>
    </row>
    <row r="27" spans="1:5" s="42" customFormat="1" x14ac:dyDescent="0.2">
      <c r="A27" s="126"/>
      <c r="C27" s="38"/>
      <c r="D27" s="26"/>
      <c r="E27" s="26"/>
    </row>
    <row r="28" spans="1:5" s="42" customFormat="1" x14ac:dyDescent="0.2">
      <c r="A28" s="126"/>
      <c r="C28" s="38"/>
      <c r="D28" s="26"/>
      <c r="E28" s="26"/>
    </row>
    <row r="29" spans="1:5" s="42" customFormat="1" x14ac:dyDescent="0.2">
      <c r="A29" s="126"/>
      <c r="C29" s="38"/>
      <c r="D29" s="26"/>
      <c r="E29" s="26"/>
    </row>
    <row r="30" spans="1:5" s="42" customFormat="1" x14ac:dyDescent="0.2">
      <c r="A30" s="126"/>
      <c r="C30" s="38"/>
      <c r="D30" s="26"/>
      <c r="E30" s="26"/>
    </row>
    <row r="31" spans="1:5" s="42" customFormat="1" x14ac:dyDescent="0.2">
      <c r="A31" s="126"/>
      <c r="C31" s="38"/>
      <c r="D31" s="26"/>
      <c r="E31" s="26"/>
    </row>
    <row r="32" spans="1:5" s="42" customFormat="1" x14ac:dyDescent="0.2">
      <c r="A32" s="126"/>
      <c r="C32" s="38"/>
      <c r="D32" s="26"/>
      <c r="E32" s="26"/>
    </row>
  </sheetData>
  <mergeCells count="10">
    <mergeCell ref="A6:B6"/>
    <mergeCell ref="C6:R6"/>
    <mergeCell ref="C9:P10"/>
    <mergeCell ref="C1:D1"/>
    <mergeCell ref="A3:B3"/>
    <mergeCell ref="C3:R3"/>
    <mergeCell ref="A4:B4"/>
    <mergeCell ref="C4:R4"/>
    <mergeCell ref="A5:B5"/>
    <mergeCell ref="C5:R5"/>
  </mergeCells>
  <hyperlinks>
    <hyperlink ref="A1" location="'ODS 1.'!A1" display="REGRESAR"/>
    <hyperlink ref="C1" location="'Metadato 1.b.1'!A1" display="VER METADATO"/>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tabColor theme="0" tint="-0.499984740745262"/>
  </sheetPr>
  <dimension ref="A1:F36"/>
  <sheetViews>
    <sheetView showGridLines="0" zoomScaleNormal="100" workbookViewId="0">
      <pane ySplit="1" topLeftCell="A2" activePane="bottomLeft" state="frozen"/>
      <selection activeCell="I38" sqref="I38"/>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864</v>
      </c>
    </row>
    <row r="4" spans="1:6" ht="15.75" x14ac:dyDescent="0.25">
      <c r="A4" s="48"/>
      <c r="B4" s="2082" t="s">
        <v>856</v>
      </c>
      <c r="C4" s="2082"/>
      <c r="D4" s="49" t="s">
        <v>6</v>
      </c>
    </row>
    <row r="5" spans="1:6" ht="45" x14ac:dyDescent="0.25">
      <c r="B5" s="2082" t="s">
        <v>769</v>
      </c>
      <c r="C5" s="2082"/>
      <c r="D5" s="49" t="s">
        <v>38</v>
      </c>
    </row>
    <row r="6" spans="1:6" ht="15" x14ac:dyDescent="0.25">
      <c r="B6" s="2082" t="s">
        <v>770</v>
      </c>
      <c r="C6" s="2082"/>
      <c r="D6" s="50" t="s">
        <v>71</v>
      </c>
    </row>
    <row r="7" spans="1:6" ht="30" x14ac:dyDescent="0.25">
      <c r="B7" s="2083" t="s">
        <v>771</v>
      </c>
      <c r="C7" s="2083"/>
      <c r="D7" s="94" t="s">
        <v>72</v>
      </c>
    </row>
    <row r="8" spans="1:6" ht="15" x14ac:dyDescent="0.25">
      <c r="B8" s="2083" t="s">
        <v>4617</v>
      </c>
      <c r="C8" s="2083"/>
      <c r="D8" s="1285" t="s">
        <v>4632</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49"/>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15" x14ac:dyDescent="0.25">
      <c r="B28" s="62" t="s">
        <v>800</v>
      </c>
      <c r="C28" s="63"/>
      <c r="D28" s="49"/>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b.1'!A1" display="REGRESAR"/>
    <hyperlink ref="D8" r:id="rId1"/>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
    <tabColor rgb="FFDDA63A"/>
  </sheetPr>
  <dimension ref="A1:E17"/>
  <sheetViews>
    <sheetView showGridLines="0" workbookViewId="0">
      <pane ySplit="4" topLeftCell="A5" activePane="bottomLeft" state="frozen"/>
      <selection activeCell="I38" sqref="I38"/>
      <selection pane="bottomLeft" sqref="A1:B1"/>
    </sheetView>
  </sheetViews>
  <sheetFormatPr baseColWidth="10" defaultRowHeight="15" x14ac:dyDescent="0.25"/>
  <cols>
    <col min="1" max="1" width="11.28515625" customWidth="1"/>
    <col min="3" max="3" width="68.42578125" style="14" customWidth="1"/>
    <col min="4" max="4" width="13.7109375" style="14" customWidth="1"/>
    <col min="5" max="5" width="81.28515625" style="14" customWidth="1"/>
  </cols>
  <sheetData>
    <row r="1" spans="1:5" x14ac:dyDescent="0.25">
      <c r="A1" s="2065" t="s">
        <v>690</v>
      </c>
      <c r="B1" s="2065"/>
    </row>
    <row r="3" spans="1:5" ht="57" customHeight="1" x14ac:dyDescent="0.25">
      <c r="A3" s="14"/>
      <c r="B3" s="14"/>
      <c r="C3" s="2144" t="s">
        <v>12</v>
      </c>
      <c r="D3" s="2144"/>
      <c r="E3" s="2144"/>
    </row>
    <row r="4" spans="1:5" s="182" customFormat="1" x14ac:dyDescent="0.25">
      <c r="C4" s="16" t="s">
        <v>692</v>
      </c>
      <c r="D4" s="183" t="s">
        <v>693</v>
      </c>
      <c r="E4" s="16" t="s">
        <v>694</v>
      </c>
    </row>
    <row r="5" spans="1:5" s="184" customFormat="1" ht="36.75" customHeight="1" x14ac:dyDescent="0.25">
      <c r="C5" s="2145" t="s">
        <v>953</v>
      </c>
      <c r="D5" s="19" t="s">
        <v>954</v>
      </c>
      <c r="E5" s="185" t="s">
        <v>955</v>
      </c>
    </row>
    <row r="6" spans="1:5" s="184" customFormat="1" ht="36.75" customHeight="1" x14ac:dyDescent="0.25">
      <c r="C6" s="2146"/>
      <c r="D6" s="19" t="s">
        <v>956</v>
      </c>
      <c r="E6" s="186" t="s">
        <v>957</v>
      </c>
    </row>
    <row r="7" spans="1:5" s="184" customFormat="1" ht="54.75" customHeight="1" x14ac:dyDescent="0.25">
      <c r="C7" s="2142" t="s">
        <v>958</v>
      </c>
      <c r="D7" s="19" t="s">
        <v>959</v>
      </c>
      <c r="E7" s="185" t="s">
        <v>960</v>
      </c>
    </row>
    <row r="8" spans="1:5" s="184" customFormat="1" ht="54.75" customHeight="1" x14ac:dyDescent="0.25">
      <c r="C8" s="2143"/>
      <c r="D8" s="19" t="s">
        <v>961</v>
      </c>
      <c r="E8" s="185" t="s">
        <v>962</v>
      </c>
    </row>
    <row r="9" spans="1:5" s="184" customFormat="1" ht="54" customHeight="1" x14ac:dyDescent="0.25">
      <c r="C9" s="2145" t="s">
        <v>963</v>
      </c>
      <c r="D9" s="19" t="s">
        <v>964</v>
      </c>
      <c r="E9" s="186" t="s">
        <v>965</v>
      </c>
    </row>
    <row r="10" spans="1:5" s="184" customFormat="1" ht="54" customHeight="1" x14ac:dyDescent="0.25">
      <c r="C10" s="2146"/>
      <c r="D10" s="19" t="s">
        <v>966</v>
      </c>
      <c r="E10" s="185" t="s">
        <v>967</v>
      </c>
    </row>
    <row r="11" spans="1:5" s="184" customFormat="1" ht="105" x14ac:dyDescent="0.25">
      <c r="C11" s="187" t="s">
        <v>968</v>
      </c>
      <c r="D11" s="19" t="s">
        <v>969</v>
      </c>
      <c r="E11" s="186" t="s">
        <v>970</v>
      </c>
    </row>
    <row r="12" spans="1:5" s="184" customFormat="1" ht="120" x14ac:dyDescent="0.25">
      <c r="C12" s="187" t="s">
        <v>971</v>
      </c>
      <c r="D12" s="19" t="s">
        <v>972</v>
      </c>
      <c r="E12" s="186" t="s">
        <v>973</v>
      </c>
    </row>
    <row r="13" spans="1:5" s="184" customFormat="1" ht="120" x14ac:dyDescent="0.25">
      <c r="C13" s="187" t="s">
        <v>974</v>
      </c>
      <c r="D13" s="19" t="s">
        <v>975</v>
      </c>
      <c r="E13" s="186" t="s">
        <v>976</v>
      </c>
    </row>
    <row r="14" spans="1:5" s="184" customFormat="1" ht="38.25" customHeight="1" x14ac:dyDescent="0.25">
      <c r="C14" s="2142" t="s">
        <v>977</v>
      </c>
      <c r="D14" s="19" t="s">
        <v>978</v>
      </c>
      <c r="E14" s="185" t="s">
        <v>979</v>
      </c>
    </row>
    <row r="15" spans="1:5" s="184" customFormat="1" ht="38.25" customHeight="1" x14ac:dyDescent="0.25">
      <c r="C15" s="2143"/>
      <c r="D15" s="19" t="s">
        <v>980</v>
      </c>
      <c r="E15" s="186" t="s">
        <v>981</v>
      </c>
    </row>
    <row r="16" spans="1:5" s="184" customFormat="1" ht="75" x14ac:dyDescent="0.25">
      <c r="C16" s="187" t="s">
        <v>982</v>
      </c>
      <c r="D16" s="19" t="s">
        <v>983</v>
      </c>
      <c r="E16" s="186" t="s">
        <v>984</v>
      </c>
    </row>
    <row r="17" spans="3:5" s="184" customFormat="1" ht="75" x14ac:dyDescent="0.25">
      <c r="C17" s="187" t="s">
        <v>985</v>
      </c>
      <c r="D17" s="19" t="s">
        <v>986</v>
      </c>
      <c r="E17" s="186" t="s">
        <v>987</v>
      </c>
    </row>
  </sheetData>
  <mergeCells count="6">
    <mergeCell ref="C14:C15"/>
    <mergeCell ref="A1:B1"/>
    <mergeCell ref="C3:E3"/>
    <mergeCell ref="C5:C6"/>
    <mergeCell ref="C7:C8"/>
    <mergeCell ref="C9:C10"/>
  </mergeCells>
  <hyperlinks>
    <hyperlink ref="D5" location="'2.1.1'!A1" display="2.1.1"/>
    <hyperlink ref="D6" location="'2.1.2'!A1" display="2.1.2"/>
    <hyperlink ref="D7" location="'2.2.1'!A1" display="2.2.1"/>
    <hyperlink ref="D8" location="'2.2.2'!A1" display="2.2.2"/>
    <hyperlink ref="D9" location="'2.3.1'!A1" display="2.3.1"/>
    <hyperlink ref="D10" location="'2.3.2'!A1" display="2.3.2"/>
    <hyperlink ref="D11" location="'2.4.1'!A1" display="2.4.1"/>
    <hyperlink ref="D12" location="'2.5.1'!A1" display="2.5.1"/>
    <hyperlink ref="D13" location="'2.5.2'!A1" display="2.5.2"/>
    <hyperlink ref="D14" location="'2.a.1'!A1" display="2.a.1"/>
    <hyperlink ref="D15" location="'2.a.2'!A1" display="2.a.2"/>
    <hyperlink ref="D16" location="'2.b.1'!A1" display="2.b.1"/>
    <hyperlink ref="D17" location="'2.c.1'!A1" display="2.c.1"/>
    <hyperlink ref="A1" location="Objetivos!A1" display="REGRESAR A INICIO"/>
    <hyperlink ref="A1:B1" location="'Lista de Objetivos'!A1" display="REGRESAR A INICIO"/>
    <hyperlink ref="E5" location="'2.1.1'!A1" display="2.1.1 Prevalencia de la subalimentación."/>
    <hyperlink ref="E6" location="'2.1.2'!A1" display="2.1.2 Prevalencia de la inseguridad alimentaria moderada o grave en la población, según la Escala de Experiencia de Inseguridad Alimentaria."/>
    <hyperlink ref="E7" location="'2.2.1'!A1" display="2.2.1 Prevalencia del retraso en el crecimiento (estatura para la edad, desviación típica &lt; -2 de la mediana de los patrones de crecimiento infantil de la Organización Mundial de la Salud (OMS)) entre los niños menores de 5 años."/>
    <hyperlink ref="E8" location="'2.2.2'!A1" display="2.2.2 Prevalencia de la malnutrición (peso para la estatura, desviación típica &gt; +2 o &lt; -2 de la mediana de los patrones de crecimiento infantil de la OMS) entre los niños menores de 5 años, desglosada por tipo (emaciación y peso excesivo)."/>
    <hyperlink ref="E9" location="'2.3.1'!A1" display="2.3.1 Volumen de producción por unidad de trabajo según el tamaño de la empresa agropecuaria/pastoral/silvícola."/>
    <hyperlink ref="E10" location="'2.3.2'!A1" display="2.3.2 Ingresos medios de los productores de alimentos en pequeña escala, desglosados por sexo y condición de indígena. "/>
    <hyperlink ref="E14" location="'2.a.1'!A1" display="2.a.1 Índice de orientación agrícola para los gastos públicos.  "/>
    <hyperlink ref="E11" location="'2.4.1'!A1" display="2.4.1 Proporción de la superficie agrícola en que se practica una agricultura productiva y sostenible.  "/>
    <hyperlink ref="E12" location="'2.5.1'!A1" display="2.5.1 Número de recursos genéticos vegetales y animales para la alimentación y la agricultura en instalaciones de conservación a medio y largo plazo.  "/>
    <hyperlink ref="E13" location="'2.5.2'!A1" display="2.5.2 Proporción de razas locales clasificadas según su situación de riesgo, ausencia de riesgo o  nivel de riesgo de extinción desconocido. "/>
    <hyperlink ref="E15" location="'2.a.2'!A1" display="2.a.2 Total de corrientes oficiales (asistencia oficial para el desarrollo más otras corrientes oficiales) destinado al sector de la agricultura. "/>
    <hyperlink ref="E16" location="'2.b.1'!A1" display="2.b.1 Subsidios a la exportación de productos Agropecuarios eliminación paralela de todas las formas de subvención a las exportaciones agrícolas y todas las medidas de exportación con efectos equivalentes, de conformidad con el mandato de la Ronda de Doha"/>
    <hyperlink ref="E17" location="'2.c.1'!A1" display="2.c.1 Indicador de anomalías en los precios de los alimentos.   "/>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
  <dimension ref="A1:R21"/>
  <sheetViews>
    <sheetView showGridLines="0" zoomScaleNormal="100" workbookViewId="0">
      <pane ySplit="1" topLeftCell="A2" activePane="bottomLeft" state="frozen"/>
      <selection pane="bottomLeft" activeCell="B10" sqref="B10"/>
    </sheetView>
  </sheetViews>
  <sheetFormatPr baseColWidth="10" defaultColWidth="11.42578125" defaultRowHeight="11.25" x14ac:dyDescent="0.2"/>
  <cols>
    <col min="1" max="2" width="15.5703125" style="26" customWidth="1"/>
    <col min="3" max="3" width="12.7109375" style="26" customWidth="1"/>
    <col min="4" max="4" width="16.140625" style="26" customWidth="1"/>
    <col min="5" max="5" width="19.85546875" style="26" customWidth="1"/>
    <col min="6" max="14" width="11" style="26" customWidth="1"/>
    <col min="15" max="16384" width="11.42578125" style="26"/>
  </cols>
  <sheetData>
    <row r="1" spans="1:18" ht="15" x14ac:dyDescent="0.25">
      <c r="A1" s="25" t="s">
        <v>730</v>
      </c>
      <c r="C1" s="2077" t="s">
        <v>830</v>
      </c>
      <c r="D1" s="2077"/>
    </row>
    <row r="2" spans="1:18" ht="15" x14ac:dyDescent="0.25">
      <c r="A2" s="188"/>
    </row>
    <row r="3" spans="1:18" ht="12.75" x14ac:dyDescent="0.2">
      <c r="A3" s="2147" t="s">
        <v>732</v>
      </c>
      <c r="B3" s="2147"/>
      <c r="C3" s="2147" t="s">
        <v>12</v>
      </c>
      <c r="D3" s="2147"/>
      <c r="E3" s="2147"/>
      <c r="F3" s="2147"/>
      <c r="G3" s="2147"/>
      <c r="H3" s="2147"/>
      <c r="I3" s="2147"/>
      <c r="J3" s="2147"/>
      <c r="K3" s="2147"/>
      <c r="L3" s="2147"/>
      <c r="M3" s="2147"/>
      <c r="N3" s="2147"/>
      <c r="O3" s="2147"/>
      <c r="P3" s="2147"/>
      <c r="Q3" s="2147"/>
      <c r="R3" s="2147"/>
    </row>
    <row r="4" spans="1:18" ht="24.75" customHeight="1" x14ac:dyDescent="0.2">
      <c r="A4" s="2147" t="s">
        <v>733</v>
      </c>
      <c r="B4" s="2147"/>
      <c r="C4" s="2149" t="s">
        <v>42</v>
      </c>
      <c r="D4" s="2149"/>
      <c r="E4" s="2149"/>
      <c r="F4" s="2149"/>
      <c r="G4" s="2149"/>
      <c r="H4" s="2149"/>
      <c r="I4" s="2149"/>
      <c r="J4" s="2149"/>
      <c r="K4" s="2149"/>
      <c r="L4" s="2149"/>
      <c r="M4" s="2149"/>
      <c r="N4" s="2149"/>
      <c r="O4" s="2149"/>
      <c r="P4" s="2149"/>
      <c r="Q4" s="2149"/>
      <c r="R4" s="2149"/>
    </row>
    <row r="5" spans="1:18" ht="12.75" x14ac:dyDescent="0.2">
      <c r="A5" s="2147" t="s">
        <v>735</v>
      </c>
      <c r="B5" s="2147"/>
      <c r="C5" s="2147" t="s">
        <v>988</v>
      </c>
      <c r="D5" s="2147"/>
      <c r="E5" s="2147"/>
      <c r="F5" s="2147"/>
      <c r="G5" s="2147"/>
      <c r="H5" s="2147"/>
      <c r="I5" s="2147"/>
      <c r="J5" s="2147"/>
      <c r="K5" s="2147"/>
      <c r="L5" s="2147"/>
      <c r="M5" s="2147"/>
      <c r="N5" s="2147"/>
      <c r="O5" s="2147"/>
      <c r="P5" s="2147"/>
      <c r="Q5" s="2147"/>
      <c r="R5" s="2147"/>
    </row>
    <row r="6" spans="1:18" ht="12.75" x14ac:dyDescent="0.2">
      <c r="A6" s="2147" t="s">
        <v>815</v>
      </c>
      <c r="B6" s="2147"/>
      <c r="C6" s="2147" t="s">
        <v>989</v>
      </c>
      <c r="D6" s="2147"/>
      <c r="E6" s="2147"/>
      <c r="F6" s="2147"/>
      <c r="G6" s="2147"/>
      <c r="H6" s="2147"/>
      <c r="I6" s="2147"/>
      <c r="J6" s="2147"/>
      <c r="K6" s="2147"/>
      <c r="L6" s="2147"/>
      <c r="M6" s="2147"/>
      <c r="N6" s="2147"/>
      <c r="O6" s="2147"/>
      <c r="P6" s="2147"/>
      <c r="Q6" s="2147"/>
      <c r="R6" s="2147"/>
    </row>
    <row r="9" spans="1:18" ht="33.75" customHeight="1" x14ac:dyDescent="0.2">
      <c r="C9" s="2148" t="s">
        <v>4406</v>
      </c>
      <c r="D9" s="2148"/>
      <c r="E9" s="2148"/>
    </row>
    <row r="10" spans="1:18" ht="43.5" customHeight="1" x14ac:dyDescent="0.25">
      <c r="C10" s="1105" t="s">
        <v>867</v>
      </c>
      <c r="D10" s="189" t="s">
        <v>990</v>
      </c>
      <c r="E10" s="189" t="s">
        <v>991</v>
      </c>
      <c r="H10"/>
      <c r="I10"/>
      <c r="J10"/>
    </row>
    <row r="11" spans="1:18" ht="12.75" x14ac:dyDescent="0.2">
      <c r="C11" s="1106" t="s">
        <v>992</v>
      </c>
      <c r="D11" s="1108">
        <v>200000</v>
      </c>
      <c r="E11" s="1109">
        <v>5</v>
      </c>
    </row>
    <row r="12" spans="1:18" ht="12.75" x14ac:dyDescent="0.2">
      <c r="C12" s="1106" t="s">
        <v>993</v>
      </c>
      <c r="D12" s="1108">
        <v>200000</v>
      </c>
      <c r="E12" s="1109">
        <v>5.0999999999999996</v>
      </c>
    </row>
    <row r="13" spans="1:18" ht="12.75" x14ac:dyDescent="0.2">
      <c r="C13" s="1106" t="s">
        <v>994</v>
      </c>
      <c r="D13" s="1108">
        <v>200000</v>
      </c>
      <c r="E13" s="1109">
        <v>5.2</v>
      </c>
    </row>
    <row r="14" spans="1:18" ht="12.75" x14ac:dyDescent="0.2">
      <c r="C14" s="1106" t="s">
        <v>995</v>
      </c>
      <c r="D14" s="1110">
        <v>200000</v>
      </c>
      <c r="E14" s="1109">
        <v>5.2</v>
      </c>
    </row>
    <row r="15" spans="1:18" ht="12.75" x14ac:dyDescent="0.2">
      <c r="C15" s="1106" t="s">
        <v>996</v>
      </c>
      <c r="D15" s="1110">
        <v>200000</v>
      </c>
      <c r="E15" s="1109">
        <v>5.2</v>
      </c>
    </row>
    <row r="16" spans="1:18" ht="12.75" x14ac:dyDescent="0.2">
      <c r="C16" s="1106" t="s">
        <v>997</v>
      </c>
      <c r="D16" s="1110">
        <v>300000</v>
      </c>
      <c r="E16" s="1109">
        <v>5.4</v>
      </c>
    </row>
    <row r="17" spans="3:5" s="903" customFormat="1" ht="12.75" x14ac:dyDescent="0.2">
      <c r="C17" s="1106" t="s">
        <v>4401</v>
      </c>
      <c r="D17" s="1110">
        <v>300000</v>
      </c>
      <c r="E17" s="1109">
        <v>5.6</v>
      </c>
    </row>
    <row r="18" spans="3:5" s="903" customFormat="1" ht="12.75" x14ac:dyDescent="0.2">
      <c r="C18" s="1106" t="s">
        <v>4402</v>
      </c>
      <c r="D18" s="1110">
        <v>300000</v>
      </c>
      <c r="E18" s="1109">
        <v>5.7</v>
      </c>
    </row>
    <row r="19" spans="3:5" s="903" customFormat="1" ht="12.75" x14ac:dyDescent="0.2">
      <c r="C19" s="1106" t="s">
        <v>4403</v>
      </c>
      <c r="D19" s="1110">
        <v>300000</v>
      </c>
      <c r="E19" s="1109">
        <v>5.6</v>
      </c>
    </row>
    <row r="20" spans="3:5" ht="12.75" x14ac:dyDescent="0.2">
      <c r="C20" s="1107" t="s">
        <v>6136</v>
      </c>
      <c r="D20" s="1111">
        <v>200000</v>
      </c>
      <c r="E20" s="1112">
        <v>4.4000000000000004</v>
      </c>
    </row>
    <row r="21" spans="3:5" x14ac:dyDescent="0.2">
      <c r="C21" s="26" t="s">
        <v>6137</v>
      </c>
    </row>
  </sheetData>
  <mergeCells count="10">
    <mergeCell ref="A6:B6"/>
    <mergeCell ref="C6:R6"/>
    <mergeCell ref="C9:E9"/>
    <mergeCell ref="C1:D1"/>
    <mergeCell ref="A3:B3"/>
    <mergeCell ref="C3:R3"/>
    <mergeCell ref="A4:B4"/>
    <mergeCell ref="C4:R4"/>
    <mergeCell ref="A5:B5"/>
    <mergeCell ref="C5:R5"/>
  </mergeCells>
  <hyperlinks>
    <hyperlink ref="A1" location="'ODS 2.'!A1" display="REGRESAR"/>
    <hyperlink ref="C1" location="'Metadato 2.1.1'!A1" display="VER METADATO"/>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tabColor theme="0" tint="-0.499984740745262"/>
  </sheetPr>
  <dimension ref="A1:I37"/>
  <sheetViews>
    <sheetView showGridLines="0" topLeftCell="D1" zoomScaleNormal="100" workbookViewId="0">
      <pane ySplit="1" topLeftCell="A17" activePane="bottomLeft" state="frozen"/>
      <selection pane="bottomLeft" activeCell="D26" sqref="D26"/>
    </sheetView>
  </sheetViews>
  <sheetFormatPr baseColWidth="10" defaultColWidth="11.42578125" defaultRowHeight="11.25" x14ac:dyDescent="0.25"/>
  <cols>
    <col min="1" max="1" width="11" style="45" customWidth="1"/>
    <col min="2" max="2" width="26.42578125" style="45" customWidth="1"/>
    <col min="3" max="3" width="24" style="45" customWidth="1"/>
    <col min="4" max="4" width="85.7109375" style="45" customWidth="1"/>
    <col min="5" max="5" width="7" style="45" customWidth="1"/>
    <col min="6" max="6" width="7.140625" style="45" customWidth="1"/>
    <col min="7" max="7" width="8.7109375" style="45" customWidth="1"/>
    <col min="8" max="8" width="6.140625" style="45" customWidth="1"/>
    <col min="9" max="9" width="8.7109375" style="45" customWidth="1"/>
    <col min="10" max="10" width="8.42578125" style="45" customWidth="1"/>
    <col min="11" max="11" width="6.7109375" style="45" customWidth="1"/>
    <col min="12" max="12" width="5.42578125" style="45" customWidth="1"/>
    <col min="13" max="16384" width="11.42578125" style="45"/>
  </cols>
  <sheetData>
    <row r="1" spans="1:9" ht="15" x14ac:dyDescent="0.25">
      <c r="B1" s="166" t="s">
        <v>730</v>
      </c>
    </row>
    <row r="2" spans="1:9" ht="12" thickBot="1" x14ac:dyDescent="0.3">
      <c r="A2" s="190"/>
    </row>
    <row r="3" spans="1:9" ht="23.25" customHeight="1" thickBot="1" x14ac:dyDescent="0.3">
      <c r="B3" s="2081" t="s">
        <v>766</v>
      </c>
      <c r="C3" s="2081"/>
      <c r="D3" s="2081"/>
      <c r="F3" s="47" t="s">
        <v>880</v>
      </c>
    </row>
    <row r="4" spans="1:9" ht="30" x14ac:dyDescent="0.25">
      <c r="A4" s="48"/>
      <c r="B4" s="2082" t="s">
        <v>856</v>
      </c>
      <c r="C4" s="2082"/>
      <c r="D4" s="49" t="s">
        <v>12</v>
      </c>
    </row>
    <row r="5" spans="1:9" ht="51.75" customHeight="1" x14ac:dyDescent="0.25">
      <c r="B5" s="2082" t="s">
        <v>769</v>
      </c>
      <c r="C5" s="2082"/>
      <c r="D5" s="49" t="s">
        <v>42</v>
      </c>
    </row>
    <row r="6" spans="1:9" ht="21" customHeight="1" x14ac:dyDescent="0.25">
      <c r="B6" s="2082" t="s">
        <v>770</v>
      </c>
      <c r="C6" s="2082"/>
      <c r="D6" s="50" t="s">
        <v>75</v>
      </c>
    </row>
    <row r="7" spans="1:9" ht="15" x14ac:dyDescent="0.25">
      <c r="B7" s="2083" t="s">
        <v>771</v>
      </c>
      <c r="C7" s="2083"/>
      <c r="D7" s="94" t="s">
        <v>76</v>
      </c>
    </row>
    <row r="8" spans="1:9" ht="15" x14ac:dyDescent="0.25">
      <c r="B8" s="2083" t="s">
        <v>4617</v>
      </c>
      <c r="C8" s="2083"/>
      <c r="D8" s="1285" t="s">
        <v>4634</v>
      </c>
    </row>
    <row r="9" spans="1:9" ht="15" x14ac:dyDescent="0.25">
      <c r="B9" s="52"/>
      <c r="C9" s="52"/>
      <c r="D9" s="52"/>
    </row>
    <row r="10" spans="1:9" ht="23.25" customHeight="1" x14ac:dyDescent="0.25">
      <c r="B10" s="2081" t="s">
        <v>772</v>
      </c>
      <c r="C10" s="2081"/>
      <c r="D10" s="2081"/>
    </row>
    <row r="11" spans="1:9" ht="21" customHeight="1" x14ac:dyDescent="0.25">
      <c r="A11" s="191"/>
      <c r="B11" s="2093" t="s">
        <v>773</v>
      </c>
      <c r="C11" s="2094"/>
      <c r="D11" s="49" t="s">
        <v>841</v>
      </c>
    </row>
    <row r="12" spans="1:9" ht="16.5" customHeight="1" x14ac:dyDescent="0.25">
      <c r="B12" s="2095" t="s">
        <v>775</v>
      </c>
      <c r="C12" s="2095"/>
      <c r="D12" s="115" t="s">
        <v>989</v>
      </c>
    </row>
    <row r="13" spans="1:9" ht="15" x14ac:dyDescent="0.25">
      <c r="B13" s="2082" t="s">
        <v>776</v>
      </c>
      <c r="C13" s="2082"/>
      <c r="D13" s="54" t="s">
        <v>954</v>
      </c>
    </row>
    <row r="14" spans="1:9" ht="15" x14ac:dyDescent="0.25">
      <c r="B14" s="2082" t="s">
        <v>777</v>
      </c>
      <c r="C14" s="2096"/>
      <c r="D14" s="54" t="s">
        <v>10</v>
      </c>
      <c r="I14" s="68"/>
    </row>
    <row r="15" spans="1:9" ht="137.25" customHeight="1" x14ac:dyDescent="0.25">
      <c r="B15" s="2082" t="s">
        <v>778</v>
      </c>
      <c r="C15" s="2082"/>
      <c r="D15" s="56" t="s">
        <v>4497</v>
      </c>
      <c r="I15" s="68"/>
    </row>
    <row r="16" spans="1:9" ht="41.25" customHeight="1" x14ac:dyDescent="0.25">
      <c r="B16" s="2082" t="s">
        <v>779</v>
      </c>
      <c r="C16" s="2082"/>
      <c r="D16" s="192"/>
      <c r="I16" s="68"/>
    </row>
    <row r="17" spans="2:9" ht="15" x14ac:dyDescent="0.25">
      <c r="B17" s="2082" t="s">
        <v>780</v>
      </c>
      <c r="C17" s="2082"/>
      <c r="D17" s="60" t="s">
        <v>781</v>
      </c>
      <c r="I17" s="68"/>
    </row>
    <row r="18" spans="2:9" ht="15" x14ac:dyDescent="0.25">
      <c r="B18" s="2083" t="s">
        <v>782</v>
      </c>
      <c r="C18" s="2083"/>
      <c r="D18" s="49"/>
      <c r="I18" s="68"/>
    </row>
    <row r="19" spans="2:9" ht="34.5" customHeight="1" x14ac:dyDescent="0.25">
      <c r="B19" s="2084" t="s">
        <v>783</v>
      </c>
      <c r="C19" s="2085"/>
      <c r="D19" s="60" t="s">
        <v>998</v>
      </c>
      <c r="I19" s="68"/>
    </row>
    <row r="20" spans="2:9" ht="15" x14ac:dyDescent="0.25">
      <c r="B20" s="2082" t="s">
        <v>784</v>
      </c>
      <c r="C20" s="2082"/>
      <c r="D20" s="49" t="s">
        <v>824</v>
      </c>
      <c r="I20" s="68"/>
    </row>
    <row r="21" spans="2:9" ht="15" x14ac:dyDescent="0.25">
      <c r="B21" s="2086" t="s">
        <v>786</v>
      </c>
      <c r="C21" s="58" t="s">
        <v>787</v>
      </c>
      <c r="D21" s="57" t="s">
        <v>999</v>
      </c>
    </row>
    <row r="22" spans="2:9" ht="15" x14ac:dyDescent="0.25">
      <c r="B22" s="2087"/>
      <c r="C22" s="59" t="s">
        <v>789</v>
      </c>
      <c r="D22" s="60"/>
    </row>
    <row r="23" spans="2:9" ht="15" x14ac:dyDescent="0.25">
      <c r="B23" s="2088" t="s">
        <v>791</v>
      </c>
      <c r="C23" s="2088"/>
      <c r="D23" s="57" t="s">
        <v>1000</v>
      </c>
    </row>
    <row r="24" spans="2:9" ht="15" x14ac:dyDescent="0.25">
      <c r="B24" s="2088" t="s">
        <v>793</v>
      </c>
      <c r="C24" s="2088"/>
      <c r="D24" s="61" t="s">
        <v>1001</v>
      </c>
    </row>
    <row r="25" spans="2:9" ht="15" x14ac:dyDescent="0.25">
      <c r="B25" s="2082" t="s">
        <v>795</v>
      </c>
      <c r="C25" s="2082"/>
      <c r="D25" s="57" t="s">
        <v>23</v>
      </c>
    </row>
    <row r="26" spans="2:9" ht="45" x14ac:dyDescent="0.25">
      <c r="B26" s="2083" t="s">
        <v>797</v>
      </c>
      <c r="C26" s="2083"/>
      <c r="D26" s="61" t="s">
        <v>1002</v>
      </c>
    </row>
    <row r="27" spans="2:9" ht="15" x14ac:dyDescent="0.25">
      <c r="B27" s="2089" t="s">
        <v>799</v>
      </c>
      <c r="C27" s="2090"/>
      <c r="D27" s="49"/>
    </row>
    <row r="28" spans="2:9" ht="45" x14ac:dyDescent="0.25">
      <c r="B28" s="62" t="s">
        <v>800</v>
      </c>
      <c r="C28" s="63"/>
      <c r="D28" s="56" t="s">
        <v>1003</v>
      </c>
    </row>
    <row r="29" spans="2:9" ht="15" x14ac:dyDescent="0.25">
      <c r="B29" s="2091" t="s">
        <v>801</v>
      </c>
      <c r="C29" s="2092"/>
      <c r="D29" s="64"/>
    </row>
    <row r="30" spans="2:9" ht="15" x14ac:dyDescent="0.25">
      <c r="B30" s="65"/>
      <c r="C30" s="65"/>
      <c r="D30" s="66"/>
    </row>
    <row r="31" spans="2:9" ht="23.25" customHeight="1" x14ac:dyDescent="0.25">
      <c r="B31" s="2081" t="s">
        <v>802</v>
      </c>
      <c r="C31" s="2081"/>
      <c r="D31" s="2081"/>
    </row>
    <row r="32" spans="2:9" ht="15" x14ac:dyDescent="0.25">
      <c r="B32" s="2079" t="s">
        <v>803</v>
      </c>
      <c r="C32" s="2080"/>
      <c r="D32" s="60"/>
    </row>
    <row r="33" spans="2:4" ht="15" x14ac:dyDescent="0.25">
      <c r="B33" s="2079" t="s">
        <v>805</v>
      </c>
      <c r="C33" s="2080"/>
      <c r="D33" s="60"/>
    </row>
    <row r="34" spans="2:4" ht="15" x14ac:dyDescent="0.25">
      <c r="B34" s="2079" t="s">
        <v>807</v>
      </c>
      <c r="C34" s="2080"/>
      <c r="D34" s="61" t="s">
        <v>1001</v>
      </c>
    </row>
    <row r="35" spans="2:4" ht="15" x14ac:dyDescent="0.25">
      <c r="B35" s="2079" t="s">
        <v>809</v>
      </c>
      <c r="C35" s="2080"/>
      <c r="D35" s="193"/>
    </row>
    <row r="36" spans="2:4" ht="45" x14ac:dyDescent="0.25">
      <c r="B36" s="2150" t="s">
        <v>811</v>
      </c>
      <c r="C36" s="2151"/>
      <c r="D36" s="718" t="s">
        <v>4404</v>
      </c>
    </row>
    <row r="37" spans="2:4" ht="45" x14ac:dyDescent="0.25">
      <c r="B37" s="2152"/>
      <c r="C37" s="2153"/>
      <c r="D37" s="718" t="s">
        <v>4405</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7"/>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2.1.1'!A1" display="REGRESAR"/>
    <hyperlink ref="D36" r:id="rId1"/>
    <hyperlink ref="D37" r:id="rId2"/>
    <hyperlink ref="D8" r:id="rId3"/>
  </hyperlinks>
  <pageMargins left="0.7" right="0.7" top="0.75" bottom="0.75" header="0.3" footer="0.3"/>
  <pageSetup paperSize="9" orientation="portrait" r:id="rId4"/>
  <drawing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tabColor rgb="FFC00000"/>
  </sheetPr>
  <dimension ref="A1:R33"/>
  <sheetViews>
    <sheetView showGridLines="0" workbookViewId="0">
      <pane ySplit="1" topLeftCell="A2" activePane="bottomLeft" state="frozen"/>
      <selection activeCell="I38" sqref="I38"/>
      <selection pane="bottomLeft"/>
    </sheetView>
  </sheetViews>
  <sheetFormatPr baseColWidth="10" defaultColWidth="11.42578125" defaultRowHeight="11.25" x14ac:dyDescent="0.2"/>
  <cols>
    <col min="1" max="1" width="16.85546875" style="26" customWidth="1"/>
    <col min="2" max="2" width="14.140625" style="26" customWidth="1"/>
    <col min="3" max="3" width="12" style="165" customWidth="1"/>
    <col min="4" max="5" width="12" style="26" customWidth="1"/>
    <col min="6" max="16384" width="11.42578125" style="26"/>
  </cols>
  <sheetData>
    <row r="1" spans="1:18" ht="15" x14ac:dyDescent="0.25">
      <c r="A1" s="25" t="s">
        <v>730</v>
      </c>
      <c r="B1" s="121"/>
      <c r="C1" s="2077" t="s">
        <v>830</v>
      </c>
      <c r="D1" s="2077"/>
    </row>
    <row r="3" spans="1:18" s="9" customFormat="1" ht="12.75" x14ac:dyDescent="0.2">
      <c r="A3" s="2147" t="s">
        <v>732</v>
      </c>
      <c r="B3" s="2147"/>
      <c r="C3" s="2147" t="s">
        <v>12</v>
      </c>
      <c r="D3" s="2147"/>
      <c r="E3" s="2147"/>
      <c r="F3" s="2147"/>
      <c r="G3" s="2147"/>
      <c r="H3" s="2147"/>
      <c r="I3" s="2147"/>
      <c r="J3" s="2147"/>
      <c r="K3" s="2147"/>
      <c r="L3" s="2147"/>
      <c r="M3" s="2147"/>
      <c r="N3" s="2147"/>
      <c r="O3" s="2147"/>
      <c r="P3" s="2147"/>
      <c r="Q3" s="2147"/>
      <c r="R3" s="2147"/>
    </row>
    <row r="4" spans="1:18" s="9" customFormat="1" ht="25.5" customHeight="1" x14ac:dyDescent="0.2">
      <c r="A4" s="2147" t="s">
        <v>733</v>
      </c>
      <c r="B4" s="2147"/>
      <c r="C4" s="2149" t="s">
        <v>42</v>
      </c>
      <c r="D4" s="2149"/>
      <c r="E4" s="2149"/>
      <c r="F4" s="2149"/>
      <c r="G4" s="2149"/>
      <c r="H4" s="2149"/>
      <c r="I4" s="2149"/>
      <c r="J4" s="2149"/>
      <c r="K4" s="2149"/>
      <c r="L4" s="2149"/>
      <c r="M4" s="2149"/>
      <c r="N4" s="2149"/>
      <c r="O4" s="2149"/>
      <c r="P4" s="2149"/>
      <c r="Q4" s="2149"/>
      <c r="R4" s="2149"/>
    </row>
    <row r="5" spans="1:18" s="9" customFormat="1" ht="16.5" customHeight="1" x14ac:dyDescent="0.2">
      <c r="A5" s="2147" t="s">
        <v>735</v>
      </c>
      <c r="B5" s="2147"/>
      <c r="C5" s="2147" t="s">
        <v>1004</v>
      </c>
      <c r="D5" s="2147"/>
      <c r="E5" s="2147"/>
      <c r="F5" s="2147"/>
      <c r="G5" s="2147"/>
      <c r="H5" s="2147"/>
      <c r="I5" s="2147"/>
      <c r="J5" s="2147"/>
      <c r="K5" s="2147"/>
      <c r="L5" s="2147"/>
      <c r="M5" s="2147"/>
      <c r="N5" s="2147"/>
      <c r="O5" s="2147"/>
      <c r="P5" s="2147"/>
      <c r="Q5" s="2147"/>
      <c r="R5" s="2147"/>
    </row>
    <row r="6" spans="1:18" s="9" customFormat="1" ht="12.75" x14ac:dyDescent="0.2">
      <c r="A6" s="2147" t="s">
        <v>815</v>
      </c>
      <c r="B6" s="2147"/>
      <c r="C6" s="2147" t="s">
        <v>862</v>
      </c>
      <c r="D6" s="2147"/>
      <c r="E6" s="2147"/>
      <c r="F6" s="2147"/>
      <c r="G6" s="2147"/>
      <c r="H6" s="2147"/>
      <c r="I6" s="2147"/>
      <c r="J6" s="2147"/>
      <c r="K6" s="2147"/>
      <c r="L6" s="2147"/>
      <c r="M6" s="2147"/>
      <c r="N6" s="2147"/>
      <c r="O6" s="2147"/>
      <c r="P6" s="2147"/>
      <c r="Q6" s="2147"/>
      <c r="R6" s="2147"/>
    </row>
    <row r="7" spans="1:18" x14ac:dyDescent="0.2">
      <c r="A7" s="29"/>
    </row>
    <row r="8" spans="1:18" x14ac:dyDescent="0.2">
      <c r="A8" s="28"/>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row r="30" spans="1:1" x14ac:dyDescent="0.2">
      <c r="A30" s="29"/>
    </row>
    <row r="31" spans="1:1" x14ac:dyDescent="0.2">
      <c r="A31" s="29"/>
    </row>
    <row r="32" spans="1:1" x14ac:dyDescent="0.2">
      <c r="A32" s="29"/>
    </row>
    <row r="33" spans="1:1" x14ac:dyDescent="0.2">
      <c r="A33" s="29"/>
    </row>
  </sheetData>
  <mergeCells count="10">
    <mergeCell ref="A6:B6"/>
    <mergeCell ref="C6:R6"/>
    <mergeCell ref="C9:P10"/>
    <mergeCell ref="C1:D1"/>
    <mergeCell ref="A3:B3"/>
    <mergeCell ref="C3:R3"/>
    <mergeCell ref="A4:B4"/>
    <mergeCell ref="C4:R4"/>
    <mergeCell ref="A5:B5"/>
    <mergeCell ref="C5:R5"/>
  </mergeCells>
  <hyperlinks>
    <hyperlink ref="A1" location="'ODS 2.'!A1" display="REGRESAR"/>
    <hyperlink ref="C1" location="'Metadato 2.1.2'!A1" display="VER METADATO"/>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tabColor theme="0" tint="-0.499984740745262"/>
  </sheetPr>
  <dimension ref="A1:F36"/>
  <sheetViews>
    <sheetView showGridLines="0" zoomScaleNormal="100" workbookViewId="0">
      <pane ySplit="1" topLeftCell="A2" activePane="bottomLeft" state="frozen"/>
      <selection activeCell="I38" sqref="I38"/>
      <selection pane="bottomLeft" activeCell="D24" sqref="D24"/>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864</v>
      </c>
    </row>
    <row r="4" spans="1:6" ht="30" x14ac:dyDescent="0.25">
      <c r="A4" s="48"/>
      <c r="B4" s="2082" t="s">
        <v>856</v>
      </c>
      <c r="C4" s="2082"/>
      <c r="D4" s="49" t="s">
        <v>12</v>
      </c>
    </row>
    <row r="5" spans="1:6" ht="45" x14ac:dyDescent="0.25">
      <c r="B5" s="2082" t="s">
        <v>769</v>
      </c>
      <c r="C5" s="2082"/>
      <c r="D5" s="49" t="s">
        <v>42</v>
      </c>
    </row>
    <row r="6" spans="1:6" ht="15" x14ac:dyDescent="0.25">
      <c r="B6" s="2082" t="s">
        <v>770</v>
      </c>
      <c r="C6" s="2082"/>
      <c r="D6" s="50" t="s">
        <v>79</v>
      </c>
    </row>
    <row r="7" spans="1:6" ht="30" x14ac:dyDescent="0.25">
      <c r="B7" s="2083" t="s">
        <v>771</v>
      </c>
      <c r="C7" s="2083"/>
      <c r="D7" s="94" t="s">
        <v>80</v>
      </c>
    </row>
    <row r="8" spans="1:6" ht="15" x14ac:dyDescent="0.25">
      <c r="B8" s="2083" t="s">
        <v>4617</v>
      </c>
      <c r="C8" s="2083"/>
      <c r="D8" s="1285" t="s">
        <v>4635</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75" x14ac:dyDescent="0.25">
      <c r="B15" s="2082" t="s">
        <v>778</v>
      </c>
      <c r="C15" s="2082"/>
      <c r="D15" s="49" t="s">
        <v>1005</v>
      </c>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49" t="s">
        <v>1006</v>
      </c>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15" x14ac:dyDescent="0.25">
      <c r="B28" s="62" t="s">
        <v>800</v>
      </c>
      <c r="C28" s="63"/>
      <c r="D28" s="49"/>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2.1.2'!A1" display="REGRESAR"/>
    <hyperlink ref="D8" r:id="rId1"/>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dimension ref="A1:Y15"/>
  <sheetViews>
    <sheetView showGridLines="0" workbookViewId="0">
      <pane ySplit="1" topLeftCell="A2" activePane="bottomLeft" state="frozen"/>
      <selection pane="bottomLeft"/>
    </sheetView>
  </sheetViews>
  <sheetFormatPr baseColWidth="10" defaultColWidth="11.42578125" defaultRowHeight="11.25" x14ac:dyDescent="0.2"/>
  <cols>
    <col min="1" max="2" width="15.42578125" style="26" customWidth="1"/>
    <col min="3" max="3" width="5.42578125" style="26" customWidth="1"/>
    <col min="4" max="5" width="7.140625" style="26" customWidth="1"/>
    <col min="6" max="6" width="9.7109375" style="26" customWidth="1"/>
    <col min="7" max="7" width="7.85546875" style="26" customWidth="1"/>
    <col min="8" max="8" width="2.28515625" style="26" customWidth="1"/>
    <col min="9" max="10" width="7.140625" style="26" customWidth="1"/>
    <col min="11" max="11" width="1.28515625" style="26" customWidth="1"/>
    <col min="12" max="13" width="7.140625" style="26" customWidth="1"/>
    <col min="14" max="14" width="9.28515625" style="26" customWidth="1"/>
    <col min="15" max="15" width="0.85546875" style="26" customWidth="1"/>
    <col min="16" max="17" width="7.140625" style="26" customWidth="1"/>
    <col min="18" max="16384" width="11.42578125" style="26"/>
  </cols>
  <sheetData>
    <row r="1" spans="1:25" ht="15" x14ac:dyDescent="0.25">
      <c r="A1" s="25" t="s">
        <v>730</v>
      </c>
      <c r="C1" s="2077" t="s">
        <v>830</v>
      </c>
      <c r="D1" s="2077"/>
      <c r="E1" s="2077"/>
    </row>
    <row r="3" spans="1:25" s="4" customFormat="1" ht="12.75" x14ac:dyDescent="0.2">
      <c r="A3" s="2147" t="s">
        <v>732</v>
      </c>
      <c r="B3" s="2147"/>
      <c r="C3" s="2159" t="s">
        <v>12</v>
      </c>
      <c r="D3" s="2160"/>
      <c r="E3" s="2160"/>
      <c r="F3" s="2160"/>
      <c r="G3" s="2160"/>
      <c r="H3" s="2160"/>
      <c r="I3" s="2160"/>
      <c r="J3" s="2160"/>
      <c r="K3" s="2160"/>
      <c r="L3" s="2160"/>
      <c r="M3" s="2160"/>
      <c r="N3" s="2160"/>
      <c r="O3" s="2160"/>
      <c r="P3" s="2160"/>
      <c r="Q3" s="2160"/>
      <c r="R3" s="2160"/>
      <c r="S3" s="2160"/>
      <c r="T3" s="2160"/>
      <c r="U3" s="2160"/>
      <c r="V3" s="2160"/>
      <c r="W3" s="2160"/>
      <c r="X3" s="2160"/>
      <c r="Y3" s="2161"/>
    </row>
    <row r="4" spans="1:25" s="4" customFormat="1" ht="31.5" customHeight="1" x14ac:dyDescent="0.2">
      <c r="A4" s="2147" t="s">
        <v>733</v>
      </c>
      <c r="B4" s="2147"/>
      <c r="C4" s="2155" t="s">
        <v>46</v>
      </c>
      <c r="D4" s="2156"/>
      <c r="E4" s="2156"/>
      <c r="F4" s="2156"/>
      <c r="G4" s="2156"/>
      <c r="H4" s="2156"/>
      <c r="I4" s="2156"/>
      <c r="J4" s="2156"/>
      <c r="K4" s="2156"/>
      <c r="L4" s="2156"/>
      <c r="M4" s="2156"/>
      <c r="N4" s="2156"/>
      <c r="O4" s="2156"/>
      <c r="P4" s="2156"/>
      <c r="Q4" s="2156"/>
      <c r="R4" s="2157"/>
      <c r="S4" s="2157"/>
      <c r="T4" s="2157"/>
      <c r="U4" s="2157"/>
      <c r="V4" s="2157"/>
      <c r="W4" s="2157"/>
      <c r="X4" s="2157"/>
      <c r="Y4" s="2158"/>
    </row>
    <row r="5" spans="1:25" s="4" customFormat="1" ht="15" x14ac:dyDescent="0.2">
      <c r="A5" s="2147" t="s">
        <v>735</v>
      </c>
      <c r="B5" s="2147"/>
      <c r="C5" s="2155" t="s">
        <v>1007</v>
      </c>
      <c r="D5" s="2156"/>
      <c r="E5" s="2156"/>
      <c r="F5" s="2156"/>
      <c r="G5" s="2156"/>
      <c r="H5" s="2156"/>
      <c r="I5" s="2156"/>
      <c r="J5" s="2156"/>
      <c r="K5" s="2156"/>
      <c r="L5" s="2156"/>
      <c r="M5" s="2156"/>
      <c r="N5" s="2156"/>
      <c r="O5" s="2156"/>
      <c r="P5" s="2156"/>
      <c r="Q5" s="2156"/>
      <c r="R5" s="2157"/>
      <c r="S5" s="2157"/>
      <c r="T5" s="2157"/>
      <c r="U5" s="2157"/>
      <c r="V5" s="2157"/>
      <c r="W5" s="2157"/>
      <c r="X5" s="2157"/>
      <c r="Y5" s="2158"/>
    </row>
    <row r="6" spans="1:25" s="4" customFormat="1" ht="15" x14ac:dyDescent="0.2">
      <c r="A6" s="2147" t="s">
        <v>815</v>
      </c>
      <c r="B6" s="2147"/>
      <c r="C6" s="2155" t="s">
        <v>1008</v>
      </c>
      <c r="D6" s="2156"/>
      <c r="E6" s="2156"/>
      <c r="F6" s="2156"/>
      <c r="G6" s="2156"/>
      <c r="H6" s="2156"/>
      <c r="I6" s="2156"/>
      <c r="J6" s="2156"/>
      <c r="K6" s="2156"/>
      <c r="L6" s="2156"/>
      <c r="M6" s="2156"/>
      <c r="N6" s="2156"/>
      <c r="O6" s="2156"/>
      <c r="P6" s="2156"/>
      <c r="Q6" s="2156"/>
      <c r="R6" s="2157"/>
      <c r="S6" s="2157"/>
      <c r="T6" s="2157"/>
      <c r="U6" s="2157"/>
      <c r="V6" s="2157"/>
      <c r="W6" s="2157"/>
      <c r="X6" s="2157"/>
      <c r="Y6" s="2158"/>
    </row>
    <row r="9" spans="1:25" ht="40.5" customHeight="1" x14ac:dyDescent="0.2">
      <c r="C9" s="2148" t="s">
        <v>1008</v>
      </c>
      <c r="D9" s="2148"/>
      <c r="E9" s="2148"/>
      <c r="F9" s="2148"/>
      <c r="G9" s="2148"/>
      <c r="H9" s="2148"/>
      <c r="I9" s="2148"/>
      <c r="J9" s="2148"/>
      <c r="K9" s="2148"/>
      <c r="L9" s="2148"/>
      <c r="M9" s="2148"/>
      <c r="N9" s="2148"/>
    </row>
    <row r="10" spans="1:25" ht="18.75" customHeight="1" x14ac:dyDescent="0.2">
      <c r="A10" s="29"/>
      <c r="C10" s="2154" t="s">
        <v>867</v>
      </c>
      <c r="D10" s="2154" t="s">
        <v>740</v>
      </c>
      <c r="E10" s="2154" t="s">
        <v>1009</v>
      </c>
      <c r="F10" s="2154"/>
      <c r="G10" s="2154"/>
      <c r="H10" s="2154"/>
      <c r="I10" s="2154"/>
      <c r="J10" s="2154"/>
      <c r="K10" s="2154"/>
      <c r="L10" s="2154"/>
      <c r="M10" s="2154"/>
      <c r="N10" s="2154"/>
    </row>
    <row r="11" spans="1:25" ht="20.25" customHeight="1" x14ac:dyDescent="0.2">
      <c r="A11" s="29"/>
      <c r="C11" s="2154"/>
      <c r="D11" s="2154"/>
      <c r="E11" s="2154" t="s">
        <v>1010</v>
      </c>
      <c r="F11" s="2154"/>
      <c r="G11" s="2154"/>
      <c r="H11" s="2154"/>
      <c r="I11" s="2154"/>
      <c r="J11" s="2154"/>
      <c r="K11" s="174"/>
      <c r="L11" s="2154" t="s">
        <v>1011</v>
      </c>
      <c r="M11" s="2154"/>
      <c r="N11" s="2154"/>
    </row>
    <row r="12" spans="1:25" ht="21" customHeight="1" x14ac:dyDescent="0.2">
      <c r="C12" s="2154"/>
      <c r="D12" s="2154"/>
      <c r="E12" s="2154" t="s">
        <v>740</v>
      </c>
      <c r="F12" s="2154" t="s">
        <v>1012</v>
      </c>
      <c r="G12" s="2154"/>
      <c r="H12" s="194"/>
      <c r="I12" s="2154" t="s">
        <v>742</v>
      </c>
      <c r="J12" s="2154"/>
      <c r="K12" s="174"/>
      <c r="L12" s="2154" t="s">
        <v>740</v>
      </c>
      <c r="M12" s="2154" t="s">
        <v>741</v>
      </c>
      <c r="N12" s="2154"/>
    </row>
    <row r="13" spans="1:25" ht="21" customHeight="1" x14ac:dyDescent="0.2">
      <c r="C13" s="2154"/>
      <c r="D13" s="2154"/>
      <c r="E13" s="2154"/>
      <c r="F13" s="194" t="s">
        <v>1013</v>
      </c>
      <c r="G13" s="194" t="s">
        <v>1014</v>
      </c>
      <c r="H13" s="194"/>
      <c r="I13" s="194" t="s">
        <v>1015</v>
      </c>
      <c r="J13" s="194" t="s">
        <v>749</v>
      </c>
      <c r="K13" s="174"/>
      <c r="L13" s="2154"/>
      <c r="M13" s="194" t="s">
        <v>1016</v>
      </c>
      <c r="N13" s="194" t="s">
        <v>1014</v>
      </c>
    </row>
    <row r="14" spans="1:25" ht="18" customHeight="1" x14ac:dyDescent="0.2">
      <c r="C14" s="198">
        <v>2016</v>
      </c>
      <c r="D14" s="197">
        <v>3.6</v>
      </c>
      <c r="E14" s="197">
        <v>3.2</v>
      </c>
      <c r="F14" s="197">
        <v>3.2</v>
      </c>
      <c r="G14" s="197">
        <v>3.2</v>
      </c>
      <c r="H14" s="197"/>
      <c r="I14" s="197">
        <v>1.8</v>
      </c>
      <c r="J14" s="197">
        <v>4.3</v>
      </c>
      <c r="K14" s="197"/>
      <c r="L14" s="197">
        <v>0.4</v>
      </c>
      <c r="M14" s="197">
        <v>0.4</v>
      </c>
      <c r="N14" s="197">
        <v>0.4</v>
      </c>
      <c r="O14" s="29"/>
    </row>
    <row r="15" spans="1:25" ht="12.75" x14ac:dyDescent="0.2">
      <c r="C15" s="4" t="s">
        <v>4498</v>
      </c>
      <c r="D15" s="4"/>
      <c r="E15" s="4"/>
      <c r="F15" s="4"/>
      <c r="G15" s="4"/>
      <c r="H15" s="4"/>
      <c r="I15" s="4"/>
      <c r="J15" s="4"/>
      <c r="K15" s="4"/>
      <c r="L15" s="4"/>
      <c r="M15" s="4"/>
      <c r="N15" s="4"/>
    </row>
  </sheetData>
  <mergeCells count="20">
    <mergeCell ref="A5:B5"/>
    <mergeCell ref="C5:Y5"/>
    <mergeCell ref="C1:E1"/>
    <mergeCell ref="A3:B3"/>
    <mergeCell ref="C3:Y3"/>
    <mergeCell ref="A4:B4"/>
    <mergeCell ref="C4:Y4"/>
    <mergeCell ref="I12:J12"/>
    <mergeCell ref="L12:L13"/>
    <mergeCell ref="M12:N12"/>
    <mergeCell ref="A6:B6"/>
    <mergeCell ref="C6:Y6"/>
    <mergeCell ref="C9:N9"/>
    <mergeCell ref="C10:C13"/>
    <mergeCell ref="D10:D13"/>
    <mergeCell ref="E10:N10"/>
    <mergeCell ref="E11:J11"/>
    <mergeCell ref="L11:N11"/>
    <mergeCell ref="E12:E13"/>
    <mergeCell ref="F12:G12"/>
  </mergeCells>
  <hyperlinks>
    <hyperlink ref="A1" location="'ODS 2.'!A1" display="REGRESAR"/>
    <hyperlink ref="C1" location="'Metadato 2.2.1'!A1" display="VER METADATO"/>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8.28515625" style="45" customWidth="1"/>
    <col min="2" max="2" width="26.42578125" style="45" customWidth="1"/>
    <col min="3" max="3" width="24" style="45" customWidth="1"/>
    <col min="4" max="4" width="88.7109375" style="45" customWidth="1"/>
    <col min="5" max="5" width="7.85546875" style="45" customWidth="1"/>
    <col min="6" max="8" width="7.140625" style="45" customWidth="1"/>
    <col min="9" max="9" width="1.28515625" style="45" customWidth="1"/>
    <col min="10" max="11" width="7.140625" style="45" customWidth="1"/>
    <col min="12" max="12" width="9.28515625" style="45" customWidth="1"/>
    <col min="13" max="13" width="0.85546875" style="45" customWidth="1"/>
    <col min="14" max="15" width="7.140625" style="45" customWidth="1"/>
    <col min="16"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1.5" customHeight="1" x14ac:dyDescent="0.25">
      <c r="A4" s="48"/>
      <c r="B4" s="2082" t="s">
        <v>856</v>
      </c>
      <c r="C4" s="2082"/>
      <c r="D4" s="49" t="s">
        <v>12</v>
      </c>
    </row>
    <row r="5" spans="1:6" ht="63" customHeight="1" x14ac:dyDescent="0.25">
      <c r="B5" s="2082" t="s">
        <v>769</v>
      </c>
      <c r="C5" s="2082"/>
      <c r="D5" s="49" t="s">
        <v>46</v>
      </c>
    </row>
    <row r="6" spans="1:6" ht="15" x14ac:dyDescent="0.25">
      <c r="B6" s="2082" t="s">
        <v>770</v>
      </c>
      <c r="C6" s="2082"/>
      <c r="D6" s="50" t="s">
        <v>82</v>
      </c>
    </row>
    <row r="7" spans="1:6" ht="45" x14ac:dyDescent="0.25">
      <c r="B7" s="2083" t="s">
        <v>771</v>
      </c>
      <c r="C7" s="2083"/>
      <c r="D7" s="94" t="s">
        <v>83</v>
      </c>
    </row>
    <row r="8" spans="1:6" ht="15" x14ac:dyDescent="0.25">
      <c r="B8" s="2083" t="s">
        <v>4617</v>
      </c>
      <c r="C8" s="2083"/>
      <c r="D8" s="1285" t="s">
        <v>4636</v>
      </c>
    </row>
    <row r="9" spans="1:6" ht="15" x14ac:dyDescent="0.25">
      <c r="B9" s="52"/>
      <c r="C9" s="52"/>
      <c r="D9" s="52"/>
    </row>
    <row r="10" spans="1:6" ht="23.25" customHeight="1" x14ac:dyDescent="0.25">
      <c r="B10" s="2081" t="s">
        <v>772</v>
      </c>
      <c r="C10" s="2081"/>
      <c r="D10" s="2081"/>
    </row>
    <row r="11" spans="1:6" ht="18" customHeight="1" x14ac:dyDescent="0.25">
      <c r="B11" s="2093" t="s">
        <v>773</v>
      </c>
      <c r="C11" s="2094"/>
      <c r="D11" s="49" t="s">
        <v>841</v>
      </c>
    </row>
    <row r="12" spans="1:6" ht="31.5" customHeight="1" x14ac:dyDescent="0.25">
      <c r="B12" s="2095" t="s">
        <v>775</v>
      </c>
      <c r="C12" s="2095"/>
      <c r="D12" s="53" t="s">
        <v>1008</v>
      </c>
    </row>
    <row r="13" spans="1:6" ht="15" x14ac:dyDescent="0.25">
      <c r="B13" s="2082" t="s">
        <v>776</v>
      </c>
      <c r="C13" s="2082"/>
      <c r="D13" s="54" t="s">
        <v>959</v>
      </c>
    </row>
    <row r="14" spans="1:6" ht="15" x14ac:dyDescent="0.25">
      <c r="B14" s="2082" t="s">
        <v>777</v>
      </c>
      <c r="C14" s="2096"/>
      <c r="D14" s="54" t="s">
        <v>22</v>
      </c>
    </row>
    <row r="15" spans="1:6" ht="271.5" customHeight="1" x14ac:dyDescent="0.25">
      <c r="B15" s="2082" t="s">
        <v>778</v>
      </c>
      <c r="C15" s="2082"/>
      <c r="D15" s="56" t="s">
        <v>1017</v>
      </c>
    </row>
    <row r="16" spans="1:6" ht="321.75" customHeight="1" x14ac:dyDescent="0.25">
      <c r="B16" s="2082" t="s">
        <v>779</v>
      </c>
      <c r="C16" s="2082"/>
      <c r="D16" s="145" t="s">
        <v>1018</v>
      </c>
    </row>
    <row r="17" spans="2:4" ht="15" x14ac:dyDescent="0.25">
      <c r="B17" s="2082" t="s">
        <v>780</v>
      </c>
      <c r="C17" s="2082"/>
      <c r="D17" s="60" t="s">
        <v>781</v>
      </c>
    </row>
    <row r="18" spans="2:4" ht="15" x14ac:dyDescent="0.25">
      <c r="B18" s="2083" t="s">
        <v>782</v>
      </c>
      <c r="C18" s="2083"/>
      <c r="D18" s="49"/>
    </row>
    <row r="19" spans="2:4" ht="33" customHeight="1" x14ac:dyDescent="0.25">
      <c r="B19" s="2084" t="s">
        <v>783</v>
      </c>
      <c r="C19" s="2085"/>
      <c r="D19" s="57" t="s">
        <v>1019</v>
      </c>
    </row>
    <row r="20" spans="2:4" ht="15" x14ac:dyDescent="0.25">
      <c r="B20" s="2082" t="s">
        <v>784</v>
      </c>
      <c r="C20" s="2082"/>
      <c r="D20" s="49" t="s">
        <v>824</v>
      </c>
    </row>
    <row r="21" spans="2:4" ht="15" x14ac:dyDescent="0.25">
      <c r="B21" s="2086" t="s">
        <v>786</v>
      </c>
      <c r="C21" s="58" t="s">
        <v>787</v>
      </c>
      <c r="D21" s="49"/>
    </row>
    <row r="22" spans="2:4" ht="15" x14ac:dyDescent="0.25">
      <c r="B22" s="2087"/>
      <c r="C22" s="59" t="s">
        <v>789</v>
      </c>
      <c r="D22" s="60"/>
    </row>
    <row r="23" spans="2:4" ht="15" x14ac:dyDescent="0.25">
      <c r="B23" s="2088" t="s">
        <v>791</v>
      </c>
      <c r="C23" s="2088"/>
      <c r="D23" s="57" t="s">
        <v>1020</v>
      </c>
    </row>
    <row r="24" spans="2:4" ht="15" x14ac:dyDescent="0.25">
      <c r="B24" s="2088" t="s">
        <v>793</v>
      </c>
      <c r="C24" s="2088"/>
      <c r="D24" s="49" t="s">
        <v>1021</v>
      </c>
    </row>
    <row r="25" spans="2:4" ht="15" x14ac:dyDescent="0.25">
      <c r="B25" s="2082" t="s">
        <v>795</v>
      </c>
      <c r="C25" s="2082"/>
      <c r="D25" s="57" t="s">
        <v>11</v>
      </c>
    </row>
    <row r="26" spans="2:4" ht="15" customHeight="1" x14ac:dyDescent="0.25">
      <c r="B26" s="2083" t="s">
        <v>797</v>
      </c>
      <c r="C26" s="2083"/>
      <c r="D26" s="61" t="s">
        <v>1022</v>
      </c>
    </row>
    <row r="27" spans="2:4" ht="15" x14ac:dyDescent="0.25">
      <c r="B27" s="2089" t="s">
        <v>799</v>
      </c>
      <c r="C27" s="2090"/>
      <c r="D27" s="49"/>
    </row>
    <row r="28" spans="2:4" ht="15" x14ac:dyDescent="0.25">
      <c r="B28" s="62" t="s">
        <v>800</v>
      </c>
      <c r="C28" s="63"/>
      <c r="D28" s="49"/>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1023</v>
      </c>
    </row>
    <row r="33" spans="2:4" ht="15" x14ac:dyDescent="0.25">
      <c r="B33" s="2079" t="s">
        <v>805</v>
      </c>
      <c r="C33" s="2080"/>
      <c r="D33" s="61" t="s">
        <v>1024</v>
      </c>
    </row>
    <row r="34" spans="2:4" ht="15" x14ac:dyDescent="0.25">
      <c r="B34" s="2079" t="s">
        <v>807</v>
      </c>
      <c r="C34" s="2080"/>
      <c r="D34" s="61" t="s">
        <v>1025</v>
      </c>
    </row>
    <row r="35" spans="2:4" ht="15" x14ac:dyDescent="0.25">
      <c r="B35" s="2079" t="s">
        <v>809</v>
      </c>
      <c r="C35" s="2080"/>
      <c r="D35" s="61" t="s">
        <v>1026</v>
      </c>
    </row>
    <row r="36" spans="2:4" ht="15" x14ac:dyDescent="0.25">
      <c r="B36" s="2079" t="s">
        <v>811</v>
      </c>
      <c r="C36" s="2080"/>
      <c r="D36" s="924" t="s">
        <v>1027</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2.2.1'!A1" display="REGRESAR"/>
    <hyperlink ref="D36" r:id="rId1"/>
    <hyperlink ref="D8" r:id="rId2"/>
  </hyperlinks>
  <pageMargins left="0.7" right="0.7" top="0.75" bottom="0.75" header="0.3" footer="0.3"/>
  <pageSetup orientation="portrait" r:id="rId3"/>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dimension ref="A1:Y26"/>
  <sheetViews>
    <sheetView showGridLines="0" workbookViewId="0">
      <pane ySplit="1" topLeftCell="A2" activePane="bottomLeft" state="frozen"/>
      <selection pane="bottomLeft"/>
    </sheetView>
  </sheetViews>
  <sheetFormatPr baseColWidth="10" defaultColWidth="11.42578125" defaultRowHeight="11.25" x14ac:dyDescent="0.2"/>
  <cols>
    <col min="1" max="2" width="15.7109375" style="26" customWidth="1"/>
    <col min="3" max="3" width="7.140625" style="26" customWidth="1"/>
    <col min="4" max="4" width="5.5703125" style="26" customWidth="1"/>
    <col min="5" max="5" width="7.42578125" style="26" customWidth="1"/>
    <col min="6" max="6" width="8" style="26" customWidth="1"/>
    <col min="7" max="7" width="7.7109375" style="26" customWidth="1"/>
    <col min="8" max="8" width="2.42578125" style="26" customWidth="1"/>
    <col min="9" max="9" width="6.140625" style="26" customWidth="1"/>
    <col min="10" max="10" width="6.85546875" style="26" customWidth="1"/>
    <col min="11" max="11" width="2" style="26" customWidth="1"/>
    <col min="12" max="12" width="10.28515625" style="26" customWidth="1"/>
    <col min="13" max="13" width="7.7109375" style="26" customWidth="1"/>
    <col min="14" max="14" width="10.28515625" style="26" customWidth="1"/>
    <col min="15" max="15" width="0.7109375" style="26" customWidth="1"/>
    <col min="16" max="16" width="6.7109375" style="26" customWidth="1"/>
    <col min="17" max="17" width="6.42578125" style="26" customWidth="1"/>
    <col min="18" max="16384" width="11.42578125" style="26"/>
  </cols>
  <sheetData>
    <row r="1" spans="1:25" ht="15" x14ac:dyDescent="0.25">
      <c r="A1" s="25" t="s">
        <v>730</v>
      </c>
      <c r="C1" s="2077" t="s">
        <v>830</v>
      </c>
      <c r="D1" s="2077"/>
      <c r="E1" s="2077"/>
    </row>
    <row r="3" spans="1:25" ht="12.75" x14ac:dyDescent="0.2">
      <c r="A3" s="2147" t="s">
        <v>732</v>
      </c>
      <c r="B3" s="2147"/>
      <c r="C3" s="2149" t="s">
        <v>12</v>
      </c>
      <c r="D3" s="2149"/>
      <c r="E3" s="2149"/>
      <c r="F3" s="2149"/>
      <c r="G3" s="2149"/>
      <c r="H3" s="2149"/>
      <c r="I3" s="2149"/>
      <c r="J3" s="2149"/>
      <c r="K3" s="2149"/>
      <c r="L3" s="2149"/>
      <c r="M3" s="2149"/>
      <c r="N3" s="2149"/>
      <c r="O3" s="2149"/>
      <c r="P3" s="2149"/>
      <c r="Q3" s="2149"/>
      <c r="R3" s="2149"/>
      <c r="S3" s="2149"/>
      <c r="T3" s="2149"/>
      <c r="U3" s="2149"/>
      <c r="V3" s="2149"/>
      <c r="W3" s="2149"/>
      <c r="X3" s="2149"/>
      <c r="Y3" s="2149"/>
    </row>
    <row r="4" spans="1:25" ht="30" customHeight="1" x14ac:dyDescent="0.2">
      <c r="A4" s="2147" t="s">
        <v>733</v>
      </c>
      <c r="B4" s="2147"/>
      <c r="C4" s="2149" t="s">
        <v>46</v>
      </c>
      <c r="D4" s="2149"/>
      <c r="E4" s="2149"/>
      <c r="F4" s="2149"/>
      <c r="G4" s="2149"/>
      <c r="H4" s="2149"/>
      <c r="I4" s="2149"/>
      <c r="J4" s="2149"/>
      <c r="K4" s="2149"/>
      <c r="L4" s="2149"/>
      <c r="M4" s="2149"/>
      <c r="N4" s="2149"/>
      <c r="O4" s="2149"/>
      <c r="P4" s="2149"/>
      <c r="Q4" s="2149"/>
      <c r="R4" s="2162"/>
      <c r="S4" s="2162"/>
      <c r="T4" s="2162"/>
      <c r="U4" s="2162"/>
      <c r="V4" s="2162"/>
      <c r="W4" s="2162"/>
      <c r="X4" s="2162"/>
      <c r="Y4" s="2162"/>
    </row>
    <row r="5" spans="1:25" ht="18.75" customHeight="1" x14ac:dyDescent="0.2">
      <c r="A5" s="2147" t="s">
        <v>735</v>
      </c>
      <c r="B5" s="2147"/>
      <c r="C5" s="2149" t="s">
        <v>1028</v>
      </c>
      <c r="D5" s="2149"/>
      <c r="E5" s="2149"/>
      <c r="F5" s="2149"/>
      <c r="G5" s="2149"/>
      <c r="H5" s="2149"/>
      <c r="I5" s="2149"/>
      <c r="J5" s="2149"/>
      <c r="K5" s="2149"/>
      <c r="L5" s="2149"/>
      <c r="M5" s="2149"/>
      <c r="N5" s="2149"/>
      <c r="O5" s="2149"/>
      <c r="P5" s="2149"/>
      <c r="Q5" s="2149"/>
      <c r="R5" s="2162"/>
      <c r="S5" s="2162"/>
      <c r="T5" s="2162"/>
      <c r="U5" s="2162"/>
      <c r="V5" s="2162"/>
      <c r="W5" s="2162"/>
      <c r="X5" s="2162"/>
      <c r="Y5" s="2162"/>
    </row>
    <row r="6" spans="1:25" ht="15" x14ac:dyDescent="0.2">
      <c r="A6" s="2147" t="s">
        <v>815</v>
      </c>
      <c r="B6" s="2147"/>
      <c r="C6" s="2149" t="s">
        <v>1029</v>
      </c>
      <c r="D6" s="2149"/>
      <c r="E6" s="2149"/>
      <c r="F6" s="2149"/>
      <c r="G6" s="2149"/>
      <c r="H6" s="2149"/>
      <c r="I6" s="2149"/>
      <c r="J6" s="2149"/>
      <c r="K6" s="2149"/>
      <c r="L6" s="2149"/>
      <c r="M6" s="2149"/>
      <c r="N6" s="2149"/>
      <c r="O6" s="2149"/>
      <c r="P6" s="2149"/>
      <c r="Q6" s="2149"/>
      <c r="R6" s="2162"/>
      <c r="S6" s="2162"/>
      <c r="T6" s="2162"/>
      <c r="U6" s="2162"/>
      <c r="V6" s="2162"/>
      <c r="W6" s="2162"/>
      <c r="X6" s="2162"/>
      <c r="Y6" s="2162"/>
    </row>
    <row r="9" spans="1:25" ht="29.25" customHeight="1" x14ac:dyDescent="0.2">
      <c r="C9" s="2148" t="s">
        <v>1029</v>
      </c>
      <c r="D9" s="2148"/>
      <c r="E9" s="2148"/>
      <c r="F9" s="2148"/>
      <c r="G9" s="2148"/>
      <c r="H9" s="2148"/>
      <c r="I9" s="2148"/>
      <c r="J9" s="2148"/>
      <c r="K9" s="2148"/>
      <c r="L9" s="2148"/>
      <c r="M9" s="2148"/>
      <c r="N9" s="2148"/>
      <c r="O9" s="4"/>
      <c r="P9" s="4"/>
      <c r="Q9" s="4"/>
    </row>
    <row r="10" spans="1:25" ht="17.25" customHeight="1" x14ac:dyDescent="0.2">
      <c r="A10" s="29"/>
      <c r="C10" s="2154" t="s">
        <v>867</v>
      </c>
      <c r="D10" s="2154" t="s">
        <v>740</v>
      </c>
      <c r="E10" s="174"/>
      <c r="F10" s="2154" t="s">
        <v>1030</v>
      </c>
      <c r="G10" s="2154"/>
      <c r="H10" s="2154"/>
      <c r="I10" s="2154"/>
      <c r="J10" s="2154"/>
      <c r="K10" s="2154"/>
      <c r="L10" s="2154"/>
      <c r="M10" s="2154"/>
      <c r="N10" s="2154"/>
    </row>
    <row r="11" spans="1:25" ht="18" customHeight="1" x14ac:dyDescent="0.2">
      <c r="A11" s="29"/>
      <c r="C11" s="2154"/>
      <c r="D11" s="2154"/>
      <c r="E11" s="2154" t="s">
        <v>1031</v>
      </c>
      <c r="F11" s="2154"/>
      <c r="G11" s="2154"/>
      <c r="H11" s="2154"/>
      <c r="I11" s="2154"/>
      <c r="J11" s="2154"/>
      <c r="K11" s="174"/>
      <c r="L11" s="2154" t="s">
        <v>1032</v>
      </c>
      <c r="M11" s="2154"/>
      <c r="N11" s="2154"/>
    </row>
    <row r="12" spans="1:25" ht="18" customHeight="1" x14ac:dyDescent="0.2">
      <c r="A12" s="29"/>
      <c r="C12" s="2154"/>
      <c r="D12" s="2154"/>
      <c r="E12" s="2154" t="s">
        <v>740</v>
      </c>
      <c r="F12" s="2154" t="s">
        <v>741</v>
      </c>
      <c r="G12" s="2154"/>
      <c r="H12" s="387"/>
      <c r="I12" s="2154" t="s">
        <v>742</v>
      </c>
      <c r="J12" s="2154"/>
      <c r="K12" s="174"/>
      <c r="L12" s="2154" t="s">
        <v>740</v>
      </c>
      <c r="M12" s="2154" t="s">
        <v>741</v>
      </c>
      <c r="N12" s="2154"/>
    </row>
    <row r="13" spans="1:25" ht="19.5" customHeight="1" x14ac:dyDescent="0.2">
      <c r="A13" s="29"/>
      <c r="C13" s="2154"/>
      <c r="D13" s="2154"/>
      <c r="E13" s="2154"/>
      <c r="F13" s="194" t="s">
        <v>1016</v>
      </c>
      <c r="G13" s="194" t="s">
        <v>1014</v>
      </c>
      <c r="H13" s="1085"/>
      <c r="I13" s="174" t="s">
        <v>1033</v>
      </c>
      <c r="J13" s="194" t="s">
        <v>749</v>
      </c>
      <c r="K13" s="174"/>
      <c r="L13" s="2154"/>
      <c r="M13" s="194" t="s">
        <v>1016</v>
      </c>
      <c r="N13" s="194" t="s">
        <v>1014</v>
      </c>
    </row>
    <row r="14" spans="1:25" ht="17.25" customHeight="1" x14ac:dyDescent="0.2">
      <c r="A14" s="29"/>
      <c r="C14" s="196">
        <v>2016</v>
      </c>
      <c r="D14" s="197">
        <v>1.8</v>
      </c>
      <c r="E14" s="197">
        <v>1.5</v>
      </c>
      <c r="F14" s="197">
        <v>1.5</v>
      </c>
      <c r="G14" s="197">
        <v>1.6</v>
      </c>
      <c r="H14" s="198"/>
      <c r="I14" s="197">
        <v>1.8</v>
      </c>
      <c r="J14" s="197">
        <v>1.9</v>
      </c>
      <c r="K14" s="198"/>
      <c r="L14" s="197">
        <v>0.3</v>
      </c>
      <c r="M14" s="197">
        <v>0.3</v>
      </c>
      <c r="N14" s="197">
        <v>0.3</v>
      </c>
    </row>
    <row r="15" spans="1:25" ht="12.75" x14ac:dyDescent="0.2">
      <c r="A15" s="29"/>
      <c r="C15" s="7" t="s">
        <v>4499</v>
      </c>
      <c r="D15" s="7"/>
      <c r="E15" s="7"/>
      <c r="F15" s="7"/>
      <c r="G15" s="7"/>
      <c r="H15" s="7"/>
      <c r="I15" s="7"/>
      <c r="J15" s="7"/>
      <c r="K15" s="7"/>
      <c r="L15" s="7"/>
      <c r="M15" s="7"/>
      <c r="N15" s="7"/>
    </row>
    <row r="16" spans="1:25"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sheetData>
  <mergeCells count="20">
    <mergeCell ref="A5:B5"/>
    <mergeCell ref="C5:Y5"/>
    <mergeCell ref="C1:E1"/>
    <mergeCell ref="A3:B3"/>
    <mergeCell ref="C3:Y3"/>
    <mergeCell ref="A4:B4"/>
    <mergeCell ref="C4:Y4"/>
    <mergeCell ref="I12:J12"/>
    <mergeCell ref="L12:L13"/>
    <mergeCell ref="M12:N12"/>
    <mergeCell ref="A6:B6"/>
    <mergeCell ref="C6:Y6"/>
    <mergeCell ref="C9:N9"/>
    <mergeCell ref="C10:C13"/>
    <mergeCell ref="D10:D13"/>
    <mergeCell ref="F10:N10"/>
    <mergeCell ref="E11:J11"/>
    <mergeCell ref="L11:N11"/>
    <mergeCell ref="E12:E13"/>
    <mergeCell ref="F12:G12"/>
  </mergeCells>
  <hyperlinks>
    <hyperlink ref="A1" location="'ODS 2.'!A1" display="REGRESAR"/>
    <hyperlink ref="C1" location="'Metadato 2.2.2'!A1" display="VER METADATO"/>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tabColor theme="0" tint="-0.499984740745262"/>
  </sheetPr>
  <dimension ref="A1:F37"/>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7.140625" style="45" customWidth="1"/>
    <col min="2" max="2" width="26.42578125" style="45" customWidth="1"/>
    <col min="3" max="3" width="24" style="45" customWidth="1"/>
    <col min="4" max="4" width="85.7109375" style="45" customWidth="1"/>
    <col min="5" max="5" width="7.7109375" style="45" customWidth="1"/>
    <col min="6" max="6" width="7.140625" style="45" customWidth="1"/>
    <col min="7" max="7" width="6.140625" style="45" customWidth="1"/>
    <col min="8" max="8" width="6.85546875" style="45" customWidth="1"/>
    <col min="9" max="9" width="2" style="45" customWidth="1"/>
    <col min="10" max="10" width="10.28515625" style="45" customWidth="1"/>
    <col min="11" max="11" width="7.7109375" style="45" customWidth="1"/>
    <col min="12" max="12" width="10.28515625" style="45" customWidth="1"/>
    <col min="13" max="13" width="0.7109375" style="45" customWidth="1"/>
    <col min="14" max="14" width="6.7109375" style="45" customWidth="1"/>
    <col min="15" max="15" width="6.42578125" style="45" customWidth="1"/>
    <col min="16"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0" customHeight="1" x14ac:dyDescent="0.25">
      <c r="A4" s="48"/>
      <c r="B4" s="2082" t="s">
        <v>856</v>
      </c>
      <c r="C4" s="2082"/>
      <c r="D4" s="49" t="s">
        <v>12</v>
      </c>
    </row>
    <row r="5" spans="1:6" ht="29.25" customHeight="1" x14ac:dyDescent="0.25">
      <c r="B5" s="2082" t="s">
        <v>769</v>
      </c>
      <c r="C5" s="2082"/>
      <c r="D5" s="49" t="s">
        <v>46</v>
      </c>
    </row>
    <row r="6" spans="1:6" ht="15" x14ac:dyDescent="0.25">
      <c r="B6" s="2082" t="s">
        <v>770</v>
      </c>
      <c r="C6" s="2082"/>
      <c r="D6" s="50" t="s">
        <v>85</v>
      </c>
    </row>
    <row r="7" spans="1:6" ht="45" x14ac:dyDescent="0.25">
      <c r="B7" s="2083" t="s">
        <v>771</v>
      </c>
      <c r="C7" s="2083"/>
      <c r="D7" s="94" t="s">
        <v>86</v>
      </c>
    </row>
    <row r="8" spans="1:6" ht="15" x14ac:dyDescent="0.25">
      <c r="B8" s="2097" t="s">
        <v>4617</v>
      </c>
      <c r="C8" s="2097"/>
      <c r="D8" s="1288" t="s">
        <v>4637</v>
      </c>
    </row>
    <row r="9" spans="1:6" ht="15" x14ac:dyDescent="0.25">
      <c r="B9" s="2097"/>
      <c r="C9" s="2097"/>
      <c r="D9" s="1285" t="s">
        <v>4638</v>
      </c>
    </row>
    <row r="10" spans="1:6" ht="15" x14ac:dyDescent="0.25">
      <c r="B10" s="52"/>
      <c r="C10" s="52"/>
      <c r="D10" s="52"/>
    </row>
    <row r="11" spans="1:6" ht="23.25" customHeight="1" x14ac:dyDescent="0.25">
      <c r="B11" s="2081" t="s">
        <v>772</v>
      </c>
      <c r="C11" s="2081"/>
      <c r="D11" s="2081"/>
    </row>
    <row r="12" spans="1:6" ht="16.5" customHeight="1" x14ac:dyDescent="0.25">
      <c r="B12" s="2093" t="s">
        <v>773</v>
      </c>
      <c r="C12" s="2094"/>
      <c r="D12" s="49" t="s">
        <v>841</v>
      </c>
    </row>
    <row r="13" spans="1:6" ht="29.25" customHeight="1" x14ac:dyDescent="0.25">
      <c r="B13" s="2095" t="s">
        <v>775</v>
      </c>
      <c r="C13" s="2095"/>
      <c r="D13" s="53" t="s">
        <v>1029</v>
      </c>
    </row>
    <row r="14" spans="1:6" ht="15" x14ac:dyDescent="0.25">
      <c r="B14" s="2082" t="s">
        <v>776</v>
      </c>
      <c r="C14" s="2082"/>
      <c r="D14" s="54" t="s">
        <v>961</v>
      </c>
    </row>
    <row r="15" spans="1:6" ht="15" x14ac:dyDescent="0.25">
      <c r="B15" s="2082" t="s">
        <v>777</v>
      </c>
      <c r="C15" s="2096"/>
      <c r="D15" s="54" t="s">
        <v>22</v>
      </c>
    </row>
    <row r="16" spans="1:6" ht="234" customHeight="1" x14ac:dyDescent="0.25">
      <c r="B16" s="2082" t="s">
        <v>778</v>
      </c>
      <c r="C16" s="2082"/>
      <c r="D16" s="57" t="s">
        <v>1034</v>
      </c>
    </row>
    <row r="17" spans="2:4" ht="334.5" customHeight="1" x14ac:dyDescent="0.25">
      <c r="B17" s="2082" t="s">
        <v>779</v>
      </c>
      <c r="C17" s="2082"/>
      <c r="D17" s="199" t="s">
        <v>1035</v>
      </c>
    </row>
    <row r="18" spans="2:4" ht="15" x14ac:dyDescent="0.25">
      <c r="B18" s="2082" t="s">
        <v>780</v>
      </c>
      <c r="C18" s="2082"/>
      <c r="D18" s="57" t="s">
        <v>857</v>
      </c>
    </row>
    <row r="19" spans="2:4" ht="15" x14ac:dyDescent="0.25">
      <c r="B19" s="2083" t="s">
        <v>782</v>
      </c>
      <c r="C19" s="2083"/>
      <c r="D19" s="49"/>
    </row>
    <row r="20" spans="2:4" ht="30" x14ac:dyDescent="0.25">
      <c r="B20" s="2084" t="s">
        <v>783</v>
      </c>
      <c r="C20" s="2085"/>
      <c r="D20" s="57" t="s">
        <v>1036</v>
      </c>
    </row>
    <row r="21" spans="2:4" ht="15" x14ac:dyDescent="0.25">
      <c r="B21" s="2082" t="s">
        <v>784</v>
      </c>
      <c r="C21" s="2082"/>
      <c r="D21" s="57" t="s">
        <v>824</v>
      </c>
    </row>
    <row r="22" spans="2:4" ht="15" x14ac:dyDescent="0.25">
      <c r="B22" s="2086" t="s">
        <v>786</v>
      </c>
      <c r="C22" s="58" t="s">
        <v>787</v>
      </c>
      <c r="D22" s="49" t="s">
        <v>742</v>
      </c>
    </row>
    <row r="23" spans="2:4" ht="15" x14ac:dyDescent="0.25">
      <c r="B23" s="2087"/>
      <c r="C23" s="59" t="s">
        <v>789</v>
      </c>
      <c r="D23" s="57" t="s">
        <v>1037</v>
      </c>
    </row>
    <row r="24" spans="2:4" ht="15" x14ac:dyDescent="0.25">
      <c r="B24" s="2088" t="s">
        <v>791</v>
      </c>
      <c r="C24" s="2088"/>
      <c r="D24" s="57" t="s">
        <v>1020</v>
      </c>
    </row>
    <row r="25" spans="2:4" ht="15" x14ac:dyDescent="0.25">
      <c r="B25" s="2088" t="s">
        <v>793</v>
      </c>
      <c r="C25" s="2088"/>
      <c r="D25" s="61" t="s">
        <v>1021</v>
      </c>
    </row>
    <row r="26" spans="2:4" ht="15" x14ac:dyDescent="0.25">
      <c r="B26" s="2082" t="s">
        <v>795</v>
      </c>
      <c r="C26" s="2082"/>
      <c r="D26" s="57" t="s">
        <v>11</v>
      </c>
    </row>
    <row r="27" spans="2:4" ht="15" x14ac:dyDescent="0.25">
      <c r="B27" s="2083" t="s">
        <v>797</v>
      </c>
      <c r="C27" s="2083"/>
      <c r="D27" s="61" t="s">
        <v>1038</v>
      </c>
    </row>
    <row r="28" spans="2:4" ht="15" x14ac:dyDescent="0.25">
      <c r="B28" s="2089" t="s">
        <v>799</v>
      </c>
      <c r="C28" s="2090"/>
      <c r="D28" s="49"/>
    </row>
    <row r="29" spans="2:4" ht="15" x14ac:dyDescent="0.25">
      <c r="B29" s="62" t="s">
        <v>800</v>
      </c>
      <c r="C29" s="63"/>
      <c r="D29" s="49"/>
    </row>
    <row r="30" spans="2:4" ht="15" x14ac:dyDescent="0.25">
      <c r="B30" s="2091" t="s">
        <v>801</v>
      </c>
      <c r="C30" s="2092"/>
      <c r="D30" s="64"/>
    </row>
    <row r="31" spans="2:4" ht="15" x14ac:dyDescent="0.25">
      <c r="B31" s="65"/>
      <c r="C31" s="65"/>
      <c r="D31" s="66"/>
    </row>
    <row r="32" spans="2:4" ht="23.25" customHeight="1" x14ac:dyDescent="0.25">
      <c r="B32" s="2081" t="s">
        <v>802</v>
      </c>
      <c r="C32" s="2081"/>
      <c r="D32" s="2081"/>
    </row>
    <row r="33" spans="2:4" ht="15" x14ac:dyDescent="0.25">
      <c r="B33" s="2079" t="s">
        <v>803</v>
      </c>
      <c r="C33" s="2080"/>
      <c r="D33" s="61" t="s">
        <v>1023</v>
      </c>
    </row>
    <row r="34" spans="2:4" ht="15" x14ac:dyDescent="0.25">
      <c r="B34" s="2079" t="s">
        <v>805</v>
      </c>
      <c r="C34" s="2080"/>
      <c r="D34" s="61" t="s">
        <v>1024</v>
      </c>
    </row>
    <row r="35" spans="2:4" ht="15" x14ac:dyDescent="0.25">
      <c r="B35" s="2079" t="s">
        <v>807</v>
      </c>
      <c r="C35" s="2080"/>
      <c r="D35" s="61" t="s">
        <v>1025</v>
      </c>
    </row>
    <row r="36" spans="2:4" ht="15" x14ac:dyDescent="0.25">
      <c r="B36" s="2079" t="s">
        <v>809</v>
      </c>
      <c r="C36" s="2080"/>
      <c r="D36" s="61" t="s">
        <v>1026</v>
      </c>
    </row>
    <row r="37" spans="2:4" ht="15" x14ac:dyDescent="0.25">
      <c r="B37" s="2079" t="s">
        <v>811</v>
      </c>
      <c r="C37" s="2080"/>
      <c r="D37" s="200" t="s">
        <v>1027</v>
      </c>
    </row>
  </sheetData>
  <mergeCells count="30">
    <mergeCell ref="B17:C17"/>
    <mergeCell ref="B3:D3"/>
    <mergeCell ref="B4:C4"/>
    <mergeCell ref="B5:C5"/>
    <mergeCell ref="B6:C6"/>
    <mergeCell ref="B7:C7"/>
    <mergeCell ref="B11:D11"/>
    <mergeCell ref="B12:C12"/>
    <mergeCell ref="B13:C13"/>
    <mergeCell ref="B14:C14"/>
    <mergeCell ref="B15:C15"/>
    <mergeCell ref="B16:C16"/>
    <mergeCell ref="B8:C9"/>
    <mergeCell ref="B32:D32"/>
    <mergeCell ref="B18:C18"/>
    <mergeCell ref="B19:C19"/>
    <mergeCell ref="B20:C20"/>
    <mergeCell ref="B21:C21"/>
    <mergeCell ref="B22:B23"/>
    <mergeCell ref="B24:C24"/>
    <mergeCell ref="B25:C25"/>
    <mergeCell ref="B26:C26"/>
    <mergeCell ref="B27:C27"/>
    <mergeCell ref="B28:C28"/>
    <mergeCell ref="B30:C30"/>
    <mergeCell ref="B33:C33"/>
    <mergeCell ref="B34:C34"/>
    <mergeCell ref="B35:C35"/>
    <mergeCell ref="B36:C36"/>
    <mergeCell ref="B37:C37"/>
  </mergeCells>
  <dataValidations count="7">
    <dataValidation allowBlank="1" showDropDown="1" showInputMessage="1" showErrorMessage="1" sqref="D14"/>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5">
      <formula1>Tipo_indicador</formula1>
    </dataValidation>
    <dataValidation type="list" allowBlank="1" showInputMessage="1" showErrorMessage="1" sqref="D26">
      <formula1>Tipo_operación</formula1>
    </dataValidation>
  </dataValidations>
  <hyperlinks>
    <hyperlink ref="B1" location="'2.2.2'!A1" display="REGRESAR"/>
    <hyperlink ref="D37" r:id="rId1"/>
    <hyperlink ref="D8" r:id="rId2"/>
    <hyperlink ref="D9" r:id="rId3"/>
  </hyperlinks>
  <pageMargins left="0.7" right="0.7" top="0.75" bottom="0.75" header="0.3" footer="0.3"/>
  <pageSetup orientation="portrait" r:id="rId4"/>
  <drawing r:id="rId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tabColor rgb="FFC00000"/>
  </sheetPr>
  <dimension ref="A1:R10"/>
  <sheetViews>
    <sheetView showGridLines="0" workbookViewId="0">
      <pane ySplit="1" topLeftCell="A2" activePane="bottomLeft" state="frozen"/>
      <selection activeCell="I38" sqref="I38"/>
      <selection pane="bottomLeft"/>
    </sheetView>
  </sheetViews>
  <sheetFormatPr baseColWidth="10" defaultColWidth="11.42578125" defaultRowHeight="11.25" x14ac:dyDescent="0.2"/>
  <cols>
    <col min="1" max="2" width="15.140625" style="26" customWidth="1"/>
    <col min="3" max="3" width="11.42578125" style="165" customWidth="1"/>
    <col min="4" max="5" width="11.42578125" style="26" customWidth="1"/>
    <col min="6" max="16384" width="11.42578125" style="26"/>
  </cols>
  <sheetData>
    <row r="1" spans="1:18" ht="15" x14ac:dyDescent="0.25">
      <c r="A1" s="25" t="s">
        <v>730</v>
      </c>
      <c r="B1" s="121"/>
      <c r="C1" s="2077" t="s">
        <v>830</v>
      </c>
      <c r="D1" s="2077"/>
    </row>
    <row r="3" spans="1:18" s="4" customFormat="1" ht="12.75" customHeight="1" x14ac:dyDescent="0.2">
      <c r="A3" s="2147" t="s">
        <v>732</v>
      </c>
      <c r="B3" s="2147"/>
      <c r="C3" s="2164" t="s">
        <v>12</v>
      </c>
      <c r="D3" s="2164"/>
      <c r="E3" s="2164"/>
      <c r="F3" s="2164"/>
      <c r="G3" s="2164"/>
      <c r="H3" s="2164"/>
      <c r="I3" s="2164"/>
      <c r="J3" s="2164"/>
      <c r="K3" s="2164"/>
      <c r="L3" s="2164"/>
      <c r="M3" s="2164"/>
      <c r="N3" s="2164"/>
      <c r="O3" s="2164"/>
      <c r="P3" s="2164"/>
      <c r="Q3" s="2164"/>
      <c r="R3" s="2164"/>
    </row>
    <row r="4" spans="1:18" s="4" customFormat="1" ht="45" customHeight="1" x14ac:dyDescent="0.2">
      <c r="A4" s="2147" t="s">
        <v>733</v>
      </c>
      <c r="B4" s="2147"/>
      <c r="C4" s="2165" t="s">
        <v>1039</v>
      </c>
      <c r="D4" s="2165"/>
      <c r="E4" s="2165"/>
      <c r="F4" s="2165"/>
      <c r="G4" s="2165"/>
      <c r="H4" s="2165"/>
      <c r="I4" s="2165"/>
      <c r="J4" s="2165"/>
      <c r="K4" s="2165"/>
      <c r="L4" s="2165"/>
      <c r="M4" s="2165"/>
      <c r="N4" s="2165"/>
      <c r="O4" s="2165"/>
      <c r="P4" s="2165"/>
      <c r="Q4" s="2165"/>
      <c r="R4" s="2165"/>
    </row>
    <row r="5" spans="1:18" s="4" customFormat="1" ht="12.75" customHeight="1" x14ac:dyDescent="0.2">
      <c r="A5" s="2147" t="s">
        <v>735</v>
      </c>
      <c r="B5" s="2147"/>
      <c r="C5" s="2164" t="s">
        <v>1040</v>
      </c>
      <c r="D5" s="2164"/>
      <c r="E5" s="2164"/>
      <c r="F5" s="2164"/>
      <c r="G5" s="2164"/>
      <c r="H5" s="2164"/>
      <c r="I5" s="2164"/>
      <c r="J5" s="2164"/>
      <c r="K5" s="2164"/>
      <c r="L5" s="2164"/>
      <c r="M5" s="2164"/>
      <c r="N5" s="2164"/>
      <c r="O5" s="2164"/>
      <c r="P5" s="2164"/>
      <c r="Q5" s="2164"/>
      <c r="R5" s="2164"/>
    </row>
    <row r="6" spans="1:18" s="4" customFormat="1" ht="12.75" x14ac:dyDescent="0.2">
      <c r="A6" s="2147" t="s">
        <v>815</v>
      </c>
      <c r="B6" s="2147"/>
      <c r="C6" s="2163"/>
      <c r="D6" s="2163"/>
      <c r="E6" s="2163"/>
      <c r="F6" s="2163"/>
      <c r="G6" s="2163"/>
      <c r="H6" s="2163"/>
      <c r="I6" s="2163"/>
      <c r="J6" s="2163"/>
      <c r="K6" s="2163"/>
      <c r="L6" s="2163"/>
      <c r="M6" s="2163"/>
      <c r="N6" s="2163"/>
      <c r="O6" s="2163"/>
      <c r="P6" s="2163"/>
      <c r="Q6" s="2163"/>
      <c r="R6" s="2163"/>
    </row>
    <row r="9" spans="1:18" ht="11.25" customHeight="1" x14ac:dyDescent="0.2">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2.'!A1" display="REGRESAR"/>
    <hyperlink ref="C1" location="'Metadato 2.3.1'!A1" display="VER METADATO"/>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
    <tabColor theme="0" tint="-0.499984740745262"/>
  </sheetPr>
  <dimension ref="A1:F36"/>
  <sheetViews>
    <sheetView showGridLines="0" zoomScaleNormal="100" workbookViewId="0">
      <pane ySplit="1" topLeftCell="A2" activePane="bottomLeft" state="frozen"/>
      <selection activeCell="I38" sqref="I38"/>
      <selection pane="bottomLeft" activeCell="B9" sqref="B9"/>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0" x14ac:dyDescent="0.25">
      <c r="A4" s="48"/>
      <c r="B4" s="2082" t="s">
        <v>856</v>
      </c>
      <c r="C4" s="2082"/>
      <c r="D4" s="49" t="s">
        <v>12</v>
      </c>
    </row>
    <row r="5" spans="1:6" ht="90" x14ac:dyDescent="0.25">
      <c r="B5" s="2082" t="s">
        <v>769</v>
      </c>
      <c r="C5" s="2082"/>
      <c r="D5" s="49" t="s">
        <v>50</v>
      </c>
    </row>
    <row r="6" spans="1:6" ht="15" x14ac:dyDescent="0.25">
      <c r="B6" s="2082" t="s">
        <v>770</v>
      </c>
      <c r="C6" s="2082"/>
      <c r="D6" s="50" t="s">
        <v>88</v>
      </c>
    </row>
    <row r="7" spans="1:6" ht="30" x14ac:dyDescent="0.25">
      <c r="B7" s="2083" t="s">
        <v>771</v>
      </c>
      <c r="C7" s="2083"/>
      <c r="D7" s="94" t="s">
        <v>89</v>
      </c>
    </row>
    <row r="8" spans="1:6" ht="15" x14ac:dyDescent="0.25">
      <c r="B8" s="2083" t="s">
        <v>4617</v>
      </c>
      <c r="C8" s="2083"/>
      <c r="D8" s="1285" t="s">
        <v>4639</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49"/>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30" x14ac:dyDescent="0.25">
      <c r="B28" s="62" t="s">
        <v>800</v>
      </c>
      <c r="C28" s="63"/>
      <c r="D28" s="57" t="s">
        <v>1041</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2.3.1'!A1" display="REGRESAR"/>
    <hyperlink ref="D8" r:id="rId1"/>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
  <dimension ref="A1:AD47"/>
  <sheetViews>
    <sheetView showGridLines="0" workbookViewId="0">
      <pane ySplit="1" topLeftCell="A2" activePane="bottomLeft" state="frozen"/>
      <selection activeCell="B24" sqref="B24:C24"/>
      <selection pane="bottomLeft" activeCell="C9" sqref="C9:N9"/>
    </sheetView>
  </sheetViews>
  <sheetFormatPr baseColWidth="10" defaultColWidth="11.42578125" defaultRowHeight="11.25" x14ac:dyDescent="0.2"/>
  <cols>
    <col min="1" max="2" width="15.5703125" style="26" customWidth="1"/>
    <col min="3" max="3" width="6" style="26" customWidth="1"/>
    <col min="4" max="4" width="7.7109375" style="26" customWidth="1"/>
    <col min="5" max="5" width="7" style="26" customWidth="1"/>
    <col min="6" max="6" width="6" style="26" customWidth="1"/>
    <col min="7" max="8" width="10.42578125" style="26" customWidth="1"/>
    <col min="9" max="9" width="0.85546875" style="26" customWidth="1"/>
    <col min="10" max="10" width="7.85546875" style="26" customWidth="1"/>
    <col min="11" max="11" width="7.28515625" style="26" customWidth="1"/>
    <col min="12" max="12" width="6" style="26" customWidth="1"/>
    <col min="13" max="14" width="9.5703125" style="26" customWidth="1"/>
    <col min="15" max="15" width="8.28515625" style="26" hidden="1" customWidth="1"/>
    <col min="16" max="17" width="7" style="26" hidden="1" customWidth="1"/>
    <col min="18" max="18" width="6" style="26" hidden="1" customWidth="1"/>
    <col min="19" max="19" width="8.7109375" style="26" hidden="1" customWidth="1"/>
    <col min="20" max="38" width="8.7109375" style="26" customWidth="1"/>
    <col min="39" max="16384" width="11.42578125" style="26"/>
  </cols>
  <sheetData>
    <row r="1" spans="1:30" ht="15" x14ac:dyDescent="0.25">
      <c r="A1" s="25" t="s">
        <v>730</v>
      </c>
      <c r="C1" s="2077" t="s">
        <v>830</v>
      </c>
      <c r="D1" s="2077"/>
      <c r="E1" s="2077"/>
    </row>
    <row r="3" spans="1:30" ht="12.75" x14ac:dyDescent="0.2">
      <c r="A3" s="2147" t="s">
        <v>732</v>
      </c>
      <c r="B3" s="2147"/>
      <c r="C3" s="2155" t="s">
        <v>12</v>
      </c>
      <c r="D3" s="2156"/>
      <c r="E3" s="2156"/>
      <c r="F3" s="2156"/>
      <c r="G3" s="2156"/>
      <c r="H3" s="2156"/>
      <c r="I3" s="2156"/>
      <c r="J3" s="2156"/>
      <c r="K3" s="2156"/>
      <c r="L3" s="2156"/>
      <c r="M3" s="2156"/>
      <c r="N3" s="2156"/>
      <c r="O3" s="2156"/>
      <c r="P3" s="2156"/>
      <c r="Q3" s="2156"/>
      <c r="R3" s="2156"/>
      <c r="S3" s="2156"/>
      <c r="T3" s="2156"/>
      <c r="U3" s="2156"/>
      <c r="V3" s="2156"/>
      <c r="W3" s="2156"/>
      <c r="X3" s="2156"/>
      <c r="Y3" s="2156"/>
      <c r="Z3" s="2156"/>
      <c r="AA3" s="2156"/>
      <c r="AB3" s="2156"/>
      <c r="AC3" s="2156"/>
      <c r="AD3" s="2170"/>
    </row>
    <row r="4" spans="1:30" ht="31.5" customHeight="1" x14ac:dyDescent="0.2">
      <c r="A4" s="2147" t="s">
        <v>733</v>
      </c>
      <c r="B4" s="2147"/>
      <c r="C4" s="2155" t="s">
        <v>1039</v>
      </c>
      <c r="D4" s="2156"/>
      <c r="E4" s="2156"/>
      <c r="F4" s="2156"/>
      <c r="G4" s="2156"/>
      <c r="H4" s="2156"/>
      <c r="I4" s="2156"/>
      <c r="J4" s="2156"/>
      <c r="K4" s="2156"/>
      <c r="L4" s="2156"/>
      <c r="M4" s="2156"/>
      <c r="N4" s="2156"/>
      <c r="O4" s="2156"/>
      <c r="P4" s="2156"/>
      <c r="Q4" s="2156"/>
      <c r="R4" s="2157"/>
      <c r="S4" s="2157"/>
      <c r="T4" s="2157"/>
      <c r="U4" s="2157"/>
      <c r="V4" s="2157"/>
      <c r="W4" s="2157"/>
      <c r="X4" s="2157"/>
      <c r="Y4" s="2157"/>
      <c r="Z4" s="2157"/>
      <c r="AA4" s="2157"/>
      <c r="AB4" s="2157"/>
      <c r="AC4" s="2157"/>
      <c r="AD4" s="2158"/>
    </row>
    <row r="5" spans="1:30" s="76" customFormat="1" ht="15" x14ac:dyDescent="0.2">
      <c r="A5" s="2147" t="s">
        <v>735</v>
      </c>
      <c r="B5" s="2147"/>
      <c r="C5" s="2155" t="s">
        <v>1042</v>
      </c>
      <c r="D5" s="2156"/>
      <c r="E5" s="2156"/>
      <c r="F5" s="2156"/>
      <c r="G5" s="2156"/>
      <c r="H5" s="2156"/>
      <c r="I5" s="2156"/>
      <c r="J5" s="2156"/>
      <c r="K5" s="2156"/>
      <c r="L5" s="2156"/>
      <c r="M5" s="2156"/>
      <c r="N5" s="2156"/>
      <c r="O5" s="2156"/>
      <c r="P5" s="2156"/>
      <c r="Q5" s="2156"/>
      <c r="R5" s="2157"/>
      <c r="S5" s="2157"/>
      <c r="T5" s="2157"/>
      <c r="U5" s="2157"/>
      <c r="V5" s="2157"/>
      <c r="W5" s="2157"/>
      <c r="X5" s="2157"/>
      <c r="Y5" s="2157"/>
      <c r="Z5" s="2157"/>
      <c r="AA5" s="2157"/>
      <c r="AB5" s="2157"/>
      <c r="AC5" s="2157"/>
      <c r="AD5" s="2158"/>
    </row>
    <row r="6" spans="1:30" s="76" customFormat="1" ht="15" x14ac:dyDescent="0.2">
      <c r="A6" s="2147" t="s">
        <v>815</v>
      </c>
      <c r="B6" s="2147"/>
      <c r="C6" s="2155" t="s">
        <v>4432</v>
      </c>
      <c r="D6" s="2156"/>
      <c r="E6" s="2156"/>
      <c r="F6" s="2156"/>
      <c r="G6" s="2156"/>
      <c r="H6" s="2156"/>
      <c r="I6" s="2156"/>
      <c r="J6" s="2156"/>
      <c r="K6" s="2156"/>
      <c r="L6" s="2156"/>
      <c r="M6" s="2156"/>
      <c r="N6" s="2156"/>
      <c r="O6" s="2156"/>
      <c r="P6" s="2156"/>
      <c r="Q6" s="2156"/>
      <c r="R6" s="2157"/>
      <c r="S6" s="2157"/>
      <c r="T6" s="2157"/>
      <c r="U6" s="2157"/>
      <c r="V6" s="2157"/>
      <c r="W6" s="2157"/>
      <c r="X6" s="2157"/>
      <c r="Y6" s="2157"/>
      <c r="Z6" s="2157"/>
      <c r="AA6" s="2157"/>
      <c r="AB6" s="2157"/>
      <c r="AC6" s="2157"/>
      <c r="AD6" s="2158"/>
    </row>
    <row r="7" spans="1:30" s="76" customFormat="1" ht="15" x14ac:dyDescent="0.2">
      <c r="A7" s="201"/>
      <c r="B7" s="202"/>
      <c r="C7" s="96"/>
      <c r="D7" s="203"/>
      <c r="E7" s="203"/>
      <c r="F7" s="203"/>
      <c r="G7" s="203"/>
      <c r="H7" s="203"/>
      <c r="I7" s="203"/>
      <c r="J7" s="203"/>
      <c r="K7" s="203"/>
      <c r="L7" s="203"/>
      <c r="M7" s="203"/>
      <c r="N7" s="203"/>
      <c r="O7" s="203"/>
      <c r="P7" s="203"/>
      <c r="Q7" s="203"/>
      <c r="R7" s="203"/>
      <c r="S7" s="203"/>
      <c r="T7" s="203"/>
      <c r="U7" s="203"/>
      <c r="V7" s="203"/>
      <c r="W7" s="203"/>
      <c r="X7" s="203"/>
      <c r="Y7" s="203"/>
      <c r="Z7" s="203"/>
      <c r="AA7" s="203"/>
      <c r="AB7" s="203"/>
      <c r="AC7" s="203"/>
      <c r="AD7" s="203"/>
    </row>
    <row r="8" spans="1:30" s="76" customFormat="1" ht="15" x14ac:dyDescent="0.2">
      <c r="A8" s="201"/>
      <c r="B8" s="202"/>
      <c r="C8" s="96"/>
      <c r="D8" s="203"/>
      <c r="E8" s="203"/>
      <c r="F8" s="203"/>
      <c r="G8" s="203"/>
      <c r="H8" s="203"/>
      <c r="I8" s="203"/>
      <c r="J8" s="203"/>
      <c r="K8" s="203"/>
      <c r="L8" s="203"/>
      <c r="M8" s="203"/>
      <c r="N8" s="203"/>
      <c r="O8" s="203"/>
      <c r="P8" s="203"/>
      <c r="Q8" s="203"/>
      <c r="R8" s="203"/>
      <c r="S8" s="203"/>
      <c r="T8" s="203"/>
      <c r="U8" s="203"/>
      <c r="V8" s="203"/>
      <c r="W8" s="203"/>
      <c r="X8" s="203"/>
      <c r="Y8" s="203"/>
      <c r="Z8" s="203"/>
      <c r="AA8" s="203"/>
      <c r="AB8" s="203"/>
      <c r="AC8" s="203"/>
      <c r="AD8" s="203"/>
    </row>
    <row r="9" spans="1:30" ht="29.25" customHeight="1" x14ac:dyDescent="0.2">
      <c r="C9" s="2166" t="s">
        <v>4432</v>
      </c>
      <c r="D9" s="2166"/>
      <c r="E9" s="2166"/>
      <c r="F9" s="2166"/>
      <c r="G9" s="2166"/>
      <c r="H9" s="2166"/>
      <c r="I9" s="2166"/>
      <c r="J9" s="2166"/>
      <c r="K9" s="2166"/>
      <c r="L9" s="2166"/>
      <c r="M9" s="2166"/>
      <c r="N9" s="2166"/>
      <c r="O9" s="204"/>
      <c r="P9" s="204"/>
      <c r="Q9" s="204"/>
      <c r="R9" s="204"/>
      <c r="S9" s="204"/>
    </row>
    <row r="10" spans="1:30" ht="15.75" customHeight="1" x14ac:dyDescent="0.2">
      <c r="C10" s="2070" t="s">
        <v>739</v>
      </c>
      <c r="D10" s="2070" t="s">
        <v>1043</v>
      </c>
      <c r="E10" s="2070"/>
      <c r="F10" s="2070"/>
      <c r="G10" s="2070"/>
      <c r="H10" s="2070"/>
      <c r="I10" s="2070"/>
      <c r="J10" s="2070"/>
      <c r="K10" s="2070"/>
      <c r="L10" s="2070"/>
      <c r="M10" s="2070"/>
      <c r="N10" s="2070"/>
      <c r="O10" s="204"/>
      <c r="P10" s="204"/>
      <c r="Q10" s="204"/>
      <c r="R10" s="204"/>
      <c r="S10" s="204"/>
    </row>
    <row r="11" spans="1:30" ht="15" customHeight="1" x14ac:dyDescent="0.2">
      <c r="C11" s="2070"/>
      <c r="D11" s="2154" t="s">
        <v>835</v>
      </c>
      <c r="E11" s="2154"/>
      <c r="F11" s="2154"/>
      <c r="G11" s="2154"/>
      <c r="H11" s="2154"/>
      <c r="I11" s="1822"/>
      <c r="J11" s="2070" t="s">
        <v>1044</v>
      </c>
      <c r="K11" s="2070"/>
      <c r="L11" s="2070"/>
      <c r="M11" s="2070"/>
      <c r="N11" s="2070"/>
      <c r="O11" s="2167" t="s">
        <v>1045</v>
      </c>
      <c r="P11" s="2167"/>
      <c r="Q11" s="2167"/>
      <c r="R11" s="2167"/>
      <c r="S11" s="2168"/>
    </row>
    <row r="12" spans="1:30" ht="25.5" x14ac:dyDescent="0.2">
      <c r="C12" s="2070"/>
      <c r="D12" s="2154" t="s">
        <v>740</v>
      </c>
      <c r="E12" s="2070" t="s">
        <v>1046</v>
      </c>
      <c r="F12" s="2070" t="s">
        <v>4433</v>
      </c>
      <c r="G12" s="2070"/>
      <c r="H12" s="2070"/>
      <c r="I12" s="1815"/>
      <c r="J12" s="2070" t="s">
        <v>740</v>
      </c>
      <c r="K12" s="2070" t="s">
        <v>1046</v>
      </c>
      <c r="L12" s="2070" t="s">
        <v>4433</v>
      </c>
      <c r="M12" s="2070"/>
      <c r="N12" s="2070"/>
      <c r="O12" s="205" t="s">
        <v>740</v>
      </c>
      <c r="P12" s="206" t="s">
        <v>1046</v>
      </c>
      <c r="Q12" s="2169" t="s">
        <v>1047</v>
      </c>
      <c r="R12" s="2167"/>
      <c r="S12" s="2168"/>
    </row>
    <row r="13" spans="1:30" ht="25.5" x14ac:dyDescent="0.2">
      <c r="C13" s="2070"/>
      <c r="D13" s="2154"/>
      <c r="E13" s="2070"/>
      <c r="F13" s="1822" t="s">
        <v>740</v>
      </c>
      <c r="G13" s="1815" t="s">
        <v>4434</v>
      </c>
      <c r="H13" s="1815" t="s">
        <v>4435</v>
      </c>
      <c r="I13" s="1822"/>
      <c r="J13" s="2070"/>
      <c r="K13" s="2070"/>
      <c r="L13" s="1822" t="s">
        <v>740</v>
      </c>
      <c r="M13" s="1815" t="s">
        <v>4434</v>
      </c>
      <c r="N13" s="1815" t="s">
        <v>1048</v>
      </c>
      <c r="O13" s="207"/>
      <c r="P13" s="207"/>
      <c r="Q13" s="208" t="s">
        <v>740</v>
      </c>
      <c r="R13" s="209" t="s">
        <v>1049</v>
      </c>
      <c r="S13" s="209" t="s">
        <v>1050</v>
      </c>
    </row>
    <row r="14" spans="1:30" ht="12.75" x14ac:dyDescent="0.2">
      <c r="C14" s="210">
        <v>2010</v>
      </c>
      <c r="D14" s="1113">
        <v>2160.613346049297</v>
      </c>
      <c r="E14" s="1113">
        <v>1815.6224944351011</v>
      </c>
      <c r="F14" s="1113">
        <v>3673.8545414116443</v>
      </c>
      <c r="G14" s="1113">
        <v>3684.0683575811809</v>
      </c>
      <c r="H14" s="1113">
        <v>2608.8637027145182</v>
      </c>
      <c r="I14" s="1114"/>
      <c r="J14" s="1113">
        <v>2121.0451309860719</v>
      </c>
      <c r="K14" s="1113">
        <v>1612.2147463300748</v>
      </c>
      <c r="L14" s="1113">
        <v>5327.2676009875486</v>
      </c>
      <c r="M14" s="1113">
        <v>4218.736868564858</v>
      </c>
      <c r="N14" s="1113">
        <v>2033.0550275630569</v>
      </c>
      <c r="O14" s="211">
        <v>2192.699342951073</v>
      </c>
      <c r="P14" s="211">
        <v>1875.3725009830455</v>
      </c>
      <c r="Q14" s="211">
        <v>3515.7448446530298</v>
      </c>
      <c r="R14" s="211">
        <v>2415.4272882779455</v>
      </c>
      <c r="S14" s="212">
        <v>3563.589583575807</v>
      </c>
    </row>
    <row r="15" spans="1:30" ht="12.75" x14ac:dyDescent="0.2">
      <c r="C15" s="210">
        <v>2011</v>
      </c>
      <c r="D15" s="1113">
        <v>1857.8058845211226</v>
      </c>
      <c r="E15" s="1113">
        <v>1640.7976632843449</v>
      </c>
      <c r="F15" s="1113">
        <v>3019.1209795812192</v>
      </c>
      <c r="G15" s="1113">
        <v>2632.8188068725822</v>
      </c>
      <c r="H15" s="1113">
        <v>4900.2649602426354</v>
      </c>
      <c r="I15" s="1114"/>
      <c r="J15" s="1113">
        <v>1653.0419187700734</v>
      </c>
      <c r="K15" s="1113">
        <v>1441.305714430209</v>
      </c>
      <c r="L15" s="1113">
        <v>3046.177753947487</v>
      </c>
      <c r="M15" s="1113">
        <v>2503.9152979872583</v>
      </c>
      <c r="N15" s="1113">
        <v>3797.4139316448441</v>
      </c>
      <c r="O15" s="211">
        <v>1954.0760693668396</v>
      </c>
      <c r="P15" s="211">
        <v>1730.9028983681101</v>
      </c>
      <c r="Q15" s="211">
        <v>3101.4786250175762</v>
      </c>
      <c r="R15" s="211">
        <v>2280.4549701260717</v>
      </c>
      <c r="S15" s="212">
        <v>3924.2469757523631</v>
      </c>
    </row>
    <row r="16" spans="1:30" ht="12.75" x14ac:dyDescent="0.2">
      <c r="C16" s="210">
        <v>2012</v>
      </c>
      <c r="D16" s="1113">
        <v>1625.4163516867145</v>
      </c>
      <c r="E16" s="1113">
        <v>1382.0165879589886</v>
      </c>
      <c r="F16" s="1113">
        <v>3268.9240481444749</v>
      </c>
      <c r="G16" s="1113">
        <v>2485.7952136168064</v>
      </c>
      <c r="H16" s="1113">
        <v>4579.1108962479266</v>
      </c>
      <c r="I16" s="1114"/>
      <c r="J16" s="1113">
        <v>1556.0636756022784</v>
      </c>
      <c r="K16" s="1113">
        <v>1126.410433418871</v>
      </c>
      <c r="L16" s="1113">
        <v>4576.3327131510796</v>
      </c>
      <c r="M16" s="1113">
        <v>2780.5611378916083</v>
      </c>
      <c r="N16" s="1113">
        <v>4144.7786911558596</v>
      </c>
      <c r="O16" s="211">
        <v>1666.3269913427694</v>
      </c>
      <c r="P16" s="211">
        <v>1449.111357505607</v>
      </c>
      <c r="Q16" s="211">
        <v>3081.1472596864637</v>
      </c>
      <c r="R16" s="211">
        <v>2015.9466731342181</v>
      </c>
      <c r="S16" s="212">
        <v>4195.79005470624</v>
      </c>
    </row>
    <row r="17" spans="3:19" ht="12.75" x14ac:dyDescent="0.2">
      <c r="C17" s="210">
        <v>2013</v>
      </c>
      <c r="D17" s="1113">
        <v>1800.5068003215001</v>
      </c>
      <c r="E17" s="1113">
        <v>1550.2600769809119</v>
      </c>
      <c r="F17" s="1113">
        <v>3254.3349527713308</v>
      </c>
      <c r="G17" s="1113">
        <v>2843.6616490076685</v>
      </c>
      <c r="H17" s="1113">
        <v>4337.4737504076838</v>
      </c>
      <c r="I17" s="1114"/>
      <c r="J17" s="1113">
        <v>1355.6811275849116</v>
      </c>
      <c r="K17" s="1113">
        <v>1172.2837514326663</v>
      </c>
      <c r="L17" s="1113">
        <v>2597.927880402448</v>
      </c>
      <c r="M17" s="1113">
        <v>2269.1003886662716</v>
      </c>
      <c r="N17" s="1113">
        <v>3817.3654680063555</v>
      </c>
      <c r="O17" s="211">
        <v>1935.3843810276317</v>
      </c>
      <c r="P17" s="211">
        <v>1643.2874105614653</v>
      </c>
      <c r="Q17" s="211">
        <v>3641.0530435258611</v>
      </c>
      <c r="R17" s="211">
        <v>2367.7292875529279</v>
      </c>
      <c r="S17" s="212">
        <v>3855.7410802978065</v>
      </c>
    </row>
    <row r="18" spans="3:19" ht="12.75" x14ac:dyDescent="0.2">
      <c r="C18" s="210">
        <v>2014</v>
      </c>
      <c r="D18" s="1113">
        <v>2082.6635494006173</v>
      </c>
      <c r="E18" s="1113">
        <v>1814.8809582567351</v>
      </c>
      <c r="F18" s="1113">
        <v>3519.6594979837223</v>
      </c>
      <c r="G18" s="1113">
        <v>3069.27949480603</v>
      </c>
      <c r="H18" s="1113">
        <v>4098.9800090756162</v>
      </c>
      <c r="I18" s="1114"/>
      <c r="J18" s="1113">
        <v>1748.6775692796382</v>
      </c>
      <c r="K18" s="1113">
        <v>1277.4345192502969</v>
      </c>
      <c r="L18" s="1113">
        <v>4464.2425669836093</v>
      </c>
      <c r="M18" s="1113">
        <v>4466.6045463084647</v>
      </c>
      <c r="N18" s="1113">
        <v>4062.4589700313886</v>
      </c>
      <c r="O18" s="211">
        <v>2283.5920618255191</v>
      </c>
      <c r="P18" s="211">
        <v>2037.7194386369431</v>
      </c>
      <c r="Q18" s="211">
        <v>3580.4165118990504</v>
      </c>
      <c r="R18" s="211">
        <v>2762.3988887193814</v>
      </c>
      <c r="S18" s="212">
        <v>3779.1449146229224</v>
      </c>
    </row>
    <row r="19" spans="3:19" ht="12.75" x14ac:dyDescent="0.2">
      <c r="C19" s="210">
        <v>2015</v>
      </c>
      <c r="D19" s="1113">
        <v>2114.6588638647199</v>
      </c>
      <c r="E19" s="1113">
        <v>1816.9546074137893</v>
      </c>
      <c r="F19" s="1113">
        <v>3743.6985514820508</v>
      </c>
      <c r="G19" s="1113">
        <v>3205.7880817190903</v>
      </c>
      <c r="H19" s="1113">
        <v>4703.5115649961708</v>
      </c>
      <c r="I19" s="1114"/>
      <c r="J19" s="1113">
        <v>1669.3972627501896</v>
      </c>
      <c r="K19" s="1113">
        <v>1555.6292337639075</v>
      </c>
      <c r="L19" s="1113">
        <v>2574.3923269353627</v>
      </c>
      <c r="M19" s="1113">
        <v>2211.9182686132353</v>
      </c>
      <c r="N19" s="1113">
        <v>4174.2700554316179</v>
      </c>
      <c r="O19" s="213">
        <v>2295.814933850173</v>
      </c>
      <c r="P19" s="213">
        <v>1960.8415613990317</v>
      </c>
      <c r="Q19" s="213">
        <v>4063.8359322251176</v>
      </c>
      <c r="R19" s="213">
        <v>2670.9431418252916</v>
      </c>
      <c r="S19" s="214">
        <v>4356.3395509092234</v>
      </c>
    </row>
    <row r="20" spans="3:19" ht="12.75" x14ac:dyDescent="0.2">
      <c r="C20" s="210">
        <v>2016</v>
      </c>
      <c r="D20" s="1113">
        <v>2132.3575489859822</v>
      </c>
      <c r="E20" s="1113">
        <v>1822.7402149744682</v>
      </c>
      <c r="F20" s="1113">
        <v>3539.8339751197832</v>
      </c>
      <c r="G20" s="1113">
        <v>2670.0741800812211</v>
      </c>
      <c r="H20" s="1113">
        <v>3861.5733497481929</v>
      </c>
      <c r="I20" s="1114"/>
      <c r="J20" s="1113">
        <v>1427.2642846289991</v>
      </c>
      <c r="K20" s="1113">
        <v>1104.8595530776315</v>
      </c>
      <c r="L20" s="1113">
        <v>3145.5007365505189</v>
      </c>
      <c r="M20" s="1113">
        <v>2431.679303811713</v>
      </c>
      <c r="N20" s="1113">
        <v>4985.4155374886313</v>
      </c>
    </row>
    <row r="21" spans="3:19" ht="12.75" x14ac:dyDescent="0.2">
      <c r="C21" s="210">
        <v>2017</v>
      </c>
      <c r="D21" s="1328">
        <v>2224.0702003718384</v>
      </c>
      <c r="E21" s="1328">
        <v>1804.9078349250497</v>
      </c>
      <c r="F21" s="1328">
        <v>4048.1166762177209</v>
      </c>
      <c r="G21" s="1328">
        <v>3004.4415695464822</v>
      </c>
      <c r="H21" s="1328">
        <v>4504.3573275316849</v>
      </c>
      <c r="I21" s="1114"/>
      <c r="J21" s="1328">
        <v>1661.9052258007162</v>
      </c>
      <c r="K21" s="1328">
        <v>1249.9157453830046</v>
      </c>
      <c r="L21" s="1328">
        <v>3662.1453405717484</v>
      </c>
      <c r="M21" s="1328">
        <v>2984.0171260500119</v>
      </c>
      <c r="N21" s="1328">
        <v>4665.9694933448818</v>
      </c>
    </row>
    <row r="22" spans="3:19" s="903" customFormat="1" ht="12.75" x14ac:dyDescent="0.2">
      <c r="C22" s="1062">
        <v>2018</v>
      </c>
      <c r="D22" s="785">
        <v>2036.7543088754501</v>
      </c>
      <c r="E22" s="785">
        <v>1695.0178116154757</v>
      </c>
      <c r="F22" s="785">
        <v>3619.7357279962453</v>
      </c>
      <c r="G22" s="785">
        <v>3020.1667133203809</v>
      </c>
      <c r="H22" s="785">
        <v>6310.6355770228047</v>
      </c>
      <c r="I22" s="1130"/>
      <c r="J22" s="785">
        <v>1704.346481936152</v>
      </c>
      <c r="K22" s="785">
        <v>1282.6934961717741</v>
      </c>
      <c r="L22" s="785">
        <v>3288.164708074185</v>
      </c>
      <c r="M22" s="785">
        <v>2920.3023145645252</v>
      </c>
      <c r="N22" s="785">
        <v>6763.5328469317055</v>
      </c>
    </row>
    <row r="23" spans="3:19" s="903" customFormat="1" ht="12.75" x14ac:dyDescent="0.2">
      <c r="C23" s="4" t="s">
        <v>5939</v>
      </c>
      <c r="D23" s="4"/>
      <c r="E23" s="4"/>
      <c r="F23" s="4"/>
      <c r="G23" s="4"/>
      <c r="H23" s="4"/>
      <c r="I23" s="4"/>
      <c r="J23" s="4"/>
      <c r="K23" s="4"/>
      <c r="L23" s="4"/>
      <c r="M23" s="4"/>
      <c r="N23" s="4"/>
    </row>
    <row r="24" spans="3:19" ht="12.75" x14ac:dyDescent="0.2">
      <c r="C24" s="4"/>
      <c r="D24" s="4"/>
      <c r="E24" s="4"/>
      <c r="F24" s="4"/>
      <c r="G24" s="4"/>
      <c r="H24" s="4"/>
      <c r="I24" s="4"/>
      <c r="J24" s="4"/>
      <c r="K24" s="4"/>
      <c r="L24" s="4"/>
      <c r="M24" s="4"/>
      <c r="N24" s="4"/>
    </row>
    <row r="26" spans="3:19" ht="15" x14ac:dyDescent="0.2">
      <c r="C26" s="109" t="s">
        <v>5941</v>
      </c>
    </row>
    <row r="47" spans="3:3" ht="12.75" x14ac:dyDescent="0.2">
      <c r="C47" s="44" t="s">
        <v>5940</v>
      </c>
    </row>
  </sheetData>
  <mergeCells count="22">
    <mergeCell ref="A5:B5"/>
    <mergeCell ref="C5:AD5"/>
    <mergeCell ref="C1:E1"/>
    <mergeCell ref="A3:B3"/>
    <mergeCell ref="C3:AD3"/>
    <mergeCell ref="A4:B4"/>
    <mergeCell ref="C4:AD4"/>
    <mergeCell ref="A6:B6"/>
    <mergeCell ref="C6:AD6"/>
    <mergeCell ref="C9:N9"/>
    <mergeCell ref="C10:C13"/>
    <mergeCell ref="D10:N10"/>
    <mergeCell ref="D11:H11"/>
    <mergeCell ref="J11:N11"/>
    <mergeCell ref="O11:S11"/>
    <mergeCell ref="D12:D13"/>
    <mergeCell ref="E12:E13"/>
    <mergeCell ref="F12:H12"/>
    <mergeCell ref="J12:J13"/>
    <mergeCell ref="K12:K13"/>
    <mergeCell ref="L12:N12"/>
    <mergeCell ref="Q12:S12"/>
  </mergeCells>
  <hyperlinks>
    <hyperlink ref="A1" location="'ODS 2.'!A1" display="REGRESAR"/>
    <hyperlink ref="C1" location="'Metadato 2.3.2'!A1" display="VER METADATO"/>
  </hyperlinks>
  <pageMargins left="0.7" right="0.7" top="0.75" bottom="0.75" header="0.3" footer="0.3"/>
  <pageSetup orientation="portrait" horizontalDpi="4294967294" verticalDpi="4294967294"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
    <tabColor theme="0" tint="-0.499984740745262"/>
  </sheetPr>
  <dimension ref="A1:AJ37"/>
  <sheetViews>
    <sheetView showGridLines="0" zoomScaleNormal="100" workbookViewId="0">
      <pane ySplit="1" topLeftCell="A2" activePane="bottomLeft" state="frozen"/>
      <selection activeCell="C24" sqref="C24"/>
      <selection pane="bottomLeft" activeCell="B1" sqref="B1"/>
    </sheetView>
  </sheetViews>
  <sheetFormatPr baseColWidth="10" defaultColWidth="11.42578125" defaultRowHeight="11.25" x14ac:dyDescent="0.25"/>
  <cols>
    <col min="1" max="1" width="6" style="45" customWidth="1"/>
    <col min="2" max="2" width="26.42578125" style="45" customWidth="1"/>
    <col min="3" max="3" width="24" style="45" customWidth="1"/>
    <col min="4" max="4" width="88" style="45" customWidth="1"/>
    <col min="5" max="5" width="6" style="45" customWidth="1"/>
    <col min="6" max="6" width="7.140625" style="45" customWidth="1"/>
    <col min="7" max="7" width="0.85546875" style="45" customWidth="1"/>
    <col min="8" max="8" width="7.85546875" style="45" customWidth="1"/>
    <col min="9" max="9" width="7.28515625" style="45" customWidth="1"/>
    <col min="10" max="11" width="6" style="45" customWidth="1"/>
    <col min="12" max="12" width="6.5703125" style="45" customWidth="1"/>
    <col min="13" max="13" width="8.28515625" style="45" hidden="1" customWidth="1"/>
    <col min="14" max="15" width="7" style="45" hidden="1" customWidth="1"/>
    <col min="16" max="16" width="6" style="45" hidden="1" customWidth="1"/>
    <col min="17" max="17" width="8.7109375" style="45" hidden="1" customWidth="1"/>
    <col min="18" max="36" width="8.7109375" style="45" customWidth="1"/>
    <col min="3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0" x14ac:dyDescent="0.25">
      <c r="A4" s="48"/>
      <c r="B4" s="2082" t="s">
        <v>856</v>
      </c>
      <c r="C4" s="2082"/>
      <c r="D4" s="910" t="s">
        <v>12</v>
      </c>
    </row>
    <row r="5" spans="1:6" ht="76.5" customHeight="1" x14ac:dyDescent="0.25">
      <c r="B5" s="2082" t="s">
        <v>769</v>
      </c>
      <c r="C5" s="2082"/>
      <c r="D5" s="910" t="s">
        <v>50</v>
      </c>
    </row>
    <row r="6" spans="1:6" ht="15" x14ac:dyDescent="0.25">
      <c r="B6" s="2082" t="s">
        <v>770</v>
      </c>
      <c r="C6" s="2082"/>
      <c r="D6" s="911" t="s">
        <v>91</v>
      </c>
    </row>
    <row r="7" spans="1:6" ht="27.75" customHeight="1" x14ac:dyDescent="0.25">
      <c r="B7" s="2083" t="s">
        <v>771</v>
      </c>
      <c r="C7" s="2083"/>
      <c r="D7" s="912" t="s">
        <v>92</v>
      </c>
    </row>
    <row r="8" spans="1:6" ht="15" x14ac:dyDescent="0.25">
      <c r="B8" s="2083" t="s">
        <v>4617</v>
      </c>
      <c r="C8" s="2083"/>
      <c r="D8" s="1285" t="s">
        <v>4640</v>
      </c>
    </row>
    <row r="9" spans="1:6" ht="15" x14ac:dyDescent="0.25">
      <c r="B9" s="913"/>
      <c r="C9" s="913"/>
      <c r="D9" s="913"/>
    </row>
    <row r="10" spans="1:6" ht="23.25" customHeight="1" x14ac:dyDescent="0.25">
      <c r="B10" s="2081" t="s">
        <v>772</v>
      </c>
      <c r="C10" s="2081"/>
      <c r="D10" s="2081"/>
    </row>
    <row r="11" spans="1:6" ht="17.25" customHeight="1" x14ac:dyDescent="0.25">
      <c r="B11" s="2093" t="s">
        <v>773</v>
      </c>
      <c r="C11" s="2094"/>
      <c r="D11" s="910" t="s">
        <v>841</v>
      </c>
    </row>
    <row r="12" spans="1:6" ht="30" x14ac:dyDescent="0.25">
      <c r="B12" s="2095" t="s">
        <v>775</v>
      </c>
      <c r="C12" s="2095"/>
      <c r="D12" s="914" t="s">
        <v>4436</v>
      </c>
    </row>
    <row r="13" spans="1:6" ht="18.75" customHeight="1" x14ac:dyDescent="0.25">
      <c r="B13" s="2082" t="s">
        <v>776</v>
      </c>
      <c r="C13" s="2082"/>
      <c r="D13" s="915" t="s">
        <v>966</v>
      </c>
    </row>
    <row r="14" spans="1:6" ht="15" customHeight="1" x14ac:dyDescent="0.25">
      <c r="B14" s="2082" t="s">
        <v>777</v>
      </c>
      <c r="C14" s="2096"/>
      <c r="D14" s="915" t="s">
        <v>22</v>
      </c>
    </row>
    <row r="15" spans="1:6" ht="409.6" customHeight="1" x14ac:dyDescent="0.25">
      <c r="B15" s="2091" t="s">
        <v>778</v>
      </c>
      <c r="C15" s="2092"/>
      <c r="D15" s="2171" t="s">
        <v>4437</v>
      </c>
    </row>
    <row r="16" spans="1:6" ht="409.6" customHeight="1" x14ac:dyDescent="0.25">
      <c r="B16" s="2106"/>
      <c r="C16" s="2107"/>
      <c r="D16" s="2172"/>
    </row>
    <row r="17" spans="2:36" ht="112.5" customHeight="1" x14ac:dyDescent="0.25">
      <c r="B17" s="2082" t="s">
        <v>779</v>
      </c>
      <c r="C17" s="2082"/>
      <c r="D17" s="1063"/>
    </row>
    <row r="18" spans="2:36" ht="14.25" customHeight="1" x14ac:dyDescent="0.25">
      <c r="B18" s="2082" t="s">
        <v>780</v>
      </c>
      <c r="C18" s="2082"/>
      <c r="D18" s="917" t="s">
        <v>1051</v>
      </c>
    </row>
    <row r="19" spans="2:36" ht="22.5" customHeight="1" x14ac:dyDescent="0.25">
      <c r="B19" s="2083" t="s">
        <v>782</v>
      </c>
      <c r="C19" s="2083"/>
      <c r="D19" s="910"/>
    </row>
    <row r="20" spans="2:36" ht="48" customHeight="1" x14ac:dyDescent="0.25">
      <c r="B20" s="2084" t="s">
        <v>783</v>
      </c>
      <c r="C20" s="2085"/>
      <c r="D20" s="917" t="s">
        <v>1052</v>
      </c>
    </row>
    <row r="21" spans="2:36" ht="20.25" customHeight="1" x14ac:dyDescent="0.25">
      <c r="B21" s="2082" t="s">
        <v>784</v>
      </c>
      <c r="C21" s="2082"/>
      <c r="D21" s="910" t="s">
        <v>824</v>
      </c>
    </row>
    <row r="22" spans="2:36" ht="15.75" customHeight="1" x14ac:dyDescent="0.25">
      <c r="B22" s="2086" t="s">
        <v>786</v>
      </c>
      <c r="C22" s="918" t="s">
        <v>787</v>
      </c>
      <c r="D22" s="910"/>
    </row>
    <row r="23" spans="2:36" ht="31.5" customHeight="1" x14ac:dyDescent="0.25">
      <c r="B23" s="2087"/>
      <c r="C23" s="1816" t="s">
        <v>789</v>
      </c>
      <c r="D23" s="919" t="s">
        <v>5942</v>
      </c>
    </row>
    <row r="24" spans="2:36" ht="15" x14ac:dyDescent="0.25">
      <c r="B24" s="2088" t="s">
        <v>791</v>
      </c>
      <c r="C24" s="2088"/>
      <c r="D24" s="917" t="s">
        <v>5943</v>
      </c>
    </row>
    <row r="25" spans="2:36" ht="15.75" customHeight="1" x14ac:dyDescent="0.25">
      <c r="B25" s="2088" t="s">
        <v>793</v>
      </c>
      <c r="C25" s="2088"/>
      <c r="D25" s="920" t="s">
        <v>808</v>
      </c>
    </row>
    <row r="26" spans="2:36" ht="15" x14ac:dyDescent="0.25">
      <c r="B26" s="2082" t="s">
        <v>795</v>
      </c>
      <c r="C26" s="2082"/>
      <c r="D26" s="917" t="s">
        <v>5944</v>
      </c>
    </row>
    <row r="27" spans="2:36" ht="17.25" customHeight="1" x14ac:dyDescent="0.25">
      <c r="B27" s="2083" t="s">
        <v>797</v>
      </c>
      <c r="C27" s="2083"/>
      <c r="D27" s="910" t="s">
        <v>2731</v>
      </c>
    </row>
    <row r="28" spans="2:36" ht="17.25" customHeight="1" x14ac:dyDescent="0.25">
      <c r="B28" s="2083" t="s">
        <v>799</v>
      </c>
      <c r="C28" s="2083"/>
      <c r="D28" s="910"/>
    </row>
    <row r="29" spans="2:36" ht="185.25" customHeight="1" x14ac:dyDescent="0.25">
      <c r="B29" s="2083" t="s">
        <v>800</v>
      </c>
      <c r="C29" s="2083"/>
      <c r="D29" s="910" t="s">
        <v>4438</v>
      </c>
    </row>
    <row r="30" spans="2:36" ht="15" customHeight="1" thickBot="1" x14ac:dyDescent="0.3">
      <c r="B30" s="2083" t="s">
        <v>801</v>
      </c>
      <c r="C30" s="2083"/>
      <c r="D30" s="910"/>
      <c r="AH30" s="215"/>
      <c r="AI30" s="215"/>
      <c r="AJ30" s="215"/>
    </row>
    <row r="31" spans="2:36" ht="11.25" customHeight="1" x14ac:dyDescent="0.25">
      <c r="B31" s="922"/>
      <c r="C31" s="922"/>
      <c r="D31" s="923"/>
      <c r="AH31" s="216"/>
      <c r="AI31" s="216"/>
      <c r="AJ31" s="216"/>
    </row>
    <row r="32" spans="2:36" ht="23.25" customHeight="1" x14ac:dyDescent="0.25">
      <c r="B32" s="2081" t="s">
        <v>802</v>
      </c>
      <c r="C32" s="2081"/>
      <c r="D32" s="2081"/>
      <c r="AH32" s="217"/>
      <c r="AI32" s="217"/>
      <c r="AJ32" s="217">
        <v>1891.6424654857146</v>
      </c>
    </row>
    <row r="33" spans="2:4" ht="15" x14ac:dyDescent="0.25">
      <c r="B33" s="2079" t="s">
        <v>803</v>
      </c>
      <c r="C33" s="2080"/>
      <c r="D33" s="920" t="s">
        <v>1053</v>
      </c>
    </row>
    <row r="34" spans="2:4" ht="15" x14ac:dyDescent="0.25">
      <c r="B34" s="2079" t="s">
        <v>805</v>
      </c>
      <c r="C34" s="2080"/>
      <c r="D34" s="920" t="s">
        <v>1054</v>
      </c>
    </row>
    <row r="35" spans="2:4" ht="15" x14ac:dyDescent="0.25">
      <c r="B35" s="2079" t="s">
        <v>807</v>
      </c>
      <c r="C35" s="2080"/>
      <c r="D35" s="920" t="s">
        <v>808</v>
      </c>
    </row>
    <row r="36" spans="2:4" ht="15" x14ac:dyDescent="0.25">
      <c r="B36" s="2079" t="s">
        <v>809</v>
      </c>
      <c r="C36" s="2080"/>
      <c r="D36" s="920" t="s">
        <v>1055</v>
      </c>
    </row>
    <row r="37" spans="2:4" ht="15" x14ac:dyDescent="0.25">
      <c r="B37" s="2079" t="s">
        <v>811</v>
      </c>
      <c r="C37" s="2080"/>
      <c r="D37" s="924" t="s">
        <v>1056</v>
      </c>
    </row>
  </sheetData>
  <mergeCells count="32">
    <mergeCell ref="B8:C8"/>
    <mergeCell ref="B3:D3"/>
    <mergeCell ref="B4:C4"/>
    <mergeCell ref="B5:C5"/>
    <mergeCell ref="B6:C6"/>
    <mergeCell ref="B7:C7"/>
    <mergeCell ref="B21:C21"/>
    <mergeCell ref="B22:B23"/>
    <mergeCell ref="B10:D10"/>
    <mergeCell ref="B11:C11"/>
    <mergeCell ref="B12:C12"/>
    <mergeCell ref="B13:C13"/>
    <mergeCell ref="B14:C14"/>
    <mergeCell ref="B17:C17"/>
    <mergeCell ref="D15:D16"/>
    <mergeCell ref="B15:C16"/>
    <mergeCell ref="B24:C24"/>
    <mergeCell ref="B18:C18"/>
    <mergeCell ref="B37:C37"/>
    <mergeCell ref="B25:C25"/>
    <mergeCell ref="B26:C26"/>
    <mergeCell ref="B27:C27"/>
    <mergeCell ref="B28:C28"/>
    <mergeCell ref="B29:C29"/>
    <mergeCell ref="B30:C30"/>
    <mergeCell ref="B32:D32"/>
    <mergeCell ref="B33:C33"/>
    <mergeCell ref="B34:C34"/>
    <mergeCell ref="B35:C35"/>
    <mergeCell ref="B36:C36"/>
    <mergeCell ref="B19:C19"/>
    <mergeCell ref="B20:C20"/>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6">
      <formula1>Tipo_operación</formula1>
    </dataValidation>
  </dataValidations>
  <hyperlinks>
    <hyperlink ref="B1" location="'2.3.2'!A1" display="REGRESAR"/>
    <hyperlink ref="D37" r:id="rId1"/>
    <hyperlink ref="D8" r:id="rId2"/>
  </hyperlinks>
  <pageMargins left="0.7" right="0.7" top="0.75" bottom="0.75" header="0.3" footer="0.3"/>
  <pageSetup orientation="portrait" horizontalDpi="4294967294" verticalDpi="4294967294" r:id="rId3"/>
  <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
    <tabColor rgb="FFC00000"/>
  </sheetPr>
  <dimension ref="A1:R33"/>
  <sheetViews>
    <sheetView showGridLines="0" workbookViewId="0">
      <pane ySplit="1" topLeftCell="A2" activePane="bottomLeft" state="frozen"/>
      <selection activeCell="I38" sqref="I38"/>
      <selection pane="bottomLeft"/>
    </sheetView>
  </sheetViews>
  <sheetFormatPr baseColWidth="10" defaultColWidth="11.42578125" defaultRowHeight="11.25" x14ac:dyDescent="0.2"/>
  <cols>
    <col min="1" max="2" width="15.42578125" style="26" customWidth="1"/>
    <col min="3" max="3" width="11.85546875" style="165" customWidth="1"/>
    <col min="4" max="5" width="11.85546875" style="26" customWidth="1"/>
    <col min="6" max="16384" width="11.42578125" style="26"/>
  </cols>
  <sheetData>
    <row r="1" spans="1:18" ht="15" x14ac:dyDescent="0.25">
      <c r="A1" s="25" t="s">
        <v>730</v>
      </c>
      <c r="B1" s="121"/>
      <c r="C1" s="2077" t="s">
        <v>830</v>
      </c>
      <c r="D1" s="2077"/>
    </row>
    <row r="3" spans="1:18" ht="16.5" customHeight="1" x14ac:dyDescent="0.2">
      <c r="A3" s="2147" t="s">
        <v>732</v>
      </c>
      <c r="B3" s="2147"/>
      <c r="C3" s="2147" t="s">
        <v>12</v>
      </c>
      <c r="D3" s="2147"/>
      <c r="E3" s="2147"/>
      <c r="F3" s="2147"/>
      <c r="G3" s="2147"/>
      <c r="H3" s="2147"/>
      <c r="I3" s="2147"/>
      <c r="J3" s="2147"/>
      <c r="K3" s="2147"/>
      <c r="L3" s="2147"/>
      <c r="M3" s="2147"/>
      <c r="N3" s="2147"/>
      <c r="O3" s="2147"/>
      <c r="P3" s="2147"/>
      <c r="Q3" s="2147"/>
      <c r="R3" s="2147"/>
    </row>
    <row r="4" spans="1:18" ht="29.25" customHeight="1" x14ac:dyDescent="0.2">
      <c r="A4" s="2147" t="s">
        <v>733</v>
      </c>
      <c r="B4" s="2147"/>
      <c r="C4" s="2149" t="s">
        <v>1057</v>
      </c>
      <c r="D4" s="2149"/>
      <c r="E4" s="2149"/>
      <c r="F4" s="2149"/>
      <c r="G4" s="2149"/>
      <c r="H4" s="2149"/>
      <c r="I4" s="2149"/>
      <c r="J4" s="2149"/>
      <c r="K4" s="2149"/>
      <c r="L4" s="2149"/>
      <c r="M4" s="2149"/>
      <c r="N4" s="2149"/>
      <c r="O4" s="2149"/>
      <c r="P4" s="2149"/>
      <c r="Q4" s="2149"/>
      <c r="R4" s="2149"/>
    </row>
    <row r="5" spans="1:18" ht="16.5" customHeight="1" x14ac:dyDescent="0.2">
      <c r="A5" s="2147" t="s">
        <v>735</v>
      </c>
      <c r="B5" s="2147"/>
      <c r="C5" s="2147" t="s">
        <v>1058</v>
      </c>
      <c r="D5" s="2147"/>
      <c r="E5" s="2147"/>
      <c r="F5" s="2147"/>
      <c r="G5" s="2147"/>
      <c r="H5" s="2147"/>
      <c r="I5" s="2147"/>
      <c r="J5" s="2147"/>
      <c r="K5" s="2147"/>
      <c r="L5" s="2147"/>
      <c r="M5" s="2147"/>
      <c r="N5" s="2147"/>
      <c r="O5" s="2147"/>
      <c r="P5" s="2147"/>
      <c r="Q5" s="2147"/>
      <c r="R5" s="2147"/>
    </row>
    <row r="6" spans="1:18" ht="12.75" x14ac:dyDescent="0.2">
      <c r="A6" s="2147" t="s">
        <v>815</v>
      </c>
      <c r="B6" s="2147"/>
      <c r="C6" s="2147" t="s">
        <v>862</v>
      </c>
      <c r="D6" s="2147"/>
      <c r="E6" s="2147"/>
      <c r="F6" s="2147"/>
      <c r="G6" s="2147"/>
      <c r="H6" s="2147"/>
      <c r="I6" s="2147"/>
      <c r="J6" s="2147"/>
      <c r="K6" s="2147"/>
      <c r="L6" s="2147"/>
      <c r="M6" s="2147"/>
      <c r="N6" s="2147"/>
      <c r="O6" s="2147"/>
      <c r="P6" s="2147"/>
      <c r="Q6" s="2147"/>
      <c r="R6" s="2147"/>
    </row>
    <row r="7" spans="1:18" x14ac:dyDescent="0.2">
      <c r="A7" s="29"/>
    </row>
    <row r="8" spans="1:18" x14ac:dyDescent="0.2">
      <c r="A8" s="28"/>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row r="30" spans="1:1" x14ac:dyDescent="0.2">
      <c r="A30" s="29"/>
    </row>
    <row r="31" spans="1:1" x14ac:dyDescent="0.2">
      <c r="A31" s="29"/>
    </row>
    <row r="32" spans="1:1" x14ac:dyDescent="0.2">
      <c r="A32" s="29"/>
    </row>
    <row r="33" spans="1:1" x14ac:dyDescent="0.2">
      <c r="A33" s="29"/>
    </row>
  </sheetData>
  <mergeCells count="10">
    <mergeCell ref="A6:B6"/>
    <mergeCell ref="C6:R6"/>
    <mergeCell ref="C9:P10"/>
    <mergeCell ref="C1:D1"/>
    <mergeCell ref="A3:B3"/>
    <mergeCell ref="C3:R3"/>
    <mergeCell ref="A4:B4"/>
    <mergeCell ref="C4:R4"/>
    <mergeCell ref="A5:B5"/>
    <mergeCell ref="C5:R5"/>
  </mergeCells>
  <hyperlinks>
    <hyperlink ref="A1" location="'ODS 2.'!A1" display="REGRESAR"/>
    <hyperlink ref="C1" location="'Metadato 2.4.1'!A1" display="VER METADATO"/>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
    <tabColor theme="0" tint="-0.499984740745262"/>
  </sheetPr>
  <dimension ref="A1:F36"/>
  <sheetViews>
    <sheetView showGridLines="0" zoomScaleNormal="100" workbookViewId="0">
      <pane ySplit="1" topLeftCell="A2" activePane="bottomLeft" state="frozen"/>
      <selection activeCell="I38" sqref="I38"/>
      <selection pane="bottomLeft" activeCell="D17" sqref="D17"/>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864</v>
      </c>
    </row>
    <row r="4" spans="1:6" ht="30" x14ac:dyDescent="0.25">
      <c r="A4" s="48"/>
      <c r="B4" s="2082" t="s">
        <v>856</v>
      </c>
      <c r="C4" s="2082"/>
      <c r="D4" s="49" t="s">
        <v>12</v>
      </c>
    </row>
    <row r="5" spans="1:6" ht="75" x14ac:dyDescent="0.25">
      <c r="B5" s="2082" t="s">
        <v>769</v>
      </c>
      <c r="C5" s="2082"/>
      <c r="D5" s="49" t="s">
        <v>54</v>
      </c>
    </row>
    <row r="6" spans="1:6" ht="15" x14ac:dyDescent="0.25">
      <c r="B6" s="2082" t="s">
        <v>770</v>
      </c>
      <c r="C6" s="2082"/>
      <c r="D6" s="50" t="s">
        <v>94</v>
      </c>
    </row>
    <row r="7" spans="1:6" ht="15" x14ac:dyDescent="0.25">
      <c r="B7" s="2083" t="s">
        <v>771</v>
      </c>
      <c r="C7" s="2083"/>
      <c r="D7" s="94" t="s">
        <v>95</v>
      </c>
    </row>
    <row r="8" spans="1:6" ht="15" x14ac:dyDescent="0.25">
      <c r="B8" s="2083" t="s">
        <v>4617</v>
      </c>
      <c r="C8" s="2083"/>
      <c r="D8" s="1285" t="s">
        <v>4641</v>
      </c>
    </row>
    <row r="9" spans="1:6" ht="23.25" customHeight="1"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49"/>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45" x14ac:dyDescent="0.25">
      <c r="B28" s="62" t="s">
        <v>800</v>
      </c>
      <c r="C28" s="63"/>
      <c r="D28" s="57" t="s">
        <v>1059</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2.4.1'!A1" display="REGRESAR"/>
    <hyperlink ref="D8" r:id="rId1"/>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
    <tabColor theme="5"/>
  </sheetPr>
  <dimension ref="A1:R29"/>
  <sheetViews>
    <sheetView showGridLines="0" workbookViewId="0">
      <pane ySplit="1" topLeftCell="A2" activePane="bottomLeft" state="frozen"/>
      <selection activeCell="I38" sqref="I38"/>
      <selection pane="bottomLeft" activeCell="C44" sqref="C44"/>
    </sheetView>
  </sheetViews>
  <sheetFormatPr baseColWidth="10" defaultColWidth="11.42578125" defaultRowHeight="11.25" x14ac:dyDescent="0.2"/>
  <cols>
    <col min="1" max="2" width="15.42578125" style="26" customWidth="1"/>
    <col min="3" max="3" width="11.85546875" style="165" customWidth="1"/>
    <col min="4" max="5" width="11.85546875" style="26" customWidth="1"/>
    <col min="6" max="16384" width="11.42578125" style="26"/>
  </cols>
  <sheetData>
    <row r="1" spans="1:18" ht="15" x14ac:dyDescent="0.25">
      <c r="A1" s="70" t="s">
        <v>730</v>
      </c>
      <c r="B1" s="121"/>
      <c r="C1" s="2077" t="s">
        <v>830</v>
      </c>
      <c r="D1" s="2077"/>
    </row>
    <row r="3" spans="1:18" ht="12.75" customHeight="1" x14ac:dyDescent="0.2">
      <c r="A3" s="2147" t="s">
        <v>732</v>
      </c>
      <c r="B3" s="2147"/>
      <c r="C3" s="2147" t="s">
        <v>12</v>
      </c>
      <c r="D3" s="2147"/>
      <c r="E3" s="2147"/>
      <c r="F3" s="2147"/>
      <c r="G3" s="2147"/>
      <c r="H3" s="2147"/>
      <c r="I3" s="2147"/>
      <c r="J3" s="2147"/>
      <c r="K3" s="2147"/>
      <c r="L3" s="2147"/>
      <c r="M3" s="2147"/>
      <c r="N3" s="2147"/>
      <c r="O3" s="2147"/>
      <c r="P3" s="2147"/>
      <c r="Q3" s="2147"/>
      <c r="R3" s="2147"/>
    </row>
    <row r="4" spans="1:18" ht="45.75" customHeight="1" x14ac:dyDescent="0.2">
      <c r="A4" s="2147" t="s">
        <v>733</v>
      </c>
      <c r="B4" s="2147"/>
      <c r="C4" s="2149" t="s">
        <v>1060</v>
      </c>
      <c r="D4" s="2149"/>
      <c r="E4" s="2149"/>
      <c r="F4" s="2149"/>
      <c r="G4" s="2149"/>
      <c r="H4" s="2149"/>
      <c r="I4" s="2149"/>
      <c r="J4" s="2149"/>
      <c r="K4" s="2149"/>
      <c r="L4" s="2149"/>
      <c r="M4" s="2149"/>
      <c r="N4" s="2149"/>
      <c r="O4" s="2149"/>
      <c r="P4" s="2149"/>
      <c r="Q4" s="2149"/>
      <c r="R4" s="2149"/>
    </row>
    <row r="5" spans="1:18" ht="12.75" customHeight="1" x14ac:dyDescent="0.2">
      <c r="A5" s="2147" t="s">
        <v>735</v>
      </c>
      <c r="B5" s="2147"/>
      <c r="C5" s="2147" t="s">
        <v>1061</v>
      </c>
      <c r="D5" s="2147"/>
      <c r="E5" s="2147"/>
      <c r="F5" s="2147"/>
      <c r="G5" s="2147"/>
      <c r="H5" s="2147"/>
      <c r="I5" s="2147"/>
      <c r="J5" s="2147"/>
      <c r="K5" s="2147"/>
      <c r="L5" s="2147"/>
      <c r="M5" s="2147"/>
      <c r="N5" s="2147"/>
      <c r="O5" s="2147"/>
      <c r="P5" s="2147"/>
      <c r="Q5" s="2147"/>
      <c r="R5" s="2147"/>
    </row>
    <row r="6" spans="1:18" ht="12.75" x14ac:dyDescent="0.2">
      <c r="A6" s="2147" t="s">
        <v>815</v>
      </c>
      <c r="B6" s="2147"/>
      <c r="C6" s="2147" t="s">
        <v>862</v>
      </c>
      <c r="D6" s="2147"/>
      <c r="E6" s="2147"/>
      <c r="F6" s="2147"/>
      <c r="G6" s="2147"/>
      <c r="H6" s="2147"/>
      <c r="I6" s="2147"/>
      <c r="J6" s="2147"/>
      <c r="K6" s="2147"/>
      <c r="L6" s="2147"/>
      <c r="M6" s="2147"/>
      <c r="N6" s="2147"/>
      <c r="O6" s="2147"/>
      <c r="P6" s="2147"/>
      <c r="Q6" s="2147"/>
      <c r="R6" s="2147"/>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sheetData>
  <mergeCells count="10">
    <mergeCell ref="A6:B6"/>
    <mergeCell ref="C6:R6"/>
    <mergeCell ref="C9:P10"/>
    <mergeCell ref="C1:D1"/>
    <mergeCell ref="A3:B3"/>
    <mergeCell ref="C3:R3"/>
    <mergeCell ref="A4:B4"/>
    <mergeCell ref="C4:R4"/>
    <mergeCell ref="A5:B5"/>
    <mergeCell ref="C5:R5"/>
  </mergeCells>
  <hyperlinks>
    <hyperlink ref="A1" location="'ODS 2.'!A1" display="REGRESAR"/>
    <hyperlink ref="C1" location="'Metadato 2.5.1'!A1" display="VER METADATO"/>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
    <tabColor theme="0" tint="-0.499984740745262"/>
  </sheetPr>
  <dimension ref="A1:F39"/>
  <sheetViews>
    <sheetView showGridLines="0" zoomScaleNormal="100" workbookViewId="0">
      <pane ySplit="1" topLeftCell="A2" activePane="bottomLeft" state="frozen"/>
      <selection activeCell="I38" sqref="I38"/>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864</v>
      </c>
    </row>
    <row r="4" spans="1:6" ht="30" x14ac:dyDescent="0.25">
      <c r="A4" s="48"/>
      <c r="B4" s="2082" t="s">
        <v>856</v>
      </c>
      <c r="C4" s="2082"/>
      <c r="D4" s="49" t="s">
        <v>12</v>
      </c>
    </row>
    <row r="5" spans="1:6" ht="90" x14ac:dyDescent="0.25">
      <c r="B5" s="2082" t="s">
        <v>769</v>
      </c>
      <c r="C5" s="2082"/>
      <c r="D5" s="49" t="s">
        <v>58</v>
      </c>
    </row>
    <row r="6" spans="1:6" ht="15" x14ac:dyDescent="0.25">
      <c r="B6" s="2082" t="s">
        <v>770</v>
      </c>
      <c r="C6" s="2082"/>
      <c r="D6" s="50" t="s">
        <v>97</v>
      </c>
    </row>
    <row r="7" spans="1:6" ht="30" x14ac:dyDescent="0.25">
      <c r="B7" s="2083" t="s">
        <v>771</v>
      </c>
      <c r="C7" s="2083"/>
      <c r="D7" s="94" t="s">
        <v>98</v>
      </c>
    </row>
    <row r="8" spans="1:6" ht="15" x14ac:dyDescent="0.25">
      <c r="B8" s="2083" t="s">
        <v>4623</v>
      </c>
      <c r="C8" s="2083"/>
      <c r="D8" s="1285" t="s">
        <v>4642</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49"/>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15" x14ac:dyDescent="0.25">
      <c r="B28" s="62" t="s">
        <v>800</v>
      </c>
      <c r="C28" s="63"/>
      <c r="D28" s="49"/>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t="s">
        <v>1062</v>
      </c>
    </row>
    <row r="33" spans="2:4" ht="15" x14ac:dyDescent="0.25">
      <c r="B33" s="2079" t="s">
        <v>805</v>
      </c>
      <c r="C33" s="2080"/>
      <c r="D33" s="60" t="s">
        <v>1063</v>
      </c>
    </row>
    <row r="34" spans="2:4" ht="15" x14ac:dyDescent="0.25">
      <c r="B34" s="2079" t="s">
        <v>807</v>
      </c>
      <c r="C34" s="2080"/>
      <c r="D34" s="130" t="s">
        <v>1064</v>
      </c>
    </row>
    <row r="35" spans="2:4" ht="15" x14ac:dyDescent="0.25">
      <c r="B35" s="2079" t="s">
        <v>809</v>
      </c>
      <c r="C35" s="2080"/>
      <c r="D35" s="131" t="s">
        <v>1065</v>
      </c>
    </row>
    <row r="36" spans="2:4" ht="15" x14ac:dyDescent="0.25">
      <c r="B36" s="2079" t="s">
        <v>811</v>
      </c>
      <c r="C36" s="2080"/>
      <c r="D36" s="218" t="s">
        <v>1066</v>
      </c>
    </row>
    <row r="39" spans="2:4" x14ac:dyDescent="0.25">
      <c r="D39" s="45" t="s">
        <v>7</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2.5.1'!A1" display="REGRESAR"/>
    <hyperlink ref="D36" r:id="rId1"/>
    <hyperlink ref="D8" r:id="rId2"/>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
    <tabColor theme="5"/>
  </sheetPr>
  <dimension ref="A1:R29"/>
  <sheetViews>
    <sheetView showGridLines="0" workbookViewId="0">
      <pane ySplit="1" topLeftCell="A2" activePane="bottomLeft" state="frozen"/>
      <selection activeCell="I38" sqref="I38"/>
      <selection pane="bottomLeft" activeCell="H42" sqref="H42"/>
    </sheetView>
  </sheetViews>
  <sheetFormatPr baseColWidth="10" defaultColWidth="11.42578125" defaultRowHeight="11.25" x14ac:dyDescent="0.2"/>
  <cols>
    <col min="1" max="2" width="15.28515625" style="26" customWidth="1"/>
    <col min="3" max="3" width="12.28515625" style="165" customWidth="1"/>
    <col min="4" max="5" width="12.28515625" style="26" customWidth="1"/>
    <col min="6" max="16384" width="11.42578125" style="26"/>
  </cols>
  <sheetData>
    <row r="1" spans="1:18" ht="15" x14ac:dyDescent="0.25">
      <c r="A1" s="70" t="s">
        <v>730</v>
      </c>
      <c r="B1" s="121"/>
      <c r="C1" s="2077" t="s">
        <v>830</v>
      </c>
      <c r="D1" s="2077"/>
    </row>
    <row r="3" spans="1:18" ht="12.75" customHeight="1" x14ac:dyDescent="0.2">
      <c r="A3" s="2147" t="s">
        <v>732</v>
      </c>
      <c r="B3" s="2147"/>
      <c r="C3" s="2147" t="s">
        <v>12</v>
      </c>
      <c r="D3" s="2147"/>
      <c r="E3" s="2147"/>
      <c r="F3" s="2147"/>
      <c r="G3" s="2147"/>
      <c r="H3" s="2147"/>
      <c r="I3" s="2147"/>
      <c r="J3" s="2147"/>
      <c r="K3" s="2147"/>
      <c r="L3" s="2147"/>
      <c r="M3" s="2147"/>
      <c r="N3" s="2147"/>
      <c r="O3" s="2147"/>
      <c r="P3" s="2147"/>
      <c r="Q3" s="2147"/>
      <c r="R3" s="2147"/>
    </row>
    <row r="4" spans="1:18" ht="44.25" customHeight="1" x14ac:dyDescent="0.2">
      <c r="A4" s="2147" t="s">
        <v>733</v>
      </c>
      <c r="B4" s="2147"/>
      <c r="C4" s="2149" t="s">
        <v>1060</v>
      </c>
      <c r="D4" s="2149"/>
      <c r="E4" s="2149"/>
      <c r="F4" s="2149"/>
      <c r="G4" s="2149"/>
      <c r="H4" s="2149"/>
      <c r="I4" s="2149"/>
      <c r="J4" s="2149"/>
      <c r="K4" s="2149"/>
      <c r="L4" s="2149"/>
      <c r="M4" s="2149"/>
      <c r="N4" s="2149"/>
      <c r="O4" s="2149"/>
      <c r="P4" s="2149"/>
      <c r="Q4" s="2149"/>
      <c r="R4" s="2149"/>
    </row>
    <row r="5" spans="1:18" ht="16.5" customHeight="1" x14ac:dyDescent="0.2">
      <c r="A5" s="2147" t="s">
        <v>735</v>
      </c>
      <c r="B5" s="2147"/>
      <c r="C5" s="2147" t="s">
        <v>1067</v>
      </c>
      <c r="D5" s="2147"/>
      <c r="E5" s="2147"/>
      <c r="F5" s="2147"/>
      <c r="G5" s="2147"/>
      <c r="H5" s="2147"/>
      <c r="I5" s="2147"/>
      <c r="J5" s="2147"/>
      <c r="K5" s="2147"/>
      <c r="L5" s="2147"/>
      <c r="M5" s="2147"/>
      <c r="N5" s="2147"/>
      <c r="O5" s="2147"/>
      <c r="P5" s="2147"/>
      <c r="Q5" s="2147"/>
      <c r="R5" s="2147"/>
    </row>
    <row r="6" spans="1:18" ht="12.75" x14ac:dyDescent="0.2">
      <c r="A6" s="2147" t="s">
        <v>815</v>
      </c>
      <c r="B6" s="2147"/>
      <c r="C6" s="2147" t="s">
        <v>862</v>
      </c>
      <c r="D6" s="2147"/>
      <c r="E6" s="2147"/>
      <c r="F6" s="2147"/>
      <c r="G6" s="2147"/>
      <c r="H6" s="2147"/>
      <c r="I6" s="2147"/>
      <c r="J6" s="2147"/>
      <c r="K6" s="2147"/>
      <c r="L6" s="2147"/>
      <c r="M6" s="2147"/>
      <c r="N6" s="2147"/>
      <c r="O6" s="2147"/>
      <c r="P6" s="2147"/>
      <c r="Q6" s="2147"/>
      <c r="R6" s="2147"/>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sheetData>
  <mergeCells count="10">
    <mergeCell ref="A6:B6"/>
    <mergeCell ref="C6:R6"/>
    <mergeCell ref="C9:P10"/>
    <mergeCell ref="C1:D1"/>
    <mergeCell ref="A3:B3"/>
    <mergeCell ref="C3:R3"/>
    <mergeCell ref="A4:B4"/>
    <mergeCell ref="C4:R4"/>
    <mergeCell ref="A5:B5"/>
    <mergeCell ref="C5:R5"/>
  </mergeCells>
  <hyperlinks>
    <hyperlink ref="A1" location="'ODS 2.'!A1" display="REGRESAR"/>
    <hyperlink ref="C1" location="'Metadato 2.5.2'!A1" display="VER METADATO"/>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
    <tabColor theme="0" tint="-0.499984740745262"/>
  </sheetPr>
  <dimension ref="A1:F36"/>
  <sheetViews>
    <sheetView showGridLines="0" zoomScaleNormal="100" workbookViewId="0">
      <pane ySplit="1" topLeftCell="A17" activePane="bottomLeft" state="frozen"/>
      <selection activeCell="I38" sqref="I38"/>
      <selection pane="bottomLeft" activeCell="A9" sqref="A9"/>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864</v>
      </c>
    </row>
    <row r="4" spans="1:6" ht="30" x14ac:dyDescent="0.25">
      <c r="A4" s="48"/>
      <c r="B4" s="2082" t="s">
        <v>856</v>
      </c>
      <c r="C4" s="2082"/>
      <c r="D4" s="49" t="s">
        <v>12</v>
      </c>
    </row>
    <row r="5" spans="1:6" ht="90" x14ac:dyDescent="0.25">
      <c r="B5" s="2082" t="s">
        <v>769</v>
      </c>
      <c r="C5" s="2082"/>
      <c r="D5" s="49" t="s">
        <v>58</v>
      </c>
    </row>
    <row r="6" spans="1:6" ht="15" x14ac:dyDescent="0.25">
      <c r="B6" s="2082" t="s">
        <v>770</v>
      </c>
      <c r="C6" s="2082"/>
      <c r="D6" s="50" t="s">
        <v>100</v>
      </c>
    </row>
    <row r="7" spans="1:6" ht="30" x14ac:dyDescent="0.25">
      <c r="B7" s="2083" t="s">
        <v>771</v>
      </c>
      <c r="C7" s="2083"/>
      <c r="D7" s="94" t="s">
        <v>101</v>
      </c>
    </row>
    <row r="8" spans="1:6" ht="15" x14ac:dyDescent="0.25">
      <c r="B8" s="2083" t="s">
        <v>4617</v>
      </c>
      <c r="C8" s="2083"/>
      <c r="D8" s="1285" t="s">
        <v>4643</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49"/>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15" x14ac:dyDescent="0.25">
      <c r="B28" s="62" t="s">
        <v>800</v>
      </c>
      <c r="C28" s="63"/>
      <c r="D28" s="49"/>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t="s">
        <v>1062</v>
      </c>
    </row>
    <row r="33" spans="2:4" ht="15" x14ac:dyDescent="0.25">
      <c r="B33" s="2079" t="s">
        <v>805</v>
      </c>
      <c r="C33" s="2080"/>
      <c r="D33" s="60" t="s">
        <v>1063</v>
      </c>
    </row>
    <row r="34" spans="2:4" ht="15" x14ac:dyDescent="0.25">
      <c r="B34" s="2079" t="s">
        <v>807</v>
      </c>
      <c r="C34" s="2080"/>
      <c r="D34" s="130" t="s">
        <v>1064</v>
      </c>
    </row>
    <row r="35" spans="2:4" ht="15" x14ac:dyDescent="0.25">
      <c r="B35" s="2079" t="s">
        <v>809</v>
      </c>
      <c r="C35" s="2080"/>
      <c r="D35" s="131" t="s">
        <v>1065</v>
      </c>
    </row>
    <row r="36" spans="2:4" ht="15" x14ac:dyDescent="0.25">
      <c r="B36" s="2079" t="s">
        <v>811</v>
      </c>
      <c r="C36" s="2080"/>
      <c r="D36" s="218" t="s">
        <v>1066</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2.5.2'!A1" display="REGRESAR"/>
    <hyperlink ref="D36" r:id="rId1"/>
    <hyperlink ref="D8" r:id="rId2"/>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1"/>
  <dimension ref="A1:R26"/>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140625" style="26" customWidth="1"/>
    <col min="3" max="3" width="10" style="26" customWidth="1"/>
    <col min="4" max="4" width="11.5703125" style="26" bestFit="1" customWidth="1"/>
    <col min="5" max="5" width="15" style="26" customWidth="1"/>
    <col min="6" max="6" width="14.7109375" style="26" customWidth="1"/>
    <col min="7" max="10" width="11.42578125" style="26"/>
    <col min="11" max="11" width="15.5703125" style="26" customWidth="1"/>
    <col min="12" max="14" width="11.42578125" style="26"/>
    <col min="15" max="15" width="12" style="26" customWidth="1"/>
    <col min="16" max="16" width="15.7109375" style="26" customWidth="1"/>
    <col min="17" max="16384" width="11.42578125" style="26"/>
  </cols>
  <sheetData>
    <row r="1" spans="1:18" ht="15" x14ac:dyDescent="0.25">
      <c r="A1" s="70" t="s">
        <v>730</v>
      </c>
      <c r="C1" s="2077" t="s">
        <v>830</v>
      </c>
      <c r="D1" s="2077"/>
    </row>
    <row r="3" spans="1:18" ht="12.75" x14ac:dyDescent="0.2">
      <c r="A3" s="2147" t="s">
        <v>732</v>
      </c>
      <c r="B3" s="2147"/>
      <c r="C3" s="2147" t="s">
        <v>12</v>
      </c>
      <c r="D3" s="2147"/>
      <c r="E3" s="2147"/>
      <c r="F3" s="2147"/>
      <c r="G3" s="2147"/>
      <c r="H3" s="2147"/>
      <c r="I3" s="2147"/>
      <c r="J3" s="2147"/>
      <c r="K3" s="2147"/>
      <c r="L3" s="2147"/>
      <c r="M3" s="2147"/>
      <c r="N3" s="2147"/>
      <c r="O3" s="2147"/>
      <c r="P3" s="2147"/>
      <c r="Q3" s="2147"/>
      <c r="R3" s="219"/>
    </row>
    <row r="4" spans="1:18" ht="12.75" x14ac:dyDescent="0.2">
      <c r="A4" s="2147" t="s">
        <v>733</v>
      </c>
      <c r="B4" s="2147"/>
      <c r="C4" s="2149" t="s">
        <v>1068</v>
      </c>
      <c r="D4" s="2149"/>
      <c r="E4" s="2149"/>
      <c r="F4" s="2149"/>
      <c r="G4" s="2149"/>
      <c r="H4" s="2149"/>
      <c r="I4" s="2149"/>
      <c r="J4" s="2149"/>
      <c r="K4" s="2149"/>
      <c r="L4" s="2149"/>
      <c r="M4" s="2149"/>
      <c r="N4" s="2149"/>
      <c r="O4" s="2149"/>
      <c r="P4" s="2149"/>
      <c r="Q4" s="2149"/>
      <c r="R4" s="220"/>
    </row>
    <row r="5" spans="1:18" ht="12.75" x14ac:dyDescent="0.2">
      <c r="A5" s="2147" t="s">
        <v>735</v>
      </c>
      <c r="B5" s="2147"/>
      <c r="C5" s="2147" t="s">
        <v>1069</v>
      </c>
      <c r="D5" s="2147"/>
      <c r="E5" s="2147"/>
      <c r="F5" s="2147"/>
      <c r="G5" s="2147"/>
      <c r="H5" s="2147"/>
      <c r="I5" s="2147"/>
      <c r="J5" s="2147"/>
      <c r="K5" s="2147"/>
      <c r="L5" s="2147"/>
      <c r="M5" s="2147"/>
      <c r="N5" s="2147"/>
      <c r="O5" s="2147"/>
      <c r="P5" s="2147"/>
      <c r="Q5" s="2147"/>
      <c r="R5" s="220"/>
    </row>
    <row r="6" spans="1:18" ht="12.75" x14ac:dyDescent="0.2">
      <c r="A6" s="2147" t="s">
        <v>815</v>
      </c>
      <c r="B6" s="2147"/>
      <c r="C6" s="2147" t="s">
        <v>4505</v>
      </c>
      <c r="D6" s="2147"/>
      <c r="E6" s="2147"/>
      <c r="F6" s="2147"/>
      <c r="G6" s="2147"/>
      <c r="H6" s="2147"/>
      <c r="I6" s="2147"/>
      <c r="J6" s="2147"/>
      <c r="K6" s="2147"/>
      <c r="L6" s="2147"/>
      <c r="M6" s="2147"/>
      <c r="N6" s="2147"/>
      <c r="O6" s="2147"/>
      <c r="P6" s="2147"/>
      <c r="Q6" s="2147"/>
    </row>
    <row r="7" spans="1:18" x14ac:dyDescent="0.2">
      <c r="A7" s="122"/>
      <c r="B7" s="122"/>
      <c r="C7" s="221"/>
      <c r="D7" s="903"/>
      <c r="E7" s="903"/>
      <c r="F7" s="903"/>
      <c r="G7" s="903"/>
      <c r="H7" s="903"/>
      <c r="I7" s="903"/>
      <c r="J7" s="903"/>
      <c r="K7" s="903"/>
      <c r="L7" s="903"/>
      <c r="M7" s="903"/>
      <c r="N7" s="903"/>
      <c r="O7" s="903"/>
      <c r="P7" s="903"/>
      <c r="Q7" s="903"/>
    </row>
    <row r="8" spans="1:18" x14ac:dyDescent="0.2">
      <c r="A8" s="29"/>
      <c r="B8" s="903"/>
      <c r="C8" s="903"/>
      <c r="D8" s="903"/>
      <c r="E8" s="903"/>
      <c r="F8" s="903"/>
      <c r="G8" s="903"/>
      <c r="H8" s="903"/>
      <c r="I8" s="903"/>
      <c r="J8" s="903"/>
      <c r="K8" s="903"/>
      <c r="L8" s="903"/>
      <c r="M8" s="903"/>
      <c r="N8" s="903"/>
      <c r="O8" s="903"/>
      <c r="P8" s="903"/>
      <c r="Q8" s="903"/>
    </row>
    <row r="9" spans="1:18" ht="36" customHeight="1" x14ac:dyDescent="0.2">
      <c r="A9" s="29"/>
      <c r="B9" s="903"/>
      <c r="C9" s="2174" t="s">
        <v>739</v>
      </c>
      <c r="D9" s="2174" t="s">
        <v>5035</v>
      </c>
      <c r="E9" s="2174"/>
      <c r="F9" s="2174"/>
      <c r="G9" s="903"/>
      <c r="H9" s="903"/>
      <c r="I9" s="903"/>
      <c r="J9" s="903"/>
      <c r="K9" s="903"/>
      <c r="L9" s="903"/>
      <c r="M9" s="903"/>
      <c r="N9" s="903"/>
      <c r="O9" s="903"/>
      <c r="P9" s="903"/>
      <c r="Q9" s="903"/>
    </row>
    <row r="10" spans="1:18" ht="63.75" x14ac:dyDescent="0.2">
      <c r="A10" s="29"/>
      <c r="B10" s="903"/>
      <c r="C10" s="2174"/>
      <c r="D10" s="1089" t="s">
        <v>1070</v>
      </c>
      <c r="E10" s="1089" t="s">
        <v>1071</v>
      </c>
      <c r="F10" s="1089" t="s">
        <v>1072</v>
      </c>
      <c r="G10" s="903"/>
      <c r="H10" s="903"/>
      <c r="I10" s="903"/>
      <c r="J10" s="903"/>
      <c r="K10" s="903"/>
      <c r="L10" s="903"/>
      <c r="M10" s="903"/>
      <c r="N10" s="903"/>
      <c r="O10" s="903"/>
      <c r="P10" s="903"/>
      <c r="Q10" s="903"/>
    </row>
    <row r="11" spans="1:18" ht="12.75" x14ac:dyDescent="0.2">
      <c r="A11" s="29"/>
      <c r="B11" s="903"/>
      <c r="C11" s="2028">
        <v>2012</v>
      </c>
      <c r="D11" s="2029">
        <v>114598.03780897</v>
      </c>
      <c r="E11" s="2029">
        <v>11520743.544323128</v>
      </c>
      <c r="F11" s="408">
        <f>+D11/E11*100</f>
        <v>0.99471043138911319</v>
      </c>
      <c r="G11" s="903"/>
      <c r="H11" s="903"/>
      <c r="I11" s="903"/>
      <c r="J11" s="903"/>
      <c r="K11" s="903"/>
      <c r="L11" s="903"/>
      <c r="M11" s="903"/>
      <c r="N11" s="903"/>
      <c r="O11" s="903"/>
      <c r="P11" s="903"/>
      <c r="Q11" s="903"/>
    </row>
    <row r="12" spans="1:18" ht="12.75" x14ac:dyDescent="0.2">
      <c r="A12" s="903"/>
      <c r="B12" s="903"/>
      <c r="C12" s="2028">
        <v>2013</v>
      </c>
      <c r="D12" s="2029">
        <v>141287.4</v>
      </c>
      <c r="E12" s="2029">
        <v>12629532.100000003</v>
      </c>
      <c r="F12" s="408">
        <f>+D12/E12*100</f>
        <v>1.1187065275363604</v>
      </c>
      <c r="G12" s="903"/>
      <c r="H12" s="903"/>
      <c r="I12" s="903"/>
      <c r="J12" s="903"/>
      <c r="K12" s="903"/>
      <c r="L12" s="903"/>
      <c r="M12" s="903"/>
      <c r="N12" s="903"/>
      <c r="O12" s="903"/>
      <c r="P12" s="903"/>
      <c r="Q12" s="903"/>
    </row>
    <row r="13" spans="1:18" ht="12.75" x14ac:dyDescent="0.2">
      <c r="A13" s="903"/>
      <c r="B13" s="903"/>
      <c r="C13" s="2028">
        <v>2014</v>
      </c>
      <c r="D13" s="2029">
        <v>129037.2</v>
      </c>
      <c r="E13" s="2029">
        <v>13414916.6</v>
      </c>
      <c r="F13" s="408">
        <f>+D13/E13*100</f>
        <v>0.96189341944921225</v>
      </c>
      <c r="G13" s="903"/>
      <c r="H13" s="903"/>
      <c r="I13" s="903"/>
      <c r="J13" s="903"/>
      <c r="K13" s="903"/>
      <c r="L13" s="903"/>
      <c r="M13" s="903"/>
      <c r="N13" s="903"/>
      <c r="O13" s="903"/>
      <c r="P13" s="903"/>
      <c r="Q13" s="903"/>
    </row>
    <row r="14" spans="1:18" ht="12.75" x14ac:dyDescent="0.2">
      <c r="A14" s="903"/>
      <c r="B14" s="903"/>
      <c r="C14" s="2028">
        <v>2015</v>
      </c>
      <c r="D14" s="2029">
        <v>138623.58401170999</v>
      </c>
      <c r="E14" s="2029">
        <v>13525452.520883076</v>
      </c>
      <c r="F14" s="408">
        <f>+D14/E14*100</f>
        <v>1.0249090283499014</v>
      </c>
      <c r="G14" s="903"/>
      <c r="H14" s="903"/>
      <c r="I14" s="903"/>
      <c r="J14" s="903"/>
      <c r="K14" s="903"/>
      <c r="L14" s="903"/>
      <c r="M14" s="903"/>
      <c r="N14" s="903"/>
      <c r="O14" s="903"/>
      <c r="P14" s="903"/>
      <c r="Q14" s="903"/>
    </row>
    <row r="15" spans="1:18" ht="12.75" x14ac:dyDescent="0.2">
      <c r="A15" s="903"/>
      <c r="B15" s="903"/>
      <c r="C15" s="2028">
        <v>2016</v>
      </c>
      <c r="D15" s="2029">
        <v>136228.38664583</v>
      </c>
      <c r="E15" s="2029">
        <v>14241715.968267243</v>
      </c>
      <c r="F15" s="408">
        <f t="shared" ref="F15" si="0">+D15/E15*100</f>
        <v>0.95654475169542796</v>
      </c>
      <c r="G15" s="903"/>
      <c r="H15" s="903"/>
      <c r="I15" s="903"/>
      <c r="J15" s="903"/>
      <c r="K15" s="903"/>
      <c r="L15" s="903"/>
      <c r="M15" s="903"/>
      <c r="N15" s="903"/>
      <c r="O15" s="903"/>
      <c r="P15" s="903"/>
      <c r="Q15" s="903"/>
    </row>
    <row r="16" spans="1:18" ht="12.75" x14ac:dyDescent="0.2">
      <c r="A16" s="903"/>
      <c r="B16" s="903"/>
      <c r="C16" s="2028">
        <v>2017</v>
      </c>
      <c r="D16" s="2029">
        <v>144820.18930756301</v>
      </c>
      <c r="E16" s="2029">
        <v>15287872.719790807</v>
      </c>
      <c r="F16" s="408">
        <f>+D16/E16*100</f>
        <v>0.94728803648454674</v>
      </c>
      <c r="G16" s="903"/>
      <c r="H16" s="903"/>
      <c r="I16" s="903"/>
      <c r="J16" s="903"/>
      <c r="K16" s="903"/>
      <c r="L16" s="903"/>
      <c r="M16" s="903"/>
      <c r="N16" s="903"/>
      <c r="O16" s="903"/>
      <c r="P16" s="903"/>
      <c r="Q16" s="903"/>
    </row>
    <row r="17" spans="1:17" ht="12.75" x14ac:dyDescent="0.2">
      <c r="A17" s="903"/>
      <c r="B17" s="903"/>
      <c r="C17" s="2030">
        <v>2018</v>
      </c>
      <c r="D17" s="2031">
        <v>160198.22677032999</v>
      </c>
      <c r="E17" s="2031">
        <v>16322413.866744474</v>
      </c>
      <c r="F17" s="409">
        <f>+D17/E17*100</f>
        <v>0.98146161516416519</v>
      </c>
      <c r="G17" s="903"/>
      <c r="H17" s="903"/>
      <c r="I17" s="903"/>
      <c r="J17" s="903"/>
      <c r="K17" s="903"/>
      <c r="L17" s="903"/>
      <c r="M17" s="903"/>
      <c r="N17" s="903"/>
      <c r="O17" s="903"/>
      <c r="P17" s="903"/>
      <c r="Q17" s="903"/>
    </row>
    <row r="18" spans="1:17" ht="37.5" customHeight="1" x14ac:dyDescent="0.2">
      <c r="A18" s="903"/>
      <c r="B18" s="903"/>
      <c r="C18" s="2173" t="s">
        <v>5036</v>
      </c>
      <c r="D18" s="2173"/>
      <c r="E18" s="2173"/>
      <c r="F18" s="2173"/>
      <c r="G18" s="903"/>
      <c r="H18" s="903"/>
      <c r="I18" s="903"/>
      <c r="J18" s="903"/>
      <c r="K18" s="903"/>
      <c r="L18" s="903"/>
      <c r="M18" s="903"/>
      <c r="N18" s="903"/>
      <c r="O18" s="903"/>
      <c r="P18" s="903"/>
      <c r="Q18" s="903"/>
    </row>
    <row r="19" spans="1:17" x14ac:dyDescent="0.2">
      <c r="A19" s="903"/>
      <c r="B19" s="903"/>
      <c r="C19" s="2173"/>
      <c r="D19" s="2173"/>
      <c r="E19" s="2173"/>
      <c r="F19" s="2173"/>
      <c r="G19" s="903"/>
      <c r="H19" s="903"/>
      <c r="I19" s="903"/>
      <c r="J19" s="903"/>
      <c r="K19" s="903"/>
      <c r="L19" s="903"/>
      <c r="M19" s="903"/>
      <c r="N19" s="903"/>
      <c r="O19" s="903"/>
      <c r="P19" s="903"/>
      <c r="Q19" s="903"/>
    </row>
    <row r="20" spans="1:17" x14ac:dyDescent="0.2">
      <c r="A20" s="903"/>
      <c r="B20" s="903"/>
      <c r="C20" s="903"/>
      <c r="D20" s="903"/>
      <c r="E20" s="903"/>
      <c r="F20" s="903"/>
      <c r="G20" s="903"/>
      <c r="H20" s="903"/>
      <c r="I20" s="903"/>
      <c r="J20" s="903"/>
      <c r="K20" s="903"/>
      <c r="L20" s="903"/>
      <c r="M20" s="903"/>
      <c r="N20" s="903"/>
      <c r="O20" s="903"/>
      <c r="P20" s="903"/>
      <c r="Q20" s="903"/>
    </row>
    <row r="21" spans="1:17" x14ac:dyDescent="0.2">
      <c r="A21" s="903"/>
      <c r="B21" s="903"/>
      <c r="C21" s="903"/>
      <c r="D21" s="903"/>
      <c r="E21" s="903"/>
      <c r="F21" s="903"/>
      <c r="G21" s="903"/>
      <c r="H21" s="903"/>
      <c r="I21" s="903"/>
      <c r="J21" s="903"/>
      <c r="K21" s="903"/>
      <c r="L21" s="903"/>
      <c r="M21" s="903"/>
      <c r="N21" s="903"/>
      <c r="O21" s="903"/>
      <c r="P21" s="903"/>
      <c r="Q21" s="903"/>
    </row>
    <row r="22" spans="1:17" x14ac:dyDescent="0.2">
      <c r="A22" s="903"/>
      <c r="B22" s="903"/>
      <c r="C22" s="903"/>
      <c r="D22" s="903"/>
      <c r="E22" s="903"/>
      <c r="F22" s="903"/>
      <c r="G22" s="903"/>
      <c r="H22" s="903"/>
      <c r="I22" s="903"/>
      <c r="J22" s="903"/>
      <c r="K22" s="903"/>
      <c r="L22" s="903"/>
      <c r="M22" s="903"/>
      <c r="N22" s="903"/>
      <c r="O22" s="903"/>
      <c r="P22" s="903"/>
      <c r="Q22" s="903"/>
    </row>
    <row r="23" spans="1:17" x14ac:dyDescent="0.2">
      <c r="A23" s="903"/>
      <c r="B23" s="903"/>
      <c r="C23" s="903"/>
      <c r="D23" s="903"/>
      <c r="E23" s="903"/>
      <c r="F23" s="903"/>
      <c r="G23" s="903"/>
      <c r="H23" s="903"/>
      <c r="I23" s="903"/>
      <c r="J23" s="903"/>
      <c r="K23" s="903"/>
      <c r="L23" s="903"/>
      <c r="M23" s="903"/>
      <c r="N23" s="903"/>
      <c r="O23" s="903"/>
      <c r="P23" s="903"/>
      <c r="Q23" s="903"/>
    </row>
    <row r="24" spans="1:17" x14ac:dyDescent="0.2">
      <c r="A24" s="903"/>
      <c r="B24" s="903"/>
      <c r="C24" s="903"/>
      <c r="D24" s="903"/>
      <c r="E24" s="903"/>
      <c r="F24" s="903"/>
      <c r="G24" s="903"/>
      <c r="H24" s="903"/>
      <c r="I24" s="903"/>
      <c r="J24" s="903"/>
      <c r="K24" s="903"/>
      <c r="L24" s="903"/>
      <c r="M24" s="903"/>
      <c r="N24" s="903"/>
      <c r="O24" s="903"/>
      <c r="P24" s="903"/>
      <c r="Q24" s="903"/>
    </row>
    <row r="25" spans="1:17" x14ac:dyDescent="0.2">
      <c r="A25" s="903"/>
      <c r="B25" s="903"/>
      <c r="C25" s="903"/>
      <c r="D25" s="903"/>
      <c r="E25" s="903"/>
      <c r="F25" s="903"/>
      <c r="G25" s="903"/>
      <c r="H25" s="903"/>
      <c r="I25" s="903"/>
      <c r="J25" s="903"/>
      <c r="K25" s="903"/>
      <c r="L25" s="903"/>
      <c r="M25" s="903"/>
      <c r="N25" s="903"/>
      <c r="O25" s="903"/>
      <c r="P25" s="903"/>
      <c r="Q25" s="903"/>
    </row>
    <row r="26" spans="1:17" x14ac:dyDescent="0.2">
      <c r="A26" s="903"/>
      <c r="B26" s="903"/>
      <c r="C26" s="903"/>
      <c r="D26" s="903"/>
      <c r="E26" s="903"/>
      <c r="F26" s="903"/>
      <c r="G26" s="903"/>
      <c r="H26" s="903"/>
      <c r="I26" s="903"/>
      <c r="J26" s="903"/>
      <c r="K26" s="903"/>
      <c r="L26" s="903"/>
      <c r="M26" s="903"/>
      <c r="N26" s="903"/>
      <c r="O26" s="903"/>
      <c r="P26" s="903"/>
      <c r="Q26" s="903"/>
    </row>
  </sheetData>
  <mergeCells count="13">
    <mergeCell ref="C19:F19"/>
    <mergeCell ref="A6:B6"/>
    <mergeCell ref="C6:Q6"/>
    <mergeCell ref="C1:D1"/>
    <mergeCell ref="A3:B3"/>
    <mergeCell ref="C3:Q3"/>
    <mergeCell ref="A4:B4"/>
    <mergeCell ref="C4:Q4"/>
    <mergeCell ref="A5:B5"/>
    <mergeCell ref="C5:Q5"/>
    <mergeCell ref="C9:C10"/>
    <mergeCell ref="D9:F9"/>
    <mergeCell ref="C18:F18"/>
  </mergeCells>
  <hyperlinks>
    <hyperlink ref="A1" location="'ODS 2.'!A1" display="REGRESAR"/>
    <hyperlink ref="C1" location="'Metadato 2.a.1'!A1" display="VER METADATO"/>
  </hyperlinks>
  <pageMargins left="0.7" right="0.7" top="0.75" bottom="0.75" header="0.3" footer="0.3"/>
  <pageSetup orientation="portrait" r:id="rId1"/>
  <legacy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
    <tabColor theme="0" tint="-0.499984740745262"/>
  </sheetPr>
  <dimension ref="A1:D41"/>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0" style="45" customWidth="1"/>
    <col min="2" max="2" width="26.42578125" style="45" customWidth="1"/>
    <col min="3" max="3" width="24" style="45" customWidth="1"/>
    <col min="4" max="4" width="85.7109375" style="45" customWidth="1"/>
    <col min="5" max="5" width="11.42578125" style="45"/>
    <col min="6" max="6" width="26.42578125" style="45" customWidth="1"/>
    <col min="7" max="7" width="24" style="45" customWidth="1"/>
    <col min="8" max="8" width="85.7109375" style="45" customWidth="1"/>
    <col min="9" max="9" width="11.42578125" style="45"/>
    <col min="10" max="10" width="26.42578125" style="45" customWidth="1"/>
    <col min="11" max="11" width="24" style="45" customWidth="1"/>
    <col min="12" max="12" width="85.7109375" style="45" customWidth="1"/>
    <col min="13" max="16384" width="11.42578125" style="45"/>
  </cols>
  <sheetData>
    <row r="1" spans="1:4" ht="15" x14ac:dyDescent="0.25">
      <c r="B1" s="166" t="s">
        <v>730</v>
      </c>
    </row>
    <row r="2" spans="1:4" ht="15" x14ac:dyDescent="0.25">
      <c r="B2" s="1121"/>
    </row>
    <row r="3" spans="1:4" ht="15" x14ac:dyDescent="0.25">
      <c r="B3" s="2081" t="s">
        <v>766</v>
      </c>
      <c r="C3" s="2081"/>
      <c r="D3" s="2081"/>
    </row>
    <row r="4" spans="1:4" ht="30" x14ac:dyDescent="0.25">
      <c r="A4" s="48"/>
      <c r="B4" s="2082" t="s">
        <v>856</v>
      </c>
      <c r="C4" s="2082"/>
      <c r="D4" s="910" t="s">
        <v>12</v>
      </c>
    </row>
    <row r="5" spans="1:4" ht="60" x14ac:dyDescent="0.25">
      <c r="B5" s="2082" t="s">
        <v>769</v>
      </c>
      <c r="C5" s="2082"/>
      <c r="D5" s="910" t="s">
        <v>62</v>
      </c>
    </row>
    <row r="6" spans="1:4" ht="15" x14ac:dyDescent="0.25">
      <c r="B6" s="2082" t="s">
        <v>770</v>
      </c>
      <c r="C6" s="2082"/>
      <c r="D6" s="911" t="s">
        <v>103</v>
      </c>
    </row>
    <row r="7" spans="1:4" ht="15" customHeight="1" x14ac:dyDescent="0.25">
      <c r="B7" s="2083" t="s">
        <v>771</v>
      </c>
      <c r="C7" s="2083"/>
      <c r="D7" s="912" t="s">
        <v>104</v>
      </c>
    </row>
    <row r="8" spans="1:4" ht="15" x14ac:dyDescent="0.25">
      <c r="B8" s="913"/>
      <c r="C8" s="913"/>
      <c r="D8" s="913"/>
    </row>
    <row r="9" spans="1:4" ht="15" x14ac:dyDescent="0.25">
      <c r="B9" s="2081" t="s">
        <v>772</v>
      </c>
      <c r="C9" s="2081"/>
      <c r="D9" s="2081"/>
    </row>
    <row r="10" spans="1:4" ht="15" x14ac:dyDescent="0.25">
      <c r="B10" s="2093" t="s">
        <v>773</v>
      </c>
      <c r="C10" s="2094"/>
      <c r="D10" s="1957" t="s">
        <v>841</v>
      </c>
    </row>
    <row r="11" spans="1:4" ht="30" x14ac:dyDescent="0.25">
      <c r="B11" s="2095" t="s">
        <v>775</v>
      </c>
      <c r="C11" s="2095"/>
      <c r="D11" s="1120" t="s">
        <v>4506</v>
      </c>
    </row>
    <row r="12" spans="1:4" ht="15" x14ac:dyDescent="0.25">
      <c r="B12" s="2082" t="s">
        <v>776</v>
      </c>
      <c r="C12" s="2082"/>
      <c r="D12" s="1959" t="s">
        <v>978</v>
      </c>
    </row>
    <row r="13" spans="1:4" ht="15" x14ac:dyDescent="0.25">
      <c r="B13" s="2082" t="s">
        <v>777</v>
      </c>
      <c r="C13" s="2096"/>
      <c r="D13" s="1959" t="s">
        <v>22</v>
      </c>
    </row>
    <row r="14" spans="1:4" ht="195" x14ac:dyDescent="0.25">
      <c r="B14" s="2082" t="s">
        <v>778</v>
      </c>
      <c r="C14" s="2082"/>
      <c r="D14" s="1960" t="s">
        <v>5037</v>
      </c>
    </row>
    <row r="15" spans="1:4" ht="15" x14ac:dyDescent="0.25">
      <c r="B15" s="2082" t="s">
        <v>779</v>
      </c>
      <c r="C15" s="2082"/>
      <c r="D15" s="1961"/>
    </row>
    <row r="16" spans="1:4" ht="67.5" customHeight="1" x14ac:dyDescent="0.25">
      <c r="B16" s="2082" t="s">
        <v>780</v>
      </c>
      <c r="C16" s="2082"/>
      <c r="D16" s="1961" t="s">
        <v>1073</v>
      </c>
    </row>
    <row r="17" spans="2:4" ht="30" x14ac:dyDescent="0.25">
      <c r="B17" s="2083" t="s">
        <v>782</v>
      </c>
      <c r="C17" s="2083"/>
      <c r="D17" s="1957" t="s">
        <v>4505</v>
      </c>
    </row>
    <row r="18" spans="2:4" ht="30" x14ac:dyDescent="0.25">
      <c r="B18" s="2084" t="s">
        <v>783</v>
      </c>
      <c r="C18" s="2085"/>
      <c r="D18" s="1047" t="s">
        <v>6196</v>
      </c>
    </row>
    <row r="19" spans="2:4" ht="15" x14ac:dyDescent="0.25">
      <c r="B19" s="2082" t="s">
        <v>784</v>
      </c>
      <c r="C19" s="2082"/>
      <c r="D19" s="1960" t="s">
        <v>824</v>
      </c>
    </row>
    <row r="20" spans="2:4" ht="15" x14ac:dyDescent="0.25">
      <c r="B20" s="2086" t="s">
        <v>786</v>
      </c>
      <c r="C20" s="1962" t="s">
        <v>787</v>
      </c>
      <c r="D20" s="1961" t="s">
        <v>1074</v>
      </c>
    </row>
    <row r="21" spans="2:4" ht="15" x14ac:dyDescent="0.25">
      <c r="B21" s="2087"/>
      <c r="C21" s="1997" t="s">
        <v>789</v>
      </c>
      <c r="D21" s="1961" t="s">
        <v>1074</v>
      </c>
    </row>
    <row r="22" spans="2:4" ht="15" x14ac:dyDescent="0.25">
      <c r="B22" s="2088" t="s">
        <v>791</v>
      </c>
      <c r="C22" s="2088"/>
      <c r="D22" s="1961" t="s">
        <v>4507</v>
      </c>
    </row>
    <row r="23" spans="2:4" ht="15" x14ac:dyDescent="0.25">
      <c r="B23" s="2088" t="s">
        <v>793</v>
      </c>
      <c r="C23" s="2088"/>
      <c r="D23" s="1961" t="s">
        <v>4126</v>
      </c>
    </row>
    <row r="24" spans="2:4" ht="15" x14ac:dyDescent="0.25">
      <c r="B24" s="2082" t="s">
        <v>795</v>
      </c>
      <c r="C24" s="2082"/>
      <c r="D24" s="1961" t="s">
        <v>23</v>
      </c>
    </row>
    <row r="25" spans="2:4" ht="15" customHeight="1" x14ac:dyDescent="0.25">
      <c r="B25" s="2083" t="s">
        <v>797</v>
      </c>
      <c r="C25" s="2083"/>
      <c r="D25" s="1965" t="s">
        <v>4127</v>
      </c>
    </row>
    <row r="26" spans="2:4" ht="15" customHeight="1" x14ac:dyDescent="0.25">
      <c r="B26" s="2089" t="s">
        <v>799</v>
      </c>
      <c r="C26" s="2090"/>
      <c r="D26" s="1957"/>
    </row>
    <row r="27" spans="2:4" ht="15" x14ac:dyDescent="0.25">
      <c r="B27" s="1998" t="s">
        <v>800</v>
      </c>
      <c r="C27" s="1999"/>
      <c r="D27" s="1961" t="s">
        <v>4508</v>
      </c>
    </row>
    <row r="28" spans="2:4" ht="15" x14ac:dyDescent="0.25">
      <c r="B28" s="2091" t="s">
        <v>801</v>
      </c>
      <c r="C28" s="2092"/>
      <c r="D28" s="1968"/>
    </row>
    <row r="29" spans="2:4" ht="15" x14ac:dyDescent="0.25">
      <c r="B29" s="1969"/>
      <c r="C29" s="1969"/>
      <c r="D29" s="1970"/>
    </row>
    <row r="30" spans="2:4" ht="15" x14ac:dyDescent="0.25">
      <c r="B30" s="2081" t="s">
        <v>802</v>
      </c>
      <c r="C30" s="2081"/>
      <c r="D30" s="2081"/>
    </row>
    <row r="31" spans="2:4" ht="15" x14ac:dyDescent="0.25">
      <c r="B31" s="2079" t="s">
        <v>803</v>
      </c>
      <c r="C31" s="2080"/>
      <c r="D31" s="1965" t="s">
        <v>947</v>
      </c>
    </row>
    <row r="32" spans="2:4" ht="15" x14ac:dyDescent="0.25">
      <c r="B32" s="2079" t="s">
        <v>805</v>
      </c>
      <c r="C32" s="2080"/>
      <c r="D32" s="1965" t="s">
        <v>948</v>
      </c>
    </row>
    <row r="33" spans="2:4" ht="15" x14ac:dyDescent="0.25">
      <c r="B33" s="2079" t="s">
        <v>807</v>
      </c>
      <c r="C33" s="2080"/>
      <c r="D33" s="1965" t="s">
        <v>1076</v>
      </c>
    </row>
    <row r="34" spans="2:4" ht="15" x14ac:dyDescent="0.25">
      <c r="B34" s="2079" t="s">
        <v>809</v>
      </c>
      <c r="C34" s="2080"/>
      <c r="D34" s="1965" t="s">
        <v>1077</v>
      </c>
    </row>
    <row r="35" spans="2:4" ht="15" x14ac:dyDescent="0.25">
      <c r="B35" s="2079" t="s">
        <v>811</v>
      </c>
      <c r="C35" s="2080"/>
      <c r="D35" s="1971" t="s">
        <v>950</v>
      </c>
    </row>
    <row r="36" spans="2:4" ht="15" x14ac:dyDescent="0.25">
      <c r="B36" s="1393"/>
      <c r="C36" s="1394"/>
      <c r="D36" s="1393"/>
    </row>
    <row r="37" spans="2:4" ht="15" x14ac:dyDescent="0.25">
      <c r="B37" s="2079" t="s">
        <v>803</v>
      </c>
      <c r="C37" s="2080"/>
      <c r="D37" s="920" t="s">
        <v>947</v>
      </c>
    </row>
    <row r="38" spans="2:4" ht="15" x14ac:dyDescent="0.25">
      <c r="B38" s="2079" t="s">
        <v>805</v>
      </c>
      <c r="C38" s="2080"/>
      <c r="D38" s="920" t="s">
        <v>948</v>
      </c>
    </row>
    <row r="39" spans="2:4" ht="15" x14ac:dyDescent="0.25">
      <c r="B39" s="2079" t="s">
        <v>807</v>
      </c>
      <c r="C39" s="2080"/>
      <c r="D39" s="920" t="s">
        <v>1076</v>
      </c>
    </row>
    <row r="40" spans="2:4" ht="15" x14ac:dyDescent="0.25">
      <c r="B40" s="2079" t="s">
        <v>809</v>
      </c>
      <c r="C40" s="2080"/>
      <c r="D40" s="920" t="s">
        <v>1077</v>
      </c>
    </row>
    <row r="41" spans="2:4" ht="15" x14ac:dyDescent="0.25">
      <c r="B41" s="2079" t="s">
        <v>811</v>
      </c>
      <c r="C41" s="2080"/>
      <c r="D41" s="924" t="s">
        <v>950</v>
      </c>
    </row>
  </sheetData>
  <mergeCells count="34">
    <mergeCell ref="B37:C37"/>
    <mergeCell ref="B38:C38"/>
    <mergeCell ref="B39:C39"/>
    <mergeCell ref="B40:C40"/>
    <mergeCell ref="B41:C41"/>
    <mergeCell ref="B34:C34"/>
    <mergeCell ref="B35:C35"/>
    <mergeCell ref="B18:C18"/>
    <mergeCell ref="B19:C19"/>
    <mergeCell ref="B24:C24"/>
    <mergeCell ref="B25:C25"/>
    <mergeCell ref="B26:C26"/>
    <mergeCell ref="B23:C23"/>
    <mergeCell ref="B32:C32"/>
    <mergeCell ref="B33:C33"/>
    <mergeCell ref="B31:C31"/>
    <mergeCell ref="B20:B21"/>
    <mergeCell ref="B22:C22"/>
    <mergeCell ref="B28:C28"/>
    <mergeCell ref="B30:D30"/>
    <mergeCell ref="B3:D3"/>
    <mergeCell ref="B4:C4"/>
    <mergeCell ref="B11:C11"/>
    <mergeCell ref="B17:C17"/>
    <mergeCell ref="B5:C5"/>
    <mergeCell ref="B6:C6"/>
    <mergeCell ref="B7:C7"/>
    <mergeCell ref="B12:C12"/>
    <mergeCell ref="B13:C13"/>
    <mergeCell ref="B14:C14"/>
    <mergeCell ref="B15:C15"/>
    <mergeCell ref="B16:C16"/>
    <mergeCell ref="B9:D9"/>
    <mergeCell ref="B10:C10"/>
  </mergeCells>
  <dataValidations count="7">
    <dataValidation type="list" allowBlank="1" showInputMessage="1" showErrorMessage="1" sqref="D24">
      <formula1>Tipo_operación</formula1>
    </dataValidation>
    <dataValidation type="list" allowBlank="1" showInputMessage="1" showErrorMessage="1" sqref="D13">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2"/>
  </dataValidations>
  <hyperlinks>
    <hyperlink ref="B1" location="'2.a.1'!A1" display="REGRESAR"/>
    <hyperlink ref="D41" r:id="rId1"/>
    <hyperlink ref="D35" r:id="rId2"/>
  </hyperlinks>
  <pageMargins left="0.7" right="0.7" top="0.75" bottom="0.75" header="0.3" footer="0.3"/>
  <pageSetup orientation="portrait" r:id="rId3"/>
  <drawing r:id="rId4"/>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3">
    <tabColor rgb="FF7030A0"/>
  </sheetPr>
  <dimension ref="A1:R32"/>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5703125" style="26" customWidth="1"/>
    <col min="3" max="3" width="11.7109375" style="165" customWidth="1"/>
    <col min="4" max="5" width="11.7109375" style="26" customWidth="1"/>
    <col min="6" max="16384" width="11.42578125" style="26"/>
  </cols>
  <sheetData>
    <row r="1" spans="1:18" ht="15" x14ac:dyDescent="0.25">
      <c r="A1" s="25" t="s">
        <v>730</v>
      </c>
      <c r="B1" s="121"/>
      <c r="C1" s="2077" t="s">
        <v>830</v>
      </c>
      <c r="D1" s="2077"/>
    </row>
    <row r="3" spans="1:18" s="4" customFormat="1" ht="12.75" customHeight="1" x14ac:dyDescent="0.2">
      <c r="A3" s="2147" t="s">
        <v>732</v>
      </c>
      <c r="B3" s="2147"/>
      <c r="C3" s="2147" t="s">
        <v>12</v>
      </c>
      <c r="D3" s="2147"/>
      <c r="E3" s="2147"/>
      <c r="F3" s="2147"/>
      <c r="G3" s="2147"/>
      <c r="H3" s="2147"/>
      <c r="I3" s="2147"/>
      <c r="J3" s="2147"/>
      <c r="K3" s="2147"/>
      <c r="L3" s="2147"/>
      <c r="M3" s="2147"/>
      <c r="N3" s="2147"/>
      <c r="O3" s="2147"/>
      <c r="P3" s="2147"/>
      <c r="Q3" s="2147"/>
      <c r="R3" s="2147"/>
    </row>
    <row r="4" spans="1:18" s="4" customFormat="1" ht="30" customHeight="1" x14ac:dyDescent="0.2">
      <c r="A4" s="2147" t="s">
        <v>733</v>
      </c>
      <c r="B4" s="2147"/>
      <c r="C4" s="2149" t="s">
        <v>1068</v>
      </c>
      <c r="D4" s="2149"/>
      <c r="E4" s="2149"/>
      <c r="F4" s="2149"/>
      <c r="G4" s="2149"/>
      <c r="H4" s="2149"/>
      <c r="I4" s="2149"/>
      <c r="J4" s="2149"/>
      <c r="K4" s="2149"/>
      <c r="L4" s="2149"/>
      <c r="M4" s="2149"/>
      <c r="N4" s="2149"/>
      <c r="O4" s="2149"/>
      <c r="P4" s="2149"/>
      <c r="Q4" s="2149"/>
      <c r="R4" s="2149"/>
    </row>
    <row r="5" spans="1:18" s="4" customFormat="1" ht="18" customHeight="1" x14ac:dyDescent="0.2">
      <c r="A5" s="2147" t="s">
        <v>735</v>
      </c>
      <c r="B5" s="2147"/>
      <c r="C5" s="2147" t="s">
        <v>1078</v>
      </c>
      <c r="D5" s="2147"/>
      <c r="E5" s="2147"/>
      <c r="F5" s="2147"/>
      <c r="G5" s="2147"/>
      <c r="H5" s="2147"/>
      <c r="I5" s="2147"/>
      <c r="J5" s="2147"/>
      <c r="K5" s="2147"/>
      <c r="L5" s="2147"/>
      <c r="M5" s="2147"/>
      <c r="N5" s="2147"/>
      <c r="O5" s="2147"/>
      <c r="P5" s="2147"/>
      <c r="Q5" s="2147"/>
      <c r="R5" s="2147"/>
    </row>
    <row r="6" spans="1:18" s="4" customFormat="1" ht="12.75" customHeight="1" x14ac:dyDescent="0.2">
      <c r="A6" s="2147" t="s">
        <v>815</v>
      </c>
      <c r="B6" s="2147"/>
      <c r="C6" s="2147"/>
      <c r="D6" s="2147"/>
      <c r="E6" s="2147"/>
      <c r="F6" s="2147"/>
      <c r="G6" s="2147"/>
      <c r="H6" s="2147"/>
      <c r="I6" s="2147"/>
      <c r="J6" s="2147"/>
      <c r="K6" s="2147"/>
      <c r="L6" s="2147"/>
      <c r="M6" s="2147"/>
      <c r="N6" s="2147"/>
      <c r="O6" s="2147"/>
      <c r="P6" s="2147"/>
      <c r="Q6" s="2147"/>
      <c r="R6" s="2147"/>
    </row>
    <row r="7" spans="1:18" x14ac:dyDescent="0.2">
      <c r="A7" s="28"/>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row r="30" spans="1:1" x14ac:dyDescent="0.2">
      <c r="A30" s="29"/>
    </row>
    <row r="31" spans="1:1" x14ac:dyDescent="0.2">
      <c r="A31" s="29"/>
    </row>
    <row r="32" spans="1:1" x14ac:dyDescent="0.2">
      <c r="A32" s="29"/>
    </row>
  </sheetData>
  <mergeCells count="10">
    <mergeCell ref="A6:B6"/>
    <mergeCell ref="C6:R6"/>
    <mergeCell ref="C9:P10"/>
    <mergeCell ref="C1:D1"/>
    <mergeCell ref="A3:B3"/>
    <mergeCell ref="C3:R3"/>
    <mergeCell ref="A4:B4"/>
    <mergeCell ref="C4:R4"/>
    <mergeCell ref="A5:B5"/>
    <mergeCell ref="C5:R5"/>
  </mergeCells>
  <hyperlinks>
    <hyperlink ref="A1" location="'ODS 2.'!A1" display="REGRESAR"/>
    <hyperlink ref="C1" location="'Metadato 2.a.2'!A1" display="VER METADATO"/>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4">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913</v>
      </c>
    </row>
    <row r="4" spans="1:6" ht="30" x14ac:dyDescent="0.25">
      <c r="A4" s="48"/>
      <c r="B4" s="2082" t="s">
        <v>856</v>
      </c>
      <c r="C4" s="2082"/>
      <c r="D4" s="49" t="s">
        <v>12</v>
      </c>
    </row>
    <row r="5" spans="1:6" ht="60" x14ac:dyDescent="0.25">
      <c r="B5" s="2082" t="s">
        <v>769</v>
      </c>
      <c r="C5" s="2082"/>
      <c r="D5" s="49" t="s">
        <v>62</v>
      </c>
    </row>
    <row r="6" spans="1:6" ht="15" x14ac:dyDescent="0.25">
      <c r="B6" s="2082" t="s">
        <v>770</v>
      </c>
      <c r="C6" s="2082"/>
      <c r="D6" s="50" t="s">
        <v>106</v>
      </c>
    </row>
    <row r="7" spans="1:6" ht="30" x14ac:dyDescent="0.25">
      <c r="B7" s="2083" t="s">
        <v>771</v>
      </c>
      <c r="C7" s="2083"/>
      <c r="D7" s="94" t="s">
        <v>107</v>
      </c>
    </row>
    <row r="8" spans="1:6" ht="15" x14ac:dyDescent="0.25">
      <c r="B8" s="2084" t="s">
        <v>4617</v>
      </c>
      <c r="C8" s="2085"/>
      <c r="D8" s="1285" t="s">
        <v>4644</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1079</v>
      </c>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45" x14ac:dyDescent="0.25">
      <c r="B28" s="62" t="s">
        <v>800</v>
      </c>
      <c r="C28" s="63"/>
      <c r="D28" s="57" t="s">
        <v>1080</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2.a.2'!A1" display="REGRESAR"/>
    <hyperlink ref="D8"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5">
    <tabColor rgb="FF7030A0"/>
  </sheetPr>
  <dimension ref="A1:R33"/>
  <sheetViews>
    <sheetView showGridLines="0" workbookViewId="0">
      <pane ySplit="1" topLeftCell="A2" activePane="bottomLeft" state="frozen"/>
      <selection activeCell="B1" sqref="B1"/>
      <selection pane="bottomLeft" activeCell="C12" sqref="C12:N20"/>
    </sheetView>
  </sheetViews>
  <sheetFormatPr baseColWidth="10" defaultColWidth="11.42578125" defaultRowHeight="11.25" x14ac:dyDescent="0.2"/>
  <cols>
    <col min="1" max="2" width="15.5703125" style="26" customWidth="1"/>
    <col min="3" max="3" width="11.85546875" style="165" customWidth="1"/>
    <col min="4" max="6" width="11.85546875" style="26" customWidth="1"/>
    <col min="7" max="16384" width="11.42578125" style="26"/>
  </cols>
  <sheetData>
    <row r="1" spans="1:18" ht="15" x14ac:dyDescent="0.25">
      <c r="A1" s="25" t="s">
        <v>730</v>
      </c>
      <c r="B1" s="121"/>
      <c r="C1" s="2175" t="s">
        <v>830</v>
      </c>
      <c r="D1" s="2175"/>
    </row>
    <row r="3" spans="1:18" s="4" customFormat="1" ht="17.25" customHeight="1" x14ac:dyDescent="0.2">
      <c r="A3" s="2147" t="s">
        <v>732</v>
      </c>
      <c r="B3" s="2147"/>
      <c r="C3" s="2147" t="s">
        <v>12</v>
      </c>
      <c r="D3" s="2147"/>
      <c r="E3" s="2147"/>
      <c r="F3" s="2147"/>
      <c r="G3" s="2147"/>
      <c r="H3" s="2147"/>
      <c r="I3" s="2147"/>
      <c r="J3" s="2147"/>
      <c r="K3" s="2147"/>
      <c r="L3" s="2147"/>
      <c r="M3" s="2147"/>
      <c r="N3" s="2147"/>
      <c r="O3" s="2147"/>
      <c r="P3" s="2147"/>
      <c r="Q3" s="2147"/>
      <c r="R3" s="2147"/>
    </row>
    <row r="4" spans="1:18" s="4" customFormat="1" ht="30" customHeight="1" x14ac:dyDescent="0.2">
      <c r="A4" s="2147" t="s">
        <v>733</v>
      </c>
      <c r="B4" s="2147"/>
      <c r="C4" s="2149" t="s">
        <v>66</v>
      </c>
      <c r="D4" s="2149"/>
      <c r="E4" s="2149"/>
      <c r="F4" s="2149"/>
      <c r="G4" s="2149"/>
      <c r="H4" s="2149"/>
      <c r="I4" s="2149"/>
      <c r="J4" s="2149"/>
      <c r="K4" s="2149"/>
      <c r="L4" s="2149"/>
      <c r="M4" s="2149"/>
      <c r="N4" s="2149"/>
      <c r="O4" s="2149"/>
      <c r="P4" s="2149"/>
      <c r="Q4" s="2149"/>
      <c r="R4" s="2149"/>
    </row>
    <row r="5" spans="1:18" s="4" customFormat="1" ht="16.5" customHeight="1" x14ac:dyDescent="0.2">
      <c r="A5" s="2147" t="s">
        <v>735</v>
      </c>
      <c r="B5" s="2147"/>
      <c r="C5" s="2147" t="s">
        <v>1081</v>
      </c>
      <c r="D5" s="2147"/>
      <c r="E5" s="2147"/>
      <c r="F5" s="2147"/>
      <c r="G5" s="2147"/>
      <c r="H5" s="2147"/>
      <c r="I5" s="2147"/>
      <c r="J5" s="2147"/>
      <c r="K5" s="2147"/>
      <c r="L5" s="2147"/>
      <c r="M5" s="2147"/>
      <c r="N5" s="2147"/>
      <c r="O5" s="2147"/>
      <c r="P5" s="2147"/>
      <c r="Q5" s="2147"/>
      <c r="R5" s="2147"/>
    </row>
    <row r="6" spans="1:18" s="4" customFormat="1" ht="15.75" customHeight="1" x14ac:dyDescent="0.2">
      <c r="A6" s="2147" t="s">
        <v>815</v>
      </c>
      <c r="B6" s="2147"/>
      <c r="C6" s="2147"/>
      <c r="D6" s="2147"/>
      <c r="E6" s="2147"/>
      <c r="F6" s="2147"/>
      <c r="G6" s="2147"/>
      <c r="H6" s="2147"/>
      <c r="I6" s="2147"/>
      <c r="J6" s="2147"/>
      <c r="K6" s="2147"/>
      <c r="L6" s="2147"/>
      <c r="M6" s="2147"/>
      <c r="N6" s="2147"/>
      <c r="O6" s="2147"/>
      <c r="P6" s="2147"/>
      <c r="Q6" s="2147"/>
      <c r="R6" s="2147"/>
    </row>
    <row r="7" spans="1:18" x14ac:dyDescent="0.2">
      <c r="A7" s="29"/>
    </row>
    <row r="8" spans="1:18" x14ac:dyDescent="0.2">
      <c r="A8" s="28"/>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ht="11.25" customHeight="1" x14ac:dyDescent="0.2">
      <c r="A12" s="29"/>
      <c r="C12" s="2129" t="s">
        <v>5005</v>
      </c>
      <c r="D12" s="2129"/>
      <c r="E12" s="2129"/>
      <c r="F12" s="2129"/>
      <c r="G12" s="2129"/>
      <c r="H12" s="2129"/>
      <c r="I12" s="2129"/>
      <c r="J12" s="2129"/>
      <c r="K12" s="2129"/>
      <c r="L12" s="2129"/>
      <c r="M12" s="2129"/>
      <c r="N12" s="2129"/>
    </row>
    <row r="13" spans="1:18" x14ac:dyDescent="0.2">
      <c r="A13" s="29"/>
      <c r="C13" s="2129"/>
      <c r="D13" s="2129"/>
      <c r="E13" s="2129"/>
      <c r="F13" s="2129"/>
      <c r="G13" s="2129"/>
      <c r="H13" s="2129"/>
      <c r="I13" s="2129"/>
      <c r="J13" s="2129"/>
      <c r="K13" s="2129"/>
      <c r="L13" s="2129"/>
      <c r="M13" s="2129"/>
      <c r="N13" s="2129"/>
    </row>
    <row r="14" spans="1:18" x14ac:dyDescent="0.2">
      <c r="A14" s="29"/>
      <c r="C14" s="2129"/>
      <c r="D14" s="2129"/>
      <c r="E14" s="2129"/>
      <c r="F14" s="2129"/>
      <c r="G14" s="2129"/>
      <c r="H14" s="2129"/>
      <c r="I14" s="2129"/>
      <c r="J14" s="2129"/>
      <c r="K14" s="2129"/>
      <c r="L14" s="2129"/>
      <c r="M14" s="2129"/>
      <c r="N14" s="2129"/>
    </row>
    <row r="15" spans="1:18" x14ac:dyDescent="0.2">
      <c r="A15" s="29"/>
      <c r="C15" s="2129"/>
      <c r="D15" s="2129"/>
      <c r="E15" s="2129"/>
      <c r="F15" s="2129"/>
      <c r="G15" s="2129"/>
      <c r="H15" s="2129"/>
      <c r="I15" s="2129"/>
      <c r="J15" s="2129"/>
      <c r="K15" s="2129"/>
      <c r="L15" s="2129"/>
      <c r="M15" s="2129"/>
      <c r="N15" s="2129"/>
    </row>
    <row r="16" spans="1:18" x14ac:dyDescent="0.2">
      <c r="A16" s="29"/>
      <c r="C16" s="2129"/>
      <c r="D16" s="2129"/>
      <c r="E16" s="2129"/>
      <c r="F16" s="2129"/>
      <c r="G16" s="2129"/>
      <c r="H16" s="2129"/>
      <c r="I16" s="2129"/>
      <c r="J16" s="2129"/>
      <c r="K16" s="2129"/>
      <c r="L16" s="2129"/>
      <c r="M16" s="2129"/>
      <c r="N16" s="2129"/>
    </row>
    <row r="17" spans="1:14" x14ac:dyDescent="0.2">
      <c r="A17" s="29"/>
      <c r="C17" s="2129"/>
      <c r="D17" s="2129"/>
      <c r="E17" s="2129"/>
      <c r="F17" s="2129"/>
      <c r="G17" s="2129"/>
      <c r="H17" s="2129"/>
      <c r="I17" s="2129"/>
      <c r="J17" s="2129"/>
      <c r="K17" s="2129"/>
      <c r="L17" s="2129"/>
      <c r="M17" s="2129"/>
      <c r="N17" s="2129"/>
    </row>
    <row r="18" spans="1:14" x14ac:dyDescent="0.2">
      <c r="A18" s="29"/>
      <c r="C18" s="2129"/>
      <c r="D18" s="2129"/>
      <c r="E18" s="2129"/>
      <c r="F18" s="2129"/>
      <c r="G18" s="2129"/>
      <c r="H18" s="2129"/>
      <c r="I18" s="2129"/>
      <c r="J18" s="2129"/>
      <c r="K18" s="2129"/>
      <c r="L18" s="2129"/>
      <c r="M18" s="2129"/>
      <c r="N18" s="2129"/>
    </row>
    <row r="19" spans="1:14" x14ac:dyDescent="0.2">
      <c r="A19" s="29"/>
      <c r="C19" s="2129"/>
      <c r="D19" s="2129"/>
      <c r="E19" s="2129"/>
      <c r="F19" s="2129"/>
      <c r="G19" s="2129"/>
      <c r="H19" s="2129"/>
      <c r="I19" s="2129"/>
      <c r="J19" s="2129"/>
      <c r="K19" s="2129"/>
      <c r="L19" s="2129"/>
      <c r="M19" s="2129"/>
      <c r="N19" s="2129"/>
    </row>
    <row r="20" spans="1:14" x14ac:dyDescent="0.2">
      <c r="A20" s="29"/>
      <c r="C20" s="2129"/>
      <c r="D20" s="2129"/>
      <c r="E20" s="2129"/>
      <c r="F20" s="2129"/>
      <c r="G20" s="2129"/>
      <c r="H20" s="2129"/>
      <c r="I20" s="2129"/>
      <c r="J20" s="2129"/>
      <c r="K20" s="2129"/>
      <c r="L20" s="2129"/>
      <c r="M20" s="2129"/>
      <c r="N20" s="2129"/>
    </row>
    <row r="21" spans="1:14" x14ac:dyDescent="0.2">
      <c r="A21" s="29"/>
    </row>
    <row r="22" spans="1:14" x14ac:dyDescent="0.2">
      <c r="A22" s="29"/>
    </row>
    <row r="23" spans="1:14" x14ac:dyDescent="0.2">
      <c r="A23" s="29"/>
    </row>
    <row r="24" spans="1:14" x14ac:dyDescent="0.2">
      <c r="A24" s="29"/>
    </row>
    <row r="25" spans="1:14" x14ac:dyDescent="0.2">
      <c r="A25" s="29"/>
    </row>
    <row r="26" spans="1:14" x14ac:dyDescent="0.2">
      <c r="A26" s="29"/>
    </row>
    <row r="27" spans="1:14" x14ac:dyDescent="0.2">
      <c r="A27" s="29"/>
    </row>
    <row r="28" spans="1:14" x14ac:dyDescent="0.2">
      <c r="A28" s="29"/>
    </row>
    <row r="29" spans="1:14" x14ac:dyDescent="0.2">
      <c r="A29" s="29"/>
    </row>
    <row r="30" spans="1:14" x14ac:dyDescent="0.2">
      <c r="A30" s="29"/>
    </row>
    <row r="31" spans="1:14" x14ac:dyDescent="0.2">
      <c r="A31" s="29"/>
    </row>
    <row r="32" spans="1:14" x14ac:dyDescent="0.2">
      <c r="A32" s="29"/>
    </row>
    <row r="33" spans="1:1" x14ac:dyDescent="0.2">
      <c r="A33" s="29"/>
    </row>
  </sheetData>
  <mergeCells count="11">
    <mergeCell ref="C12:N20"/>
    <mergeCell ref="A6:B6"/>
    <mergeCell ref="C6:R6"/>
    <mergeCell ref="C9:P10"/>
    <mergeCell ref="C1:D1"/>
    <mergeCell ref="A3:B3"/>
    <mergeCell ref="C3:R3"/>
    <mergeCell ref="A4:B4"/>
    <mergeCell ref="C4:R4"/>
    <mergeCell ref="A5:B5"/>
    <mergeCell ref="C5:R5"/>
  </mergeCells>
  <hyperlinks>
    <hyperlink ref="A1" location="'ODS 2.'!A1" display="REGRESAR"/>
    <hyperlink ref="C1" location="'Metadato 2.b.1'!A1" display="VER METADATO"/>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6">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913</v>
      </c>
    </row>
    <row r="4" spans="1:6" ht="30" x14ac:dyDescent="0.25">
      <c r="A4" s="48"/>
      <c r="B4" s="2082" t="s">
        <v>856</v>
      </c>
      <c r="C4" s="2082"/>
      <c r="D4" s="49" t="s">
        <v>12</v>
      </c>
    </row>
    <row r="5" spans="1:6" ht="60" x14ac:dyDescent="0.25">
      <c r="B5" s="2082" t="s">
        <v>769</v>
      </c>
      <c r="C5" s="2082"/>
      <c r="D5" s="49" t="s">
        <v>66</v>
      </c>
    </row>
    <row r="6" spans="1:6" ht="15" x14ac:dyDescent="0.25">
      <c r="B6" s="2082" t="s">
        <v>770</v>
      </c>
      <c r="C6" s="2082"/>
      <c r="D6" s="50" t="s">
        <v>109</v>
      </c>
    </row>
    <row r="7" spans="1:6" ht="46.5" customHeight="1" x14ac:dyDescent="0.25">
      <c r="B7" s="2083" t="s">
        <v>771</v>
      </c>
      <c r="C7" s="2083"/>
      <c r="D7" s="94" t="s">
        <v>110</v>
      </c>
    </row>
    <row r="8" spans="1:6" ht="15" x14ac:dyDescent="0.25">
      <c r="B8" s="2083" t="s">
        <v>4623</v>
      </c>
      <c r="C8" s="2083"/>
      <c r="D8" s="1285" t="s">
        <v>4645</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customHeight="1"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customHeight="1"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1079</v>
      </c>
    </row>
    <row r="25" spans="2:4" ht="15" x14ac:dyDescent="0.25">
      <c r="B25" s="2082" t="s">
        <v>795</v>
      </c>
      <c r="C25" s="2082"/>
      <c r="D25" s="57"/>
    </row>
    <row r="26" spans="2:4" ht="15" customHeight="1" x14ac:dyDescent="0.25">
      <c r="B26" s="2083" t="s">
        <v>797</v>
      </c>
      <c r="C26" s="2083"/>
      <c r="D26" s="49"/>
    </row>
    <row r="27" spans="2:4" ht="15" x14ac:dyDescent="0.25">
      <c r="B27" s="2089" t="s">
        <v>799</v>
      </c>
      <c r="C27" s="2090"/>
      <c r="D27" s="49"/>
    </row>
    <row r="28" spans="2:4" ht="166.5" customHeight="1" x14ac:dyDescent="0.25">
      <c r="B28" s="62" t="s">
        <v>800</v>
      </c>
      <c r="C28" s="63"/>
      <c r="D28" s="57" t="s">
        <v>1082</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2.b.1'!A1" display="REGRESAR"/>
    <hyperlink ref="D8"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7">
    <tabColor theme="5"/>
  </sheetPr>
  <dimension ref="A1:R10"/>
  <sheetViews>
    <sheetView showGridLines="0" zoomScaleNormal="100" workbookViewId="0">
      <pane ySplit="1" topLeftCell="A2" activePane="bottomLeft" state="frozen"/>
      <selection activeCell="I38" sqref="I38"/>
      <selection pane="bottomLeft"/>
    </sheetView>
  </sheetViews>
  <sheetFormatPr baseColWidth="10" defaultColWidth="11.42578125" defaultRowHeight="11.25" x14ac:dyDescent="0.2"/>
  <cols>
    <col min="1" max="2" width="15.85546875" style="26" customWidth="1"/>
    <col min="3" max="3" width="11.7109375" style="165" customWidth="1"/>
    <col min="4" max="5" width="11.7109375" style="26" customWidth="1"/>
    <col min="6" max="16384" width="11.42578125" style="26"/>
  </cols>
  <sheetData>
    <row r="1" spans="1:18" ht="15" x14ac:dyDescent="0.25">
      <c r="A1" s="25" t="s">
        <v>730</v>
      </c>
      <c r="B1" s="121"/>
      <c r="C1" s="2077" t="s">
        <v>830</v>
      </c>
      <c r="D1" s="2077"/>
    </row>
    <row r="3" spans="1:18" ht="14.25" customHeight="1" x14ac:dyDescent="0.2">
      <c r="A3" s="2147" t="s">
        <v>732</v>
      </c>
      <c r="B3" s="2147"/>
      <c r="C3" s="2147" t="s">
        <v>12</v>
      </c>
      <c r="D3" s="2147"/>
      <c r="E3" s="2147"/>
      <c r="F3" s="2147"/>
      <c r="G3" s="2147"/>
      <c r="H3" s="2147"/>
      <c r="I3" s="2147"/>
      <c r="J3" s="2147"/>
      <c r="K3" s="2147"/>
      <c r="L3" s="2147"/>
      <c r="M3" s="2147"/>
      <c r="N3" s="2147"/>
      <c r="O3" s="2147"/>
      <c r="P3" s="2147"/>
      <c r="Q3" s="2147"/>
      <c r="R3" s="2147"/>
    </row>
    <row r="4" spans="1:18" ht="31.5" customHeight="1" x14ac:dyDescent="0.2">
      <c r="A4" s="2147" t="s">
        <v>733</v>
      </c>
      <c r="B4" s="2147"/>
      <c r="C4" s="2149" t="s">
        <v>1083</v>
      </c>
      <c r="D4" s="2149"/>
      <c r="E4" s="2149"/>
      <c r="F4" s="2149"/>
      <c r="G4" s="2149"/>
      <c r="H4" s="2149"/>
      <c r="I4" s="2149"/>
      <c r="J4" s="2149"/>
      <c r="K4" s="2149"/>
      <c r="L4" s="2149"/>
      <c r="M4" s="2149"/>
      <c r="N4" s="2149"/>
      <c r="O4" s="2149"/>
      <c r="P4" s="2149"/>
      <c r="Q4" s="2149"/>
      <c r="R4" s="2149"/>
    </row>
    <row r="5" spans="1:18" ht="12.75" customHeight="1" x14ac:dyDescent="0.2">
      <c r="A5" s="2147" t="s">
        <v>735</v>
      </c>
      <c r="B5" s="2147"/>
      <c r="C5" s="2147" t="s">
        <v>1084</v>
      </c>
      <c r="D5" s="2147"/>
      <c r="E5" s="2147"/>
      <c r="F5" s="2147"/>
      <c r="G5" s="2147"/>
      <c r="H5" s="2147"/>
      <c r="I5" s="2147"/>
      <c r="J5" s="2147"/>
      <c r="K5" s="2147"/>
      <c r="L5" s="2147"/>
      <c r="M5" s="2147"/>
      <c r="N5" s="2147"/>
      <c r="O5" s="2147"/>
      <c r="P5" s="2147"/>
      <c r="Q5" s="2147"/>
      <c r="R5" s="2147"/>
    </row>
    <row r="6" spans="1:18" ht="12.75" x14ac:dyDescent="0.2">
      <c r="A6" s="2147" t="s">
        <v>815</v>
      </c>
      <c r="B6" s="2147"/>
      <c r="C6" s="2147"/>
      <c r="D6" s="2147"/>
      <c r="E6" s="2147"/>
      <c r="F6" s="2147"/>
      <c r="G6" s="2147"/>
      <c r="H6" s="2147"/>
      <c r="I6" s="2147"/>
      <c r="J6" s="2147"/>
      <c r="K6" s="2147"/>
      <c r="L6" s="2147"/>
      <c r="M6" s="2147"/>
      <c r="N6" s="2147"/>
      <c r="O6" s="2147"/>
      <c r="P6" s="2147"/>
      <c r="Q6" s="2147"/>
      <c r="R6" s="2147"/>
    </row>
    <row r="9" spans="1:18" ht="11.25" customHeight="1" x14ac:dyDescent="0.2">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2.'!A1" display="REGRESAR"/>
    <hyperlink ref="C1" location="'Metadato 2.c.1'!A1" display="VER METADATO"/>
  </hyperlinks>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8">
    <tabColor theme="0" tint="-0.499984740745262"/>
  </sheetPr>
  <dimension ref="A1:F36"/>
  <sheetViews>
    <sheetView showGridLines="0" zoomScaleNormal="100" workbookViewId="0">
      <pane ySplit="1" topLeftCell="A2" activePane="bottomLeft" state="frozen"/>
      <selection activeCell="I38" sqref="I38"/>
      <selection pane="bottomLeft" activeCell="B9" sqref="B9"/>
    </sheetView>
  </sheetViews>
  <sheetFormatPr baseColWidth="10" defaultColWidth="11.42578125" defaultRowHeight="11.25" x14ac:dyDescent="0.25"/>
  <cols>
    <col min="1" max="1" width="11.42578125"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4.5" customHeight="1" x14ac:dyDescent="0.25">
      <c r="A4" s="48"/>
      <c r="B4" s="2082" t="s">
        <v>856</v>
      </c>
      <c r="C4" s="2082"/>
      <c r="D4" s="49" t="s">
        <v>12</v>
      </c>
    </row>
    <row r="5" spans="1:6" ht="60" x14ac:dyDescent="0.25">
      <c r="B5" s="2082" t="s">
        <v>769</v>
      </c>
      <c r="C5" s="2082"/>
      <c r="D5" s="49" t="s">
        <v>70</v>
      </c>
    </row>
    <row r="6" spans="1:6" ht="15" x14ac:dyDescent="0.25">
      <c r="B6" s="2082" t="s">
        <v>770</v>
      </c>
      <c r="C6" s="2082"/>
      <c r="D6" s="50" t="s">
        <v>112</v>
      </c>
    </row>
    <row r="7" spans="1:6" ht="15" x14ac:dyDescent="0.25">
      <c r="B7" s="2083" t="s">
        <v>771</v>
      </c>
      <c r="C7" s="2083"/>
      <c r="D7" s="94" t="s">
        <v>113</v>
      </c>
    </row>
    <row r="8" spans="1:6" ht="15" x14ac:dyDescent="0.25">
      <c r="B8" s="2084" t="s">
        <v>4617</v>
      </c>
      <c r="C8" s="2085"/>
      <c r="D8" s="1285" t="s">
        <v>4646</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53"/>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49"/>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182.25" customHeight="1" x14ac:dyDescent="0.25">
      <c r="B28" s="62" t="s">
        <v>800</v>
      </c>
      <c r="C28" s="63"/>
      <c r="D28" s="57" t="s">
        <v>1085</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2.c.1'!A1" display="REGRESAR"/>
    <hyperlink ref="D8" r:id="rId1"/>
  </hyperlinks>
  <pageMargins left="0.7" right="0.7" top="0.75" bottom="0.75" header="0.3" footer="0.3"/>
  <pageSetup orientation="portrait"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9">
    <tabColor rgb="FF4C9F38"/>
  </sheetPr>
  <dimension ref="A1:E32"/>
  <sheetViews>
    <sheetView showGridLines="0" workbookViewId="0">
      <pane ySplit="4" topLeftCell="A5" activePane="bottomLeft" state="frozen"/>
      <selection activeCell="I38" sqref="I38"/>
      <selection pane="bottomLeft" sqref="A1:B1"/>
    </sheetView>
  </sheetViews>
  <sheetFormatPr baseColWidth="10" defaultRowHeight="15" x14ac:dyDescent="0.25"/>
  <cols>
    <col min="3" max="3" width="71.85546875" customWidth="1"/>
    <col min="4" max="4" width="16.28515625" customWidth="1"/>
    <col min="5" max="5" width="81.140625" customWidth="1"/>
  </cols>
  <sheetData>
    <row r="1" spans="1:5" x14ac:dyDescent="0.25">
      <c r="A1" s="2065" t="s">
        <v>690</v>
      </c>
      <c r="B1" s="2065"/>
    </row>
    <row r="3" spans="1:5" ht="53.25" customHeight="1" x14ac:dyDescent="0.25">
      <c r="A3" s="14"/>
      <c r="B3" s="14"/>
      <c r="C3" s="2177" t="s">
        <v>1086</v>
      </c>
      <c r="D3" s="2177"/>
      <c r="E3" s="2177"/>
    </row>
    <row r="4" spans="1:5" s="222" customFormat="1" ht="16.5" customHeight="1" x14ac:dyDescent="0.25">
      <c r="A4" s="182"/>
      <c r="B4" s="182"/>
      <c r="C4" s="16" t="s">
        <v>692</v>
      </c>
      <c r="D4" s="16" t="s">
        <v>693</v>
      </c>
      <c r="E4" s="16" t="s">
        <v>694</v>
      </c>
    </row>
    <row r="5" spans="1:5" s="184" customFormat="1" ht="24" customHeight="1" x14ac:dyDescent="0.25">
      <c r="C5" s="2142" t="s">
        <v>1087</v>
      </c>
      <c r="D5" s="223" t="s">
        <v>1088</v>
      </c>
      <c r="E5" s="20" t="s">
        <v>1089</v>
      </c>
    </row>
    <row r="6" spans="1:5" s="184" customFormat="1" ht="24" customHeight="1" x14ac:dyDescent="0.25">
      <c r="C6" s="2143"/>
      <c r="D6" s="223" t="s">
        <v>1090</v>
      </c>
      <c r="E6" s="20" t="s">
        <v>1091</v>
      </c>
    </row>
    <row r="7" spans="1:5" s="184" customFormat="1" ht="34.5" customHeight="1" x14ac:dyDescent="0.25">
      <c r="C7" s="2142" t="s">
        <v>1092</v>
      </c>
      <c r="D7" s="223" t="s">
        <v>1093</v>
      </c>
      <c r="E7" s="20" t="s">
        <v>1094</v>
      </c>
    </row>
    <row r="8" spans="1:5" s="184" customFormat="1" ht="34.5" customHeight="1" x14ac:dyDescent="0.25">
      <c r="C8" s="2143"/>
      <c r="D8" s="223" t="s">
        <v>1095</v>
      </c>
      <c r="E8" s="20" t="s">
        <v>1096</v>
      </c>
    </row>
    <row r="9" spans="1:5" s="184" customFormat="1" ht="33.75" customHeight="1" x14ac:dyDescent="0.25">
      <c r="C9" s="2142" t="s">
        <v>1097</v>
      </c>
      <c r="D9" s="19" t="s">
        <v>1098</v>
      </c>
      <c r="E9" s="185" t="s">
        <v>1099</v>
      </c>
    </row>
    <row r="10" spans="1:5" s="184" customFormat="1" ht="33.75" customHeight="1" x14ac:dyDescent="0.25">
      <c r="C10" s="2176"/>
      <c r="D10" s="223" t="s">
        <v>1100</v>
      </c>
      <c r="E10" s="20" t="s">
        <v>1101</v>
      </c>
    </row>
    <row r="11" spans="1:5" s="184" customFormat="1" ht="33.75" customHeight="1" x14ac:dyDescent="0.25">
      <c r="C11" s="2176"/>
      <c r="D11" s="223" t="s">
        <v>1102</v>
      </c>
      <c r="E11" s="20" t="s">
        <v>1103</v>
      </c>
    </row>
    <row r="12" spans="1:5" s="184" customFormat="1" ht="33.75" customHeight="1" x14ac:dyDescent="0.25">
      <c r="C12" s="2176"/>
      <c r="D12" s="223" t="s">
        <v>1104</v>
      </c>
      <c r="E12" s="20" t="s">
        <v>1105</v>
      </c>
    </row>
    <row r="13" spans="1:5" s="184" customFormat="1" ht="33.75" customHeight="1" x14ac:dyDescent="0.25">
      <c r="C13" s="2143"/>
      <c r="D13" s="223" t="s">
        <v>1106</v>
      </c>
      <c r="E13" s="21" t="s">
        <v>1107</v>
      </c>
    </row>
    <row r="14" spans="1:5" s="184" customFormat="1" ht="51" customHeight="1" x14ac:dyDescent="0.25">
      <c r="C14" s="2142" t="s">
        <v>1108</v>
      </c>
      <c r="D14" s="223" t="s">
        <v>1109</v>
      </c>
      <c r="E14" s="20" t="s">
        <v>1110</v>
      </c>
    </row>
    <row r="15" spans="1:5" s="184" customFormat="1" ht="45" customHeight="1" x14ac:dyDescent="0.25">
      <c r="C15" s="2143"/>
      <c r="D15" s="223" t="s">
        <v>1111</v>
      </c>
      <c r="E15" s="20" t="s">
        <v>1112</v>
      </c>
    </row>
    <row r="16" spans="1:5" s="184" customFormat="1" ht="42.75" customHeight="1" x14ac:dyDescent="0.25">
      <c r="C16" s="2142" t="s">
        <v>1113</v>
      </c>
      <c r="D16" s="223" t="s">
        <v>1114</v>
      </c>
      <c r="E16" s="20" t="s">
        <v>1115</v>
      </c>
    </row>
    <row r="17" spans="3:5" s="184" customFormat="1" ht="42.75" customHeight="1" x14ac:dyDescent="0.25">
      <c r="C17" s="2176"/>
      <c r="D17" s="224" t="s">
        <v>1116</v>
      </c>
      <c r="E17" s="225" t="s">
        <v>1117</v>
      </c>
    </row>
    <row r="18" spans="3:5" s="184" customFormat="1" ht="42.75" customHeight="1" x14ac:dyDescent="0.25">
      <c r="C18" s="2143"/>
      <c r="D18" s="226" t="s">
        <v>1118</v>
      </c>
      <c r="E18" s="225" t="s">
        <v>1119</v>
      </c>
    </row>
    <row r="19" spans="3:5" s="184" customFormat="1" ht="30" x14ac:dyDescent="0.25">
      <c r="C19" s="187" t="s">
        <v>1120</v>
      </c>
      <c r="D19" s="223" t="s">
        <v>1121</v>
      </c>
      <c r="E19" s="20" t="s">
        <v>1122</v>
      </c>
    </row>
    <row r="20" spans="3:5" s="184" customFormat="1" ht="34.5" customHeight="1" x14ac:dyDescent="0.25">
      <c r="C20" s="2142" t="s">
        <v>1123</v>
      </c>
      <c r="D20" s="223" t="s">
        <v>1124</v>
      </c>
      <c r="E20" s="20" t="s">
        <v>1125</v>
      </c>
    </row>
    <row r="21" spans="3:5" s="184" customFormat="1" ht="34.5" customHeight="1" x14ac:dyDescent="0.25">
      <c r="C21" s="2143"/>
      <c r="D21" s="223" t="s">
        <v>1126</v>
      </c>
      <c r="E21" s="20" t="s">
        <v>1127</v>
      </c>
    </row>
    <row r="22" spans="3:5" s="184" customFormat="1" ht="86.25" customHeight="1" x14ac:dyDescent="0.25">
      <c r="C22" s="2142" t="s">
        <v>1128</v>
      </c>
      <c r="D22" s="19" t="s">
        <v>1129</v>
      </c>
      <c r="E22" s="185" t="s">
        <v>1130</v>
      </c>
    </row>
    <row r="23" spans="3:5" s="184" customFormat="1" ht="33.75" customHeight="1" x14ac:dyDescent="0.25">
      <c r="C23" s="2143"/>
      <c r="D23" s="223" t="s">
        <v>1131</v>
      </c>
      <c r="E23" s="20" t="s">
        <v>1132</v>
      </c>
    </row>
    <row r="24" spans="3:5" s="184" customFormat="1" ht="34.5" customHeight="1" x14ac:dyDescent="0.25">
      <c r="C24" s="2142" t="s">
        <v>1133</v>
      </c>
      <c r="D24" s="223" t="s">
        <v>1134</v>
      </c>
      <c r="E24" s="20" t="s">
        <v>1135</v>
      </c>
    </row>
    <row r="25" spans="3:5" s="184" customFormat="1" ht="45" x14ac:dyDescent="0.25">
      <c r="C25" s="2176"/>
      <c r="D25" s="223" t="s">
        <v>1136</v>
      </c>
      <c r="E25" s="20" t="s">
        <v>1137</v>
      </c>
    </row>
    <row r="26" spans="3:5" s="184" customFormat="1" ht="27" customHeight="1" x14ac:dyDescent="0.25">
      <c r="C26" s="2143"/>
      <c r="D26" s="223" t="s">
        <v>1138</v>
      </c>
      <c r="E26" s="20" t="s">
        <v>1139</v>
      </c>
    </row>
    <row r="27" spans="3:5" s="184" customFormat="1" ht="30" x14ac:dyDescent="0.25">
      <c r="C27" s="187" t="s">
        <v>1140</v>
      </c>
      <c r="D27" s="223" t="s">
        <v>1141</v>
      </c>
      <c r="E27" s="20" t="s">
        <v>1142</v>
      </c>
    </row>
    <row r="28" spans="3:5" s="184" customFormat="1" ht="52.5" customHeight="1" x14ac:dyDescent="0.25">
      <c r="C28" s="2142" t="s">
        <v>1143</v>
      </c>
      <c r="D28" s="19" t="s">
        <v>1144</v>
      </c>
      <c r="E28" s="185" t="s">
        <v>1145</v>
      </c>
    </row>
    <row r="29" spans="3:5" s="184" customFormat="1" ht="52.5" customHeight="1" x14ac:dyDescent="0.25">
      <c r="C29" s="2176"/>
      <c r="D29" s="19" t="s">
        <v>1146</v>
      </c>
      <c r="E29" s="186" t="s">
        <v>1147</v>
      </c>
    </row>
    <row r="30" spans="3:5" s="184" customFormat="1" ht="52.5" customHeight="1" x14ac:dyDescent="0.25">
      <c r="C30" s="2143"/>
      <c r="D30" s="223" t="s">
        <v>1148</v>
      </c>
      <c r="E30" s="21" t="s">
        <v>1149</v>
      </c>
    </row>
    <row r="31" spans="3:5" s="184" customFormat="1" ht="60" x14ac:dyDescent="0.25">
      <c r="C31" s="187" t="s">
        <v>1150</v>
      </c>
      <c r="D31" s="223" t="s">
        <v>1151</v>
      </c>
      <c r="E31" s="20" t="s">
        <v>1152</v>
      </c>
    </row>
    <row r="32" spans="3:5" s="184" customFormat="1" ht="45" x14ac:dyDescent="0.25">
      <c r="C32" s="187" t="s">
        <v>1153</v>
      </c>
      <c r="D32" s="19" t="s">
        <v>1154</v>
      </c>
      <c r="E32" s="20" t="s">
        <v>1155</v>
      </c>
    </row>
  </sheetData>
  <mergeCells count="11">
    <mergeCell ref="C14:C15"/>
    <mergeCell ref="A1:B1"/>
    <mergeCell ref="C3:E3"/>
    <mergeCell ref="C5:C6"/>
    <mergeCell ref="C7:C8"/>
    <mergeCell ref="C9:C13"/>
    <mergeCell ref="C16:C18"/>
    <mergeCell ref="C20:C21"/>
    <mergeCell ref="C22:C23"/>
    <mergeCell ref="C24:C26"/>
    <mergeCell ref="C28:C30"/>
  </mergeCells>
  <hyperlinks>
    <hyperlink ref="D5" location="'3.1.1'!A1" display="3.1.1"/>
    <hyperlink ref="D6" location="'3.1.2'!A1" display="3.1.2"/>
    <hyperlink ref="D7" location="'3.2.1'!A1" display="3.2.1"/>
    <hyperlink ref="D8" location="'3.2.2'!A1" display="3.2.2"/>
    <hyperlink ref="D9" location="'3.3.1'!A1" display="3.3.1"/>
    <hyperlink ref="D10" location="'3.3.2'!A1" display="3.3.2"/>
    <hyperlink ref="D11" location="'3.3.3'!A1" display="3.3.3"/>
    <hyperlink ref="D12" location="'3.3.4'!A1" display="3.3.4"/>
    <hyperlink ref="D13" location="'3.3.5'!A1" display="3.3.5"/>
    <hyperlink ref="D14" location="'3.4.1'!A1" display="3.4.1"/>
    <hyperlink ref="D15" location="'3.4.2'!A1" display="3.4.2"/>
    <hyperlink ref="D16" location="'3.5.1'!A1" display="3.5.1"/>
    <hyperlink ref="D17" location="'3.5.2.a '!A1" display="3.5.2.a"/>
    <hyperlink ref="D19" location="'3.6.1'!A1" display="3.6.1"/>
    <hyperlink ref="D20" location="'3.7.1'!A1" display="3.7.1"/>
    <hyperlink ref="D21" location="'3.7.2'!A1" display="3.7.2"/>
    <hyperlink ref="D22" location="'3.8.1'!A1" display="3.8.1"/>
    <hyperlink ref="D23" location="'3.8.2'!A1" display="3.8.2"/>
    <hyperlink ref="D24" location="'3.9.1'!A1" display="3.9.1"/>
    <hyperlink ref="D25" location="'3.9.2'!A1" display="3.9.2"/>
    <hyperlink ref="D26" location="'3.9.3'!A1" display="3.9.3"/>
    <hyperlink ref="D27" location="'3.a.1'!A1" display="3.a.1"/>
    <hyperlink ref="D28" location="'3.b.1'!A1" display="3.b.1"/>
    <hyperlink ref="D29" location="'3.b.2'!A1" display="3.b.2"/>
    <hyperlink ref="D31" location="'3.c.1'!A1" display="3.c.1"/>
    <hyperlink ref="D32" location="'3.d.1'!A1" display="3.d.1"/>
    <hyperlink ref="D30" location="'3.b.3'!A1" display="3.b.3"/>
    <hyperlink ref="D18" location="'3.5.2.b '!A1" display="3.5.2.b"/>
    <hyperlink ref="A1" location="Objetivos!A1" display="REGRESAR A INICIO"/>
    <hyperlink ref="A1:B1" location="'Lista de Objetivos'!A1" display="REGRESAR A INICIO"/>
    <hyperlink ref="E5" location="'3.1.1'!A1" display="3.1.1 Razón de mortalidad materna  "/>
    <hyperlink ref="E6" location="'3.1.2'!A1" display="3.1.2 Proporción de nacimientos atendidos por personal de salud calificado"/>
    <hyperlink ref="E7" location="'3.2.1'!A1" display="3.2.1 Tasa de mortalidad de niños menores de 5 años  "/>
    <hyperlink ref="E8" location="'3.2.2'!A1" display="3.2.2 Tasa de mortalidad neonatal  "/>
    <hyperlink ref="E9" location="'3.3.1'!A1" display="3.3.1 Número de nuevas infecciones por VIH por cada 1 000 habitantes no infectados, por sexo, edad y población clave "/>
    <hyperlink ref="E10" location="'3.3.2'!A1" display="3.3.2 Incidencia de la tuberculosis por cada 1 000 habitantes  "/>
    <hyperlink ref="E11" location="'3.3.3'!A1" display="3.3.3 Incidencia de la malaria por cada 1 000 habitantes  "/>
    <hyperlink ref="E12" location="'3.3.4'!A1" display="3.3.4 Incidencia de la hepatitis B por 100 000 habitantes  "/>
    <hyperlink ref="E13" location="'3.3.5'!A1" display="3.3.5 Número de personas que requieren intervenciones contra enfermedades tropicales desatendidas "/>
    <hyperlink ref="E14" location="'3.4.1'!A1" display="3.4.1 Tasa de mortalidad entre la edad exacta 30 y antes de cumplir 70 años atribuida a las enfermedades cardiovasculares, el cáncer, la diabetes o las enfermedades respiratorias crónicas (ECNT)"/>
    <hyperlink ref="E15" location="'3.4.2'!A1" display="3.4.2 Tasa de mortalidad por suicidio "/>
    <hyperlink ref="E16" location="'3.5.1'!A1" display="3.5.1 Cobertura de tratamientos de intervención (farmacológico, psicosocial y servicios de rehabilitación y postratamiento) por trastornos de uso indebido de drogas "/>
    <hyperlink ref="E17" location="'3.5.2.a '!A1" display="3.5.2.a Consumo nocivo de alcohol, definido según el contexto nacional como el consumo per cápita de alcohol (15 años y más) en un año civil en litros de alcohol puro "/>
    <hyperlink ref="E18" location="'3.5.2.b '!A1" display="3.5.2.b Consumo nocivo de alcohol, definido según el contexto nacional como el consumo per cápita de alcohol (15 años y más) en un año civil en litros de alcohol puro "/>
    <hyperlink ref="E19" location="'3.6.1'!A1" display="3.6.1 Tasa de mortalidad por lesiones debidas a accidentes de tránsito."/>
    <hyperlink ref="E20" location="'3.7.1'!A1" display="3.7.1 Proporción de mujeres en edad fértil (15 a 49 años) con planificaicón familiar satisfecha con métodos anticoneptivos modernos"/>
    <hyperlink ref="E21" location="'3.7.2'!A1" display="3.7.2 Tasa de fecundidad adolescente (10 a 14 años; 15 a 19 años) por 1 000 mujeres del mismo grupo de edad  "/>
    <hyperlink ref="E22" location="'3.8.1'!A1" display="3.8.1 Cobertura de servicios de salud esenciales (definida como la cobertura promedio de servicios esenciales basados en intervenciones con trazadores que incluyen la salud reproductiva, materna, neonatal e infantil, las enfermedades infecciosas, las enfe"/>
    <hyperlink ref="E23" location="'3.8.2'!A1" display="3.8.2 Número de personas con seguro de salud o cobertura de un sistema de salud pública por 1 000 habitantes  "/>
    <hyperlink ref="E24" location="'3.9.1'!A1" display="3.9.1 Tasa de mortalidad atribuida a la contaminación de los hogares y del aire en el ambiente."/>
    <hyperlink ref="E25" location="'3.9.2'!A1" display="3.9.2 Tasa de mortalidad atribuida al agua no apta para el consumo, el saneamiento en condiciones de riesgo y la falta de higiene (exposición a servicios de Agua, Saneamiento e Higiene para Todos (WASH) no seguros)."/>
    <hyperlink ref="E26" location="'3.9.3'!A1" display="3.9.3 Tasa de mortalidad atribuida a la intoxicación accidental "/>
    <hyperlink ref="E27" location="'3.a.1'!A1" display="3.a.1 Prevalencia normalizada para la edad del consumo actual de tabaco entre las personas de 15 años y más."/>
    <hyperlink ref="E28" location="'3.b.1'!A1" display="3.b.1 Proporción de la población inmunizada por todas las vacunas incluidas en su programa nacional"/>
    <hyperlink ref="E29" location="'3.b.2'!A1" display="3.b.2 Total de la asistencia oficial para el desarrollo neta destinada a los sectores de la investigación médica y la salud básica."/>
    <hyperlink ref="E30" location="'3.b.3'!A1" display="3.b.3 Proporción de centros de salud que tienen un conjunto básico de medicamentos esenciales asequibles de manera sostenible"/>
    <hyperlink ref="E31" location="'3.c.1'!A1" display="3.c.1 Densidad y distribución de los trabajadores sanitarios "/>
    <hyperlink ref="E32" location="'3.d.1'!A1" display="3.d.1 Capacidad del Reglamento Sanitario Internacional (RSI) y preparación para emergencias de salud."/>
  </hyperlink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0"/>
  <dimension ref="A1:AF45"/>
  <sheetViews>
    <sheetView showGridLines="0" zoomScaleNormal="100" workbookViewId="0">
      <pane ySplit="1" topLeftCell="A2" activePane="bottomLeft" state="frozen"/>
      <selection activeCell="C21" sqref="C21"/>
      <selection pane="bottomLeft"/>
    </sheetView>
  </sheetViews>
  <sheetFormatPr baseColWidth="10" defaultColWidth="11.42578125" defaultRowHeight="11.25" x14ac:dyDescent="0.2"/>
  <cols>
    <col min="1" max="2" width="15" style="26" customWidth="1"/>
    <col min="3" max="3" width="9" style="26" customWidth="1"/>
    <col min="4" max="4" width="8.140625" style="26" customWidth="1"/>
    <col min="5" max="5" width="6.5703125" style="26" customWidth="1"/>
    <col min="6" max="6" width="2.140625" style="903" customWidth="1"/>
    <col min="7" max="8" width="11.42578125" style="26"/>
    <col min="9" max="9" width="6.85546875" style="26" customWidth="1"/>
    <col min="10" max="10" width="2.28515625" style="903" customWidth="1"/>
    <col min="11" max="11" width="2.28515625" style="26" customWidth="1"/>
    <col min="12" max="12" width="6" style="26" customWidth="1"/>
    <col min="13" max="13" width="2.28515625" style="903" customWidth="1"/>
    <col min="14" max="14" width="6.140625" style="26" customWidth="1"/>
    <col min="15" max="15" width="1.85546875" style="903" customWidth="1"/>
    <col min="16" max="16" width="6.7109375" style="26" customWidth="1"/>
    <col min="17" max="17" width="2" style="903" customWidth="1"/>
    <col min="18" max="18" width="7.140625" style="26" customWidth="1"/>
    <col min="19" max="19" width="3.140625" style="903" customWidth="1"/>
    <col min="20" max="20" width="7.42578125" style="26" customWidth="1"/>
    <col min="21" max="21" width="2.42578125" style="903" customWidth="1"/>
    <col min="22" max="22" width="6.7109375" style="26" customWidth="1"/>
    <col min="23" max="23" width="2.28515625" style="903" customWidth="1"/>
    <col min="24" max="24" width="4.28515625" style="26" customWidth="1"/>
    <col min="25" max="25" width="1.85546875" style="903" customWidth="1"/>
    <col min="26" max="26" width="1.42578125" style="26" customWidth="1"/>
    <col min="27" max="27" width="6.7109375" style="26" customWidth="1"/>
    <col min="28" max="28" width="3.140625" style="903" customWidth="1"/>
    <col min="29" max="29" width="8" style="26" customWidth="1"/>
    <col min="30" max="30" width="2.28515625" style="903" customWidth="1"/>
    <col min="31" max="31" width="8.5703125" style="26" customWidth="1"/>
    <col min="32" max="32" width="5.140625" style="26" customWidth="1"/>
    <col min="33" max="33" width="6.28515625" style="26" customWidth="1"/>
    <col min="34" max="16384" width="11.42578125" style="26"/>
  </cols>
  <sheetData>
    <row r="1" spans="1:32" ht="15" x14ac:dyDescent="0.2">
      <c r="A1" s="70" t="s">
        <v>730</v>
      </c>
      <c r="C1" s="2175" t="s">
        <v>830</v>
      </c>
      <c r="D1" s="2175"/>
    </row>
    <row r="3" spans="1:32" ht="12.75" customHeight="1" x14ac:dyDescent="0.2">
      <c r="A3" s="2184" t="s">
        <v>732</v>
      </c>
      <c r="B3" s="2184"/>
      <c r="C3" s="2184" t="s">
        <v>1156</v>
      </c>
      <c r="D3" s="2185"/>
      <c r="E3" s="2185"/>
      <c r="F3" s="2185"/>
      <c r="G3" s="2185"/>
      <c r="H3" s="2185"/>
      <c r="I3" s="2185"/>
      <c r="J3" s="2185"/>
      <c r="K3" s="2185"/>
      <c r="L3" s="2185"/>
      <c r="M3" s="2185"/>
      <c r="N3" s="2185"/>
      <c r="O3" s="2185"/>
      <c r="P3" s="2185"/>
      <c r="Q3" s="2185"/>
      <c r="R3" s="2185"/>
      <c r="S3" s="2185"/>
      <c r="T3" s="2185"/>
      <c r="U3" s="2185"/>
      <c r="V3" s="2185"/>
      <c r="W3" s="2185"/>
      <c r="X3" s="2185"/>
      <c r="Y3" s="2185"/>
      <c r="Z3" s="2185"/>
    </row>
    <row r="4" spans="1:32" ht="12.75" customHeight="1" x14ac:dyDescent="0.2">
      <c r="A4" s="2184" t="s">
        <v>733</v>
      </c>
      <c r="B4" s="2184"/>
      <c r="C4" s="2184" t="s">
        <v>1087</v>
      </c>
      <c r="D4" s="2185"/>
      <c r="E4" s="2185"/>
      <c r="F4" s="2185"/>
      <c r="G4" s="2185"/>
      <c r="H4" s="2185"/>
      <c r="I4" s="2185"/>
      <c r="J4" s="2185"/>
      <c r="K4" s="2185"/>
      <c r="L4" s="2185"/>
      <c r="M4" s="2185"/>
      <c r="N4" s="2185"/>
      <c r="O4" s="2185"/>
      <c r="P4" s="2185"/>
      <c r="Q4" s="2185"/>
      <c r="R4" s="2185"/>
      <c r="S4" s="2185"/>
      <c r="T4" s="2185"/>
      <c r="U4" s="2185"/>
      <c r="V4" s="2185"/>
      <c r="W4" s="2185"/>
      <c r="X4" s="2185"/>
      <c r="Y4" s="2185"/>
      <c r="Z4" s="2185"/>
    </row>
    <row r="5" spans="1:32" ht="12.75" customHeight="1" x14ac:dyDescent="0.2">
      <c r="A5" s="2184" t="s">
        <v>735</v>
      </c>
      <c r="B5" s="2184"/>
      <c r="C5" s="2184" t="s">
        <v>1157</v>
      </c>
      <c r="D5" s="2185"/>
      <c r="E5" s="2185"/>
      <c r="F5" s="2185"/>
      <c r="G5" s="2185"/>
      <c r="H5" s="2185"/>
      <c r="I5" s="2185"/>
      <c r="J5" s="2185"/>
      <c r="K5" s="2185"/>
      <c r="L5" s="2185"/>
      <c r="M5" s="2185"/>
      <c r="N5" s="2185"/>
      <c r="O5" s="2185"/>
      <c r="P5" s="2185"/>
      <c r="Q5" s="2185"/>
      <c r="R5" s="2185"/>
      <c r="S5" s="2185"/>
      <c r="T5" s="2185"/>
      <c r="U5" s="2185"/>
      <c r="V5" s="2185"/>
      <c r="W5" s="2185"/>
      <c r="X5" s="2185"/>
      <c r="Y5" s="2185"/>
      <c r="Z5" s="2185"/>
    </row>
    <row r="6" spans="1:32" ht="12.75" customHeight="1" x14ac:dyDescent="0.2">
      <c r="A6" s="2184" t="s">
        <v>815</v>
      </c>
      <c r="B6" s="2185"/>
      <c r="C6" s="2184" t="s">
        <v>1158</v>
      </c>
      <c r="D6" s="2185"/>
      <c r="E6" s="2185"/>
      <c r="F6" s="2185"/>
      <c r="G6" s="2185"/>
      <c r="H6" s="2185"/>
      <c r="I6" s="2185"/>
      <c r="J6" s="2185"/>
      <c r="K6" s="2185"/>
      <c r="L6" s="2185"/>
      <c r="M6" s="2185"/>
      <c r="N6" s="2185"/>
      <c r="O6" s="2185"/>
      <c r="P6" s="2185"/>
      <c r="Q6" s="2185"/>
      <c r="R6" s="2185"/>
      <c r="S6" s="2185"/>
      <c r="T6" s="2185"/>
      <c r="U6" s="2185"/>
      <c r="V6" s="2185"/>
      <c r="W6" s="2185"/>
      <c r="X6" s="2185"/>
      <c r="Y6" s="2185"/>
      <c r="Z6" s="2185"/>
    </row>
    <row r="7" spans="1:32" s="76" customFormat="1" ht="12.75" x14ac:dyDescent="0.2">
      <c r="C7" s="201"/>
      <c r="D7" s="201"/>
      <c r="E7" s="227"/>
      <c r="F7" s="227"/>
    </row>
    <row r="8" spans="1:32" s="76" customFormat="1" ht="12.75" x14ac:dyDescent="0.2">
      <c r="C8" s="201"/>
      <c r="D8" s="201"/>
      <c r="E8" s="227"/>
      <c r="F8" s="227"/>
      <c r="X8" s="228"/>
      <c r="Y8" s="228"/>
      <c r="Z8" s="228"/>
      <c r="AA8" s="228"/>
      <c r="AB8" s="228"/>
    </row>
    <row r="9" spans="1:32" s="903" customFormat="1" ht="23.25" customHeight="1" x14ac:dyDescent="0.2">
      <c r="C9" s="2178" t="s">
        <v>1158</v>
      </c>
      <c r="D9" s="2178"/>
      <c r="E9" s="2178"/>
      <c r="F9" s="2178"/>
      <c r="G9" s="2178"/>
      <c r="H9" s="2178"/>
      <c r="I9" s="2178"/>
      <c r="J9" s="2178"/>
      <c r="K9" s="2178"/>
      <c r="L9" s="2178"/>
      <c r="M9" s="2178"/>
      <c r="N9" s="2178"/>
      <c r="O9" s="2178"/>
      <c r="P9" s="2178"/>
      <c r="Q9" s="2178"/>
      <c r="R9" s="2178"/>
      <c r="S9" s="2178"/>
      <c r="T9" s="2178"/>
      <c r="U9" s="2178"/>
      <c r="V9" s="2178"/>
      <c r="W9" s="2178"/>
      <c r="X9" s="2178"/>
      <c r="Y9" s="2178"/>
      <c r="Z9" s="2178"/>
      <c r="AA9" s="2178"/>
      <c r="AB9" s="2178"/>
      <c r="AC9" s="2178"/>
      <c r="AD9" s="2178"/>
      <c r="AE9" s="2178"/>
    </row>
    <row r="10" spans="1:32" s="903" customFormat="1" ht="28.5" customHeight="1" x14ac:dyDescent="0.2">
      <c r="C10" s="2179" t="s">
        <v>867</v>
      </c>
      <c r="D10" s="2179" t="s">
        <v>6219</v>
      </c>
      <c r="E10" s="2181" t="s">
        <v>1223</v>
      </c>
      <c r="F10" s="2181"/>
      <c r="G10" s="2181"/>
      <c r="H10" s="2181"/>
      <c r="I10" s="2181"/>
      <c r="J10" s="2181"/>
      <c r="K10" s="2785"/>
      <c r="L10" s="2181" t="s">
        <v>4233</v>
      </c>
      <c r="M10" s="2181"/>
      <c r="N10" s="2181"/>
      <c r="O10" s="2181"/>
      <c r="P10" s="2181"/>
      <c r="Q10" s="2181"/>
      <c r="R10" s="2181"/>
      <c r="S10" s="2181"/>
      <c r="T10" s="2181"/>
      <c r="U10" s="2181"/>
      <c r="V10" s="2181"/>
      <c r="W10" s="2181"/>
      <c r="X10" s="2181"/>
      <c r="Y10" s="2785"/>
      <c r="Z10" s="2785"/>
      <c r="AA10" s="2182" t="s">
        <v>5022</v>
      </c>
      <c r="AB10" s="2182"/>
      <c r="AC10" s="2182"/>
      <c r="AD10" s="2182"/>
      <c r="AE10" s="2182"/>
    </row>
    <row r="11" spans="1:32" s="903" customFormat="1" ht="24" customHeight="1" x14ac:dyDescent="0.2">
      <c r="C11" s="2180"/>
      <c r="D11" s="2180"/>
      <c r="E11" s="2183" t="s">
        <v>5023</v>
      </c>
      <c r="F11" s="2183"/>
      <c r="G11" s="2794" t="s">
        <v>4234</v>
      </c>
      <c r="H11" s="2794" t="s">
        <v>4235</v>
      </c>
      <c r="I11" s="2186" t="s">
        <v>4236</v>
      </c>
      <c r="J11" s="2186"/>
      <c r="K11" s="2794"/>
      <c r="L11" s="2187" t="s">
        <v>922</v>
      </c>
      <c r="M11" s="2187"/>
      <c r="N11" s="2187" t="s">
        <v>923</v>
      </c>
      <c r="O11" s="2187"/>
      <c r="P11" s="2187" t="s">
        <v>924</v>
      </c>
      <c r="Q11" s="2187"/>
      <c r="R11" s="2187" t="s">
        <v>925</v>
      </c>
      <c r="S11" s="2187"/>
      <c r="T11" s="2187" t="s">
        <v>926</v>
      </c>
      <c r="U11" s="2187"/>
      <c r="V11" s="2187" t="s">
        <v>1837</v>
      </c>
      <c r="W11" s="2187"/>
      <c r="X11" s="2186" t="s">
        <v>928</v>
      </c>
      <c r="Y11" s="2186"/>
      <c r="Z11" s="2795"/>
      <c r="AA11" s="2188" t="s">
        <v>4237</v>
      </c>
      <c r="AB11" s="2188"/>
      <c r="AC11" s="2188" t="s">
        <v>4238</v>
      </c>
      <c r="AD11" s="2188"/>
      <c r="AE11" s="2796" t="s">
        <v>4239</v>
      </c>
      <c r="AF11" s="1115"/>
    </row>
    <row r="12" spans="1:32" s="903" customFormat="1" ht="13.9" customHeight="1" x14ac:dyDescent="0.2">
      <c r="C12" s="2790"/>
      <c r="D12" s="2790"/>
      <c r="E12" s="2790"/>
      <c r="F12" s="2790"/>
      <c r="G12" s="2791"/>
      <c r="H12" s="2791"/>
      <c r="I12" s="2791"/>
      <c r="J12" s="2791"/>
      <c r="K12" s="2791"/>
      <c r="L12" s="2791"/>
      <c r="M12" s="2791"/>
      <c r="N12" s="2791"/>
      <c r="O12" s="2791"/>
      <c r="P12" s="2791"/>
      <c r="Q12" s="2791"/>
      <c r="R12" s="2791"/>
      <c r="S12" s="2791"/>
      <c r="T12" s="2791"/>
      <c r="U12" s="2791"/>
      <c r="V12" s="2791"/>
      <c r="W12" s="2791"/>
      <c r="X12" s="2792"/>
      <c r="Y12" s="2793"/>
      <c r="Z12" s="2793"/>
      <c r="AA12" s="2790"/>
      <c r="AB12" s="2790"/>
      <c r="AC12" s="2790"/>
      <c r="AD12" s="2790"/>
      <c r="AE12" s="2790"/>
    </row>
    <row r="13" spans="1:32" s="903" customFormat="1" ht="13.9" customHeight="1" x14ac:dyDescent="0.2">
      <c r="C13" s="2786">
        <v>2010</v>
      </c>
      <c r="D13" s="2787">
        <v>22.559995488000901</v>
      </c>
      <c r="E13" s="2788">
        <v>15.044380923724988</v>
      </c>
      <c r="F13" s="2787"/>
      <c r="G13" s="2787">
        <v>15.202189115232594</v>
      </c>
      <c r="H13" s="2787">
        <v>41.676589664205764</v>
      </c>
      <c r="I13" s="2788">
        <v>73.313782991202345</v>
      </c>
      <c r="J13" s="2787"/>
      <c r="K13" s="2787"/>
      <c r="L13" s="2788">
        <v>26.764207333392807</v>
      </c>
      <c r="M13" s="2787"/>
      <c r="N13" s="2788">
        <v>6.9744734272562416</v>
      </c>
      <c r="O13" s="2787"/>
      <c r="P13" s="2788">
        <v>13.879250520471896</v>
      </c>
      <c r="Q13" s="2787"/>
      <c r="R13" s="2788">
        <v>0</v>
      </c>
      <c r="S13" s="2787"/>
      <c r="T13" s="2788">
        <v>17.543859649122805</v>
      </c>
      <c r="U13" s="2787"/>
      <c r="V13" s="2788">
        <v>41.505257332595463</v>
      </c>
      <c r="W13" s="2787"/>
      <c r="X13" s="2788">
        <v>52.445260259604034</v>
      </c>
      <c r="Y13" s="2788"/>
      <c r="Z13" s="2787"/>
      <c r="AA13" s="2788">
        <v>12.689997462000507</v>
      </c>
      <c r="AB13" s="2788"/>
      <c r="AC13" s="2788">
        <v>9.8699980260003937</v>
      </c>
      <c r="AD13" s="2787"/>
      <c r="AE13" s="2787">
        <v>0</v>
      </c>
    </row>
    <row r="14" spans="1:32" s="903" customFormat="1" ht="13.9" customHeight="1" x14ac:dyDescent="0.2">
      <c r="C14" s="2789">
        <v>2011</v>
      </c>
      <c r="D14" s="2787">
        <v>24.503464517622074</v>
      </c>
      <c r="E14" s="2788">
        <v>21.550175993103942</v>
      </c>
      <c r="F14" s="2787"/>
      <c r="G14" s="2787">
        <v>17.381372135177415</v>
      </c>
      <c r="H14" s="2787">
        <v>39.049425415597455</v>
      </c>
      <c r="I14" s="2788">
        <v>74.68259895444362</v>
      </c>
      <c r="J14" s="2787"/>
      <c r="K14" s="2787"/>
      <c r="L14" s="2788">
        <v>21.878008226131094</v>
      </c>
      <c r="M14" s="2787"/>
      <c r="N14" s="2788">
        <v>47.464062923786273</v>
      </c>
      <c r="O14" s="2787"/>
      <c r="P14" s="2788">
        <v>0</v>
      </c>
      <c r="Q14" s="2787"/>
      <c r="R14" s="2788">
        <v>15.14692517418964</v>
      </c>
      <c r="S14" s="2787"/>
      <c r="T14" s="2788">
        <v>0</v>
      </c>
      <c r="U14" s="2787"/>
      <c r="V14" s="2788">
        <v>0</v>
      </c>
      <c r="W14" s="2787"/>
      <c r="X14" s="2788">
        <v>61.973227565691623</v>
      </c>
      <c r="Y14" s="2788"/>
      <c r="Z14" s="2787"/>
      <c r="AA14" s="2788">
        <v>19.058250180372724</v>
      </c>
      <c r="AB14" s="2788"/>
      <c r="AC14" s="2788">
        <v>4.0839107529370127</v>
      </c>
      <c r="AD14" s="2787"/>
      <c r="AE14" s="2787">
        <v>1.3613035843123373</v>
      </c>
    </row>
    <row r="15" spans="1:32" s="903" customFormat="1" ht="13.9" customHeight="1" x14ac:dyDescent="0.2">
      <c r="C15" s="2786">
        <v>2012</v>
      </c>
      <c r="D15" s="2787">
        <v>30.003000300030006</v>
      </c>
      <c r="E15" s="2788">
        <v>28.05245809664072</v>
      </c>
      <c r="F15" s="2787"/>
      <c r="G15" s="2787">
        <v>22.829891938511491</v>
      </c>
      <c r="H15" s="2787">
        <v>49.513120977058925</v>
      </c>
      <c r="I15" s="2788">
        <v>0</v>
      </c>
      <c r="J15" s="2787"/>
      <c r="K15" s="2787"/>
      <c r="L15" s="2788">
        <v>26.527544433636926</v>
      </c>
      <c r="M15" s="2787"/>
      <c r="N15" s="2788">
        <v>34.106412005457024</v>
      </c>
      <c r="O15" s="2787"/>
      <c r="P15" s="2788">
        <v>40.738728951656711</v>
      </c>
      <c r="Q15" s="2787"/>
      <c r="R15" s="2788">
        <v>45.317220543806648</v>
      </c>
      <c r="S15" s="2787"/>
      <c r="T15" s="2788">
        <v>33.579583613163202</v>
      </c>
      <c r="U15" s="2787"/>
      <c r="V15" s="2788">
        <v>13.027618551328816</v>
      </c>
      <c r="W15" s="2787"/>
      <c r="X15" s="2788">
        <v>23.719165085388994</v>
      </c>
      <c r="Y15" s="2788"/>
      <c r="Z15" s="2787"/>
      <c r="AA15" s="2788">
        <v>23.184136595477728</v>
      </c>
      <c r="AB15" s="2788"/>
      <c r="AC15" s="2788">
        <v>6.8188637045522729</v>
      </c>
      <c r="AD15" s="2787"/>
      <c r="AE15" s="2787">
        <v>0</v>
      </c>
    </row>
    <row r="16" spans="1:32" s="903" customFormat="1" ht="13.9" customHeight="1" x14ac:dyDescent="0.2">
      <c r="C16" s="2786">
        <v>2013</v>
      </c>
      <c r="D16" s="2787">
        <v>19.844082211197733</v>
      </c>
      <c r="E16" s="2788">
        <v>0</v>
      </c>
      <c r="F16" s="2787"/>
      <c r="G16" s="2787">
        <v>15.740182061439178</v>
      </c>
      <c r="H16" s="2787">
        <v>33.292642326045943</v>
      </c>
      <c r="I16" s="2788">
        <v>140.0560224089636</v>
      </c>
      <c r="J16" s="2787"/>
      <c r="K16" s="2787"/>
      <c r="L16" s="2788">
        <v>9.2614031025700392</v>
      </c>
      <c r="M16" s="2787"/>
      <c r="N16" s="2788">
        <v>6.9939851727514331</v>
      </c>
      <c r="O16" s="2787"/>
      <c r="P16" s="2788">
        <v>27.905678805636949</v>
      </c>
      <c r="Q16" s="2787"/>
      <c r="R16" s="2788">
        <v>0</v>
      </c>
      <c r="S16" s="2787"/>
      <c r="T16" s="2788">
        <v>35.06311360448808</v>
      </c>
      <c r="U16" s="2787"/>
      <c r="V16" s="2788">
        <v>13.570362328674175</v>
      </c>
      <c r="W16" s="2787"/>
      <c r="X16" s="2788">
        <v>73.928043371118775</v>
      </c>
      <c r="Y16" s="2788"/>
      <c r="Z16" s="2787"/>
      <c r="AA16" s="2788">
        <v>8.5046066619418852</v>
      </c>
      <c r="AB16" s="2788"/>
      <c r="AC16" s="2788">
        <v>9.9220411055988667</v>
      </c>
      <c r="AD16" s="2787"/>
      <c r="AE16" s="2787">
        <v>1.4174344436569808</v>
      </c>
    </row>
    <row r="17" spans="1:31" s="903" customFormat="1" ht="13.9" customHeight="1" x14ac:dyDescent="0.2">
      <c r="C17" s="2786">
        <v>2014</v>
      </c>
      <c r="D17" s="2787">
        <v>29.250762609168024</v>
      </c>
      <c r="E17" s="2788">
        <v>0</v>
      </c>
      <c r="F17" s="2787"/>
      <c r="G17" s="2787">
        <v>26.001040041601666</v>
      </c>
      <c r="H17" s="2787">
        <v>46.547711404189293</v>
      </c>
      <c r="I17" s="2788">
        <v>138.60013860013859</v>
      </c>
      <c r="J17" s="2787"/>
      <c r="K17" s="2787"/>
      <c r="L17" s="2788">
        <v>31.938677738741617</v>
      </c>
      <c r="M17" s="2787"/>
      <c r="N17" s="2788">
        <v>27.23311546840959</v>
      </c>
      <c r="O17" s="2787"/>
      <c r="P17" s="2788">
        <v>41.765279131282192</v>
      </c>
      <c r="Q17" s="2787"/>
      <c r="R17" s="2788">
        <v>30.721966205837173</v>
      </c>
      <c r="S17" s="2787"/>
      <c r="T17" s="2788">
        <v>50.175614651279474</v>
      </c>
      <c r="U17" s="2787"/>
      <c r="V17" s="2788">
        <v>0</v>
      </c>
      <c r="W17" s="2787"/>
      <c r="X17" s="2788">
        <v>24.981264051961031</v>
      </c>
      <c r="Y17" s="2788"/>
      <c r="Z17" s="2787"/>
      <c r="AA17" s="2788">
        <v>18.107614948532589</v>
      </c>
      <c r="AB17" s="2788"/>
      <c r="AC17" s="2788">
        <v>11.143147660635439</v>
      </c>
      <c r="AD17" s="2787"/>
      <c r="AE17" s="2787">
        <v>0</v>
      </c>
    </row>
    <row r="18" spans="1:31" s="903" customFormat="1" ht="13.9" customHeight="1" x14ac:dyDescent="0.2">
      <c r="C18" s="2789">
        <v>2015</v>
      </c>
      <c r="D18" s="2787">
        <v>27.847784012587198</v>
      </c>
      <c r="E18" s="2788">
        <v>17.151187719749593</v>
      </c>
      <c r="F18" s="2787"/>
      <c r="G18" s="2787">
        <v>18.352953514590599</v>
      </c>
      <c r="H18" s="2787">
        <v>39.144688555071681</v>
      </c>
      <c r="I18" s="2788">
        <v>189.87341772151899</v>
      </c>
      <c r="J18" s="2787"/>
      <c r="K18" s="2787"/>
      <c r="L18" s="2788">
        <v>46.300583387350684</v>
      </c>
      <c r="M18" s="2787"/>
      <c r="N18" s="2788">
        <v>13.315579227696404</v>
      </c>
      <c r="O18" s="2787"/>
      <c r="P18" s="2788">
        <v>27.419797093501508</v>
      </c>
      <c r="Q18" s="2787"/>
      <c r="R18" s="2788">
        <v>0</v>
      </c>
      <c r="S18" s="2787"/>
      <c r="T18" s="2788">
        <v>17.03867779860283</v>
      </c>
      <c r="U18" s="2787"/>
      <c r="V18" s="2788">
        <v>40.738728951656711</v>
      </c>
      <c r="W18" s="2787"/>
      <c r="X18" s="2788">
        <v>24.639645189109277</v>
      </c>
      <c r="Y18" s="2788"/>
      <c r="Z18" s="2787"/>
      <c r="AA18" s="2788">
        <v>19.493448808811038</v>
      </c>
      <c r="AB18" s="2788"/>
      <c r="AC18" s="2788">
        <v>6.9619460031467995</v>
      </c>
      <c r="AD18" s="2787"/>
      <c r="AE18" s="2787">
        <v>1.3923892006293599</v>
      </c>
    </row>
    <row r="19" spans="1:31" s="903" customFormat="1" ht="13.9" customHeight="1" x14ac:dyDescent="0.2">
      <c r="C19" s="2789">
        <v>2016</v>
      </c>
      <c r="D19" s="2787">
        <v>28.569796011656479</v>
      </c>
      <c r="E19" s="2788">
        <v>9.1315861565153877</v>
      </c>
      <c r="F19" s="2787"/>
      <c r="G19" s="2787">
        <v>29.481132075471695</v>
      </c>
      <c r="H19" s="2787">
        <v>29.620853080568722</v>
      </c>
      <c r="I19" s="2788">
        <v>134.6801346801347</v>
      </c>
      <c r="J19" s="2787"/>
      <c r="K19" s="2787"/>
      <c r="L19" s="2788">
        <v>33.505648094964577</v>
      </c>
      <c r="M19" s="2787"/>
      <c r="N19" s="2788">
        <v>20.255215718047399</v>
      </c>
      <c r="O19" s="2787"/>
      <c r="P19" s="2788">
        <v>69.521690767519473</v>
      </c>
      <c r="Q19" s="2787"/>
      <c r="R19" s="2788">
        <v>47.066206463759023</v>
      </c>
      <c r="S19" s="2787"/>
      <c r="T19" s="2788">
        <v>17.274140611504578</v>
      </c>
      <c r="U19" s="2787"/>
      <c r="V19" s="2788">
        <v>13.976240391334731</v>
      </c>
      <c r="W19" s="2787"/>
      <c r="X19" s="2788">
        <v>0</v>
      </c>
      <c r="Y19" s="2788"/>
      <c r="Z19" s="2787"/>
      <c r="AA19" s="2788">
        <v>12.856408205245414</v>
      </c>
      <c r="AB19" s="2788"/>
      <c r="AC19" s="2788">
        <v>15.713387806411063</v>
      </c>
      <c r="AD19" s="2787"/>
      <c r="AE19" s="2787">
        <v>0</v>
      </c>
    </row>
    <row r="20" spans="1:31" s="903" customFormat="1" ht="13.9" customHeight="1" x14ac:dyDescent="0.2">
      <c r="C20" s="2789">
        <v>2017</v>
      </c>
      <c r="D20" s="2787">
        <v>23.252096321809013</v>
      </c>
      <c r="E20" s="2788">
        <v>19.694731659281143</v>
      </c>
      <c r="F20" s="2787"/>
      <c r="G20" s="2787">
        <v>11.005337588730534</v>
      </c>
      <c r="H20" s="2787">
        <v>43.348425007224741</v>
      </c>
      <c r="I20" s="2788">
        <v>64.599483204134373</v>
      </c>
      <c r="J20" s="2787"/>
      <c r="K20" s="2787"/>
      <c r="L20" s="2788">
        <v>24.596615505706417</v>
      </c>
      <c r="M20" s="2787"/>
      <c r="N20" s="2788">
        <v>26.959627957134192</v>
      </c>
      <c r="O20" s="2787"/>
      <c r="P20" s="2788">
        <v>0</v>
      </c>
      <c r="Q20" s="2787"/>
      <c r="R20" s="2788">
        <v>32.462262619704596</v>
      </c>
      <c r="S20" s="2787"/>
      <c r="T20" s="2788">
        <v>35.236081747709655</v>
      </c>
      <c r="U20" s="2787"/>
      <c r="V20" s="2788">
        <v>0</v>
      </c>
      <c r="W20" s="2787"/>
      <c r="X20" s="2788">
        <v>39.277297721916732</v>
      </c>
      <c r="Y20" s="2788"/>
      <c r="Z20" s="2787"/>
      <c r="AA20" s="2788">
        <v>14.532560201130634</v>
      </c>
      <c r="AB20" s="2788"/>
      <c r="AC20" s="2788">
        <v>8.719536120678379</v>
      </c>
      <c r="AD20" s="2787"/>
      <c r="AE20" s="2787">
        <v>0</v>
      </c>
    </row>
    <row r="21" spans="1:31" s="903" customFormat="1" ht="12.75" x14ac:dyDescent="0.2">
      <c r="A21" s="29"/>
      <c r="C21" s="2789">
        <v>2018</v>
      </c>
      <c r="D21" s="2787">
        <v>16.070358953381351</v>
      </c>
      <c r="E21" s="2788">
        <v>10.49317943336831</v>
      </c>
      <c r="F21" s="2787"/>
      <c r="G21" s="2787">
        <v>11.068681166638994</v>
      </c>
      <c r="H21" s="2787">
        <v>18.891092849721357</v>
      </c>
      <c r="I21" s="2788">
        <v>62.227753578095829</v>
      </c>
      <c r="J21" s="2787"/>
      <c r="K21" s="2787"/>
      <c r="L21" s="2788">
        <v>20.163322915616494</v>
      </c>
      <c r="M21" s="2787"/>
      <c r="N21" s="2788">
        <v>0</v>
      </c>
      <c r="O21" s="2787"/>
      <c r="P21" s="2788">
        <v>29.810702042033089</v>
      </c>
      <c r="Q21" s="2787"/>
      <c r="R21" s="2788">
        <v>0</v>
      </c>
      <c r="S21" s="2787"/>
      <c r="T21" s="2788">
        <v>35.561877667140827</v>
      </c>
      <c r="U21" s="2787"/>
      <c r="V21" s="2788">
        <v>27.251669164736338</v>
      </c>
      <c r="W21" s="2787"/>
      <c r="X21" s="2788">
        <v>26.824034334763947</v>
      </c>
      <c r="Y21" s="2788"/>
      <c r="Z21" s="2787"/>
      <c r="AA21" s="2788">
        <v>8.76565033820801</v>
      </c>
      <c r="AB21" s="2788"/>
      <c r="AC21" s="2788">
        <v>7.3047086151733405</v>
      </c>
      <c r="AD21" s="2787"/>
      <c r="AE21" s="2787">
        <v>0</v>
      </c>
    </row>
    <row r="22" spans="1:31" s="903" customFormat="1" ht="11.25" customHeight="1" x14ac:dyDescent="0.2">
      <c r="A22" s="29"/>
      <c r="C22" s="232"/>
      <c r="D22" s="233"/>
      <c r="E22" s="250"/>
      <c r="F22" s="233"/>
      <c r="G22" s="233"/>
      <c r="H22" s="233"/>
      <c r="I22" s="250"/>
      <c r="J22" s="233"/>
      <c r="K22" s="233"/>
      <c r="L22" s="250"/>
      <c r="M22" s="233"/>
      <c r="N22" s="250"/>
      <c r="O22" s="233"/>
      <c r="P22" s="250"/>
      <c r="Q22" s="233"/>
      <c r="R22" s="250"/>
      <c r="S22" s="233"/>
      <c r="T22" s="250"/>
      <c r="U22" s="233"/>
      <c r="V22" s="250"/>
      <c r="W22" s="233"/>
      <c r="X22" s="250"/>
      <c r="Y22" s="250"/>
      <c r="Z22" s="233"/>
      <c r="AA22" s="250"/>
      <c r="AB22" s="250"/>
      <c r="AC22" s="250"/>
      <c r="AD22" s="233"/>
      <c r="AE22" s="233"/>
    </row>
    <row r="23" spans="1:31" s="903" customFormat="1" x14ac:dyDescent="0.2"/>
    <row r="24" spans="1:31" s="903" customFormat="1" x14ac:dyDescent="0.2">
      <c r="C24" s="172" t="s">
        <v>6222</v>
      </c>
      <c r="D24" s="172"/>
      <c r="E24" s="172"/>
      <c r="F24" s="172"/>
      <c r="G24" s="172"/>
      <c r="H24" s="172"/>
      <c r="I24" s="172"/>
      <c r="J24" s="172"/>
      <c r="K24" s="172"/>
      <c r="L24" s="172"/>
      <c r="M24" s="172"/>
      <c r="N24" s="172"/>
      <c r="O24" s="172"/>
      <c r="P24" s="172"/>
      <c r="Q24" s="172"/>
      <c r="R24" s="172"/>
      <c r="S24" s="172"/>
      <c r="T24" s="172"/>
      <c r="U24" s="172"/>
      <c r="V24" s="172"/>
      <c r="W24" s="172"/>
      <c r="X24" s="172"/>
      <c r="Y24" s="172"/>
      <c r="Z24" s="172"/>
      <c r="AA24" s="172"/>
      <c r="AB24" s="172"/>
      <c r="AC24" s="172"/>
      <c r="AD24" s="172"/>
      <c r="AE24" s="172"/>
    </row>
    <row r="25" spans="1:31" s="903" customFormat="1" x14ac:dyDescent="0.2"/>
    <row r="26" spans="1:31" s="903" customFormat="1" ht="15" x14ac:dyDescent="0.2">
      <c r="C26" s="109" t="s">
        <v>6220</v>
      </c>
    </row>
    <row r="27" spans="1:31" s="903" customFormat="1" x14ac:dyDescent="0.2"/>
    <row r="28" spans="1:31" s="903" customFormat="1" x14ac:dyDescent="0.2"/>
    <row r="29" spans="1:31" s="903" customFormat="1" x14ac:dyDescent="0.2"/>
    <row r="30" spans="1:31" s="903" customFormat="1" x14ac:dyDescent="0.2"/>
    <row r="31" spans="1:31" s="903" customFormat="1" x14ac:dyDescent="0.2"/>
    <row r="32" spans="1:31" s="903" customFormat="1" x14ac:dyDescent="0.2"/>
    <row r="33" spans="3:11" s="903" customFormat="1" x14ac:dyDescent="0.2"/>
    <row r="34" spans="3:11" s="903" customFormat="1" x14ac:dyDescent="0.2"/>
    <row r="35" spans="3:11" s="903" customFormat="1" x14ac:dyDescent="0.2"/>
    <row r="36" spans="3:11" s="903" customFormat="1" x14ac:dyDescent="0.2"/>
    <row r="37" spans="3:11" s="903" customFormat="1" x14ac:dyDescent="0.2"/>
    <row r="38" spans="3:11" s="903" customFormat="1" x14ac:dyDescent="0.2"/>
    <row r="39" spans="3:11" s="903" customFormat="1" x14ac:dyDescent="0.2"/>
    <row r="40" spans="3:11" s="903" customFormat="1" x14ac:dyDescent="0.2"/>
    <row r="41" spans="3:11" s="903" customFormat="1" x14ac:dyDescent="0.2"/>
    <row r="42" spans="3:11" s="903" customFormat="1" x14ac:dyDescent="0.2"/>
    <row r="43" spans="3:11" s="903" customFormat="1" ht="12" x14ac:dyDescent="0.2">
      <c r="D43" s="1029"/>
      <c r="E43" s="1029"/>
      <c r="F43" s="1029"/>
      <c r="G43" s="1029"/>
      <c r="H43" s="1029"/>
      <c r="I43" s="1029"/>
      <c r="J43" s="1029"/>
      <c r="K43" s="1029"/>
    </row>
    <row r="44" spans="3:11" s="903" customFormat="1" ht="12" x14ac:dyDescent="0.2">
      <c r="D44" s="1029"/>
      <c r="E44" s="1029"/>
      <c r="F44" s="1029"/>
      <c r="G44" s="1029"/>
      <c r="H44" s="1029"/>
      <c r="I44" s="1029"/>
      <c r="J44" s="1029"/>
      <c r="K44" s="1029"/>
    </row>
    <row r="45" spans="3:11" s="903" customFormat="1" x14ac:dyDescent="0.2">
      <c r="C45" s="595" t="s">
        <v>6221</v>
      </c>
    </row>
  </sheetData>
  <mergeCells count="26">
    <mergeCell ref="C10:C11"/>
    <mergeCell ref="D10:D11"/>
    <mergeCell ref="E10:J10"/>
    <mergeCell ref="L10:X10"/>
    <mergeCell ref="AA10:AE10"/>
    <mergeCell ref="E11:F11"/>
    <mergeCell ref="V11:W11"/>
    <mergeCell ref="X11:Y11"/>
    <mergeCell ref="R11:S11"/>
    <mergeCell ref="I11:J11"/>
    <mergeCell ref="AC11:AD11"/>
    <mergeCell ref="L11:M11"/>
    <mergeCell ref="N11:O11"/>
    <mergeCell ref="P11:Q11"/>
    <mergeCell ref="T11:U11"/>
    <mergeCell ref="AA11:AB11"/>
    <mergeCell ref="A6:B6"/>
    <mergeCell ref="C6:Z6"/>
    <mergeCell ref="C1:D1"/>
    <mergeCell ref="A3:B3"/>
    <mergeCell ref="C3:Z3"/>
    <mergeCell ref="A4:B4"/>
    <mergeCell ref="C4:Z4"/>
    <mergeCell ref="A5:B5"/>
    <mergeCell ref="C5:Z5"/>
    <mergeCell ref="C9:AE9"/>
  </mergeCells>
  <hyperlinks>
    <hyperlink ref="A1" location="'ODS 3.'!A1" display="REGRESAR"/>
    <hyperlink ref="C1" location="'Metadato 3.1.1'!A1" display="VER METADATO"/>
  </hyperlinks>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1">
    <tabColor theme="0" tint="-0.499984740745262"/>
  </sheetPr>
  <dimension ref="A1:F36"/>
  <sheetViews>
    <sheetView showGridLines="0" zoomScaleNormal="100" workbookViewId="0">
      <pane ySplit="1" topLeftCell="A2" activePane="bottomLeft" state="frozen"/>
      <selection activeCell="C21" sqref="C21"/>
      <selection pane="bottomLeft" activeCell="B1" sqref="B1"/>
    </sheetView>
  </sheetViews>
  <sheetFormatPr baseColWidth="10" defaultColWidth="11.42578125" defaultRowHeight="11.25" x14ac:dyDescent="0.25"/>
  <cols>
    <col min="1" max="1" width="11.140625"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189" t="s">
        <v>766</v>
      </c>
      <c r="C3" s="2190"/>
      <c r="D3" s="2191"/>
      <c r="F3" s="47" t="s">
        <v>767</v>
      </c>
    </row>
    <row r="4" spans="1:6" ht="15.75" x14ac:dyDescent="0.25">
      <c r="A4" s="48"/>
      <c r="B4" s="2082" t="s">
        <v>856</v>
      </c>
      <c r="C4" s="2082"/>
      <c r="D4" s="910" t="s">
        <v>18</v>
      </c>
    </row>
    <row r="5" spans="1:6" ht="30" x14ac:dyDescent="0.25">
      <c r="B5" s="2082" t="s">
        <v>769</v>
      </c>
      <c r="C5" s="2082"/>
      <c r="D5" s="910" t="s">
        <v>74</v>
      </c>
    </row>
    <row r="6" spans="1:6" ht="15" x14ac:dyDescent="0.25">
      <c r="B6" s="2082" t="s">
        <v>770</v>
      </c>
      <c r="C6" s="2082"/>
      <c r="D6" s="911" t="s">
        <v>115</v>
      </c>
    </row>
    <row r="7" spans="1:6" ht="15" customHeight="1" x14ac:dyDescent="0.25">
      <c r="B7" s="2083" t="s">
        <v>771</v>
      </c>
      <c r="C7" s="2083"/>
      <c r="D7" s="912" t="s">
        <v>4240</v>
      </c>
    </row>
    <row r="8" spans="1:6" ht="15" customHeight="1" x14ac:dyDescent="0.25">
      <c r="B8" s="2083" t="s">
        <v>4617</v>
      </c>
      <c r="C8" s="2083"/>
      <c r="D8" s="1285" t="s">
        <v>4647</v>
      </c>
    </row>
    <row r="9" spans="1:6" ht="15" x14ac:dyDescent="0.25">
      <c r="B9" s="1030"/>
      <c r="C9" s="1030"/>
      <c r="D9" s="1030"/>
    </row>
    <row r="10" spans="1:6" ht="23.25" customHeight="1" x14ac:dyDescent="0.25">
      <c r="B10" s="2189" t="s">
        <v>772</v>
      </c>
      <c r="C10" s="2190"/>
      <c r="D10" s="2191"/>
    </row>
    <row r="11" spans="1:6" ht="15" x14ac:dyDescent="0.25">
      <c r="B11" s="2093" t="s">
        <v>773</v>
      </c>
      <c r="C11" s="2094"/>
      <c r="D11" s="910" t="s">
        <v>841</v>
      </c>
    </row>
    <row r="12" spans="1:6" ht="17.25" customHeight="1" x14ac:dyDescent="0.25">
      <c r="B12" s="2095" t="s">
        <v>775</v>
      </c>
      <c r="C12" s="2095"/>
      <c r="D12" s="1031" t="s">
        <v>1158</v>
      </c>
    </row>
    <row r="13" spans="1:6" ht="15" x14ac:dyDescent="0.25">
      <c r="B13" s="2082" t="s">
        <v>776</v>
      </c>
      <c r="C13" s="2082"/>
      <c r="D13" s="915" t="s">
        <v>1088</v>
      </c>
    </row>
    <row r="14" spans="1:6" ht="15" x14ac:dyDescent="0.25">
      <c r="B14" s="2082" t="s">
        <v>777</v>
      </c>
      <c r="C14" s="2096"/>
      <c r="D14" s="915" t="s">
        <v>10</v>
      </c>
    </row>
    <row r="15" spans="1:6" ht="120" x14ac:dyDescent="0.25">
      <c r="B15" s="2082" t="s">
        <v>778</v>
      </c>
      <c r="C15" s="2082"/>
      <c r="D15" s="916" t="s">
        <v>1159</v>
      </c>
    </row>
    <row r="16" spans="1:6" ht="46.5" customHeight="1" x14ac:dyDescent="0.25">
      <c r="B16" s="2082" t="s">
        <v>779</v>
      </c>
      <c r="C16" s="2082"/>
      <c r="D16" s="234"/>
    </row>
    <row r="17" spans="2:4" ht="15" x14ac:dyDescent="0.25">
      <c r="B17" s="2082" t="s">
        <v>780</v>
      </c>
      <c r="C17" s="2082"/>
      <c r="D17" s="235" t="s">
        <v>1160</v>
      </c>
    </row>
    <row r="18" spans="2:4" ht="15" x14ac:dyDescent="0.25">
      <c r="B18" s="2083" t="s">
        <v>782</v>
      </c>
      <c r="C18" s="2083"/>
      <c r="D18" s="910" t="s">
        <v>4241</v>
      </c>
    </row>
    <row r="19" spans="2:4" ht="30" x14ac:dyDescent="0.25">
      <c r="B19" s="2084" t="s">
        <v>783</v>
      </c>
      <c r="C19" s="2085"/>
      <c r="D19" s="917" t="s">
        <v>1161</v>
      </c>
    </row>
    <row r="20" spans="2:4" ht="15" x14ac:dyDescent="0.25">
      <c r="B20" s="2082" t="s">
        <v>784</v>
      </c>
      <c r="C20" s="2082"/>
      <c r="D20" s="916" t="s">
        <v>824</v>
      </c>
    </row>
    <row r="21" spans="2:4" ht="15" x14ac:dyDescent="0.25">
      <c r="B21" s="2086" t="s">
        <v>786</v>
      </c>
      <c r="C21" s="918" t="s">
        <v>787</v>
      </c>
      <c r="D21" s="910" t="s">
        <v>4500</v>
      </c>
    </row>
    <row r="22" spans="2:4" ht="15" x14ac:dyDescent="0.25">
      <c r="B22" s="2087"/>
      <c r="C22" s="1390" t="s">
        <v>789</v>
      </c>
      <c r="D22" s="919" t="s">
        <v>5024</v>
      </c>
    </row>
    <row r="23" spans="2:4" ht="15" x14ac:dyDescent="0.25">
      <c r="B23" s="2088" t="s">
        <v>791</v>
      </c>
      <c r="C23" s="2088"/>
      <c r="D23" s="917" t="s">
        <v>1162</v>
      </c>
    </row>
    <row r="24" spans="2:4" ht="15" x14ac:dyDescent="0.25">
      <c r="B24" s="2088" t="s">
        <v>793</v>
      </c>
      <c r="C24" s="2088"/>
      <c r="D24" s="920" t="s">
        <v>1163</v>
      </c>
    </row>
    <row r="25" spans="2:4" ht="15" x14ac:dyDescent="0.25">
      <c r="B25" s="2082" t="s">
        <v>795</v>
      </c>
      <c r="C25" s="2082"/>
      <c r="D25" s="917" t="s">
        <v>23</v>
      </c>
    </row>
    <row r="26" spans="2:4" ht="15" customHeight="1" x14ac:dyDescent="0.25">
      <c r="B26" s="2083" t="s">
        <v>797</v>
      </c>
      <c r="C26" s="2083"/>
      <c r="D26" s="920" t="s">
        <v>1164</v>
      </c>
    </row>
    <row r="27" spans="2:4" ht="30" x14ac:dyDescent="0.25">
      <c r="B27" s="2089" t="s">
        <v>799</v>
      </c>
      <c r="C27" s="2090"/>
      <c r="D27" s="910" t="s">
        <v>4242</v>
      </c>
    </row>
    <row r="28" spans="2:4" ht="30" x14ac:dyDescent="0.25">
      <c r="B28" s="1391" t="s">
        <v>800</v>
      </c>
      <c r="C28" s="1392"/>
      <c r="D28" s="917" t="s">
        <v>1165</v>
      </c>
    </row>
    <row r="29" spans="2:4" ht="15" x14ac:dyDescent="0.25">
      <c r="B29" s="2091" t="s">
        <v>801</v>
      </c>
      <c r="C29" s="2092"/>
      <c r="D29" s="921"/>
    </row>
    <row r="30" spans="2:4" ht="15" x14ac:dyDescent="0.25">
      <c r="B30" s="922"/>
      <c r="C30" s="922"/>
      <c r="D30" s="923"/>
    </row>
    <row r="31" spans="2:4" ht="23.25" customHeight="1" x14ac:dyDescent="0.25">
      <c r="B31" s="2189" t="s">
        <v>802</v>
      </c>
      <c r="C31" s="2190"/>
      <c r="D31" s="2191"/>
    </row>
    <row r="32" spans="2:4" ht="15" x14ac:dyDescent="0.25">
      <c r="B32" s="2079" t="s">
        <v>803</v>
      </c>
      <c r="C32" s="2080"/>
      <c r="D32" s="920" t="s">
        <v>1166</v>
      </c>
    </row>
    <row r="33" spans="2:4" ht="15" x14ac:dyDescent="0.25">
      <c r="B33" s="2079" t="s">
        <v>805</v>
      </c>
      <c r="C33" s="2080"/>
      <c r="D33" s="920" t="s">
        <v>1167</v>
      </c>
    </row>
    <row r="34" spans="2:4" ht="15" x14ac:dyDescent="0.25">
      <c r="B34" s="2079" t="s">
        <v>807</v>
      </c>
      <c r="C34" s="2080"/>
      <c r="D34" s="920" t="s">
        <v>808</v>
      </c>
    </row>
    <row r="35" spans="2:4" ht="15" x14ac:dyDescent="0.25">
      <c r="B35" s="2079" t="s">
        <v>809</v>
      </c>
      <c r="C35" s="2080"/>
      <c r="D35" s="920" t="s">
        <v>1168</v>
      </c>
    </row>
    <row r="36" spans="2:4" ht="15" x14ac:dyDescent="0.25">
      <c r="B36" s="2079" t="s">
        <v>811</v>
      </c>
      <c r="C36" s="2080"/>
      <c r="D36" s="924" t="s">
        <v>1169</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3.1.1'!A1" display="REGRESAR"/>
    <hyperlink ref="D36" r:id="rId1"/>
    <hyperlink ref="D8" r:id="rId2"/>
  </hyperlinks>
  <pageMargins left="0.7" right="0.7" top="0.75" bottom="0.75" header="0.3" footer="0.3"/>
  <pageSetup orientation="portrait" r:id="rId3"/>
  <drawing r:id="rId4"/>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2"/>
  <dimension ref="A1:AS46"/>
  <sheetViews>
    <sheetView showGridLines="0" zoomScaleNormal="100" workbookViewId="0">
      <pane ySplit="1" topLeftCell="A23" activePane="bottomLeft" state="frozen"/>
      <selection activeCell="C1" sqref="C1:D1"/>
      <selection pane="bottomLeft" activeCell="C1" sqref="C1:D1"/>
    </sheetView>
  </sheetViews>
  <sheetFormatPr baseColWidth="10" defaultColWidth="11.42578125" defaultRowHeight="11.25" x14ac:dyDescent="0.2"/>
  <cols>
    <col min="1" max="1" width="15.5703125" style="26" customWidth="1"/>
    <col min="2" max="2" width="15.5703125" style="165" customWidth="1"/>
    <col min="3" max="3" width="11" style="26" customWidth="1"/>
    <col min="4" max="4" width="9.5703125" style="26" customWidth="1"/>
    <col min="5" max="5" width="7.140625" style="26" customWidth="1"/>
    <col min="6" max="11" width="6.85546875" style="26" customWidth="1"/>
    <col min="12" max="12" width="1.85546875" style="26" customWidth="1"/>
    <col min="13" max="13" width="11.42578125" style="26"/>
    <col min="14" max="14" width="1.42578125" style="26" customWidth="1"/>
    <col min="15" max="15" width="9.85546875" style="26" customWidth="1"/>
    <col min="16" max="16" width="9.7109375" style="26" customWidth="1"/>
    <col min="17" max="17" width="9.28515625" style="26" customWidth="1"/>
    <col min="18" max="18" width="9.7109375" style="26" customWidth="1"/>
    <col min="19" max="19" width="10.42578125" style="26" customWidth="1"/>
    <col min="20" max="20" width="10.85546875" style="26" customWidth="1"/>
    <col min="21" max="21" width="9.5703125" style="26" customWidth="1"/>
    <col min="22" max="22" width="1.85546875" style="26" customWidth="1"/>
    <col min="23" max="25" width="11.42578125" style="26"/>
    <col min="26" max="26" width="8.85546875" style="26" customWidth="1"/>
    <col min="27" max="27" width="3.140625" style="903" customWidth="1"/>
    <col min="28" max="29" width="11.42578125" style="26"/>
    <col min="30" max="30" width="10.7109375" style="26" customWidth="1"/>
    <col min="31" max="31" width="5.140625" style="903" customWidth="1"/>
    <col min="32" max="32" width="8.7109375" style="26" customWidth="1"/>
    <col min="33" max="33" width="4.42578125" style="903" customWidth="1"/>
    <col min="34" max="34" width="11.42578125" style="26"/>
    <col min="35" max="35" width="9.140625" style="26" customWidth="1"/>
    <col min="36" max="36" width="3.85546875" style="903" customWidth="1"/>
    <col min="37" max="37" width="11.42578125" style="26"/>
    <col min="38" max="38" width="9.5703125" style="26" customWidth="1"/>
    <col min="39" max="39" width="1.7109375" style="903" customWidth="1"/>
    <col min="40" max="40" width="11.42578125" style="26"/>
    <col min="41" max="41" width="2.28515625" style="26" customWidth="1"/>
    <col min="42" max="16384" width="11.42578125" style="26"/>
  </cols>
  <sheetData>
    <row r="1" spans="1:45" ht="15" x14ac:dyDescent="0.25">
      <c r="A1" s="25" t="s">
        <v>730</v>
      </c>
      <c r="B1" s="236"/>
      <c r="C1" s="2077" t="s">
        <v>830</v>
      </c>
      <c r="D1" s="2077"/>
    </row>
    <row r="3" spans="1:45" s="42" customFormat="1" ht="15.75" customHeight="1" x14ac:dyDescent="0.25">
      <c r="A3" s="2184" t="s">
        <v>732</v>
      </c>
      <c r="B3" s="2184"/>
      <c r="C3" s="2184" t="s">
        <v>1156</v>
      </c>
      <c r="D3" s="2185"/>
      <c r="E3" s="2185"/>
      <c r="F3" s="2185"/>
      <c r="G3" s="2185"/>
      <c r="H3" s="2185"/>
      <c r="I3" s="2185"/>
      <c r="J3" s="2185"/>
      <c r="K3" s="2185"/>
      <c r="L3" s="2185"/>
      <c r="M3" s="2185"/>
      <c r="N3" s="2185"/>
      <c r="O3" s="2185"/>
      <c r="P3" s="2185"/>
      <c r="Q3" s="2185"/>
    </row>
    <row r="4" spans="1:45" s="42" customFormat="1" ht="15.75" customHeight="1" x14ac:dyDescent="0.25">
      <c r="A4" s="2184" t="s">
        <v>733</v>
      </c>
      <c r="B4" s="2184"/>
      <c r="C4" s="2184" t="s">
        <v>1170</v>
      </c>
      <c r="D4" s="2185"/>
      <c r="E4" s="2185"/>
      <c r="F4" s="2185"/>
      <c r="G4" s="2185"/>
      <c r="H4" s="2185"/>
      <c r="I4" s="2185"/>
      <c r="J4" s="2185"/>
      <c r="K4" s="2185"/>
      <c r="L4" s="2185"/>
      <c r="M4" s="2185"/>
      <c r="N4" s="2185"/>
      <c r="O4" s="2185"/>
      <c r="P4" s="2185"/>
      <c r="Q4" s="2185"/>
    </row>
    <row r="5" spans="1:45" s="42" customFormat="1" ht="15.75" customHeight="1" x14ac:dyDescent="0.25">
      <c r="A5" s="2184" t="s">
        <v>735</v>
      </c>
      <c r="B5" s="2184"/>
      <c r="C5" s="2184" t="s">
        <v>1171</v>
      </c>
      <c r="D5" s="2185"/>
      <c r="E5" s="2185"/>
      <c r="F5" s="2185"/>
      <c r="G5" s="2185"/>
      <c r="H5" s="2185"/>
      <c r="I5" s="2185"/>
      <c r="J5" s="2185"/>
      <c r="K5" s="2185"/>
      <c r="L5" s="2185"/>
      <c r="M5" s="2185"/>
      <c r="N5" s="2185"/>
      <c r="O5" s="2185"/>
      <c r="P5" s="2185"/>
      <c r="Q5" s="2185"/>
    </row>
    <row r="6" spans="1:45" s="42" customFormat="1" ht="15.75" customHeight="1" x14ac:dyDescent="0.25">
      <c r="A6" s="2184" t="s">
        <v>815</v>
      </c>
      <c r="B6" s="2185"/>
      <c r="C6" s="2184" t="s">
        <v>1172</v>
      </c>
      <c r="D6" s="2185"/>
      <c r="E6" s="2185"/>
      <c r="F6" s="2185"/>
      <c r="G6" s="2185"/>
      <c r="H6" s="2185"/>
      <c r="I6" s="2185"/>
      <c r="J6" s="2185"/>
      <c r="K6" s="2185"/>
      <c r="L6" s="2185"/>
      <c r="M6" s="2185"/>
      <c r="N6" s="2185"/>
      <c r="O6" s="2185"/>
      <c r="P6" s="2185"/>
      <c r="Q6" s="2185"/>
    </row>
    <row r="7" spans="1:45" x14ac:dyDescent="0.2">
      <c r="B7" s="237"/>
    </row>
    <row r="8" spans="1:45" x14ac:dyDescent="0.2">
      <c r="B8" s="237"/>
    </row>
    <row r="9" spans="1:45" s="240" customFormat="1" ht="12.75" customHeight="1" x14ac:dyDescent="0.2">
      <c r="B9" s="1032"/>
      <c r="C9" s="2192" t="s">
        <v>4243</v>
      </c>
      <c r="D9" s="2192"/>
      <c r="E9" s="2192"/>
      <c r="F9" s="2192"/>
      <c r="G9" s="2192"/>
      <c r="H9" s="2192"/>
      <c r="I9" s="2192"/>
      <c r="J9" s="2192"/>
      <c r="K9" s="2192"/>
      <c r="L9" s="2192"/>
      <c r="M9" s="2192"/>
      <c r="N9" s="2192"/>
      <c r="O9" s="2192"/>
      <c r="P9" s="2192"/>
      <c r="Q9" s="2192"/>
      <c r="R9" s="2192"/>
      <c r="S9" s="2192"/>
      <c r="T9" s="2192"/>
      <c r="U9" s="2192"/>
      <c r="V9" s="2192"/>
      <c r="W9" s="2192"/>
      <c r="X9" s="2192"/>
      <c r="Y9" s="2192"/>
      <c r="Z9" s="2192"/>
      <c r="AA9" s="2192"/>
      <c r="AB9" s="2192"/>
      <c r="AC9" s="2192"/>
      <c r="AD9" s="2192"/>
      <c r="AE9" s="2192"/>
      <c r="AF9" s="2192"/>
      <c r="AG9" s="2192"/>
      <c r="AH9" s="2192"/>
      <c r="AI9" s="2192"/>
      <c r="AJ9" s="2192"/>
      <c r="AK9" s="2192"/>
      <c r="AL9" s="2192"/>
      <c r="AM9" s="2192"/>
      <c r="AN9" s="2192"/>
      <c r="AO9" s="2192"/>
      <c r="AP9" s="2192"/>
      <c r="AQ9" s="2192"/>
      <c r="AR9" s="2192"/>
      <c r="AS9" s="2192"/>
    </row>
    <row r="10" spans="1:45" s="240" customFormat="1" ht="12.75" customHeight="1" x14ac:dyDescent="0.2">
      <c r="B10" s="1032"/>
      <c r="C10" s="2179" t="s">
        <v>867</v>
      </c>
      <c r="D10" s="2179" t="s">
        <v>740</v>
      </c>
      <c r="E10" s="2193" t="s">
        <v>4244</v>
      </c>
      <c r="F10" s="2193"/>
      <c r="G10" s="2193"/>
      <c r="H10" s="2193"/>
      <c r="I10" s="2193"/>
      <c r="J10" s="2193"/>
      <c r="K10" s="2193"/>
      <c r="L10" s="2797"/>
      <c r="M10" s="2798" t="s">
        <v>4245</v>
      </c>
      <c r="N10" s="2797"/>
      <c r="O10" s="2194" t="s">
        <v>4233</v>
      </c>
      <c r="P10" s="2194"/>
      <c r="Q10" s="2194"/>
      <c r="R10" s="2194"/>
      <c r="S10" s="2194"/>
      <c r="T10" s="2194"/>
      <c r="U10" s="2194"/>
      <c r="V10" s="2799"/>
      <c r="W10" s="2194" t="s">
        <v>4246</v>
      </c>
      <c r="X10" s="2194"/>
      <c r="Y10" s="2194"/>
      <c r="Z10" s="2194"/>
      <c r="AA10" s="2194"/>
      <c r="AB10" s="2194"/>
      <c r="AC10" s="2194"/>
      <c r="AD10" s="2194"/>
      <c r="AE10" s="2194"/>
      <c r="AF10" s="2194"/>
      <c r="AG10" s="2194"/>
      <c r="AH10" s="2194"/>
      <c r="AI10" s="2194"/>
      <c r="AJ10" s="2194"/>
      <c r="AK10" s="2194"/>
      <c r="AL10" s="2196" t="s">
        <v>4262</v>
      </c>
      <c r="AM10" s="2196"/>
      <c r="AN10" s="2196" t="s">
        <v>4263</v>
      </c>
      <c r="AO10" s="2799"/>
      <c r="AP10" s="2194" t="s">
        <v>4247</v>
      </c>
      <c r="AQ10" s="2194"/>
      <c r="AR10" s="2194"/>
      <c r="AS10" s="2194"/>
    </row>
    <row r="11" spans="1:45" s="240" customFormat="1" ht="49.5" customHeight="1" x14ac:dyDescent="0.2">
      <c r="B11" s="1032"/>
      <c r="C11" s="2182"/>
      <c r="D11" s="2182"/>
      <c r="E11" s="2810" t="s">
        <v>4344</v>
      </c>
      <c r="F11" s="2811" t="s">
        <v>4345</v>
      </c>
      <c r="G11" s="2811" t="s">
        <v>4346</v>
      </c>
      <c r="H11" s="2811" t="s">
        <v>4347</v>
      </c>
      <c r="I11" s="2811" t="s">
        <v>4348</v>
      </c>
      <c r="J11" s="2811" t="s">
        <v>4349</v>
      </c>
      <c r="K11" s="2811" t="s">
        <v>4236</v>
      </c>
      <c r="L11" s="2811"/>
      <c r="M11" s="2811" t="s">
        <v>4252</v>
      </c>
      <c r="N11" s="2811"/>
      <c r="O11" s="2811" t="s">
        <v>922</v>
      </c>
      <c r="P11" s="2811" t="s">
        <v>923</v>
      </c>
      <c r="Q11" s="2811" t="s">
        <v>924</v>
      </c>
      <c r="R11" s="2811" t="s">
        <v>925</v>
      </c>
      <c r="S11" s="2811" t="s">
        <v>926</v>
      </c>
      <c r="T11" s="2811" t="s">
        <v>1837</v>
      </c>
      <c r="U11" s="2811" t="s">
        <v>928</v>
      </c>
      <c r="V11" s="2811"/>
      <c r="W11" s="2811" t="s">
        <v>4253</v>
      </c>
      <c r="X11" s="2811" t="s">
        <v>4254</v>
      </c>
      <c r="Y11" s="2811" t="s">
        <v>4255</v>
      </c>
      <c r="Z11" s="2195" t="s">
        <v>4256</v>
      </c>
      <c r="AA11" s="2195"/>
      <c r="AB11" s="2811" t="s">
        <v>4257</v>
      </c>
      <c r="AC11" s="2811" t="s">
        <v>4258</v>
      </c>
      <c r="AD11" s="2195" t="s">
        <v>4259</v>
      </c>
      <c r="AE11" s="2195"/>
      <c r="AF11" s="2195" t="s">
        <v>4260</v>
      </c>
      <c r="AG11" s="2195"/>
      <c r="AH11" s="2811" t="s">
        <v>4261</v>
      </c>
      <c r="AI11" s="2195" t="s">
        <v>4264</v>
      </c>
      <c r="AJ11" s="2195"/>
      <c r="AK11" s="2811" t="s">
        <v>4265</v>
      </c>
      <c r="AL11" s="2182"/>
      <c r="AM11" s="2182"/>
      <c r="AN11" s="2182"/>
      <c r="AO11" s="2800"/>
      <c r="AP11" s="2811" t="s">
        <v>4266</v>
      </c>
      <c r="AQ11" s="2811" t="s">
        <v>4267</v>
      </c>
      <c r="AR11" s="2811" t="s">
        <v>4268</v>
      </c>
      <c r="AS11" s="2811" t="s">
        <v>3180</v>
      </c>
    </row>
    <row r="12" spans="1:45" s="903" customFormat="1" ht="12.75" x14ac:dyDescent="0.2">
      <c r="B12" s="165"/>
      <c r="C12" s="2809"/>
      <c r="D12" s="2809"/>
      <c r="E12" s="2809"/>
      <c r="F12" s="2809"/>
      <c r="G12" s="2809"/>
      <c r="H12" s="2809"/>
      <c r="I12" s="2809"/>
      <c r="J12" s="2809"/>
      <c r="K12" s="2809"/>
      <c r="L12" s="2809"/>
      <c r="M12" s="2809"/>
      <c r="N12" s="2809"/>
      <c r="O12" s="2809"/>
      <c r="P12" s="2809"/>
      <c r="Q12" s="2809"/>
      <c r="R12" s="2809"/>
      <c r="S12" s="2809"/>
      <c r="T12" s="2809"/>
      <c r="U12" s="2809"/>
      <c r="V12" s="2809"/>
      <c r="W12" s="2809"/>
      <c r="X12" s="2809"/>
      <c r="Y12" s="2809"/>
      <c r="Z12" s="2809"/>
      <c r="AA12" s="2809"/>
      <c r="AB12" s="2809"/>
      <c r="AC12" s="2809"/>
      <c r="AD12" s="2809"/>
      <c r="AE12" s="2809"/>
      <c r="AF12" s="2809"/>
      <c r="AG12" s="2809"/>
      <c r="AH12" s="2809"/>
      <c r="AI12" s="2809"/>
      <c r="AJ12" s="2809"/>
      <c r="AK12" s="2809"/>
      <c r="AL12" s="2809"/>
      <c r="AM12" s="2809"/>
      <c r="AN12" s="2809"/>
      <c r="AO12" s="2809"/>
      <c r="AP12" s="2809"/>
      <c r="AQ12" s="2809"/>
      <c r="AR12" s="2809"/>
      <c r="AS12" s="2809"/>
    </row>
    <row r="13" spans="1:45" s="903" customFormat="1" ht="12.75" customHeight="1" x14ac:dyDescent="0.2">
      <c r="B13" s="165"/>
      <c r="C13" s="2801">
        <v>2010</v>
      </c>
      <c r="D13" s="2802">
        <v>99.173740165251971</v>
      </c>
      <c r="E13" s="2803">
        <v>96.962616822429908</v>
      </c>
      <c r="F13" s="2802">
        <v>99.087932647333957</v>
      </c>
      <c r="G13" s="2802">
        <v>99.269423500210735</v>
      </c>
      <c r="H13" s="2802">
        <v>99.344480862174322</v>
      </c>
      <c r="I13" s="2802">
        <v>99.244505494505503</v>
      </c>
      <c r="J13" s="2802">
        <v>99.03902726024711</v>
      </c>
      <c r="K13" s="2802">
        <v>98.382352941176464</v>
      </c>
      <c r="L13" s="2802"/>
      <c r="M13" s="2804">
        <v>105.46256536090905</v>
      </c>
      <c r="N13" s="2804"/>
      <c r="O13" s="2802">
        <v>99.830493353555184</v>
      </c>
      <c r="P13" s="2802">
        <v>99.63035290835542</v>
      </c>
      <c r="Q13" s="2802">
        <v>98.639833448993755</v>
      </c>
      <c r="R13" s="2802">
        <v>99.719013424914138</v>
      </c>
      <c r="S13" s="2802">
        <v>99.385964912280699</v>
      </c>
      <c r="T13" s="2802">
        <v>98.491975650249032</v>
      </c>
      <c r="U13" s="2802">
        <v>96.918840959748266</v>
      </c>
      <c r="V13" s="2802"/>
      <c r="W13" s="2805">
        <v>100</v>
      </c>
      <c r="X13" s="2805">
        <v>99.869597615499245</v>
      </c>
      <c r="Y13" s="2805">
        <v>99.779388591238572</v>
      </c>
      <c r="Z13" s="2806">
        <v>99.967126890203815</v>
      </c>
      <c r="AA13" s="2805"/>
      <c r="AB13" s="2805">
        <v>99.753963914707484</v>
      </c>
      <c r="AC13" s="2805">
        <v>95.535714285714292</v>
      </c>
      <c r="AD13" s="2806">
        <v>100</v>
      </c>
      <c r="AE13" s="2805"/>
      <c r="AF13" s="2806">
        <v>99.89506820566632</v>
      </c>
      <c r="AG13" s="2805"/>
      <c r="AH13" s="2805">
        <v>99.656357388316152</v>
      </c>
      <c r="AI13" s="2807">
        <v>99.354838709677423</v>
      </c>
      <c r="AJ13" s="2807"/>
      <c r="AK13" s="2802">
        <v>96.566523605150209</v>
      </c>
      <c r="AL13" s="2807">
        <v>0</v>
      </c>
      <c r="AM13" s="2802"/>
      <c r="AN13" s="2802">
        <v>98.967835310696799</v>
      </c>
      <c r="AO13" s="2802"/>
      <c r="AP13" s="2802">
        <v>99.965707981094667</v>
      </c>
      <c r="AQ13" s="2802">
        <v>100</v>
      </c>
      <c r="AR13" s="2802">
        <v>21.216407355021218</v>
      </c>
      <c r="AS13" s="2802">
        <v>50</v>
      </c>
    </row>
    <row r="14" spans="1:45" s="903" customFormat="1" ht="12.75" customHeight="1" x14ac:dyDescent="0.2">
      <c r="B14" s="165"/>
      <c r="C14" s="2808">
        <v>2011</v>
      </c>
      <c r="D14" s="2802">
        <v>99.147823956220478</v>
      </c>
      <c r="E14" s="2803">
        <v>98.742138364779876</v>
      </c>
      <c r="F14" s="2802">
        <v>98.991935483870961</v>
      </c>
      <c r="G14" s="2802">
        <v>99.288855618976328</v>
      </c>
      <c r="H14" s="2802">
        <v>99.205333333333328</v>
      </c>
      <c r="I14" s="2802">
        <v>99.350227420402859</v>
      </c>
      <c r="J14" s="2802">
        <v>99.152695150531827</v>
      </c>
      <c r="K14" s="2802">
        <v>98.575712143928044</v>
      </c>
      <c r="L14" s="2802"/>
      <c r="M14" s="2804">
        <v>105.32532701849347</v>
      </c>
      <c r="N14" s="2804"/>
      <c r="O14" s="2802">
        <v>99.724337096350752</v>
      </c>
      <c r="P14" s="2802">
        <v>99.423650664496876</v>
      </c>
      <c r="Q14" s="2802">
        <v>98.496651633182992</v>
      </c>
      <c r="R14" s="2802">
        <v>99.666767646167827</v>
      </c>
      <c r="S14" s="2802">
        <v>99.159239952917432</v>
      </c>
      <c r="T14" s="2802">
        <v>98.662122933232368</v>
      </c>
      <c r="U14" s="2802">
        <v>97.645017352503714</v>
      </c>
      <c r="V14" s="2802"/>
      <c r="W14" s="2805">
        <v>100</v>
      </c>
      <c r="X14" s="2805">
        <v>99.762035511623651</v>
      </c>
      <c r="Y14" s="2805">
        <v>99.681528662420376</v>
      </c>
      <c r="Z14" s="2806">
        <v>99.967938441808272</v>
      </c>
      <c r="AA14" s="2805"/>
      <c r="AB14" s="2805">
        <v>99.765625</v>
      </c>
      <c r="AC14" s="2805">
        <v>93.333333333333329</v>
      </c>
      <c r="AD14" s="2806">
        <v>95.408163265306129</v>
      </c>
      <c r="AE14" s="2805"/>
      <c r="AF14" s="2806">
        <v>99.898989898989896</v>
      </c>
      <c r="AG14" s="2805"/>
      <c r="AH14" s="2805">
        <v>99.188007495315432</v>
      </c>
      <c r="AI14" s="2807">
        <v>99.270072992700733</v>
      </c>
      <c r="AJ14" s="2807"/>
      <c r="AK14" s="2802">
        <v>92</v>
      </c>
      <c r="AL14" s="2807">
        <v>0</v>
      </c>
      <c r="AM14" s="2802"/>
      <c r="AN14" s="2802">
        <v>99.004553247184177</v>
      </c>
      <c r="AO14" s="2802"/>
      <c r="AP14" s="2802">
        <v>99.938101887172692</v>
      </c>
      <c r="AQ14" s="2802">
        <v>100</v>
      </c>
      <c r="AR14" s="2802">
        <v>21.438645980253877</v>
      </c>
      <c r="AS14" s="2802">
        <v>67.5</v>
      </c>
    </row>
    <row r="15" spans="1:45" s="903" customFormat="1" ht="12.75" x14ac:dyDescent="0.2">
      <c r="B15" s="165"/>
      <c r="C15" s="2801">
        <v>2012</v>
      </c>
      <c r="D15" s="2802">
        <v>98.865341079562498</v>
      </c>
      <c r="E15" s="2803">
        <v>97.126436781609186</v>
      </c>
      <c r="F15" s="2802">
        <v>98.727325921591572</v>
      </c>
      <c r="G15" s="2802">
        <v>98.954737245876487</v>
      </c>
      <c r="H15" s="2802">
        <v>98.999184117487076</v>
      </c>
      <c r="I15" s="2802">
        <v>99.221480775341604</v>
      </c>
      <c r="J15" s="2802">
        <v>98.801089918256139</v>
      </c>
      <c r="K15" s="2802">
        <v>97.193702943189592</v>
      </c>
      <c r="L15" s="2802"/>
      <c r="M15" s="2804">
        <v>103.07011400879576</v>
      </c>
      <c r="N15" s="2804"/>
      <c r="O15" s="2802">
        <v>99.783358387125304</v>
      </c>
      <c r="P15" s="2802">
        <v>99.290586630286498</v>
      </c>
      <c r="Q15" s="2802">
        <v>98.207495926127109</v>
      </c>
      <c r="R15" s="2802">
        <v>99.592145015105743</v>
      </c>
      <c r="S15" s="2802">
        <v>99.227669576897242</v>
      </c>
      <c r="T15" s="2802">
        <v>98.527879103699846</v>
      </c>
      <c r="U15" s="2802">
        <v>95.718690702087287</v>
      </c>
      <c r="V15" s="2802"/>
      <c r="W15" s="2805">
        <v>100</v>
      </c>
      <c r="X15" s="2805">
        <v>99.728113104948349</v>
      </c>
      <c r="Y15" s="2805">
        <v>99.55250596658712</v>
      </c>
      <c r="Z15" s="2806">
        <v>99.834601389348336</v>
      </c>
      <c r="AA15" s="2805"/>
      <c r="AB15" s="2805">
        <v>99.70853206147325</v>
      </c>
      <c r="AC15" s="2805">
        <v>96.610169491525426</v>
      </c>
      <c r="AD15" s="2806">
        <v>100</v>
      </c>
      <c r="AE15" s="2805"/>
      <c r="AF15" s="2806">
        <v>99.704724409448815</v>
      </c>
      <c r="AG15" s="2805"/>
      <c r="AH15" s="2805">
        <v>99.448191293684857</v>
      </c>
      <c r="AI15" s="2807">
        <v>97.247706422018354</v>
      </c>
      <c r="AJ15" s="2807"/>
      <c r="AK15" s="2802">
        <v>96.696696696696691</v>
      </c>
      <c r="AL15" s="2807">
        <v>0</v>
      </c>
      <c r="AM15" s="2802"/>
      <c r="AN15" s="2802">
        <v>98.605526247832671</v>
      </c>
      <c r="AO15" s="2802"/>
      <c r="AP15" s="2802">
        <v>99.910376131139955</v>
      </c>
      <c r="AQ15" s="2802">
        <v>99.935233160621763</v>
      </c>
      <c r="AR15" s="2802">
        <v>21.891604675876728</v>
      </c>
      <c r="AS15" s="2802">
        <v>72.268907563025209</v>
      </c>
    </row>
    <row r="16" spans="1:45" s="903" customFormat="1" ht="12.75" x14ac:dyDescent="0.2">
      <c r="B16" s="165"/>
      <c r="C16" s="2801">
        <v>2013</v>
      </c>
      <c r="D16" s="2802">
        <v>99.029057406094964</v>
      </c>
      <c r="E16" s="2803">
        <v>97.463002114164908</v>
      </c>
      <c r="F16" s="2802">
        <v>98.891655288731826</v>
      </c>
      <c r="G16" s="2802">
        <v>99.198144132331436</v>
      </c>
      <c r="H16" s="2802">
        <v>99.238578680203048</v>
      </c>
      <c r="I16" s="2802">
        <v>99.058611656843482</v>
      </c>
      <c r="J16" s="2802">
        <v>98.952331063383966</v>
      </c>
      <c r="K16" s="2802">
        <v>98.170302603800138</v>
      </c>
      <c r="L16" s="2802"/>
      <c r="M16" s="2804">
        <v>105.13535733161079</v>
      </c>
      <c r="N16" s="2804"/>
      <c r="O16" s="2802">
        <v>99.731419310025473</v>
      </c>
      <c r="P16" s="2802">
        <v>99.468457126870888</v>
      </c>
      <c r="Q16" s="2802">
        <v>98.283800753453335</v>
      </c>
      <c r="R16" s="2802">
        <v>99.69846056181558</v>
      </c>
      <c r="S16" s="2802">
        <v>99.246143057503517</v>
      </c>
      <c r="T16" s="2802">
        <v>98.805808115076672</v>
      </c>
      <c r="U16" s="2802">
        <v>96.574667323804832</v>
      </c>
      <c r="V16" s="2802"/>
      <c r="W16" s="2805">
        <v>100</v>
      </c>
      <c r="X16" s="2805">
        <v>99.653979238754317</v>
      </c>
      <c r="Y16" s="2805">
        <v>99.702114983616326</v>
      </c>
      <c r="Z16" s="2806">
        <v>99.899091826437953</v>
      </c>
      <c r="AA16" s="2805"/>
      <c r="AB16" s="2805">
        <v>99.864204236827817</v>
      </c>
      <c r="AC16" s="2805">
        <v>94.666666666666671</v>
      </c>
      <c r="AD16" s="2806">
        <v>98.235294117647058</v>
      </c>
      <c r="AE16" s="2805"/>
      <c r="AF16" s="2806">
        <v>100</v>
      </c>
      <c r="AG16" s="2805"/>
      <c r="AH16" s="2805">
        <v>99.630541871921181</v>
      </c>
      <c r="AI16" s="2807">
        <v>98.347107438016536</v>
      </c>
      <c r="AJ16" s="2807"/>
      <c r="AK16" s="2802">
        <v>92.012779552715656</v>
      </c>
      <c r="AL16" s="2807">
        <v>0</v>
      </c>
      <c r="AM16" s="2802"/>
      <c r="AN16" s="2802">
        <v>98.820740970994507</v>
      </c>
      <c r="AO16" s="2802"/>
      <c r="AP16" s="2802">
        <v>99.935336401094759</v>
      </c>
      <c r="AQ16" s="2802">
        <v>99.968314321926485</v>
      </c>
      <c r="AR16" s="2802">
        <v>20.5771643663739</v>
      </c>
      <c r="AS16" s="2802">
        <v>91.919191919191917</v>
      </c>
    </row>
    <row r="17" spans="2:45" s="903" customFormat="1" ht="12.75" x14ac:dyDescent="0.2">
      <c r="B17" s="165"/>
      <c r="C17" s="2801">
        <v>2014</v>
      </c>
      <c r="D17" s="2802">
        <v>99.199086261891836</v>
      </c>
      <c r="E17" s="2803">
        <v>97.445972495088412</v>
      </c>
      <c r="F17" s="2802">
        <v>99.049920826735558</v>
      </c>
      <c r="G17" s="2802">
        <v>99.33939732709996</v>
      </c>
      <c r="H17" s="2802">
        <v>99.302425413178796</v>
      </c>
      <c r="I17" s="2802">
        <v>99.308374680499185</v>
      </c>
      <c r="J17" s="2802">
        <v>99.043624161073822</v>
      </c>
      <c r="K17" s="2802">
        <v>98.469032707028532</v>
      </c>
      <c r="L17" s="2802"/>
      <c r="M17" s="2804">
        <v>104.79654924514739</v>
      </c>
      <c r="N17" s="2804"/>
      <c r="O17" s="2802">
        <v>99.780991924077199</v>
      </c>
      <c r="P17" s="2802">
        <v>99.54384531590415</v>
      </c>
      <c r="Q17" s="2802">
        <v>98.524293470694687</v>
      </c>
      <c r="R17" s="2802">
        <v>99.677419354838719</v>
      </c>
      <c r="S17" s="2802">
        <v>99.013212911858176</v>
      </c>
      <c r="T17" s="2802">
        <v>99.041278295605863</v>
      </c>
      <c r="U17" s="2802">
        <v>97.476892330751937</v>
      </c>
      <c r="V17" s="2802"/>
      <c r="W17" s="2805">
        <v>100</v>
      </c>
      <c r="X17" s="2805">
        <v>99.574920297555792</v>
      </c>
      <c r="Y17" s="2805">
        <v>99.725085910652922</v>
      </c>
      <c r="Z17" s="2806">
        <v>99.849284099472484</v>
      </c>
      <c r="AA17" s="2805"/>
      <c r="AB17" s="2805">
        <v>99.752753427736579</v>
      </c>
      <c r="AC17" s="2805">
        <v>92.10526315789474</v>
      </c>
      <c r="AD17" s="2806">
        <v>97.633136094674555</v>
      </c>
      <c r="AE17" s="2805"/>
      <c r="AF17" s="2806">
        <v>100</v>
      </c>
      <c r="AG17" s="2805"/>
      <c r="AH17" s="2805">
        <v>99.828669331810389</v>
      </c>
      <c r="AI17" s="2807">
        <v>99.2</v>
      </c>
      <c r="AJ17" s="2807"/>
      <c r="AK17" s="2802">
        <v>97.643097643097647</v>
      </c>
      <c r="AL17" s="2807">
        <v>100</v>
      </c>
      <c r="AM17" s="2802"/>
      <c r="AN17" s="2802">
        <v>99.029950051106013</v>
      </c>
      <c r="AO17" s="2802"/>
      <c r="AP17" s="2802">
        <v>99.91412241997098</v>
      </c>
      <c r="AQ17" s="2802">
        <v>99.884158702577466</v>
      </c>
      <c r="AR17" s="2802">
        <v>27.298850574712645</v>
      </c>
      <c r="AS17" s="2802">
        <v>93.396226415094347</v>
      </c>
    </row>
    <row r="18" spans="2:45" s="903" customFormat="1" ht="12.75" x14ac:dyDescent="0.2">
      <c r="B18" s="165"/>
      <c r="C18" s="2801">
        <v>2015</v>
      </c>
      <c r="D18" s="2802">
        <v>98.947353764324205</v>
      </c>
      <c r="E18" s="2803">
        <v>97.690531177829101</v>
      </c>
      <c r="F18" s="2802">
        <v>98.559541916435535</v>
      </c>
      <c r="G18" s="2802">
        <v>99.066914114857198</v>
      </c>
      <c r="H18" s="2802">
        <v>99.187166926845023</v>
      </c>
      <c r="I18" s="2802">
        <v>99.16799305455072</v>
      </c>
      <c r="J18" s="2802">
        <v>99.003984063745023</v>
      </c>
      <c r="K18" s="2802">
        <v>97.902097902097907</v>
      </c>
      <c r="L18" s="2802"/>
      <c r="M18" s="2804">
        <v>105.33098327024761</v>
      </c>
      <c r="N18" s="2804"/>
      <c r="O18" s="2802">
        <v>99.680525974627272</v>
      </c>
      <c r="P18" s="2802">
        <v>99.314247669773636</v>
      </c>
      <c r="Q18" s="2802">
        <v>98.1080340005484</v>
      </c>
      <c r="R18" s="2802">
        <v>99.588226323013572</v>
      </c>
      <c r="S18" s="2802">
        <v>99.165104787868458</v>
      </c>
      <c r="T18" s="2802">
        <v>98.397609994568171</v>
      </c>
      <c r="U18" s="2802">
        <v>96.895404706172229</v>
      </c>
      <c r="V18" s="2802"/>
      <c r="W18" s="2805">
        <v>100</v>
      </c>
      <c r="X18" s="2805">
        <v>99.774743066310009</v>
      </c>
      <c r="Y18" s="2805">
        <v>99.562971791815656</v>
      </c>
      <c r="Z18" s="2806">
        <v>99.919903884661593</v>
      </c>
      <c r="AA18" s="2805"/>
      <c r="AB18" s="2805">
        <v>99.652209492635023</v>
      </c>
      <c r="AC18" s="2805">
        <v>95.774647887323937</v>
      </c>
      <c r="AD18" s="2806">
        <v>98.857142857142861</v>
      </c>
      <c r="AE18" s="2805"/>
      <c r="AF18" s="2806">
        <v>99.76580796252928</v>
      </c>
      <c r="AG18" s="2805"/>
      <c r="AH18" s="2805">
        <v>99.188007495315432</v>
      </c>
      <c r="AI18" s="2807">
        <v>100</v>
      </c>
      <c r="AJ18" s="2807"/>
      <c r="AK18" s="2802">
        <v>90.864197530864203</v>
      </c>
      <c r="AL18" s="2807">
        <v>0</v>
      </c>
      <c r="AM18" s="2802"/>
      <c r="AN18" s="2802">
        <v>98.732235769200898</v>
      </c>
      <c r="AO18" s="2802"/>
      <c r="AP18" s="2802">
        <v>99.732588542904693</v>
      </c>
      <c r="AQ18" s="2802">
        <v>99.944812362030916</v>
      </c>
      <c r="AR18" s="2802">
        <v>22.271386430678465</v>
      </c>
      <c r="AS18" s="2802">
        <v>77.073170731707322</v>
      </c>
    </row>
    <row r="19" spans="2:45" s="903" customFormat="1" ht="12.75" x14ac:dyDescent="0.2">
      <c r="B19" s="165"/>
      <c r="C19" s="2808">
        <v>2016</v>
      </c>
      <c r="D19" s="2802">
        <v>98.79721158790926</v>
      </c>
      <c r="E19" s="2803">
        <v>96.848137535816619</v>
      </c>
      <c r="F19" s="2802">
        <v>98.505910165484636</v>
      </c>
      <c r="G19" s="2802">
        <v>99.10516896515422</v>
      </c>
      <c r="H19" s="2802">
        <v>99.138451407561874</v>
      </c>
      <c r="I19" s="2802">
        <v>99.001676018363327</v>
      </c>
      <c r="J19" s="2802">
        <v>98.889403054141596</v>
      </c>
      <c r="K19" s="2802">
        <v>96.691424713031736</v>
      </c>
      <c r="L19" s="2802"/>
      <c r="M19" s="2804">
        <v>102.4233909913074</v>
      </c>
      <c r="N19" s="2804"/>
      <c r="O19" s="2802">
        <v>99.186291403408006</v>
      </c>
      <c r="P19" s="2802">
        <v>98.96698399837959</v>
      </c>
      <c r="Q19" s="2802">
        <v>98.387096774193552</v>
      </c>
      <c r="R19" s="2802">
        <v>99.388139315971131</v>
      </c>
      <c r="S19" s="2802">
        <v>99.188115391259274</v>
      </c>
      <c r="T19" s="2802">
        <v>98.322851153039835</v>
      </c>
      <c r="U19" s="2802">
        <v>97.471441406751381</v>
      </c>
      <c r="V19" s="2802"/>
      <c r="W19" s="2802">
        <v>100</v>
      </c>
      <c r="X19" s="2802">
        <v>99.217250036922167</v>
      </c>
      <c r="Y19" s="2802">
        <v>99.09697683549274</v>
      </c>
      <c r="Z19" s="2807">
        <v>99.685781618224667</v>
      </c>
      <c r="AA19" s="2802"/>
      <c r="AB19" s="2802">
        <v>99.393559180259302</v>
      </c>
      <c r="AC19" s="2802">
        <v>98.461538461538467</v>
      </c>
      <c r="AD19" s="2807">
        <v>98.395721925133699</v>
      </c>
      <c r="AE19" s="2802"/>
      <c r="AF19" s="2807">
        <v>99.764705882352942</v>
      </c>
      <c r="AG19" s="2802"/>
      <c r="AH19" s="2802">
        <v>99.004100761570001</v>
      </c>
      <c r="AI19" s="2807">
        <v>100</v>
      </c>
      <c r="AJ19" s="2807"/>
      <c r="AK19" s="2802">
        <v>84.615384615384613</v>
      </c>
      <c r="AL19" s="2807">
        <v>0</v>
      </c>
      <c r="AM19" s="2802"/>
      <c r="AN19" s="2802">
        <v>98.713401070161723</v>
      </c>
      <c r="AO19" s="2802"/>
      <c r="AP19" s="2802">
        <v>99.9116042308044</v>
      </c>
      <c r="AQ19" s="2802">
        <v>99.831176139561066</v>
      </c>
      <c r="AR19" s="2802">
        <v>7.3487031700288181</v>
      </c>
      <c r="AS19" s="2802">
        <v>4.929577464788732</v>
      </c>
    </row>
    <row r="20" spans="2:45" s="903" customFormat="1" ht="12.75" x14ac:dyDescent="0.2">
      <c r="B20" s="165"/>
      <c r="C20" s="2808">
        <v>2017</v>
      </c>
      <c r="D20" s="2802">
        <v>98.731307494441296</v>
      </c>
      <c r="E20" s="2803">
        <v>96.666666666666671</v>
      </c>
      <c r="F20" s="2802">
        <v>98.345345650187795</v>
      </c>
      <c r="G20" s="2802">
        <v>98.716414663330795</v>
      </c>
      <c r="H20" s="2802">
        <v>98.891117797837964</v>
      </c>
      <c r="I20" s="2802">
        <v>98.868681082629237</v>
      </c>
      <c r="J20" s="2802">
        <v>98.983500294637594</v>
      </c>
      <c r="K20" s="2802">
        <v>97.802197802197796</v>
      </c>
      <c r="L20" s="2802"/>
      <c r="M20" s="2804">
        <v>106.22894089791457</v>
      </c>
      <c r="N20" s="2804"/>
      <c r="O20" s="2802">
        <v>99.217827626918535</v>
      </c>
      <c r="P20" s="2802">
        <v>99.265350138168102</v>
      </c>
      <c r="Q20" s="2802">
        <v>98.146797023201515</v>
      </c>
      <c r="R20" s="2802">
        <v>98.263268949845809</v>
      </c>
      <c r="S20" s="2802">
        <v>99.136715997181113</v>
      </c>
      <c r="T20" s="2802">
        <v>98.893140202241042</v>
      </c>
      <c r="U20" s="2802">
        <v>96.844723749672696</v>
      </c>
      <c r="V20" s="2802"/>
      <c r="W20" s="2802">
        <v>98.630136986301366</v>
      </c>
      <c r="X20" s="2802">
        <v>99.409627611262479</v>
      </c>
      <c r="Y20" s="2802">
        <v>99.154411764705884</v>
      </c>
      <c r="Z20" s="2807">
        <v>99.630860095976374</v>
      </c>
      <c r="AA20" s="2802"/>
      <c r="AB20" s="2802">
        <v>99.235063055612983</v>
      </c>
      <c r="AC20" s="2802">
        <v>85.393258426966284</v>
      </c>
      <c r="AD20" s="2807">
        <v>97.59615384615384</v>
      </c>
      <c r="AE20" s="2802"/>
      <c r="AF20" s="2807">
        <v>98.93364928909952</v>
      </c>
      <c r="AG20" s="2802"/>
      <c r="AH20" s="2802">
        <v>99.665551839464882</v>
      </c>
      <c r="AI20" s="2807">
        <v>98.701298701298697</v>
      </c>
      <c r="AJ20" s="2807"/>
      <c r="AK20" s="2802">
        <v>95.26627218934911</v>
      </c>
      <c r="AL20" s="2807">
        <v>0</v>
      </c>
      <c r="AM20" s="2802"/>
      <c r="AN20" s="2802">
        <v>98.51876234364714</v>
      </c>
      <c r="AO20" s="2802"/>
      <c r="AP20" s="2802">
        <v>99.689220112561074</v>
      </c>
      <c r="AQ20" s="2802">
        <v>99.737149532710276</v>
      </c>
      <c r="AR20" s="2802">
        <v>4.9062049062049065</v>
      </c>
      <c r="AS20" s="2802">
        <v>77.777777777777786</v>
      </c>
    </row>
    <row r="21" spans="2:45" s="903" customFormat="1" ht="12.75" x14ac:dyDescent="0.2">
      <c r="B21" s="165"/>
      <c r="C21" s="2808">
        <v>2018</v>
      </c>
      <c r="D21" s="2802">
        <v>99.085450481380306</v>
      </c>
      <c r="E21" s="2803">
        <v>96.525096525096515</v>
      </c>
      <c r="F21" s="2802">
        <v>98.522273756876274</v>
      </c>
      <c r="G21" s="2802">
        <v>99.01165037822318</v>
      </c>
      <c r="H21" s="2802">
        <v>99.112442447439946</v>
      </c>
      <c r="I21" s="2802">
        <v>99.170599170599175</v>
      </c>
      <c r="J21" s="2802">
        <v>99.193099610461871</v>
      </c>
      <c r="K21" s="2802">
        <v>98.630989421281896</v>
      </c>
      <c r="L21" s="2802"/>
      <c r="M21" s="2804">
        <v>103.80740428859283</v>
      </c>
      <c r="N21" s="2804"/>
      <c r="O21" s="2802">
        <v>99.626978526061094</v>
      </c>
      <c r="P21" s="2802">
        <v>99.230217235305631</v>
      </c>
      <c r="Q21" s="2802">
        <v>98.107020420330898</v>
      </c>
      <c r="R21" s="2802">
        <v>98.813779655508611</v>
      </c>
      <c r="S21" s="2802">
        <v>99.235419630156471</v>
      </c>
      <c r="T21" s="2802">
        <v>98.705545714675026</v>
      </c>
      <c r="U21" s="2802">
        <v>97.974785407725321</v>
      </c>
      <c r="V21" s="2802"/>
      <c r="W21" s="2802">
        <v>100</v>
      </c>
      <c r="X21" s="2802">
        <v>99.78612893369997</v>
      </c>
      <c r="Y21" s="2802">
        <v>99.682875264270606</v>
      </c>
      <c r="Z21" s="2807">
        <v>99.681753889674681</v>
      </c>
      <c r="AA21" s="2802"/>
      <c r="AB21" s="2802">
        <v>99.589069241832746</v>
      </c>
      <c r="AC21" s="2802">
        <v>94.594594594594597</v>
      </c>
      <c r="AD21" s="2807">
        <v>99.111111111111114</v>
      </c>
      <c r="AE21" s="2802"/>
      <c r="AF21" s="2807">
        <v>99.776286353467555</v>
      </c>
      <c r="AG21" s="2802"/>
      <c r="AH21" s="2802">
        <v>99.394939493949394</v>
      </c>
      <c r="AI21" s="2807">
        <v>98.98989898989899</v>
      </c>
      <c r="AJ21" s="2807"/>
      <c r="AK21" s="2802">
        <v>94.478527607361968</v>
      </c>
      <c r="AL21" s="2807">
        <v>0</v>
      </c>
      <c r="AM21" s="2802"/>
      <c r="AN21" s="2802">
        <v>98.750651788507653</v>
      </c>
      <c r="AO21" s="2802"/>
      <c r="AP21" s="2802">
        <v>99.927139690266173</v>
      </c>
      <c r="AQ21" s="2802">
        <v>100</v>
      </c>
      <c r="AR21" s="2802">
        <v>6.6971080669710803</v>
      </c>
      <c r="AS21" s="2802">
        <v>40</v>
      </c>
    </row>
    <row r="22" spans="2:45" s="903" customFormat="1" ht="19.899999999999999" customHeight="1" x14ac:dyDescent="0.2">
      <c r="B22" s="165"/>
      <c r="C22" s="232"/>
      <c r="D22" s="233"/>
      <c r="E22" s="1035"/>
      <c r="F22" s="233"/>
      <c r="G22" s="233"/>
      <c r="H22" s="233"/>
      <c r="I22" s="233"/>
      <c r="J22" s="233"/>
      <c r="K22" s="233"/>
      <c r="L22" s="233"/>
      <c r="M22" s="409"/>
      <c r="N22" s="409"/>
      <c r="O22" s="233"/>
      <c r="P22" s="233"/>
      <c r="Q22" s="233"/>
      <c r="R22" s="233"/>
      <c r="S22" s="233"/>
      <c r="T22" s="233"/>
      <c r="U22" s="233"/>
      <c r="V22" s="233"/>
      <c r="W22" s="233"/>
      <c r="X22" s="233"/>
      <c r="Y22" s="233"/>
      <c r="Z22" s="250"/>
      <c r="AA22" s="233"/>
      <c r="AB22" s="233"/>
      <c r="AC22" s="233"/>
      <c r="AD22" s="250"/>
      <c r="AE22" s="233"/>
      <c r="AF22" s="250"/>
      <c r="AG22" s="233"/>
      <c r="AH22" s="233"/>
      <c r="AI22" s="250"/>
      <c r="AJ22" s="250"/>
      <c r="AK22" s="233"/>
      <c r="AL22" s="250"/>
      <c r="AM22" s="233"/>
      <c r="AN22" s="233"/>
      <c r="AO22" s="233"/>
      <c r="AP22" s="233"/>
      <c r="AQ22" s="233"/>
      <c r="AR22" s="233"/>
      <c r="AS22" s="233"/>
    </row>
    <row r="23" spans="2:45" s="903" customFormat="1" ht="12.75" x14ac:dyDescent="0.2">
      <c r="B23" s="165"/>
      <c r="C23" s="231"/>
      <c r="D23" s="230"/>
      <c r="E23" s="1033"/>
      <c r="F23" s="230"/>
      <c r="G23" s="230"/>
      <c r="H23" s="230"/>
      <c r="I23" s="230"/>
      <c r="J23" s="230"/>
      <c r="K23" s="230"/>
      <c r="L23" s="230"/>
      <c r="M23" s="408"/>
      <c r="N23" s="408"/>
      <c r="O23" s="230"/>
      <c r="P23" s="230"/>
      <c r="Q23" s="230"/>
      <c r="R23" s="230"/>
      <c r="S23" s="230"/>
      <c r="T23" s="230"/>
      <c r="U23" s="230"/>
      <c r="V23" s="230"/>
      <c r="W23" s="230"/>
      <c r="X23" s="230"/>
      <c r="Y23" s="230"/>
      <c r="Z23" s="253"/>
      <c r="AA23" s="230"/>
      <c r="AB23" s="230"/>
      <c r="AC23" s="230"/>
      <c r="AD23" s="253"/>
      <c r="AE23" s="230"/>
      <c r="AF23" s="253"/>
      <c r="AG23" s="230"/>
      <c r="AH23" s="230"/>
      <c r="AI23" s="253"/>
      <c r="AJ23" s="253"/>
      <c r="AK23" s="230"/>
      <c r="AL23" s="253"/>
      <c r="AM23" s="230"/>
      <c r="AN23" s="230"/>
      <c r="AO23" s="230"/>
      <c r="AP23" s="230"/>
      <c r="AQ23" s="230"/>
      <c r="AR23" s="230"/>
      <c r="AS23" s="230"/>
    </row>
    <row r="24" spans="2:45" s="903" customFormat="1" x14ac:dyDescent="0.2">
      <c r="B24" s="165"/>
      <c r="C24" s="172" t="s">
        <v>6222</v>
      </c>
      <c r="D24" s="190"/>
      <c r="E24" s="190"/>
      <c r="F24" s="190"/>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c r="AR24" s="84"/>
      <c r="AS24" s="84"/>
    </row>
    <row r="25" spans="2:45" s="903" customFormat="1" ht="32.25" customHeight="1" x14ac:dyDescent="0.2">
      <c r="B25" s="165"/>
      <c r="C25" s="2071" t="s">
        <v>6223</v>
      </c>
      <c r="D25" s="2071"/>
      <c r="E25" s="2071"/>
      <c r="F25" s="2071"/>
      <c r="G25" s="2071"/>
      <c r="H25" s="2071"/>
    </row>
    <row r="26" spans="2:45" s="903" customFormat="1" x14ac:dyDescent="0.2">
      <c r="B26" s="165"/>
    </row>
    <row r="27" spans="2:45" s="903" customFormat="1" x14ac:dyDescent="0.2">
      <c r="B27" s="165"/>
    </row>
    <row r="28" spans="2:45" s="903" customFormat="1" x14ac:dyDescent="0.2">
      <c r="B28" s="165"/>
    </row>
    <row r="29" spans="2:45" s="903" customFormat="1" x14ac:dyDescent="0.2">
      <c r="B29" s="165"/>
    </row>
    <row r="30" spans="2:45" s="903" customFormat="1" x14ac:dyDescent="0.2">
      <c r="B30" s="165"/>
    </row>
    <row r="31" spans="2:45" s="903" customFormat="1" x14ac:dyDescent="0.2">
      <c r="B31" s="165"/>
    </row>
    <row r="32" spans="2:45" s="903" customFormat="1" x14ac:dyDescent="0.2">
      <c r="B32" s="165"/>
    </row>
    <row r="33" spans="2:3" s="903" customFormat="1" x14ac:dyDescent="0.2">
      <c r="B33" s="165"/>
    </row>
    <row r="34" spans="2:3" s="903" customFormat="1" x14ac:dyDescent="0.2">
      <c r="B34" s="165"/>
    </row>
    <row r="35" spans="2:3" s="903" customFormat="1" x14ac:dyDescent="0.2">
      <c r="B35" s="165"/>
    </row>
    <row r="36" spans="2:3" s="903" customFormat="1" x14ac:dyDescent="0.2">
      <c r="B36" s="165"/>
    </row>
    <row r="37" spans="2:3" s="903" customFormat="1" x14ac:dyDescent="0.2">
      <c r="B37" s="165"/>
    </row>
    <row r="38" spans="2:3" s="903" customFormat="1" x14ac:dyDescent="0.2">
      <c r="B38" s="165"/>
    </row>
    <row r="39" spans="2:3" s="903" customFormat="1" x14ac:dyDescent="0.2">
      <c r="B39" s="165"/>
    </row>
    <row r="40" spans="2:3" s="903" customFormat="1" x14ac:dyDescent="0.2">
      <c r="B40" s="165"/>
    </row>
    <row r="41" spans="2:3" s="903" customFormat="1" x14ac:dyDescent="0.2">
      <c r="B41" s="165"/>
    </row>
    <row r="42" spans="2:3" s="903" customFormat="1" x14ac:dyDescent="0.2">
      <c r="B42" s="165"/>
    </row>
    <row r="43" spans="2:3" s="903" customFormat="1" x14ac:dyDescent="0.2">
      <c r="B43" s="165"/>
    </row>
    <row r="44" spans="2:3" s="903" customFormat="1" ht="12" x14ac:dyDescent="0.2">
      <c r="B44" s="165"/>
      <c r="C44" s="692" t="s">
        <v>6224</v>
      </c>
    </row>
    <row r="45" spans="2:3" s="903" customFormat="1" x14ac:dyDescent="0.2">
      <c r="B45" s="165"/>
    </row>
    <row r="46" spans="2:3" s="903" customFormat="1" x14ac:dyDescent="0.2">
      <c r="B46" s="165"/>
    </row>
  </sheetData>
  <mergeCells count="23">
    <mergeCell ref="C10:C11"/>
    <mergeCell ref="D10:D11"/>
    <mergeCell ref="E10:K10"/>
    <mergeCell ref="O10:U10"/>
    <mergeCell ref="AD11:AE11"/>
    <mergeCell ref="AF11:AG11"/>
    <mergeCell ref="AI11:AJ11"/>
    <mergeCell ref="AL10:AM11"/>
    <mergeCell ref="AN10:AN11"/>
    <mergeCell ref="W10:AK10"/>
    <mergeCell ref="A6:B6"/>
    <mergeCell ref="C6:Q6"/>
    <mergeCell ref="C1:D1"/>
    <mergeCell ref="A3:B3"/>
    <mergeCell ref="C3:Q3"/>
    <mergeCell ref="A4:B4"/>
    <mergeCell ref="C4:Q4"/>
    <mergeCell ref="A5:B5"/>
    <mergeCell ref="C5:Q5"/>
    <mergeCell ref="C25:H25"/>
    <mergeCell ref="C9:AS9"/>
    <mergeCell ref="AP10:AS10"/>
    <mergeCell ref="Z11:AA11"/>
  </mergeCells>
  <hyperlinks>
    <hyperlink ref="A1" location="'ODS 3.'!A1" display="REGRESAR"/>
    <hyperlink ref="C1" location="'Metadato 3.1.2'!A1" display="VER METADATO"/>
  </hyperlink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3">
    <tabColor theme="0" tint="-0.499984740745262"/>
  </sheetPr>
  <dimension ref="A1:H36"/>
  <sheetViews>
    <sheetView showGridLines="0" zoomScaleNormal="100" workbookViewId="0">
      <pane ySplit="1" topLeftCell="A2" activePane="bottomLeft" state="frozen"/>
      <selection activeCell="C1" sqref="C1:D1"/>
      <selection pane="bottomLeft"/>
    </sheetView>
  </sheetViews>
  <sheetFormatPr baseColWidth="10" defaultColWidth="11.42578125" defaultRowHeight="11.25" x14ac:dyDescent="0.2"/>
  <cols>
    <col min="1" max="1" width="11" style="26" customWidth="1"/>
    <col min="2" max="2" width="26.42578125" style="26" customWidth="1"/>
    <col min="3" max="3" width="24" style="26" customWidth="1"/>
    <col min="4" max="4" width="85.7109375" style="26" customWidth="1"/>
    <col min="5" max="5" width="11.42578125" style="26"/>
    <col min="6" max="6" width="7.140625" style="26" customWidth="1"/>
    <col min="7" max="7" width="11.42578125" style="26"/>
    <col min="8" max="8" width="43.140625" style="26" bestFit="1" customWidth="1"/>
    <col min="9"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767</v>
      </c>
    </row>
    <row r="4" spans="1:6" ht="16.5" customHeight="1" x14ac:dyDescent="0.2">
      <c r="A4" s="93"/>
      <c r="B4" s="2082" t="s">
        <v>856</v>
      </c>
      <c r="C4" s="2082"/>
      <c r="D4" s="910" t="s">
        <v>18</v>
      </c>
    </row>
    <row r="5" spans="1:6" ht="30" x14ac:dyDescent="0.2">
      <c r="B5" s="2082" t="s">
        <v>769</v>
      </c>
      <c r="C5" s="2082"/>
      <c r="D5" s="910" t="s">
        <v>74</v>
      </c>
    </row>
    <row r="6" spans="1:6" ht="15" x14ac:dyDescent="0.2">
      <c r="B6" s="2082" t="s">
        <v>770</v>
      </c>
      <c r="C6" s="2082"/>
      <c r="D6" s="911" t="s">
        <v>118</v>
      </c>
    </row>
    <row r="7" spans="1:6" ht="15" customHeight="1" x14ac:dyDescent="0.2">
      <c r="B7" s="2083" t="s">
        <v>771</v>
      </c>
      <c r="C7" s="2083"/>
      <c r="D7" s="912" t="s">
        <v>119</v>
      </c>
    </row>
    <row r="8" spans="1:6" s="903" customFormat="1" ht="15" customHeight="1" x14ac:dyDescent="0.2">
      <c r="B8" s="2083" t="s">
        <v>4617</v>
      </c>
      <c r="C8" s="2083"/>
      <c r="D8" s="1285" t="s">
        <v>4648</v>
      </c>
    </row>
    <row r="9" spans="1:6" ht="15" x14ac:dyDescent="0.25">
      <c r="B9" s="913"/>
      <c r="C9" s="913"/>
      <c r="D9" s="913"/>
    </row>
    <row r="10" spans="1:6" ht="23.25" customHeight="1" x14ac:dyDescent="0.2">
      <c r="B10" s="2081" t="s">
        <v>772</v>
      </c>
      <c r="C10" s="2081"/>
      <c r="D10" s="2081"/>
    </row>
    <row r="11" spans="1:6" ht="15" x14ac:dyDescent="0.2">
      <c r="B11" s="2093" t="s">
        <v>773</v>
      </c>
      <c r="C11" s="2094"/>
      <c r="D11" s="910" t="s">
        <v>841</v>
      </c>
    </row>
    <row r="12" spans="1:6" ht="19.5" customHeight="1" x14ac:dyDescent="0.2">
      <c r="B12" s="2095" t="s">
        <v>775</v>
      </c>
      <c r="C12" s="2095"/>
      <c r="D12" s="161" t="s">
        <v>1172</v>
      </c>
    </row>
    <row r="13" spans="1:6" ht="15" x14ac:dyDescent="0.2">
      <c r="B13" s="2082" t="s">
        <v>776</v>
      </c>
      <c r="C13" s="2082"/>
      <c r="D13" s="915" t="s">
        <v>1090</v>
      </c>
    </row>
    <row r="14" spans="1:6" ht="15" x14ac:dyDescent="0.2">
      <c r="B14" s="2082" t="s">
        <v>777</v>
      </c>
      <c r="C14" s="2096"/>
      <c r="D14" s="915" t="s">
        <v>10</v>
      </c>
    </row>
    <row r="15" spans="1:6" ht="78.75" customHeight="1" x14ac:dyDescent="0.2">
      <c r="B15" s="2082" t="s">
        <v>778</v>
      </c>
      <c r="C15" s="2082"/>
      <c r="D15" s="916" t="s">
        <v>4269</v>
      </c>
    </row>
    <row r="16" spans="1:6" ht="63" customHeight="1" x14ac:dyDescent="0.25">
      <c r="B16" s="2082" t="s">
        <v>779</v>
      </c>
      <c r="C16" s="2082"/>
      <c r="D16" s="241"/>
    </row>
    <row r="17" spans="2:8" ht="15" x14ac:dyDescent="0.25">
      <c r="B17" s="2082" t="s">
        <v>780</v>
      </c>
      <c r="C17" s="2082"/>
      <c r="D17" s="143" t="s">
        <v>781</v>
      </c>
    </row>
    <row r="18" spans="2:8" ht="15" x14ac:dyDescent="0.2">
      <c r="B18" s="2083" t="s">
        <v>782</v>
      </c>
      <c r="C18" s="2083"/>
      <c r="D18" s="910" t="s">
        <v>4270</v>
      </c>
    </row>
    <row r="19" spans="2:8" ht="35.25" customHeight="1" x14ac:dyDescent="0.2">
      <c r="B19" s="2084" t="s">
        <v>783</v>
      </c>
      <c r="C19" s="2085"/>
      <c r="D19" s="917" t="s">
        <v>4271</v>
      </c>
    </row>
    <row r="20" spans="2:8" ht="15" x14ac:dyDescent="0.25">
      <c r="B20" s="2082" t="s">
        <v>784</v>
      </c>
      <c r="C20" s="2082"/>
      <c r="D20" s="145" t="s">
        <v>824</v>
      </c>
    </row>
    <row r="21" spans="2:8" ht="15" x14ac:dyDescent="0.2">
      <c r="B21" s="2086" t="s">
        <v>786</v>
      </c>
      <c r="C21" s="918" t="s">
        <v>787</v>
      </c>
      <c r="D21" s="144" t="s">
        <v>4500</v>
      </c>
      <c r="H21" s="242" t="s">
        <v>1173</v>
      </c>
    </row>
    <row r="22" spans="2:8" ht="15" x14ac:dyDescent="0.2">
      <c r="B22" s="2087"/>
      <c r="C22" s="1390" t="s">
        <v>789</v>
      </c>
      <c r="D22" s="919" t="s">
        <v>4501</v>
      </c>
    </row>
    <row r="23" spans="2:8" ht="15" customHeight="1" x14ac:dyDescent="0.2">
      <c r="B23" s="2088" t="s">
        <v>791</v>
      </c>
      <c r="C23" s="2088"/>
      <c r="D23" s="917" t="s">
        <v>1162</v>
      </c>
    </row>
    <row r="24" spans="2:8" ht="15" customHeight="1" x14ac:dyDescent="0.25">
      <c r="B24" s="2088" t="s">
        <v>793</v>
      </c>
      <c r="C24" s="2088"/>
      <c r="D24" s="243" t="s">
        <v>1163</v>
      </c>
    </row>
    <row r="25" spans="2:8" ht="15" customHeight="1" x14ac:dyDescent="0.2">
      <c r="B25" s="2082" t="s">
        <v>795</v>
      </c>
      <c r="C25" s="2082"/>
      <c r="D25" s="917" t="s">
        <v>23</v>
      </c>
    </row>
    <row r="26" spans="2:8" ht="15" customHeight="1" x14ac:dyDescent="0.25">
      <c r="B26" s="2083" t="s">
        <v>797</v>
      </c>
      <c r="C26" s="2083"/>
      <c r="D26" s="243" t="s">
        <v>1164</v>
      </c>
    </row>
    <row r="27" spans="2:8" ht="30" x14ac:dyDescent="0.2">
      <c r="B27" s="2089" t="s">
        <v>799</v>
      </c>
      <c r="C27" s="2090"/>
      <c r="D27" s="910" t="s">
        <v>4272</v>
      </c>
    </row>
    <row r="28" spans="2:8" ht="60" x14ac:dyDescent="0.25">
      <c r="B28" s="1391" t="s">
        <v>800</v>
      </c>
      <c r="C28" s="1392"/>
      <c r="D28" s="143" t="s">
        <v>5025</v>
      </c>
    </row>
    <row r="29" spans="2:8" ht="15" x14ac:dyDescent="0.2">
      <c r="B29" s="2091" t="s">
        <v>801</v>
      </c>
      <c r="C29" s="2092"/>
      <c r="D29" s="921"/>
    </row>
    <row r="30" spans="2:8" ht="15" x14ac:dyDescent="0.2">
      <c r="B30" s="922"/>
      <c r="C30" s="922"/>
      <c r="D30" s="923"/>
    </row>
    <row r="31" spans="2:8" ht="23.25" customHeight="1" x14ac:dyDescent="0.2">
      <c r="B31" s="2081" t="s">
        <v>802</v>
      </c>
      <c r="C31" s="2081"/>
      <c r="D31" s="2081"/>
    </row>
    <row r="32" spans="2:8" ht="15" x14ac:dyDescent="0.25">
      <c r="B32" s="2079" t="s">
        <v>803</v>
      </c>
      <c r="C32" s="2080"/>
      <c r="D32" s="146" t="s">
        <v>1166</v>
      </c>
    </row>
    <row r="33" spans="2:4" ht="15" x14ac:dyDescent="0.25">
      <c r="B33" s="2079" t="s">
        <v>805</v>
      </c>
      <c r="C33" s="2080"/>
      <c r="D33" s="146" t="s">
        <v>1167</v>
      </c>
    </row>
    <row r="34" spans="2:4" ht="15" x14ac:dyDescent="0.25">
      <c r="B34" s="2079" t="s">
        <v>807</v>
      </c>
      <c r="C34" s="2080"/>
      <c r="D34" s="146" t="s">
        <v>808</v>
      </c>
    </row>
    <row r="35" spans="2:4" ht="15" x14ac:dyDescent="0.25">
      <c r="B35" s="2079" t="s">
        <v>809</v>
      </c>
      <c r="C35" s="2080"/>
      <c r="D35" s="146" t="s">
        <v>1175</v>
      </c>
    </row>
    <row r="36" spans="2:4" ht="15" x14ac:dyDescent="0.25">
      <c r="B36" s="2079" t="s">
        <v>811</v>
      </c>
      <c r="C36" s="2080"/>
      <c r="D36" s="146" t="s">
        <v>1169</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3.1.2'!A1" display="REGRESAR"/>
    <hyperlink ref="D8" r:id="rId1"/>
  </hyperlinks>
  <pageMargins left="0.7" right="0.7" top="0.75" bottom="0.75" header="0.3" footer="0.3"/>
  <pageSetup paperSize="0" orientation="portrait" horizontalDpi="0" verticalDpi="0" copies="0"/>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4"/>
  <dimension ref="A1:AO45"/>
  <sheetViews>
    <sheetView showGridLines="0" zoomScaleNormal="100" workbookViewId="0">
      <pane ySplit="1" topLeftCell="A2" activePane="bottomLeft" state="frozen"/>
      <selection activeCell="C21" sqref="C21"/>
      <selection pane="bottomLeft"/>
    </sheetView>
  </sheetViews>
  <sheetFormatPr baseColWidth="10" defaultColWidth="11.42578125" defaultRowHeight="11.25" x14ac:dyDescent="0.2"/>
  <cols>
    <col min="1" max="1" width="15.28515625" style="45" customWidth="1"/>
    <col min="2" max="2" width="15.28515625" style="68" customWidth="1"/>
    <col min="3" max="3" width="9.28515625" style="26" customWidth="1"/>
    <col min="4" max="4" width="9" style="26" customWidth="1"/>
    <col min="5" max="5" width="7.7109375" style="26" customWidth="1"/>
    <col min="6" max="6" width="2" style="903" customWidth="1"/>
    <col min="7" max="7" width="9.85546875" style="26" customWidth="1"/>
    <col min="8" max="8" width="6.7109375" style="26" customWidth="1"/>
    <col min="9" max="9" width="2.140625" style="903" customWidth="1"/>
    <col min="10" max="10" width="6.7109375" style="26" customWidth="1"/>
    <col min="11" max="11" width="3.140625" style="903" customWidth="1"/>
    <col min="12" max="12" width="7" style="26" customWidth="1"/>
    <col min="13" max="13" width="3.85546875" style="903" customWidth="1"/>
    <col min="14" max="14" width="8.140625" style="26" customWidth="1"/>
    <col min="15" max="15" width="2.5703125" style="903" customWidth="1"/>
    <col min="16" max="16" width="8.42578125" style="26" customWidth="1"/>
    <col min="17" max="17" width="2.140625" style="903" customWidth="1"/>
    <col min="18" max="18" width="1.7109375" style="26" customWidth="1"/>
    <col min="19" max="19" width="7.140625" style="26" customWidth="1"/>
    <col min="20" max="20" width="2.42578125" style="903" customWidth="1"/>
    <col min="21" max="21" width="11.42578125" style="26"/>
    <col min="22" max="22" width="2.28515625" style="26" customWidth="1"/>
    <col min="23" max="23" width="11.42578125" style="26"/>
    <col min="24" max="24" width="6.42578125" style="26" customWidth="1"/>
    <col min="25" max="25" width="3.140625" style="903" customWidth="1"/>
    <col min="26" max="26" width="7.28515625" style="26" customWidth="1"/>
    <col min="27" max="27" width="5" style="903" customWidth="1"/>
    <col min="28" max="31" width="11.42578125" style="26"/>
    <col min="32" max="32" width="8.42578125" style="26" customWidth="1"/>
    <col min="33" max="33" width="1.7109375" style="903" customWidth="1"/>
    <col min="34" max="34" width="12" style="26" customWidth="1"/>
    <col min="35" max="38" width="11.42578125" style="26"/>
    <col min="39" max="39" width="8.28515625" style="26" customWidth="1"/>
    <col min="40" max="40" width="3.7109375" style="903" customWidth="1"/>
    <col min="41" max="16384" width="11.42578125" style="26"/>
  </cols>
  <sheetData>
    <row r="1" spans="1:41" ht="15" x14ac:dyDescent="0.25">
      <c r="A1" s="166" t="s">
        <v>730</v>
      </c>
      <c r="B1" s="244"/>
      <c r="C1" s="2077" t="s">
        <v>830</v>
      </c>
      <c r="D1" s="2077"/>
    </row>
    <row r="3" spans="1:41" ht="12.75" customHeight="1" x14ac:dyDescent="0.2">
      <c r="A3" s="2184" t="s">
        <v>732</v>
      </c>
      <c r="B3" s="2184"/>
      <c r="C3" s="2184" t="s">
        <v>1156</v>
      </c>
      <c r="D3" s="2185"/>
      <c r="E3" s="2185"/>
      <c r="F3" s="2185"/>
      <c r="G3" s="2185"/>
      <c r="H3" s="2185"/>
      <c r="I3" s="2185"/>
      <c r="J3" s="2185"/>
      <c r="K3" s="2185"/>
      <c r="L3" s="2185"/>
      <c r="M3" s="2185"/>
      <c r="N3" s="2185"/>
      <c r="O3" s="2185"/>
      <c r="P3" s="2185"/>
      <c r="Q3" s="2185"/>
      <c r="R3" s="2185"/>
      <c r="S3" s="2185"/>
      <c r="T3" s="2185"/>
      <c r="U3" s="2185"/>
      <c r="V3" s="2185"/>
      <c r="W3" s="2185"/>
      <c r="X3" s="2185"/>
      <c r="Y3" s="1126"/>
    </row>
    <row r="4" spans="1:41" ht="28.5" customHeight="1" x14ac:dyDescent="0.2">
      <c r="A4" s="2184" t="s">
        <v>733</v>
      </c>
      <c r="B4" s="2184"/>
      <c r="C4" s="2184" t="s">
        <v>1092</v>
      </c>
      <c r="D4" s="2185"/>
      <c r="E4" s="2185"/>
      <c r="F4" s="2185"/>
      <c r="G4" s="2185"/>
      <c r="H4" s="2185"/>
      <c r="I4" s="2185"/>
      <c r="J4" s="2185"/>
      <c r="K4" s="2185"/>
      <c r="L4" s="2185"/>
      <c r="M4" s="2185"/>
      <c r="N4" s="2185"/>
      <c r="O4" s="2185"/>
      <c r="P4" s="2185"/>
      <c r="Q4" s="2185"/>
      <c r="R4" s="2185"/>
      <c r="S4" s="2185"/>
      <c r="T4" s="2185"/>
      <c r="U4" s="2185"/>
      <c r="V4" s="2185"/>
      <c r="W4" s="2185"/>
      <c r="X4" s="2185"/>
      <c r="Y4" s="1126"/>
    </row>
    <row r="5" spans="1:41" ht="12.75" customHeight="1" x14ac:dyDescent="0.2">
      <c r="A5" s="2184" t="s">
        <v>735</v>
      </c>
      <c r="B5" s="2184"/>
      <c r="C5" s="2184" t="s">
        <v>1176</v>
      </c>
      <c r="D5" s="2185"/>
      <c r="E5" s="2185"/>
      <c r="F5" s="2185"/>
      <c r="G5" s="2185"/>
      <c r="H5" s="2185"/>
      <c r="I5" s="2185"/>
      <c r="J5" s="2185"/>
      <c r="K5" s="2185"/>
      <c r="L5" s="2185"/>
      <c r="M5" s="2185"/>
      <c r="N5" s="2185"/>
      <c r="O5" s="2185"/>
      <c r="P5" s="2185"/>
      <c r="Q5" s="2185"/>
      <c r="R5" s="2185"/>
      <c r="S5" s="2185"/>
      <c r="T5" s="2185"/>
      <c r="U5" s="2185"/>
      <c r="V5" s="2185"/>
      <c r="W5" s="2185"/>
      <c r="X5" s="2185"/>
      <c r="Y5" s="1126"/>
    </row>
    <row r="6" spans="1:41" ht="17.25" customHeight="1" x14ac:dyDescent="0.2">
      <c r="A6" s="2184" t="s">
        <v>815</v>
      </c>
      <c r="B6" s="2185"/>
      <c r="C6" s="2184" t="s">
        <v>4273</v>
      </c>
      <c r="D6" s="2185"/>
      <c r="E6" s="2185"/>
      <c r="F6" s="2185"/>
      <c r="G6" s="2185"/>
      <c r="H6" s="2185"/>
      <c r="I6" s="2185"/>
      <c r="J6" s="2185"/>
      <c r="K6" s="2185"/>
      <c r="L6" s="2185"/>
      <c r="M6" s="2185"/>
      <c r="N6" s="2185"/>
      <c r="O6" s="2185"/>
      <c r="P6" s="2185"/>
      <c r="Q6" s="2185"/>
      <c r="R6" s="2185"/>
      <c r="S6" s="2185"/>
      <c r="T6" s="2185"/>
      <c r="U6" s="2185"/>
      <c r="V6" s="2185"/>
      <c r="W6" s="2185"/>
      <c r="X6" s="2185"/>
      <c r="Y6" s="1126"/>
    </row>
    <row r="7" spans="1:41" ht="10.5" customHeight="1" x14ac:dyDescent="0.2">
      <c r="B7" s="245"/>
    </row>
    <row r="8" spans="1:41" x14ac:dyDescent="0.2">
      <c r="B8" s="245"/>
    </row>
    <row r="9" spans="1:41" s="903" customFormat="1" ht="12.75" x14ac:dyDescent="0.2">
      <c r="A9" s="45"/>
      <c r="B9" s="68"/>
      <c r="C9" s="2197" t="s">
        <v>4273</v>
      </c>
      <c r="D9" s="2197"/>
      <c r="E9" s="2197"/>
      <c r="F9" s="2197"/>
      <c r="G9" s="2197"/>
      <c r="H9" s="2197"/>
      <c r="I9" s="2197"/>
      <c r="J9" s="2197"/>
      <c r="K9" s="2197"/>
      <c r="L9" s="2197"/>
      <c r="M9" s="2197"/>
      <c r="N9" s="2197"/>
      <c r="O9" s="2197"/>
      <c r="P9" s="2197"/>
      <c r="Q9" s="2197"/>
      <c r="R9" s="2197"/>
      <c r="S9" s="2197"/>
      <c r="T9" s="2197"/>
      <c r="U9" s="2197"/>
      <c r="V9" s="2197"/>
      <c r="W9" s="2197"/>
      <c r="X9" s="2197"/>
      <c r="Y9" s="2197"/>
      <c r="Z9" s="2197"/>
      <c r="AA9" s="2197"/>
      <c r="AB9" s="2197"/>
      <c r="AC9" s="2197"/>
      <c r="AD9" s="2197"/>
      <c r="AE9" s="2197"/>
      <c r="AF9" s="2197"/>
      <c r="AG9" s="2197"/>
      <c r="AH9" s="2197"/>
      <c r="AI9" s="2197"/>
      <c r="AJ9" s="2197"/>
      <c r="AK9" s="2197"/>
      <c r="AL9" s="2197"/>
      <c r="AM9" s="2197"/>
      <c r="AN9" s="2197"/>
      <c r="AO9" s="2197"/>
    </row>
    <row r="10" spans="1:41" s="903" customFormat="1" ht="23.25" customHeight="1" x14ac:dyDescent="0.2">
      <c r="A10" s="45"/>
      <c r="B10" s="68"/>
      <c r="C10" s="2179" t="s">
        <v>867</v>
      </c>
      <c r="D10" s="2179" t="s">
        <v>740</v>
      </c>
      <c r="E10" s="2182" t="s">
        <v>4233</v>
      </c>
      <c r="F10" s="2182"/>
      <c r="G10" s="2182"/>
      <c r="H10" s="2182"/>
      <c r="I10" s="2182"/>
      <c r="J10" s="2182"/>
      <c r="K10" s="2182"/>
      <c r="L10" s="2182"/>
      <c r="M10" s="2182"/>
      <c r="N10" s="2182"/>
      <c r="O10" s="2182"/>
      <c r="P10" s="2179"/>
      <c r="Q10" s="2812"/>
      <c r="R10" s="2812"/>
      <c r="S10" s="2181" t="s">
        <v>741</v>
      </c>
      <c r="T10" s="2181"/>
      <c r="U10" s="2181"/>
      <c r="V10" s="2813"/>
      <c r="W10" s="2181" t="s">
        <v>4274</v>
      </c>
      <c r="X10" s="2181"/>
      <c r="Y10" s="2181"/>
      <c r="Z10" s="2181"/>
      <c r="AA10" s="2181"/>
      <c r="AB10" s="2181"/>
      <c r="AC10" s="2181"/>
      <c r="AD10" s="2181"/>
      <c r="AE10" s="2181"/>
      <c r="AF10" s="2181"/>
      <c r="AG10" s="2181"/>
      <c r="AH10" s="2181"/>
      <c r="AI10" s="2181"/>
      <c r="AJ10" s="2181"/>
      <c r="AK10" s="2181"/>
      <c r="AL10" s="2181"/>
      <c r="AM10" s="2181"/>
      <c r="AN10" s="2181"/>
      <c r="AO10" s="2181"/>
    </row>
    <row r="11" spans="1:41" s="903" customFormat="1" ht="73.5" customHeight="1" x14ac:dyDescent="0.2">
      <c r="A11" s="45"/>
      <c r="B11" s="68"/>
      <c r="C11" s="2179"/>
      <c r="D11" s="2179"/>
      <c r="E11" s="2198" t="s">
        <v>4275</v>
      </c>
      <c r="F11" s="2198"/>
      <c r="G11" s="2823" t="s">
        <v>923</v>
      </c>
      <c r="H11" s="2198" t="s">
        <v>4276</v>
      </c>
      <c r="I11" s="2198"/>
      <c r="J11" s="2198" t="s">
        <v>925</v>
      </c>
      <c r="K11" s="2198"/>
      <c r="L11" s="2198" t="s">
        <v>926</v>
      </c>
      <c r="M11" s="2198"/>
      <c r="N11" s="2198" t="s">
        <v>1837</v>
      </c>
      <c r="O11" s="2198"/>
      <c r="P11" s="2198" t="s">
        <v>928</v>
      </c>
      <c r="Q11" s="2198"/>
      <c r="R11" s="2823"/>
      <c r="S11" s="2199" t="s">
        <v>746</v>
      </c>
      <c r="T11" s="2199"/>
      <c r="U11" s="2824" t="s">
        <v>747</v>
      </c>
      <c r="V11" s="2824"/>
      <c r="W11" s="2823" t="s">
        <v>4277</v>
      </c>
      <c r="X11" s="2198" t="s">
        <v>4278</v>
      </c>
      <c r="Y11" s="2198"/>
      <c r="Z11" s="2198" t="s">
        <v>4279</v>
      </c>
      <c r="AA11" s="2198"/>
      <c r="AB11" s="2823" t="s">
        <v>4280</v>
      </c>
      <c r="AC11" s="2823" t="s">
        <v>4281</v>
      </c>
      <c r="AD11" s="2823" t="s">
        <v>4282</v>
      </c>
      <c r="AE11" s="2823" t="s">
        <v>4283</v>
      </c>
      <c r="AF11" s="2198" t="s">
        <v>4284</v>
      </c>
      <c r="AG11" s="2198"/>
      <c r="AH11" s="2823" t="s">
        <v>4285</v>
      </c>
      <c r="AI11" s="2823" t="s">
        <v>4286</v>
      </c>
      <c r="AJ11" s="2823" t="s">
        <v>4287</v>
      </c>
      <c r="AK11" s="2823" t="s">
        <v>4288</v>
      </c>
      <c r="AL11" s="2823" t="s">
        <v>4289</v>
      </c>
      <c r="AM11" s="2198" t="s">
        <v>4290</v>
      </c>
      <c r="AN11" s="2198"/>
      <c r="AO11" s="2823" t="s">
        <v>4291</v>
      </c>
    </row>
    <row r="12" spans="1:41" s="903" customFormat="1" ht="12.75" x14ac:dyDescent="0.2">
      <c r="A12" s="45"/>
      <c r="B12" s="68"/>
      <c r="C12" s="2821"/>
      <c r="D12" s="2821"/>
      <c r="E12" s="2821"/>
      <c r="F12" s="2821"/>
      <c r="G12" s="2821"/>
      <c r="H12" s="2821"/>
      <c r="I12" s="2821"/>
      <c r="J12" s="2821"/>
      <c r="K12" s="2821"/>
      <c r="L12" s="2821"/>
      <c r="M12" s="2821"/>
      <c r="N12" s="2821"/>
      <c r="O12" s="2821"/>
      <c r="P12" s="2821"/>
      <c r="Q12" s="2821"/>
      <c r="R12" s="2821"/>
      <c r="S12" s="2822"/>
      <c r="T12" s="2822"/>
      <c r="U12" s="2822"/>
      <c r="V12" s="2822"/>
      <c r="W12" s="2821"/>
      <c r="X12" s="2821"/>
      <c r="Y12" s="2821"/>
      <c r="Z12" s="2821"/>
      <c r="AA12" s="2821"/>
      <c r="AB12" s="2821"/>
      <c r="AC12" s="2821"/>
      <c r="AD12" s="2821"/>
      <c r="AE12" s="2821"/>
      <c r="AF12" s="2821"/>
      <c r="AG12" s="2821"/>
      <c r="AH12" s="2821"/>
      <c r="AI12" s="2821"/>
      <c r="AJ12" s="2821"/>
      <c r="AK12" s="2821"/>
      <c r="AL12" s="2821"/>
      <c r="AM12" s="2821"/>
      <c r="AN12" s="2821"/>
      <c r="AO12" s="2821"/>
    </row>
    <row r="13" spans="1:41" s="903" customFormat="1" ht="12.75" x14ac:dyDescent="0.2">
      <c r="A13" s="45"/>
      <c r="B13" s="68"/>
      <c r="C13" s="2814">
        <v>2010</v>
      </c>
      <c r="D13" s="2815">
        <v>11.167197766560447</v>
      </c>
      <c r="E13" s="2816">
        <v>12.489963422249978</v>
      </c>
      <c r="F13" s="2817"/>
      <c r="G13" s="2815">
        <v>8.9273259868879897</v>
      </c>
      <c r="H13" s="2818">
        <v>9.9930603747397626</v>
      </c>
      <c r="I13" s="2818"/>
      <c r="J13" s="2818">
        <v>8.1173899469247583</v>
      </c>
      <c r="K13" s="2818"/>
      <c r="L13" s="2818">
        <v>12.105263157894736</v>
      </c>
      <c r="M13" s="2815"/>
      <c r="N13" s="2819">
        <v>13.558384061981183</v>
      </c>
      <c r="O13" s="2818"/>
      <c r="P13" s="2818">
        <v>12.193523010357939</v>
      </c>
      <c r="Q13" s="2818"/>
      <c r="R13" s="2815"/>
      <c r="S13" s="2818">
        <v>12.726073332966852</v>
      </c>
      <c r="T13" s="2818"/>
      <c r="U13" s="2815">
        <v>9.5251881876085704</v>
      </c>
      <c r="V13" s="2815"/>
      <c r="W13" s="2815">
        <v>29.609994078001186</v>
      </c>
      <c r="X13" s="2818">
        <v>15.509996898000619</v>
      </c>
      <c r="Y13" s="2815"/>
      <c r="Z13" s="2818">
        <v>11.27999774400045</v>
      </c>
      <c r="AA13" s="2818"/>
      <c r="AB13" s="2815">
        <v>1.4099997180000563</v>
      </c>
      <c r="AC13" s="2815">
        <v>28.199994360001128</v>
      </c>
      <c r="AD13" s="2815">
        <v>28.199994360001128</v>
      </c>
      <c r="AE13" s="2815">
        <v>71.909985618002878</v>
      </c>
      <c r="AF13" s="2818">
        <v>9.8699980260003937</v>
      </c>
      <c r="AG13" s="2815"/>
      <c r="AH13" s="2815">
        <v>5.6399988720002252</v>
      </c>
      <c r="AI13" s="2815">
        <v>1.4099997180000563</v>
      </c>
      <c r="AJ13" s="2815">
        <v>0</v>
      </c>
      <c r="AK13" s="2815">
        <v>758.54082223508976</v>
      </c>
      <c r="AL13" s="2815">
        <v>466.70990665801867</v>
      </c>
      <c r="AM13" s="2818">
        <v>9.8699980260003937</v>
      </c>
      <c r="AN13" s="2815"/>
      <c r="AO13" s="2815">
        <v>67.67998646400271</v>
      </c>
    </row>
    <row r="14" spans="1:41" s="903" customFormat="1" ht="12.75" x14ac:dyDescent="0.2">
      <c r="A14" s="45"/>
      <c r="B14" s="68"/>
      <c r="C14" s="2820">
        <v>2011</v>
      </c>
      <c r="D14" s="2815">
        <v>10.427585455832505</v>
      </c>
      <c r="E14" s="2816">
        <v>10.720224030804236</v>
      </c>
      <c r="F14" s="2817"/>
      <c r="G14" s="2815">
        <v>9.4250067805804179</v>
      </c>
      <c r="H14" s="2818">
        <v>10.52343856771901</v>
      </c>
      <c r="I14" s="2818"/>
      <c r="J14" s="2818">
        <v>8.6337473492880932</v>
      </c>
      <c r="K14" s="2818"/>
      <c r="L14" s="2818">
        <v>10.929880612073315</v>
      </c>
      <c r="M14" s="2815"/>
      <c r="N14" s="2819">
        <v>10.854474315284614</v>
      </c>
      <c r="O14" s="2818"/>
      <c r="P14" s="2818">
        <v>12.022806147744175</v>
      </c>
      <c r="Q14" s="2818"/>
      <c r="R14" s="2815"/>
      <c r="S14" s="2818">
        <v>11.38927974088725</v>
      </c>
      <c r="T14" s="2818"/>
      <c r="U14" s="2815">
        <v>9.4155118462226195</v>
      </c>
      <c r="V14" s="2815"/>
      <c r="W14" s="2815">
        <v>17.696946596060386</v>
      </c>
      <c r="X14" s="2818">
        <v>19.058250180372724</v>
      </c>
      <c r="Y14" s="2815"/>
      <c r="Z14" s="2818">
        <v>9.529125090186362</v>
      </c>
      <c r="AA14" s="2818"/>
      <c r="AB14" s="2815">
        <v>2.7226071686246747</v>
      </c>
      <c r="AC14" s="2815">
        <v>28.587375270559086</v>
      </c>
      <c r="AD14" s="2815">
        <v>17.696946596060386</v>
      </c>
      <c r="AE14" s="2815">
        <v>51.729536203868825</v>
      </c>
      <c r="AF14" s="2818">
        <v>5.4452143372493493</v>
      </c>
      <c r="AG14" s="2815"/>
      <c r="AH14" s="2815">
        <v>0</v>
      </c>
      <c r="AI14" s="2815">
        <v>0</v>
      </c>
      <c r="AJ14" s="2815">
        <v>2.65484376244458</v>
      </c>
      <c r="AK14" s="2815">
        <v>729.21323200715244</v>
      </c>
      <c r="AL14" s="2815">
        <v>443.78496848582205</v>
      </c>
      <c r="AM14" s="2818">
        <v>23.142160933309736</v>
      </c>
      <c r="AN14" s="2815"/>
      <c r="AO14" s="2815">
        <v>66.703875631304541</v>
      </c>
    </row>
    <row r="15" spans="1:41" s="903" customFormat="1" ht="12.75" x14ac:dyDescent="0.2">
      <c r="A15" s="45"/>
      <c r="B15" s="68"/>
      <c r="C15" s="2814">
        <v>2012</v>
      </c>
      <c r="D15" s="2815">
        <v>9.9009900990099009</v>
      </c>
      <c r="E15" s="2816">
        <v>10.036254310725971</v>
      </c>
      <c r="F15" s="2817"/>
      <c r="G15" s="2815">
        <v>9.2769440654843116</v>
      </c>
      <c r="H15" s="2818">
        <v>10.184682237914176</v>
      </c>
      <c r="I15" s="2818"/>
      <c r="J15" s="2818">
        <v>8.6102719033232624</v>
      </c>
      <c r="K15" s="2818"/>
      <c r="L15" s="2818">
        <v>10.409670920080591</v>
      </c>
      <c r="M15" s="2815"/>
      <c r="N15" s="2819">
        <v>10.943199583116208</v>
      </c>
      <c r="O15" s="2818"/>
      <c r="P15" s="2818">
        <v>10.080645161290322</v>
      </c>
      <c r="Q15" s="2818"/>
      <c r="R15" s="2815"/>
      <c r="S15" s="2818">
        <v>10.72407676181261</v>
      </c>
      <c r="T15" s="2818"/>
      <c r="U15" s="2815">
        <v>9.0531561461794023</v>
      </c>
      <c r="V15" s="2815"/>
      <c r="W15" s="2815">
        <v>21.820363854567276</v>
      </c>
      <c r="X15" s="2818">
        <v>21.820363854567276</v>
      </c>
      <c r="Y15" s="2815"/>
      <c r="Z15" s="2818">
        <v>17.729045631835909</v>
      </c>
      <c r="AA15" s="2818"/>
      <c r="AB15" s="2815">
        <v>2.7275454818209095</v>
      </c>
      <c r="AC15" s="2815">
        <v>25.911682077298639</v>
      </c>
      <c r="AD15" s="2815">
        <v>19.092818372746365</v>
      </c>
      <c r="AE15" s="2815">
        <v>45.004500450045001</v>
      </c>
      <c r="AF15" s="2818">
        <v>12.273954668194092</v>
      </c>
      <c r="AG15" s="2815"/>
      <c r="AH15" s="2815">
        <v>0</v>
      </c>
      <c r="AI15" s="2815">
        <v>1.3637727409104548</v>
      </c>
      <c r="AJ15" s="2815">
        <v>2.6877385367951407</v>
      </c>
      <c r="AK15" s="2815">
        <v>719.8228128460687</v>
      </c>
      <c r="AL15" s="2815">
        <v>411.8593677549573</v>
      </c>
      <c r="AM15" s="2818">
        <v>20.45659111365682</v>
      </c>
      <c r="AN15" s="2815"/>
      <c r="AO15" s="2815">
        <v>34.094318522761363</v>
      </c>
    </row>
    <row r="16" spans="1:41" s="903" customFormat="1" ht="12.75" x14ac:dyDescent="0.2">
      <c r="A16" s="45"/>
      <c r="B16" s="68"/>
      <c r="C16" s="2814">
        <v>2013</v>
      </c>
      <c r="D16" s="2815">
        <v>9.8795180722891551</v>
      </c>
      <c r="E16" s="2816">
        <v>11.206297754109748</v>
      </c>
      <c r="F16" s="2817"/>
      <c r="G16" s="2815">
        <v>7.9731430969366341</v>
      </c>
      <c r="H16" s="2818">
        <v>9.2088740058601939</v>
      </c>
      <c r="I16" s="2818"/>
      <c r="J16" s="2818">
        <v>8.2526583082050458</v>
      </c>
      <c r="K16" s="2818"/>
      <c r="L16" s="2818">
        <v>8.4151472650771382</v>
      </c>
      <c r="M16" s="2815"/>
      <c r="N16" s="2819">
        <v>10.313475369792373</v>
      </c>
      <c r="O16" s="2818"/>
      <c r="P16" s="2818">
        <v>12.198127156234598</v>
      </c>
      <c r="Q16" s="2818"/>
      <c r="R16" s="2815"/>
      <c r="S16" s="2818">
        <v>10.705098060911178</v>
      </c>
      <c r="T16" s="2818"/>
      <c r="U16" s="2815">
        <v>9.0118898805197816</v>
      </c>
      <c r="V16" s="2815"/>
      <c r="W16" s="2815">
        <v>22.678951098511693</v>
      </c>
      <c r="X16" s="2818">
        <v>18.42664776754075</v>
      </c>
      <c r="Y16" s="2815"/>
      <c r="Z16" s="2818">
        <v>9.9220411055988667</v>
      </c>
      <c r="AA16" s="2818"/>
      <c r="AB16" s="2815">
        <v>9.9220411055988667</v>
      </c>
      <c r="AC16" s="2815">
        <v>29.766123316796595</v>
      </c>
      <c r="AD16" s="2815">
        <v>21.261516654854713</v>
      </c>
      <c r="AE16" s="2815">
        <v>60.949681077250183</v>
      </c>
      <c r="AF16" s="2818">
        <v>4.2523033309709426</v>
      </c>
      <c r="AG16" s="2815"/>
      <c r="AH16" s="2815">
        <v>0</v>
      </c>
      <c r="AI16" s="2815">
        <v>0</v>
      </c>
      <c r="AJ16" s="2815">
        <v>0</v>
      </c>
      <c r="AK16" s="2815">
        <v>645.36759789528764</v>
      </c>
      <c r="AL16" s="2815">
        <v>440.82211197732107</v>
      </c>
      <c r="AM16" s="2818">
        <v>11.339475549255846</v>
      </c>
      <c r="AN16" s="2815"/>
      <c r="AO16" s="2815">
        <v>43.940467753366406</v>
      </c>
    </row>
    <row r="17" spans="1:41" s="903" customFormat="1" ht="12.75" x14ac:dyDescent="0.2">
      <c r="A17" s="45"/>
      <c r="B17" s="68"/>
      <c r="C17" s="2814">
        <v>2014</v>
      </c>
      <c r="D17" s="2815">
        <v>9.457746576964329</v>
      </c>
      <c r="E17" s="2816">
        <v>10.129123511429484</v>
      </c>
      <c r="F17" s="2817"/>
      <c r="G17" s="2815">
        <v>8.5103485838779953</v>
      </c>
      <c r="H17" s="2818">
        <v>9.1883614088820842</v>
      </c>
      <c r="I17" s="2818"/>
      <c r="J17" s="2818">
        <v>7.6804915514592933</v>
      </c>
      <c r="K17" s="2818"/>
      <c r="L17" s="2818">
        <v>7.0245860511791269</v>
      </c>
      <c r="M17" s="2815"/>
      <c r="N17" s="2819">
        <v>12.516644474034621</v>
      </c>
      <c r="O17" s="2818"/>
      <c r="P17" s="2818">
        <v>9.9925056207844118</v>
      </c>
      <c r="Q17" s="2818"/>
      <c r="R17" s="2815"/>
      <c r="S17" s="2818">
        <v>9.7224869958332203</v>
      </c>
      <c r="T17" s="2818"/>
      <c r="U17" s="2815">
        <v>9.1805896105377212</v>
      </c>
      <c r="V17" s="2815"/>
      <c r="W17" s="2815">
        <v>27.857869151588591</v>
      </c>
      <c r="X17" s="2818">
        <v>20.893401863691448</v>
      </c>
      <c r="Y17" s="2815"/>
      <c r="Z17" s="2818">
        <v>6.9644672878971479</v>
      </c>
      <c r="AA17" s="2818"/>
      <c r="AB17" s="2815">
        <v>1.3928934575794298</v>
      </c>
      <c r="AC17" s="2815">
        <v>25.072082236429733</v>
      </c>
      <c r="AD17" s="2815">
        <v>25.072082236429733</v>
      </c>
      <c r="AE17" s="2815">
        <v>58.501525218336049</v>
      </c>
      <c r="AF17" s="2818">
        <v>1.3928934575794298</v>
      </c>
      <c r="AG17" s="2815"/>
      <c r="AH17" s="2815">
        <v>2.7857869151588597</v>
      </c>
      <c r="AI17" s="2815">
        <v>0</v>
      </c>
      <c r="AJ17" s="2815">
        <v>0</v>
      </c>
      <c r="AK17" s="2815">
        <v>675.71420425386327</v>
      </c>
      <c r="AL17" s="2815">
        <v>380.25991391918433</v>
      </c>
      <c r="AM17" s="2818">
        <v>12.536041118214866</v>
      </c>
      <c r="AN17" s="2815"/>
      <c r="AO17" s="2815">
        <v>52.929951388018331</v>
      </c>
    </row>
    <row r="18" spans="1:41" s="903" customFormat="1" ht="12.75" x14ac:dyDescent="0.2">
      <c r="A18" s="45"/>
      <c r="B18" s="68"/>
      <c r="C18" s="2814">
        <v>2015</v>
      </c>
      <c r="D18" s="2815">
        <v>8.8834431000153167</v>
      </c>
      <c r="E18" s="2816">
        <v>8.4730067598851733</v>
      </c>
      <c r="F18" s="2817"/>
      <c r="G18" s="2815">
        <v>8.588548601864181</v>
      </c>
      <c r="H18" s="2818">
        <v>10.282423910063066</v>
      </c>
      <c r="I18" s="2818"/>
      <c r="J18" s="2818">
        <v>6.1003507701692854</v>
      </c>
      <c r="K18" s="2818"/>
      <c r="L18" s="2818">
        <v>8.1785653433293586</v>
      </c>
      <c r="M18" s="2815"/>
      <c r="N18" s="2819">
        <v>9.0983161325366648</v>
      </c>
      <c r="O18" s="2818"/>
      <c r="P18" s="2818">
        <v>11.827029690772452</v>
      </c>
      <c r="Q18" s="2818"/>
      <c r="R18" s="2815"/>
      <c r="S18" s="2818">
        <v>9.6797809170033347</v>
      </c>
      <c r="T18" s="2818"/>
      <c r="U18" s="2815">
        <v>8.0428187074245816</v>
      </c>
      <c r="V18" s="2815"/>
      <c r="W18" s="2815">
        <v>12.531502805664237</v>
      </c>
      <c r="X18" s="2818">
        <v>9.7467244044055192</v>
      </c>
      <c r="Y18" s="2815"/>
      <c r="Z18" s="2818">
        <v>6.9619460031467995</v>
      </c>
      <c r="AA18" s="2818"/>
      <c r="AB18" s="2815">
        <v>5.5695568025174396</v>
      </c>
      <c r="AC18" s="2815">
        <v>32.024951614475277</v>
      </c>
      <c r="AD18" s="2815">
        <v>23.670616410699118</v>
      </c>
      <c r="AE18" s="2815">
        <v>61.265124827691828</v>
      </c>
      <c r="AF18" s="2818">
        <v>5.5695568025174396</v>
      </c>
      <c r="AG18" s="2815"/>
      <c r="AH18" s="2815">
        <v>0</v>
      </c>
      <c r="AI18" s="2815">
        <v>0</v>
      </c>
      <c r="AJ18" s="2815">
        <v>5.4228464521027089</v>
      </c>
      <c r="AK18" s="2815">
        <v>572.44261262808402</v>
      </c>
      <c r="AL18" s="2815">
        <v>399.61570058062625</v>
      </c>
      <c r="AM18" s="2818">
        <v>8.3543352037761593</v>
      </c>
      <c r="AN18" s="2815"/>
      <c r="AO18" s="2815">
        <v>41.771676018880797</v>
      </c>
    </row>
    <row r="19" spans="1:41" s="903" customFormat="1" ht="12.75" x14ac:dyDescent="0.2">
      <c r="A19" s="45"/>
      <c r="B19" s="68"/>
      <c r="C19" s="2820">
        <v>2016</v>
      </c>
      <c r="D19" s="2815">
        <v>9.3423232958116689</v>
      </c>
      <c r="E19" s="2816">
        <v>9.0465249856404366</v>
      </c>
      <c r="F19" s="2817"/>
      <c r="G19" s="2815">
        <v>7.8995341300384849</v>
      </c>
      <c r="H19" s="2818">
        <v>8.7597330367074537</v>
      </c>
      <c r="I19" s="2818"/>
      <c r="J19" s="2818">
        <v>10.04079071226859</v>
      </c>
      <c r="K19" s="2818"/>
      <c r="L19" s="2818">
        <v>9.3280359302124722</v>
      </c>
      <c r="M19" s="2815"/>
      <c r="N19" s="2819">
        <v>10.202655485674352</v>
      </c>
      <c r="O19" s="2818"/>
      <c r="P19" s="2818">
        <v>12.065203439866513</v>
      </c>
      <c r="Q19" s="2818"/>
      <c r="R19" s="2815"/>
      <c r="S19" s="2818">
        <v>10.473716899102254</v>
      </c>
      <c r="T19" s="2818"/>
      <c r="U19" s="2815">
        <v>8.1834480365508071</v>
      </c>
      <c r="V19" s="2815"/>
      <c r="W19" s="2815">
        <v>29.998285812239299</v>
      </c>
      <c r="X19" s="2818">
        <v>21.427347008742355</v>
      </c>
      <c r="Y19" s="2815"/>
      <c r="Z19" s="2818">
        <v>9.9994286040797675</v>
      </c>
      <c r="AA19" s="2818"/>
      <c r="AB19" s="2815">
        <v>5.7139592023312948</v>
      </c>
      <c r="AC19" s="2815">
        <v>19.998857208159535</v>
      </c>
      <c r="AD19" s="2815">
        <v>14.284898005828239</v>
      </c>
      <c r="AE19" s="2815">
        <v>79.99542883263814</v>
      </c>
      <c r="AF19" s="2818">
        <v>2.8569796011656474</v>
      </c>
      <c r="AG19" s="2815"/>
      <c r="AH19" s="2815">
        <v>1.4284898005828237</v>
      </c>
      <c r="AI19" s="2815">
        <v>0</v>
      </c>
      <c r="AJ19" s="2815">
        <v>2.8231042854723052</v>
      </c>
      <c r="AK19" s="2815">
        <v>601.46897229772708</v>
      </c>
      <c r="AL19" s="2815">
        <v>385.69224615736243</v>
      </c>
      <c r="AM19" s="2818">
        <v>12.856408205245414</v>
      </c>
      <c r="AN19" s="2815"/>
      <c r="AO19" s="2815">
        <v>51.425632820981654</v>
      </c>
    </row>
    <row r="20" spans="1:41" s="903" customFormat="1" ht="12.75" x14ac:dyDescent="0.2">
      <c r="A20" s="45"/>
      <c r="B20" s="68"/>
      <c r="C20" s="2820">
        <v>2017</v>
      </c>
      <c r="D20" s="2815">
        <v>9.5624246123439569</v>
      </c>
      <c r="E20" s="2816">
        <v>9.8878394332939799</v>
      </c>
      <c r="F20" s="2817"/>
      <c r="G20" s="2815">
        <v>8.6270809462829412</v>
      </c>
      <c r="H20" s="2818">
        <v>8.4634466656938567</v>
      </c>
      <c r="I20" s="2818"/>
      <c r="J20" s="2818">
        <v>9.5763674728128549</v>
      </c>
      <c r="K20" s="2818"/>
      <c r="L20" s="2818">
        <v>9.8661028893587037</v>
      </c>
      <c r="M20" s="2815"/>
      <c r="N20" s="2819">
        <v>10.522000546597431</v>
      </c>
      <c r="O20" s="2818"/>
      <c r="P20" s="2818">
        <v>10.343021733438073</v>
      </c>
      <c r="Q20" s="2818"/>
      <c r="R20" s="2815"/>
      <c r="S20" s="2818">
        <v>9.9076975188415624</v>
      </c>
      <c r="T20" s="2818"/>
      <c r="U20" s="2815">
        <v>9.1960220464893361</v>
      </c>
      <c r="V20" s="2815"/>
      <c r="W20" s="2815">
        <v>21.79884030169595</v>
      </c>
      <c r="X20" s="2818">
        <v>29.065120402261268</v>
      </c>
      <c r="Y20" s="2815"/>
      <c r="Z20" s="2818">
        <v>5.8130240804522533</v>
      </c>
      <c r="AA20" s="2818"/>
      <c r="AB20" s="2815">
        <v>1.4532560201130633</v>
      </c>
      <c r="AC20" s="2815">
        <v>30.518376422374331</v>
      </c>
      <c r="AD20" s="2815">
        <v>8.719536120678379</v>
      </c>
      <c r="AE20" s="2815">
        <v>79.929081106218476</v>
      </c>
      <c r="AF20" s="2818">
        <v>4.3597680603391895</v>
      </c>
      <c r="AG20" s="2815"/>
      <c r="AH20" s="2815">
        <v>7.266280100565317</v>
      </c>
      <c r="AI20" s="2815">
        <v>1.4532560201130633</v>
      </c>
      <c r="AJ20" s="2815">
        <v>0</v>
      </c>
      <c r="AK20" s="2815">
        <v>676.97100407380776</v>
      </c>
      <c r="AL20" s="2815">
        <v>382.20633328973565</v>
      </c>
      <c r="AM20" s="2818">
        <v>10.172792140791444</v>
      </c>
      <c r="AN20" s="2815"/>
      <c r="AO20" s="2815">
        <v>45.050936623504967</v>
      </c>
    </row>
    <row r="21" spans="1:41" s="903" customFormat="1" ht="12.75" x14ac:dyDescent="0.2">
      <c r="A21" s="45"/>
      <c r="B21" s="246"/>
      <c r="C21" s="2820">
        <v>2018</v>
      </c>
      <c r="D21" s="2815">
        <v>9.4376835308039571</v>
      </c>
      <c r="E21" s="2816">
        <v>8.5694122391370087</v>
      </c>
      <c r="F21" s="2817"/>
      <c r="G21" s="2815">
        <v>8.5458934046578374</v>
      </c>
      <c r="H21" s="2818">
        <v>9.241317633030258</v>
      </c>
      <c r="I21" s="2818"/>
      <c r="J21" s="2818">
        <v>8.1247968800779979</v>
      </c>
      <c r="K21" s="2818"/>
      <c r="L21" s="2818">
        <v>9.9573257467994303</v>
      </c>
      <c r="M21" s="2815"/>
      <c r="N21" s="2819">
        <v>13.353317890720806</v>
      </c>
      <c r="O21" s="2818"/>
      <c r="P21" s="2818">
        <v>10.595493562231761</v>
      </c>
      <c r="Q21" s="2818"/>
      <c r="R21" s="2815"/>
      <c r="S21" s="2818">
        <v>10.214035691742698</v>
      </c>
      <c r="T21" s="2818"/>
      <c r="U21" s="2815">
        <v>8.632236940020837</v>
      </c>
      <c r="V21" s="2815"/>
      <c r="W21" s="2815">
        <v>26.296951014624025</v>
      </c>
      <c r="X21" s="2818">
        <v>18.992242399450685</v>
      </c>
      <c r="Y21" s="2815"/>
      <c r="Z21" s="2818">
        <v>5.8437668921386718</v>
      </c>
      <c r="AA21" s="2818"/>
      <c r="AB21" s="2815">
        <v>1.460941723034668</v>
      </c>
      <c r="AC21" s="2815">
        <v>16.070358953381351</v>
      </c>
      <c r="AD21" s="2815">
        <v>11.687533784277344</v>
      </c>
      <c r="AE21" s="2815">
        <v>99.344037166357438</v>
      </c>
      <c r="AF21" s="2819">
        <v>4.382825169104005</v>
      </c>
      <c r="AG21" s="2815"/>
      <c r="AH21" s="2815">
        <v>0</v>
      </c>
      <c r="AI21" s="2815">
        <v>0</v>
      </c>
      <c r="AJ21" s="2815">
        <v>2.8691111493659265</v>
      </c>
      <c r="AK21" s="2815">
        <v>645.92945378776608</v>
      </c>
      <c r="AL21" s="2815">
        <v>407.60274072667244</v>
      </c>
      <c r="AM21" s="2818">
        <v>7.3047086151733405</v>
      </c>
      <c r="AN21" s="2815"/>
      <c r="AO21" s="2815">
        <v>26.296951014624025</v>
      </c>
    </row>
    <row r="22" spans="1:41" s="903" customFormat="1" ht="11.25" customHeight="1" x14ac:dyDescent="0.2">
      <c r="A22" s="45"/>
      <c r="B22" s="246"/>
      <c r="C22" s="232"/>
      <c r="D22" s="233"/>
      <c r="E22" s="927"/>
      <c r="F22" s="1035"/>
      <c r="G22" s="233"/>
      <c r="H22" s="250"/>
      <c r="I22" s="250"/>
      <c r="J22" s="250"/>
      <c r="K22" s="250"/>
      <c r="L22" s="250"/>
      <c r="M22" s="233"/>
      <c r="N22" s="1081"/>
      <c r="O22" s="250"/>
      <c r="P22" s="250"/>
      <c r="Q22" s="250"/>
      <c r="R22" s="233"/>
      <c r="S22" s="250"/>
      <c r="T22" s="250"/>
      <c r="U22" s="233"/>
      <c r="V22" s="233"/>
      <c r="W22" s="233"/>
      <c r="X22" s="250"/>
      <c r="Y22" s="233"/>
      <c r="Z22" s="250"/>
      <c r="AA22" s="250"/>
      <c r="AB22" s="233"/>
      <c r="AC22" s="233"/>
      <c r="AD22" s="233"/>
      <c r="AE22" s="233"/>
      <c r="AF22" s="233"/>
      <c r="AG22" s="233"/>
      <c r="AH22" s="233"/>
      <c r="AI22" s="233"/>
      <c r="AJ22" s="233"/>
      <c r="AK22" s="233"/>
      <c r="AL22" s="233"/>
      <c r="AM22" s="250"/>
      <c r="AN22" s="233"/>
      <c r="AO22" s="233"/>
    </row>
    <row r="23" spans="1:41" s="903" customFormat="1" ht="12.75" x14ac:dyDescent="0.2">
      <c r="A23" s="45"/>
      <c r="B23" s="68"/>
      <c r="D23" s="960"/>
    </row>
    <row r="24" spans="1:41" s="903" customFormat="1" x14ac:dyDescent="0.2">
      <c r="A24" s="45"/>
      <c r="B24" s="68"/>
      <c r="C24" s="172" t="s">
        <v>6222</v>
      </c>
      <c r="D24" s="172"/>
      <c r="E24" s="172"/>
      <c r="F24" s="172"/>
      <c r="G24" s="172"/>
      <c r="H24" s="172"/>
      <c r="I24" s="172"/>
      <c r="J24" s="172"/>
      <c r="K24" s="172"/>
      <c r="L24" s="172"/>
      <c r="M24" s="172"/>
      <c r="N24" s="172"/>
      <c r="O24" s="172"/>
      <c r="P24" s="172"/>
      <c r="Q24" s="172"/>
      <c r="R24" s="172"/>
      <c r="S24" s="172"/>
      <c r="T24" s="172"/>
      <c r="U24" s="172"/>
      <c r="V24" s="172"/>
      <c r="W24" s="172"/>
      <c r="X24" s="172"/>
      <c r="Y24" s="172"/>
      <c r="Z24" s="172"/>
      <c r="AA24" s="172"/>
      <c r="AB24" s="172"/>
      <c r="AC24" s="172"/>
      <c r="AD24" s="172"/>
      <c r="AE24" s="172"/>
      <c r="AF24" s="172"/>
      <c r="AG24" s="172"/>
      <c r="AH24" s="172"/>
      <c r="AI24" s="172"/>
      <c r="AJ24" s="172"/>
      <c r="AK24" s="172"/>
      <c r="AL24" s="172"/>
      <c r="AM24" s="172"/>
      <c r="AN24" s="172"/>
      <c r="AO24" s="172"/>
    </row>
    <row r="25" spans="1:41" s="903" customFormat="1" x14ac:dyDescent="0.2">
      <c r="A25" s="45"/>
      <c r="B25" s="68"/>
    </row>
    <row r="26" spans="1:41" s="903" customFormat="1" ht="35.25" customHeight="1" x14ac:dyDescent="0.2">
      <c r="A26" s="45"/>
      <c r="B26" s="68"/>
      <c r="C26" s="2071" t="s">
        <v>6225</v>
      </c>
      <c r="D26" s="2071"/>
      <c r="E26" s="2071"/>
      <c r="F26" s="2071"/>
      <c r="G26" s="2071"/>
      <c r="H26" s="2071"/>
      <c r="I26" s="2071"/>
      <c r="J26" s="2071"/>
      <c r="K26" s="1116"/>
    </row>
    <row r="27" spans="1:41" s="903" customFormat="1" ht="15" x14ac:dyDescent="0.2">
      <c r="A27" s="45"/>
      <c r="B27" s="68"/>
      <c r="C27" s="109"/>
    </row>
    <row r="28" spans="1:41" s="903" customFormat="1" x14ac:dyDescent="0.2">
      <c r="A28" s="45"/>
      <c r="B28" s="68"/>
    </row>
    <row r="29" spans="1:41" s="903" customFormat="1" x14ac:dyDescent="0.2">
      <c r="A29" s="45"/>
      <c r="B29" s="68"/>
    </row>
    <row r="30" spans="1:41" s="903" customFormat="1" x14ac:dyDescent="0.2">
      <c r="A30" s="45"/>
      <c r="B30" s="68"/>
    </row>
    <row r="31" spans="1:41" s="903" customFormat="1" x14ac:dyDescent="0.2">
      <c r="A31" s="45"/>
      <c r="B31" s="68"/>
    </row>
    <row r="32" spans="1:41" s="903" customFormat="1" x14ac:dyDescent="0.2">
      <c r="A32" s="45"/>
      <c r="B32" s="68"/>
    </row>
    <row r="33" spans="1:3" s="903" customFormat="1" x14ac:dyDescent="0.2">
      <c r="A33" s="45"/>
      <c r="B33" s="68"/>
    </row>
    <row r="34" spans="1:3" s="903" customFormat="1" x14ac:dyDescent="0.2">
      <c r="A34" s="45"/>
      <c r="B34" s="68"/>
    </row>
    <row r="35" spans="1:3" s="903" customFormat="1" x14ac:dyDescent="0.2">
      <c r="A35" s="45"/>
      <c r="B35" s="68"/>
    </row>
    <row r="36" spans="1:3" s="903" customFormat="1" x14ac:dyDescent="0.2">
      <c r="A36" s="45"/>
      <c r="B36" s="68"/>
    </row>
    <row r="37" spans="1:3" s="903" customFormat="1" x14ac:dyDescent="0.2">
      <c r="A37" s="45"/>
      <c r="B37" s="68"/>
    </row>
    <row r="38" spans="1:3" s="903" customFormat="1" x14ac:dyDescent="0.2">
      <c r="A38" s="45"/>
      <c r="B38" s="68"/>
    </row>
    <row r="39" spans="1:3" s="903" customFormat="1" x14ac:dyDescent="0.2">
      <c r="A39" s="45"/>
      <c r="B39" s="68"/>
    </row>
    <row r="40" spans="1:3" s="903" customFormat="1" x14ac:dyDescent="0.2">
      <c r="A40" s="45"/>
      <c r="B40" s="68"/>
    </row>
    <row r="41" spans="1:3" s="903" customFormat="1" x14ac:dyDescent="0.2">
      <c r="A41" s="45"/>
      <c r="B41" s="68"/>
    </row>
    <row r="42" spans="1:3" s="903" customFormat="1" x14ac:dyDescent="0.2">
      <c r="A42" s="45"/>
      <c r="B42" s="68"/>
    </row>
    <row r="43" spans="1:3" s="903" customFormat="1" x14ac:dyDescent="0.2">
      <c r="A43" s="45"/>
      <c r="B43" s="68"/>
    </row>
    <row r="44" spans="1:3" s="903" customFormat="1" x14ac:dyDescent="0.2">
      <c r="A44" s="45"/>
      <c r="B44" s="68"/>
      <c r="C44" s="618" t="s">
        <v>6221</v>
      </c>
    </row>
    <row r="45" spans="1:3" s="903" customFormat="1" x14ac:dyDescent="0.2">
      <c r="A45" s="45"/>
      <c r="B45" s="68"/>
    </row>
  </sheetData>
  <mergeCells count="27">
    <mergeCell ref="L11:M11"/>
    <mergeCell ref="N11:O11"/>
    <mergeCell ref="P11:Q11"/>
    <mergeCell ref="C10:C11"/>
    <mergeCell ref="D10:D11"/>
    <mergeCell ref="E10:P10"/>
    <mergeCell ref="A6:B6"/>
    <mergeCell ref="C6:X6"/>
    <mergeCell ref="S10:U10"/>
    <mergeCell ref="W10:AO10"/>
    <mergeCell ref="E11:F11"/>
    <mergeCell ref="H11:I11"/>
    <mergeCell ref="Z11:AA11"/>
    <mergeCell ref="AF11:AG11"/>
    <mergeCell ref="AM11:AN11"/>
    <mergeCell ref="S11:T11"/>
    <mergeCell ref="X11:Y11"/>
    <mergeCell ref="J11:K11"/>
    <mergeCell ref="C1:D1"/>
    <mergeCell ref="A3:B3"/>
    <mergeCell ref="C3:X3"/>
    <mergeCell ref="A4:B4"/>
    <mergeCell ref="C4:X4"/>
    <mergeCell ref="A5:B5"/>
    <mergeCell ref="C5:X5"/>
    <mergeCell ref="C26:J26"/>
    <mergeCell ref="C9:AO9"/>
  </mergeCells>
  <hyperlinks>
    <hyperlink ref="A1" location="'ODS 3.'!A1" display="REGRESAR"/>
    <hyperlink ref="C1" location="'Metadato 3.2.1'!A1" display="VER METADATO"/>
  </hyperlinks>
  <pageMargins left="0.7" right="0.7" top="0.75" bottom="0.75" header="0.3" footer="0.3"/>
  <pageSetup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5">
    <tabColor theme="0" tint="-0.499984740745262"/>
  </sheetPr>
  <dimension ref="B1:F36"/>
  <sheetViews>
    <sheetView showGridLines="0" zoomScaleNormal="100" workbookViewId="0">
      <pane ySplit="1" topLeftCell="A2" activePane="bottomLeft" state="frozen"/>
      <selection activeCell="C21" sqref="C21"/>
      <selection pane="bottomLeft" activeCell="B1" sqref="B1"/>
    </sheetView>
  </sheetViews>
  <sheetFormatPr baseColWidth="10" defaultColWidth="11.42578125" defaultRowHeight="11.25" x14ac:dyDescent="0.25"/>
  <cols>
    <col min="1" max="1" width="9.28515625"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767</v>
      </c>
    </row>
    <row r="4" spans="2:6" ht="18" customHeight="1" x14ac:dyDescent="0.25">
      <c r="B4" s="2082" t="s">
        <v>856</v>
      </c>
      <c r="C4" s="2082"/>
      <c r="D4" s="910" t="s">
        <v>18</v>
      </c>
    </row>
    <row r="5" spans="2:6" ht="60" x14ac:dyDescent="0.25">
      <c r="B5" s="2082" t="s">
        <v>769</v>
      </c>
      <c r="C5" s="2082"/>
      <c r="D5" s="910" t="s">
        <v>78</v>
      </c>
    </row>
    <row r="6" spans="2:6" ht="15" x14ac:dyDescent="0.25">
      <c r="B6" s="2082" t="s">
        <v>770</v>
      </c>
      <c r="C6" s="2082"/>
      <c r="D6" s="911" t="s">
        <v>121</v>
      </c>
    </row>
    <row r="7" spans="2:6" ht="15" customHeight="1" x14ac:dyDescent="0.25">
      <c r="B7" s="2083" t="s">
        <v>771</v>
      </c>
      <c r="C7" s="2083"/>
      <c r="D7" s="912" t="s">
        <v>122</v>
      </c>
    </row>
    <row r="8" spans="2:6" ht="15" customHeight="1" x14ac:dyDescent="0.25">
      <c r="B8" s="2083" t="s">
        <v>4622</v>
      </c>
      <c r="C8" s="2083"/>
      <c r="D8" s="1285" t="s">
        <v>4649</v>
      </c>
    </row>
    <row r="9" spans="2:6" ht="15" x14ac:dyDescent="0.25">
      <c r="B9" s="913"/>
      <c r="C9" s="913"/>
      <c r="D9" s="913"/>
    </row>
    <row r="10" spans="2:6" ht="23.25" customHeight="1" x14ac:dyDescent="0.25">
      <c r="B10" s="2189" t="s">
        <v>772</v>
      </c>
      <c r="C10" s="2190"/>
      <c r="D10" s="2191"/>
    </row>
    <row r="11" spans="2:6" ht="15" x14ac:dyDescent="0.25">
      <c r="B11" s="2093" t="s">
        <v>773</v>
      </c>
      <c r="C11" s="2094"/>
      <c r="D11" s="910" t="s">
        <v>841</v>
      </c>
    </row>
    <row r="12" spans="2:6" ht="15.75" customHeight="1" x14ac:dyDescent="0.25">
      <c r="B12" s="2095" t="s">
        <v>775</v>
      </c>
      <c r="C12" s="2095"/>
      <c r="D12" s="914" t="s">
        <v>1177</v>
      </c>
    </row>
    <row r="13" spans="2:6" ht="15" x14ac:dyDescent="0.25">
      <c r="B13" s="2082" t="s">
        <v>776</v>
      </c>
      <c r="C13" s="2082"/>
      <c r="D13" s="915" t="s">
        <v>1093</v>
      </c>
    </row>
    <row r="14" spans="2:6" ht="15" x14ac:dyDescent="0.25">
      <c r="B14" s="2082" t="s">
        <v>777</v>
      </c>
      <c r="C14" s="2096"/>
      <c r="D14" s="915" t="s">
        <v>10</v>
      </c>
    </row>
    <row r="15" spans="2:6" ht="75" x14ac:dyDescent="0.25">
      <c r="B15" s="2082" t="s">
        <v>778</v>
      </c>
      <c r="C15" s="2082"/>
      <c r="D15" s="916" t="s">
        <v>4292</v>
      </c>
    </row>
    <row r="16" spans="2:6" ht="49.5" customHeight="1" x14ac:dyDescent="0.25">
      <c r="B16" s="2082" t="s">
        <v>779</v>
      </c>
      <c r="C16" s="2082"/>
      <c r="D16" s="234"/>
    </row>
    <row r="17" spans="2:4" ht="15" x14ac:dyDescent="0.25">
      <c r="B17" s="2082" t="s">
        <v>780</v>
      </c>
      <c r="C17" s="2082"/>
      <c r="D17" s="917" t="s">
        <v>1178</v>
      </c>
    </row>
    <row r="18" spans="2:4" ht="15" x14ac:dyDescent="0.25">
      <c r="B18" s="2083" t="s">
        <v>782</v>
      </c>
      <c r="C18" s="2083"/>
      <c r="D18" s="910" t="s">
        <v>4293</v>
      </c>
    </row>
    <row r="19" spans="2:4" ht="30" x14ac:dyDescent="0.25">
      <c r="B19" s="2084" t="s">
        <v>783</v>
      </c>
      <c r="C19" s="2085"/>
      <c r="D19" s="917" t="s">
        <v>4294</v>
      </c>
    </row>
    <row r="20" spans="2:4" ht="15" x14ac:dyDescent="0.25">
      <c r="B20" s="2082" t="s">
        <v>784</v>
      </c>
      <c r="C20" s="2082"/>
      <c r="D20" s="916" t="s">
        <v>824</v>
      </c>
    </row>
    <row r="21" spans="2:4" ht="15" x14ac:dyDescent="0.25">
      <c r="B21" s="2086" t="s">
        <v>786</v>
      </c>
      <c r="C21" s="918" t="s">
        <v>787</v>
      </c>
      <c r="D21" s="916" t="s">
        <v>4509</v>
      </c>
    </row>
    <row r="22" spans="2:4" ht="15" x14ac:dyDescent="0.25">
      <c r="B22" s="2087"/>
      <c r="C22" s="1390" t="s">
        <v>789</v>
      </c>
      <c r="D22" s="919" t="s">
        <v>4510</v>
      </c>
    </row>
    <row r="23" spans="2:4" ht="15" x14ac:dyDescent="0.25">
      <c r="B23" s="2088" t="s">
        <v>791</v>
      </c>
      <c r="C23" s="2088"/>
      <c r="D23" s="917" t="s">
        <v>1162</v>
      </c>
    </row>
    <row r="24" spans="2:4" ht="15" x14ac:dyDescent="0.25">
      <c r="B24" s="2088" t="s">
        <v>793</v>
      </c>
      <c r="C24" s="2088"/>
      <c r="D24" s="920" t="s">
        <v>1163</v>
      </c>
    </row>
    <row r="25" spans="2:4" ht="15" x14ac:dyDescent="0.25">
      <c r="B25" s="2082" t="s">
        <v>795</v>
      </c>
      <c r="C25" s="2082"/>
      <c r="D25" s="917" t="s">
        <v>23</v>
      </c>
    </row>
    <row r="26" spans="2:4" ht="15" customHeight="1" x14ac:dyDescent="0.25">
      <c r="B26" s="2083" t="s">
        <v>797</v>
      </c>
      <c r="C26" s="2083"/>
      <c r="D26" s="920" t="s">
        <v>1164</v>
      </c>
    </row>
    <row r="27" spans="2:4" ht="15" x14ac:dyDescent="0.25">
      <c r="B27" s="2089" t="s">
        <v>799</v>
      </c>
      <c r="C27" s="2090"/>
      <c r="D27" s="910"/>
    </row>
    <row r="28" spans="2:4" ht="45" x14ac:dyDescent="0.25">
      <c r="B28" s="1391" t="s">
        <v>800</v>
      </c>
      <c r="C28" s="1392"/>
      <c r="D28" s="917" t="s">
        <v>1179</v>
      </c>
    </row>
    <row r="29" spans="2:4" ht="15" x14ac:dyDescent="0.25">
      <c r="B29" s="2091" t="s">
        <v>801</v>
      </c>
      <c r="C29" s="2092"/>
      <c r="D29" s="921"/>
    </row>
    <row r="30" spans="2:4" ht="12" customHeight="1" x14ac:dyDescent="0.25">
      <c r="B30" s="922"/>
      <c r="C30" s="922"/>
      <c r="D30" s="923"/>
    </row>
    <row r="31" spans="2:4" ht="23.25" customHeight="1" x14ac:dyDescent="0.25">
      <c r="B31" s="2189" t="s">
        <v>802</v>
      </c>
      <c r="C31" s="2190"/>
      <c r="D31" s="2191"/>
    </row>
    <row r="32" spans="2:4" ht="15" x14ac:dyDescent="0.25">
      <c r="B32" s="2079" t="s">
        <v>803</v>
      </c>
      <c r="C32" s="2080"/>
      <c r="D32" s="920" t="s">
        <v>1166</v>
      </c>
    </row>
    <row r="33" spans="2:4" ht="15" x14ac:dyDescent="0.25">
      <c r="B33" s="2079" t="s">
        <v>805</v>
      </c>
      <c r="C33" s="2080"/>
      <c r="D33" s="920" t="s">
        <v>1167</v>
      </c>
    </row>
    <row r="34" spans="2:4" ht="15" x14ac:dyDescent="0.25">
      <c r="B34" s="2079" t="s">
        <v>807</v>
      </c>
      <c r="C34" s="2080"/>
      <c r="D34" s="920" t="s">
        <v>808</v>
      </c>
    </row>
    <row r="35" spans="2:4" ht="15" x14ac:dyDescent="0.25">
      <c r="B35" s="2079" t="s">
        <v>809</v>
      </c>
      <c r="C35" s="2080"/>
      <c r="D35" s="920" t="s">
        <v>1175</v>
      </c>
    </row>
    <row r="36" spans="2:4" ht="15" x14ac:dyDescent="0.25">
      <c r="B36" s="2079" t="s">
        <v>811</v>
      </c>
      <c r="C36" s="2080"/>
      <c r="D36" s="920" t="s">
        <v>1169</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3.2.1'!A1" display="REGRESAR"/>
    <hyperlink ref="D8" r:id="rId1"/>
  </hyperlinks>
  <pageMargins left="0.7" right="0.7" top="0.75" bottom="0.75" header="0.3" footer="0.3"/>
  <pageSetup orientation="portrait" r:id="rId2"/>
  <drawing r:id="rId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6"/>
  <dimension ref="A1:AG48"/>
  <sheetViews>
    <sheetView showGridLines="0" zoomScaleNormal="100" workbookViewId="0">
      <pane ySplit="1" topLeftCell="A2" activePane="bottomLeft" state="frozen"/>
      <selection activeCell="C21" sqref="C21"/>
      <selection pane="bottomLeft"/>
    </sheetView>
  </sheetViews>
  <sheetFormatPr baseColWidth="10" defaultColWidth="11.42578125" defaultRowHeight="11.25" x14ac:dyDescent="0.2"/>
  <cols>
    <col min="1" max="1" width="15.5703125" style="26" customWidth="1"/>
    <col min="2" max="2" width="15.5703125" style="165" customWidth="1"/>
    <col min="3" max="3" width="8.85546875" style="26" customWidth="1"/>
    <col min="4" max="4" width="8.5703125" style="26" customWidth="1"/>
    <col min="5" max="6" width="7.28515625" style="26" customWidth="1"/>
    <col min="7" max="7" width="7" style="26" customWidth="1"/>
    <col min="8" max="8" width="7.85546875" style="26" customWidth="1"/>
    <col min="9" max="9" width="7.5703125" style="26" customWidth="1"/>
    <col min="10" max="10" width="8" style="26" customWidth="1"/>
    <col min="11" max="11" width="7.140625" style="26" customWidth="1"/>
    <col min="12" max="12" width="9.140625" style="26" customWidth="1"/>
    <col min="13" max="13" width="9.7109375" style="26" customWidth="1"/>
    <col min="14" max="14" width="9.85546875" style="26" customWidth="1"/>
    <col min="15" max="15" width="2" style="26" customWidth="1"/>
    <col min="16" max="17" width="9.5703125" style="26" customWidth="1"/>
    <col min="18" max="18" width="8.85546875" style="26" customWidth="1"/>
    <col min="19" max="19" width="8.140625" style="26" customWidth="1"/>
    <col min="20" max="21" width="10" style="26" customWidth="1"/>
    <col min="22" max="22" width="8" style="26" customWidth="1"/>
    <col min="23" max="23" width="2.5703125" style="26" customWidth="1"/>
    <col min="24" max="24" width="7.85546875" style="26" customWidth="1"/>
    <col min="25" max="25" width="8.42578125" style="26" customWidth="1"/>
    <col min="26" max="26" width="1.7109375" style="26" customWidth="1"/>
    <col min="27" max="28" width="11.42578125" style="26"/>
    <col min="29" max="29" width="12.140625" style="26" customWidth="1"/>
    <col min="30" max="30" width="11.42578125" style="26"/>
    <col min="31" max="31" width="12.28515625" style="26" customWidth="1"/>
    <col min="32" max="32" width="11.28515625" style="26" customWidth="1"/>
    <col min="33" max="33" width="9" style="26" customWidth="1"/>
    <col min="34" max="16384" width="11.42578125" style="26"/>
  </cols>
  <sheetData>
    <row r="1" spans="1:33" ht="15" x14ac:dyDescent="0.25">
      <c r="A1" s="25" t="s">
        <v>730</v>
      </c>
      <c r="B1" s="236"/>
      <c r="C1" s="2077" t="s">
        <v>731</v>
      </c>
      <c r="D1" s="2077"/>
    </row>
    <row r="3" spans="1:33" ht="15" x14ac:dyDescent="0.2">
      <c r="A3" s="2184" t="s">
        <v>732</v>
      </c>
      <c r="B3" s="2184"/>
      <c r="C3" s="2184" t="s">
        <v>1156</v>
      </c>
      <c r="D3" s="2185"/>
      <c r="E3" s="2185"/>
      <c r="F3" s="2185"/>
      <c r="G3" s="2185"/>
      <c r="H3" s="2185"/>
      <c r="I3" s="2185"/>
      <c r="J3" s="2185"/>
      <c r="K3" s="2185"/>
      <c r="L3" s="2185"/>
      <c r="M3" s="2185"/>
      <c r="N3" s="2185"/>
      <c r="O3" s="2185"/>
      <c r="P3" s="2185"/>
      <c r="Q3" s="2185"/>
    </row>
    <row r="4" spans="1:33" ht="30" customHeight="1" x14ac:dyDescent="0.2">
      <c r="A4" s="2184" t="s">
        <v>733</v>
      </c>
      <c r="B4" s="2184"/>
      <c r="C4" s="2184" t="s">
        <v>1092</v>
      </c>
      <c r="D4" s="2185"/>
      <c r="E4" s="2185"/>
      <c r="F4" s="2185"/>
      <c r="G4" s="2185"/>
      <c r="H4" s="2185"/>
      <c r="I4" s="2185"/>
      <c r="J4" s="2185"/>
      <c r="K4" s="2185"/>
      <c r="L4" s="2185"/>
      <c r="M4" s="2185"/>
      <c r="N4" s="2185"/>
      <c r="O4" s="2185"/>
      <c r="P4" s="2185"/>
      <c r="Q4" s="2185"/>
    </row>
    <row r="5" spans="1:33" ht="17.25" customHeight="1" x14ac:dyDescent="0.2">
      <c r="A5" s="2184" t="s">
        <v>735</v>
      </c>
      <c r="B5" s="2184"/>
      <c r="C5" s="2184" t="s">
        <v>1180</v>
      </c>
      <c r="D5" s="2185"/>
      <c r="E5" s="2185"/>
      <c r="F5" s="2185"/>
      <c r="G5" s="2185"/>
      <c r="H5" s="2185"/>
      <c r="I5" s="2185"/>
      <c r="J5" s="2185"/>
      <c r="K5" s="2185"/>
      <c r="L5" s="2185"/>
      <c r="M5" s="2185"/>
      <c r="N5" s="2185"/>
      <c r="O5" s="2185"/>
      <c r="P5" s="2185"/>
      <c r="Q5" s="2185"/>
    </row>
    <row r="6" spans="1:33" ht="15" x14ac:dyDescent="0.2">
      <c r="A6" s="2184" t="s">
        <v>815</v>
      </c>
      <c r="B6" s="2185"/>
      <c r="C6" s="2184" t="s">
        <v>4295</v>
      </c>
      <c r="D6" s="2185"/>
      <c r="E6" s="2185"/>
      <c r="F6" s="2185"/>
      <c r="G6" s="2185"/>
      <c r="H6" s="2185"/>
      <c r="I6" s="2185"/>
      <c r="J6" s="2185"/>
      <c r="K6" s="2185"/>
      <c r="L6" s="2185"/>
      <c r="M6" s="2185"/>
      <c r="N6" s="2185"/>
      <c r="O6" s="2185"/>
      <c r="P6" s="2185"/>
      <c r="Q6" s="2185"/>
    </row>
    <row r="7" spans="1:33" x14ac:dyDescent="0.2">
      <c r="B7" s="247"/>
    </row>
    <row r="8" spans="1:33" x14ac:dyDescent="0.2">
      <c r="B8" s="247"/>
    </row>
    <row r="9" spans="1:33" s="903" customFormat="1" ht="21" customHeight="1" x14ac:dyDescent="0.2">
      <c r="B9" s="247"/>
      <c r="C9" s="2200" t="s">
        <v>4295</v>
      </c>
      <c r="D9" s="2200"/>
      <c r="E9" s="2200"/>
      <c r="F9" s="2200"/>
      <c r="G9" s="2200"/>
      <c r="H9" s="2200"/>
      <c r="I9" s="2200"/>
      <c r="J9" s="2200"/>
      <c r="K9" s="2200"/>
      <c r="L9" s="2200"/>
      <c r="M9" s="2200"/>
      <c r="N9" s="2200"/>
      <c r="O9" s="2200"/>
      <c r="P9" s="2200"/>
      <c r="Q9" s="2200"/>
      <c r="R9" s="2200"/>
      <c r="S9" s="2200"/>
      <c r="T9" s="2200"/>
      <c r="U9" s="2200"/>
      <c r="V9" s="2200"/>
      <c r="W9" s="2200"/>
      <c r="X9" s="2200"/>
      <c r="Y9" s="2200"/>
      <c r="Z9" s="2200"/>
      <c r="AA9" s="2200"/>
      <c r="AB9" s="2200"/>
      <c r="AC9" s="2200"/>
      <c r="AD9" s="2200"/>
      <c r="AE9" s="2200"/>
      <c r="AF9" s="2200"/>
      <c r="AG9" s="2200"/>
    </row>
    <row r="10" spans="1:33" s="903" customFormat="1" ht="33" customHeight="1" x14ac:dyDescent="0.2">
      <c r="B10" s="165"/>
      <c r="C10" s="2196" t="s">
        <v>867</v>
      </c>
      <c r="D10" s="2196" t="s">
        <v>740</v>
      </c>
      <c r="E10" s="2193" t="s">
        <v>4296</v>
      </c>
      <c r="F10" s="2193"/>
      <c r="G10" s="2193"/>
      <c r="H10" s="2193"/>
      <c r="I10" s="2193"/>
      <c r="J10" s="2193"/>
      <c r="K10" s="2193"/>
      <c r="L10" s="2193"/>
      <c r="M10" s="2193"/>
      <c r="N10" s="2193"/>
      <c r="O10" s="2825"/>
      <c r="P10" s="2193" t="s">
        <v>4297</v>
      </c>
      <c r="Q10" s="2193"/>
      <c r="R10" s="2193"/>
      <c r="S10" s="2193"/>
      <c r="T10" s="2193"/>
      <c r="U10" s="2193"/>
      <c r="V10" s="2193"/>
      <c r="W10" s="2825"/>
      <c r="X10" s="2193" t="s">
        <v>741</v>
      </c>
      <c r="Y10" s="2193"/>
      <c r="Z10" s="2825"/>
      <c r="AA10" s="2193" t="s">
        <v>4298</v>
      </c>
      <c r="AB10" s="2193"/>
      <c r="AC10" s="2193"/>
      <c r="AD10" s="2193"/>
      <c r="AE10" s="2193"/>
      <c r="AF10" s="2193"/>
      <c r="AG10" s="2193"/>
    </row>
    <row r="11" spans="1:33" s="903" customFormat="1" ht="63.75" x14ac:dyDescent="0.2">
      <c r="B11" s="165"/>
      <c r="C11" s="2182"/>
      <c r="D11" s="2182"/>
      <c r="E11" s="2831" t="s">
        <v>5026</v>
      </c>
      <c r="F11" s="2831" t="s">
        <v>4299</v>
      </c>
      <c r="G11" s="2831" t="s">
        <v>4300</v>
      </c>
      <c r="H11" s="2831" t="s">
        <v>4301</v>
      </c>
      <c r="I11" s="2831" t="s">
        <v>4302</v>
      </c>
      <c r="J11" s="2831" t="s">
        <v>4303</v>
      </c>
      <c r="K11" s="2831" t="s">
        <v>4304</v>
      </c>
      <c r="L11" s="2831" t="s">
        <v>4305</v>
      </c>
      <c r="M11" s="2831" t="s">
        <v>4306</v>
      </c>
      <c r="N11" s="2831" t="s">
        <v>4307</v>
      </c>
      <c r="O11" s="2831"/>
      <c r="P11" s="2831" t="s">
        <v>922</v>
      </c>
      <c r="Q11" s="2831" t="s">
        <v>923</v>
      </c>
      <c r="R11" s="2831" t="s">
        <v>924</v>
      </c>
      <c r="S11" s="2831" t="s">
        <v>925</v>
      </c>
      <c r="T11" s="2831" t="s">
        <v>926</v>
      </c>
      <c r="U11" s="2831" t="s">
        <v>1837</v>
      </c>
      <c r="V11" s="2831" t="s">
        <v>928</v>
      </c>
      <c r="W11" s="2831"/>
      <c r="X11" s="2831" t="s">
        <v>1016</v>
      </c>
      <c r="Y11" s="2831" t="s">
        <v>1014</v>
      </c>
      <c r="Z11" s="2831"/>
      <c r="AA11" s="2831" t="s">
        <v>4289</v>
      </c>
      <c r="AB11" s="2831" t="s">
        <v>4308</v>
      </c>
      <c r="AC11" s="2831" t="s">
        <v>4283</v>
      </c>
      <c r="AD11" s="2831" t="s">
        <v>4277</v>
      </c>
      <c r="AE11" s="2831" t="s">
        <v>4282</v>
      </c>
      <c r="AF11" s="2831" t="s">
        <v>4309</v>
      </c>
      <c r="AG11" s="2831" t="s">
        <v>4310</v>
      </c>
    </row>
    <row r="12" spans="1:33" s="903" customFormat="1" ht="12.75" x14ac:dyDescent="0.2">
      <c r="B12" s="165"/>
      <c r="C12" s="2830"/>
      <c r="D12" s="2830"/>
      <c r="E12" s="2830"/>
      <c r="F12" s="2830"/>
      <c r="G12" s="2830"/>
      <c r="H12" s="2830"/>
      <c r="I12" s="2830"/>
      <c r="J12" s="2830"/>
      <c r="K12" s="2830"/>
      <c r="L12" s="2830"/>
      <c r="M12" s="2830"/>
      <c r="N12" s="2830"/>
      <c r="O12" s="2830"/>
      <c r="P12" s="2830"/>
      <c r="Q12" s="2830"/>
      <c r="R12" s="2830"/>
      <c r="S12" s="2830"/>
      <c r="T12" s="2830"/>
      <c r="U12" s="2830"/>
      <c r="V12" s="2830"/>
      <c r="W12" s="2830"/>
      <c r="X12" s="2830"/>
      <c r="Y12" s="2830"/>
      <c r="Z12" s="2830"/>
      <c r="AA12" s="2830"/>
      <c r="AB12" s="2830"/>
      <c r="AC12" s="2830"/>
      <c r="AD12" s="2830"/>
      <c r="AE12" s="2830"/>
      <c r="AF12" s="2830"/>
      <c r="AG12" s="2830"/>
    </row>
    <row r="13" spans="1:33" s="903" customFormat="1" ht="12.75" x14ac:dyDescent="0.2">
      <c r="B13" s="165"/>
      <c r="C13" s="2826">
        <v>2010</v>
      </c>
      <c r="D13" s="2827">
        <v>6.8243986351202732</v>
      </c>
      <c r="E13" s="2828">
        <v>2.4956995008601002</v>
      </c>
      <c r="F13" s="2827">
        <v>0.9587998082400383</v>
      </c>
      <c r="G13" s="2827">
        <v>0.56399988720002259</v>
      </c>
      <c r="H13" s="2827">
        <v>0.36659992668001468</v>
      </c>
      <c r="I13" s="2827">
        <v>0.28199994360001129</v>
      </c>
      <c r="J13" s="2827">
        <v>0.15509996898000619</v>
      </c>
      <c r="K13" s="2827">
        <v>0.21149995770000846</v>
      </c>
      <c r="L13" s="2827">
        <v>0.91649981670003666</v>
      </c>
      <c r="M13" s="2827">
        <v>0.56399988720002259</v>
      </c>
      <c r="N13" s="2827">
        <v>0.31019993796001238</v>
      </c>
      <c r="O13" s="2827"/>
      <c r="P13" s="2827">
        <v>8.0292622000178433</v>
      </c>
      <c r="Q13" s="2827">
        <v>5.7190682103501187</v>
      </c>
      <c r="R13" s="2827">
        <v>5.1353226925746016</v>
      </c>
      <c r="S13" s="2827">
        <v>5.6197315017171405</v>
      </c>
      <c r="T13" s="2827">
        <v>6.8421052631578947</v>
      </c>
      <c r="U13" s="2827">
        <v>7.6092971776425014</v>
      </c>
      <c r="V13" s="2827">
        <v>7.2112232856955547</v>
      </c>
      <c r="W13" s="2827"/>
      <c r="X13" s="2827">
        <v>7.7510857017206307</v>
      </c>
      <c r="Y13" s="2827">
        <v>5.848291835552982</v>
      </c>
      <c r="Z13" s="2827"/>
      <c r="AA13" s="2827">
        <v>4.2581991483601707</v>
      </c>
      <c r="AB13" s="2827">
        <v>2.2559995488000903</v>
      </c>
      <c r="AC13" s="2827">
        <v>8.4599983080003383E-2</v>
      </c>
      <c r="AD13" s="2827">
        <v>4.2299991540001691E-2</v>
      </c>
      <c r="AE13" s="2827">
        <v>8.4599983080003383E-2</v>
      </c>
      <c r="AF13" s="2827">
        <v>4.2299991540001691E-2</v>
      </c>
      <c r="AG13" s="2827">
        <v>5.639998872000225E-2</v>
      </c>
    </row>
    <row r="14" spans="1:33" s="903" customFormat="1" ht="12.75" x14ac:dyDescent="0.2">
      <c r="B14" s="165"/>
      <c r="C14" s="2829">
        <v>2011</v>
      </c>
      <c r="D14" s="2827">
        <v>6.7384527423460705</v>
      </c>
      <c r="E14" s="2828">
        <v>2.9540287779577725</v>
      </c>
      <c r="F14" s="2827">
        <v>0.88484732980301928</v>
      </c>
      <c r="G14" s="2827">
        <v>0.53090839788181166</v>
      </c>
      <c r="H14" s="2827">
        <v>0.44923018282307137</v>
      </c>
      <c r="I14" s="2827">
        <v>0.20419553764685064</v>
      </c>
      <c r="J14" s="2827">
        <v>0.12251732258811038</v>
      </c>
      <c r="K14" s="2827">
        <v>0.20419553764685064</v>
      </c>
      <c r="L14" s="2827">
        <v>0.63981268462679863</v>
      </c>
      <c r="M14" s="2827">
        <v>0.42200411113682462</v>
      </c>
      <c r="N14" s="2827">
        <v>0.32671286023496099</v>
      </c>
      <c r="O14" s="2827"/>
      <c r="P14" s="2827">
        <v>7.5260348297890962</v>
      </c>
      <c r="Q14" s="2827">
        <v>6.2381339842690533</v>
      </c>
      <c r="R14" s="2827">
        <v>7.1067377340440068</v>
      </c>
      <c r="S14" s="2827">
        <v>5.907300817933959</v>
      </c>
      <c r="T14" s="2827">
        <v>6.8942323860770136</v>
      </c>
      <c r="U14" s="2827">
        <v>6.1845260633598382</v>
      </c>
      <c r="V14" s="2827">
        <v>6.1973227565691626</v>
      </c>
      <c r="W14" s="2827"/>
      <c r="X14" s="2827">
        <v>7.5663047229670539</v>
      </c>
      <c r="Y14" s="2827">
        <v>5.8672329012069735</v>
      </c>
      <c r="Z14" s="2827"/>
      <c r="AA14" s="2827">
        <v>4.2336541472113698</v>
      </c>
      <c r="AB14" s="2827">
        <v>2.1236335915272466</v>
      </c>
      <c r="AC14" s="2827">
        <v>6.8065179215616875E-2</v>
      </c>
      <c r="AD14" s="2827">
        <v>4.0839107529370124E-2</v>
      </c>
      <c r="AE14" s="2827">
        <v>4.0839107529370124E-2</v>
      </c>
      <c r="AF14" s="2827">
        <v>9.5291250901863619E-2</v>
      </c>
      <c r="AG14" s="2827">
        <v>0.13613035843123375</v>
      </c>
    </row>
    <row r="15" spans="1:33" s="903" customFormat="1" ht="12.75" x14ac:dyDescent="0.2">
      <c r="B15" s="165"/>
      <c r="C15" s="2826">
        <v>2012</v>
      </c>
      <c r="D15" s="2827">
        <v>6.3415432452336145</v>
      </c>
      <c r="E15" s="2828">
        <v>2.7139077544118049</v>
      </c>
      <c r="F15" s="2827">
        <v>0.90009000900090008</v>
      </c>
      <c r="G15" s="2827">
        <v>0.30003000300030003</v>
      </c>
      <c r="H15" s="2827">
        <v>0.36821864004582278</v>
      </c>
      <c r="I15" s="2827">
        <v>0.25911682077298642</v>
      </c>
      <c r="J15" s="2827">
        <v>0.20456591113656822</v>
      </c>
      <c r="K15" s="2827">
        <v>0.13637727409104547</v>
      </c>
      <c r="L15" s="2827">
        <v>0.81826364454627287</v>
      </c>
      <c r="M15" s="2827">
        <v>0.36821864004582278</v>
      </c>
      <c r="N15" s="2827">
        <v>0.27275454818209094</v>
      </c>
      <c r="O15" s="2827"/>
      <c r="P15" s="2827">
        <v>6.6318861084092315</v>
      </c>
      <c r="Q15" s="2827">
        <v>5.6616643929058661</v>
      </c>
      <c r="R15" s="2827">
        <v>7.0613796849538293</v>
      </c>
      <c r="S15" s="2827">
        <v>4.833836858006042</v>
      </c>
      <c r="T15" s="2827">
        <v>7.8912021490933508</v>
      </c>
      <c r="U15" s="2827">
        <v>6.3835330901511202</v>
      </c>
      <c r="V15" s="2827">
        <v>6.1669829222011385</v>
      </c>
      <c r="W15" s="2827"/>
      <c r="X15" s="2827">
        <v>7.0149975810353169</v>
      </c>
      <c r="Y15" s="2827">
        <v>5.6478405315614619</v>
      </c>
      <c r="Z15" s="2827"/>
      <c r="AA15" s="2827">
        <v>3.8322014019583777</v>
      </c>
      <c r="AB15" s="2827">
        <v>2.277500477320459</v>
      </c>
      <c r="AC15" s="2827">
        <v>8.1826364454627279E-2</v>
      </c>
      <c r="AD15" s="2827">
        <v>1.3637727409104548E-2</v>
      </c>
      <c r="AE15" s="2827">
        <v>2.7275454818209095E-2</v>
      </c>
      <c r="AF15" s="2827">
        <v>4.0913182227313639E-2</v>
      </c>
      <c r="AG15" s="2827">
        <v>6.8188637045522735E-2</v>
      </c>
    </row>
    <row r="16" spans="1:33" s="903" customFormat="1" ht="12.75" x14ac:dyDescent="0.2">
      <c r="B16" s="165"/>
      <c r="C16" s="2826">
        <v>2013</v>
      </c>
      <c r="D16" s="2827">
        <v>6.4493267186392629</v>
      </c>
      <c r="E16" s="2828">
        <v>2.5513819985825656</v>
      </c>
      <c r="F16" s="2827">
        <v>0.8221119773210489</v>
      </c>
      <c r="G16" s="2827">
        <v>0.72289156626506024</v>
      </c>
      <c r="H16" s="2827">
        <v>0.32600992204110563</v>
      </c>
      <c r="I16" s="2827">
        <v>0.22678951098511693</v>
      </c>
      <c r="J16" s="2827">
        <v>0.22678951098511693</v>
      </c>
      <c r="K16" s="2827">
        <v>0.11339475549255847</v>
      </c>
      <c r="L16" s="2827">
        <v>0.73706591070163008</v>
      </c>
      <c r="M16" s="2827">
        <v>0.51027639971651306</v>
      </c>
      <c r="N16" s="2827">
        <v>0.21261516654854712</v>
      </c>
      <c r="O16" s="2827"/>
      <c r="P16" s="2827">
        <v>7.918499652697383</v>
      </c>
      <c r="Q16" s="2827">
        <v>5.2454888795635748</v>
      </c>
      <c r="R16" s="2827">
        <v>5.7206641551555748</v>
      </c>
      <c r="S16" s="2827">
        <v>5.3959688938263763</v>
      </c>
      <c r="T16" s="2827">
        <v>6.1360448807854135</v>
      </c>
      <c r="U16" s="2827">
        <v>6.2423666711901209</v>
      </c>
      <c r="V16" s="2827">
        <v>6.5303104977821587</v>
      </c>
      <c r="W16" s="2827"/>
      <c r="X16" s="2827">
        <v>6.8877762717490532</v>
      </c>
      <c r="Y16" s="2827">
        <v>5.9885461786679848</v>
      </c>
      <c r="Z16" s="2827"/>
      <c r="AA16" s="2827">
        <v>4.1530829199149535</v>
      </c>
      <c r="AB16" s="2827">
        <v>2.0552799433026223</v>
      </c>
      <c r="AC16" s="2827">
        <v>2.8348688873139617E-2</v>
      </c>
      <c r="AD16" s="2827">
        <v>4.2523033309709427E-2</v>
      </c>
      <c r="AE16" s="2827">
        <v>5.6697377746279233E-2</v>
      </c>
      <c r="AF16" s="2827">
        <v>4.2523033309709427E-2</v>
      </c>
      <c r="AG16" s="2827">
        <v>7.087172218284904E-2</v>
      </c>
    </row>
    <row r="17" spans="2:33" s="903" customFormat="1" ht="12.75" x14ac:dyDescent="0.2">
      <c r="B17" s="165"/>
      <c r="C17" s="2826">
        <v>2014</v>
      </c>
      <c r="D17" s="2827">
        <v>6.2540916245316396</v>
      </c>
      <c r="E17" s="2828">
        <v>2.4654214199155908</v>
      </c>
      <c r="F17" s="2827">
        <v>0.76609140166868639</v>
      </c>
      <c r="G17" s="2827">
        <v>0.55715738303177187</v>
      </c>
      <c r="H17" s="2827">
        <v>0.36215229897065176</v>
      </c>
      <c r="I17" s="2827">
        <v>0.22286295321270877</v>
      </c>
      <c r="J17" s="2827">
        <v>0.20893401863691446</v>
      </c>
      <c r="K17" s="2827">
        <v>0.18107614948532588</v>
      </c>
      <c r="L17" s="2827">
        <v>0.71037566336550917</v>
      </c>
      <c r="M17" s="2827">
        <v>0.41786803727382893</v>
      </c>
      <c r="N17" s="2827">
        <v>0.36215229897065176</v>
      </c>
      <c r="O17" s="2827"/>
      <c r="P17" s="2827">
        <v>7.2546425149427378</v>
      </c>
      <c r="Q17" s="2827">
        <v>5.242374727668845</v>
      </c>
      <c r="R17" s="2827">
        <v>5.9863566754837807</v>
      </c>
      <c r="S17" s="2827">
        <v>5.3763440860215059</v>
      </c>
      <c r="T17" s="2827">
        <v>5.1848135139655467</v>
      </c>
      <c r="U17" s="2827">
        <v>6.7909454061251662</v>
      </c>
      <c r="V17" s="2827">
        <v>6.6200349737696733</v>
      </c>
      <c r="W17" s="2827"/>
      <c r="X17" s="2827">
        <v>6.4544241400909605</v>
      </c>
      <c r="Y17" s="2827">
        <v>6.0443633460683124</v>
      </c>
      <c r="Z17" s="2827"/>
      <c r="AA17" s="2827">
        <v>3.5797361859791343</v>
      </c>
      <c r="AB17" s="2827">
        <v>2.3261320741576479</v>
      </c>
      <c r="AC17" s="2827">
        <v>8.3573607454765789E-2</v>
      </c>
      <c r="AD17" s="2827">
        <v>0</v>
      </c>
      <c r="AE17" s="2827">
        <v>0.13928934575794297</v>
      </c>
      <c r="AF17" s="2827">
        <v>2.7857869151588596E-2</v>
      </c>
      <c r="AG17" s="2827">
        <v>9.750254203056008E-2</v>
      </c>
    </row>
    <row r="18" spans="2:33" s="903" customFormat="1" ht="12.75" x14ac:dyDescent="0.2">
      <c r="B18" s="165"/>
      <c r="C18" s="2826">
        <v>2015</v>
      </c>
      <c r="D18" s="2827">
        <v>5.8758824266558989</v>
      </c>
      <c r="E18" s="2828">
        <v>2.1582032609755077</v>
      </c>
      <c r="F18" s="2827">
        <v>0.71011849232097357</v>
      </c>
      <c r="G18" s="2827">
        <v>0.51518400423286326</v>
      </c>
      <c r="H18" s="2827">
        <v>0.36202119216363354</v>
      </c>
      <c r="I18" s="2827">
        <v>0.29240173213216558</v>
      </c>
      <c r="J18" s="2827">
        <v>0.26455394811957839</v>
      </c>
      <c r="K18" s="2827">
        <v>0.18101059608181677</v>
      </c>
      <c r="L18" s="2827">
        <v>0.77973795235244159</v>
      </c>
      <c r="M18" s="2827">
        <v>0.34809730015733997</v>
      </c>
      <c r="N18" s="2827">
        <v>0.26455394811957839</v>
      </c>
      <c r="O18" s="2827"/>
      <c r="P18" s="2827">
        <v>5.5560700064820816</v>
      </c>
      <c r="Q18" s="2827">
        <v>5.9254327563249003</v>
      </c>
      <c r="R18" s="2827">
        <v>7.9517411571154373</v>
      </c>
      <c r="S18" s="2827">
        <v>4.4227543083727312</v>
      </c>
      <c r="T18" s="2827">
        <v>4.4300562276367357</v>
      </c>
      <c r="U18" s="2827">
        <v>5.2960347637153724</v>
      </c>
      <c r="V18" s="2827">
        <v>7.5150917826783292</v>
      </c>
      <c r="W18" s="2827"/>
      <c r="X18" s="2827">
        <v>6.561644207044278</v>
      </c>
      <c r="Y18" s="2827">
        <v>5.1519835136527563</v>
      </c>
      <c r="Z18" s="2827"/>
      <c r="AA18" s="2827">
        <v>3.7316030576866845</v>
      </c>
      <c r="AB18" s="2827">
        <v>1.8101059608181678</v>
      </c>
      <c r="AC18" s="2827">
        <v>9.7467244044055198E-2</v>
      </c>
      <c r="AD18" s="2827">
        <v>1.39238920062936E-2</v>
      </c>
      <c r="AE18" s="2827">
        <v>0.12531502805664238</v>
      </c>
      <c r="AF18" s="2827">
        <v>5.5695568025174398E-2</v>
      </c>
      <c r="AG18" s="2827">
        <v>4.17716760188808E-2</v>
      </c>
    </row>
    <row r="19" spans="2:33" s="903" customFormat="1" ht="12.75" x14ac:dyDescent="0.2">
      <c r="B19" s="165"/>
      <c r="C19" s="2829">
        <v>2016</v>
      </c>
      <c r="D19" s="2827">
        <v>6.1567910405119708</v>
      </c>
      <c r="E19" s="2828">
        <v>2.2855836809325183</v>
      </c>
      <c r="F19" s="2827">
        <v>0.82852408433803781</v>
      </c>
      <c r="G19" s="2827">
        <v>0.55711102222730124</v>
      </c>
      <c r="H19" s="2827">
        <v>0.39997714416319069</v>
      </c>
      <c r="I19" s="2827">
        <v>0.35712245014570593</v>
      </c>
      <c r="J19" s="2827">
        <v>0.17141877606993886</v>
      </c>
      <c r="K19" s="2827">
        <v>0.15713387806411064</v>
      </c>
      <c r="L19" s="2827">
        <v>0.75709959430889662</v>
      </c>
      <c r="M19" s="2827">
        <v>0.2571281641049083</v>
      </c>
      <c r="N19" s="2827">
        <v>0.38569224615736242</v>
      </c>
      <c r="O19" s="2827"/>
      <c r="P19" s="2827">
        <v>5.9831514455293897</v>
      </c>
      <c r="Q19" s="2827">
        <v>4.7937343866045508</v>
      </c>
      <c r="R19" s="2827">
        <v>6.1179087875417135</v>
      </c>
      <c r="S19" s="2827">
        <v>7.5305930342014431</v>
      </c>
      <c r="T19" s="2827">
        <v>6.9096562446018313</v>
      </c>
      <c r="U19" s="2827">
        <v>5.450733752620545</v>
      </c>
      <c r="V19" s="2827">
        <v>8.2146065973559228</v>
      </c>
      <c r="W19" s="2827"/>
      <c r="X19" s="2827">
        <v>6.888374456552425</v>
      </c>
      <c r="Y19" s="2827">
        <v>5.4074373951766814</v>
      </c>
      <c r="Z19" s="2827"/>
      <c r="AA19" s="2827">
        <v>3.6140791954745444</v>
      </c>
      <c r="AB19" s="2827">
        <v>2.1570195988800642</v>
      </c>
      <c r="AC19" s="2827">
        <v>9.9994286040797672E-2</v>
      </c>
      <c r="AD19" s="2827">
        <v>8.5709388034969428E-2</v>
      </c>
      <c r="AE19" s="2827">
        <v>9.9994286040797672E-2</v>
      </c>
      <c r="AF19" s="2827">
        <v>1.4284898005828238E-2</v>
      </c>
      <c r="AG19" s="2827">
        <v>8.5709388034969428E-2</v>
      </c>
    </row>
    <row r="20" spans="2:33" s="903" customFormat="1" ht="12.75" x14ac:dyDescent="0.2">
      <c r="B20" s="165"/>
      <c r="C20" s="2829">
        <v>2017</v>
      </c>
      <c r="D20" s="2827">
        <v>6.1036752844748658</v>
      </c>
      <c r="E20" s="2828">
        <v>2.1653514699684639</v>
      </c>
      <c r="F20" s="2827">
        <v>0.85742105186670736</v>
      </c>
      <c r="G20" s="2827">
        <v>0.46504192643618031</v>
      </c>
      <c r="H20" s="2827">
        <v>0.31971632442487397</v>
      </c>
      <c r="I20" s="2827">
        <v>0.26158608362035141</v>
      </c>
      <c r="J20" s="2827">
        <v>0.29065120402261269</v>
      </c>
      <c r="K20" s="2827">
        <v>0.18892328261469823</v>
      </c>
      <c r="L20" s="2827">
        <v>0.75569313045879294</v>
      </c>
      <c r="M20" s="2827">
        <v>0.50863960703957212</v>
      </c>
      <c r="N20" s="2827">
        <v>0.29065120402261269</v>
      </c>
      <c r="O20" s="2827"/>
      <c r="P20" s="2827">
        <v>7.0346320346320352</v>
      </c>
      <c r="Q20" s="2827">
        <v>5.4593246613196742</v>
      </c>
      <c r="R20" s="2827">
        <v>6.1287027579162405</v>
      </c>
      <c r="S20" s="2827">
        <v>5.5185846453497804</v>
      </c>
      <c r="T20" s="2827">
        <v>5.1092318534179002</v>
      </c>
      <c r="U20" s="2827">
        <v>6.9691172451489471</v>
      </c>
      <c r="V20" s="2827">
        <v>5.2369730295888983</v>
      </c>
      <c r="W20" s="2827"/>
      <c r="X20" s="2827">
        <v>6.2381799192706131</v>
      </c>
      <c r="Y20" s="2827">
        <v>5.9609393721543258</v>
      </c>
      <c r="Z20" s="2827"/>
      <c r="AA20" s="2827">
        <v>3.5459446890758746</v>
      </c>
      <c r="AB20" s="2827">
        <v>2.3106770719797707</v>
      </c>
      <c r="AC20" s="2827">
        <v>0.10172792140791442</v>
      </c>
      <c r="AD20" s="2827">
        <v>0</v>
      </c>
      <c r="AE20" s="2827">
        <v>2.9065120402261269E-2</v>
      </c>
      <c r="AF20" s="2827">
        <v>4.3597680603391899E-2</v>
      </c>
      <c r="AG20" s="2827">
        <v>7.2662801005653171E-2</v>
      </c>
    </row>
    <row r="21" spans="2:33" s="903" customFormat="1" ht="12.75" x14ac:dyDescent="0.2">
      <c r="B21" s="29"/>
      <c r="C21" s="2829">
        <v>2018</v>
      </c>
      <c r="D21" s="2827">
        <v>6.3843153296614998</v>
      </c>
      <c r="E21" s="2828">
        <v>2.3959444257768556</v>
      </c>
      <c r="F21" s="2827">
        <v>1.1103157095063478</v>
      </c>
      <c r="G21" s="2827">
        <v>0.46750135137109378</v>
      </c>
      <c r="H21" s="2827">
        <v>0.3067977618372803</v>
      </c>
      <c r="I21" s="2827">
        <v>0.24836009291589362</v>
      </c>
      <c r="J21" s="2827">
        <v>0.24836009291589362</v>
      </c>
      <c r="K21" s="2827">
        <v>8.76565033820801E-2</v>
      </c>
      <c r="L21" s="2827">
        <v>1.051878040584961</v>
      </c>
      <c r="M21" s="2827">
        <v>0.3360165962979737</v>
      </c>
      <c r="N21" s="2827">
        <v>0.13148475507312013</v>
      </c>
      <c r="O21" s="2827"/>
      <c r="P21" s="2827">
        <v>5.696138723661659</v>
      </c>
      <c r="Q21" s="2827">
        <v>6.1974036140648447</v>
      </c>
      <c r="R21" s="2827">
        <v>5.6640333879862865</v>
      </c>
      <c r="S21" s="2827">
        <v>6.012349691257719</v>
      </c>
      <c r="T21" s="2827">
        <v>6.5789473684210522</v>
      </c>
      <c r="U21" s="2827">
        <v>8.9930508243629923</v>
      </c>
      <c r="V21" s="2827">
        <v>6.8401287553648071</v>
      </c>
      <c r="W21" s="2827"/>
      <c r="X21" s="2827">
        <v>6.7137200895162676</v>
      </c>
      <c r="Y21" s="2827">
        <v>6.0425658580145853</v>
      </c>
      <c r="Z21" s="2827"/>
      <c r="AA21" s="2827">
        <v>3.7692296454294438</v>
      </c>
      <c r="AB21" s="2827">
        <v>2.279069087934082</v>
      </c>
      <c r="AC21" s="2827">
        <v>0.1607035895338135</v>
      </c>
      <c r="AD21" s="2827">
        <v>5.8437668921386722E-2</v>
      </c>
      <c r="AE21" s="2827">
        <v>2.9218834460693361E-2</v>
      </c>
      <c r="AF21" s="2827">
        <v>0</v>
      </c>
      <c r="AG21" s="2827">
        <v>8.76565033820801E-2</v>
      </c>
    </row>
    <row r="22" spans="2:33" s="903" customFormat="1" ht="19.899999999999999" customHeight="1" x14ac:dyDescent="0.2">
      <c r="B22" s="165"/>
      <c r="C22" s="232"/>
      <c r="D22" s="233"/>
      <c r="E22" s="1035"/>
      <c r="F22" s="233"/>
      <c r="G22" s="233"/>
      <c r="H22" s="233"/>
      <c r="I22" s="233"/>
      <c r="J22" s="233"/>
      <c r="K22" s="233"/>
      <c r="L22" s="233"/>
      <c r="M22" s="233"/>
      <c r="N22" s="233"/>
      <c r="O22" s="233"/>
      <c r="P22" s="233"/>
      <c r="Q22" s="233"/>
      <c r="R22" s="233"/>
      <c r="S22" s="233"/>
      <c r="T22" s="233"/>
      <c r="U22" s="233"/>
      <c r="V22" s="233"/>
      <c r="W22" s="233"/>
      <c r="X22" s="233"/>
      <c r="Y22" s="233"/>
      <c r="Z22" s="233"/>
      <c r="AA22" s="233"/>
      <c r="AB22" s="233"/>
      <c r="AC22" s="233"/>
      <c r="AD22" s="233"/>
      <c r="AE22" s="233"/>
      <c r="AF22" s="233"/>
      <c r="AG22" s="233"/>
    </row>
    <row r="23" spans="2:33" s="903" customFormat="1" ht="19.899999999999999" customHeight="1" x14ac:dyDescent="0.2">
      <c r="B23" s="165"/>
      <c r="D23" s="960"/>
    </row>
    <row r="24" spans="2:33" s="903" customFormat="1" x14ac:dyDescent="0.2">
      <c r="B24" s="165"/>
      <c r="C24" s="172" t="s">
        <v>6222</v>
      </c>
      <c r="D24" s="172"/>
      <c r="E24" s="172"/>
      <c r="F24" s="172"/>
      <c r="G24" s="172"/>
      <c r="H24" s="172"/>
      <c r="I24" s="172"/>
      <c r="J24" s="172"/>
      <c r="K24" s="172"/>
      <c r="L24" s="172"/>
      <c r="M24" s="172"/>
      <c r="N24" s="172"/>
      <c r="O24" s="172"/>
      <c r="P24" s="172"/>
      <c r="Q24" s="172"/>
      <c r="R24" s="172"/>
      <c r="S24" s="172"/>
      <c r="T24" s="172"/>
      <c r="U24" s="172"/>
      <c r="V24" s="172"/>
      <c r="W24" s="172"/>
      <c r="X24" s="172"/>
      <c r="Y24" s="172"/>
      <c r="Z24" s="172"/>
      <c r="AA24" s="172"/>
      <c r="AB24" s="172"/>
      <c r="AC24" s="172"/>
      <c r="AD24" s="172"/>
      <c r="AE24" s="172"/>
      <c r="AF24" s="172"/>
      <c r="AG24" s="172"/>
    </row>
    <row r="25" spans="2:33" s="903" customFormat="1" ht="15" x14ac:dyDescent="0.2">
      <c r="B25" s="165"/>
      <c r="C25" s="109"/>
    </row>
    <row r="26" spans="2:33" s="903" customFormat="1" x14ac:dyDescent="0.2">
      <c r="B26" s="165"/>
    </row>
    <row r="27" spans="2:33" s="903" customFormat="1" ht="15" x14ac:dyDescent="0.2">
      <c r="B27" s="165"/>
      <c r="C27" s="109" t="s">
        <v>6226</v>
      </c>
    </row>
    <row r="28" spans="2:33" s="903" customFormat="1" x14ac:dyDescent="0.2">
      <c r="B28" s="165"/>
    </row>
    <row r="29" spans="2:33" s="903" customFormat="1" x14ac:dyDescent="0.2">
      <c r="B29" s="165"/>
    </row>
    <row r="30" spans="2:33" s="903" customFormat="1" x14ac:dyDescent="0.2">
      <c r="B30" s="165"/>
    </row>
    <row r="31" spans="2:33" s="903" customFormat="1" x14ac:dyDescent="0.2">
      <c r="B31" s="165"/>
    </row>
    <row r="32" spans="2:33" s="903" customFormat="1" x14ac:dyDescent="0.2">
      <c r="B32" s="165"/>
    </row>
    <row r="33" spans="2:3" s="903" customFormat="1" x14ac:dyDescent="0.2">
      <c r="B33" s="165"/>
    </row>
    <row r="34" spans="2:3" s="903" customFormat="1" x14ac:dyDescent="0.2">
      <c r="B34" s="165"/>
    </row>
    <row r="35" spans="2:3" s="903" customFormat="1" x14ac:dyDescent="0.2">
      <c r="B35" s="165"/>
    </row>
    <row r="36" spans="2:3" s="903" customFormat="1" x14ac:dyDescent="0.2">
      <c r="B36" s="165"/>
    </row>
    <row r="37" spans="2:3" s="903" customFormat="1" x14ac:dyDescent="0.2">
      <c r="B37" s="165"/>
    </row>
    <row r="38" spans="2:3" s="903" customFormat="1" x14ac:dyDescent="0.2">
      <c r="B38" s="165"/>
    </row>
    <row r="39" spans="2:3" s="903" customFormat="1" x14ac:dyDescent="0.2">
      <c r="B39" s="165"/>
    </row>
    <row r="40" spans="2:3" s="903" customFormat="1" x14ac:dyDescent="0.2">
      <c r="B40" s="165"/>
    </row>
    <row r="41" spans="2:3" s="903" customFormat="1" x14ac:dyDescent="0.2">
      <c r="B41" s="165"/>
    </row>
    <row r="42" spans="2:3" s="903" customFormat="1" x14ac:dyDescent="0.2">
      <c r="B42" s="165"/>
    </row>
    <row r="43" spans="2:3" s="903" customFormat="1" x14ac:dyDescent="0.2">
      <c r="B43" s="165"/>
      <c r="C43" s="595" t="s">
        <v>4311</v>
      </c>
    </row>
    <row r="44" spans="2:3" s="903" customFormat="1" x14ac:dyDescent="0.2">
      <c r="B44" s="165"/>
    </row>
    <row r="45" spans="2:3" s="903" customFormat="1" x14ac:dyDescent="0.2">
      <c r="B45" s="165"/>
    </row>
    <row r="46" spans="2:3" s="903" customFormat="1" x14ac:dyDescent="0.2">
      <c r="B46" s="165"/>
    </row>
    <row r="48" spans="2:3" x14ac:dyDescent="0.2">
      <c r="C48" s="172" t="s">
        <v>6222</v>
      </c>
    </row>
  </sheetData>
  <mergeCells count="16">
    <mergeCell ref="A6:B6"/>
    <mergeCell ref="C6:Q6"/>
    <mergeCell ref="C1:D1"/>
    <mergeCell ref="A3:B3"/>
    <mergeCell ref="C3:Q3"/>
    <mergeCell ref="A4:B4"/>
    <mergeCell ref="C4:Q4"/>
    <mergeCell ref="A5:B5"/>
    <mergeCell ref="C5:Q5"/>
    <mergeCell ref="C9:AG9"/>
    <mergeCell ref="C10:C11"/>
    <mergeCell ref="D10:D11"/>
    <mergeCell ref="E10:N10"/>
    <mergeCell ref="P10:V10"/>
    <mergeCell ref="X10:Y10"/>
    <mergeCell ref="AA10:AG10"/>
  </mergeCells>
  <hyperlinks>
    <hyperlink ref="A1" location="'ODS 3.'!A1" display="REGRESAR"/>
    <hyperlink ref="C1" location="'Metadato 3.2.2'!A1" display="VER METADATO "/>
  </hyperlink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7">
    <tabColor theme="0" tint="-0.499984740745262"/>
  </sheetPr>
  <dimension ref="B1:F36"/>
  <sheetViews>
    <sheetView showGridLines="0" zoomScaleNormal="100" workbookViewId="0">
      <pane ySplit="1" topLeftCell="A2" activePane="bottomLeft" state="frozen"/>
      <selection activeCell="C21" sqref="C21"/>
      <selection pane="bottomLeft" activeCell="B1" sqref="B1"/>
    </sheetView>
  </sheetViews>
  <sheetFormatPr baseColWidth="10" defaultColWidth="11.42578125" defaultRowHeight="11.25" x14ac:dyDescent="0.25"/>
  <cols>
    <col min="1" max="1" width="8.85546875"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189" t="s">
        <v>766</v>
      </c>
      <c r="C3" s="2190"/>
      <c r="D3" s="2191"/>
      <c r="F3" s="47" t="s">
        <v>767</v>
      </c>
    </row>
    <row r="4" spans="2:6" ht="15" x14ac:dyDescent="0.25">
      <c r="B4" s="2082" t="s">
        <v>856</v>
      </c>
      <c r="C4" s="2082"/>
      <c r="D4" s="910" t="s">
        <v>18</v>
      </c>
    </row>
    <row r="5" spans="2:6" ht="60" x14ac:dyDescent="0.25">
      <c r="B5" s="2082" t="s">
        <v>769</v>
      </c>
      <c r="C5" s="2082"/>
      <c r="D5" s="910" t="s">
        <v>78</v>
      </c>
    </row>
    <row r="6" spans="2:6" ht="15" x14ac:dyDescent="0.25">
      <c r="B6" s="2082" t="s">
        <v>770</v>
      </c>
      <c r="C6" s="2082"/>
      <c r="D6" s="911" t="s">
        <v>124</v>
      </c>
    </row>
    <row r="7" spans="2:6" ht="15" customHeight="1" x14ac:dyDescent="0.25">
      <c r="B7" s="2083" t="s">
        <v>771</v>
      </c>
      <c r="C7" s="2083"/>
      <c r="D7" s="912" t="s">
        <v>125</v>
      </c>
    </row>
    <row r="8" spans="2:6" ht="15" customHeight="1" x14ac:dyDescent="0.25">
      <c r="B8" s="2083" t="s">
        <v>4622</v>
      </c>
      <c r="C8" s="2083"/>
      <c r="D8" s="1285" t="s">
        <v>4650</v>
      </c>
    </row>
    <row r="9" spans="2:6" ht="15" x14ac:dyDescent="0.25">
      <c r="B9" s="913"/>
      <c r="C9" s="913"/>
      <c r="D9" s="913"/>
    </row>
    <row r="10" spans="2:6" ht="23.25" customHeight="1" x14ac:dyDescent="0.25">
      <c r="B10" s="2081" t="s">
        <v>772</v>
      </c>
      <c r="C10" s="2081"/>
      <c r="D10" s="2081"/>
    </row>
    <row r="11" spans="2:6" ht="15" x14ac:dyDescent="0.25">
      <c r="B11" s="2093" t="s">
        <v>773</v>
      </c>
      <c r="C11" s="2094"/>
      <c r="D11" s="910" t="s">
        <v>906</v>
      </c>
    </row>
    <row r="12" spans="2:6" ht="21" customHeight="1" x14ac:dyDescent="0.25">
      <c r="B12" s="2095" t="s">
        <v>775</v>
      </c>
      <c r="C12" s="2095"/>
      <c r="D12" s="251" t="s">
        <v>1181</v>
      </c>
    </row>
    <row r="13" spans="2:6" ht="15" x14ac:dyDescent="0.25">
      <c r="B13" s="2082" t="s">
        <v>776</v>
      </c>
      <c r="C13" s="2082"/>
      <c r="D13" s="915" t="s">
        <v>1095</v>
      </c>
    </row>
    <row r="14" spans="2:6" ht="15" x14ac:dyDescent="0.25">
      <c r="B14" s="2082" t="s">
        <v>777</v>
      </c>
      <c r="C14" s="2096"/>
      <c r="D14" s="915" t="s">
        <v>10</v>
      </c>
    </row>
    <row r="15" spans="2:6" ht="123" customHeight="1" x14ac:dyDescent="0.25">
      <c r="B15" s="2082" t="s">
        <v>778</v>
      </c>
      <c r="C15" s="2082"/>
      <c r="D15" s="916" t="s">
        <v>1182</v>
      </c>
    </row>
    <row r="16" spans="2:6" ht="39" customHeight="1" x14ac:dyDescent="0.25">
      <c r="B16" s="2082" t="s">
        <v>779</v>
      </c>
      <c r="C16" s="2082"/>
      <c r="D16" s="234"/>
    </row>
    <row r="17" spans="2:4" ht="15" x14ac:dyDescent="0.25">
      <c r="B17" s="2082" t="s">
        <v>780</v>
      </c>
      <c r="C17" s="2082"/>
      <c r="D17" s="917" t="s">
        <v>1178</v>
      </c>
    </row>
    <row r="18" spans="2:4" ht="15" x14ac:dyDescent="0.25">
      <c r="B18" s="2083" t="s">
        <v>782</v>
      </c>
      <c r="C18" s="2083"/>
      <c r="D18" s="910"/>
    </row>
    <row r="19" spans="2:4" ht="30.75" customHeight="1" x14ac:dyDescent="0.25">
      <c r="B19" s="2084" t="s">
        <v>783</v>
      </c>
      <c r="C19" s="2085"/>
      <c r="D19" s="917" t="s">
        <v>1183</v>
      </c>
    </row>
    <row r="20" spans="2:4" ht="15" x14ac:dyDescent="0.25">
      <c r="B20" s="2082" t="s">
        <v>784</v>
      </c>
      <c r="C20" s="2082"/>
      <c r="D20" s="917" t="s">
        <v>824</v>
      </c>
    </row>
    <row r="21" spans="2:4" ht="15" x14ac:dyDescent="0.25">
      <c r="B21" s="2086" t="s">
        <v>786</v>
      </c>
      <c r="C21" s="918" t="s">
        <v>787</v>
      </c>
      <c r="D21" s="917" t="s">
        <v>4511</v>
      </c>
    </row>
    <row r="22" spans="2:4" ht="15" x14ac:dyDescent="0.25">
      <c r="B22" s="2087"/>
      <c r="C22" s="1390" t="s">
        <v>789</v>
      </c>
      <c r="D22" s="919" t="s">
        <v>4512</v>
      </c>
    </row>
    <row r="23" spans="2:4" ht="15" x14ac:dyDescent="0.25">
      <c r="B23" s="2088" t="s">
        <v>791</v>
      </c>
      <c r="C23" s="2088"/>
      <c r="D23" s="917" t="s">
        <v>1162</v>
      </c>
    </row>
    <row r="24" spans="2:4" ht="15" x14ac:dyDescent="0.25">
      <c r="B24" s="2088" t="s">
        <v>793</v>
      </c>
      <c r="C24" s="2088"/>
      <c r="D24" s="920" t="s">
        <v>1163</v>
      </c>
    </row>
    <row r="25" spans="2:4" ht="15" x14ac:dyDescent="0.25">
      <c r="B25" s="2082" t="s">
        <v>795</v>
      </c>
      <c r="C25" s="2082"/>
      <c r="D25" s="917" t="s">
        <v>23</v>
      </c>
    </row>
    <row r="26" spans="2:4" ht="15" customHeight="1" x14ac:dyDescent="0.25">
      <c r="B26" s="2083" t="s">
        <v>797</v>
      </c>
      <c r="C26" s="2083"/>
      <c r="D26" s="920" t="s">
        <v>1164</v>
      </c>
    </row>
    <row r="27" spans="2:4" ht="15" x14ac:dyDescent="0.25">
      <c r="B27" s="2089" t="s">
        <v>799</v>
      </c>
      <c r="C27" s="2090"/>
      <c r="D27" s="910"/>
    </row>
    <row r="28" spans="2:4" ht="46.5" customHeight="1" x14ac:dyDescent="0.25">
      <c r="B28" s="1391" t="s">
        <v>800</v>
      </c>
      <c r="C28" s="1392"/>
      <c r="D28" s="917" t="s">
        <v>1184</v>
      </c>
    </row>
    <row r="29" spans="2:4" ht="15" x14ac:dyDescent="0.25">
      <c r="B29" s="2091" t="s">
        <v>801</v>
      </c>
      <c r="C29" s="2092"/>
      <c r="D29" s="921"/>
    </row>
    <row r="30" spans="2:4" ht="15" x14ac:dyDescent="0.25">
      <c r="B30" s="922"/>
      <c r="C30" s="922"/>
      <c r="D30" s="923"/>
    </row>
    <row r="31" spans="2:4" ht="23.25" customHeight="1" x14ac:dyDescent="0.25">
      <c r="B31" s="2189" t="s">
        <v>802</v>
      </c>
      <c r="C31" s="2190"/>
      <c r="D31" s="2191"/>
    </row>
    <row r="32" spans="2:4" ht="15" x14ac:dyDescent="0.25">
      <c r="B32" s="2079" t="s">
        <v>803</v>
      </c>
      <c r="C32" s="2080"/>
      <c r="D32" s="920" t="s">
        <v>1166</v>
      </c>
    </row>
    <row r="33" spans="2:4" ht="15" x14ac:dyDescent="0.25">
      <c r="B33" s="2079" t="s">
        <v>805</v>
      </c>
      <c r="C33" s="2080"/>
      <c r="D33" s="920" t="s">
        <v>1167</v>
      </c>
    </row>
    <row r="34" spans="2:4" ht="15" x14ac:dyDescent="0.25">
      <c r="B34" s="2079" t="s">
        <v>807</v>
      </c>
      <c r="C34" s="2080"/>
      <c r="D34" s="920" t="s">
        <v>808</v>
      </c>
    </row>
    <row r="35" spans="2:4" ht="15" x14ac:dyDescent="0.25">
      <c r="B35" s="2079" t="s">
        <v>809</v>
      </c>
      <c r="C35" s="2080"/>
      <c r="D35" s="920" t="s">
        <v>1175</v>
      </c>
    </row>
    <row r="36" spans="2:4" ht="15" x14ac:dyDescent="0.25">
      <c r="B36" s="2079" t="s">
        <v>811</v>
      </c>
      <c r="C36" s="2080"/>
      <c r="D36" s="920" t="s">
        <v>1169</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3.2.2'!A1" display="REGRESAR"/>
    <hyperlink ref="D8" r:id="rId1"/>
  </hyperlinks>
  <pageMargins left="0.7" right="0.7" top="0.75" bottom="0.75" header="0.3" footer="0.3"/>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8"/>
  <dimension ref="A1:T55"/>
  <sheetViews>
    <sheetView showGridLines="0" zoomScaleNormal="100" workbookViewId="0">
      <pane ySplit="1" topLeftCell="A11" activePane="bottomLeft" state="frozen"/>
      <selection pane="bottomLeft" activeCell="B14" sqref="B14"/>
    </sheetView>
  </sheetViews>
  <sheetFormatPr baseColWidth="10" defaultColWidth="11.42578125" defaultRowHeight="11.25" x14ac:dyDescent="0.2"/>
  <cols>
    <col min="1" max="1" width="15.42578125" style="903" customWidth="1"/>
    <col min="2" max="2" width="15.42578125" style="165" customWidth="1"/>
    <col min="3" max="3" width="11.28515625" style="903" customWidth="1"/>
    <col min="4" max="5" width="9" style="903" customWidth="1"/>
    <col min="6" max="6" width="2.42578125" style="903" customWidth="1"/>
    <col min="7" max="8" width="9.42578125" style="903" customWidth="1"/>
    <col min="9" max="10" width="8.42578125" style="903" customWidth="1"/>
    <col min="11" max="11" width="8.5703125" style="903" customWidth="1"/>
    <col min="12" max="16384" width="11.42578125" style="903"/>
  </cols>
  <sheetData>
    <row r="1" spans="1:20" ht="15" x14ac:dyDescent="0.25">
      <c r="A1" s="1238" t="s">
        <v>730</v>
      </c>
      <c r="B1" s="236"/>
      <c r="C1" s="2077" t="s">
        <v>731</v>
      </c>
      <c r="D1" s="2077"/>
    </row>
    <row r="3" spans="1:20" ht="16.5" customHeight="1" x14ac:dyDescent="0.2">
      <c r="A3" s="2184" t="s">
        <v>732</v>
      </c>
      <c r="B3" s="2184"/>
      <c r="C3" s="2184" t="s">
        <v>1156</v>
      </c>
      <c r="D3" s="2184"/>
      <c r="E3" s="2184"/>
      <c r="F3" s="2184"/>
      <c r="G3" s="2184"/>
      <c r="H3" s="2184"/>
      <c r="I3" s="2184"/>
      <c r="J3" s="2184"/>
      <c r="K3" s="2184"/>
      <c r="L3" s="2184"/>
      <c r="M3" s="2184"/>
      <c r="N3" s="2184"/>
      <c r="O3" s="2184"/>
      <c r="P3" s="2184"/>
      <c r="Q3" s="2184"/>
      <c r="R3" s="2184"/>
      <c r="S3" s="2184"/>
      <c r="T3" s="2184"/>
    </row>
    <row r="4" spans="1:20" ht="20.25" customHeight="1" x14ac:dyDescent="0.2">
      <c r="A4" s="2184" t="s">
        <v>733</v>
      </c>
      <c r="B4" s="2184"/>
      <c r="C4" s="2184" t="s">
        <v>1097</v>
      </c>
      <c r="D4" s="2185"/>
      <c r="E4" s="2185"/>
      <c r="F4" s="2185"/>
      <c r="G4" s="2185"/>
      <c r="H4" s="2185"/>
      <c r="I4" s="2185"/>
      <c r="J4" s="2185"/>
      <c r="K4" s="2185"/>
      <c r="L4" s="2185"/>
      <c r="M4" s="2185"/>
      <c r="N4" s="2185"/>
      <c r="O4" s="2185"/>
      <c r="P4" s="2185"/>
      <c r="Q4" s="2185"/>
      <c r="R4" s="2185"/>
      <c r="S4" s="2185"/>
      <c r="T4" s="2185"/>
    </row>
    <row r="5" spans="1:20" ht="17.25" customHeight="1" x14ac:dyDescent="0.2">
      <c r="A5" s="2184" t="s">
        <v>735</v>
      </c>
      <c r="B5" s="2184"/>
      <c r="C5" s="2184" t="s">
        <v>4546</v>
      </c>
      <c r="D5" s="2185"/>
      <c r="E5" s="2185"/>
      <c r="F5" s="2185"/>
      <c r="G5" s="2185"/>
      <c r="H5" s="2185"/>
      <c r="I5" s="2185"/>
      <c r="J5" s="2185"/>
      <c r="K5" s="2185"/>
      <c r="L5" s="2185"/>
      <c r="M5" s="2185"/>
      <c r="N5" s="2185"/>
      <c r="O5" s="2185"/>
      <c r="P5" s="2185"/>
      <c r="Q5" s="2185"/>
      <c r="R5" s="2185"/>
      <c r="S5" s="2185"/>
      <c r="T5" s="2185"/>
    </row>
    <row r="6" spans="1:20" ht="15.75" customHeight="1" x14ac:dyDescent="0.2">
      <c r="A6" s="2184" t="s">
        <v>815</v>
      </c>
      <c r="B6" s="2185"/>
      <c r="C6" s="2184" t="s">
        <v>4547</v>
      </c>
      <c r="D6" s="2185"/>
      <c r="E6" s="2185"/>
      <c r="F6" s="2185"/>
      <c r="G6" s="2185"/>
      <c r="H6" s="2185"/>
      <c r="I6" s="2185"/>
      <c r="J6" s="2185"/>
      <c r="K6" s="2185"/>
      <c r="L6" s="2185"/>
      <c r="M6" s="2185"/>
      <c r="N6" s="2185"/>
      <c r="O6" s="2185"/>
      <c r="P6" s="2185"/>
      <c r="Q6" s="2185"/>
      <c r="R6" s="2185"/>
      <c r="S6" s="2185"/>
      <c r="T6" s="2185"/>
    </row>
    <row r="9" spans="1:20" ht="12.75" x14ac:dyDescent="0.2">
      <c r="C9" s="2076" t="s">
        <v>4547</v>
      </c>
      <c r="D9" s="2076"/>
      <c r="E9" s="2076"/>
      <c r="F9" s="2076"/>
      <c r="G9" s="2076"/>
      <c r="H9" s="2076"/>
      <c r="I9" s="2076"/>
      <c r="J9" s="2076"/>
      <c r="K9" s="2076"/>
    </row>
    <row r="10" spans="1:20" ht="15" customHeight="1" x14ac:dyDescent="0.2">
      <c r="C10" s="1253"/>
      <c r="D10" s="2204" t="s">
        <v>740</v>
      </c>
      <c r="E10" s="2204"/>
      <c r="F10" s="1245"/>
      <c r="G10" s="2154" t="s">
        <v>741</v>
      </c>
      <c r="H10" s="2154"/>
      <c r="I10" s="2154"/>
      <c r="J10" s="2154"/>
      <c r="K10" s="2070" t="s">
        <v>4548</v>
      </c>
    </row>
    <row r="11" spans="1:20" ht="12.75" customHeight="1" x14ac:dyDescent="0.2">
      <c r="C11" s="2205" t="s">
        <v>867</v>
      </c>
      <c r="D11" s="2205"/>
      <c r="E11" s="2205"/>
      <c r="F11" s="1245"/>
      <c r="G11" s="2154" t="s">
        <v>1016</v>
      </c>
      <c r="H11" s="2154"/>
      <c r="I11" s="2154" t="s">
        <v>1014</v>
      </c>
      <c r="J11" s="2154"/>
      <c r="K11" s="2070"/>
    </row>
    <row r="12" spans="1:20" ht="30" customHeight="1" x14ac:dyDescent="0.2">
      <c r="C12" s="2154"/>
      <c r="D12" s="1245" t="s">
        <v>4549</v>
      </c>
      <c r="E12" s="1245" t="s">
        <v>878</v>
      </c>
      <c r="F12" s="1245"/>
      <c r="G12" s="1245" t="s">
        <v>4549</v>
      </c>
      <c r="H12" s="1245" t="s">
        <v>878</v>
      </c>
      <c r="I12" s="1245" t="s">
        <v>4549</v>
      </c>
      <c r="J12" s="1245" t="s">
        <v>878</v>
      </c>
      <c r="K12" s="2070"/>
    </row>
    <row r="13" spans="1:20" ht="12.75" x14ac:dyDescent="0.2">
      <c r="C13" s="1251">
        <v>2002</v>
      </c>
      <c r="D13" s="704">
        <v>351</v>
      </c>
      <c r="E13" s="1034">
        <v>8.58</v>
      </c>
      <c r="F13" s="1034"/>
      <c r="G13" s="704">
        <v>273</v>
      </c>
      <c r="H13" s="704">
        <v>13.1</v>
      </c>
      <c r="I13" s="704">
        <v>78</v>
      </c>
      <c r="J13" s="704">
        <v>3.9</v>
      </c>
      <c r="K13" s="1254">
        <v>3.5</v>
      </c>
    </row>
    <row r="14" spans="1:20" ht="12.75" x14ac:dyDescent="0.2">
      <c r="C14" s="1251">
        <v>2003</v>
      </c>
      <c r="D14" s="704">
        <v>501</v>
      </c>
      <c r="E14" s="230">
        <v>12</v>
      </c>
      <c r="F14" s="230"/>
      <c r="G14" s="33">
        <v>391</v>
      </c>
      <c r="H14" s="33">
        <v>18.399999999999999</v>
      </c>
      <c r="I14" s="33">
        <v>110</v>
      </c>
      <c r="J14" s="33">
        <v>5.4</v>
      </c>
      <c r="K14" s="1254">
        <v>3.6</v>
      </c>
    </row>
    <row r="15" spans="1:20" ht="12.75" x14ac:dyDescent="0.2">
      <c r="C15" s="1251">
        <v>2004</v>
      </c>
      <c r="D15" s="704">
        <v>516</v>
      </c>
      <c r="E15" s="230">
        <v>12.1</v>
      </c>
      <c r="F15" s="230"/>
      <c r="G15" s="33">
        <v>410</v>
      </c>
      <c r="H15" s="33">
        <v>18.899999999999999</v>
      </c>
      <c r="I15" s="33">
        <v>106</v>
      </c>
      <c r="J15" s="33">
        <v>5.0999999999999996</v>
      </c>
      <c r="K15" s="1254">
        <v>3.9</v>
      </c>
    </row>
    <row r="16" spans="1:20" ht="12.75" x14ac:dyDescent="0.2">
      <c r="C16" s="1251">
        <v>2005</v>
      </c>
      <c r="D16" s="704">
        <v>530</v>
      </c>
      <c r="E16" s="230">
        <v>12.3</v>
      </c>
      <c r="F16" s="230"/>
      <c r="G16" s="33">
        <v>420</v>
      </c>
      <c r="H16" s="33">
        <v>19.399999999999999</v>
      </c>
      <c r="I16" s="33">
        <v>110</v>
      </c>
      <c r="J16" s="33">
        <v>5.2</v>
      </c>
      <c r="K16" s="1254">
        <v>3.8</v>
      </c>
    </row>
    <row r="17" spans="3:11" ht="12.75" x14ac:dyDescent="0.2">
      <c r="C17" s="1251">
        <v>2006</v>
      </c>
      <c r="D17" s="704">
        <v>518</v>
      </c>
      <c r="E17" s="1034">
        <v>11.9</v>
      </c>
      <c r="F17" s="1034"/>
      <c r="G17" s="704">
        <v>388</v>
      </c>
      <c r="H17" s="704">
        <v>17.7</v>
      </c>
      <c r="I17" s="704">
        <v>130</v>
      </c>
      <c r="J17" s="1034">
        <v>6.1</v>
      </c>
      <c r="K17" s="1254">
        <v>3</v>
      </c>
    </row>
    <row r="18" spans="3:11" ht="12.75" x14ac:dyDescent="0.2">
      <c r="C18" s="1251">
        <v>2007</v>
      </c>
      <c r="D18" s="704">
        <v>587</v>
      </c>
      <c r="E18" s="230">
        <v>13.1</v>
      </c>
      <c r="F18" s="230"/>
      <c r="G18" s="33">
        <v>452</v>
      </c>
      <c r="H18" s="33">
        <v>19.8</v>
      </c>
      <c r="I18" s="33">
        <v>135</v>
      </c>
      <c r="J18" s="33">
        <v>6.1</v>
      </c>
      <c r="K18" s="1254">
        <v>3.3</v>
      </c>
    </row>
    <row r="19" spans="3:11" ht="12.75" x14ac:dyDescent="0.2">
      <c r="C19" s="1251">
        <v>2008</v>
      </c>
      <c r="D19" s="704">
        <v>510</v>
      </c>
      <c r="E19" s="230">
        <v>11.5</v>
      </c>
      <c r="F19" s="230"/>
      <c r="G19" s="33">
        <v>403</v>
      </c>
      <c r="H19" s="33">
        <v>17.8</v>
      </c>
      <c r="I19" s="33">
        <v>107</v>
      </c>
      <c r="J19" s="33">
        <v>4.9000000000000004</v>
      </c>
      <c r="K19" s="1254">
        <v>3.8</v>
      </c>
    </row>
    <row r="20" spans="3:11" ht="12.75" x14ac:dyDescent="0.2">
      <c r="C20" s="1251">
        <v>2009</v>
      </c>
      <c r="D20" s="704">
        <v>470</v>
      </c>
      <c r="E20" s="230">
        <v>10.4</v>
      </c>
      <c r="F20" s="230"/>
      <c r="G20" s="33">
        <v>369</v>
      </c>
      <c r="H20" s="33">
        <v>16.100000000000001</v>
      </c>
      <c r="I20" s="33">
        <v>101</v>
      </c>
      <c r="J20" s="33">
        <v>4.5</v>
      </c>
      <c r="K20" s="1254">
        <v>3.7</v>
      </c>
    </row>
    <row r="21" spans="3:11" ht="12.75" x14ac:dyDescent="0.2">
      <c r="C21" s="1251">
        <v>2010</v>
      </c>
      <c r="D21" s="704">
        <v>599</v>
      </c>
      <c r="E21" s="230">
        <v>13.1</v>
      </c>
      <c r="F21" s="230"/>
      <c r="G21" s="33">
        <v>490</v>
      </c>
      <c r="H21" s="230">
        <v>21.2</v>
      </c>
      <c r="I21" s="33">
        <v>109</v>
      </c>
      <c r="J21" s="33">
        <v>4.8</v>
      </c>
      <c r="K21" s="1254">
        <v>4.5</v>
      </c>
    </row>
    <row r="22" spans="3:11" ht="12.75" x14ac:dyDescent="0.2">
      <c r="C22" s="1251">
        <v>2011</v>
      </c>
      <c r="D22" s="704">
        <v>645</v>
      </c>
      <c r="E22" s="230">
        <v>13.9</v>
      </c>
      <c r="F22" s="230"/>
      <c r="G22" s="33">
        <v>523</v>
      </c>
      <c r="H22" s="230">
        <v>22.3</v>
      </c>
      <c r="I22" s="33">
        <v>122</v>
      </c>
      <c r="J22" s="33">
        <v>5.3</v>
      </c>
      <c r="K22" s="1254">
        <v>4.3</v>
      </c>
    </row>
    <row r="23" spans="3:11" ht="12.75" x14ac:dyDescent="0.2">
      <c r="C23" s="1251">
        <v>2012</v>
      </c>
      <c r="D23" s="704">
        <v>685</v>
      </c>
      <c r="E23" s="230">
        <v>14.6</v>
      </c>
      <c r="F23" s="230"/>
      <c r="G23" s="33">
        <v>575</v>
      </c>
      <c r="H23" s="33">
        <v>24.3</v>
      </c>
      <c r="I23" s="33">
        <v>110</v>
      </c>
      <c r="J23" s="33">
        <v>4.7</v>
      </c>
      <c r="K23" s="1254">
        <v>5.2</v>
      </c>
    </row>
    <row r="24" spans="3:11" ht="12.75" x14ac:dyDescent="0.2">
      <c r="C24" s="1251">
        <v>2013</v>
      </c>
      <c r="D24" s="704">
        <v>694</v>
      </c>
      <c r="E24" s="230">
        <v>14.8</v>
      </c>
      <c r="F24" s="230"/>
      <c r="G24" s="33">
        <v>578</v>
      </c>
      <c r="H24" s="33">
        <v>24.3</v>
      </c>
      <c r="I24" s="33">
        <v>116</v>
      </c>
      <c r="J24" s="33">
        <v>4.9000000000000004</v>
      </c>
      <c r="K24" s="1254">
        <v>5</v>
      </c>
    </row>
    <row r="25" spans="3:11" ht="12.75" x14ac:dyDescent="0.2">
      <c r="C25" s="1251">
        <v>2014</v>
      </c>
      <c r="D25" s="704">
        <v>738</v>
      </c>
      <c r="E25" s="230">
        <v>15.5</v>
      </c>
      <c r="F25" s="230"/>
      <c r="G25" s="33">
        <v>611</v>
      </c>
      <c r="H25" s="33">
        <v>25.3</v>
      </c>
      <c r="I25" s="33">
        <v>127</v>
      </c>
      <c r="J25" s="33">
        <v>5.4</v>
      </c>
      <c r="K25" s="1254">
        <v>5</v>
      </c>
    </row>
    <row r="26" spans="3:11" ht="12.75" x14ac:dyDescent="0.2">
      <c r="C26" s="1251">
        <v>2015</v>
      </c>
      <c r="D26" s="704">
        <v>874</v>
      </c>
      <c r="E26" s="230">
        <v>18.100000000000001</v>
      </c>
      <c r="F26" s="230"/>
      <c r="G26" s="33">
        <v>741</v>
      </c>
      <c r="H26" s="33">
        <v>30.42</v>
      </c>
      <c r="I26" s="33">
        <v>133</v>
      </c>
      <c r="J26" s="230">
        <v>5.56</v>
      </c>
      <c r="K26" s="1254">
        <v>5.6</v>
      </c>
    </row>
    <row r="27" spans="3:11" ht="12.75" x14ac:dyDescent="0.2">
      <c r="C27" s="1251">
        <v>2016</v>
      </c>
      <c r="D27" s="704">
        <v>979</v>
      </c>
      <c r="E27" s="230">
        <v>20</v>
      </c>
      <c r="F27" s="230"/>
      <c r="G27" s="33">
        <v>854</v>
      </c>
      <c r="H27" s="33">
        <v>34.6</v>
      </c>
      <c r="I27" s="33">
        <v>125</v>
      </c>
      <c r="J27" s="230">
        <v>5.2</v>
      </c>
      <c r="K27" s="1254">
        <v>7</v>
      </c>
    </row>
    <row r="28" spans="3:11" ht="12.75" x14ac:dyDescent="0.2">
      <c r="C28" s="1255">
        <v>2017</v>
      </c>
      <c r="D28" s="706">
        <v>969</v>
      </c>
      <c r="E28" s="233">
        <v>19.600000000000001</v>
      </c>
      <c r="F28" s="233"/>
      <c r="G28" s="39">
        <v>832</v>
      </c>
      <c r="H28" s="39">
        <v>33.299999999999997</v>
      </c>
      <c r="I28" s="39">
        <v>137</v>
      </c>
      <c r="J28" s="233">
        <v>5.6</v>
      </c>
      <c r="K28" s="1256">
        <v>6</v>
      </c>
    </row>
    <row r="29" spans="3:11" ht="12.75" x14ac:dyDescent="0.2">
      <c r="C29" s="2201" t="s">
        <v>4550</v>
      </c>
      <c r="D29" s="2201"/>
      <c r="E29" s="2201"/>
      <c r="F29" s="165"/>
    </row>
    <row r="30" spans="3:11" x14ac:dyDescent="0.2">
      <c r="D30" s="165"/>
      <c r="E30" s="165"/>
      <c r="F30" s="165"/>
    </row>
    <row r="34" spans="3:12" ht="15" x14ac:dyDescent="0.25">
      <c r="C34" s="2202" t="s">
        <v>4551</v>
      </c>
      <c r="D34" s="2202"/>
      <c r="E34" s="2202"/>
      <c r="F34" s="2202"/>
      <c r="G34" s="2202"/>
      <c r="H34" s="2202"/>
      <c r="I34" s="2202"/>
      <c r="J34" s="2202"/>
      <c r="K34" s="2202"/>
      <c r="L34" s="2202"/>
    </row>
    <row r="55" spans="3:5" ht="12.75" x14ac:dyDescent="0.2">
      <c r="C55" s="2203" t="s">
        <v>4552</v>
      </c>
      <c r="D55" s="2203"/>
      <c r="E55" s="2203"/>
    </row>
  </sheetData>
  <mergeCells count="19">
    <mergeCell ref="A5:B5"/>
    <mergeCell ref="C5:T5"/>
    <mergeCell ref="C1:D1"/>
    <mergeCell ref="A3:B3"/>
    <mergeCell ref="C3:T3"/>
    <mergeCell ref="A4:B4"/>
    <mergeCell ref="C4:T4"/>
    <mergeCell ref="C29:E29"/>
    <mergeCell ref="C34:L34"/>
    <mergeCell ref="C55:E55"/>
    <mergeCell ref="A6:B6"/>
    <mergeCell ref="C6:T6"/>
    <mergeCell ref="C9:K9"/>
    <mergeCell ref="D10:E11"/>
    <mergeCell ref="G10:J10"/>
    <mergeCell ref="K10:K12"/>
    <mergeCell ref="C11:C12"/>
    <mergeCell ref="G11:H11"/>
    <mergeCell ref="I11:J11"/>
  </mergeCells>
  <hyperlinks>
    <hyperlink ref="A1" location="'ODS 3.'!A1" display="REGRESAR"/>
    <hyperlink ref="C1" location="'Metadato 3.3.1'!A1" display="VER METADATO "/>
  </hyperlinks>
  <pageMargins left="0.7" right="0.7" top="0.75" bottom="0.75" header="0.3" footer="0.3"/>
  <pageSetup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9">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28515625" style="45" customWidth="1"/>
    <col min="2" max="2" width="26.42578125" style="45" customWidth="1"/>
    <col min="3" max="3" width="24" style="45" customWidth="1"/>
    <col min="4" max="4" width="85.7109375" style="45" customWidth="1"/>
    <col min="5" max="5" width="9.42578125" style="45" customWidth="1"/>
    <col min="6" max="6" width="7.140625" style="45" customWidth="1"/>
    <col min="7" max="8" width="8.42578125" style="45" customWidth="1"/>
    <col min="9" max="9" width="8.5703125" style="45" customWidth="1"/>
    <col min="10"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767</v>
      </c>
    </row>
    <row r="4" spans="2:6" ht="15" x14ac:dyDescent="0.25">
      <c r="B4" s="2082" t="s">
        <v>856</v>
      </c>
      <c r="C4" s="2082"/>
      <c r="D4" s="910" t="s">
        <v>18</v>
      </c>
    </row>
    <row r="5" spans="2:6" ht="45" x14ac:dyDescent="0.25">
      <c r="B5" s="2082" t="s">
        <v>769</v>
      </c>
      <c r="C5" s="2082"/>
      <c r="D5" s="910" t="s">
        <v>81</v>
      </c>
    </row>
    <row r="6" spans="2:6" ht="15" x14ac:dyDescent="0.25">
      <c r="B6" s="2082" t="s">
        <v>770</v>
      </c>
      <c r="C6" s="2082"/>
      <c r="D6" s="911" t="s">
        <v>127</v>
      </c>
    </row>
    <row r="7" spans="2:6" ht="30" x14ac:dyDescent="0.25">
      <c r="B7" s="2083" t="s">
        <v>771</v>
      </c>
      <c r="C7" s="2083"/>
      <c r="D7" s="912" t="s">
        <v>128</v>
      </c>
    </row>
    <row r="8" spans="2:6" ht="15" x14ac:dyDescent="0.25">
      <c r="B8" s="2083" t="s">
        <v>4622</v>
      </c>
      <c r="C8" s="2083"/>
      <c r="D8" s="1285" t="s">
        <v>4651</v>
      </c>
    </row>
    <row r="9" spans="2:6" ht="15" x14ac:dyDescent="0.25">
      <c r="B9" s="913"/>
      <c r="C9" s="913"/>
      <c r="D9" s="913"/>
    </row>
    <row r="10" spans="2:6" ht="23.25" customHeight="1" x14ac:dyDescent="0.25">
      <c r="B10" s="2081" t="s">
        <v>772</v>
      </c>
      <c r="C10" s="2081"/>
      <c r="D10" s="2081"/>
    </row>
    <row r="11" spans="2:6" ht="30" x14ac:dyDescent="0.25">
      <c r="B11" s="2093" t="s">
        <v>773</v>
      </c>
      <c r="C11" s="2094"/>
      <c r="D11" s="255" t="s">
        <v>4553</v>
      </c>
    </row>
    <row r="12" spans="2:6" ht="19.5" customHeight="1" x14ac:dyDescent="0.25">
      <c r="B12" s="2095" t="s">
        <v>775</v>
      </c>
      <c r="C12" s="2095"/>
      <c r="D12" s="914" t="s">
        <v>4547</v>
      </c>
    </row>
    <row r="13" spans="2:6" ht="15" x14ac:dyDescent="0.25">
      <c r="B13" s="2082" t="s">
        <v>776</v>
      </c>
      <c r="C13" s="2082"/>
      <c r="D13" s="915" t="s">
        <v>1098</v>
      </c>
    </row>
    <row r="14" spans="2:6" ht="15" x14ac:dyDescent="0.25">
      <c r="B14" s="2082" t="s">
        <v>777</v>
      </c>
      <c r="C14" s="2096"/>
      <c r="D14" s="915" t="s">
        <v>22</v>
      </c>
    </row>
    <row r="15" spans="2:6" ht="120" x14ac:dyDescent="0.25">
      <c r="B15" s="2082" t="s">
        <v>778</v>
      </c>
      <c r="C15" s="2082"/>
      <c r="D15" s="916" t="s">
        <v>4554</v>
      </c>
    </row>
    <row r="16" spans="2:6" ht="42" customHeight="1" x14ac:dyDescent="0.25">
      <c r="B16" s="2082" t="s">
        <v>779</v>
      </c>
      <c r="C16" s="2082"/>
      <c r="D16" s="256"/>
    </row>
    <row r="17" spans="2:4" ht="15" x14ac:dyDescent="0.25">
      <c r="B17" s="2082" t="s">
        <v>780</v>
      </c>
      <c r="C17" s="2082"/>
      <c r="D17" s="917" t="s">
        <v>1185</v>
      </c>
    </row>
    <row r="18" spans="2:4" ht="15" x14ac:dyDescent="0.25">
      <c r="B18" s="2083" t="s">
        <v>782</v>
      </c>
      <c r="C18" s="2083"/>
      <c r="D18" s="910"/>
    </row>
    <row r="19" spans="2:4" ht="30" x14ac:dyDescent="0.25">
      <c r="B19" s="2084" t="s">
        <v>783</v>
      </c>
      <c r="C19" s="2085"/>
      <c r="D19" s="917" t="s">
        <v>4555</v>
      </c>
    </row>
    <row r="20" spans="2:4" ht="15" x14ac:dyDescent="0.25">
      <c r="B20" s="2082" t="s">
        <v>784</v>
      </c>
      <c r="C20" s="2082"/>
      <c r="D20" s="919" t="s">
        <v>824</v>
      </c>
    </row>
    <row r="21" spans="2:4" ht="15" x14ac:dyDescent="0.25">
      <c r="B21" s="2086" t="s">
        <v>786</v>
      </c>
      <c r="C21" s="918" t="s">
        <v>787</v>
      </c>
      <c r="D21" s="919" t="s">
        <v>824</v>
      </c>
    </row>
    <row r="22" spans="2:4" ht="15" x14ac:dyDescent="0.25">
      <c r="B22" s="2087"/>
      <c r="C22" s="1242" t="s">
        <v>789</v>
      </c>
      <c r="D22" s="919" t="s">
        <v>4556</v>
      </c>
    </row>
    <row r="23" spans="2:4" ht="15" x14ac:dyDescent="0.25">
      <c r="B23" s="2088" t="s">
        <v>791</v>
      </c>
      <c r="C23" s="2088"/>
      <c r="D23" s="919" t="s">
        <v>827</v>
      </c>
    </row>
    <row r="24" spans="2:4" ht="15" x14ac:dyDescent="0.25">
      <c r="B24" s="2088" t="s">
        <v>793</v>
      </c>
      <c r="C24" s="2088"/>
      <c r="D24" s="920" t="s">
        <v>1186</v>
      </c>
    </row>
    <row r="25" spans="2:4" ht="15" x14ac:dyDescent="0.25">
      <c r="B25" s="2082" t="s">
        <v>795</v>
      </c>
      <c r="C25" s="2082"/>
      <c r="D25" s="917" t="s">
        <v>23</v>
      </c>
    </row>
    <row r="26" spans="2:4" ht="15" x14ac:dyDescent="0.25">
      <c r="B26" s="2083" t="s">
        <v>797</v>
      </c>
      <c r="C26" s="2083"/>
      <c r="D26" s="920" t="s">
        <v>4557</v>
      </c>
    </row>
    <row r="27" spans="2:4" ht="15" x14ac:dyDescent="0.25">
      <c r="B27" s="2089" t="s">
        <v>799</v>
      </c>
      <c r="C27" s="2090"/>
      <c r="D27" s="910"/>
    </row>
    <row r="28" spans="2:4" ht="60" x14ac:dyDescent="0.25">
      <c r="B28" s="1243" t="s">
        <v>800</v>
      </c>
      <c r="C28" s="1244"/>
      <c r="D28" s="917" t="s">
        <v>4558</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11" t="s">
        <v>4559</v>
      </c>
    </row>
    <row r="33" spans="2:4" ht="15" x14ac:dyDescent="0.25">
      <c r="B33" s="2079" t="s">
        <v>805</v>
      </c>
      <c r="C33" s="2080"/>
      <c r="D33" s="257" t="s">
        <v>4560</v>
      </c>
    </row>
    <row r="34" spans="2:4" ht="15" x14ac:dyDescent="0.25">
      <c r="B34" s="2079" t="s">
        <v>807</v>
      </c>
      <c r="C34" s="2080"/>
      <c r="D34" s="911" t="s">
        <v>1186</v>
      </c>
    </row>
    <row r="35" spans="2:4" ht="15" x14ac:dyDescent="0.25">
      <c r="B35" s="2079" t="s">
        <v>809</v>
      </c>
      <c r="C35" s="2080"/>
      <c r="D35" s="911" t="s">
        <v>1187</v>
      </c>
    </row>
    <row r="36" spans="2:4" ht="15" x14ac:dyDescent="0.25">
      <c r="B36" s="2079" t="s">
        <v>811</v>
      </c>
      <c r="C36" s="2080"/>
      <c r="D36" s="924" t="s">
        <v>4561</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3.3.1'!A1" display="REGRESAR"/>
    <hyperlink ref="D36" r:id="rId1"/>
    <hyperlink ref="D8" r:id="rId2"/>
  </hyperlinks>
  <pageMargins left="0.7" right="0.7" top="0.75" bottom="0.75" header="0.3" footer="0.3"/>
  <pageSetup orientation="portrait" r:id="rId3"/>
  <drawing r:id="rId4"/>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0"/>
  <dimension ref="A1:AH167"/>
  <sheetViews>
    <sheetView showGridLines="0" zoomScaleNormal="100" workbookViewId="0">
      <pane ySplit="1" topLeftCell="A8" activePane="bottomLeft" state="frozen"/>
      <selection pane="bottomLeft" activeCell="C9" sqref="C9:D9"/>
    </sheetView>
  </sheetViews>
  <sheetFormatPr baseColWidth="10" defaultColWidth="11.42578125" defaultRowHeight="11.25" x14ac:dyDescent="0.2"/>
  <cols>
    <col min="1" max="2" width="15.7109375" style="903" customWidth="1"/>
    <col min="3" max="3" width="11.140625" style="903" customWidth="1"/>
    <col min="4" max="4" width="12.85546875" style="903" customWidth="1"/>
    <col min="5" max="16384" width="11.42578125" style="903"/>
  </cols>
  <sheetData>
    <row r="1" spans="1:18" ht="15" x14ac:dyDescent="0.25">
      <c r="A1" s="1238" t="s">
        <v>730</v>
      </c>
      <c r="C1" s="2077" t="s">
        <v>830</v>
      </c>
      <c r="D1" s="2077"/>
    </row>
    <row r="3" spans="1:18" ht="12.75" customHeight="1" x14ac:dyDescent="0.2">
      <c r="A3" s="2184" t="s">
        <v>732</v>
      </c>
      <c r="B3" s="2184"/>
      <c r="C3" s="2184" t="s">
        <v>1156</v>
      </c>
      <c r="D3" s="2185"/>
      <c r="E3" s="2185"/>
      <c r="F3" s="2185"/>
      <c r="G3" s="2185"/>
      <c r="H3" s="2185"/>
      <c r="I3" s="2185"/>
      <c r="J3" s="2185"/>
      <c r="K3" s="2185"/>
      <c r="L3" s="2185"/>
      <c r="M3" s="2185"/>
      <c r="N3" s="2185"/>
      <c r="O3" s="2185"/>
      <c r="P3" s="2185"/>
      <c r="Q3" s="2185"/>
      <c r="R3" s="2185"/>
    </row>
    <row r="4" spans="1:18" ht="15" x14ac:dyDescent="0.2">
      <c r="A4" s="2184" t="s">
        <v>733</v>
      </c>
      <c r="B4" s="2184"/>
      <c r="C4" s="2184" t="s">
        <v>1097</v>
      </c>
      <c r="D4" s="2185"/>
      <c r="E4" s="2185"/>
      <c r="F4" s="2185"/>
      <c r="G4" s="2185"/>
      <c r="H4" s="2185"/>
      <c r="I4" s="2185"/>
      <c r="J4" s="2185"/>
      <c r="K4" s="2185"/>
      <c r="L4" s="2185"/>
      <c r="M4" s="2185"/>
      <c r="N4" s="2185"/>
      <c r="O4" s="2185"/>
      <c r="P4" s="2185"/>
      <c r="Q4" s="2185"/>
      <c r="R4" s="2185"/>
    </row>
    <row r="5" spans="1:18" ht="15" customHeight="1" x14ac:dyDescent="0.2">
      <c r="A5" s="2184" t="s">
        <v>735</v>
      </c>
      <c r="B5" s="2184"/>
      <c r="C5" s="2184" t="s">
        <v>4562</v>
      </c>
      <c r="D5" s="2185"/>
      <c r="E5" s="2185"/>
      <c r="F5" s="2185"/>
      <c r="G5" s="2185"/>
      <c r="H5" s="2185"/>
      <c r="I5" s="2185"/>
      <c r="J5" s="2185"/>
      <c r="K5" s="2185"/>
      <c r="L5" s="2185"/>
      <c r="M5" s="2185"/>
      <c r="N5" s="2185"/>
      <c r="O5" s="2185"/>
      <c r="P5" s="2185"/>
      <c r="Q5" s="2185"/>
      <c r="R5" s="2185"/>
    </row>
    <row r="6" spans="1:18" ht="15" customHeight="1" x14ac:dyDescent="0.2">
      <c r="A6" s="2184" t="s">
        <v>815</v>
      </c>
      <c r="B6" s="2185"/>
      <c r="C6" s="2184" t="s">
        <v>4563</v>
      </c>
      <c r="D6" s="2185"/>
      <c r="E6" s="2185"/>
      <c r="F6" s="2185"/>
      <c r="G6" s="2185"/>
      <c r="H6" s="2185"/>
      <c r="I6" s="2185"/>
      <c r="J6" s="2185"/>
      <c r="K6" s="2185"/>
      <c r="L6" s="2185"/>
      <c r="M6" s="2185"/>
      <c r="N6" s="2185"/>
      <c r="O6" s="2185"/>
      <c r="P6" s="2185"/>
      <c r="Q6" s="2185"/>
      <c r="R6" s="2185"/>
    </row>
    <row r="7" spans="1:18" s="76" customFormat="1" ht="12.75" x14ac:dyDescent="0.2">
      <c r="C7" s="201"/>
      <c r="D7" s="201"/>
      <c r="E7" s="1257"/>
    </row>
    <row r="8" spans="1:18" s="76" customFormat="1" ht="12.75" x14ac:dyDescent="0.2">
      <c r="C8" s="201"/>
      <c r="D8" s="201"/>
      <c r="E8" s="1257"/>
    </row>
    <row r="9" spans="1:18" ht="57.75" customHeight="1" x14ac:dyDescent="0.2">
      <c r="C9" s="2115" t="s">
        <v>4564</v>
      </c>
      <c r="D9" s="2115"/>
      <c r="H9" s="109" t="s">
        <v>4565</v>
      </c>
    </row>
    <row r="10" spans="1:18" ht="12.75" x14ac:dyDescent="0.2">
      <c r="C10" s="1405" t="s">
        <v>1188</v>
      </c>
      <c r="D10" s="1405" t="s">
        <v>878</v>
      </c>
    </row>
    <row r="11" spans="1:18" ht="12.75" x14ac:dyDescent="0.2">
      <c r="C11" s="33">
        <v>1990</v>
      </c>
      <c r="D11" s="33">
        <v>9.3000000000000007</v>
      </c>
    </row>
    <row r="12" spans="1:18" ht="12.75" x14ac:dyDescent="0.2">
      <c r="C12" s="33">
        <v>1995</v>
      </c>
      <c r="D12" s="33">
        <v>17.899999999999999</v>
      </c>
    </row>
    <row r="13" spans="1:18" ht="12.75" x14ac:dyDescent="0.2">
      <c r="C13" s="231">
        <v>2000</v>
      </c>
      <c r="D13" s="230">
        <v>13</v>
      </c>
    </row>
    <row r="14" spans="1:18" ht="12.75" x14ac:dyDescent="0.2">
      <c r="C14" s="33">
        <v>2005</v>
      </c>
      <c r="D14" s="33">
        <v>13.2</v>
      </c>
    </row>
    <row r="15" spans="1:18" ht="12.75" x14ac:dyDescent="0.2">
      <c r="C15" s="33">
        <v>2006</v>
      </c>
      <c r="D15" s="33">
        <v>11.5</v>
      </c>
    </row>
    <row r="16" spans="1:18" ht="12.75" x14ac:dyDescent="0.2">
      <c r="C16" s="231">
        <v>2007</v>
      </c>
      <c r="D16" s="33">
        <v>11.8</v>
      </c>
    </row>
    <row r="17" spans="3:13" ht="12.75" x14ac:dyDescent="0.2">
      <c r="C17" s="33">
        <v>2008</v>
      </c>
      <c r="D17" s="33">
        <v>11</v>
      </c>
    </row>
    <row r="18" spans="3:13" ht="12.75" x14ac:dyDescent="0.2">
      <c r="C18" s="33">
        <v>2009</v>
      </c>
      <c r="D18" s="33">
        <v>8.1</v>
      </c>
    </row>
    <row r="19" spans="3:13" ht="12.75" x14ac:dyDescent="0.2">
      <c r="C19" s="33">
        <v>2010</v>
      </c>
      <c r="D19" s="230">
        <v>11.7</v>
      </c>
    </row>
    <row r="20" spans="3:13" ht="12.75" x14ac:dyDescent="0.2">
      <c r="C20" s="231">
        <v>2011</v>
      </c>
      <c r="D20" s="230">
        <v>11</v>
      </c>
    </row>
    <row r="21" spans="3:13" ht="12.75" x14ac:dyDescent="0.2">
      <c r="C21" s="33">
        <v>2012</v>
      </c>
      <c r="D21" s="230">
        <v>10</v>
      </c>
    </row>
    <row r="22" spans="3:13" ht="12.75" x14ac:dyDescent="0.2">
      <c r="C22" s="33">
        <v>2013</v>
      </c>
      <c r="D22" s="230">
        <v>9.6999999999999993</v>
      </c>
    </row>
    <row r="23" spans="3:13" ht="12.75" x14ac:dyDescent="0.2">
      <c r="C23" s="33">
        <v>2014</v>
      </c>
      <c r="D23" s="230">
        <v>9.9</v>
      </c>
    </row>
    <row r="24" spans="3:13" ht="12.75" x14ac:dyDescent="0.2">
      <c r="C24" s="889">
        <v>2015</v>
      </c>
      <c r="D24" s="238">
        <v>8.32</v>
      </c>
    </row>
    <row r="25" spans="3:13" ht="12.75" x14ac:dyDescent="0.2">
      <c r="C25" s="33">
        <v>2016</v>
      </c>
      <c r="D25" s="33">
        <v>7.6</v>
      </c>
    </row>
    <row r="26" spans="3:13" ht="12.75" x14ac:dyDescent="0.2">
      <c r="C26" s="33">
        <v>2017</v>
      </c>
      <c r="D26" s="33">
        <v>7.3</v>
      </c>
    </row>
    <row r="27" spans="3:13" ht="15" x14ac:dyDescent="0.2">
      <c r="C27" s="39" t="s">
        <v>5068</v>
      </c>
      <c r="D27" s="39">
        <v>8</v>
      </c>
      <c r="H27" s="1258" t="s">
        <v>4567</v>
      </c>
    </row>
    <row r="28" spans="3:13" ht="12.75" x14ac:dyDescent="0.2">
      <c r="C28" s="1407" t="s">
        <v>4566</v>
      </c>
      <c r="D28" s="4"/>
      <c r="H28" s="1249" t="s">
        <v>4568</v>
      </c>
    </row>
    <row r="29" spans="3:13" ht="12.75" x14ac:dyDescent="0.2">
      <c r="C29" s="4" t="s">
        <v>5069</v>
      </c>
      <c r="D29" s="4"/>
    </row>
    <row r="32" spans="3:13" ht="15" x14ac:dyDescent="0.25">
      <c r="C32" s="1449"/>
      <c r="D32" s="1447"/>
      <c r="E32" s="1448"/>
      <c r="F32" s="1447"/>
      <c r="G32" s="1448"/>
      <c r="H32" s="1447"/>
      <c r="I32" s="1448"/>
      <c r="J32" s="1447"/>
      <c r="K32" s="1448"/>
      <c r="L32" s="1447"/>
      <c r="M32" s="1448"/>
    </row>
    <row r="33" spans="3:13" ht="12.75" x14ac:dyDescent="0.2">
      <c r="C33" s="1447"/>
      <c r="D33" s="1447"/>
      <c r="E33" s="1448"/>
      <c r="F33" s="1447"/>
      <c r="G33" s="1448"/>
      <c r="H33" s="1447"/>
      <c r="I33" s="1448"/>
      <c r="J33" s="1447"/>
      <c r="K33" s="1448"/>
      <c r="L33" s="1447"/>
      <c r="M33" s="1448"/>
    </row>
    <row r="34" spans="3:13" ht="12.75" x14ac:dyDescent="0.2">
      <c r="C34" s="2210" t="s">
        <v>5167</v>
      </c>
      <c r="D34" s="2210"/>
      <c r="E34" s="2210"/>
      <c r="F34" s="2210"/>
      <c r="G34" s="2210"/>
      <c r="H34" s="2210"/>
      <c r="I34" s="2210"/>
      <c r="J34" s="2210"/>
      <c r="K34" s="2210"/>
      <c r="L34" s="2210"/>
      <c r="M34" s="2210"/>
    </row>
    <row r="35" spans="3:13" ht="12.75" x14ac:dyDescent="0.2">
      <c r="C35" s="2211" t="s">
        <v>5071</v>
      </c>
      <c r="D35" s="2209">
        <v>2014</v>
      </c>
      <c r="E35" s="2209"/>
      <c r="F35" s="2209">
        <v>2015</v>
      </c>
      <c r="G35" s="2209"/>
      <c r="H35" s="2209">
        <v>2016</v>
      </c>
      <c r="I35" s="2209"/>
      <c r="J35" s="2209">
        <v>2017</v>
      </c>
      <c r="K35" s="2209"/>
      <c r="L35" s="2209">
        <v>2018</v>
      </c>
      <c r="M35" s="2209"/>
    </row>
    <row r="36" spans="3:13" ht="12.75" x14ac:dyDescent="0.2">
      <c r="C36" s="2211"/>
      <c r="D36" s="1494" t="s">
        <v>5072</v>
      </c>
      <c r="E36" s="1495" t="s">
        <v>5073</v>
      </c>
      <c r="F36" s="1494" t="s">
        <v>5072</v>
      </c>
      <c r="G36" s="1495" t="s">
        <v>5073</v>
      </c>
      <c r="H36" s="1494" t="s">
        <v>5072</v>
      </c>
      <c r="I36" s="1495" t="s">
        <v>5073</v>
      </c>
      <c r="J36" s="1494" t="s">
        <v>5072</v>
      </c>
      <c r="K36" s="1495" t="s">
        <v>5073</v>
      </c>
      <c r="L36" s="1494" t="s">
        <v>5072</v>
      </c>
      <c r="M36" s="1495" t="s">
        <v>5073</v>
      </c>
    </row>
    <row r="37" spans="3:13" ht="12.75" x14ac:dyDescent="0.2">
      <c r="C37" s="43"/>
      <c r="D37" s="43"/>
      <c r="E37" s="1453"/>
      <c r="F37" s="43"/>
      <c r="G37" s="1453"/>
      <c r="H37" s="43"/>
      <c r="I37" s="1453"/>
      <c r="J37" s="43"/>
      <c r="K37" s="1453"/>
      <c r="L37" s="43"/>
      <c r="M37" s="1453"/>
    </row>
    <row r="38" spans="3:13" ht="12.75" x14ac:dyDescent="0.2">
      <c r="C38" s="1450" t="s">
        <v>5074</v>
      </c>
      <c r="D38" s="1454">
        <v>473</v>
      </c>
      <c r="E38" s="1455">
        <v>9.9096628431011258</v>
      </c>
      <c r="F38" s="1451">
        <v>426</v>
      </c>
      <c r="G38" s="1456">
        <v>8.8158110121896165</v>
      </c>
      <c r="H38" s="1451">
        <v>370</v>
      </c>
      <c r="I38" s="1452">
        <v>7.565886603309524</v>
      </c>
      <c r="J38" s="1451">
        <v>354</v>
      </c>
      <c r="K38" s="1457">
        <v>7.1551563310702964</v>
      </c>
      <c r="L38" s="1451">
        <v>408</v>
      </c>
      <c r="M38" s="1457">
        <v>8.1544663791151315</v>
      </c>
    </row>
    <row r="39" spans="3:13" ht="12.75" x14ac:dyDescent="0.2">
      <c r="C39" s="1458"/>
      <c r="D39" s="1459"/>
      <c r="E39" s="1460"/>
      <c r="F39" s="1461"/>
      <c r="G39" s="1462"/>
      <c r="H39" s="1461"/>
      <c r="I39" s="1463"/>
      <c r="J39" s="1461"/>
      <c r="K39" s="1464"/>
      <c r="L39" s="1461"/>
      <c r="M39" s="1464"/>
    </row>
    <row r="40" spans="3:13" ht="12.75" x14ac:dyDescent="0.2">
      <c r="C40" s="1450" t="s">
        <v>5075</v>
      </c>
      <c r="D40" s="1454">
        <v>144</v>
      </c>
      <c r="E40" s="1465">
        <v>9.1319336108426494</v>
      </c>
      <c r="F40" s="1466">
        <v>139</v>
      </c>
      <c r="G40" s="1456">
        <v>8.7282993442472669</v>
      </c>
      <c r="H40" s="1451">
        <v>125</v>
      </c>
      <c r="I40" s="1452">
        <v>7.7776464219715402</v>
      </c>
      <c r="J40" s="1451">
        <v>100</v>
      </c>
      <c r="K40" s="1457">
        <v>6.1675361864766902</v>
      </c>
      <c r="L40" s="1451">
        <v>138</v>
      </c>
      <c r="M40" s="1457">
        <v>8.4396236661725208</v>
      </c>
    </row>
    <row r="41" spans="3:13" ht="12.75" x14ac:dyDescent="0.2">
      <c r="C41" s="1467" t="s">
        <v>5076</v>
      </c>
      <c r="D41" s="1468">
        <v>58</v>
      </c>
      <c r="E41" s="1469">
        <v>17.521652835637834</v>
      </c>
      <c r="F41" s="1470">
        <v>60</v>
      </c>
      <c r="G41" s="1471">
        <v>17.965147613629558</v>
      </c>
      <c r="H41" s="1472">
        <v>56</v>
      </c>
      <c r="I41" s="1254">
        <v>16.627473336658827</v>
      </c>
      <c r="J41" s="1472">
        <v>33</v>
      </c>
      <c r="K41" s="1473">
        <v>9.7178581840562348</v>
      </c>
      <c r="L41" s="1472">
        <v>57</v>
      </c>
      <c r="M41" s="1473">
        <v>16.657509906834839</v>
      </c>
    </row>
    <row r="42" spans="3:13" ht="12.75" x14ac:dyDescent="0.2">
      <c r="C42" s="1467" t="s">
        <v>5077</v>
      </c>
      <c r="D42" s="1468">
        <v>1</v>
      </c>
      <c r="E42" s="1469">
        <v>1.5168752370117558</v>
      </c>
      <c r="F42" s="1470">
        <v>4</v>
      </c>
      <c r="G42" s="1471">
        <v>6.0013202904639025</v>
      </c>
      <c r="H42" s="1472">
        <v>2</v>
      </c>
      <c r="I42" s="1254">
        <v>2.9690329859564741</v>
      </c>
      <c r="J42" s="1472">
        <v>5</v>
      </c>
      <c r="K42" s="1473">
        <v>7.3475385745775164</v>
      </c>
      <c r="L42" s="1472">
        <v>9</v>
      </c>
      <c r="M42" s="1473">
        <v>13.095099522756373</v>
      </c>
    </row>
    <row r="43" spans="3:13" ht="12.75" x14ac:dyDescent="0.2">
      <c r="C43" s="1467" t="s">
        <v>5078</v>
      </c>
      <c r="D43" s="1468">
        <v>20</v>
      </c>
      <c r="E43" s="1469">
        <v>8.6666377778740724</v>
      </c>
      <c r="F43" s="1470">
        <v>16</v>
      </c>
      <c r="G43" s="1471">
        <v>6.8563592732259178</v>
      </c>
      <c r="H43" s="1472">
        <v>17</v>
      </c>
      <c r="I43" s="1254">
        <v>7.2075738882317273</v>
      </c>
      <c r="J43" s="1472">
        <v>22</v>
      </c>
      <c r="K43" s="1473">
        <v>9.2315955554063578</v>
      </c>
      <c r="L43" s="1472">
        <v>13</v>
      </c>
      <c r="M43" s="1473">
        <v>5.401564791769677</v>
      </c>
    </row>
    <row r="44" spans="3:13" ht="12.75" x14ac:dyDescent="0.2">
      <c r="C44" s="1467" t="s">
        <v>5079</v>
      </c>
      <c r="D44" s="1468">
        <v>3</v>
      </c>
      <c r="E44" s="1469">
        <v>8.3703021679082603</v>
      </c>
      <c r="F44" s="1470">
        <v>3</v>
      </c>
      <c r="G44" s="1471">
        <v>8.2708425231583593</v>
      </c>
      <c r="H44" s="1472">
        <v>1</v>
      </c>
      <c r="I44" s="1254">
        <v>2.7294066269992903</v>
      </c>
      <c r="J44" s="1472">
        <v>0</v>
      </c>
      <c r="K44" s="1473">
        <v>0</v>
      </c>
      <c r="L44" s="1472">
        <v>2</v>
      </c>
      <c r="M44" s="1473">
        <v>5.3554692729950464</v>
      </c>
    </row>
    <row r="45" spans="3:13" ht="12.75" x14ac:dyDescent="0.2">
      <c r="C45" s="1467" t="s">
        <v>5080</v>
      </c>
      <c r="D45" s="1468">
        <v>1</v>
      </c>
      <c r="E45" s="1469">
        <v>5.6708631053646368</v>
      </c>
      <c r="F45" s="1470">
        <v>0</v>
      </c>
      <c r="G45" s="1471">
        <v>0</v>
      </c>
      <c r="H45" s="1472">
        <v>2</v>
      </c>
      <c r="I45" s="1254">
        <v>11.145786892554614</v>
      </c>
      <c r="J45" s="1472">
        <v>0</v>
      </c>
      <c r="K45" s="1473">
        <v>0</v>
      </c>
      <c r="L45" s="1472">
        <v>0</v>
      </c>
      <c r="M45" s="1473">
        <v>0</v>
      </c>
    </row>
    <row r="46" spans="3:13" ht="12.75" x14ac:dyDescent="0.2">
      <c r="C46" s="1467" t="s">
        <v>5081</v>
      </c>
      <c r="D46" s="1468">
        <v>4</v>
      </c>
      <c r="E46" s="1469">
        <v>6.657567990413102</v>
      </c>
      <c r="F46" s="1470">
        <v>3</v>
      </c>
      <c r="G46" s="1471">
        <v>4.9390846229832075</v>
      </c>
      <c r="H46" s="1472">
        <v>3</v>
      </c>
      <c r="I46" s="1254">
        <v>4.8909322116795462</v>
      </c>
      <c r="J46" s="1472">
        <v>2</v>
      </c>
      <c r="K46" s="1473">
        <v>3.2304437014423932</v>
      </c>
      <c r="L46" s="1472">
        <v>1</v>
      </c>
      <c r="M46" s="1473">
        <v>1.6005890167581669</v>
      </c>
    </row>
    <row r="47" spans="3:13" ht="12.75" x14ac:dyDescent="0.2">
      <c r="C47" s="1467" t="s">
        <v>5082</v>
      </c>
      <c r="D47" s="1468">
        <v>2</v>
      </c>
      <c r="E47" s="1469">
        <v>6.968641114982578</v>
      </c>
      <c r="F47" s="1470">
        <v>2</v>
      </c>
      <c r="G47" s="1471">
        <v>6.8948874409625267</v>
      </c>
      <c r="H47" s="1472">
        <v>1</v>
      </c>
      <c r="I47" s="1254">
        <v>3.4141345168999657</v>
      </c>
      <c r="J47" s="1472">
        <v>0</v>
      </c>
      <c r="K47" s="1473">
        <v>0</v>
      </c>
      <c r="L47" s="1472">
        <v>0</v>
      </c>
      <c r="M47" s="1473">
        <v>0</v>
      </c>
    </row>
    <row r="48" spans="3:13" ht="12.75" x14ac:dyDescent="0.2">
      <c r="C48" s="1467" t="s">
        <v>5083</v>
      </c>
      <c r="D48" s="1468">
        <v>6</v>
      </c>
      <c r="E48" s="1469">
        <v>4.585262964831033</v>
      </c>
      <c r="F48" s="1470">
        <v>6</v>
      </c>
      <c r="G48" s="1471">
        <v>4.5382346267302021</v>
      </c>
      <c r="H48" s="1472">
        <v>9</v>
      </c>
      <c r="I48" s="1254">
        <v>6.7386958377322035</v>
      </c>
      <c r="J48" s="1472">
        <v>5</v>
      </c>
      <c r="K48" s="1473">
        <v>3.7076860331467136</v>
      </c>
      <c r="L48" s="1472">
        <v>5</v>
      </c>
      <c r="M48" s="1473">
        <v>3.6734453979076056</v>
      </c>
    </row>
    <row r="49" spans="3:13" ht="12.75" x14ac:dyDescent="0.2">
      <c r="C49" s="1467" t="s">
        <v>5084</v>
      </c>
      <c r="D49" s="1468">
        <v>1</v>
      </c>
      <c r="E49" s="1469">
        <v>1.7942691044802899</v>
      </c>
      <c r="F49" s="1470">
        <v>5</v>
      </c>
      <c r="G49" s="1471">
        <v>8.8386070355312008</v>
      </c>
      <c r="H49" s="1472">
        <v>2</v>
      </c>
      <c r="I49" s="1254">
        <v>3.4856565234061834</v>
      </c>
      <c r="J49" s="1472">
        <v>3</v>
      </c>
      <c r="K49" s="1473">
        <v>5.1582730101961864</v>
      </c>
      <c r="L49" s="1472">
        <v>2</v>
      </c>
      <c r="M49" s="1473">
        <v>3.3929359074407084</v>
      </c>
    </row>
    <row r="50" spans="3:13" ht="12.75" x14ac:dyDescent="0.2">
      <c r="C50" s="1467" t="s">
        <v>5085</v>
      </c>
      <c r="D50" s="1468">
        <v>9</v>
      </c>
      <c r="E50" s="1469">
        <v>10.41702836904059</v>
      </c>
      <c r="F50" s="1470">
        <v>12</v>
      </c>
      <c r="G50" s="1471">
        <v>13.677707616203524</v>
      </c>
      <c r="H50" s="1472">
        <v>11</v>
      </c>
      <c r="I50" s="1254">
        <v>12.338201314579267</v>
      </c>
      <c r="J50" s="1472">
        <v>6</v>
      </c>
      <c r="K50" s="1473">
        <v>6.6266856631655671</v>
      </c>
      <c r="L50" s="1472">
        <v>13</v>
      </c>
      <c r="M50" s="1473">
        <v>14.143194403646767</v>
      </c>
    </row>
    <row r="51" spans="3:13" ht="12.75" x14ac:dyDescent="0.2">
      <c r="C51" s="1467" t="s">
        <v>5086</v>
      </c>
      <c r="D51" s="1468">
        <v>1</v>
      </c>
      <c r="E51" s="1469">
        <v>1.489447266119543</v>
      </c>
      <c r="F51" s="1470">
        <v>2</v>
      </c>
      <c r="G51" s="1471">
        <v>2.9439039109763456</v>
      </c>
      <c r="H51" s="1472">
        <v>1</v>
      </c>
      <c r="I51" s="1254">
        <v>1.4550745725718444</v>
      </c>
      <c r="J51" s="1472">
        <v>3</v>
      </c>
      <c r="K51" s="1473">
        <v>4.3165467625899288</v>
      </c>
      <c r="L51" s="1472">
        <v>3</v>
      </c>
      <c r="M51" s="1473">
        <v>4.2706450097513065</v>
      </c>
    </row>
    <row r="52" spans="3:13" ht="12.75" x14ac:dyDescent="0.2">
      <c r="C52" s="1467" t="s">
        <v>5087</v>
      </c>
      <c r="D52" s="1468">
        <v>3</v>
      </c>
      <c r="E52" s="1469">
        <v>14.311611487453487</v>
      </c>
      <c r="F52" s="1470">
        <v>1</v>
      </c>
      <c r="G52" s="1471">
        <v>4.7238887051821061</v>
      </c>
      <c r="H52" s="1472">
        <v>0</v>
      </c>
      <c r="I52" s="1254">
        <v>0</v>
      </c>
      <c r="J52" s="1472">
        <v>2</v>
      </c>
      <c r="K52" s="1473">
        <v>9.2941121799340127</v>
      </c>
      <c r="L52" s="1472">
        <v>1</v>
      </c>
      <c r="M52" s="1473">
        <v>4.613184481247405</v>
      </c>
    </row>
    <row r="53" spans="3:13" ht="12.75" x14ac:dyDescent="0.2">
      <c r="C53" s="1467" t="s">
        <v>5088</v>
      </c>
      <c r="D53" s="1468">
        <v>12</v>
      </c>
      <c r="E53" s="1469">
        <v>14.861969458652762</v>
      </c>
      <c r="F53" s="1470">
        <v>7</v>
      </c>
      <c r="G53" s="1471">
        <v>8.588324785905332</v>
      </c>
      <c r="H53" s="1472">
        <v>4</v>
      </c>
      <c r="I53" s="1254">
        <v>4.8652330446628396</v>
      </c>
      <c r="J53" s="1472">
        <v>8</v>
      </c>
      <c r="K53" s="1473">
        <v>9.6514615932150232</v>
      </c>
      <c r="L53" s="1472">
        <v>8</v>
      </c>
      <c r="M53" s="1473">
        <v>9.5735005504762807</v>
      </c>
    </row>
    <row r="54" spans="3:13" ht="12.75" x14ac:dyDescent="0.2">
      <c r="C54" s="1467" t="s">
        <v>5089</v>
      </c>
      <c r="D54" s="1468">
        <v>3</v>
      </c>
      <c r="E54" s="1469">
        <v>4.9819818323729175</v>
      </c>
      <c r="F54" s="1470">
        <v>2</v>
      </c>
      <c r="G54" s="1471">
        <v>3.2933195013914278</v>
      </c>
      <c r="H54" s="1472">
        <v>3</v>
      </c>
      <c r="I54" s="1254">
        <v>4.9061293909858046</v>
      </c>
      <c r="J54" s="1472">
        <v>1</v>
      </c>
      <c r="K54" s="1473">
        <v>1.6249065678723473</v>
      </c>
      <c r="L54" s="1472">
        <v>2</v>
      </c>
      <c r="M54" s="1473">
        <v>3.2300784909073288</v>
      </c>
    </row>
    <row r="55" spans="3:13" ht="12.75" x14ac:dyDescent="0.2">
      <c r="C55" s="1467" t="s">
        <v>5090</v>
      </c>
      <c r="D55" s="1468">
        <v>1</v>
      </c>
      <c r="E55" s="1469">
        <v>1.6384847293223228</v>
      </c>
      <c r="F55" s="1470">
        <v>0</v>
      </c>
      <c r="G55" s="1471">
        <v>0</v>
      </c>
      <c r="H55" s="1472">
        <v>4</v>
      </c>
      <c r="I55" s="1254">
        <v>6.487082596779163</v>
      </c>
      <c r="J55" s="1472">
        <v>3</v>
      </c>
      <c r="K55" s="1473">
        <v>4.8464483610927127</v>
      </c>
      <c r="L55" s="1472">
        <v>3</v>
      </c>
      <c r="M55" s="1473">
        <v>4.8303733878628821</v>
      </c>
    </row>
    <row r="56" spans="3:13" ht="12.75" x14ac:dyDescent="0.2">
      <c r="C56" s="1467" t="s">
        <v>5091</v>
      </c>
      <c r="D56" s="1468">
        <v>0</v>
      </c>
      <c r="E56" s="1469">
        <v>0</v>
      </c>
      <c r="F56" s="1470">
        <v>0</v>
      </c>
      <c r="G56" s="1471">
        <v>0</v>
      </c>
      <c r="H56" s="1472">
        <v>0</v>
      </c>
      <c r="I56" s="1254">
        <v>0</v>
      </c>
      <c r="J56" s="1472">
        <v>0</v>
      </c>
      <c r="K56" s="1473">
        <v>0</v>
      </c>
      <c r="L56" s="1472">
        <v>0</v>
      </c>
      <c r="M56" s="1473">
        <v>0</v>
      </c>
    </row>
    <row r="57" spans="3:13" ht="12.75" x14ac:dyDescent="0.2">
      <c r="C57" s="1467" t="s">
        <v>5092</v>
      </c>
      <c r="D57" s="1468">
        <v>1</v>
      </c>
      <c r="E57" s="1469">
        <v>13.147515119642389</v>
      </c>
      <c r="F57" s="1470">
        <v>0</v>
      </c>
      <c r="G57" s="1471">
        <v>0</v>
      </c>
      <c r="H57" s="1472">
        <v>1</v>
      </c>
      <c r="I57" s="1254">
        <v>12.943308309603935</v>
      </c>
      <c r="J57" s="1472">
        <v>0</v>
      </c>
      <c r="K57" s="1473">
        <v>0</v>
      </c>
      <c r="L57" s="1472">
        <v>2</v>
      </c>
      <c r="M57" s="1473">
        <v>25.490695895997963</v>
      </c>
    </row>
    <row r="58" spans="3:13" ht="12.75" x14ac:dyDescent="0.2">
      <c r="C58" s="1467" t="s">
        <v>5093</v>
      </c>
      <c r="D58" s="1468">
        <v>4</v>
      </c>
      <c r="E58" s="1469">
        <v>5.2922653541848588</v>
      </c>
      <c r="F58" s="1470">
        <v>7</v>
      </c>
      <c r="G58" s="1471">
        <v>9.170345722033721</v>
      </c>
      <c r="H58" s="1472">
        <v>4</v>
      </c>
      <c r="I58" s="1254">
        <v>5.1929168614010486</v>
      </c>
      <c r="J58" s="1472">
        <v>4</v>
      </c>
      <c r="K58" s="1473">
        <v>5.1486015111145438</v>
      </c>
      <c r="L58" s="1472">
        <v>2</v>
      </c>
      <c r="M58" s="1473">
        <v>2.5532675441396129</v>
      </c>
    </row>
    <row r="59" spans="3:13" ht="12.75" x14ac:dyDescent="0.2">
      <c r="C59" s="1467" t="s">
        <v>5094</v>
      </c>
      <c r="D59" s="1468">
        <v>13</v>
      </c>
      <c r="E59" s="1469">
        <v>9.1948819872261875</v>
      </c>
      <c r="F59" s="1470">
        <v>9</v>
      </c>
      <c r="G59" s="1471">
        <v>6.3381174382737795</v>
      </c>
      <c r="H59" s="1472">
        <v>3</v>
      </c>
      <c r="I59" s="1254">
        <v>2.1083554124997366</v>
      </c>
      <c r="J59" s="1472">
        <v>3</v>
      </c>
      <c r="K59" s="1473">
        <v>2.1045247281655559</v>
      </c>
      <c r="L59" s="1472">
        <v>15</v>
      </c>
      <c r="M59" s="1473">
        <v>10.505010890194622</v>
      </c>
    </row>
    <row r="60" spans="3:13" ht="12.75" x14ac:dyDescent="0.2">
      <c r="C60" s="1467" t="s">
        <v>5095</v>
      </c>
      <c r="D60" s="1468">
        <v>1</v>
      </c>
      <c r="E60" s="1469">
        <v>7.7459333849728882</v>
      </c>
      <c r="F60" s="1470">
        <v>0</v>
      </c>
      <c r="G60" s="1471">
        <v>0</v>
      </c>
      <c r="H60" s="1472">
        <v>1</v>
      </c>
      <c r="I60" s="1254">
        <v>7.5803517283201947</v>
      </c>
      <c r="J60" s="1472">
        <v>0</v>
      </c>
      <c r="K60" s="1473">
        <v>0</v>
      </c>
      <c r="L60" s="1472">
        <v>0</v>
      </c>
      <c r="M60" s="1473">
        <v>0</v>
      </c>
    </row>
    <row r="61" spans="3:13" ht="12.75" x14ac:dyDescent="0.2">
      <c r="C61" s="673"/>
      <c r="D61" s="673"/>
      <c r="E61" s="1469"/>
      <c r="F61" s="43"/>
      <c r="G61" s="1462"/>
      <c r="H61" s="43"/>
      <c r="I61" s="1453"/>
      <c r="J61" s="43"/>
      <c r="K61" s="1464"/>
      <c r="L61" s="1472"/>
      <c r="M61" s="1473"/>
    </row>
    <row r="62" spans="3:13" ht="12.75" x14ac:dyDescent="0.2">
      <c r="C62" s="1474" t="s">
        <v>5096</v>
      </c>
      <c r="D62" s="1454">
        <v>60</v>
      </c>
      <c r="E62" s="1465">
        <v>6.3384276685044592</v>
      </c>
      <c r="F62" s="1451">
        <v>54</v>
      </c>
      <c r="G62" s="1456">
        <v>5.6206205997826686</v>
      </c>
      <c r="H62" s="1451">
        <v>50</v>
      </c>
      <c r="I62" s="1452">
        <v>5.1280841580147341</v>
      </c>
      <c r="J62" s="1451">
        <v>46</v>
      </c>
      <c r="K62" s="1457">
        <v>4.6507489727910958</v>
      </c>
      <c r="L62" s="1451">
        <v>73</v>
      </c>
      <c r="M62" s="1457">
        <v>7.2787678342275584</v>
      </c>
    </row>
    <row r="63" spans="3:13" ht="12.75" x14ac:dyDescent="0.2">
      <c r="C63" s="1467" t="s">
        <v>5097</v>
      </c>
      <c r="D63" s="1468">
        <v>24</v>
      </c>
      <c r="E63" s="1469">
        <v>8.2915588476115136</v>
      </c>
      <c r="F63" s="1475">
        <v>20</v>
      </c>
      <c r="G63" s="1462">
        <v>6.8119658992987082</v>
      </c>
      <c r="H63" s="1475">
        <v>14</v>
      </c>
      <c r="I63" s="1254">
        <v>4.6998949237777756</v>
      </c>
      <c r="J63" s="1475">
        <v>16</v>
      </c>
      <c r="K63" s="1473">
        <v>5.2967153743784632</v>
      </c>
      <c r="L63" s="1472">
        <v>34</v>
      </c>
      <c r="M63" s="1473">
        <v>11.103636114249884</v>
      </c>
    </row>
    <row r="64" spans="3:13" ht="12.75" x14ac:dyDescent="0.2">
      <c r="C64" s="1467" t="s">
        <v>5098</v>
      </c>
      <c r="D64" s="1468">
        <v>5</v>
      </c>
      <c r="E64" s="1469">
        <v>5.7155268001051658</v>
      </c>
      <c r="F64" s="1475">
        <v>2</v>
      </c>
      <c r="G64" s="1462">
        <v>2.2570815934996049</v>
      </c>
      <c r="H64" s="1475">
        <v>1</v>
      </c>
      <c r="I64" s="1254">
        <v>1.1148147735253788</v>
      </c>
      <c r="J64" s="1475">
        <v>2</v>
      </c>
      <c r="K64" s="1473">
        <v>2.2028129921910278</v>
      </c>
      <c r="L64" s="1472">
        <v>3</v>
      </c>
      <c r="M64" s="1473">
        <v>3.2660882061554877</v>
      </c>
    </row>
    <row r="65" spans="3:13" ht="12.75" x14ac:dyDescent="0.2">
      <c r="C65" s="1467" t="s">
        <v>5099</v>
      </c>
      <c r="D65" s="1468">
        <v>5</v>
      </c>
      <c r="E65" s="1469">
        <v>5.7880419054233956</v>
      </c>
      <c r="F65" s="1475">
        <v>2</v>
      </c>
      <c r="G65" s="1462">
        <v>2.2815943781514521</v>
      </c>
      <c r="H65" s="1475">
        <v>4</v>
      </c>
      <c r="I65" s="1254">
        <v>4.4972622915800002</v>
      </c>
      <c r="J65" s="1475">
        <v>2</v>
      </c>
      <c r="K65" s="1473">
        <v>2.2173686486246771</v>
      </c>
      <c r="L65" s="1472">
        <v>5</v>
      </c>
      <c r="M65" s="1473">
        <v>5.4678870990671786</v>
      </c>
    </row>
    <row r="66" spans="3:13" ht="12.75" x14ac:dyDescent="0.2">
      <c r="C66" s="1467" t="s">
        <v>5100</v>
      </c>
      <c r="D66" s="1468">
        <v>0</v>
      </c>
      <c r="E66" s="1469">
        <v>0</v>
      </c>
      <c r="F66" s="1475">
        <v>0</v>
      </c>
      <c r="G66" s="1462">
        <v>0</v>
      </c>
      <c r="H66" s="1472">
        <v>0</v>
      </c>
      <c r="I66" s="1254">
        <v>0</v>
      </c>
      <c r="J66" s="1475">
        <v>1</v>
      </c>
      <c r="K66" s="1473">
        <v>14.427932477276007</v>
      </c>
      <c r="L66" s="1472">
        <v>0</v>
      </c>
      <c r="M66" s="1473">
        <v>0</v>
      </c>
    </row>
    <row r="67" spans="3:13" ht="12.75" x14ac:dyDescent="0.2">
      <c r="C67" s="1467" t="s">
        <v>5101</v>
      </c>
      <c r="D67" s="1468">
        <v>2</v>
      </c>
      <c r="E67" s="1469">
        <v>7.2857090816363703</v>
      </c>
      <c r="F67" s="1475">
        <v>0</v>
      </c>
      <c r="G67" s="1462">
        <v>0</v>
      </c>
      <c r="H67" s="1475">
        <v>0</v>
      </c>
      <c r="I67" s="1254">
        <v>0</v>
      </c>
      <c r="J67" s="1475">
        <v>0</v>
      </c>
      <c r="K67" s="1473">
        <v>0</v>
      </c>
      <c r="L67" s="1472">
        <v>0</v>
      </c>
      <c r="M67" s="1473">
        <v>0</v>
      </c>
    </row>
    <row r="68" spans="3:13" ht="12.75" x14ac:dyDescent="0.2">
      <c r="C68" s="1467" t="s">
        <v>5102</v>
      </c>
      <c r="D68" s="1468">
        <v>4</v>
      </c>
      <c r="E68" s="1469">
        <v>8.7734690296543256</v>
      </c>
      <c r="F68" s="1475">
        <v>3</v>
      </c>
      <c r="G68" s="1462">
        <v>6.4977257959714096</v>
      </c>
      <c r="H68" s="1475">
        <v>3</v>
      </c>
      <c r="I68" s="1254">
        <v>6.4220576272637757</v>
      </c>
      <c r="J68" s="1475">
        <v>1</v>
      </c>
      <c r="K68" s="1473">
        <v>2.1156409334207797</v>
      </c>
      <c r="L68" s="1472">
        <v>1</v>
      </c>
      <c r="M68" s="1473">
        <v>2.0920064433798458</v>
      </c>
    </row>
    <row r="69" spans="3:13" ht="12.75" x14ac:dyDescent="0.2">
      <c r="C69" s="1467" t="s">
        <v>5103</v>
      </c>
      <c r="D69" s="1468">
        <v>1</v>
      </c>
      <c r="E69" s="1469">
        <v>2.6306097753459254</v>
      </c>
      <c r="F69" s="1475">
        <v>1</v>
      </c>
      <c r="G69" s="1462">
        <v>2.5946394748449704</v>
      </c>
      <c r="H69" s="1475">
        <v>2</v>
      </c>
      <c r="I69" s="1254">
        <v>5.1226883868654269</v>
      </c>
      <c r="J69" s="1475">
        <v>1</v>
      </c>
      <c r="K69" s="1473">
        <v>2.5300442757748263</v>
      </c>
      <c r="L69" s="1472">
        <v>1</v>
      </c>
      <c r="M69" s="1473">
        <v>2.5</v>
      </c>
    </row>
    <row r="70" spans="3:13" ht="12.75" x14ac:dyDescent="0.2">
      <c r="C70" s="1467" t="s">
        <v>5104</v>
      </c>
      <c r="D70" s="1468">
        <v>3</v>
      </c>
      <c r="E70" s="1469">
        <v>9.6397930657755211</v>
      </c>
      <c r="F70" s="1475">
        <v>2</v>
      </c>
      <c r="G70" s="1462">
        <v>6.3325206598486519</v>
      </c>
      <c r="H70" s="1475">
        <v>4</v>
      </c>
      <c r="I70" s="1254">
        <v>12.464942349641632</v>
      </c>
      <c r="J70" s="1475">
        <v>0</v>
      </c>
      <c r="K70" s="1473">
        <v>0</v>
      </c>
      <c r="L70" s="1472">
        <v>0</v>
      </c>
      <c r="M70" s="1473">
        <v>0</v>
      </c>
    </row>
    <row r="71" spans="3:13" ht="12.75" x14ac:dyDescent="0.2">
      <c r="C71" s="1467" t="s">
        <v>5105</v>
      </c>
      <c r="D71" s="1468">
        <v>0</v>
      </c>
      <c r="E71" s="1469">
        <v>0</v>
      </c>
      <c r="F71" s="1475">
        <v>2</v>
      </c>
      <c r="G71" s="1462">
        <v>9.0501832662111408</v>
      </c>
      <c r="H71" s="1475">
        <v>3</v>
      </c>
      <c r="I71" s="1254">
        <v>13.367792531859905</v>
      </c>
      <c r="J71" s="1475">
        <v>1</v>
      </c>
      <c r="K71" s="1473">
        <v>4.3886597033266037</v>
      </c>
      <c r="L71" s="1472">
        <v>3</v>
      </c>
      <c r="M71" s="1473">
        <v>12.972412003805243</v>
      </c>
    </row>
    <row r="72" spans="3:13" ht="12.75" x14ac:dyDescent="0.2">
      <c r="C72" s="1467" t="s">
        <v>5106</v>
      </c>
      <c r="D72" s="1468">
        <v>6</v>
      </c>
      <c r="E72" s="1469">
        <v>3.3030916938254209</v>
      </c>
      <c r="F72" s="1475">
        <v>10</v>
      </c>
      <c r="G72" s="1462">
        <v>5.4123390505674838</v>
      </c>
      <c r="H72" s="1475">
        <v>11</v>
      </c>
      <c r="I72" s="1254">
        <v>5.8525269615276159</v>
      </c>
      <c r="J72" s="1475">
        <v>16</v>
      </c>
      <c r="K72" s="1473">
        <v>8.3714408296097869</v>
      </c>
      <c r="L72" s="1472">
        <v>19</v>
      </c>
      <c r="M72" s="1473">
        <v>9.7833754705031222</v>
      </c>
    </row>
    <row r="73" spans="3:13" ht="12.75" x14ac:dyDescent="0.2">
      <c r="C73" s="1467" t="s">
        <v>5107</v>
      </c>
      <c r="D73" s="1468">
        <v>0</v>
      </c>
      <c r="E73" s="1469">
        <v>0</v>
      </c>
      <c r="F73" s="1475">
        <v>0</v>
      </c>
      <c r="G73" s="1462">
        <v>0</v>
      </c>
      <c r="H73" s="1475">
        <v>0</v>
      </c>
      <c r="I73" s="1254">
        <v>0</v>
      </c>
      <c r="J73" s="1475">
        <v>0</v>
      </c>
      <c r="K73" s="1473">
        <v>0</v>
      </c>
      <c r="L73" s="1472">
        <v>0</v>
      </c>
      <c r="M73" s="1473">
        <v>0</v>
      </c>
    </row>
    <row r="74" spans="3:13" ht="12.75" x14ac:dyDescent="0.2">
      <c r="C74" s="1467" t="s">
        <v>5108</v>
      </c>
      <c r="D74" s="1468">
        <v>0</v>
      </c>
      <c r="E74" s="1469">
        <v>0</v>
      </c>
      <c r="F74" s="1475">
        <v>0</v>
      </c>
      <c r="G74" s="1462">
        <v>0</v>
      </c>
      <c r="H74" s="1475">
        <v>1</v>
      </c>
      <c r="I74" s="1254">
        <v>4.709206498704968</v>
      </c>
      <c r="J74" s="1475">
        <v>1</v>
      </c>
      <c r="K74" s="1473">
        <v>4.655710228595372</v>
      </c>
      <c r="L74" s="1472">
        <v>1</v>
      </c>
      <c r="M74" s="1473">
        <v>4.6032038298655857</v>
      </c>
    </row>
    <row r="75" spans="3:13" ht="12.75" x14ac:dyDescent="0.2">
      <c r="C75" s="1467" t="s">
        <v>5109</v>
      </c>
      <c r="D75" s="1468">
        <v>7</v>
      </c>
      <c r="E75" s="1469">
        <v>14.085357265026058</v>
      </c>
      <c r="F75" s="1475">
        <v>7</v>
      </c>
      <c r="G75" s="1462">
        <v>13.871274571972098</v>
      </c>
      <c r="H75" s="1475">
        <v>6</v>
      </c>
      <c r="I75" s="1254">
        <v>11.719207781553967</v>
      </c>
      <c r="J75" s="1475">
        <v>3</v>
      </c>
      <c r="K75" s="1473">
        <v>5.7770075101097635</v>
      </c>
      <c r="L75" s="1472">
        <v>2</v>
      </c>
      <c r="M75" s="1473">
        <v>3.7985983172209452</v>
      </c>
    </row>
    <row r="76" spans="3:13" ht="12.75" x14ac:dyDescent="0.2">
      <c r="C76" s="1467" t="s">
        <v>5110</v>
      </c>
      <c r="D76" s="1468">
        <v>1</v>
      </c>
      <c r="E76" s="1469">
        <v>3.4025178632187818</v>
      </c>
      <c r="F76" s="1475">
        <v>4</v>
      </c>
      <c r="G76" s="1462">
        <v>13.300525370752144</v>
      </c>
      <c r="H76" s="1475">
        <v>1</v>
      </c>
      <c r="I76" s="1254">
        <v>3.2451728054518907</v>
      </c>
      <c r="J76" s="1475">
        <v>2</v>
      </c>
      <c r="K76" s="1473">
        <v>6.3399480124262988</v>
      </c>
      <c r="L76" s="1472">
        <v>1</v>
      </c>
      <c r="M76" s="1473">
        <v>3.0988534242330337</v>
      </c>
    </row>
    <row r="77" spans="3:13" ht="12.75" x14ac:dyDescent="0.2">
      <c r="C77" s="1467" t="s">
        <v>5111</v>
      </c>
      <c r="D77" s="1468">
        <v>2</v>
      </c>
      <c r="E77" s="1469">
        <v>11.24859392575928</v>
      </c>
      <c r="F77" s="1475">
        <v>1</v>
      </c>
      <c r="G77" s="1462">
        <v>5.537405171936431</v>
      </c>
      <c r="H77" s="1475">
        <v>0</v>
      </c>
      <c r="I77" s="1254">
        <v>0</v>
      </c>
      <c r="J77" s="1475">
        <v>0</v>
      </c>
      <c r="K77" s="1473">
        <v>0</v>
      </c>
      <c r="L77" s="1472">
        <v>3</v>
      </c>
      <c r="M77" s="1473">
        <v>15.977844056242011</v>
      </c>
    </row>
    <row r="78" spans="3:13" ht="12.75" x14ac:dyDescent="0.2">
      <c r="C78" s="1467"/>
      <c r="D78" s="1476"/>
      <c r="E78" s="1469"/>
      <c r="F78" s="1472"/>
      <c r="G78" s="1462"/>
      <c r="H78" s="1472"/>
      <c r="I78" s="1254"/>
      <c r="J78" s="1472"/>
      <c r="K78" s="1464"/>
      <c r="L78" s="1472"/>
      <c r="M78" s="1464"/>
    </row>
    <row r="79" spans="3:13" ht="12.75" x14ac:dyDescent="0.2">
      <c r="C79" s="1477" t="s">
        <v>5112</v>
      </c>
      <c r="D79" s="1454">
        <v>34</v>
      </c>
      <c r="E79" s="1465">
        <v>6.5785527570908098</v>
      </c>
      <c r="F79" s="1466">
        <v>32</v>
      </c>
      <c r="G79" s="1456">
        <v>6.1360986684665892</v>
      </c>
      <c r="H79" s="1478">
        <v>26</v>
      </c>
      <c r="I79" s="1452">
        <v>4.9455607885506465</v>
      </c>
      <c r="J79" s="1478">
        <v>12</v>
      </c>
      <c r="K79" s="1457">
        <v>2.2649329862952681</v>
      </c>
      <c r="L79" s="1479">
        <v>23</v>
      </c>
      <c r="M79" s="1457">
        <v>4.3087702207776388</v>
      </c>
    </row>
    <row r="80" spans="3:13" ht="12.75" x14ac:dyDescent="0.2">
      <c r="C80" s="1467" t="s">
        <v>5113</v>
      </c>
      <c r="D80" s="1468">
        <v>10</v>
      </c>
      <c r="E80" s="1469">
        <v>6.3969294738525511</v>
      </c>
      <c r="F80" s="1475">
        <v>11</v>
      </c>
      <c r="G80" s="1462">
        <v>6.971114237550224</v>
      </c>
      <c r="H80" s="1475">
        <v>8</v>
      </c>
      <c r="I80" s="1254">
        <v>5.0269570572193381</v>
      </c>
      <c r="J80" s="1475">
        <v>6</v>
      </c>
      <c r="K80" s="1473">
        <v>3.7393195684825216</v>
      </c>
      <c r="L80" s="1472">
        <v>9</v>
      </c>
      <c r="M80" s="1473">
        <v>5.5649334990446864</v>
      </c>
    </row>
    <row r="81" spans="3:13" ht="12.75" x14ac:dyDescent="0.2">
      <c r="C81" s="1467" t="s">
        <v>5114</v>
      </c>
      <c r="D81" s="1468">
        <v>1</v>
      </c>
      <c r="E81" s="1469">
        <v>1.6705367434556722</v>
      </c>
      <c r="F81" s="1475">
        <v>3</v>
      </c>
      <c r="G81" s="1462">
        <v>4.9629433562731604</v>
      </c>
      <c r="H81" s="1475">
        <v>0</v>
      </c>
      <c r="I81" s="1254">
        <v>0</v>
      </c>
      <c r="J81" s="1475">
        <v>1</v>
      </c>
      <c r="K81" s="1473">
        <v>1.6259369461652275</v>
      </c>
      <c r="L81" s="1472">
        <v>3</v>
      </c>
      <c r="M81" s="1473">
        <v>4.8381634331607728</v>
      </c>
    </row>
    <row r="82" spans="3:13" ht="12.75" x14ac:dyDescent="0.2">
      <c r="C82" s="1467" t="s">
        <v>5115</v>
      </c>
      <c r="D82" s="1468">
        <v>6</v>
      </c>
      <c r="E82" s="1469">
        <v>5.7037473620168448</v>
      </c>
      <c r="F82" s="1475">
        <v>6</v>
      </c>
      <c r="G82" s="1462">
        <v>5.6343318621466798</v>
      </c>
      <c r="H82" s="1475">
        <v>3</v>
      </c>
      <c r="I82" s="1254">
        <v>2.7840935455431302</v>
      </c>
      <c r="J82" s="1475">
        <v>4</v>
      </c>
      <c r="K82" s="1473">
        <v>3.6700614735296817</v>
      </c>
      <c r="L82" s="1472">
        <v>6</v>
      </c>
      <c r="M82" s="1473">
        <v>5.4449425558560351</v>
      </c>
    </row>
    <row r="83" spans="3:13" ht="12.75" x14ac:dyDescent="0.2">
      <c r="C83" s="1467" t="s">
        <v>5116</v>
      </c>
      <c r="D83" s="1468">
        <v>0</v>
      </c>
      <c r="E83" s="1469">
        <v>0</v>
      </c>
      <c r="F83" s="1475">
        <v>2</v>
      </c>
      <c r="G83" s="1462">
        <v>12.405408758218583</v>
      </c>
      <c r="H83" s="1472">
        <v>4</v>
      </c>
      <c r="I83" s="1254">
        <v>24.740227610094017</v>
      </c>
      <c r="J83" s="1475">
        <v>1</v>
      </c>
      <c r="K83" s="1473">
        <v>6.1667488899852003</v>
      </c>
      <c r="L83" s="1472">
        <v>0</v>
      </c>
      <c r="M83" s="1473">
        <v>0</v>
      </c>
    </row>
    <row r="84" spans="3:13" ht="12.75" x14ac:dyDescent="0.2">
      <c r="C84" s="1467" t="s">
        <v>5117</v>
      </c>
      <c r="D84" s="1468">
        <v>10</v>
      </c>
      <c r="E84" s="1469">
        <v>13.647033134996454</v>
      </c>
      <c r="F84" s="1475">
        <v>6</v>
      </c>
      <c r="G84" s="1462">
        <v>8.1684886934502341</v>
      </c>
      <c r="H84" s="1472">
        <v>4</v>
      </c>
      <c r="I84" s="1254">
        <v>5.4404004134704316</v>
      </c>
      <c r="J84" s="1475">
        <v>0</v>
      </c>
      <c r="K84" s="1473">
        <v>0</v>
      </c>
      <c r="L84" s="1472">
        <v>3</v>
      </c>
      <c r="M84" s="1473">
        <v>4.0752010432514671</v>
      </c>
    </row>
    <row r="85" spans="3:13" ht="12.75" x14ac:dyDescent="0.2">
      <c r="C85" s="1467" t="s">
        <v>5118</v>
      </c>
      <c r="D85" s="1468">
        <v>0</v>
      </c>
      <c r="E85" s="1469">
        <v>0</v>
      </c>
      <c r="F85" s="1475">
        <v>0</v>
      </c>
      <c r="G85" s="1462">
        <v>0</v>
      </c>
      <c r="H85" s="1475">
        <v>2</v>
      </c>
      <c r="I85" s="1254">
        <v>13.354700854700855</v>
      </c>
      <c r="J85" s="1475">
        <v>0</v>
      </c>
      <c r="K85" s="1473">
        <v>0</v>
      </c>
      <c r="L85" s="1472">
        <v>1</v>
      </c>
      <c r="M85" s="1473">
        <v>6.5707339509823246</v>
      </c>
    </row>
    <row r="86" spans="3:13" ht="12.75" x14ac:dyDescent="0.2">
      <c r="C86" s="1467" t="s">
        <v>5119</v>
      </c>
      <c r="D86" s="1468">
        <v>5</v>
      </c>
      <c r="E86" s="1469">
        <v>10.515247108307044</v>
      </c>
      <c r="F86" s="1475">
        <v>2</v>
      </c>
      <c r="G86" s="1462">
        <v>4.1659723379436766</v>
      </c>
      <c r="H86" s="1475">
        <v>1</v>
      </c>
      <c r="I86" s="1254">
        <v>2.0649211200132158</v>
      </c>
      <c r="J86" s="1475">
        <v>0</v>
      </c>
      <c r="K86" s="1473">
        <v>0</v>
      </c>
      <c r="L86" s="1472">
        <v>0</v>
      </c>
      <c r="M86" s="1473">
        <v>0</v>
      </c>
    </row>
    <row r="87" spans="3:13" ht="12.75" x14ac:dyDescent="0.2">
      <c r="C87" s="1467" t="s">
        <v>5120</v>
      </c>
      <c r="D87" s="1468">
        <v>2</v>
      </c>
      <c r="E87" s="1469">
        <v>4.5576774075930899</v>
      </c>
      <c r="F87" s="1475">
        <v>2</v>
      </c>
      <c r="G87" s="1462">
        <v>4.5110068567304218</v>
      </c>
      <c r="H87" s="1475">
        <v>4</v>
      </c>
      <c r="I87" s="1254">
        <v>8.9383477464190744</v>
      </c>
      <c r="J87" s="1475">
        <v>0</v>
      </c>
      <c r="K87" s="1473">
        <v>0</v>
      </c>
      <c r="L87" s="1472">
        <v>1</v>
      </c>
      <c r="M87" s="1473">
        <v>2.1954860806182488</v>
      </c>
    </row>
    <row r="88" spans="3:13" ht="12.75" x14ac:dyDescent="0.2">
      <c r="C88" s="673"/>
      <c r="D88" s="673"/>
      <c r="E88" s="1469"/>
      <c r="F88" s="43"/>
      <c r="G88" s="1462"/>
      <c r="H88" s="43"/>
      <c r="I88" s="1254"/>
      <c r="J88" s="43"/>
      <c r="K88" s="1464"/>
      <c r="L88" s="43"/>
      <c r="M88" s="1473"/>
    </row>
    <row r="89" spans="3:13" ht="12.75" x14ac:dyDescent="0.2">
      <c r="C89" s="1474" t="s">
        <v>5121</v>
      </c>
      <c r="D89" s="1454">
        <v>34</v>
      </c>
      <c r="E89" s="1465">
        <v>7.037093763065192</v>
      </c>
      <c r="F89" s="1480">
        <v>25</v>
      </c>
      <c r="G89" s="1456">
        <v>5.0976090174664472</v>
      </c>
      <c r="H89" s="1451">
        <v>22</v>
      </c>
      <c r="I89" s="1481">
        <v>4.4194011711413097</v>
      </c>
      <c r="J89" s="1451">
        <v>39</v>
      </c>
      <c r="K89" s="1457">
        <v>7.7219771429476562</v>
      </c>
      <c r="L89" s="1451">
        <v>31</v>
      </c>
      <c r="M89" s="1457">
        <v>6.0526541864842276</v>
      </c>
    </row>
    <row r="90" spans="3:13" ht="12.75" x14ac:dyDescent="0.2">
      <c r="C90" s="1467" t="s">
        <v>5122</v>
      </c>
      <c r="D90" s="1468">
        <v>15</v>
      </c>
      <c r="E90" s="1469">
        <v>11.226368494319457</v>
      </c>
      <c r="F90" s="1475">
        <v>8</v>
      </c>
      <c r="G90" s="1462">
        <v>5.9131360316944095</v>
      </c>
      <c r="H90" s="1475">
        <v>7</v>
      </c>
      <c r="I90" s="1254">
        <v>5.1114291555919031</v>
      </c>
      <c r="J90" s="1475">
        <v>15</v>
      </c>
      <c r="K90" s="1473">
        <v>10.825478847014333</v>
      </c>
      <c r="L90" s="1475">
        <v>12</v>
      </c>
      <c r="M90" s="1473">
        <v>8.5634156610600094</v>
      </c>
    </row>
    <row r="91" spans="3:13" ht="12.75" x14ac:dyDescent="0.2">
      <c r="C91" s="1467" t="s">
        <v>5123</v>
      </c>
      <c r="D91" s="1468">
        <v>4</v>
      </c>
      <c r="E91" s="1469">
        <v>9.278589654372535</v>
      </c>
      <c r="F91" s="1475">
        <v>0</v>
      </c>
      <c r="G91" s="1462">
        <v>0</v>
      </c>
      <c r="H91" s="1475">
        <v>1</v>
      </c>
      <c r="I91" s="1254">
        <v>2.2497693986366398</v>
      </c>
      <c r="J91" s="1475">
        <v>0</v>
      </c>
      <c r="K91" s="1473">
        <v>0</v>
      </c>
      <c r="L91" s="1475">
        <v>1</v>
      </c>
      <c r="M91" s="1473">
        <v>2.1857445738890955</v>
      </c>
    </row>
    <row r="92" spans="3:13" ht="12.75" x14ac:dyDescent="0.2">
      <c r="C92" s="1467" t="s">
        <v>5124</v>
      </c>
      <c r="D92" s="1468">
        <v>4</v>
      </c>
      <c r="E92" s="1469">
        <v>8.665323541517731</v>
      </c>
      <c r="F92" s="1475">
        <v>3</v>
      </c>
      <c r="G92" s="1462">
        <v>6.422607578676943</v>
      </c>
      <c r="H92" s="1475">
        <v>3</v>
      </c>
      <c r="I92" s="1254">
        <v>6.3559322033898304</v>
      </c>
      <c r="J92" s="1475">
        <v>2</v>
      </c>
      <c r="K92" s="1473">
        <v>4.1953347877160603</v>
      </c>
      <c r="L92" s="1475">
        <v>2</v>
      </c>
      <c r="M92" s="1473">
        <v>4.1554124246831501</v>
      </c>
    </row>
    <row r="93" spans="3:13" ht="12.75" x14ac:dyDescent="0.2">
      <c r="C93" s="1467" t="s">
        <v>5125</v>
      </c>
      <c r="D93" s="1468">
        <v>1</v>
      </c>
      <c r="E93" s="1469">
        <v>2.5490046136983509</v>
      </c>
      <c r="F93" s="1475">
        <v>2</v>
      </c>
      <c r="G93" s="1462">
        <v>5.0197023316517333</v>
      </c>
      <c r="H93" s="1475">
        <v>2</v>
      </c>
      <c r="I93" s="1254">
        <v>4.9441313161277565</v>
      </c>
      <c r="J93" s="1475">
        <v>4</v>
      </c>
      <c r="K93" s="1473">
        <v>9.7449265476161475</v>
      </c>
      <c r="L93" s="1475">
        <v>1</v>
      </c>
      <c r="M93" s="1473">
        <v>2.401710017532483</v>
      </c>
    </row>
    <row r="94" spans="3:13" ht="12.75" x14ac:dyDescent="0.2">
      <c r="C94" s="1467" t="s">
        <v>5126</v>
      </c>
      <c r="D94" s="1468">
        <v>1</v>
      </c>
      <c r="E94" s="1469">
        <v>1.9597083953907657</v>
      </c>
      <c r="F94" s="1475">
        <v>1</v>
      </c>
      <c r="G94" s="1462">
        <v>1.9328900572135455</v>
      </c>
      <c r="H94" s="1475">
        <v>3</v>
      </c>
      <c r="I94" s="1254">
        <v>5.7173349595974994</v>
      </c>
      <c r="J94" s="1475">
        <v>3</v>
      </c>
      <c r="K94" s="1473">
        <v>5.6394157565276242</v>
      </c>
      <c r="L94" s="1475">
        <v>2</v>
      </c>
      <c r="M94" s="1473">
        <v>3.7105062985844417</v>
      </c>
    </row>
    <row r="95" spans="3:13" ht="12.75" x14ac:dyDescent="0.2">
      <c r="C95" s="1467" t="s">
        <v>5127</v>
      </c>
      <c r="D95" s="1468">
        <v>3</v>
      </c>
      <c r="E95" s="1469">
        <v>13.817243920412675</v>
      </c>
      <c r="F95" s="1475">
        <v>4</v>
      </c>
      <c r="G95" s="1462">
        <v>18.194223334091426</v>
      </c>
      <c r="H95" s="1475">
        <v>0</v>
      </c>
      <c r="I95" s="1254">
        <v>0</v>
      </c>
      <c r="J95" s="1475">
        <v>3</v>
      </c>
      <c r="K95" s="1473">
        <v>13.333333333333334</v>
      </c>
      <c r="L95" s="1475">
        <v>2</v>
      </c>
      <c r="M95" s="1473">
        <v>8.7896633558934703</v>
      </c>
    </row>
    <row r="96" spans="3:13" ht="12.75" x14ac:dyDescent="0.2">
      <c r="C96" s="1467" t="s">
        <v>5128</v>
      </c>
      <c r="D96" s="1468">
        <v>0</v>
      </c>
      <c r="E96" s="1469">
        <v>0</v>
      </c>
      <c r="F96" s="1475">
        <v>1</v>
      </c>
      <c r="G96" s="1462">
        <v>3.9531941808981657</v>
      </c>
      <c r="H96" s="1475">
        <v>1</v>
      </c>
      <c r="I96" s="1254">
        <v>3.9148136548700285</v>
      </c>
      <c r="J96" s="1475">
        <v>1</v>
      </c>
      <c r="K96" s="1473">
        <v>3.8785246092386454</v>
      </c>
      <c r="L96" s="1475">
        <v>1</v>
      </c>
      <c r="M96" s="1473">
        <v>3.843788437884379</v>
      </c>
    </row>
    <row r="97" spans="3:13" ht="12.75" x14ac:dyDescent="0.2">
      <c r="C97" s="1467" t="s">
        <v>5129</v>
      </c>
      <c r="D97" s="1468">
        <v>0</v>
      </c>
      <c r="E97" s="1469">
        <v>0</v>
      </c>
      <c r="F97" s="1475">
        <v>0</v>
      </c>
      <c r="G97" s="1462">
        <v>0</v>
      </c>
      <c r="H97" s="1475">
        <v>0</v>
      </c>
      <c r="I97" s="1254">
        <v>0</v>
      </c>
      <c r="J97" s="1475">
        <v>0</v>
      </c>
      <c r="K97" s="1473">
        <v>0</v>
      </c>
      <c r="L97" s="1475">
        <v>0</v>
      </c>
      <c r="M97" s="1473">
        <v>0</v>
      </c>
    </row>
    <row r="98" spans="3:13" ht="12.75" x14ac:dyDescent="0.2">
      <c r="C98" s="1467" t="s">
        <v>5130</v>
      </c>
      <c r="D98" s="1468">
        <v>0</v>
      </c>
      <c r="E98" s="1469">
        <v>0</v>
      </c>
      <c r="F98" s="1475">
        <v>0</v>
      </c>
      <c r="G98" s="1462">
        <v>0</v>
      </c>
      <c r="H98" s="1475">
        <v>0</v>
      </c>
      <c r="I98" s="1254">
        <v>0</v>
      </c>
      <c r="J98" s="1475">
        <v>1</v>
      </c>
      <c r="K98" s="1473">
        <v>3.2694696920159552</v>
      </c>
      <c r="L98" s="1475">
        <v>1</v>
      </c>
      <c r="M98" s="1473">
        <v>3.2469640885771804</v>
      </c>
    </row>
    <row r="99" spans="3:13" ht="12.75" x14ac:dyDescent="0.2">
      <c r="C99" s="1467" t="s">
        <v>5131</v>
      </c>
      <c r="D99" s="1468">
        <v>6</v>
      </c>
      <c r="E99" s="1469">
        <v>8.5349720479665425</v>
      </c>
      <c r="F99" s="1475">
        <v>6</v>
      </c>
      <c r="G99" s="1462">
        <v>8.3081780165609693</v>
      </c>
      <c r="H99" s="1475">
        <v>5</v>
      </c>
      <c r="I99" s="1254">
        <v>6.7209721214076401</v>
      </c>
      <c r="J99" s="1475">
        <v>10</v>
      </c>
      <c r="K99" s="1473">
        <v>13.059774588290606</v>
      </c>
      <c r="L99" s="1475">
        <v>9</v>
      </c>
      <c r="M99" s="1473">
        <v>11.430168023469944</v>
      </c>
    </row>
    <row r="100" spans="3:13" ht="12.75" x14ac:dyDescent="0.2">
      <c r="C100" s="1467"/>
      <c r="D100" s="1476"/>
      <c r="E100" s="1469"/>
      <c r="F100" s="1472"/>
      <c r="G100" s="1462"/>
      <c r="H100" s="1472"/>
      <c r="I100" s="1254"/>
      <c r="J100" s="1472"/>
      <c r="K100" s="1473"/>
      <c r="L100" s="1472"/>
      <c r="M100" s="1473"/>
    </row>
    <row r="101" spans="3:13" ht="12.75" x14ac:dyDescent="0.2">
      <c r="C101" s="1474" t="s">
        <v>5132</v>
      </c>
      <c r="D101" s="1482">
        <v>48</v>
      </c>
      <c r="E101" s="1465">
        <v>13.338186951362857</v>
      </c>
      <c r="F101" s="1483">
        <v>47</v>
      </c>
      <c r="G101" s="1456">
        <v>12.857619644254285</v>
      </c>
      <c r="H101" s="1451">
        <v>48</v>
      </c>
      <c r="I101" s="1481">
        <v>12.924941097273646</v>
      </c>
      <c r="J101" s="1451">
        <v>55</v>
      </c>
      <c r="K101" s="1457">
        <v>14.583598489669511</v>
      </c>
      <c r="L101" s="1451">
        <v>44</v>
      </c>
      <c r="M101" s="1457">
        <v>11.493622345691589</v>
      </c>
    </row>
    <row r="102" spans="3:13" ht="12.75" x14ac:dyDescent="0.2">
      <c r="C102" s="1467" t="s">
        <v>5133</v>
      </c>
      <c r="D102" s="1468">
        <v>18</v>
      </c>
      <c r="E102" s="1469">
        <v>26.168496038380457</v>
      </c>
      <c r="F102" s="1475">
        <v>20</v>
      </c>
      <c r="G102" s="1462">
        <v>28.527414845666684</v>
      </c>
      <c r="H102" s="1475">
        <v>17</v>
      </c>
      <c r="I102" s="1254">
        <v>23.7669164522984</v>
      </c>
      <c r="J102" s="1475">
        <v>13</v>
      </c>
      <c r="K102" s="1473">
        <v>17.825556363038025</v>
      </c>
      <c r="L102" s="1475">
        <v>20</v>
      </c>
      <c r="M102" s="1473">
        <v>26.917900403768503</v>
      </c>
    </row>
    <row r="103" spans="3:13" ht="12.75" x14ac:dyDescent="0.2">
      <c r="C103" s="1467" t="s">
        <v>5134</v>
      </c>
      <c r="D103" s="1468">
        <v>4</v>
      </c>
      <c r="E103" s="1469">
        <v>7.5171014056979626</v>
      </c>
      <c r="F103" s="1475">
        <v>5</v>
      </c>
      <c r="G103" s="1462">
        <v>9.2886733916662028</v>
      </c>
      <c r="H103" s="1475">
        <v>3</v>
      </c>
      <c r="I103" s="1254">
        <v>5.5151114052503862</v>
      </c>
      <c r="J103" s="1475">
        <v>5</v>
      </c>
      <c r="K103" s="1473">
        <v>9.0978565449979971</v>
      </c>
      <c r="L103" s="1475">
        <v>2</v>
      </c>
      <c r="M103" s="1473">
        <v>3.6028246144977665</v>
      </c>
    </row>
    <row r="104" spans="3:13" ht="12.75" x14ac:dyDescent="0.2">
      <c r="C104" s="1467" t="s">
        <v>5135</v>
      </c>
      <c r="D104" s="1468">
        <v>3</v>
      </c>
      <c r="E104" s="1469">
        <v>4.8617638479240268</v>
      </c>
      <c r="F104" s="1475">
        <v>8</v>
      </c>
      <c r="G104" s="1462">
        <v>12.720218787763152</v>
      </c>
      <c r="H104" s="1475">
        <v>3</v>
      </c>
      <c r="I104" s="1254">
        <v>4.6788733273027852</v>
      </c>
      <c r="J104" s="1475">
        <v>8</v>
      </c>
      <c r="K104" s="1473">
        <v>12.242711760654986</v>
      </c>
      <c r="L104" s="1475">
        <v>8</v>
      </c>
      <c r="M104" s="1473">
        <v>12.019050194558377</v>
      </c>
    </row>
    <row r="105" spans="3:13" ht="12.75" x14ac:dyDescent="0.2">
      <c r="C105" s="1467" t="s">
        <v>5136</v>
      </c>
      <c r="D105" s="1468">
        <v>1</v>
      </c>
      <c r="E105" s="1469">
        <v>4.5587162654996352</v>
      </c>
      <c r="F105" s="1475">
        <v>1</v>
      </c>
      <c r="G105" s="1462">
        <v>4.4841038518452088</v>
      </c>
      <c r="H105" s="1475">
        <v>9</v>
      </c>
      <c r="I105" s="1254">
        <v>39.686039333274543</v>
      </c>
      <c r="J105" s="1475">
        <v>2</v>
      </c>
      <c r="K105" s="1473">
        <v>8.6779190350154032</v>
      </c>
      <c r="L105" s="1475">
        <v>2</v>
      </c>
      <c r="M105" s="1473">
        <v>8.5400742986463989</v>
      </c>
    </row>
    <row r="106" spans="3:13" ht="12.75" x14ac:dyDescent="0.2">
      <c r="C106" s="1467" t="s">
        <v>5137</v>
      </c>
      <c r="D106" s="1468">
        <v>8</v>
      </c>
      <c r="E106" s="1469">
        <v>19.724838502884758</v>
      </c>
      <c r="F106" s="1475">
        <v>6</v>
      </c>
      <c r="G106" s="1462">
        <v>14.49625513409036</v>
      </c>
      <c r="H106" s="1475">
        <v>3</v>
      </c>
      <c r="I106" s="1254">
        <v>7.0880094506792677</v>
      </c>
      <c r="J106" s="1475">
        <v>15</v>
      </c>
      <c r="K106" s="1473">
        <v>34.681279045571202</v>
      </c>
      <c r="L106" s="1475">
        <v>7</v>
      </c>
      <c r="M106" s="1473">
        <v>15.852526213284417</v>
      </c>
    </row>
    <row r="107" spans="3:13" ht="12.75" x14ac:dyDescent="0.2">
      <c r="C107" s="1467" t="s">
        <v>5138</v>
      </c>
      <c r="D107" s="1468">
        <v>2</v>
      </c>
      <c r="E107" s="1469">
        <v>6.5757027782344242</v>
      </c>
      <c r="F107" s="1475">
        <v>2</v>
      </c>
      <c r="G107" s="1462">
        <v>6.4949826259214749</v>
      </c>
      <c r="H107" s="1475">
        <v>5</v>
      </c>
      <c r="I107" s="1254">
        <v>16.035920461834507</v>
      </c>
      <c r="J107" s="1475">
        <v>3</v>
      </c>
      <c r="K107" s="1473">
        <v>9.5023914351778522</v>
      </c>
      <c r="L107" s="1475">
        <v>2</v>
      </c>
      <c r="M107" s="1473">
        <v>6.2593890836254378</v>
      </c>
    </row>
    <row r="108" spans="3:13" ht="12.75" x14ac:dyDescent="0.2">
      <c r="C108" s="1467" t="s">
        <v>5139</v>
      </c>
      <c r="D108" s="1468">
        <v>2</v>
      </c>
      <c r="E108" s="1469">
        <v>10.48163094177454</v>
      </c>
      <c r="F108" s="1475">
        <v>1</v>
      </c>
      <c r="G108" s="1462">
        <v>5.1904910204505343</v>
      </c>
      <c r="H108" s="1475">
        <v>2</v>
      </c>
      <c r="I108" s="1254">
        <v>10.293890575943179</v>
      </c>
      <c r="J108" s="1475">
        <v>4</v>
      </c>
      <c r="K108" s="1473">
        <v>20.42796588529697</v>
      </c>
      <c r="L108" s="1475">
        <v>1</v>
      </c>
      <c r="M108" s="1473">
        <v>5.0676531698170582</v>
      </c>
    </row>
    <row r="109" spans="3:13" ht="12.75" x14ac:dyDescent="0.2">
      <c r="C109" s="1467" t="s">
        <v>5140</v>
      </c>
      <c r="D109" s="1468">
        <v>2</v>
      </c>
      <c r="E109" s="1469">
        <v>9.5771680314131107</v>
      </c>
      <c r="F109" s="1475">
        <v>0</v>
      </c>
      <c r="G109" s="1462">
        <v>0</v>
      </c>
      <c r="H109" s="1475">
        <v>0</v>
      </c>
      <c r="I109" s="1254">
        <v>0</v>
      </c>
      <c r="J109" s="1475">
        <v>0</v>
      </c>
      <c r="K109" s="1473">
        <v>0</v>
      </c>
      <c r="L109" s="1475">
        <v>0</v>
      </c>
      <c r="M109" s="1473">
        <v>0</v>
      </c>
    </row>
    <row r="110" spans="3:13" ht="12.75" x14ac:dyDescent="0.2">
      <c r="C110" s="1467" t="s">
        <v>5141</v>
      </c>
      <c r="D110" s="1468">
        <v>0</v>
      </c>
      <c r="E110" s="1469">
        <v>0</v>
      </c>
      <c r="F110" s="1475">
        <v>0</v>
      </c>
      <c r="G110" s="1462">
        <v>0</v>
      </c>
      <c r="H110" s="1475">
        <v>1</v>
      </c>
      <c r="I110" s="1254">
        <v>8.5925416738271192</v>
      </c>
      <c r="J110" s="1475">
        <v>0</v>
      </c>
      <c r="K110" s="1473">
        <v>0</v>
      </c>
      <c r="L110" s="1475">
        <v>1</v>
      </c>
      <c r="M110" s="1473">
        <v>8.5375224109963277</v>
      </c>
    </row>
    <row r="111" spans="3:13" ht="12.75" x14ac:dyDescent="0.2">
      <c r="C111" s="1467" t="s">
        <v>5142</v>
      </c>
      <c r="D111" s="1468">
        <v>3</v>
      </c>
      <c r="E111" s="1469">
        <v>12.456919818959431</v>
      </c>
      <c r="F111" s="1475">
        <v>4</v>
      </c>
      <c r="G111" s="1462">
        <v>16.28332994097293</v>
      </c>
      <c r="H111" s="1475">
        <v>4</v>
      </c>
      <c r="I111" s="1254">
        <v>15.946420028703555</v>
      </c>
      <c r="J111" s="1475">
        <v>4</v>
      </c>
      <c r="K111" s="1473">
        <v>15.63293860163364</v>
      </c>
      <c r="L111" s="1475">
        <v>1</v>
      </c>
      <c r="M111" s="1473">
        <v>3.8318580679771621</v>
      </c>
    </row>
    <row r="112" spans="3:13" ht="12.75" x14ac:dyDescent="0.2">
      <c r="C112" s="1467" t="s">
        <v>5143</v>
      </c>
      <c r="D112" s="1468">
        <v>5</v>
      </c>
      <c r="E112" s="1469">
        <v>65.061808718282379</v>
      </c>
      <c r="F112" s="1475">
        <v>0</v>
      </c>
      <c r="G112" s="1462">
        <v>0</v>
      </c>
      <c r="H112" s="1475">
        <v>1</v>
      </c>
      <c r="I112" s="1254">
        <v>12.807377049180328</v>
      </c>
      <c r="J112" s="1475">
        <v>1</v>
      </c>
      <c r="K112" s="1473">
        <v>12.73074474856779</v>
      </c>
      <c r="L112" s="1475">
        <v>0</v>
      </c>
      <c r="M112" s="1473">
        <v>0</v>
      </c>
    </row>
    <row r="113" spans="3:13" ht="12.75" x14ac:dyDescent="0.2">
      <c r="C113" s="1467"/>
      <c r="D113" s="1467"/>
      <c r="E113" s="1469"/>
      <c r="F113" s="1447"/>
      <c r="G113" s="1462"/>
      <c r="H113" s="1447"/>
      <c r="I113" s="1254"/>
      <c r="J113" s="1447"/>
      <c r="K113" s="1473"/>
      <c r="L113" s="1447"/>
      <c r="M113" s="1473"/>
    </row>
    <row r="114" spans="3:13" ht="12.75" x14ac:dyDescent="0.2">
      <c r="C114" s="1474" t="s">
        <v>5144</v>
      </c>
      <c r="D114" s="1482">
        <v>55</v>
      </c>
      <c r="E114" s="1465">
        <v>11.913245579644379</v>
      </c>
      <c r="F114" s="1451">
        <v>46</v>
      </c>
      <c r="G114" s="1456">
        <v>9.8298369742907035</v>
      </c>
      <c r="H114" s="1451">
        <v>42</v>
      </c>
      <c r="I114" s="1481">
        <v>8.8558644799709878</v>
      </c>
      <c r="J114" s="1451">
        <v>38</v>
      </c>
      <c r="K114" s="1457">
        <v>7.9076387790605729</v>
      </c>
      <c r="L114" s="1451">
        <v>42</v>
      </c>
      <c r="M114" s="1457">
        <v>8.6284290301440336</v>
      </c>
    </row>
    <row r="115" spans="3:13" ht="12.75" x14ac:dyDescent="0.2">
      <c r="C115" s="1467" t="s">
        <v>5145</v>
      </c>
      <c r="D115" s="1468">
        <v>26</v>
      </c>
      <c r="E115" s="1469">
        <v>20.233305577388503</v>
      </c>
      <c r="F115" s="1475">
        <v>23</v>
      </c>
      <c r="G115" s="1471">
        <v>17.629654612070947</v>
      </c>
      <c r="H115" s="1475">
        <v>20</v>
      </c>
      <c r="I115" s="1254">
        <v>15.101177891875567</v>
      </c>
      <c r="J115" s="1475">
        <v>18</v>
      </c>
      <c r="K115" s="1473">
        <v>13.392857142857144</v>
      </c>
      <c r="L115" s="1475">
        <v>14</v>
      </c>
      <c r="M115" s="1473">
        <v>10.269350390235315</v>
      </c>
    </row>
    <row r="116" spans="3:13" ht="12.75" x14ac:dyDescent="0.2">
      <c r="C116" s="1467" t="s">
        <v>5146</v>
      </c>
      <c r="D116" s="1468">
        <v>7</v>
      </c>
      <c r="E116" s="1469">
        <v>20.079169296081691</v>
      </c>
      <c r="F116" s="1475">
        <v>1</v>
      </c>
      <c r="G116" s="1471">
        <v>2.8223075186272295</v>
      </c>
      <c r="H116" s="1475">
        <v>0</v>
      </c>
      <c r="I116" s="1254">
        <v>0</v>
      </c>
      <c r="J116" s="1475">
        <v>4</v>
      </c>
      <c r="K116" s="1473">
        <v>10.944810791583441</v>
      </c>
      <c r="L116" s="1475">
        <v>5</v>
      </c>
      <c r="M116" s="1473">
        <v>13.473820367026866</v>
      </c>
    </row>
    <row r="117" spans="3:13" ht="12.75" x14ac:dyDescent="0.2">
      <c r="C117" s="1467" t="s">
        <v>5147</v>
      </c>
      <c r="D117" s="1468">
        <v>2</v>
      </c>
      <c r="E117" s="1469">
        <v>4.0488288762475451</v>
      </c>
      <c r="F117" s="1475">
        <v>0</v>
      </c>
      <c r="G117" s="1471">
        <v>0</v>
      </c>
      <c r="H117" s="1475">
        <v>1</v>
      </c>
      <c r="I117" s="1254">
        <v>1.9708705335146532</v>
      </c>
      <c r="J117" s="1475">
        <v>3</v>
      </c>
      <c r="K117" s="1473">
        <v>5.832377471469953</v>
      </c>
      <c r="L117" s="1475">
        <v>0</v>
      </c>
      <c r="M117" s="1473">
        <v>0</v>
      </c>
    </row>
    <row r="118" spans="3:13" ht="12.75" x14ac:dyDescent="0.2">
      <c r="C118" s="1467" t="s">
        <v>5148</v>
      </c>
      <c r="D118" s="1468">
        <v>0</v>
      </c>
      <c r="E118" s="1469">
        <v>0</v>
      </c>
      <c r="F118" s="1475">
        <v>1</v>
      </c>
      <c r="G118" s="1471">
        <v>7.3632280391723732</v>
      </c>
      <c r="H118" s="1475">
        <v>0</v>
      </c>
      <c r="I118" s="1254">
        <v>0</v>
      </c>
      <c r="J118" s="1475">
        <v>1</v>
      </c>
      <c r="K118" s="1473">
        <v>7.2009793331893137</v>
      </c>
      <c r="L118" s="1475">
        <v>1</v>
      </c>
      <c r="M118" s="1473">
        <v>7.128599942971201</v>
      </c>
    </row>
    <row r="119" spans="3:13" ht="12.75" x14ac:dyDescent="0.2">
      <c r="C119" s="1467" t="s">
        <v>5149</v>
      </c>
      <c r="D119" s="1468">
        <v>2</v>
      </c>
      <c r="E119" s="1469">
        <v>6.6469473894114124</v>
      </c>
      <c r="F119" s="1475">
        <v>3</v>
      </c>
      <c r="G119" s="1471">
        <v>9.9036049121880367</v>
      </c>
      <c r="H119" s="1475">
        <v>4</v>
      </c>
      <c r="I119" s="1254">
        <v>13.126804935678656</v>
      </c>
      <c r="J119" s="1475">
        <v>3</v>
      </c>
      <c r="K119" s="1473">
        <v>9.7888863510294648</v>
      </c>
      <c r="L119" s="1475">
        <v>3</v>
      </c>
      <c r="M119" s="1473">
        <v>9.7345707054318904</v>
      </c>
    </row>
    <row r="120" spans="3:13" ht="12.75" x14ac:dyDescent="0.2">
      <c r="C120" s="1467" t="s">
        <v>5150</v>
      </c>
      <c r="D120" s="1468">
        <v>3</v>
      </c>
      <c r="E120" s="1469">
        <v>9.9674396969898336</v>
      </c>
      <c r="F120" s="1475">
        <v>1</v>
      </c>
      <c r="G120" s="1471">
        <v>3.2655193808575254</v>
      </c>
      <c r="H120" s="1475">
        <v>5</v>
      </c>
      <c r="I120" s="1254">
        <v>16.060129123438152</v>
      </c>
      <c r="J120" s="1475">
        <v>0</v>
      </c>
      <c r="K120" s="1473">
        <v>0</v>
      </c>
      <c r="L120" s="1475">
        <v>5</v>
      </c>
      <c r="M120" s="1473">
        <v>15.566140531116714</v>
      </c>
    </row>
    <row r="121" spans="3:13" ht="12.75" x14ac:dyDescent="0.2">
      <c r="C121" s="1467" t="s">
        <v>5151</v>
      </c>
      <c r="D121" s="1468">
        <v>5</v>
      </c>
      <c r="E121" s="1469">
        <v>11.760278483394487</v>
      </c>
      <c r="F121" s="1475">
        <v>5</v>
      </c>
      <c r="G121" s="1471">
        <v>11.626825411589619</v>
      </c>
      <c r="H121" s="1475">
        <v>4</v>
      </c>
      <c r="I121" s="1254">
        <v>9.1888539201948038</v>
      </c>
      <c r="J121" s="1475">
        <v>2</v>
      </c>
      <c r="K121" s="1473">
        <v>4.5397798206786968</v>
      </c>
      <c r="L121" s="1475">
        <v>4</v>
      </c>
      <c r="M121" s="1473">
        <v>8.9742439199497444</v>
      </c>
    </row>
    <row r="122" spans="3:13" ht="12.75" x14ac:dyDescent="0.2">
      <c r="C122" s="1467" t="s">
        <v>5152</v>
      </c>
      <c r="D122" s="1468">
        <v>1</v>
      </c>
      <c r="E122" s="1469">
        <v>2.2825317842550956</v>
      </c>
      <c r="F122" s="1475">
        <v>5</v>
      </c>
      <c r="G122" s="1471">
        <v>11.37941236714536</v>
      </c>
      <c r="H122" s="1475">
        <v>3</v>
      </c>
      <c r="I122" s="1254">
        <v>6.8160130867451256</v>
      </c>
      <c r="J122" s="1475">
        <v>1</v>
      </c>
      <c r="K122" s="1473">
        <v>2.2679851220175995</v>
      </c>
      <c r="L122" s="1475">
        <v>2</v>
      </c>
      <c r="M122" s="1473">
        <v>4.5273451647953644</v>
      </c>
    </row>
    <row r="123" spans="3:13" ht="12.75" x14ac:dyDescent="0.2">
      <c r="C123" s="1467" t="s">
        <v>5153</v>
      </c>
      <c r="D123" s="1468">
        <v>2</v>
      </c>
      <c r="E123" s="1469">
        <v>11.142682043567886</v>
      </c>
      <c r="F123" s="1475">
        <v>0</v>
      </c>
      <c r="G123" s="1471">
        <v>0</v>
      </c>
      <c r="H123" s="1475">
        <v>0</v>
      </c>
      <c r="I123" s="1254">
        <v>0</v>
      </c>
      <c r="J123" s="1475">
        <v>2</v>
      </c>
      <c r="K123" s="1473">
        <v>10.482729702814613</v>
      </c>
      <c r="L123" s="1475">
        <v>3</v>
      </c>
      <c r="M123" s="1473">
        <v>15.418615408336331</v>
      </c>
    </row>
    <row r="124" spans="3:13" ht="12.75" x14ac:dyDescent="0.2">
      <c r="C124" s="1467" t="s">
        <v>5154</v>
      </c>
      <c r="D124" s="1468">
        <v>4</v>
      </c>
      <c r="E124" s="1469">
        <v>8.1784538632971433</v>
      </c>
      <c r="F124" s="1475">
        <v>5</v>
      </c>
      <c r="G124" s="1471">
        <v>10.100806044322336</v>
      </c>
      <c r="H124" s="1475">
        <v>3</v>
      </c>
      <c r="I124" s="1254">
        <v>5.9885020760140524</v>
      </c>
      <c r="J124" s="1475">
        <v>4</v>
      </c>
      <c r="K124" s="1473">
        <v>7.8911027816137311</v>
      </c>
      <c r="L124" s="1475">
        <v>2</v>
      </c>
      <c r="M124" s="1473">
        <v>3.8993195687352555</v>
      </c>
    </row>
    <row r="125" spans="3:13" ht="12.75" x14ac:dyDescent="0.2">
      <c r="C125" s="1467" t="s">
        <v>5155</v>
      </c>
      <c r="D125" s="1468">
        <v>3</v>
      </c>
      <c r="E125" s="1469">
        <v>13.563613346595535</v>
      </c>
      <c r="F125" s="1475">
        <v>2</v>
      </c>
      <c r="G125" s="1471">
        <v>8.7846444415162299</v>
      </c>
      <c r="H125" s="1475">
        <v>2</v>
      </c>
      <c r="I125" s="1254">
        <v>8.5378868729989339</v>
      </c>
      <c r="J125" s="1475">
        <v>0</v>
      </c>
      <c r="K125" s="1473">
        <v>0</v>
      </c>
      <c r="L125" s="1475">
        <v>3</v>
      </c>
      <c r="M125" s="1473">
        <v>12.127582164369164</v>
      </c>
    </row>
    <row r="126" spans="3:13" ht="12.75" x14ac:dyDescent="0.2">
      <c r="C126" s="673"/>
      <c r="D126" s="1484"/>
      <c r="E126" s="1469"/>
      <c r="F126" s="33"/>
      <c r="G126" s="1471"/>
      <c r="H126" s="33"/>
      <c r="I126" s="1254"/>
      <c r="J126" s="33"/>
      <c r="K126" s="1473"/>
      <c r="L126" s="33"/>
      <c r="M126" s="1473"/>
    </row>
    <row r="127" spans="3:13" ht="12.75" x14ac:dyDescent="0.2">
      <c r="C127" s="1474" t="s">
        <v>5156</v>
      </c>
      <c r="D127" s="1482">
        <v>98</v>
      </c>
      <c r="E127" s="1485">
        <v>22.891687280864652</v>
      </c>
      <c r="F127" s="1486">
        <v>83</v>
      </c>
      <c r="G127" s="1456">
        <v>19.14546633050611</v>
      </c>
      <c r="H127" s="1451">
        <v>57</v>
      </c>
      <c r="I127" s="1481">
        <v>12.983670187443195</v>
      </c>
      <c r="J127" s="1451">
        <v>64</v>
      </c>
      <c r="K127" s="1457">
        <v>14.399917200476098</v>
      </c>
      <c r="L127" s="1451">
        <v>57</v>
      </c>
      <c r="M127" s="1457">
        <v>12.672834112601466</v>
      </c>
    </row>
    <row r="128" spans="3:13" ht="12.75" x14ac:dyDescent="0.2">
      <c r="C128" s="1467" t="s">
        <v>5157</v>
      </c>
      <c r="D128" s="1468">
        <v>38</v>
      </c>
      <c r="E128" s="1469">
        <v>38.910107412375467</v>
      </c>
      <c r="F128" s="1475">
        <v>34</v>
      </c>
      <c r="G128" s="1462">
        <v>34.670881558150207</v>
      </c>
      <c r="H128" s="1475">
        <v>16</v>
      </c>
      <c r="I128" s="1254">
        <v>16.250418956113712</v>
      </c>
      <c r="J128" s="1475">
        <v>26</v>
      </c>
      <c r="K128" s="1473">
        <v>26.303010683068958</v>
      </c>
      <c r="L128" s="1475">
        <v>18</v>
      </c>
      <c r="M128" s="1473">
        <v>18.142966576623795</v>
      </c>
    </row>
    <row r="129" spans="3:34" ht="12.75" x14ac:dyDescent="0.2">
      <c r="C129" s="1467" t="s">
        <v>5158</v>
      </c>
      <c r="D129" s="1468">
        <v>21</v>
      </c>
      <c r="E129" s="1469">
        <v>15.23848224716818</v>
      </c>
      <c r="F129" s="1475">
        <v>21</v>
      </c>
      <c r="G129" s="1462">
        <v>15.002679049830329</v>
      </c>
      <c r="H129" s="1475">
        <v>13</v>
      </c>
      <c r="I129" s="1254">
        <v>9.1439182393033747</v>
      </c>
      <c r="J129" s="1475">
        <v>15</v>
      </c>
      <c r="K129" s="1473">
        <v>10.392201691850437</v>
      </c>
      <c r="L129" s="1475">
        <v>15</v>
      </c>
      <c r="M129" s="1473">
        <v>10.240166027225188</v>
      </c>
    </row>
    <row r="130" spans="3:34" ht="12.75" x14ac:dyDescent="0.2">
      <c r="C130" s="1467" t="s">
        <v>5159</v>
      </c>
      <c r="D130" s="1468">
        <v>7</v>
      </c>
      <c r="E130" s="1469">
        <v>11.274683503527365</v>
      </c>
      <c r="F130" s="1475">
        <v>10</v>
      </c>
      <c r="G130" s="1462">
        <v>15.9675539304134</v>
      </c>
      <c r="H130" s="1475">
        <v>9</v>
      </c>
      <c r="I130" s="1254">
        <v>14.258103355406989</v>
      </c>
      <c r="J130" s="1475">
        <v>7</v>
      </c>
      <c r="K130" s="1473">
        <v>11.007327735320942</v>
      </c>
      <c r="L130" s="1475">
        <v>5</v>
      </c>
      <c r="M130" s="1473">
        <v>7.8068887986759519</v>
      </c>
    </row>
    <row r="131" spans="3:34" ht="12.75" x14ac:dyDescent="0.2">
      <c r="C131" s="1467" t="s">
        <v>5160</v>
      </c>
      <c r="D131" s="1468">
        <v>18</v>
      </c>
      <c r="E131" s="1469">
        <v>47.10069081013188</v>
      </c>
      <c r="F131" s="1475">
        <v>9</v>
      </c>
      <c r="G131" s="1462">
        <v>23.086394418222863</v>
      </c>
      <c r="H131" s="1475">
        <v>13</v>
      </c>
      <c r="I131" s="1254">
        <v>32.632160249008486</v>
      </c>
      <c r="J131" s="1475">
        <v>8</v>
      </c>
      <c r="K131" s="1473">
        <v>19.665199970502201</v>
      </c>
      <c r="L131" s="1475">
        <v>8</v>
      </c>
      <c r="M131" s="1473">
        <v>19.268750903222699</v>
      </c>
    </row>
    <row r="132" spans="3:34" ht="12.75" x14ac:dyDescent="0.2">
      <c r="C132" s="1467" t="s">
        <v>5161</v>
      </c>
      <c r="D132" s="1468">
        <v>8</v>
      </c>
      <c r="E132" s="1469">
        <v>18.622840914381488</v>
      </c>
      <c r="F132" s="1475">
        <v>7</v>
      </c>
      <c r="G132" s="1462">
        <v>16.074955219767602</v>
      </c>
      <c r="H132" s="1475">
        <v>4</v>
      </c>
      <c r="I132" s="1254">
        <v>9.0649503693967279</v>
      </c>
      <c r="J132" s="1475">
        <v>5</v>
      </c>
      <c r="K132" s="1473">
        <v>11.181930001118193</v>
      </c>
      <c r="L132" s="1475">
        <v>4</v>
      </c>
      <c r="M132" s="1473">
        <v>8.8337271703363438</v>
      </c>
    </row>
    <row r="133" spans="3:34" ht="12.75" x14ac:dyDescent="0.2">
      <c r="C133" s="1467" t="s">
        <v>5162</v>
      </c>
      <c r="D133" s="1468">
        <v>6</v>
      </c>
      <c r="E133" s="1469">
        <v>12.15239098292589</v>
      </c>
      <c r="F133" s="1475">
        <v>2</v>
      </c>
      <c r="G133" s="1462">
        <v>3.9740889401104798</v>
      </c>
      <c r="H133" s="1475">
        <v>2</v>
      </c>
      <c r="I133" s="1254">
        <v>3.8988634812952023</v>
      </c>
      <c r="J133" s="1475">
        <v>3</v>
      </c>
      <c r="K133" s="1473">
        <v>5.7394298832982589</v>
      </c>
      <c r="L133" s="1475">
        <v>7</v>
      </c>
      <c r="M133" s="1473">
        <v>13.147515119642389</v>
      </c>
    </row>
    <row r="134" spans="3:34" ht="12.75" x14ac:dyDescent="0.2">
      <c r="C134" s="1467"/>
      <c r="D134" s="1468"/>
      <c r="E134" s="1469"/>
      <c r="F134" s="1472"/>
      <c r="G134" s="1448"/>
      <c r="H134" s="1472"/>
      <c r="I134" s="1448"/>
      <c r="J134" s="1472"/>
      <c r="K134" s="1448"/>
      <c r="L134" s="1472"/>
      <c r="M134" s="1448"/>
    </row>
    <row r="135" spans="3:34" ht="12.75" x14ac:dyDescent="0.2">
      <c r="C135" s="1447" t="s">
        <v>5163</v>
      </c>
      <c r="D135" s="1468">
        <v>0</v>
      </c>
      <c r="E135" s="1469"/>
      <c r="F135" s="1472">
        <v>0</v>
      </c>
      <c r="G135" s="1448"/>
      <c r="H135" s="1472">
        <v>0</v>
      </c>
      <c r="I135" s="1448"/>
      <c r="J135" s="1472">
        <v>0</v>
      </c>
      <c r="K135" s="1448"/>
      <c r="L135" s="1472">
        <v>0</v>
      </c>
      <c r="M135" s="1448"/>
    </row>
    <row r="136" spans="3:34" ht="12.75" x14ac:dyDescent="0.2">
      <c r="C136" s="1487" t="s">
        <v>5164</v>
      </c>
      <c r="D136" s="1488">
        <v>0</v>
      </c>
      <c r="E136" s="1489"/>
      <c r="F136" s="1490">
        <v>0</v>
      </c>
      <c r="G136" s="1491"/>
      <c r="H136" s="1490">
        <v>0</v>
      </c>
      <c r="I136" s="1491"/>
      <c r="J136" s="1490">
        <v>0</v>
      </c>
      <c r="K136" s="1491"/>
      <c r="L136" s="1490">
        <v>0</v>
      </c>
      <c r="M136" s="1491"/>
    </row>
    <row r="137" spans="3:34" ht="12.75" x14ac:dyDescent="0.2">
      <c r="C137" s="1492" t="s">
        <v>5165</v>
      </c>
      <c r="D137" s="1468"/>
      <c r="E137" s="1493"/>
      <c r="F137" s="1472"/>
      <c r="G137" s="1448"/>
      <c r="H137" s="1472"/>
      <c r="I137" s="1448"/>
      <c r="J137" s="1472"/>
      <c r="K137" s="1448"/>
      <c r="L137" s="1472"/>
      <c r="M137" s="1448"/>
    </row>
    <row r="138" spans="3:34" ht="12.75" x14ac:dyDescent="0.2">
      <c r="C138" s="1492" t="s">
        <v>5166</v>
      </c>
      <c r="D138" s="1447"/>
      <c r="E138" s="1448"/>
      <c r="F138" s="1447"/>
      <c r="G138" s="1448"/>
      <c r="H138" s="1447"/>
      <c r="I138" s="1448"/>
      <c r="J138" s="1447"/>
      <c r="K138" s="1448"/>
      <c r="L138" s="1447"/>
      <c r="M138" s="1448"/>
    </row>
    <row r="141" spans="3:34" ht="12.75" x14ac:dyDescent="0.2">
      <c r="C141" s="2210" t="s">
        <v>5167</v>
      </c>
      <c r="D141" s="2210"/>
      <c r="E141" s="2210"/>
      <c r="F141" s="2210"/>
      <c r="G141" s="2210"/>
      <c r="H141" s="2210"/>
      <c r="I141" s="2210"/>
      <c r="J141" s="2210"/>
      <c r="K141" s="2210"/>
      <c r="L141" s="2210"/>
      <c r="M141" s="2210"/>
      <c r="N141" s="1447"/>
      <c r="O141" s="1448"/>
      <c r="P141" s="1447"/>
      <c r="Q141" s="1448"/>
      <c r="R141" s="1447"/>
      <c r="S141" s="1448"/>
      <c r="T141" s="1447"/>
      <c r="U141" s="1448"/>
      <c r="V141" s="1447"/>
      <c r="W141" s="1448"/>
      <c r="X141" s="1447"/>
      <c r="Y141" s="1448"/>
      <c r="Z141" s="1447"/>
      <c r="AA141" s="1448"/>
      <c r="AB141" s="1447"/>
      <c r="AC141" s="1448"/>
      <c r="AD141" s="1447"/>
      <c r="AE141" s="1496"/>
      <c r="AF141" s="1447"/>
      <c r="AG141" s="1448"/>
      <c r="AH141" s="1497"/>
    </row>
    <row r="142" spans="3:34" ht="12.75" x14ac:dyDescent="0.2">
      <c r="C142" s="2211" t="s">
        <v>5168</v>
      </c>
      <c r="D142" s="2212">
        <v>2014</v>
      </c>
      <c r="E142" s="2212"/>
      <c r="F142" s="2212"/>
      <c r="G142" s="2212"/>
      <c r="H142" s="2212"/>
      <c r="I142" s="2213"/>
      <c r="J142" s="2214">
        <v>2015</v>
      </c>
      <c r="K142" s="2212"/>
      <c r="L142" s="2212"/>
      <c r="M142" s="2212"/>
      <c r="N142" s="2212"/>
      <c r="O142" s="2213"/>
      <c r="P142" s="2214">
        <v>2016</v>
      </c>
      <c r="Q142" s="2212"/>
      <c r="R142" s="2212"/>
      <c r="S142" s="2212"/>
      <c r="T142" s="2212"/>
      <c r="U142" s="2213"/>
      <c r="V142" s="2214">
        <v>2017</v>
      </c>
      <c r="W142" s="2212"/>
      <c r="X142" s="2212"/>
      <c r="Y142" s="2212"/>
      <c r="Z142" s="2212"/>
      <c r="AA142" s="2213"/>
      <c r="AB142" s="2214">
        <v>2018</v>
      </c>
      <c r="AC142" s="2212"/>
      <c r="AD142" s="2212"/>
      <c r="AE142" s="2212"/>
      <c r="AF142" s="2212"/>
      <c r="AG142" s="2213"/>
      <c r="AH142" s="1498"/>
    </row>
    <row r="143" spans="3:34" ht="12.75" x14ac:dyDescent="0.2">
      <c r="C143" s="2211"/>
      <c r="D143" s="2206" t="s">
        <v>3367</v>
      </c>
      <c r="E143" s="2206"/>
      <c r="F143" s="2206" t="s">
        <v>5169</v>
      </c>
      <c r="G143" s="2206"/>
      <c r="H143" s="2206" t="s">
        <v>5170</v>
      </c>
      <c r="I143" s="2207"/>
      <c r="J143" s="2208" t="s">
        <v>3367</v>
      </c>
      <c r="K143" s="2206"/>
      <c r="L143" s="2206" t="s">
        <v>5169</v>
      </c>
      <c r="M143" s="2206"/>
      <c r="N143" s="2206" t="s">
        <v>5170</v>
      </c>
      <c r="O143" s="2207"/>
      <c r="P143" s="2208" t="s">
        <v>3367</v>
      </c>
      <c r="Q143" s="2206"/>
      <c r="R143" s="2206" t="s">
        <v>5169</v>
      </c>
      <c r="S143" s="2206"/>
      <c r="T143" s="2206" t="s">
        <v>5170</v>
      </c>
      <c r="U143" s="2207"/>
      <c r="V143" s="2208" t="s">
        <v>3367</v>
      </c>
      <c r="W143" s="2206"/>
      <c r="X143" s="2206" t="s">
        <v>5169</v>
      </c>
      <c r="Y143" s="2206"/>
      <c r="Z143" s="2206" t="s">
        <v>5170</v>
      </c>
      <c r="AA143" s="2207"/>
      <c r="AB143" s="2208" t="s">
        <v>3367</v>
      </c>
      <c r="AC143" s="2206"/>
      <c r="AD143" s="2206" t="s">
        <v>5169</v>
      </c>
      <c r="AE143" s="2206"/>
      <c r="AF143" s="2206" t="s">
        <v>5170</v>
      </c>
      <c r="AG143" s="2207"/>
      <c r="AH143" s="1498" t="s">
        <v>3367</v>
      </c>
    </row>
    <row r="144" spans="3:34" ht="12.75" x14ac:dyDescent="0.2">
      <c r="C144" s="2211"/>
      <c r="D144" s="1499" t="s">
        <v>5072</v>
      </c>
      <c r="E144" s="1500" t="s">
        <v>5073</v>
      </c>
      <c r="F144" s="1499" t="s">
        <v>5072</v>
      </c>
      <c r="G144" s="1500" t="s">
        <v>5073</v>
      </c>
      <c r="H144" s="1499" t="s">
        <v>5072</v>
      </c>
      <c r="I144" s="1501" t="s">
        <v>5073</v>
      </c>
      <c r="J144" s="1502" t="s">
        <v>5072</v>
      </c>
      <c r="K144" s="1500" t="s">
        <v>5073</v>
      </c>
      <c r="L144" s="1499" t="s">
        <v>5072</v>
      </c>
      <c r="M144" s="1500" t="s">
        <v>5073</v>
      </c>
      <c r="N144" s="1499" t="s">
        <v>5072</v>
      </c>
      <c r="O144" s="1501" t="s">
        <v>5073</v>
      </c>
      <c r="P144" s="1502" t="s">
        <v>5072</v>
      </c>
      <c r="Q144" s="1500" t="s">
        <v>5073</v>
      </c>
      <c r="R144" s="1499" t="s">
        <v>5072</v>
      </c>
      <c r="S144" s="1500" t="s">
        <v>5073</v>
      </c>
      <c r="T144" s="1499" t="s">
        <v>5072</v>
      </c>
      <c r="U144" s="1501" t="s">
        <v>5073</v>
      </c>
      <c r="V144" s="1502" t="s">
        <v>5072</v>
      </c>
      <c r="W144" s="1500" t="s">
        <v>5073</v>
      </c>
      <c r="X144" s="1499" t="s">
        <v>5072</v>
      </c>
      <c r="Y144" s="1500" t="s">
        <v>5073</v>
      </c>
      <c r="Z144" s="1499" t="s">
        <v>5072</v>
      </c>
      <c r="AA144" s="1501" t="s">
        <v>5073</v>
      </c>
      <c r="AB144" s="1502" t="s">
        <v>5072</v>
      </c>
      <c r="AC144" s="1500" t="s">
        <v>5073</v>
      </c>
      <c r="AD144" s="1499" t="s">
        <v>5072</v>
      </c>
      <c r="AE144" s="1503" t="s">
        <v>5073</v>
      </c>
      <c r="AF144" s="1499" t="s">
        <v>5072</v>
      </c>
      <c r="AG144" s="1501" t="s">
        <v>5073</v>
      </c>
      <c r="AH144" s="1498" t="s">
        <v>5072</v>
      </c>
    </row>
    <row r="145" spans="3:34" ht="12.75" x14ac:dyDescent="0.2">
      <c r="C145" s="1447"/>
      <c r="D145" s="1447"/>
      <c r="E145" s="1448"/>
      <c r="F145" s="1447"/>
      <c r="G145" s="1448"/>
      <c r="H145" s="1447"/>
      <c r="I145" s="1448"/>
      <c r="J145" s="1447"/>
      <c r="K145" s="1448"/>
      <c r="L145" s="1447"/>
      <c r="M145" s="1448"/>
      <c r="N145" s="1447"/>
      <c r="O145" s="1448"/>
      <c r="P145" s="1447"/>
      <c r="Q145" s="1448"/>
      <c r="R145" s="1447"/>
      <c r="S145" s="1448"/>
      <c r="T145" s="1447"/>
      <c r="U145" s="1448"/>
      <c r="V145" s="1447"/>
      <c r="W145" s="1448"/>
      <c r="X145" s="1447"/>
      <c r="Y145" s="1448"/>
      <c r="Z145" s="1447"/>
      <c r="AA145" s="1448"/>
      <c r="AB145" s="1447"/>
      <c r="AC145" s="1448"/>
      <c r="AD145" s="1447"/>
      <c r="AE145" s="1496"/>
      <c r="AF145" s="1447"/>
      <c r="AG145" s="1448"/>
      <c r="AH145" s="1497"/>
    </row>
    <row r="146" spans="3:34" ht="12.75" x14ac:dyDescent="0.2">
      <c r="C146" s="1447" t="s">
        <v>3367</v>
      </c>
      <c r="D146" s="1447">
        <v>473</v>
      </c>
      <c r="E146" s="1448">
        <v>9.9096628431011258</v>
      </c>
      <c r="F146" s="1447">
        <v>164</v>
      </c>
      <c r="G146" s="1448">
        <v>6.9409058051366097</v>
      </c>
      <c r="H146" s="1447">
        <v>309</v>
      </c>
      <c r="I146" s="1448">
        <v>12.819901133254367</v>
      </c>
      <c r="J146" s="1447">
        <v>426</v>
      </c>
      <c r="K146" s="1448">
        <v>8.8158110121896165</v>
      </c>
      <c r="L146" s="1447">
        <v>147</v>
      </c>
      <c r="M146" s="1448">
        <v>6.1431658533588704</v>
      </c>
      <c r="N146" s="1447">
        <v>279</v>
      </c>
      <c r="O146" s="1448">
        <v>11.437595005829484</v>
      </c>
      <c r="P146" s="1447">
        <v>370</v>
      </c>
      <c r="Q146" s="1448">
        <v>7.565886603309524</v>
      </c>
      <c r="R146" s="1447">
        <v>132</v>
      </c>
      <c r="S146" s="1448">
        <v>5.4488106938688903</v>
      </c>
      <c r="T146" s="1447">
        <v>238</v>
      </c>
      <c r="U146" s="1448">
        <v>9.6441198221105626</v>
      </c>
      <c r="V146" s="1447">
        <v>354</v>
      </c>
      <c r="W146" s="1448">
        <v>7.1551563310702964</v>
      </c>
      <c r="X146" s="1447">
        <v>112</v>
      </c>
      <c r="Y146" s="1448">
        <v>4.5682270833052918</v>
      </c>
      <c r="Z146" s="1447">
        <v>242</v>
      </c>
      <c r="AA146" s="1448">
        <v>9.6964296303656923</v>
      </c>
      <c r="AB146" s="1447">
        <v>408</v>
      </c>
      <c r="AC146" s="1448">
        <v>8.1544663791151315</v>
      </c>
      <c r="AD146" s="1447">
        <v>138</v>
      </c>
      <c r="AE146" s="1496">
        <v>5.5637825173858131</v>
      </c>
      <c r="AF146" s="1447">
        <v>270</v>
      </c>
      <c r="AG146" s="1448">
        <v>10.701265840846018</v>
      </c>
      <c r="AH146" s="1497">
        <v>92</v>
      </c>
    </row>
    <row r="147" spans="3:34" ht="12.75" x14ac:dyDescent="0.2">
      <c r="C147" s="1447"/>
      <c r="D147" s="1447"/>
      <c r="E147" s="1448"/>
      <c r="F147" s="1447"/>
      <c r="G147" s="1448"/>
      <c r="H147" s="1447"/>
      <c r="I147" s="1448"/>
      <c r="J147" s="1447"/>
      <c r="K147" s="1448"/>
      <c r="L147" s="1447"/>
      <c r="M147" s="1448"/>
      <c r="N147" s="1447"/>
      <c r="O147" s="1448"/>
      <c r="P147" s="1447"/>
      <c r="Q147" s="1448"/>
      <c r="R147" s="1447"/>
      <c r="S147" s="1448"/>
      <c r="T147" s="1447"/>
      <c r="U147" s="1448"/>
      <c r="V147" s="1447"/>
      <c r="W147" s="1448"/>
      <c r="X147" s="1447"/>
      <c r="Y147" s="1448"/>
      <c r="Z147" s="1447"/>
      <c r="AA147" s="1448"/>
      <c r="AB147" s="1447"/>
      <c r="AC147" s="1448"/>
      <c r="AD147" s="1447"/>
      <c r="AE147" s="1496"/>
      <c r="AF147" s="1447"/>
      <c r="AG147" s="1448"/>
      <c r="AH147" s="1497"/>
    </row>
    <row r="148" spans="3:34" ht="12.75" x14ac:dyDescent="0.2">
      <c r="C148" s="1447" t="s">
        <v>5171</v>
      </c>
      <c r="D148" s="1447">
        <v>0</v>
      </c>
      <c r="E148" s="1448">
        <v>0</v>
      </c>
      <c r="F148" s="1447">
        <v>0</v>
      </c>
      <c r="G148" s="1448">
        <v>0</v>
      </c>
      <c r="H148" s="1447">
        <v>0</v>
      </c>
      <c r="I148" s="1448">
        <v>0</v>
      </c>
      <c r="J148" s="1447">
        <v>0</v>
      </c>
      <c r="K148" s="1448">
        <v>0</v>
      </c>
      <c r="L148" s="1447">
        <v>0</v>
      </c>
      <c r="M148" s="1448">
        <v>0</v>
      </c>
      <c r="N148" s="1447">
        <v>0</v>
      </c>
      <c r="O148" s="1448">
        <v>0</v>
      </c>
      <c r="P148" s="1447">
        <v>2</v>
      </c>
      <c r="Q148" s="1448">
        <v>2.8569796011656474</v>
      </c>
      <c r="R148" s="1447">
        <v>1</v>
      </c>
      <c r="S148" s="1448">
        <v>2.8916777514313807</v>
      </c>
      <c r="T148" s="1447">
        <v>1</v>
      </c>
      <c r="U148" s="1448">
        <v>2.8231042854723052</v>
      </c>
      <c r="V148" s="1447">
        <v>1</v>
      </c>
      <c r="W148" s="1448">
        <v>1.4120105618390026</v>
      </c>
      <c r="X148" s="1447">
        <v>1</v>
      </c>
      <c r="Y148" s="1448">
        <v>2.8580410986309985</v>
      </c>
      <c r="Z148" s="1447">
        <v>0</v>
      </c>
      <c r="AA148" s="1448">
        <v>0</v>
      </c>
      <c r="AB148" s="1447">
        <v>2</v>
      </c>
      <c r="AC148" s="1448">
        <v>2.7478189187332553</v>
      </c>
      <c r="AD148" s="1447">
        <v>1</v>
      </c>
      <c r="AE148" s="1496">
        <v>2.8146021559852512</v>
      </c>
      <c r="AF148" s="1447">
        <v>1</v>
      </c>
      <c r="AG148" s="1448">
        <v>2.684131415074082</v>
      </c>
      <c r="AH148" s="1497">
        <v>0</v>
      </c>
    </row>
    <row r="149" spans="3:34" ht="12.75" x14ac:dyDescent="0.2">
      <c r="C149" s="1447" t="s">
        <v>5172</v>
      </c>
      <c r="D149" s="1447">
        <v>12</v>
      </c>
      <c r="E149" s="1448">
        <v>4.0793432257406561</v>
      </c>
      <c r="F149" s="1447">
        <v>7</v>
      </c>
      <c r="G149" s="1448">
        <v>4.8786267362684077</v>
      </c>
      <c r="H149" s="1447">
        <v>5</v>
      </c>
      <c r="I149" s="1448">
        <v>3.3182463731567138</v>
      </c>
      <c r="J149" s="1447">
        <v>4</v>
      </c>
      <c r="K149" s="1448">
        <v>2.7804037146193625</v>
      </c>
      <c r="L149" s="1447">
        <v>2</v>
      </c>
      <c r="M149" s="1448">
        <v>1.3252054068380599</v>
      </c>
      <c r="N149" s="1447">
        <v>2</v>
      </c>
      <c r="O149" s="1448">
        <v>0.66530722224255101</v>
      </c>
      <c r="P149" s="1447">
        <v>3</v>
      </c>
      <c r="Q149" s="1448">
        <v>0.99796083336382657</v>
      </c>
      <c r="R149" s="1447">
        <v>1</v>
      </c>
      <c r="S149" s="1448">
        <v>0.68362980079027602</v>
      </c>
      <c r="T149" s="1447">
        <v>2</v>
      </c>
      <c r="U149" s="1448">
        <v>1.2958823338840832</v>
      </c>
      <c r="V149" s="1447">
        <v>0</v>
      </c>
      <c r="W149" s="1448">
        <v>0</v>
      </c>
      <c r="X149" s="1447">
        <v>0</v>
      </c>
      <c r="Y149" s="1448">
        <v>0</v>
      </c>
      <c r="Z149" s="1447">
        <v>0</v>
      </c>
      <c r="AA149" s="1448">
        <v>0</v>
      </c>
      <c r="AB149" s="1447">
        <v>2</v>
      </c>
      <c r="AC149" s="1448">
        <v>0.67344829095659964</v>
      </c>
      <c r="AD149" s="1447">
        <v>2</v>
      </c>
      <c r="AE149" s="1496">
        <v>1.3793483958178157</v>
      </c>
      <c r="AF149" s="1447">
        <v>0</v>
      </c>
      <c r="AG149" s="1448">
        <v>0</v>
      </c>
      <c r="AH149" s="1497">
        <v>0</v>
      </c>
    </row>
    <row r="150" spans="3:34" ht="12.75" x14ac:dyDescent="0.2">
      <c r="C150" s="1447" t="s">
        <v>5173</v>
      </c>
      <c r="D150" s="1447">
        <v>11</v>
      </c>
      <c r="E150" s="1448">
        <v>2.9875067897881586</v>
      </c>
      <c r="F150" s="1447">
        <v>6</v>
      </c>
      <c r="G150" s="1448">
        <v>3.347635174718659</v>
      </c>
      <c r="H150" s="1447">
        <v>5</v>
      </c>
      <c r="I150" s="1448">
        <v>2.6459366351094626</v>
      </c>
      <c r="J150" s="1447">
        <v>4</v>
      </c>
      <c r="K150" s="1448">
        <v>2.2175407473112321</v>
      </c>
      <c r="L150" s="1447">
        <v>4</v>
      </c>
      <c r="M150" s="1448">
        <v>2.1040782296285778</v>
      </c>
      <c r="N150" s="1447">
        <v>0</v>
      </c>
      <c r="O150" s="1448">
        <v>0</v>
      </c>
      <c r="P150" s="1447">
        <v>1</v>
      </c>
      <c r="Q150" s="1448">
        <v>0.27076349891423834</v>
      </c>
      <c r="R150" s="1447">
        <v>1</v>
      </c>
      <c r="S150" s="1448">
        <v>0.55576860018562668</v>
      </c>
      <c r="T150" s="1447">
        <v>0</v>
      </c>
      <c r="U150" s="1448">
        <v>0</v>
      </c>
      <c r="V150" s="1447">
        <v>0</v>
      </c>
      <c r="W150" s="1448">
        <v>0</v>
      </c>
      <c r="X150" s="1447">
        <v>0</v>
      </c>
      <c r="Y150" s="1448">
        <v>0</v>
      </c>
      <c r="Z150" s="1447">
        <v>0</v>
      </c>
      <c r="AA150" s="1448">
        <v>0</v>
      </c>
      <c r="AB150" s="1447">
        <v>3</v>
      </c>
      <c r="AC150" s="1448">
        <v>0.80676173905560467</v>
      </c>
      <c r="AD150" s="1447">
        <v>1</v>
      </c>
      <c r="AE150" s="1496">
        <v>0.55146247849296337</v>
      </c>
      <c r="AF150" s="1447">
        <v>2</v>
      </c>
      <c r="AG150" s="1448">
        <v>1.0497530455960236</v>
      </c>
      <c r="AH150" s="1497">
        <v>1</v>
      </c>
    </row>
    <row r="151" spans="3:34" ht="12.75" x14ac:dyDescent="0.2">
      <c r="C151" s="1447" t="s">
        <v>5174</v>
      </c>
      <c r="D151" s="1447">
        <v>5</v>
      </c>
      <c r="E151" s="1448">
        <v>1.3029519679786523</v>
      </c>
      <c r="F151" s="1447">
        <v>4</v>
      </c>
      <c r="G151" s="1448">
        <v>2.1398269949874553</v>
      </c>
      <c r="H151" s="1447">
        <v>1</v>
      </c>
      <c r="I151" s="1448">
        <v>0.50809651801456202</v>
      </c>
      <c r="J151" s="1447">
        <v>4</v>
      </c>
      <c r="K151" s="1448">
        <v>2.1844912046922871</v>
      </c>
      <c r="L151" s="1447">
        <v>0</v>
      </c>
      <c r="M151" s="1448">
        <v>0</v>
      </c>
      <c r="N151" s="1447">
        <v>4</v>
      </c>
      <c r="O151" s="1448">
        <v>1.083582105725106</v>
      </c>
      <c r="P151" s="1447">
        <v>1</v>
      </c>
      <c r="Q151" s="1448">
        <v>0.27089552643127651</v>
      </c>
      <c r="R151" s="1447">
        <v>0</v>
      </c>
      <c r="S151" s="1448">
        <v>0</v>
      </c>
      <c r="T151" s="1447">
        <v>1</v>
      </c>
      <c r="U151" s="1448">
        <v>0.52733159665460838</v>
      </c>
      <c r="V151" s="1447">
        <v>3</v>
      </c>
      <c r="W151" s="1448">
        <v>0.81912604711613024</v>
      </c>
      <c r="X151" s="1447">
        <v>3</v>
      </c>
      <c r="Y151" s="1448">
        <v>1.6816991888604247</v>
      </c>
      <c r="Z151" s="1447">
        <v>0</v>
      </c>
      <c r="AA151" s="1448">
        <v>0</v>
      </c>
      <c r="AB151" s="1447">
        <v>6</v>
      </c>
      <c r="AC151" s="1448">
        <v>1.6213324109753395</v>
      </c>
      <c r="AD151" s="1447">
        <v>1</v>
      </c>
      <c r="AE151" s="1496">
        <v>0.55407494417694936</v>
      </c>
      <c r="AF151" s="1447">
        <v>5</v>
      </c>
      <c r="AG151" s="1448">
        <v>2.6373394519608619</v>
      </c>
      <c r="AH151" s="1497">
        <v>1</v>
      </c>
    </row>
    <row r="152" spans="3:34" ht="12.75" x14ac:dyDescent="0.2">
      <c r="C152" s="1447" t="s">
        <v>5175</v>
      </c>
      <c r="D152" s="1447">
        <v>13</v>
      </c>
      <c r="E152" s="1448">
        <v>3.1426243814469124</v>
      </c>
      <c r="F152" s="1447">
        <v>3</v>
      </c>
      <c r="G152" s="1448">
        <v>1.4938379185858335</v>
      </c>
      <c r="H152" s="1447">
        <v>10</v>
      </c>
      <c r="I152" s="1448">
        <v>4.698320820138882</v>
      </c>
      <c r="J152" s="1447">
        <v>14</v>
      </c>
      <c r="K152" s="1448">
        <v>6.9994050505707017</v>
      </c>
      <c r="L152" s="1447">
        <v>3</v>
      </c>
      <c r="M152" s="1448">
        <v>1.420689981767812</v>
      </c>
      <c r="N152" s="1447">
        <v>11</v>
      </c>
      <c r="O152" s="1448">
        <v>2.7010435850214853</v>
      </c>
      <c r="P152" s="1447">
        <v>14</v>
      </c>
      <c r="Q152" s="1448">
        <v>3.4376918354818904</v>
      </c>
      <c r="R152" s="1447">
        <v>10</v>
      </c>
      <c r="S152" s="1448">
        <v>5.0287139566927159</v>
      </c>
      <c r="T152" s="1447">
        <v>4</v>
      </c>
      <c r="U152" s="1448">
        <v>1.9194594802103728</v>
      </c>
      <c r="V152" s="1447">
        <v>14</v>
      </c>
      <c r="W152" s="1448">
        <v>3.481928789582069</v>
      </c>
      <c r="X152" s="1447">
        <v>7</v>
      </c>
      <c r="Y152" s="1448">
        <v>3.5679516389640704</v>
      </c>
      <c r="Z152" s="1447">
        <v>7</v>
      </c>
      <c r="AA152" s="1448">
        <v>3.3999562862763191</v>
      </c>
      <c r="AB152" s="1447">
        <v>9</v>
      </c>
      <c r="AC152" s="1448">
        <v>2.2823754964166705</v>
      </c>
      <c r="AD152" s="1447">
        <v>2</v>
      </c>
      <c r="AE152" s="1496">
        <v>1.04192714845378</v>
      </c>
      <c r="AF152" s="1447">
        <v>7</v>
      </c>
      <c r="AG152" s="1448">
        <v>3.4589423542549933</v>
      </c>
      <c r="AH152" s="1497">
        <v>1</v>
      </c>
    </row>
    <row r="153" spans="3:34" ht="12.75" x14ac:dyDescent="0.2">
      <c r="C153" s="1447" t="s">
        <v>5176</v>
      </c>
      <c r="D153" s="1447">
        <v>32</v>
      </c>
      <c r="E153" s="1448">
        <v>7.2988871478001833</v>
      </c>
      <c r="F153" s="1447">
        <v>13</v>
      </c>
      <c r="G153" s="1448">
        <v>6.1666318805381106</v>
      </c>
      <c r="H153" s="1447">
        <v>19</v>
      </c>
      <c r="I153" s="1448">
        <v>8.3475754686724279</v>
      </c>
      <c r="J153" s="1447">
        <v>26</v>
      </c>
      <c r="K153" s="1448">
        <v>12.404402608741288</v>
      </c>
      <c r="L153" s="1447">
        <v>11</v>
      </c>
      <c r="M153" s="1448">
        <v>4.8688724134115304</v>
      </c>
      <c r="N153" s="1447">
        <v>15</v>
      </c>
      <c r="O153" s="1448">
        <v>3.448442338595656</v>
      </c>
      <c r="P153" s="1447">
        <v>30</v>
      </c>
      <c r="Q153" s="1448">
        <v>6.8968846771913119</v>
      </c>
      <c r="R153" s="1447">
        <v>10</v>
      </c>
      <c r="S153" s="1448">
        <v>4.7665805504447221</v>
      </c>
      <c r="T153" s="1447">
        <v>20</v>
      </c>
      <c r="U153" s="1448">
        <v>8.8815862513044834</v>
      </c>
      <c r="V153" s="1447">
        <v>28</v>
      </c>
      <c r="W153" s="1448">
        <v>6.4705923133985168</v>
      </c>
      <c r="X153" s="1447">
        <v>9</v>
      </c>
      <c r="Y153" s="1448">
        <v>4.2992877513291967</v>
      </c>
      <c r="Z153" s="1447">
        <v>19</v>
      </c>
      <c r="AA153" s="1448">
        <v>8.5053046241998302</v>
      </c>
      <c r="AB153" s="1447">
        <v>33</v>
      </c>
      <c r="AC153" s="1448">
        <v>7.7248818444208798</v>
      </c>
      <c r="AD153" s="1447">
        <v>9</v>
      </c>
      <c r="AE153" s="1496">
        <v>4.3348216220902511</v>
      </c>
      <c r="AF153" s="1447">
        <v>24</v>
      </c>
      <c r="AG153" s="1448">
        <v>10.93045498018855</v>
      </c>
      <c r="AH153" s="1497">
        <v>7</v>
      </c>
    </row>
    <row r="154" spans="3:34" ht="12.75" x14ac:dyDescent="0.2">
      <c r="C154" s="1447" t="s">
        <v>5177</v>
      </c>
      <c r="D154" s="1447">
        <v>33</v>
      </c>
      <c r="E154" s="1448">
        <v>7.3356318313071425</v>
      </c>
      <c r="F154" s="1447">
        <v>10</v>
      </c>
      <c r="G154" s="1448">
        <v>4.5782095538076968</v>
      </c>
      <c r="H154" s="1447">
        <v>23</v>
      </c>
      <c r="I154" s="1448">
        <v>9.9380814317750712</v>
      </c>
      <c r="J154" s="1447">
        <v>42</v>
      </c>
      <c r="K154" s="1448">
        <v>19.171866655102683</v>
      </c>
      <c r="L154" s="1447">
        <v>11</v>
      </c>
      <c r="M154" s="1448">
        <v>4.7318544137447462</v>
      </c>
      <c r="N154" s="1447">
        <v>31</v>
      </c>
      <c r="O154" s="1448">
        <v>6.9423604921461743</v>
      </c>
      <c r="P154" s="1447">
        <v>38</v>
      </c>
      <c r="Q154" s="1448">
        <v>8.5099902806953107</v>
      </c>
      <c r="R154" s="1447">
        <v>14</v>
      </c>
      <c r="S154" s="1448">
        <v>6.4809414030312293</v>
      </c>
      <c r="T154" s="1447">
        <v>24</v>
      </c>
      <c r="U154" s="1448">
        <v>10.411424803484357</v>
      </c>
      <c r="V154" s="1447">
        <v>32</v>
      </c>
      <c r="W154" s="1448">
        <v>7.1713343836350152</v>
      </c>
      <c r="X154" s="1447">
        <v>6</v>
      </c>
      <c r="Y154" s="1448">
        <v>2.7842873384533284</v>
      </c>
      <c r="Z154" s="1447">
        <v>26</v>
      </c>
      <c r="AA154" s="1448">
        <v>11.26877768435287</v>
      </c>
      <c r="AB154" s="1447">
        <v>44</v>
      </c>
      <c r="AC154" s="1448">
        <v>9.8170459616242738</v>
      </c>
      <c r="AD154" s="1447">
        <v>13</v>
      </c>
      <c r="AE154" s="1496">
        <v>6.0083932632045993</v>
      </c>
      <c r="AF154" s="1447">
        <v>31</v>
      </c>
      <c r="AG154" s="1448">
        <v>13.371521247778603</v>
      </c>
      <c r="AH154" s="1497">
        <v>12</v>
      </c>
    </row>
    <row r="155" spans="3:34" ht="12.75" x14ac:dyDescent="0.2">
      <c r="C155" s="1447" t="s">
        <v>5178</v>
      </c>
      <c r="D155" s="1447">
        <v>44</v>
      </c>
      <c r="E155" s="1448">
        <v>11.037084604270348</v>
      </c>
      <c r="F155" s="1447">
        <v>16</v>
      </c>
      <c r="G155" s="1448">
        <v>8.198737394441256</v>
      </c>
      <c r="H155" s="1447">
        <v>28</v>
      </c>
      <c r="I155" s="1448">
        <v>13.75894331315355</v>
      </c>
      <c r="J155" s="1447">
        <v>50</v>
      </c>
      <c r="K155" s="1448">
        <v>24.802694564737511</v>
      </c>
      <c r="L155" s="1447">
        <v>15</v>
      </c>
      <c r="M155" s="1448">
        <v>7.0994154814586938</v>
      </c>
      <c r="N155" s="1447">
        <v>35</v>
      </c>
      <c r="O155" s="1448">
        <v>8.1565308177038673</v>
      </c>
      <c r="P155" s="1447">
        <v>45</v>
      </c>
      <c r="Q155" s="1448">
        <v>10.486968194190686</v>
      </c>
      <c r="R155" s="1447">
        <v>17</v>
      </c>
      <c r="S155" s="1448">
        <v>8.1286429469677763</v>
      </c>
      <c r="T155" s="1447">
        <v>28</v>
      </c>
      <c r="U155" s="1448">
        <v>12.729182104588416</v>
      </c>
      <c r="V155" s="1447">
        <v>39</v>
      </c>
      <c r="W155" s="1448">
        <v>8.9029509858306106</v>
      </c>
      <c r="X155" s="1447">
        <v>13</v>
      </c>
      <c r="Y155" s="1448">
        <v>6.0911041766232792</v>
      </c>
      <c r="Z155" s="1447">
        <v>26</v>
      </c>
      <c r="AA155" s="1448">
        <v>11.574537797543526</v>
      </c>
      <c r="AB155" s="1447">
        <v>38</v>
      </c>
      <c r="AC155" s="1448">
        <v>8.5366593356232556</v>
      </c>
      <c r="AD155" s="1447">
        <v>11</v>
      </c>
      <c r="AE155" s="1496">
        <v>5.0773136395107317</v>
      </c>
      <c r="AF155" s="1447">
        <v>27</v>
      </c>
      <c r="AG155" s="1448">
        <v>11.816761419586939</v>
      </c>
      <c r="AH155" s="1497">
        <v>11</v>
      </c>
    </row>
    <row r="156" spans="3:34" ht="12.75" x14ac:dyDescent="0.2">
      <c r="C156" s="1447" t="s">
        <v>5179</v>
      </c>
      <c r="D156" s="1447">
        <v>39</v>
      </c>
      <c r="E156" s="1448">
        <v>11.358308019839178</v>
      </c>
      <c r="F156" s="1447">
        <v>17</v>
      </c>
      <c r="G156" s="1448">
        <v>9.9531033190672176</v>
      </c>
      <c r="H156" s="1447">
        <v>22</v>
      </c>
      <c r="I156" s="1448">
        <v>12.74918868799258</v>
      </c>
      <c r="J156" s="1447">
        <v>27</v>
      </c>
      <c r="K156" s="1448">
        <v>15.263119216267095</v>
      </c>
      <c r="L156" s="1447">
        <v>10</v>
      </c>
      <c r="M156" s="1448">
        <v>5.5694482347633816</v>
      </c>
      <c r="N156" s="1447">
        <v>17</v>
      </c>
      <c r="O156" s="1448">
        <v>4.6123959497737212</v>
      </c>
      <c r="P156" s="1447">
        <v>33</v>
      </c>
      <c r="Q156" s="1448">
        <v>8.9534744907372232</v>
      </c>
      <c r="R156" s="1447">
        <v>16</v>
      </c>
      <c r="S156" s="1448">
        <v>8.7492412767330325</v>
      </c>
      <c r="T156" s="1447">
        <v>17</v>
      </c>
      <c r="U156" s="1448">
        <v>9.1545996478171663</v>
      </c>
      <c r="V156" s="1447">
        <v>30</v>
      </c>
      <c r="W156" s="1448">
        <v>7.883326763894364</v>
      </c>
      <c r="X156" s="1447">
        <v>7</v>
      </c>
      <c r="Y156" s="1448">
        <v>3.7161301282595769</v>
      </c>
      <c r="Z156" s="1447">
        <v>23</v>
      </c>
      <c r="AA156" s="1448">
        <v>11.967822168569377</v>
      </c>
      <c r="AB156" s="1447">
        <v>40</v>
      </c>
      <c r="AC156" s="1448">
        <v>10.306329890160288</v>
      </c>
      <c r="AD156" s="1447">
        <v>10</v>
      </c>
      <c r="AE156" s="1496">
        <v>5.2287034906824505</v>
      </c>
      <c r="AF156" s="1447">
        <v>30</v>
      </c>
      <c r="AG156" s="1448">
        <v>15.239333736329048</v>
      </c>
      <c r="AH156" s="1497">
        <v>5</v>
      </c>
    </row>
    <row r="157" spans="3:34" ht="12.75" x14ac:dyDescent="0.2">
      <c r="C157" s="1447" t="s">
        <v>5180</v>
      </c>
      <c r="D157" s="1447">
        <v>43</v>
      </c>
      <c r="E157" s="1448">
        <v>14.194885879719799</v>
      </c>
      <c r="F157" s="1447">
        <v>17</v>
      </c>
      <c r="G157" s="1448">
        <v>11.177151272880288</v>
      </c>
      <c r="H157" s="1447">
        <v>26</v>
      </c>
      <c r="I157" s="1448">
        <v>17.237950009944971</v>
      </c>
      <c r="J157" s="1447">
        <v>34</v>
      </c>
      <c r="K157" s="1448">
        <v>22.126197417742606</v>
      </c>
      <c r="L157" s="1447">
        <v>10</v>
      </c>
      <c r="M157" s="1448">
        <v>6.5521782716664161</v>
      </c>
      <c r="N157" s="1447">
        <v>24</v>
      </c>
      <c r="O157" s="1448">
        <v>7.7088867403936021</v>
      </c>
      <c r="P157" s="1447">
        <v>21</v>
      </c>
      <c r="Q157" s="1448">
        <v>6.7452758978444018</v>
      </c>
      <c r="R157" s="1447">
        <v>5</v>
      </c>
      <c r="S157" s="1448">
        <v>3.2107676303250581</v>
      </c>
      <c r="T157" s="1447">
        <v>16</v>
      </c>
      <c r="U157" s="1448">
        <v>10.282578099393971</v>
      </c>
      <c r="V157" s="1447">
        <v>26</v>
      </c>
      <c r="W157" s="1448">
        <v>8.1798561603755182</v>
      </c>
      <c r="X157" s="1447">
        <v>7</v>
      </c>
      <c r="Y157" s="1448">
        <v>4.4124228613931908</v>
      </c>
      <c r="Z157" s="1447">
        <v>19</v>
      </c>
      <c r="AA157" s="1448">
        <v>11.933848791854833</v>
      </c>
      <c r="AB157" s="1447">
        <v>22</v>
      </c>
      <c r="AC157" s="1448">
        <v>6.6945606694560666</v>
      </c>
      <c r="AD157" s="1447">
        <v>10</v>
      </c>
      <c r="AE157" s="1496">
        <v>6.10232376488967</v>
      </c>
      <c r="AF157" s="1447">
        <v>12</v>
      </c>
      <c r="AG157" s="1448">
        <v>7.2836306470898862</v>
      </c>
      <c r="AH157" s="1497">
        <v>6</v>
      </c>
    </row>
    <row r="158" spans="3:34" ht="12.75" x14ac:dyDescent="0.2">
      <c r="C158" s="1447" t="s">
        <v>5181</v>
      </c>
      <c r="D158" s="1447">
        <v>35</v>
      </c>
      <c r="E158" s="1448">
        <v>11.844211395484987</v>
      </c>
      <c r="F158" s="1447">
        <v>11</v>
      </c>
      <c r="G158" s="1448">
        <v>7.3623409567027425</v>
      </c>
      <c r="H158" s="1447">
        <v>24</v>
      </c>
      <c r="I158" s="1448">
        <v>16.427779374922995</v>
      </c>
      <c r="J158" s="1447">
        <v>36</v>
      </c>
      <c r="K158" s="1448">
        <v>24.180385677151552</v>
      </c>
      <c r="L158" s="1447">
        <v>13</v>
      </c>
      <c r="M158" s="1448">
        <v>8.9600176443424377</v>
      </c>
      <c r="N158" s="1447">
        <v>23</v>
      </c>
      <c r="O158" s="1448">
        <v>7.8496150275760384</v>
      </c>
      <c r="P158" s="1447">
        <v>30</v>
      </c>
      <c r="Q158" s="1448">
        <v>10.238628296838312</v>
      </c>
      <c r="R158" s="1447">
        <v>10</v>
      </c>
      <c r="S158" s="1448">
        <v>6.7332812626249021</v>
      </c>
      <c r="T158" s="1447">
        <v>20</v>
      </c>
      <c r="U158" s="1448">
        <v>13.841596766602995</v>
      </c>
      <c r="V158" s="1447">
        <v>33</v>
      </c>
      <c r="W158" s="1448">
        <v>11.289461800566526</v>
      </c>
      <c r="X158" s="1447">
        <v>11</v>
      </c>
      <c r="Y158" s="1448">
        <v>7.4281160947017275</v>
      </c>
      <c r="Z158" s="1447">
        <v>22</v>
      </c>
      <c r="AA158" s="1448">
        <v>15.254260792389509</v>
      </c>
      <c r="AB158" s="1447">
        <v>26</v>
      </c>
      <c r="AC158" s="1448">
        <v>8.8514856878285251</v>
      </c>
      <c r="AD158" s="1447">
        <v>10</v>
      </c>
      <c r="AE158" s="1496">
        <v>6.7287506055875541</v>
      </c>
      <c r="AF158" s="1447">
        <v>16</v>
      </c>
      <c r="AG158" s="1448">
        <v>11.025358324145536</v>
      </c>
      <c r="AH158" s="1497">
        <v>7</v>
      </c>
    </row>
    <row r="159" spans="3:34" ht="12.75" x14ac:dyDescent="0.2">
      <c r="C159" s="1447" t="s">
        <v>5182</v>
      </c>
      <c r="D159" s="1447">
        <v>49</v>
      </c>
      <c r="E159" s="1448">
        <v>17.803421163544407</v>
      </c>
      <c r="F159" s="1447">
        <v>12</v>
      </c>
      <c r="G159" s="1448">
        <v>8.6234774172685142</v>
      </c>
      <c r="H159" s="1447">
        <v>37</v>
      </c>
      <c r="I159" s="1448">
        <v>27.191287029756086</v>
      </c>
      <c r="J159" s="1447">
        <v>38</v>
      </c>
      <c r="K159" s="1448">
        <v>26.811732249574892</v>
      </c>
      <c r="L159" s="1447">
        <v>11</v>
      </c>
      <c r="M159" s="1448">
        <v>7.9591910567635038</v>
      </c>
      <c r="N159" s="1447">
        <v>27</v>
      </c>
      <c r="O159" s="1448">
        <v>9.5323836254832379</v>
      </c>
      <c r="P159" s="1447">
        <v>32</v>
      </c>
      <c r="Q159" s="1448">
        <v>11.297639852424581</v>
      </c>
      <c r="R159" s="1447">
        <v>5</v>
      </c>
      <c r="S159" s="1448">
        <v>3.4821608897617504</v>
      </c>
      <c r="T159" s="1447">
        <v>27</v>
      </c>
      <c r="U159" s="1448">
        <v>19.333218766111013</v>
      </c>
      <c r="V159" s="1447">
        <v>23</v>
      </c>
      <c r="W159" s="1448">
        <v>8.0285677384222822</v>
      </c>
      <c r="X159" s="1447">
        <v>6</v>
      </c>
      <c r="Y159" s="1448">
        <v>4.1218699550029196</v>
      </c>
      <c r="Z159" s="1447">
        <v>17</v>
      </c>
      <c r="AA159" s="1448">
        <v>12.064267060292948</v>
      </c>
      <c r="AB159" s="1447">
        <v>30</v>
      </c>
      <c r="AC159" s="1448">
        <v>10.407379525909171</v>
      </c>
      <c r="AD159" s="1447">
        <v>7</v>
      </c>
      <c r="AE159" s="1496">
        <v>4.7716753352101922</v>
      </c>
      <c r="AF159" s="1447">
        <v>23</v>
      </c>
      <c r="AG159" s="1448">
        <v>16.247757103095552</v>
      </c>
      <c r="AH159" s="1497">
        <v>10</v>
      </c>
    </row>
    <row r="160" spans="3:34" ht="12.75" x14ac:dyDescent="0.2">
      <c r="C160" s="1447" t="s">
        <v>5183</v>
      </c>
      <c r="D160" s="1447">
        <v>44</v>
      </c>
      <c r="E160" s="1448">
        <v>19.417647110742372</v>
      </c>
      <c r="F160" s="1447">
        <v>12</v>
      </c>
      <c r="G160" s="1448">
        <v>10.449138816809182</v>
      </c>
      <c r="H160" s="1447">
        <v>32</v>
      </c>
      <c r="I160" s="1448">
        <v>28.633809370414117</v>
      </c>
      <c r="J160" s="1447">
        <v>27</v>
      </c>
      <c r="K160" s="1448">
        <v>22.631261315630656</v>
      </c>
      <c r="L160" s="1447">
        <v>10</v>
      </c>
      <c r="M160" s="1448">
        <v>8.6180893695867624</v>
      </c>
      <c r="N160" s="1447">
        <v>17</v>
      </c>
      <c r="O160" s="1448">
        <v>6.9563794091169484</v>
      </c>
      <c r="P160" s="1447">
        <v>31</v>
      </c>
      <c r="Q160" s="1448">
        <v>12.685162451919142</v>
      </c>
      <c r="R160" s="1447">
        <v>11</v>
      </c>
      <c r="S160" s="1448">
        <v>8.8715400993612494</v>
      </c>
      <c r="T160" s="1447">
        <v>20</v>
      </c>
      <c r="U160" s="1448">
        <v>16.612951456955841</v>
      </c>
      <c r="V160" s="1447">
        <v>35</v>
      </c>
      <c r="W160" s="1448">
        <v>13.858422357198856</v>
      </c>
      <c r="X160" s="1447">
        <v>12</v>
      </c>
      <c r="Y160" s="1448">
        <v>9.3583304738434663</v>
      </c>
      <c r="Z160" s="1447">
        <v>23</v>
      </c>
      <c r="AA160" s="1448">
        <v>18.49975065553464</v>
      </c>
      <c r="AB160" s="1447">
        <v>47</v>
      </c>
      <c r="AC160" s="1448">
        <v>18.082695629758728</v>
      </c>
      <c r="AD160" s="1447">
        <v>17</v>
      </c>
      <c r="AE160" s="1496">
        <v>12.865435116583548</v>
      </c>
      <c r="AF160" s="1447">
        <v>30</v>
      </c>
      <c r="AG160" s="1448">
        <v>23.477852559085928</v>
      </c>
      <c r="AH160" s="1497">
        <v>5</v>
      </c>
    </row>
    <row r="161" spans="3:34" ht="12.75" x14ac:dyDescent="0.2">
      <c r="C161" s="1447" t="s">
        <v>5184</v>
      </c>
      <c r="D161" s="1447">
        <v>29</v>
      </c>
      <c r="E161" s="1448">
        <v>17.072179999646782</v>
      </c>
      <c r="F161" s="1447">
        <v>6</v>
      </c>
      <c r="G161" s="1448">
        <v>6.9420340159666791</v>
      </c>
      <c r="H161" s="1447">
        <v>23</v>
      </c>
      <c r="I161" s="1448">
        <v>27.565708258925895</v>
      </c>
      <c r="J161" s="1447">
        <v>32</v>
      </c>
      <c r="K161" s="1448">
        <v>34.756918799148458</v>
      </c>
      <c r="L161" s="1447">
        <v>14</v>
      </c>
      <c r="M161" s="1448">
        <v>15.776958878483608</v>
      </c>
      <c r="N161" s="1447">
        <v>18</v>
      </c>
      <c r="O161" s="1448">
        <v>9.4083211373614883</v>
      </c>
      <c r="P161" s="1447">
        <v>28</v>
      </c>
      <c r="Q161" s="1448">
        <v>14.635166213673427</v>
      </c>
      <c r="R161" s="1447">
        <v>7</v>
      </c>
      <c r="S161" s="1448">
        <v>7.1761015315850987</v>
      </c>
      <c r="T161" s="1447">
        <v>21</v>
      </c>
      <c r="U161" s="1448">
        <v>22.394267067630686</v>
      </c>
      <c r="V161" s="1447">
        <v>21</v>
      </c>
      <c r="W161" s="1448">
        <v>10.482127971808067</v>
      </c>
      <c r="X161" s="1447">
        <v>8</v>
      </c>
      <c r="Y161" s="1448">
        <v>7.8311601863816129</v>
      </c>
      <c r="Z161" s="1447">
        <v>13</v>
      </c>
      <c r="AA161" s="1448">
        <v>13.240311656566686</v>
      </c>
      <c r="AB161" s="1447">
        <v>25</v>
      </c>
      <c r="AC161" s="1448">
        <v>11.964413049824602</v>
      </c>
      <c r="AD161" s="1447">
        <v>9</v>
      </c>
      <c r="AE161" s="1496">
        <v>8.4424599452178146</v>
      </c>
      <c r="AF161" s="1447">
        <v>16</v>
      </c>
      <c r="AG161" s="1448">
        <v>15.632785860145189</v>
      </c>
      <c r="AH161" s="1497">
        <v>6</v>
      </c>
    </row>
    <row r="162" spans="3:34" ht="12.75" x14ac:dyDescent="0.2">
      <c r="C162" s="1447" t="s">
        <v>5185</v>
      </c>
      <c r="D162" s="1447">
        <v>20</v>
      </c>
      <c r="E162" s="1448">
        <v>16.904170258802846</v>
      </c>
      <c r="F162" s="1447">
        <v>5</v>
      </c>
      <c r="G162" s="1448">
        <v>8.2841805288620858</v>
      </c>
      <c r="H162" s="1447">
        <v>15</v>
      </c>
      <c r="I162" s="1448">
        <v>25.880810241899308</v>
      </c>
      <c r="J162" s="1447">
        <v>30</v>
      </c>
      <c r="K162" s="1448">
        <v>47.244838501393723</v>
      </c>
      <c r="L162" s="1447">
        <v>9</v>
      </c>
      <c r="M162" s="1448">
        <v>14.783422855171732</v>
      </c>
      <c r="N162" s="1447">
        <v>21</v>
      </c>
      <c r="O162" s="1448">
        <v>15.980154170439759</v>
      </c>
      <c r="P162" s="1447">
        <v>17</v>
      </c>
      <c r="Q162" s="1448">
        <v>12.936315280832186</v>
      </c>
      <c r="R162" s="1447">
        <v>7</v>
      </c>
      <c r="S162" s="1448">
        <v>10.421784507272918</v>
      </c>
      <c r="T162" s="1447">
        <v>10</v>
      </c>
      <c r="U162" s="1448">
        <v>15.565171372536811</v>
      </c>
      <c r="V162" s="1447">
        <v>26</v>
      </c>
      <c r="W162" s="1448">
        <v>18.526963858168966</v>
      </c>
      <c r="X162" s="1447">
        <v>10</v>
      </c>
      <c r="Y162" s="1448">
        <v>13.903178266551734</v>
      </c>
      <c r="Z162" s="1447">
        <v>16</v>
      </c>
      <c r="AA162" s="1448">
        <v>23.388393509720803</v>
      </c>
      <c r="AB162" s="1447">
        <v>30</v>
      </c>
      <c r="AC162" s="1448">
        <v>20.031650007011077</v>
      </c>
      <c r="AD162" s="1447">
        <v>13</v>
      </c>
      <c r="AE162" s="1496">
        <v>16.914309505841942</v>
      </c>
      <c r="AF162" s="1447">
        <v>17</v>
      </c>
      <c r="AG162" s="1448">
        <v>23.318016596941224</v>
      </c>
      <c r="AH162" s="1497">
        <v>7</v>
      </c>
    </row>
    <row r="163" spans="3:34" ht="12.75" x14ac:dyDescent="0.2">
      <c r="C163" s="1447" t="s">
        <v>5186</v>
      </c>
      <c r="D163" s="1447">
        <v>22</v>
      </c>
      <c r="E163" s="1448">
        <v>25.874134098580452</v>
      </c>
      <c r="F163" s="1447">
        <v>10</v>
      </c>
      <c r="G163" s="1448">
        <v>22.701990964607596</v>
      </c>
      <c r="H163" s="1447">
        <v>12</v>
      </c>
      <c r="I163" s="1448">
        <v>29.284006052027916</v>
      </c>
      <c r="J163" s="1447">
        <v>26</v>
      </c>
      <c r="K163" s="1448">
        <v>56.472632493483921</v>
      </c>
      <c r="L163" s="1447">
        <v>10</v>
      </c>
      <c r="M163" s="1448">
        <v>23.360119603812372</v>
      </c>
      <c r="N163" s="1447">
        <v>16</v>
      </c>
      <c r="O163" s="1448">
        <v>17.203191191966109</v>
      </c>
      <c r="P163" s="1447">
        <v>18</v>
      </c>
      <c r="Q163" s="1448">
        <v>19.353590090961873</v>
      </c>
      <c r="R163" s="1447">
        <v>8</v>
      </c>
      <c r="S163" s="1448">
        <v>16.604055540565781</v>
      </c>
      <c r="T163" s="1447">
        <v>10</v>
      </c>
      <c r="U163" s="1448">
        <v>22.308979364194091</v>
      </c>
      <c r="V163" s="1447">
        <v>15</v>
      </c>
      <c r="W163" s="1448">
        <v>15.383353160766294</v>
      </c>
      <c r="X163" s="1447">
        <v>4</v>
      </c>
      <c r="Y163" s="1448">
        <v>7.9253432664302279</v>
      </c>
      <c r="Z163" s="1447">
        <v>11</v>
      </c>
      <c r="AA163" s="1448">
        <v>23.38584518570487</v>
      </c>
      <c r="AB163" s="1447">
        <v>20</v>
      </c>
      <c r="AC163" s="1448">
        <v>19.563154754335685</v>
      </c>
      <c r="AD163" s="1447">
        <v>8</v>
      </c>
      <c r="AE163" s="1496">
        <v>15.12373102444373</v>
      </c>
      <c r="AF163" s="1447">
        <v>12</v>
      </c>
      <c r="AG163" s="1448">
        <v>24.32300956705043</v>
      </c>
      <c r="AH163" s="1497">
        <v>2</v>
      </c>
    </row>
    <row r="164" spans="3:34" ht="12.75" x14ac:dyDescent="0.2">
      <c r="C164" s="1447" t="s">
        <v>5187</v>
      </c>
      <c r="D164" s="1447">
        <v>42</v>
      </c>
      <c r="E164" s="1448">
        <v>30.481609428977848</v>
      </c>
      <c r="F164" s="1447">
        <v>15</v>
      </c>
      <c r="G164" s="1448">
        <v>19.806686737442561</v>
      </c>
      <c r="H164" s="1447">
        <v>27</v>
      </c>
      <c r="I164" s="1448">
        <v>43.509088565166948</v>
      </c>
      <c r="J164" s="1447">
        <v>32</v>
      </c>
      <c r="K164" s="1448">
        <v>40.895613945404357</v>
      </c>
      <c r="L164" s="1447">
        <v>14</v>
      </c>
      <c r="M164" s="1448">
        <v>21.821809339734397</v>
      </c>
      <c r="N164" s="1447">
        <v>18</v>
      </c>
      <c r="O164" s="1448">
        <v>12.23299783204094</v>
      </c>
      <c r="P164" s="1447">
        <v>26</v>
      </c>
      <c r="Q164" s="1448">
        <v>17.669885757392471</v>
      </c>
      <c r="R164" s="1447">
        <v>9</v>
      </c>
      <c r="S164" s="1448">
        <v>11.132138483802738</v>
      </c>
      <c r="T164" s="1447">
        <v>17</v>
      </c>
      <c r="U164" s="1448">
        <v>25.642572704235548</v>
      </c>
      <c r="V164" s="1447">
        <v>28</v>
      </c>
      <c r="W164" s="1448">
        <v>18.422385830553527</v>
      </c>
      <c r="X164" s="1447">
        <v>8</v>
      </c>
      <c r="Y164" s="1448">
        <v>9.5767094426355097</v>
      </c>
      <c r="Z164" s="1447">
        <v>20</v>
      </c>
      <c r="AA164" s="1448">
        <v>29.217127079894233</v>
      </c>
      <c r="AB164" s="1447">
        <v>30</v>
      </c>
      <c r="AC164" s="1448">
        <v>19.077294839591747</v>
      </c>
      <c r="AD164" s="1447">
        <v>14</v>
      </c>
      <c r="AE164" s="1496">
        <v>16.191897112059493</v>
      </c>
      <c r="AF164" s="1447">
        <v>16</v>
      </c>
      <c r="AG164" s="1448">
        <v>22.601423889705053</v>
      </c>
      <c r="AH164" s="1497">
        <v>11</v>
      </c>
    </row>
    <row r="165" spans="3:34" ht="12.75" x14ac:dyDescent="0.2">
      <c r="C165" s="1487" t="s">
        <v>5188</v>
      </c>
      <c r="D165" s="1487">
        <v>0</v>
      </c>
      <c r="E165" s="1491"/>
      <c r="F165" s="1487">
        <v>0</v>
      </c>
      <c r="G165" s="1491"/>
      <c r="H165" s="1487">
        <v>0</v>
      </c>
      <c r="I165" s="1491"/>
      <c r="J165" s="1487">
        <v>0</v>
      </c>
      <c r="K165" s="1491"/>
      <c r="L165" s="1487">
        <v>0</v>
      </c>
      <c r="M165" s="1491"/>
      <c r="N165" s="1487">
        <v>0</v>
      </c>
      <c r="O165" s="1491"/>
      <c r="P165" s="1487">
        <v>0</v>
      </c>
      <c r="Q165" s="1491"/>
      <c r="R165" s="1487">
        <v>0</v>
      </c>
      <c r="S165" s="1491"/>
      <c r="T165" s="1487">
        <v>0</v>
      </c>
      <c r="U165" s="1491"/>
      <c r="V165" s="1487">
        <v>0</v>
      </c>
      <c r="W165" s="1491"/>
      <c r="X165" s="1487">
        <v>0</v>
      </c>
      <c r="Y165" s="1491"/>
      <c r="Z165" s="1487">
        <v>0</v>
      </c>
      <c r="AA165" s="1491"/>
      <c r="AB165" s="1487">
        <v>1</v>
      </c>
      <c r="AC165" s="1491"/>
      <c r="AD165" s="1487">
        <v>0</v>
      </c>
      <c r="AE165" s="1504"/>
      <c r="AF165" s="1487">
        <v>1</v>
      </c>
      <c r="AG165" s="1491"/>
      <c r="AH165" s="1505">
        <v>0</v>
      </c>
    </row>
    <row r="166" spans="3:34" ht="12.75" x14ac:dyDescent="0.2">
      <c r="C166" s="1447" t="s">
        <v>5165</v>
      </c>
      <c r="D166" s="1447"/>
      <c r="E166" s="1448"/>
      <c r="F166" s="1447"/>
      <c r="G166" s="1448"/>
      <c r="H166" s="1447"/>
      <c r="I166" s="1448"/>
      <c r="J166" s="1447"/>
      <c r="K166" s="1448"/>
      <c r="L166" s="1447"/>
      <c r="M166" s="1448"/>
      <c r="N166" s="1447"/>
      <c r="O166" s="1448"/>
      <c r="P166" s="1447"/>
      <c r="Q166" s="1448"/>
      <c r="R166" s="1447"/>
      <c r="S166" s="1448"/>
      <c r="T166" s="1447"/>
      <c r="U166" s="1448"/>
      <c r="V166" s="1447"/>
      <c r="W166" s="1448"/>
      <c r="X166" s="1447"/>
      <c r="Y166" s="1448"/>
      <c r="Z166" s="1447"/>
      <c r="AA166" s="1448"/>
      <c r="AB166" s="1447"/>
      <c r="AC166" s="1448"/>
      <c r="AD166" s="1447"/>
      <c r="AE166" s="1496"/>
      <c r="AF166" s="1447"/>
      <c r="AG166" s="1448"/>
      <c r="AH166" s="1497"/>
    </row>
    <row r="167" spans="3:34" ht="12.75" x14ac:dyDescent="0.2">
      <c r="C167" s="1447" t="s">
        <v>5166</v>
      </c>
      <c r="D167" s="1447"/>
      <c r="E167" s="1448"/>
      <c r="F167" s="1447"/>
      <c r="G167" s="1448"/>
      <c r="H167" s="1447"/>
      <c r="I167" s="1448"/>
      <c r="J167" s="1447"/>
      <c r="K167" s="1448"/>
      <c r="L167" s="1447"/>
      <c r="M167" s="1448"/>
      <c r="N167" s="1447"/>
      <c r="O167" s="1448"/>
      <c r="P167" s="1447"/>
      <c r="Q167" s="1448"/>
      <c r="R167" s="1447"/>
      <c r="S167" s="1448"/>
      <c r="T167" s="1447"/>
      <c r="U167" s="1448"/>
      <c r="V167" s="1447"/>
      <c r="W167" s="1448"/>
      <c r="X167" s="1447"/>
      <c r="Y167" s="1448"/>
      <c r="Z167" s="1447"/>
      <c r="AA167" s="1448"/>
      <c r="AB167" s="1447"/>
      <c r="AC167" s="1448"/>
      <c r="AD167" s="1447"/>
      <c r="AE167" s="1496"/>
      <c r="AF167" s="1447"/>
      <c r="AG167" s="1448"/>
      <c r="AH167" s="1497"/>
    </row>
  </sheetData>
  <mergeCells count="39">
    <mergeCell ref="AD143:AE143"/>
    <mergeCell ref="AF143:AG143"/>
    <mergeCell ref="C141:M141"/>
    <mergeCell ref="P142:U142"/>
    <mergeCell ref="V142:AA142"/>
    <mergeCell ref="AB142:AG142"/>
    <mergeCell ref="D143:E143"/>
    <mergeCell ref="F143:G143"/>
    <mergeCell ref="H143:I143"/>
    <mergeCell ref="J143:K143"/>
    <mergeCell ref="L143:M143"/>
    <mergeCell ref="N143:O143"/>
    <mergeCell ref="P143:Q143"/>
    <mergeCell ref="R143:S143"/>
    <mergeCell ref="T143:U143"/>
    <mergeCell ref="V143:W143"/>
    <mergeCell ref="X143:Y143"/>
    <mergeCell ref="Z143:AA143"/>
    <mergeCell ref="AB143:AC143"/>
    <mergeCell ref="L35:M35"/>
    <mergeCell ref="C34:M34"/>
    <mergeCell ref="C142:C144"/>
    <mergeCell ref="D142:I142"/>
    <mergeCell ref="J142:O142"/>
    <mergeCell ref="C35:C36"/>
    <mergeCell ref="D35:E35"/>
    <mergeCell ref="F35:G35"/>
    <mergeCell ref="H35:I35"/>
    <mergeCell ref="J35:K35"/>
    <mergeCell ref="A6:B6"/>
    <mergeCell ref="C6:R6"/>
    <mergeCell ref="C9:D9"/>
    <mergeCell ref="C1:D1"/>
    <mergeCell ref="A3:B3"/>
    <mergeCell ref="C3:R3"/>
    <mergeCell ref="A4:B4"/>
    <mergeCell ref="C4:R4"/>
    <mergeCell ref="A5:B5"/>
    <mergeCell ref="C5:R5"/>
  </mergeCells>
  <hyperlinks>
    <hyperlink ref="A1" location="'ODS 3.'!A1" display="REGRESAR"/>
    <hyperlink ref="C1" location="'Metadato 3.3.2'!A1" display="VER METADATO"/>
  </hyperlinks>
  <pageMargins left="0.7" right="0.7" top="0.75" bottom="0.75" header="0.3" footer="0.3"/>
  <pageSetup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1">
    <tabColor theme="0" tint="-0.499984740745262"/>
  </sheetPr>
  <dimension ref="A1:F36"/>
  <sheetViews>
    <sheetView showGridLines="0" topLeftCell="B1"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140625" style="45" customWidth="1"/>
    <col min="2" max="2" width="26.42578125" style="45" customWidth="1"/>
    <col min="3" max="3" width="24" style="45" customWidth="1"/>
    <col min="4" max="4" width="68.4257812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258" t="s">
        <v>767</v>
      </c>
    </row>
    <row r="4" spans="1:6" ht="30" x14ac:dyDescent="0.25">
      <c r="A4" s="48"/>
      <c r="B4" s="2082" t="s">
        <v>856</v>
      </c>
      <c r="C4" s="2082"/>
      <c r="D4" s="910" t="s">
        <v>18</v>
      </c>
    </row>
    <row r="5" spans="1:6" ht="60" x14ac:dyDescent="0.25">
      <c r="B5" s="2082" t="s">
        <v>769</v>
      </c>
      <c r="C5" s="2082"/>
      <c r="D5" s="910" t="s">
        <v>81</v>
      </c>
    </row>
    <row r="6" spans="1:6" ht="15" x14ac:dyDescent="0.25">
      <c r="B6" s="2082" t="s">
        <v>770</v>
      </c>
      <c r="C6" s="2082"/>
      <c r="D6" s="911" t="s">
        <v>130</v>
      </c>
    </row>
    <row r="7" spans="1:6" ht="15" customHeight="1" x14ac:dyDescent="0.25">
      <c r="B7" s="2083" t="s">
        <v>771</v>
      </c>
      <c r="C7" s="2083"/>
      <c r="D7" s="912" t="s">
        <v>131</v>
      </c>
    </row>
    <row r="8" spans="1:6" ht="15" x14ac:dyDescent="0.25">
      <c r="B8" s="2083" t="s">
        <v>4617</v>
      </c>
      <c r="C8" s="2083"/>
      <c r="D8" s="1285" t="s">
        <v>4650</v>
      </c>
    </row>
    <row r="9" spans="1:6" ht="15" x14ac:dyDescent="0.25">
      <c r="B9" s="913"/>
      <c r="C9" s="913"/>
      <c r="D9" s="913"/>
    </row>
    <row r="10" spans="1:6" ht="23.25" customHeight="1" x14ac:dyDescent="0.25">
      <c r="B10" s="2081" t="s">
        <v>772</v>
      </c>
      <c r="C10" s="2081"/>
      <c r="D10" s="2081"/>
    </row>
    <row r="11" spans="1:6" ht="45" x14ac:dyDescent="0.25">
      <c r="B11" s="2093" t="s">
        <v>773</v>
      </c>
      <c r="C11" s="2094"/>
      <c r="D11" s="255" t="s">
        <v>5070</v>
      </c>
    </row>
    <row r="12" spans="1:6" ht="31.5" customHeight="1" x14ac:dyDescent="0.25">
      <c r="B12" s="2095" t="s">
        <v>775</v>
      </c>
      <c r="C12" s="2095"/>
      <c r="D12" s="914" t="s">
        <v>4563</v>
      </c>
    </row>
    <row r="13" spans="1:6" ht="15" x14ac:dyDescent="0.25">
      <c r="B13" s="2082" t="s">
        <v>776</v>
      </c>
      <c r="C13" s="2082"/>
      <c r="D13" s="915" t="s">
        <v>1100</v>
      </c>
    </row>
    <row r="14" spans="1:6" ht="15" x14ac:dyDescent="0.25">
      <c r="B14" s="2082" t="s">
        <v>777</v>
      </c>
      <c r="C14" s="2096"/>
      <c r="D14" s="915" t="s">
        <v>10</v>
      </c>
    </row>
    <row r="15" spans="1:6" ht="225" x14ac:dyDescent="0.25">
      <c r="B15" s="2082" t="s">
        <v>778</v>
      </c>
      <c r="C15" s="2082"/>
      <c r="D15" s="916" t="s">
        <v>4569</v>
      </c>
    </row>
    <row r="16" spans="1:6" ht="48.75" customHeight="1" x14ac:dyDescent="0.25">
      <c r="B16" s="2082" t="s">
        <v>779</v>
      </c>
      <c r="C16" s="2082"/>
      <c r="D16" s="916"/>
    </row>
    <row r="17" spans="2:4" ht="15" x14ac:dyDescent="0.25">
      <c r="B17" s="2082" t="s">
        <v>780</v>
      </c>
      <c r="C17" s="2082"/>
      <c r="D17" s="917" t="s">
        <v>4570</v>
      </c>
    </row>
    <row r="18" spans="2:4" ht="15" x14ac:dyDescent="0.25">
      <c r="B18" s="2083" t="s">
        <v>782</v>
      </c>
      <c r="C18" s="2083"/>
      <c r="D18" s="910"/>
    </row>
    <row r="19" spans="2:4" ht="30" x14ac:dyDescent="0.25">
      <c r="B19" s="2084" t="s">
        <v>783</v>
      </c>
      <c r="C19" s="2085"/>
      <c r="D19" s="917" t="s">
        <v>4571</v>
      </c>
    </row>
    <row r="20" spans="2:4" ht="15" x14ac:dyDescent="0.25">
      <c r="B20" s="2082" t="s">
        <v>784</v>
      </c>
      <c r="C20" s="2082"/>
      <c r="D20" s="916" t="s">
        <v>824</v>
      </c>
    </row>
    <row r="21" spans="2:4" ht="15" x14ac:dyDescent="0.25">
      <c r="B21" s="2086" t="s">
        <v>786</v>
      </c>
      <c r="C21" s="918" t="s">
        <v>787</v>
      </c>
      <c r="D21" s="916" t="s">
        <v>824</v>
      </c>
    </row>
    <row r="22" spans="2:4" ht="15" x14ac:dyDescent="0.25">
      <c r="B22" s="2087"/>
      <c r="C22" s="1390" t="s">
        <v>789</v>
      </c>
      <c r="D22" s="919"/>
    </row>
    <row r="23" spans="2:4" ht="15" x14ac:dyDescent="0.25">
      <c r="B23" s="2088" t="s">
        <v>791</v>
      </c>
      <c r="C23" s="2088"/>
      <c r="D23" s="917" t="s">
        <v>827</v>
      </c>
    </row>
    <row r="24" spans="2:4" ht="15" x14ac:dyDescent="0.25">
      <c r="B24" s="2088" t="s">
        <v>793</v>
      </c>
      <c r="C24" s="2088"/>
      <c r="D24" s="920" t="s">
        <v>1186</v>
      </c>
    </row>
    <row r="25" spans="2:4" ht="15" x14ac:dyDescent="0.25">
      <c r="B25" s="2082" t="s">
        <v>795</v>
      </c>
      <c r="C25" s="2082"/>
      <c r="D25" s="917" t="s">
        <v>23</v>
      </c>
    </row>
    <row r="26" spans="2:4" ht="15" customHeight="1" x14ac:dyDescent="0.25">
      <c r="B26" s="2083" t="s">
        <v>797</v>
      </c>
      <c r="C26" s="2083"/>
      <c r="D26" s="920" t="s">
        <v>4572</v>
      </c>
    </row>
    <row r="27" spans="2:4" ht="15" x14ac:dyDescent="0.25">
      <c r="B27" s="2089" t="s">
        <v>799</v>
      </c>
      <c r="C27" s="2090"/>
      <c r="D27" s="910"/>
    </row>
    <row r="28" spans="2:4" ht="30" x14ac:dyDescent="0.25">
      <c r="B28" s="1391" t="s">
        <v>800</v>
      </c>
      <c r="C28" s="1392"/>
      <c r="D28" s="917" t="s">
        <v>4573</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5189</v>
      </c>
    </row>
    <row r="33" spans="2:4" ht="30" x14ac:dyDescent="0.25">
      <c r="B33" s="2079" t="s">
        <v>805</v>
      </c>
      <c r="C33" s="2080"/>
      <c r="D33" s="920" t="s">
        <v>5190</v>
      </c>
    </row>
    <row r="34" spans="2:4" ht="15" x14ac:dyDescent="0.25">
      <c r="B34" s="2079" t="s">
        <v>807</v>
      </c>
      <c r="C34" s="2080"/>
      <c r="D34" s="920" t="s">
        <v>1186</v>
      </c>
    </row>
    <row r="35" spans="2:4" ht="15" x14ac:dyDescent="0.25">
      <c r="B35" s="2079" t="s">
        <v>809</v>
      </c>
      <c r="C35" s="2080"/>
      <c r="D35" s="920" t="s">
        <v>1187</v>
      </c>
    </row>
    <row r="36" spans="2:4" ht="15" x14ac:dyDescent="0.25">
      <c r="B36" s="2079" t="s">
        <v>811</v>
      </c>
      <c r="C36" s="2080"/>
      <c r="D36" s="924" t="s">
        <v>5191</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3.3.2'!A1" display="REGRESAR"/>
    <hyperlink ref="D36" r:id="rId1"/>
    <hyperlink ref="D8" r:id="rId2"/>
  </hyperlinks>
  <pageMargins left="0.7" right="0.7" top="0.75" bottom="0.75" header="0.3" footer="0.3"/>
  <pageSetup orientation="portrait" r:id="rId3"/>
  <drawing r:id="rId4"/>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2"/>
  <dimension ref="A1:Y33"/>
  <sheetViews>
    <sheetView showGridLines="0" zoomScaleNormal="100" workbookViewId="0">
      <pane ySplit="1" topLeftCell="A8" activePane="bottomLeft" state="frozen"/>
      <selection pane="bottomLeft" activeCell="C9" sqref="C9:E9"/>
    </sheetView>
  </sheetViews>
  <sheetFormatPr baseColWidth="10" defaultColWidth="11.42578125" defaultRowHeight="11.25" x14ac:dyDescent="0.2"/>
  <cols>
    <col min="1" max="2" width="15.140625" style="903" customWidth="1"/>
    <col min="3" max="3" width="6.5703125" style="903" customWidth="1"/>
    <col min="4" max="4" width="10.42578125" style="903" customWidth="1"/>
    <col min="5" max="5" width="3.28515625" style="903" customWidth="1"/>
    <col min="6" max="16384" width="11.42578125" style="903"/>
  </cols>
  <sheetData>
    <row r="1" spans="1:25" ht="15" x14ac:dyDescent="0.25">
      <c r="A1" s="1238" t="s">
        <v>730</v>
      </c>
      <c r="C1" s="2077" t="s">
        <v>830</v>
      </c>
      <c r="D1" s="2077"/>
    </row>
    <row r="3" spans="1:25" ht="12.75" customHeight="1" x14ac:dyDescent="0.2">
      <c r="A3" s="2184" t="s">
        <v>732</v>
      </c>
      <c r="B3" s="2184"/>
      <c r="C3" s="2184" t="s">
        <v>1156</v>
      </c>
      <c r="D3" s="2185"/>
      <c r="E3" s="2185"/>
      <c r="F3" s="2185"/>
      <c r="G3" s="2185"/>
      <c r="H3" s="2185"/>
      <c r="I3" s="2185"/>
      <c r="J3" s="2185"/>
      <c r="K3" s="2185"/>
      <c r="L3" s="2185"/>
      <c r="M3" s="2185"/>
      <c r="N3" s="2185"/>
      <c r="O3" s="2185"/>
      <c r="P3" s="2185"/>
      <c r="Q3" s="2185"/>
      <c r="R3" s="2185"/>
      <c r="S3" s="2185"/>
      <c r="T3" s="73"/>
    </row>
    <row r="4" spans="1:25" ht="15" x14ac:dyDescent="0.2">
      <c r="A4" s="2184" t="s">
        <v>733</v>
      </c>
      <c r="B4" s="2184"/>
      <c r="C4" s="2184" t="s">
        <v>1097</v>
      </c>
      <c r="D4" s="2185"/>
      <c r="E4" s="2185"/>
      <c r="F4" s="2185"/>
      <c r="G4" s="2185"/>
      <c r="H4" s="2185"/>
      <c r="I4" s="2185"/>
      <c r="J4" s="2185"/>
      <c r="K4" s="2185"/>
      <c r="L4" s="2185"/>
      <c r="M4" s="2185"/>
      <c r="N4" s="2185"/>
      <c r="O4" s="2185"/>
      <c r="P4" s="2185"/>
      <c r="Q4" s="2185"/>
      <c r="R4" s="2185"/>
      <c r="S4" s="2185"/>
      <c r="T4" s="73"/>
    </row>
    <row r="5" spans="1:25" ht="15" customHeight="1" x14ac:dyDescent="0.2">
      <c r="A5" s="2184" t="s">
        <v>735</v>
      </c>
      <c r="B5" s="2184"/>
      <c r="C5" s="2184" t="s">
        <v>4574</v>
      </c>
      <c r="D5" s="2185"/>
      <c r="E5" s="2185"/>
      <c r="F5" s="2185"/>
      <c r="G5" s="2185"/>
      <c r="H5" s="2185"/>
      <c r="I5" s="2185"/>
      <c r="J5" s="2185"/>
      <c r="K5" s="2185"/>
      <c r="L5" s="2185"/>
      <c r="M5" s="2185"/>
      <c r="N5" s="2185"/>
      <c r="O5" s="2185"/>
      <c r="P5" s="2185"/>
      <c r="Q5" s="2185"/>
      <c r="R5" s="2185"/>
      <c r="S5" s="2185"/>
      <c r="T5" s="73"/>
    </row>
    <row r="6" spans="1:25" ht="12.75" customHeight="1" x14ac:dyDescent="0.2">
      <c r="A6" s="2184" t="s">
        <v>815</v>
      </c>
      <c r="B6" s="2185"/>
      <c r="C6" s="2184" t="s">
        <v>4575</v>
      </c>
      <c r="D6" s="2185"/>
      <c r="E6" s="2185"/>
      <c r="F6" s="2185"/>
      <c r="G6" s="2185"/>
      <c r="H6" s="2185"/>
      <c r="I6" s="2185"/>
      <c r="J6" s="2185"/>
      <c r="K6" s="2185"/>
      <c r="L6" s="2185"/>
      <c r="M6" s="2185"/>
      <c r="N6" s="2185"/>
      <c r="O6" s="2185"/>
      <c r="P6" s="2185"/>
      <c r="Q6" s="2185"/>
      <c r="R6" s="2185"/>
      <c r="S6" s="2185"/>
      <c r="T6" s="73"/>
    </row>
    <row r="9" spans="1:25" ht="39.75" customHeight="1" x14ac:dyDescent="0.25">
      <c r="C9" s="2218" t="s">
        <v>4576</v>
      </c>
      <c r="D9" s="2218"/>
      <c r="E9" s="2218"/>
      <c r="H9" s="1259" t="s">
        <v>4577</v>
      </c>
      <c r="I9" s="573"/>
      <c r="J9" s="573"/>
      <c r="K9" s="573"/>
      <c r="L9" s="573"/>
      <c r="M9" s="573"/>
      <c r="N9" s="573"/>
      <c r="O9" s="573"/>
      <c r="P9" s="573"/>
    </row>
    <row r="10" spans="1:25" ht="15.75" customHeight="1" x14ac:dyDescent="0.25">
      <c r="C10" s="1246" t="s">
        <v>867</v>
      </c>
      <c r="D10" s="2193" t="s">
        <v>878</v>
      </c>
      <c r="E10" s="2193"/>
      <c r="Q10" s="2219" t="s">
        <v>4578</v>
      </c>
      <c r="R10" s="2220"/>
    </row>
    <row r="11" spans="1:25" ht="12.75" x14ac:dyDescent="0.2">
      <c r="C11" s="869">
        <v>1990</v>
      </c>
      <c r="D11" s="1263">
        <v>1.4</v>
      </c>
      <c r="E11" s="1264"/>
    </row>
    <row r="12" spans="1:25" ht="18.75" x14ac:dyDescent="0.3">
      <c r="C12" s="869">
        <v>1995</v>
      </c>
      <c r="D12" s="1263">
        <v>4.0999999999999996</v>
      </c>
      <c r="E12" s="1264"/>
      <c r="Q12" s="1260" t="s">
        <v>867</v>
      </c>
      <c r="R12" s="1260" t="s">
        <v>4579</v>
      </c>
      <c r="S12" s="1261"/>
      <c r="T12" s="1261"/>
      <c r="U12" s="1261"/>
      <c r="V12" s="1261"/>
      <c r="W12" s="1261"/>
      <c r="X12" s="1261"/>
      <c r="Y12" s="1261"/>
    </row>
    <row r="13" spans="1:25" ht="12.75" x14ac:dyDescent="0.2">
      <c r="C13" s="872">
        <v>2000</v>
      </c>
      <c r="D13" s="252">
        <v>1.4</v>
      </c>
      <c r="E13" s="1264"/>
      <c r="Q13" s="1261">
        <v>2010</v>
      </c>
      <c r="R13" s="1261">
        <v>0.09</v>
      </c>
      <c r="S13" s="1261"/>
      <c r="T13" s="1261"/>
      <c r="U13" s="1261"/>
      <c r="V13" s="1261"/>
      <c r="W13" s="1261"/>
      <c r="X13" s="1261"/>
      <c r="Y13" s="1261"/>
    </row>
    <row r="14" spans="1:25" ht="12.75" x14ac:dyDescent="0.2">
      <c r="C14" s="869">
        <v>2005</v>
      </c>
      <c r="D14" s="252">
        <v>2.2999999999999998</v>
      </c>
      <c r="E14" s="1264"/>
      <c r="Q14" s="1261">
        <v>2011</v>
      </c>
      <c r="R14" s="1261">
        <v>0.01</v>
      </c>
    </row>
    <row r="15" spans="1:25" ht="12.75" x14ac:dyDescent="0.2">
      <c r="C15" s="869">
        <v>2006</v>
      </c>
      <c r="D15" s="252">
        <v>1.8</v>
      </c>
      <c r="E15" s="1264"/>
      <c r="Q15" s="1261">
        <v>2012</v>
      </c>
      <c r="R15" s="1261">
        <v>6.0000000000000001E-3</v>
      </c>
    </row>
    <row r="16" spans="1:25" ht="12.75" x14ac:dyDescent="0.2">
      <c r="C16" s="872">
        <v>2007</v>
      </c>
      <c r="D16" s="252">
        <v>0.8</v>
      </c>
      <c r="E16" s="1264"/>
      <c r="Q16" s="1261">
        <v>2013</v>
      </c>
      <c r="R16" s="1261">
        <v>2E-3</v>
      </c>
    </row>
    <row r="17" spans="3:18" ht="12.75" x14ac:dyDescent="0.2">
      <c r="C17" s="869">
        <v>2008</v>
      </c>
      <c r="D17" s="252">
        <v>0.6</v>
      </c>
      <c r="E17" s="1264"/>
      <c r="Q17" s="1261">
        <v>2014</v>
      </c>
      <c r="R17" s="1261">
        <v>0</v>
      </c>
    </row>
    <row r="18" spans="3:18" ht="12.75" x14ac:dyDescent="0.2">
      <c r="C18" s="869">
        <v>2009</v>
      </c>
      <c r="D18" s="252">
        <v>0.2</v>
      </c>
      <c r="E18" s="1264"/>
      <c r="Q18" s="1261">
        <v>2015</v>
      </c>
      <c r="R18" s="1261">
        <v>0</v>
      </c>
    </row>
    <row r="19" spans="3:18" ht="12.75" x14ac:dyDescent="0.2">
      <c r="C19" s="869">
        <v>2010</v>
      </c>
      <c r="D19" s="252">
        <v>0.1</v>
      </c>
      <c r="E19" s="1264"/>
      <c r="Q19" s="1261">
        <v>2016</v>
      </c>
      <c r="R19" s="1261">
        <v>3.0000000000000001E-3</v>
      </c>
    </row>
    <row r="20" spans="3:18" ht="12.75" x14ac:dyDescent="0.2">
      <c r="C20" s="872">
        <v>2011</v>
      </c>
      <c r="D20" s="1045">
        <v>0.01</v>
      </c>
      <c r="E20" s="1264"/>
      <c r="Q20" s="1262">
        <v>2017</v>
      </c>
      <c r="R20" s="1262">
        <v>0.01</v>
      </c>
    </row>
    <row r="21" spans="3:18" ht="12.75" x14ac:dyDescent="0.2">
      <c r="C21" s="869">
        <v>2012</v>
      </c>
      <c r="D21" s="252">
        <v>0</v>
      </c>
      <c r="E21" s="1264"/>
      <c r="Q21" s="2221" t="s">
        <v>4580</v>
      </c>
      <c r="R21" s="2221"/>
    </row>
    <row r="22" spans="3:18" ht="12.75" x14ac:dyDescent="0.2">
      <c r="C22" s="869">
        <v>2013</v>
      </c>
      <c r="D22" s="252">
        <v>0</v>
      </c>
      <c r="E22" s="1264"/>
      <c r="Q22" s="2215" t="s">
        <v>4581</v>
      </c>
      <c r="R22" s="2215"/>
    </row>
    <row r="23" spans="3:18" ht="12.75" x14ac:dyDescent="0.2">
      <c r="C23" s="637">
        <v>2014</v>
      </c>
      <c r="D23" s="1265">
        <v>0.13</v>
      </c>
      <c r="E23" s="1264"/>
    </row>
    <row r="24" spans="3:18" ht="12.75" x14ac:dyDescent="0.2">
      <c r="C24" s="1248">
        <v>2015</v>
      </c>
      <c r="D24" s="638">
        <v>0.08</v>
      </c>
      <c r="E24" s="1266"/>
      <c r="H24" s="1249" t="s">
        <v>4582</v>
      </c>
    </row>
    <row r="25" spans="3:18" ht="12.75" x14ac:dyDescent="0.2">
      <c r="C25" s="1248">
        <v>2016</v>
      </c>
      <c r="D25" s="638" t="s">
        <v>4583</v>
      </c>
      <c r="E25" s="1266"/>
      <c r="H25" s="1249"/>
    </row>
    <row r="26" spans="3:18" ht="12.75" x14ac:dyDescent="0.2">
      <c r="C26" s="306">
        <v>2017</v>
      </c>
      <c r="D26" s="645" t="s">
        <v>4584</v>
      </c>
      <c r="E26" s="1266"/>
      <c r="H26" s="1249"/>
    </row>
    <row r="27" spans="3:18" ht="12.75" x14ac:dyDescent="0.2">
      <c r="C27" s="527" t="s">
        <v>4585</v>
      </c>
      <c r="D27" s="527"/>
      <c r="E27" s="994"/>
    </row>
    <row r="28" spans="3:18" ht="12.75" x14ac:dyDescent="0.2">
      <c r="C28" s="4"/>
      <c r="D28" s="4"/>
    </row>
    <row r="32" spans="3:18" ht="88.5" customHeight="1" x14ac:dyDescent="0.2">
      <c r="C32" s="2216" t="s">
        <v>4586</v>
      </c>
      <c r="D32" s="2216"/>
      <c r="E32" s="2216"/>
      <c r="F32" s="2216"/>
      <c r="G32" s="2216"/>
      <c r="H32" s="2216"/>
      <c r="K32" s="2217" t="s">
        <v>4587</v>
      </c>
      <c r="L32" s="2217"/>
      <c r="M32" s="2217"/>
      <c r="N32" s="2217"/>
      <c r="O32" s="2217"/>
    </row>
    <row r="33" spans="11:15" x14ac:dyDescent="0.2">
      <c r="K33" s="2217"/>
      <c r="L33" s="2217"/>
      <c r="M33" s="2217"/>
      <c r="N33" s="2217"/>
      <c r="O33" s="2217"/>
    </row>
  </sheetData>
  <mergeCells count="16">
    <mergeCell ref="A5:B5"/>
    <mergeCell ref="C5:S5"/>
    <mergeCell ref="C1:D1"/>
    <mergeCell ref="A3:B3"/>
    <mergeCell ref="C3:S3"/>
    <mergeCell ref="A4:B4"/>
    <mergeCell ref="C4:S4"/>
    <mergeCell ref="Q22:R22"/>
    <mergeCell ref="C32:H32"/>
    <mergeCell ref="K32:O33"/>
    <mergeCell ref="A6:B6"/>
    <mergeCell ref="C6:S6"/>
    <mergeCell ref="C9:E9"/>
    <mergeCell ref="D10:E10"/>
    <mergeCell ref="Q10:R10"/>
    <mergeCell ref="Q21:R21"/>
  </mergeCells>
  <hyperlinks>
    <hyperlink ref="A1" location="'ODS 3.'!A1" display="REGRESAR"/>
    <hyperlink ref="C1" location="'Metadato 3.3.3'!A1" display="VER METADATO"/>
  </hyperlinks>
  <pageMargins left="0.7" right="0.7" top="0.75" bottom="0.75" header="0.3" footer="0.3"/>
  <pageSetup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3">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6.5703125" style="903" customWidth="1"/>
    <col min="2" max="2" width="26.42578125" style="903" customWidth="1"/>
    <col min="3" max="3" width="24" style="903" customWidth="1"/>
    <col min="4" max="4" width="85.7109375" style="903" customWidth="1"/>
    <col min="5" max="5" width="11.42578125" style="903"/>
    <col min="6" max="6" width="7.140625" style="903" customWidth="1"/>
    <col min="7" max="16384" width="11.42578125" style="903"/>
  </cols>
  <sheetData>
    <row r="1" spans="1:6" ht="15" x14ac:dyDescent="0.25">
      <c r="B1" s="1238" t="s">
        <v>730</v>
      </c>
    </row>
    <row r="2" spans="1:6" ht="12" thickBot="1" x14ac:dyDescent="0.25"/>
    <row r="3" spans="1:6" ht="23.25" customHeight="1" thickBot="1" x14ac:dyDescent="0.25">
      <c r="B3" s="2081" t="s">
        <v>766</v>
      </c>
      <c r="C3" s="2081"/>
      <c r="D3" s="2081"/>
      <c r="F3" s="258" t="s">
        <v>767</v>
      </c>
    </row>
    <row r="4" spans="1:6" ht="15.75" x14ac:dyDescent="0.2">
      <c r="A4" s="93"/>
      <c r="B4" s="2082" t="s">
        <v>856</v>
      </c>
      <c r="C4" s="2082"/>
      <c r="D4" s="910" t="s">
        <v>18</v>
      </c>
    </row>
    <row r="5" spans="1:6" ht="45" x14ac:dyDescent="0.2">
      <c r="B5" s="2082" t="s">
        <v>769</v>
      </c>
      <c r="C5" s="2082"/>
      <c r="D5" s="910" t="s">
        <v>81</v>
      </c>
    </row>
    <row r="6" spans="1:6" ht="15" x14ac:dyDescent="0.2">
      <c r="B6" s="2082" t="s">
        <v>770</v>
      </c>
      <c r="C6" s="2082"/>
      <c r="D6" s="911" t="s">
        <v>133</v>
      </c>
    </row>
    <row r="7" spans="1:6" ht="15" x14ac:dyDescent="0.2">
      <c r="B7" s="2083" t="s">
        <v>771</v>
      </c>
      <c r="C7" s="2083"/>
      <c r="D7" s="912" t="s">
        <v>134</v>
      </c>
    </row>
    <row r="8" spans="1:6" ht="15" x14ac:dyDescent="0.2">
      <c r="B8" s="2083" t="s">
        <v>4617</v>
      </c>
      <c r="C8" s="2083"/>
      <c r="D8" s="1285" t="s">
        <v>4652</v>
      </c>
    </row>
    <row r="9" spans="1:6" ht="15" x14ac:dyDescent="0.25">
      <c r="B9" s="913"/>
      <c r="C9" s="913"/>
      <c r="D9" s="913"/>
    </row>
    <row r="10" spans="1:6" ht="15" x14ac:dyDescent="0.2">
      <c r="B10" s="2081" t="s">
        <v>772</v>
      </c>
      <c r="C10" s="2081"/>
      <c r="D10" s="2081"/>
    </row>
    <row r="11" spans="1:6" ht="15" x14ac:dyDescent="0.2">
      <c r="B11" s="2093" t="s">
        <v>773</v>
      </c>
      <c r="C11" s="2094"/>
      <c r="D11" s="255" t="s">
        <v>4588</v>
      </c>
    </row>
    <row r="12" spans="1:6" ht="30" x14ac:dyDescent="0.2">
      <c r="B12" s="2095" t="s">
        <v>775</v>
      </c>
      <c r="C12" s="2095"/>
      <c r="D12" s="161" t="s">
        <v>4575</v>
      </c>
    </row>
    <row r="13" spans="1:6" ht="15" x14ac:dyDescent="0.2">
      <c r="B13" s="2082" t="s">
        <v>776</v>
      </c>
      <c r="C13" s="2082"/>
      <c r="D13" s="915" t="s">
        <v>1102</v>
      </c>
    </row>
    <row r="14" spans="1:6" ht="15" x14ac:dyDescent="0.2">
      <c r="B14" s="2082" t="s">
        <v>777</v>
      </c>
      <c r="C14" s="2096"/>
      <c r="D14" s="915" t="s">
        <v>10</v>
      </c>
    </row>
    <row r="15" spans="1:6" ht="119.25" customHeight="1" x14ac:dyDescent="0.25">
      <c r="B15" s="2082" t="s">
        <v>778</v>
      </c>
      <c r="C15" s="2082"/>
      <c r="D15" s="145" t="s">
        <v>4589</v>
      </c>
    </row>
    <row r="16" spans="1:6" ht="42.75" customHeight="1" x14ac:dyDescent="0.25">
      <c r="B16" s="2082" t="s">
        <v>779</v>
      </c>
      <c r="C16" s="2082"/>
      <c r="D16" s="145"/>
    </row>
    <row r="17" spans="1:4" ht="15" x14ac:dyDescent="0.25">
      <c r="B17" s="2082" t="s">
        <v>780</v>
      </c>
      <c r="C17" s="2082"/>
      <c r="D17" s="143" t="s">
        <v>4590</v>
      </c>
    </row>
    <row r="18" spans="1:4" ht="15" x14ac:dyDescent="0.2">
      <c r="B18" s="2083" t="s">
        <v>782</v>
      </c>
      <c r="C18" s="2083"/>
      <c r="D18" s="910"/>
    </row>
    <row r="19" spans="1:4" ht="45" x14ac:dyDescent="0.25">
      <c r="B19" s="2084" t="s">
        <v>783</v>
      </c>
      <c r="C19" s="2085"/>
      <c r="D19" s="143" t="s">
        <v>4591</v>
      </c>
    </row>
    <row r="20" spans="1:4" ht="15" x14ac:dyDescent="0.25">
      <c r="B20" s="2082" t="s">
        <v>784</v>
      </c>
      <c r="C20" s="2082"/>
      <c r="D20" s="145" t="s">
        <v>824</v>
      </c>
    </row>
    <row r="21" spans="1:4" ht="15" x14ac:dyDescent="0.25">
      <c r="B21" s="2086" t="s">
        <v>786</v>
      </c>
      <c r="C21" s="918" t="s">
        <v>787</v>
      </c>
      <c r="D21" s="145" t="s">
        <v>824</v>
      </c>
    </row>
    <row r="22" spans="1:4" ht="15" x14ac:dyDescent="0.2">
      <c r="B22" s="2087"/>
      <c r="C22" s="1242" t="s">
        <v>789</v>
      </c>
      <c r="D22" s="919"/>
    </row>
    <row r="23" spans="1:4" ht="15" x14ac:dyDescent="0.25">
      <c r="B23" s="2088" t="s">
        <v>791</v>
      </c>
      <c r="C23" s="2088"/>
      <c r="D23" s="143" t="s">
        <v>827</v>
      </c>
    </row>
    <row r="24" spans="1:4" ht="15" x14ac:dyDescent="0.25">
      <c r="B24" s="2088" t="s">
        <v>793</v>
      </c>
      <c r="C24" s="2088"/>
      <c r="D24" s="146" t="s">
        <v>1186</v>
      </c>
    </row>
    <row r="25" spans="1:4" ht="15" x14ac:dyDescent="0.2">
      <c r="B25" s="2082" t="s">
        <v>795</v>
      </c>
      <c r="C25" s="2082"/>
      <c r="D25" s="917" t="s">
        <v>23</v>
      </c>
    </row>
    <row r="26" spans="1:4" ht="15" x14ac:dyDescent="0.25">
      <c r="B26" s="2083" t="s">
        <v>797</v>
      </c>
      <c r="C26" s="2083"/>
      <c r="D26" s="146" t="s">
        <v>4592</v>
      </c>
    </row>
    <row r="27" spans="1:4" ht="15" x14ac:dyDescent="0.2">
      <c r="B27" s="2089" t="s">
        <v>799</v>
      </c>
      <c r="C27" s="2090"/>
      <c r="D27" s="910"/>
    </row>
    <row r="28" spans="1:4" ht="42.75" customHeight="1" x14ac:dyDescent="0.25">
      <c r="B28" s="1243" t="s">
        <v>800</v>
      </c>
      <c r="C28" s="1244"/>
      <c r="D28" s="143" t="s">
        <v>4593</v>
      </c>
    </row>
    <row r="29" spans="1:4" ht="15" x14ac:dyDescent="0.2">
      <c r="B29" s="2091" t="s">
        <v>801</v>
      </c>
      <c r="C29" s="2092"/>
      <c r="D29" s="921"/>
    </row>
    <row r="30" spans="1:4" ht="15" x14ac:dyDescent="0.2">
      <c r="B30" s="922"/>
      <c r="C30" s="922"/>
      <c r="D30" s="923"/>
    </row>
    <row r="31" spans="1:4" ht="15" x14ac:dyDescent="0.2">
      <c r="A31" s="4"/>
      <c r="B31" s="2081" t="s">
        <v>802</v>
      </c>
      <c r="C31" s="2081"/>
      <c r="D31" s="2081"/>
    </row>
    <row r="32" spans="1:4" ht="15" x14ac:dyDescent="0.25">
      <c r="B32" s="2079" t="s">
        <v>803</v>
      </c>
      <c r="C32" s="2080"/>
      <c r="D32" s="146" t="s">
        <v>4594</v>
      </c>
    </row>
    <row r="33" spans="2:4" ht="15" x14ac:dyDescent="0.25">
      <c r="B33" s="2079" t="s">
        <v>805</v>
      </c>
      <c r="C33" s="2080"/>
      <c r="D33" s="146" t="s">
        <v>1190</v>
      </c>
    </row>
    <row r="34" spans="2:4" ht="15" x14ac:dyDescent="0.25">
      <c r="B34" s="2079" t="s">
        <v>807</v>
      </c>
      <c r="C34" s="2080"/>
      <c r="D34" s="146" t="s">
        <v>1186</v>
      </c>
    </row>
    <row r="35" spans="2:4" ht="15" x14ac:dyDescent="0.25">
      <c r="B35" s="2079" t="s">
        <v>809</v>
      </c>
      <c r="C35" s="2080"/>
      <c r="D35" s="146" t="s">
        <v>1191</v>
      </c>
    </row>
    <row r="36" spans="2:4" ht="15" x14ac:dyDescent="0.25">
      <c r="B36" s="2079" t="s">
        <v>811</v>
      </c>
      <c r="C36" s="2080"/>
      <c r="D36" s="146" t="s">
        <v>4595</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3.3.3'!A1" display="REGRESAR"/>
    <hyperlink ref="D8" r:id="rId1"/>
  </hyperlinks>
  <pageMargins left="0.7" right="0.7" top="0.75" bottom="0.75" header="0.3" footer="0.3"/>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4"/>
  <dimension ref="A1:T32"/>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5.28515625" style="903" customWidth="1"/>
    <col min="2" max="2" width="15.28515625" style="172" customWidth="1"/>
    <col min="3" max="3" width="11.42578125" style="172"/>
    <col min="4" max="4" width="7.85546875" style="172" customWidth="1"/>
    <col min="5" max="5" width="3.85546875" style="172" customWidth="1"/>
    <col min="6" max="6" width="11.42578125" style="172"/>
    <col min="7" max="16384" width="11.42578125" style="903"/>
  </cols>
  <sheetData>
    <row r="1" spans="1:20" ht="15" x14ac:dyDescent="0.25">
      <c r="A1" s="1238" t="s">
        <v>730</v>
      </c>
      <c r="C1" s="2077" t="s">
        <v>830</v>
      </c>
      <c r="D1" s="2077"/>
    </row>
    <row r="3" spans="1:20" ht="14.25" customHeight="1" x14ac:dyDescent="0.2">
      <c r="A3" s="2184" t="s">
        <v>732</v>
      </c>
      <c r="B3" s="2184"/>
      <c r="C3" s="2184" t="s">
        <v>1156</v>
      </c>
      <c r="D3" s="2185"/>
      <c r="E3" s="2185"/>
      <c r="F3" s="2185"/>
      <c r="G3" s="2185"/>
      <c r="H3" s="2185"/>
      <c r="I3" s="2185"/>
      <c r="J3" s="2185"/>
      <c r="K3" s="2185"/>
      <c r="L3" s="2185"/>
      <c r="M3" s="2185"/>
      <c r="N3" s="2185"/>
      <c r="O3" s="2185"/>
      <c r="P3" s="2185"/>
      <c r="Q3" s="2185"/>
      <c r="R3" s="2185"/>
      <c r="S3" s="2185"/>
      <c r="T3" s="73"/>
    </row>
    <row r="4" spans="1:20" ht="15" customHeight="1" x14ac:dyDescent="0.2">
      <c r="A4" s="2184" t="s">
        <v>733</v>
      </c>
      <c r="B4" s="2184"/>
      <c r="C4" s="2184" t="s">
        <v>1097</v>
      </c>
      <c r="D4" s="2185"/>
      <c r="E4" s="2185"/>
      <c r="F4" s="2185"/>
      <c r="G4" s="2185"/>
      <c r="H4" s="2185"/>
      <c r="I4" s="2185"/>
      <c r="J4" s="2185"/>
      <c r="K4" s="2185"/>
      <c r="L4" s="2185"/>
      <c r="M4" s="2185"/>
      <c r="N4" s="2185"/>
      <c r="O4" s="2185"/>
      <c r="P4" s="2185"/>
      <c r="Q4" s="2185"/>
      <c r="R4" s="2185"/>
      <c r="S4" s="2185"/>
      <c r="T4" s="73"/>
    </row>
    <row r="5" spans="1:20" ht="15" x14ac:dyDescent="0.2">
      <c r="A5" s="2184" t="s">
        <v>735</v>
      </c>
      <c r="B5" s="2184"/>
      <c r="C5" s="2184" t="s">
        <v>4596</v>
      </c>
      <c r="D5" s="2185"/>
      <c r="E5" s="2185"/>
      <c r="F5" s="2185"/>
      <c r="G5" s="2185"/>
      <c r="H5" s="2185"/>
      <c r="I5" s="2185"/>
      <c r="J5" s="2185"/>
      <c r="K5" s="2185"/>
      <c r="L5" s="2185"/>
      <c r="M5" s="2185"/>
      <c r="N5" s="2185"/>
      <c r="O5" s="2185"/>
      <c r="P5" s="2185"/>
      <c r="Q5" s="2185"/>
      <c r="R5" s="2185"/>
      <c r="S5" s="2185"/>
      <c r="T5" s="73"/>
    </row>
    <row r="6" spans="1:20" ht="15" x14ac:dyDescent="0.2">
      <c r="A6" s="2184" t="s">
        <v>815</v>
      </c>
      <c r="B6" s="2185"/>
      <c r="C6" s="2184" t="s">
        <v>4597</v>
      </c>
      <c r="D6" s="2185"/>
      <c r="E6" s="2185"/>
      <c r="F6" s="2185"/>
      <c r="G6" s="2185"/>
      <c r="H6" s="2185"/>
      <c r="I6" s="2185"/>
      <c r="J6" s="2185"/>
      <c r="K6" s="2185"/>
      <c r="L6" s="2185"/>
      <c r="M6" s="2185"/>
      <c r="N6" s="2185"/>
      <c r="O6" s="2185"/>
      <c r="P6" s="2185"/>
      <c r="Q6" s="2185"/>
      <c r="R6" s="2185"/>
      <c r="S6" s="2185"/>
      <c r="T6" s="73"/>
    </row>
    <row r="9" spans="1:20" ht="55.5" customHeight="1" x14ac:dyDescent="0.2">
      <c r="C9" s="2218" t="s">
        <v>4597</v>
      </c>
      <c r="D9" s="2218"/>
      <c r="E9" s="2218"/>
      <c r="H9" s="109" t="s">
        <v>4598</v>
      </c>
    </row>
    <row r="10" spans="1:20" ht="20.25" customHeight="1" x14ac:dyDescent="0.2">
      <c r="C10" s="1247" t="s">
        <v>739</v>
      </c>
      <c r="D10" s="2194" t="s">
        <v>878</v>
      </c>
      <c r="E10" s="2194"/>
    </row>
    <row r="11" spans="1:20" ht="12.75" x14ac:dyDescent="0.2">
      <c r="C11" s="1250">
        <v>2009</v>
      </c>
      <c r="D11" s="260">
        <v>1.46</v>
      </c>
    </row>
    <row r="12" spans="1:20" ht="12.75" x14ac:dyDescent="0.2">
      <c r="C12" s="1250">
        <v>2010</v>
      </c>
      <c r="D12" s="260">
        <v>0.37</v>
      </c>
    </row>
    <row r="13" spans="1:20" ht="12.75" x14ac:dyDescent="0.2">
      <c r="C13" s="1250">
        <v>2011</v>
      </c>
      <c r="D13" s="260">
        <v>3.03</v>
      </c>
    </row>
    <row r="14" spans="1:20" ht="12.75" x14ac:dyDescent="0.2">
      <c r="C14" s="1250">
        <v>2012</v>
      </c>
      <c r="D14" s="260">
        <v>4.54</v>
      </c>
    </row>
    <row r="15" spans="1:20" ht="12.75" x14ac:dyDescent="0.2">
      <c r="C15" s="1250">
        <v>2013</v>
      </c>
      <c r="D15" s="260">
        <v>3.34</v>
      </c>
    </row>
    <row r="16" spans="1:20" ht="12.75" x14ac:dyDescent="0.2">
      <c r="C16" s="1250">
        <v>2014</v>
      </c>
      <c r="D16" s="260">
        <v>4.57</v>
      </c>
    </row>
    <row r="17" spans="3:8" ht="12.75" x14ac:dyDescent="0.2">
      <c r="C17" s="124">
        <v>2015</v>
      </c>
      <c r="D17" s="261">
        <v>2.9</v>
      </c>
      <c r="E17" s="1267"/>
    </row>
    <row r="18" spans="3:8" ht="12.75" x14ac:dyDescent="0.2">
      <c r="C18" s="9" t="s">
        <v>4599</v>
      </c>
      <c r="D18" s="9"/>
    </row>
    <row r="26" spans="3:8" ht="12.75" x14ac:dyDescent="0.2">
      <c r="H26" s="240" t="s">
        <v>4600</v>
      </c>
    </row>
    <row r="32" spans="3:8" ht="60.75" customHeight="1" x14ac:dyDescent="0.2">
      <c r="C32" s="2216" t="s">
        <v>4601</v>
      </c>
      <c r="D32" s="2216"/>
      <c r="E32" s="2216"/>
      <c r="F32" s="2216"/>
      <c r="G32" s="2216"/>
      <c r="H32" s="2216"/>
    </row>
  </sheetData>
  <mergeCells count="12">
    <mergeCell ref="A5:B5"/>
    <mergeCell ref="C5:S5"/>
    <mergeCell ref="C1:D1"/>
    <mergeCell ref="A3:B3"/>
    <mergeCell ref="C3:S3"/>
    <mergeCell ref="A4:B4"/>
    <mergeCell ref="C4:S4"/>
    <mergeCell ref="A6:B6"/>
    <mergeCell ref="C6:S6"/>
    <mergeCell ref="C9:E9"/>
    <mergeCell ref="D10:E10"/>
    <mergeCell ref="C32:H32"/>
  </mergeCells>
  <hyperlinks>
    <hyperlink ref="A1" location="'ODS 3.'!A1" display="REGRESAR"/>
    <hyperlink ref="C1" location="'Metadato 3.3.4'!A1" display="VER METADATO"/>
  </hyperlink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5">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15.75" x14ac:dyDescent="0.25">
      <c r="A4" s="48"/>
      <c r="B4" s="2082" t="s">
        <v>856</v>
      </c>
      <c r="C4" s="2082"/>
      <c r="D4" s="910" t="s">
        <v>18</v>
      </c>
    </row>
    <row r="5" spans="1:6" ht="45" x14ac:dyDescent="0.25">
      <c r="B5" s="2082" t="s">
        <v>769</v>
      </c>
      <c r="C5" s="2082"/>
      <c r="D5" s="910" t="s">
        <v>81</v>
      </c>
    </row>
    <row r="6" spans="1:6" ht="15" x14ac:dyDescent="0.25">
      <c r="B6" s="2082" t="s">
        <v>770</v>
      </c>
      <c r="C6" s="2082"/>
      <c r="D6" s="911" t="s">
        <v>136</v>
      </c>
    </row>
    <row r="7" spans="1:6" ht="15" x14ac:dyDescent="0.25">
      <c r="B7" s="2083" t="s">
        <v>771</v>
      </c>
      <c r="C7" s="2083"/>
      <c r="D7" s="912" t="s">
        <v>137</v>
      </c>
    </row>
    <row r="8" spans="1:6" ht="15" x14ac:dyDescent="0.25">
      <c r="B8" s="2083" t="s">
        <v>4617</v>
      </c>
      <c r="C8" s="2083"/>
      <c r="D8" s="1285" t="s">
        <v>4653</v>
      </c>
    </row>
    <row r="9" spans="1:6" ht="15" x14ac:dyDescent="0.25">
      <c r="B9" s="913"/>
      <c r="C9" s="913"/>
      <c r="D9" s="913"/>
    </row>
    <row r="10" spans="1:6" ht="23.25" customHeight="1" x14ac:dyDescent="0.25">
      <c r="B10" s="2081" t="s">
        <v>772</v>
      </c>
      <c r="C10" s="2081"/>
      <c r="D10" s="2081"/>
    </row>
    <row r="11" spans="1:6" ht="30" x14ac:dyDescent="0.25">
      <c r="B11" s="2093" t="s">
        <v>773</v>
      </c>
      <c r="C11" s="2094"/>
      <c r="D11" s="255" t="s">
        <v>4602</v>
      </c>
    </row>
    <row r="12" spans="1:6" ht="18" customHeight="1" x14ac:dyDescent="0.25">
      <c r="B12" s="2095" t="s">
        <v>775</v>
      </c>
      <c r="C12" s="2095"/>
      <c r="D12" s="914" t="s">
        <v>4597</v>
      </c>
    </row>
    <row r="13" spans="1:6" ht="15" x14ac:dyDescent="0.25">
      <c r="B13" s="2082" t="s">
        <v>776</v>
      </c>
      <c r="C13" s="2082"/>
      <c r="D13" s="915" t="s">
        <v>1104</v>
      </c>
    </row>
    <row r="14" spans="1:6" ht="15" x14ac:dyDescent="0.25">
      <c r="B14" s="2082" t="s">
        <v>777</v>
      </c>
      <c r="C14" s="2096"/>
      <c r="D14" s="915" t="s">
        <v>10</v>
      </c>
    </row>
    <row r="15" spans="1:6" ht="135" x14ac:dyDescent="0.25">
      <c r="B15" s="2082" t="s">
        <v>778</v>
      </c>
      <c r="C15" s="2082"/>
      <c r="D15" s="916" t="s">
        <v>4603</v>
      </c>
    </row>
    <row r="16" spans="1:6" ht="45.75" customHeight="1" x14ac:dyDescent="0.25">
      <c r="B16" s="2082" t="s">
        <v>779</v>
      </c>
      <c r="C16" s="2082"/>
      <c r="D16" s="916"/>
    </row>
    <row r="17" spans="2:4" ht="15" x14ac:dyDescent="0.25">
      <c r="B17" s="2082" t="s">
        <v>780</v>
      </c>
      <c r="C17" s="2082"/>
      <c r="D17" s="917" t="s">
        <v>4570</v>
      </c>
    </row>
    <row r="18" spans="2:4" ht="15" x14ac:dyDescent="0.25">
      <c r="B18" s="2083" t="s">
        <v>782</v>
      </c>
      <c r="C18" s="2083"/>
      <c r="D18" s="910"/>
    </row>
    <row r="19" spans="2:4" ht="30" x14ac:dyDescent="0.25">
      <c r="B19" s="2084" t="s">
        <v>783</v>
      </c>
      <c r="C19" s="2085"/>
      <c r="D19" s="917" t="s">
        <v>4604</v>
      </c>
    </row>
    <row r="20" spans="2:4" ht="15" x14ac:dyDescent="0.25">
      <c r="B20" s="2082" t="s">
        <v>784</v>
      </c>
      <c r="C20" s="2082"/>
      <c r="D20" s="916" t="s">
        <v>824</v>
      </c>
    </row>
    <row r="21" spans="2:4" ht="15" x14ac:dyDescent="0.25">
      <c r="B21" s="2086" t="s">
        <v>786</v>
      </c>
      <c r="C21" s="918" t="s">
        <v>787</v>
      </c>
      <c r="D21" s="910" t="s">
        <v>1193</v>
      </c>
    </row>
    <row r="22" spans="2:4" ht="15" x14ac:dyDescent="0.25">
      <c r="B22" s="2087"/>
      <c r="C22" s="1242" t="s">
        <v>789</v>
      </c>
      <c r="D22" s="917" t="s">
        <v>1193</v>
      </c>
    </row>
    <row r="23" spans="2:4" ht="15" x14ac:dyDescent="0.25">
      <c r="B23" s="2088" t="s">
        <v>791</v>
      </c>
      <c r="C23" s="2088"/>
      <c r="D23" s="917" t="s">
        <v>827</v>
      </c>
    </row>
    <row r="24" spans="2:4" ht="15" x14ac:dyDescent="0.25">
      <c r="B24" s="2088" t="s">
        <v>793</v>
      </c>
      <c r="C24" s="2088"/>
      <c r="D24" s="920" t="s">
        <v>1186</v>
      </c>
    </row>
    <row r="25" spans="2:4" ht="15" x14ac:dyDescent="0.25">
      <c r="B25" s="2082" t="s">
        <v>795</v>
      </c>
      <c r="C25" s="2082"/>
      <c r="D25" s="917" t="s">
        <v>23</v>
      </c>
    </row>
    <row r="26" spans="2:4" ht="15" x14ac:dyDescent="0.25">
      <c r="B26" s="2083" t="s">
        <v>797</v>
      </c>
      <c r="C26" s="2083"/>
      <c r="D26" s="920" t="s">
        <v>4592</v>
      </c>
    </row>
    <row r="27" spans="2:4" ht="15" x14ac:dyDescent="0.25">
      <c r="B27" s="2089" t="s">
        <v>799</v>
      </c>
      <c r="C27" s="2090"/>
      <c r="D27" s="910"/>
    </row>
    <row r="28" spans="2:4" ht="60" x14ac:dyDescent="0.25">
      <c r="B28" s="1243" t="s">
        <v>800</v>
      </c>
      <c r="C28" s="1244"/>
      <c r="D28" s="917" t="s">
        <v>4605</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1189</v>
      </c>
    </row>
    <row r="33" spans="2:4" ht="15" x14ac:dyDescent="0.25">
      <c r="B33" s="2079" t="s">
        <v>805</v>
      </c>
      <c r="C33" s="2080"/>
      <c r="D33" s="920" t="s">
        <v>1190</v>
      </c>
    </row>
    <row r="34" spans="2:4" ht="15" x14ac:dyDescent="0.25">
      <c r="B34" s="2079" t="s">
        <v>807</v>
      </c>
      <c r="C34" s="2080"/>
      <c r="D34" s="920" t="s">
        <v>1186</v>
      </c>
    </row>
    <row r="35" spans="2:4" ht="15" x14ac:dyDescent="0.25">
      <c r="B35" s="2079" t="s">
        <v>809</v>
      </c>
      <c r="C35" s="2080"/>
      <c r="D35" s="920" t="s">
        <v>1191</v>
      </c>
    </row>
    <row r="36" spans="2:4" ht="15" x14ac:dyDescent="0.25">
      <c r="B36" s="2079" t="s">
        <v>811</v>
      </c>
      <c r="C36" s="2080"/>
      <c r="D36" s="920" t="s">
        <v>1192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3.3.4'!A1" display="REGRESAR"/>
    <hyperlink ref="D8" r:id="rId1"/>
  </hyperlinks>
  <pageMargins left="0.7" right="0.7" top="0.75" bottom="0.75" header="0.3" footer="0.3"/>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6">
    <tabColor theme="5"/>
  </sheetPr>
  <dimension ref="A1:R31"/>
  <sheetViews>
    <sheetView showGridLines="0" zoomScaleNormal="100" workbookViewId="0">
      <pane ySplit="1" topLeftCell="A2" activePane="bottomLeft" state="frozen"/>
      <selection activeCell="I38" sqref="I38"/>
      <selection pane="bottomLeft"/>
    </sheetView>
  </sheetViews>
  <sheetFormatPr baseColWidth="10" defaultColWidth="11.42578125" defaultRowHeight="11.25" x14ac:dyDescent="0.2"/>
  <cols>
    <col min="1" max="2" width="15.5703125" style="26" customWidth="1"/>
    <col min="3" max="3" width="11.5703125" style="165" customWidth="1"/>
    <col min="4" max="6" width="11.5703125" style="26" customWidth="1"/>
    <col min="7" max="16384" width="11.42578125" style="26"/>
  </cols>
  <sheetData>
    <row r="1" spans="1:18" ht="15" x14ac:dyDescent="0.25">
      <c r="A1" s="25" t="s">
        <v>730</v>
      </c>
      <c r="B1" s="121"/>
      <c r="C1" s="2175" t="s">
        <v>830</v>
      </c>
      <c r="D1" s="2175"/>
    </row>
    <row r="3" spans="1:18" ht="12.75" customHeight="1" x14ac:dyDescent="0.2">
      <c r="A3" s="2184" t="s">
        <v>732</v>
      </c>
      <c r="B3" s="2184"/>
      <c r="C3" s="2184" t="s">
        <v>1156</v>
      </c>
      <c r="D3" s="2185"/>
      <c r="E3" s="2185"/>
      <c r="F3" s="2185"/>
      <c r="G3" s="2185"/>
      <c r="H3" s="2185"/>
      <c r="I3" s="2185"/>
      <c r="J3" s="2185"/>
      <c r="K3" s="2185"/>
      <c r="L3" s="2185"/>
      <c r="M3" s="2185"/>
      <c r="N3" s="2185"/>
      <c r="O3" s="2185"/>
      <c r="P3" s="2185"/>
      <c r="Q3" s="2185"/>
      <c r="R3" s="2185"/>
    </row>
    <row r="4" spans="1:18" ht="15" x14ac:dyDescent="0.2">
      <c r="A4" s="2184" t="s">
        <v>733</v>
      </c>
      <c r="B4" s="2184"/>
      <c r="C4" s="2184" t="s">
        <v>1097</v>
      </c>
      <c r="D4" s="2185"/>
      <c r="E4" s="2185"/>
      <c r="F4" s="2185"/>
      <c r="G4" s="2185"/>
      <c r="H4" s="2185"/>
      <c r="I4" s="2185"/>
      <c r="J4" s="2185"/>
      <c r="K4" s="2185"/>
      <c r="L4" s="2185"/>
      <c r="M4" s="2185"/>
      <c r="N4" s="2185"/>
      <c r="O4" s="2185"/>
      <c r="P4" s="2185"/>
      <c r="Q4" s="2185"/>
      <c r="R4" s="2185"/>
    </row>
    <row r="5" spans="1:18" ht="16.5" customHeight="1" x14ac:dyDescent="0.2">
      <c r="A5" s="2184" t="s">
        <v>735</v>
      </c>
      <c r="B5" s="2184"/>
      <c r="C5" s="2184" t="s">
        <v>1194</v>
      </c>
      <c r="D5" s="2185"/>
      <c r="E5" s="2185"/>
      <c r="F5" s="2185"/>
      <c r="G5" s="2185"/>
      <c r="H5" s="2185"/>
      <c r="I5" s="2185"/>
      <c r="J5" s="2185"/>
      <c r="K5" s="2185"/>
      <c r="L5" s="2185"/>
      <c r="M5" s="2185"/>
      <c r="N5" s="2185"/>
      <c r="O5" s="2185"/>
      <c r="P5" s="2185"/>
      <c r="Q5" s="2185"/>
      <c r="R5" s="2185"/>
    </row>
    <row r="6" spans="1:18" ht="15.75" customHeight="1" x14ac:dyDescent="0.2">
      <c r="A6" s="2184" t="s">
        <v>815</v>
      </c>
      <c r="B6" s="2185"/>
      <c r="C6" s="2184"/>
      <c r="D6" s="2185"/>
      <c r="E6" s="2185"/>
      <c r="F6" s="2185"/>
      <c r="G6" s="2185"/>
      <c r="H6" s="2185"/>
      <c r="I6" s="2185"/>
      <c r="J6" s="2185"/>
      <c r="K6" s="2185"/>
      <c r="L6" s="2185"/>
      <c r="M6" s="2185"/>
      <c r="N6" s="2185"/>
      <c r="O6" s="2185"/>
      <c r="P6" s="2185"/>
      <c r="Q6" s="2185"/>
      <c r="R6" s="2185"/>
    </row>
    <row r="7" spans="1:18" x14ac:dyDescent="0.2">
      <c r="A7" s="262"/>
      <c r="B7" s="76"/>
    </row>
    <row r="8" spans="1:18" x14ac:dyDescent="0.2">
      <c r="A8" s="262"/>
      <c r="B8" s="76"/>
    </row>
    <row r="9" spans="1:18" ht="11.25" customHeight="1" x14ac:dyDescent="0.2">
      <c r="A9" s="262"/>
      <c r="B9" s="76"/>
      <c r="C9" s="2118" t="s">
        <v>863</v>
      </c>
      <c r="D9" s="2118"/>
      <c r="E9" s="2118"/>
      <c r="F9" s="2118"/>
      <c r="G9" s="2118"/>
      <c r="H9" s="2118"/>
      <c r="I9" s="2118"/>
      <c r="J9" s="2118"/>
      <c r="K9" s="2118"/>
      <c r="L9" s="2118"/>
      <c r="M9" s="2118"/>
      <c r="N9" s="2118"/>
      <c r="O9" s="2118"/>
      <c r="P9" s="2118"/>
    </row>
    <row r="10" spans="1:18" ht="11.25" customHeight="1" x14ac:dyDescent="0.2">
      <c r="A10" s="263"/>
      <c r="B10" s="76"/>
      <c r="C10" s="2118"/>
      <c r="D10" s="2118"/>
      <c r="E10" s="2118"/>
      <c r="F10" s="2118"/>
      <c r="G10" s="2118"/>
      <c r="H10" s="2118"/>
      <c r="I10" s="2118"/>
      <c r="J10" s="2118"/>
      <c r="K10" s="2118"/>
      <c r="L10" s="2118"/>
      <c r="M10" s="2118"/>
      <c r="N10" s="2118"/>
      <c r="O10" s="2118"/>
      <c r="P10" s="2118"/>
    </row>
    <row r="11" spans="1:18" x14ac:dyDescent="0.2">
      <c r="A11" s="262"/>
      <c r="B11" s="76"/>
    </row>
    <row r="12" spans="1:18" x14ac:dyDescent="0.2">
      <c r="A12" s="262"/>
      <c r="B12" s="76"/>
    </row>
    <row r="13" spans="1:18" x14ac:dyDescent="0.2">
      <c r="A13" s="262"/>
      <c r="B13" s="76"/>
    </row>
    <row r="14" spans="1:18" x14ac:dyDescent="0.2">
      <c r="A14" s="263"/>
      <c r="B14" s="76"/>
    </row>
    <row r="15" spans="1:18" x14ac:dyDescent="0.2">
      <c r="A15" s="262"/>
      <c r="B15" s="76"/>
    </row>
    <row r="16" spans="1:18" x14ac:dyDescent="0.2">
      <c r="A16" s="262"/>
      <c r="B16" s="76"/>
    </row>
    <row r="17" spans="1:2" x14ac:dyDescent="0.2">
      <c r="A17" s="262"/>
      <c r="B17" s="76"/>
    </row>
    <row r="18" spans="1:2" x14ac:dyDescent="0.2">
      <c r="A18" s="263"/>
      <c r="B18" s="76"/>
    </row>
    <row r="19" spans="1:2" x14ac:dyDescent="0.2">
      <c r="A19" s="262"/>
      <c r="B19" s="76"/>
    </row>
    <row r="20" spans="1:2" x14ac:dyDescent="0.2">
      <c r="A20" s="262"/>
      <c r="B20" s="76"/>
    </row>
    <row r="21" spans="1:2" x14ac:dyDescent="0.2">
      <c r="A21" s="262"/>
      <c r="B21" s="76"/>
    </row>
    <row r="22" spans="1:2" x14ac:dyDescent="0.2">
      <c r="A22" s="263"/>
      <c r="B22" s="76"/>
    </row>
    <row r="23" spans="1:2" x14ac:dyDescent="0.2">
      <c r="A23" s="262"/>
      <c r="B23" s="76"/>
    </row>
    <row r="24" spans="1:2" x14ac:dyDescent="0.2">
      <c r="A24" s="262"/>
      <c r="B24" s="76"/>
    </row>
    <row r="25" spans="1:2" x14ac:dyDescent="0.2">
      <c r="A25" s="262"/>
      <c r="B25" s="76"/>
    </row>
    <row r="26" spans="1:2" x14ac:dyDescent="0.2">
      <c r="A26" s="263"/>
      <c r="B26" s="76"/>
    </row>
    <row r="27" spans="1:2" x14ac:dyDescent="0.2">
      <c r="A27" s="262"/>
      <c r="B27" s="76"/>
    </row>
    <row r="28" spans="1:2" x14ac:dyDescent="0.2">
      <c r="A28" s="262"/>
      <c r="B28" s="76"/>
    </row>
    <row r="29" spans="1:2" x14ac:dyDescent="0.2">
      <c r="A29" s="262"/>
      <c r="B29" s="76"/>
    </row>
    <row r="30" spans="1:2" x14ac:dyDescent="0.2">
      <c r="A30" s="263"/>
      <c r="B30" s="76"/>
    </row>
    <row r="31" spans="1:2" x14ac:dyDescent="0.2">
      <c r="A31" s="262"/>
      <c r="B31" s="76"/>
    </row>
  </sheetData>
  <mergeCells count="10">
    <mergeCell ref="A6:B6"/>
    <mergeCell ref="C6:R6"/>
    <mergeCell ref="C9:P10"/>
    <mergeCell ref="C1:D1"/>
    <mergeCell ref="A3:B3"/>
    <mergeCell ref="C3:R3"/>
    <mergeCell ref="A4:B4"/>
    <mergeCell ref="C4:R4"/>
    <mergeCell ref="A5:B5"/>
    <mergeCell ref="C5:R5"/>
  </mergeCells>
  <hyperlinks>
    <hyperlink ref="A1" location="'ODS 3.'!A1" display="REGRESAR"/>
    <hyperlink ref="C1" location="'Metadato 3.3.5'!A1" display="VER METADATO"/>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7">
    <tabColor theme="0" tint="-0.499984740745262"/>
  </sheetPr>
  <dimension ref="A1:F36"/>
  <sheetViews>
    <sheetView showGridLines="0" zoomScaleNormal="100" workbookViewId="0">
      <pane ySplit="1" topLeftCell="A2" activePane="bottomLeft" state="frozen"/>
      <selection activeCell="I38" sqref="I38"/>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15.75" x14ac:dyDescent="0.25">
      <c r="A4" s="48"/>
      <c r="B4" s="2082" t="s">
        <v>856</v>
      </c>
      <c r="C4" s="2082"/>
      <c r="D4" s="49" t="s">
        <v>18</v>
      </c>
    </row>
    <row r="5" spans="1:6" ht="45" x14ac:dyDescent="0.25">
      <c r="B5" s="2082" t="s">
        <v>769</v>
      </c>
      <c r="C5" s="2082"/>
      <c r="D5" s="49" t="s">
        <v>81</v>
      </c>
    </row>
    <row r="6" spans="1:6" ht="15" x14ac:dyDescent="0.25">
      <c r="B6" s="2082" t="s">
        <v>770</v>
      </c>
      <c r="C6" s="2082"/>
      <c r="D6" s="50" t="s">
        <v>139</v>
      </c>
    </row>
    <row r="7" spans="1:6" ht="31.5" customHeight="1" x14ac:dyDescent="0.25">
      <c r="B7" s="2083" t="s">
        <v>771</v>
      </c>
      <c r="C7" s="2083"/>
      <c r="D7" s="94" t="s">
        <v>140</v>
      </c>
    </row>
    <row r="8" spans="1:6" ht="15" x14ac:dyDescent="0.25">
      <c r="B8" s="2084" t="s">
        <v>4617</v>
      </c>
      <c r="C8" s="2085"/>
      <c r="D8" s="1285" t="s">
        <v>4654</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56.25" customHeight="1"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row>
    <row r="25" spans="2:4" ht="15" x14ac:dyDescent="0.25">
      <c r="B25" s="2082" t="s">
        <v>795</v>
      </c>
      <c r="C25" s="2082"/>
      <c r="D25" s="57"/>
    </row>
    <row r="26" spans="2:4" ht="15" x14ac:dyDescent="0.25">
      <c r="B26" s="2083" t="s">
        <v>797</v>
      </c>
      <c r="C26" s="2083"/>
      <c r="D26" s="61"/>
    </row>
    <row r="27" spans="2:4" ht="15" x14ac:dyDescent="0.25">
      <c r="B27" s="2089" t="s">
        <v>799</v>
      </c>
      <c r="C27" s="2090"/>
      <c r="D27" s="49"/>
    </row>
    <row r="28" spans="2:4" ht="90" x14ac:dyDescent="0.25">
      <c r="B28" s="62" t="s">
        <v>800</v>
      </c>
      <c r="C28" s="63"/>
      <c r="D28" s="57" t="s">
        <v>1195</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1189</v>
      </c>
    </row>
    <row r="33" spans="2:4" ht="15" x14ac:dyDescent="0.25">
      <c r="B33" s="2079" t="s">
        <v>805</v>
      </c>
      <c r="C33" s="2080"/>
      <c r="D33" s="61" t="s">
        <v>1190</v>
      </c>
    </row>
    <row r="34" spans="2:4" ht="15" x14ac:dyDescent="0.25">
      <c r="B34" s="2079" t="s">
        <v>807</v>
      </c>
      <c r="C34" s="2080"/>
      <c r="D34" s="61" t="s">
        <v>1186</v>
      </c>
    </row>
    <row r="35" spans="2:4" ht="15" x14ac:dyDescent="0.25">
      <c r="B35" s="2079" t="s">
        <v>809</v>
      </c>
      <c r="C35" s="2080"/>
      <c r="D35" s="61" t="s">
        <v>1191</v>
      </c>
    </row>
    <row r="36" spans="2:4" ht="15" x14ac:dyDescent="0.25">
      <c r="B36" s="2079" t="s">
        <v>811</v>
      </c>
      <c r="C36" s="2080"/>
      <c r="D36" s="61" t="s">
        <v>1192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3.3.5'!A1" display="REGRESAR"/>
    <hyperlink ref="D8" r:id="rId1"/>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8"/>
  <dimension ref="A1:W52"/>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2" width="16.140625" style="26" customWidth="1"/>
    <col min="3" max="3" width="8.7109375" style="26" customWidth="1"/>
    <col min="4" max="4" width="8.42578125" style="26" customWidth="1"/>
    <col min="5" max="12" width="11.42578125" style="26"/>
    <col min="13" max="13" width="2.140625" style="26" customWidth="1"/>
    <col min="14" max="20" width="11.42578125" style="26"/>
    <col min="21" max="21" width="2.140625" style="26" customWidth="1"/>
    <col min="22" max="16384" width="11.42578125" style="26"/>
  </cols>
  <sheetData>
    <row r="1" spans="1:23" ht="15" x14ac:dyDescent="0.25">
      <c r="A1" s="25" t="s">
        <v>730</v>
      </c>
      <c r="C1" s="2077" t="s">
        <v>830</v>
      </c>
      <c r="D1" s="2077"/>
    </row>
    <row r="3" spans="1:23" s="42" customFormat="1" ht="16.5" customHeight="1" x14ac:dyDescent="0.25">
      <c r="A3" s="2184" t="s">
        <v>732</v>
      </c>
      <c r="B3" s="2184"/>
      <c r="C3" s="2184" t="s">
        <v>1156</v>
      </c>
      <c r="D3" s="2185"/>
      <c r="E3" s="2185"/>
      <c r="F3" s="2185"/>
      <c r="G3" s="2185"/>
      <c r="H3" s="2185"/>
      <c r="I3" s="2185"/>
      <c r="J3" s="2185"/>
      <c r="K3" s="2185"/>
      <c r="L3" s="2185"/>
      <c r="M3" s="2185"/>
      <c r="N3" s="2185"/>
      <c r="O3" s="2185"/>
      <c r="P3" s="2185"/>
      <c r="Q3" s="2185"/>
    </row>
    <row r="4" spans="1:23" s="42" customFormat="1" ht="16.5" customHeight="1" x14ac:dyDescent="0.25">
      <c r="A4" s="2184" t="s">
        <v>733</v>
      </c>
      <c r="B4" s="2184"/>
      <c r="C4" s="2184" t="s">
        <v>1108</v>
      </c>
      <c r="D4" s="2185"/>
      <c r="E4" s="2185"/>
      <c r="F4" s="2185"/>
      <c r="G4" s="2185"/>
      <c r="H4" s="2185"/>
      <c r="I4" s="2185"/>
      <c r="J4" s="2185"/>
      <c r="K4" s="2185"/>
      <c r="L4" s="2185"/>
      <c r="M4" s="2185"/>
      <c r="N4" s="2185"/>
      <c r="O4" s="2185"/>
      <c r="P4" s="2185"/>
      <c r="Q4" s="2185"/>
    </row>
    <row r="5" spans="1:23" s="42" customFormat="1" ht="16.5" customHeight="1" x14ac:dyDescent="0.25">
      <c r="A5" s="2184" t="s">
        <v>735</v>
      </c>
      <c r="B5" s="2184"/>
      <c r="C5" s="2184" t="s">
        <v>1196</v>
      </c>
      <c r="D5" s="2185"/>
      <c r="E5" s="2185"/>
      <c r="F5" s="2185"/>
      <c r="G5" s="2185"/>
      <c r="H5" s="2185"/>
      <c r="I5" s="2185"/>
      <c r="J5" s="2185"/>
      <c r="K5" s="2185"/>
      <c r="L5" s="2185"/>
      <c r="M5" s="2185"/>
      <c r="N5" s="2185"/>
      <c r="O5" s="2185"/>
      <c r="P5" s="2185"/>
      <c r="Q5" s="2185"/>
    </row>
    <row r="6" spans="1:23" s="42" customFormat="1" ht="16.5" customHeight="1" x14ac:dyDescent="0.25">
      <c r="A6" s="2184" t="s">
        <v>815</v>
      </c>
      <c r="B6" s="2185"/>
      <c r="C6" s="2184" t="s">
        <v>1197</v>
      </c>
      <c r="D6" s="2185"/>
      <c r="E6" s="2185"/>
      <c r="F6" s="2185"/>
      <c r="G6" s="2185"/>
      <c r="H6" s="2185"/>
      <c r="I6" s="2185"/>
      <c r="J6" s="2185"/>
      <c r="K6" s="2185"/>
      <c r="L6" s="2185"/>
      <c r="M6" s="2185"/>
      <c r="N6" s="2185"/>
      <c r="O6" s="2185"/>
      <c r="P6" s="2185"/>
      <c r="Q6" s="2185"/>
    </row>
    <row r="7" spans="1:23" ht="12" customHeight="1" x14ac:dyDescent="0.2"/>
    <row r="9" spans="1:23" s="903" customFormat="1" ht="12.75" customHeight="1" x14ac:dyDescent="0.2">
      <c r="C9" s="2222" t="s">
        <v>4312</v>
      </c>
      <c r="D9" s="2222"/>
      <c r="E9" s="2222"/>
      <c r="F9" s="2222"/>
      <c r="G9" s="2222"/>
      <c r="H9" s="2222"/>
      <c r="I9" s="2222"/>
      <c r="J9" s="2222"/>
      <c r="K9" s="2222"/>
      <c r="L9" s="2222"/>
      <c r="M9" s="2222"/>
      <c r="N9" s="2222"/>
      <c r="O9" s="2222"/>
      <c r="P9" s="2222"/>
      <c r="Q9" s="2222"/>
      <c r="R9" s="2222"/>
      <c r="S9" s="2222"/>
      <c r="T9" s="2222"/>
      <c r="U9" s="2222"/>
      <c r="V9" s="2222"/>
      <c r="W9" s="2222"/>
    </row>
    <row r="10" spans="1:23" s="903" customFormat="1" ht="15" customHeight="1" x14ac:dyDescent="0.2">
      <c r="C10" s="2196" t="s">
        <v>867</v>
      </c>
      <c r="D10" s="2196" t="s">
        <v>740</v>
      </c>
      <c r="E10" s="2196" t="s">
        <v>1223</v>
      </c>
      <c r="F10" s="2196"/>
      <c r="G10" s="2196"/>
      <c r="H10" s="2196"/>
      <c r="I10" s="2196"/>
      <c r="J10" s="2196"/>
      <c r="K10" s="2196"/>
      <c r="L10" s="2196"/>
      <c r="M10" s="2832"/>
      <c r="N10" s="2196" t="s">
        <v>4233</v>
      </c>
      <c r="O10" s="2196"/>
      <c r="P10" s="2196"/>
      <c r="Q10" s="2196"/>
      <c r="R10" s="2196"/>
      <c r="S10" s="2196"/>
      <c r="T10" s="2196"/>
      <c r="U10" s="2832"/>
      <c r="V10" s="2196" t="s">
        <v>741</v>
      </c>
      <c r="W10" s="2196"/>
    </row>
    <row r="11" spans="1:23" s="903" customFormat="1" ht="12.75" x14ac:dyDescent="0.2">
      <c r="C11" s="2182"/>
      <c r="D11" s="2182"/>
      <c r="E11" s="2837" t="s">
        <v>4250</v>
      </c>
      <c r="F11" s="2837" t="s">
        <v>4251</v>
      </c>
      <c r="G11" s="2837" t="s">
        <v>4313</v>
      </c>
      <c r="H11" s="2837" t="s">
        <v>4314</v>
      </c>
      <c r="I11" s="2837" t="s">
        <v>4315</v>
      </c>
      <c r="J11" s="2837" t="s">
        <v>4316</v>
      </c>
      <c r="K11" s="2837" t="s">
        <v>4317</v>
      </c>
      <c r="L11" s="2837" t="s">
        <v>4318</v>
      </c>
      <c r="M11" s="2838"/>
      <c r="N11" s="2837" t="s">
        <v>922</v>
      </c>
      <c r="O11" s="2837" t="s">
        <v>923</v>
      </c>
      <c r="P11" s="2837" t="s">
        <v>924</v>
      </c>
      <c r="Q11" s="2837" t="s">
        <v>925</v>
      </c>
      <c r="R11" s="2837" t="s">
        <v>926</v>
      </c>
      <c r="S11" s="2837" t="s">
        <v>1837</v>
      </c>
      <c r="T11" s="2837" t="s">
        <v>928</v>
      </c>
      <c r="U11" s="2838"/>
      <c r="V11" s="2837" t="s">
        <v>1016</v>
      </c>
      <c r="W11" s="2837" t="s">
        <v>1014</v>
      </c>
    </row>
    <row r="12" spans="1:23" s="903" customFormat="1" ht="12.75" x14ac:dyDescent="0.2">
      <c r="C12" s="2836"/>
      <c r="D12" s="2836"/>
      <c r="E12" s="2836"/>
      <c r="F12" s="2836"/>
      <c r="G12" s="2836"/>
      <c r="H12" s="2836"/>
      <c r="I12" s="2836"/>
      <c r="J12" s="2836"/>
      <c r="K12" s="2836"/>
      <c r="L12" s="2836"/>
      <c r="M12" s="2836"/>
      <c r="N12" s="2836"/>
      <c r="O12" s="2836"/>
      <c r="P12" s="2836"/>
      <c r="Q12" s="2836"/>
      <c r="R12" s="2836"/>
      <c r="S12" s="2836"/>
      <c r="T12" s="2836"/>
      <c r="U12" s="2836"/>
      <c r="V12" s="2836"/>
      <c r="W12" s="2836"/>
    </row>
    <row r="13" spans="1:23" s="903" customFormat="1" ht="12.75" x14ac:dyDescent="0.2">
      <c r="C13" s="2833">
        <v>2010</v>
      </c>
      <c r="D13" s="2835">
        <v>2.1698411895319767</v>
      </c>
      <c r="E13" s="2835">
        <v>0.30813878570908337</v>
      </c>
      <c r="F13" s="2835">
        <v>0.47532820280669991</v>
      </c>
      <c r="G13" s="2835">
        <v>0.81888631461212746</v>
      </c>
      <c r="H13" s="2835">
        <v>1.2365705314127124</v>
      </c>
      <c r="I13" s="2835">
        <v>2.282504092056886</v>
      </c>
      <c r="J13" s="2835">
        <v>4.0489262925826219</v>
      </c>
      <c r="K13" s="2835">
        <v>6.7914402225120041</v>
      </c>
      <c r="L13" s="2835">
        <v>11.015437917154941</v>
      </c>
      <c r="M13" s="2835"/>
      <c r="N13" s="2835">
        <v>2.2433470318677999</v>
      </c>
      <c r="O13" s="2835">
        <v>2.0796432402042528</v>
      </c>
      <c r="P13" s="2835">
        <v>2.1484384122106026</v>
      </c>
      <c r="Q13" s="2835">
        <v>2.0402806871586119</v>
      </c>
      <c r="R13" s="2835">
        <v>2.5574523728678868</v>
      </c>
      <c r="S13" s="2835">
        <v>2.0286797352283132</v>
      </c>
      <c r="T13" s="2835">
        <v>2.0758754988849399</v>
      </c>
      <c r="U13" s="2835"/>
      <c r="V13" s="2835">
        <v>2.4852305252916453</v>
      </c>
      <c r="W13" s="2835">
        <v>1.8569127656258118</v>
      </c>
    </row>
    <row r="14" spans="1:23" s="903" customFormat="1" ht="12.75" x14ac:dyDescent="0.2">
      <c r="C14" s="2834">
        <v>2011</v>
      </c>
      <c r="D14" s="2835">
        <v>2.0381197481713058</v>
      </c>
      <c r="E14" s="2835">
        <v>0.24358557973367975</v>
      </c>
      <c r="F14" s="2835">
        <v>0.44822379400778828</v>
      </c>
      <c r="G14" s="2835">
        <v>0.78232873185849883</v>
      </c>
      <c r="H14" s="2835">
        <v>1.1348434775730856</v>
      </c>
      <c r="I14" s="2835">
        <v>2.3438894287017389</v>
      </c>
      <c r="J14" s="2835">
        <v>3.6077205219169022</v>
      </c>
      <c r="K14" s="2835">
        <v>6.147672666776149</v>
      </c>
      <c r="L14" s="2835">
        <v>10.16932658622032</v>
      </c>
      <c r="M14" s="2835"/>
      <c r="N14" s="2835">
        <v>2.1958146574646009</v>
      </c>
      <c r="O14" s="2835">
        <v>1.8153918728748653</v>
      </c>
      <c r="P14" s="2835">
        <v>2.0513992004568817</v>
      </c>
      <c r="Q14" s="2835">
        <v>1.7842114122201649</v>
      </c>
      <c r="R14" s="2835">
        <v>2.1805586717522996</v>
      </c>
      <c r="S14" s="2835">
        <v>1.9104726588256511</v>
      </c>
      <c r="T14" s="2835">
        <v>2.2153938582273094</v>
      </c>
      <c r="U14" s="2835"/>
      <c r="V14" s="2835">
        <v>2.368072546070795</v>
      </c>
      <c r="W14" s="2835">
        <v>1.7109167822623155</v>
      </c>
    </row>
    <row r="15" spans="1:23" s="903" customFormat="1" ht="12.75" x14ac:dyDescent="0.2">
      <c r="C15" s="2833">
        <v>2012</v>
      </c>
      <c r="D15" s="2835">
        <v>2.0508015439251088</v>
      </c>
      <c r="E15" s="2835">
        <v>0.23066154381769388</v>
      </c>
      <c r="F15" s="2835">
        <v>0.43868673988811502</v>
      </c>
      <c r="G15" s="2835">
        <v>0.79934785377804496</v>
      </c>
      <c r="H15" s="2835">
        <v>1.1665070777622613</v>
      </c>
      <c r="I15" s="2835">
        <v>2.1176847638910745</v>
      </c>
      <c r="J15" s="2835">
        <v>3.7948334704733102</v>
      </c>
      <c r="K15" s="2835">
        <v>6.24299172210387</v>
      </c>
      <c r="L15" s="2835">
        <v>9.8252089903710988</v>
      </c>
      <c r="M15" s="2835"/>
      <c r="N15" s="2835">
        <v>2.1421840883405401</v>
      </c>
      <c r="O15" s="2835">
        <v>1.8964555810529182</v>
      </c>
      <c r="P15" s="2835">
        <v>2.0300627757873744</v>
      </c>
      <c r="Q15" s="2835">
        <v>1.9729109531538593</v>
      </c>
      <c r="R15" s="2835">
        <v>2.343765922322842</v>
      </c>
      <c r="S15" s="2835">
        <v>1.8602513527857265</v>
      </c>
      <c r="T15" s="2835">
        <v>2.1050454166590615</v>
      </c>
      <c r="U15" s="2835"/>
      <c r="V15" s="2835">
        <v>2.3524165029243078</v>
      </c>
      <c r="W15" s="2835">
        <v>1.7515385347693162</v>
      </c>
    </row>
    <row r="16" spans="1:23" s="903" customFormat="1" ht="12.75" x14ac:dyDescent="0.2">
      <c r="C16" s="2833">
        <v>2013</v>
      </c>
      <c r="D16" s="2835">
        <v>2.0027634000733632</v>
      </c>
      <c r="E16" s="2835">
        <v>0.29803808479544486</v>
      </c>
      <c r="F16" s="2835">
        <v>0.41235572722564978</v>
      </c>
      <c r="G16" s="2835">
        <v>0.71641778276981605</v>
      </c>
      <c r="H16" s="2835">
        <v>1.265612633285055</v>
      </c>
      <c r="I16" s="2835">
        <v>2.0230016791289436</v>
      </c>
      <c r="J16" s="2835">
        <v>3.3942205945795774</v>
      </c>
      <c r="K16" s="2835">
        <v>5.7688439486119867</v>
      </c>
      <c r="L16" s="2835">
        <v>9.86091445504929</v>
      </c>
      <c r="M16" s="2835"/>
      <c r="N16" s="2835">
        <v>2.0886813495495846</v>
      </c>
      <c r="O16" s="2835">
        <v>1.9316693821656687</v>
      </c>
      <c r="P16" s="2835">
        <v>2.1053918999196282</v>
      </c>
      <c r="Q16" s="2835">
        <v>1.8506003111548561</v>
      </c>
      <c r="R16" s="2835">
        <v>2.1319569120287256</v>
      </c>
      <c r="S16" s="2835">
        <v>1.8532818532818531</v>
      </c>
      <c r="T16" s="2835">
        <v>1.915118168127216</v>
      </c>
      <c r="U16" s="2835"/>
      <c r="V16" s="2835">
        <v>2.2556892684684664</v>
      </c>
      <c r="W16" s="2835">
        <v>1.7515845513835888</v>
      </c>
    </row>
    <row r="17" spans="1:23" s="903" customFormat="1" ht="12.75" x14ac:dyDescent="0.2">
      <c r="C17" s="2833">
        <v>2014</v>
      </c>
      <c r="D17" s="2835">
        <v>1.9700022020918742</v>
      </c>
      <c r="E17" s="2835">
        <v>0.23830004982127184</v>
      </c>
      <c r="F17" s="2835">
        <v>0.41355820992873982</v>
      </c>
      <c r="G17" s="2835">
        <v>0.73945701843697753</v>
      </c>
      <c r="H17" s="2835">
        <v>1.1810385839959623</v>
      </c>
      <c r="I17" s="2835">
        <v>2.107336007735078</v>
      </c>
      <c r="J17" s="2835">
        <v>3.3627959832852166</v>
      </c>
      <c r="K17" s="2835">
        <v>5.4571671973435452</v>
      </c>
      <c r="L17" s="2835">
        <v>9.449454680535073</v>
      </c>
      <c r="M17" s="2835"/>
      <c r="N17" s="2835">
        <v>2.064342289681548</v>
      </c>
      <c r="O17" s="2835">
        <v>1.9269789198712106</v>
      </c>
      <c r="P17" s="2835">
        <v>2.0603221283726021</v>
      </c>
      <c r="Q17" s="2835">
        <v>1.7951420896865338</v>
      </c>
      <c r="R17" s="2835">
        <v>2.1355599592127286</v>
      </c>
      <c r="S17" s="2835">
        <v>1.8765227308071122</v>
      </c>
      <c r="T17" s="2835">
        <v>1.7330221595766806</v>
      </c>
      <c r="U17" s="2835"/>
      <c r="V17" s="2835">
        <v>2.2980315672343123</v>
      </c>
      <c r="W17" s="2835">
        <v>1.6438237596647125</v>
      </c>
    </row>
    <row r="18" spans="1:23" s="903" customFormat="1" ht="12.75" x14ac:dyDescent="0.2">
      <c r="C18" s="2833">
        <v>2015</v>
      </c>
      <c r="D18" s="2835">
        <v>1.9780488913526988</v>
      </c>
      <c r="E18" s="2835">
        <v>0.25673628664567483</v>
      </c>
      <c r="F18" s="2835">
        <v>0.46851000965217682</v>
      </c>
      <c r="G18" s="2835">
        <v>0.62033441507191134</v>
      </c>
      <c r="H18" s="2835">
        <v>1.0579309168938311</v>
      </c>
      <c r="I18" s="2835">
        <v>2.0076221119939812</v>
      </c>
      <c r="J18" s="2835">
        <v>3.3398327561521164</v>
      </c>
      <c r="K18" s="2835">
        <v>5.9069691541966547</v>
      </c>
      <c r="L18" s="2835">
        <v>9.1816463960619572</v>
      </c>
      <c r="M18" s="2835"/>
      <c r="N18" s="2835">
        <v>2.0927175810779151</v>
      </c>
      <c r="O18" s="2835">
        <v>1.9056738608999593</v>
      </c>
      <c r="P18" s="2835">
        <v>1.9746427483019326</v>
      </c>
      <c r="Q18" s="2835">
        <v>1.8064217866453207</v>
      </c>
      <c r="R18" s="2835">
        <v>2.2139716537000069</v>
      </c>
      <c r="S18" s="2835">
        <v>1.8983549269108175</v>
      </c>
      <c r="T18" s="2835">
        <v>1.7694342865809474</v>
      </c>
      <c r="U18" s="2835"/>
      <c r="V18" s="2835">
        <v>2.3306388939102201</v>
      </c>
      <c r="W18" s="2835">
        <v>1.6271383396812111</v>
      </c>
    </row>
    <row r="19" spans="1:23" s="903" customFormat="1" ht="12.75" x14ac:dyDescent="0.2">
      <c r="A19" s="29"/>
      <c r="C19" s="2834">
        <v>2016</v>
      </c>
      <c r="D19" s="2835">
        <v>2.000558366800536</v>
      </c>
      <c r="E19" s="2835">
        <v>0.27266018155187416</v>
      </c>
      <c r="F19" s="2835">
        <v>0.42868191050304699</v>
      </c>
      <c r="G19" s="2835">
        <v>0.70343657898972989</v>
      </c>
      <c r="H19" s="2835">
        <v>1.2115739473050415</v>
      </c>
      <c r="I19" s="2835">
        <v>2.0229764724888031</v>
      </c>
      <c r="J19" s="2835">
        <v>3.1467373993993362</v>
      </c>
      <c r="K19" s="2835">
        <v>5.5613755458645491</v>
      </c>
      <c r="L19" s="2835">
        <v>9.5196576367295371</v>
      </c>
      <c r="M19" s="2835"/>
      <c r="N19" s="2835">
        <v>2.0562710454562478</v>
      </c>
      <c r="O19" s="2835">
        <v>1.9517205957883925</v>
      </c>
      <c r="P19" s="2835">
        <v>2.0029963522668055</v>
      </c>
      <c r="Q19" s="2835">
        <v>1.9048965824158912</v>
      </c>
      <c r="R19" s="2835">
        <v>2.0580341561458195</v>
      </c>
      <c r="S19" s="2835">
        <v>1.9439573696986867</v>
      </c>
      <c r="T19" s="2835">
        <v>2.0153031966313306</v>
      </c>
      <c r="U19" s="2835"/>
      <c r="V19" s="2835">
        <v>2.2912831637266695</v>
      </c>
      <c r="W19" s="2835">
        <v>1.7110500839664498</v>
      </c>
    </row>
    <row r="20" spans="1:23" s="903" customFormat="1" ht="13.5" customHeight="1" x14ac:dyDescent="0.2">
      <c r="C20" s="2834">
        <v>2017</v>
      </c>
      <c r="D20" s="2835">
        <v>2.074959372557541</v>
      </c>
      <c r="E20" s="2835">
        <v>0.28078439546221007</v>
      </c>
      <c r="F20" s="2835">
        <v>0.48350776484584057</v>
      </c>
      <c r="G20" s="2835">
        <v>0.780233724074059</v>
      </c>
      <c r="H20" s="2835">
        <v>1.2657901225206503</v>
      </c>
      <c r="I20" s="2835">
        <v>1.9303426752968691</v>
      </c>
      <c r="J20" s="2835">
        <v>3.5398558410556595</v>
      </c>
      <c r="K20" s="2835">
        <v>5.4207624921707973</v>
      </c>
      <c r="L20" s="2835">
        <v>9.4915088805532406</v>
      </c>
      <c r="M20" s="2835"/>
      <c r="N20" s="2835">
        <v>2.1242053196170358</v>
      </c>
      <c r="O20" s="2835">
        <v>1.8674467655688947</v>
      </c>
      <c r="P20" s="2835">
        <v>2.2065295750638261</v>
      </c>
      <c r="Q20" s="2835">
        <v>1.8859353833924124</v>
      </c>
      <c r="R20" s="2835">
        <v>2.3322013291794041</v>
      </c>
      <c r="S20" s="2835">
        <v>2.0444452896931429</v>
      </c>
      <c r="T20" s="2835">
        <v>2.2380186075261372</v>
      </c>
      <c r="U20" s="2835"/>
      <c r="V20" s="2835">
        <v>2.3513980854223897</v>
      </c>
      <c r="W20" s="2835">
        <v>1.7995528440310338</v>
      </c>
    </row>
    <row r="21" spans="1:23" s="903" customFormat="1" ht="10.9" customHeight="1" x14ac:dyDescent="0.2">
      <c r="C21" s="2834">
        <v>2018</v>
      </c>
      <c r="D21" s="2835">
        <v>2.0846559171557058</v>
      </c>
      <c r="E21" s="2835">
        <v>0.28530440055913031</v>
      </c>
      <c r="F21" s="2835">
        <v>0.43286641455009306</v>
      </c>
      <c r="G21" s="2835">
        <v>0.73944117180646907</v>
      </c>
      <c r="H21" s="2835">
        <v>1.2323996372060912</v>
      </c>
      <c r="I21" s="2835">
        <v>2.1404566205399171</v>
      </c>
      <c r="J21" s="2835">
        <v>3.3780044399353586</v>
      </c>
      <c r="K21" s="2835">
        <v>5.5993501120450055</v>
      </c>
      <c r="L21" s="2835">
        <v>9.0810255270518976</v>
      </c>
      <c r="M21" s="2835"/>
      <c r="N21" s="2835">
        <v>1.1676870499539496</v>
      </c>
      <c r="O21" s="2835">
        <v>1.1309946493592828</v>
      </c>
      <c r="P21" s="2835">
        <v>1.966269121382006</v>
      </c>
      <c r="Q21" s="2835">
        <v>1.4893743439424849</v>
      </c>
      <c r="R21" s="2835">
        <v>2.4171074333162714</v>
      </c>
      <c r="S21" s="2835">
        <v>2.1271271271271273</v>
      </c>
      <c r="T21" s="2835">
        <v>2.3480166808103</v>
      </c>
      <c r="U21" s="2835"/>
      <c r="V21" s="2835">
        <v>2.430893763885404</v>
      </c>
      <c r="W21" s="2835">
        <v>1.7392595199531633</v>
      </c>
    </row>
    <row r="22" spans="1:23" s="903" customFormat="1" ht="10.9" customHeight="1" x14ac:dyDescent="0.2">
      <c r="C22" s="249"/>
      <c r="D22" s="1069"/>
      <c r="E22" s="1069"/>
      <c r="F22" s="1069"/>
      <c r="G22" s="1069"/>
      <c r="H22" s="1069"/>
      <c r="I22" s="1069"/>
      <c r="J22" s="1069"/>
      <c r="K22" s="1069"/>
      <c r="L22" s="1069"/>
      <c r="M22" s="1069"/>
      <c r="N22" s="1069"/>
      <c r="O22" s="1069"/>
      <c r="P22" s="1069"/>
      <c r="Q22" s="1069"/>
      <c r="R22" s="1069"/>
      <c r="S22" s="1069"/>
      <c r="T22" s="1069"/>
      <c r="U22" s="1069"/>
      <c r="V22" s="1069"/>
      <c r="W22" s="1069"/>
    </row>
    <row r="23" spans="1:23" s="903" customFormat="1" ht="10.9" customHeight="1" x14ac:dyDescent="0.2">
      <c r="C23" s="1021"/>
      <c r="D23" s="1074"/>
      <c r="E23" s="1074"/>
      <c r="F23" s="1074"/>
      <c r="G23" s="1074"/>
      <c r="H23" s="1074"/>
      <c r="I23" s="1074"/>
      <c r="J23" s="1074"/>
      <c r="K23" s="1074"/>
      <c r="L23" s="1074"/>
      <c r="M23" s="1074"/>
      <c r="N23" s="1074"/>
      <c r="O23" s="1074"/>
      <c r="P23" s="1074"/>
      <c r="Q23" s="1074"/>
      <c r="R23" s="1074"/>
      <c r="S23" s="1074"/>
      <c r="T23" s="1074"/>
      <c r="U23" s="1074"/>
      <c r="V23" s="1074"/>
      <c r="W23" s="1074"/>
    </row>
    <row r="24" spans="1:23" s="903" customFormat="1" ht="10.9" customHeight="1" x14ac:dyDescent="0.2">
      <c r="C24" s="172" t="s">
        <v>6222</v>
      </c>
      <c r="D24" s="172"/>
      <c r="E24" s="172"/>
      <c r="F24" s="172"/>
      <c r="G24" s="172"/>
      <c r="H24" s="172"/>
      <c r="I24" s="172"/>
      <c r="J24" s="172"/>
      <c r="K24" s="172"/>
      <c r="L24" s="172"/>
      <c r="M24" s="172"/>
      <c r="N24" s="172"/>
      <c r="O24" s="172"/>
      <c r="P24" s="172"/>
      <c r="Q24" s="172"/>
      <c r="R24" s="172"/>
      <c r="S24" s="172"/>
      <c r="T24" s="172"/>
      <c r="U24" s="172"/>
      <c r="V24" s="172"/>
      <c r="W24" s="172"/>
    </row>
    <row r="25" spans="1:23" s="903" customFormat="1" ht="10.9" customHeight="1" x14ac:dyDescent="0.2">
      <c r="C25" s="172"/>
      <c r="D25" s="172"/>
      <c r="E25" s="172"/>
      <c r="F25" s="172"/>
      <c r="G25" s="172"/>
      <c r="H25" s="172"/>
      <c r="I25" s="172"/>
      <c r="J25" s="172"/>
      <c r="K25" s="172"/>
      <c r="L25" s="172"/>
      <c r="M25" s="172"/>
      <c r="N25" s="172"/>
      <c r="O25" s="172"/>
      <c r="P25" s="172"/>
      <c r="Q25" s="172"/>
      <c r="R25" s="172"/>
      <c r="S25" s="172"/>
      <c r="T25" s="172"/>
      <c r="U25" s="172"/>
      <c r="V25" s="172"/>
      <c r="W25" s="172"/>
    </row>
    <row r="26" spans="1:23" s="903" customFormat="1" ht="48.75" customHeight="1" x14ac:dyDescent="0.2">
      <c r="C26" s="2071" t="s">
        <v>6227</v>
      </c>
      <c r="D26" s="2071"/>
      <c r="E26" s="2071"/>
      <c r="F26" s="2071"/>
      <c r="G26" s="2071"/>
      <c r="H26" s="2071"/>
      <c r="I26" s="2071"/>
    </row>
    <row r="27" spans="1:23" s="903" customFormat="1" ht="10.9" customHeight="1" x14ac:dyDescent="0.2">
      <c r="D27" s="109"/>
    </row>
    <row r="28" spans="1:23" s="903" customFormat="1" ht="10.9" customHeight="1" x14ac:dyDescent="0.2"/>
    <row r="29" spans="1:23" s="903" customFormat="1" ht="10.9" customHeight="1" x14ac:dyDescent="0.2"/>
    <row r="30" spans="1:23" s="903" customFormat="1" ht="10.9" customHeight="1" x14ac:dyDescent="0.2"/>
    <row r="31" spans="1:23" s="903" customFormat="1" ht="10.9" customHeight="1" x14ac:dyDescent="0.2"/>
    <row r="32" spans="1:23" s="903" customFormat="1" ht="10.9" customHeight="1" x14ac:dyDescent="0.2"/>
    <row r="33" s="903" customFormat="1" ht="10.9" customHeight="1" x14ac:dyDescent="0.2"/>
    <row r="34" s="903" customFormat="1" ht="10.9" customHeight="1" x14ac:dyDescent="0.2"/>
    <row r="35" s="903" customFormat="1" ht="10.9" customHeight="1" x14ac:dyDescent="0.2"/>
    <row r="36" s="903" customFormat="1" ht="10.9" customHeight="1" x14ac:dyDescent="0.2"/>
    <row r="37" s="903" customFormat="1" ht="10.9" customHeight="1" x14ac:dyDescent="0.2"/>
    <row r="38" s="903" customFormat="1" ht="10.9" customHeight="1" x14ac:dyDescent="0.2"/>
    <row r="39" s="903" customFormat="1" ht="10.9" customHeight="1" x14ac:dyDescent="0.2"/>
    <row r="40" s="903" customFormat="1" ht="10.9" customHeight="1" x14ac:dyDescent="0.2"/>
    <row r="41" s="903" customFormat="1" ht="10.9" customHeight="1" x14ac:dyDescent="0.2"/>
    <row r="42" s="903" customFormat="1" ht="10.9" customHeight="1" x14ac:dyDescent="0.2"/>
    <row r="43" s="903" customFormat="1" ht="10.9" customHeight="1" x14ac:dyDescent="0.2"/>
    <row r="44" s="903" customFormat="1" ht="10.9" customHeight="1" x14ac:dyDescent="0.2"/>
    <row r="45" s="903" customFormat="1" ht="10.9" customHeight="1" x14ac:dyDescent="0.2"/>
    <row r="46" s="903" customFormat="1" ht="10.9" customHeight="1" x14ac:dyDescent="0.2"/>
    <row r="47" s="903" customFormat="1" ht="10.9" customHeight="1" x14ac:dyDescent="0.2"/>
    <row r="48" s="903" customFormat="1" ht="10.9" customHeight="1" x14ac:dyDescent="0.2"/>
    <row r="49" spans="3:3" s="903" customFormat="1" ht="10.9" customHeight="1" x14ac:dyDescent="0.2">
      <c r="C49" s="618" t="s">
        <v>6228</v>
      </c>
    </row>
    <row r="50" spans="3:3" s="903" customFormat="1" ht="10.9" customHeight="1" x14ac:dyDescent="0.2"/>
    <row r="51" spans="3:3" s="903" customFormat="1" ht="10.9" customHeight="1" x14ac:dyDescent="0.2"/>
    <row r="52" spans="3:3" s="903" customFormat="1" ht="10.9" customHeight="1" x14ac:dyDescent="0.2"/>
  </sheetData>
  <mergeCells count="16">
    <mergeCell ref="A6:B6"/>
    <mergeCell ref="C6:Q6"/>
    <mergeCell ref="C1:D1"/>
    <mergeCell ref="A3:B3"/>
    <mergeCell ref="C3:Q3"/>
    <mergeCell ref="A4:B4"/>
    <mergeCell ref="C4:Q4"/>
    <mergeCell ref="A5:B5"/>
    <mergeCell ref="C5:Q5"/>
    <mergeCell ref="C26:I26"/>
    <mergeCell ref="C9:W9"/>
    <mergeCell ref="C10:C11"/>
    <mergeCell ref="D10:D11"/>
    <mergeCell ref="E10:L10"/>
    <mergeCell ref="N10:T10"/>
    <mergeCell ref="V10:W10"/>
  </mergeCells>
  <hyperlinks>
    <hyperlink ref="A1" location="'ODS 3.'!A1" display="REGRESAR"/>
    <hyperlink ref="C1" location="'Metadato 3.4.1'!A1" display="VER METADATO"/>
  </hyperlinks>
  <pageMargins left="0.7" right="0.7" top="0.75" bottom="0.75" header="0.3" footer="0.3"/>
  <pageSetup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9">
    <tabColor theme="0" tint="-0.499984740745262"/>
  </sheetPr>
  <dimension ref="A1:G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5.28515625" style="45" customWidth="1"/>
    <col min="2" max="2" width="26.42578125" style="45" customWidth="1"/>
    <col min="3" max="3" width="24" style="45" customWidth="1"/>
    <col min="4" max="4" width="85.7109375" style="45" customWidth="1"/>
    <col min="5" max="5" width="11.42578125" style="45"/>
    <col min="6" max="6" width="7.5703125" style="45" customWidth="1"/>
    <col min="7" max="7" width="44.42578125" style="45" bestFit="1" customWidth="1"/>
    <col min="8" max="16384" width="11.42578125" style="45"/>
  </cols>
  <sheetData>
    <row r="1" spans="1:6" ht="15" x14ac:dyDescent="0.25">
      <c r="B1" s="166" t="s">
        <v>730</v>
      </c>
    </row>
    <row r="2" spans="1:6" ht="12" thickBot="1" x14ac:dyDescent="0.3"/>
    <row r="3" spans="1:6" ht="23.25" customHeight="1" thickBot="1" x14ac:dyDescent="0.3">
      <c r="B3" s="2081" t="s">
        <v>766</v>
      </c>
      <c r="C3" s="2081"/>
      <c r="D3" s="2081"/>
      <c r="F3" s="264" t="s">
        <v>767</v>
      </c>
    </row>
    <row r="4" spans="1:6" ht="15.75" x14ac:dyDescent="0.25">
      <c r="A4" s="48"/>
      <c r="B4" s="2082" t="s">
        <v>856</v>
      </c>
      <c r="C4" s="2082"/>
      <c r="D4" s="910" t="s">
        <v>18</v>
      </c>
    </row>
    <row r="5" spans="1:6" ht="45" x14ac:dyDescent="0.25">
      <c r="B5" s="2082" t="s">
        <v>769</v>
      </c>
      <c r="C5" s="2082"/>
      <c r="D5" s="910" t="s">
        <v>81</v>
      </c>
    </row>
    <row r="6" spans="1:6" ht="15" x14ac:dyDescent="0.25">
      <c r="B6" s="2082" t="s">
        <v>770</v>
      </c>
      <c r="C6" s="2082"/>
      <c r="D6" s="911" t="s">
        <v>142</v>
      </c>
    </row>
    <row r="7" spans="1:6" ht="30" x14ac:dyDescent="0.25">
      <c r="B7" s="2083" t="s">
        <v>771</v>
      </c>
      <c r="C7" s="2083"/>
      <c r="D7" s="912" t="s">
        <v>143</v>
      </c>
    </row>
    <row r="8" spans="1:6" ht="15" x14ac:dyDescent="0.25">
      <c r="B8" s="2083" t="s">
        <v>4617</v>
      </c>
      <c r="C8" s="2083"/>
      <c r="D8" s="1285" t="s">
        <v>4655</v>
      </c>
    </row>
    <row r="9" spans="1:6" ht="15" x14ac:dyDescent="0.25">
      <c r="B9" s="913"/>
      <c r="C9" s="913"/>
      <c r="D9" s="913"/>
    </row>
    <row r="10" spans="1:6" ht="23.25" customHeight="1" x14ac:dyDescent="0.25">
      <c r="B10" s="2189" t="s">
        <v>772</v>
      </c>
      <c r="C10" s="2190"/>
      <c r="D10" s="2191"/>
    </row>
    <row r="11" spans="1:6" ht="15.75" customHeight="1" x14ac:dyDescent="0.25">
      <c r="B11" s="2093" t="s">
        <v>773</v>
      </c>
      <c r="C11" s="2094"/>
      <c r="D11" s="910" t="s">
        <v>841</v>
      </c>
    </row>
    <row r="12" spans="1:6" ht="37.5" customHeight="1" x14ac:dyDescent="0.25">
      <c r="B12" s="2095" t="s">
        <v>775</v>
      </c>
      <c r="C12" s="2095"/>
      <c r="D12" s="1036" t="s">
        <v>1197</v>
      </c>
    </row>
    <row r="13" spans="1:6" ht="15" x14ac:dyDescent="0.25">
      <c r="B13" s="2082" t="s">
        <v>776</v>
      </c>
      <c r="C13" s="2082"/>
      <c r="D13" s="915" t="s">
        <v>1109</v>
      </c>
    </row>
    <row r="14" spans="1:6" ht="15" x14ac:dyDescent="0.25">
      <c r="B14" s="2082" t="s">
        <v>777</v>
      </c>
      <c r="C14" s="2096"/>
      <c r="D14" s="915" t="s">
        <v>22</v>
      </c>
    </row>
    <row r="15" spans="1:6" ht="409.5" x14ac:dyDescent="0.25">
      <c r="B15" s="2082" t="s">
        <v>778</v>
      </c>
      <c r="C15" s="2082"/>
      <c r="D15" s="916" t="s">
        <v>1198</v>
      </c>
    </row>
    <row r="16" spans="1:6" ht="120.75" customHeight="1" x14ac:dyDescent="0.25">
      <c r="B16" s="2082" t="s">
        <v>779</v>
      </c>
      <c r="C16" s="2082"/>
      <c r="D16" s="266" t="s">
        <v>1199</v>
      </c>
    </row>
    <row r="17" spans="2:7" ht="15" x14ac:dyDescent="0.25">
      <c r="B17" s="2082" t="s">
        <v>780</v>
      </c>
      <c r="C17" s="2082"/>
      <c r="D17" s="917" t="s">
        <v>1200</v>
      </c>
    </row>
    <row r="18" spans="2:7" ht="45" x14ac:dyDescent="0.25">
      <c r="B18" s="2083" t="s">
        <v>782</v>
      </c>
      <c r="C18" s="2083"/>
      <c r="D18" s="910" t="s">
        <v>4319</v>
      </c>
    </row>
    <row r="19" spans="2:7" ht="30" x14ac:dyDescent="0.25">
      <c r="B19" s="2084" t="s">
        <v>783</v>
      </c>
      <c r="C19" s="2085"/>
      <c r="D19" s="917" t="s">
        <v>1201</v>
      </c>
    </row>
    <row r="20" spans="2:7" ht="15" x14ac:dyDescent="0.25">
      <c r="B20" s="2082" t="s">
        <v>784</v>
      </c>
      <c r="C20" s="2082"/>
      <c r="D20" s="916" t="s">
        <v>824</v>
      </c>
    </row>
    <row r="21" spans="2:7" ht="15" x14ac:dyDescent="0.25">
      <c r="B21" s="2086" t="s">
        <v>786</v>
      </c>
      <c r="C21" s="918" t="s">
        <v>787</v>
      </c>
      <c r="D21" s="916" t="s">
        <v>824</v>
      </c>
      <c r="F21" s="267"/>
      <c r="G21" s="268" t="s">
        <v>1173</v>
      </c>
    </row>
    <row r="22" spans="2:7" ht="15" x14ac:dyDescent="0.25">
      <c r="B22" s="2087"/>
      <c r="C22" s="1390" t="s">
        <v>789</v>
      </c>
      <c r="D22" s="919"/>
    </row>
    <row r="23" spans="2:7" ht="15" x14ac:dyDescent="0.25">
      <c r="B23" s="2088" t="s">
        <v>791</v>
      </c>
      <c r="C23" s="2088"/>
      <c r="D23" s="917" t="s">
        <v>1162</v>
      </c>
    </row>
    <row r="24" spans="2:7" ht="15" x14ac:dyDescent="0.25">
      <c r="B24" s="2088" t="s">
        <v>793</v>
      </c>
      <c r="C24" s="2088"/>
      <c r="D24" s="920" t="s">
        <v>1163</v>
      </c>
    </row>
    <row r="25" spans="2:7" ht="15" x14ac:dyDescent="0.25">
      <c r="B25" s="2082" t="s">
        <v>795</v>
      </c>
      <c r="C25" s="2082"/>
      <c r="D25" s="917" t="s">
        <v>23</v>
      </c>
    </row>
    <row r="26" spans="2:7" ht="15" customHeight="1" x14ac:dyDescent="0.25">
      <c r="B26" s="2083" t="s">
        <v>797</v>
      </c>
      <c r="C26" s="2083"/>
      <c r="D26" s="920" t="s">
        <v>1164</v>
      </c>
    </row>
    <row r="27" spans="2:7" ht="15" x14ac:dyDescent="0.25">
      <c r="B27" s="2089" t="s">
        <v>799</v>
      </c>
      <c r="C27" s="2090"/>
      <c r="D27" s="910"/>
    </row>
    <row r="28" spans="2:7" ht="75" x14ac:dyDescent="0.25">
      <c r="B28" s="1391" t="s">
        <v>800</v>
      </c>
      <c r="C28" s="1392"/>
      <c r="D28" s="917" t="s">
        <v>1202</v>
      </c>
    </row>
    <row r="29" spans="2:7" ht="15" x14ac:dyDescent="0.25">
      <c r="B29" s="2091" t="s">
        <v>801</v>
      </c>
      <c r="C29" s="2092"/>
      <c r="D29" s="921"/>
    </row>
    <row r="30" spans="2:7" ht="15" x14ac:dyDescent="0.25">
      <c r="B30" s="922"/>
      <c r="C30" s="922"/>
      <c r="D30" s="923"/>
    </row>
    <row r="31" spans="2:7" ht="23.25" customHeight="1" x14ac:dyDescent="0.25">
      <c r="B31" s="2189" t="s">
        <v>802</v>
      </c>
      <c r="C31" s="2190"/>
      <c r="D31" s="2191"/>
    </row>
    <row r="32" spans="2:7" ht="15" x14ac:dyDescent="0.25">
      <c r="B32" s="2079" t="s">
        <v>803</v>
      </c>
      <c r="C32" s="2080"/>
      <c r="D32" s="920" t="s">
        <v>1166</v>
      </c>
    </row>
    <row r="33" spans="2:4" ht="15" x14ac:dyDescent="0.25">
      <c r="B33" s="2079" t="s">
        <v>805</v>
      </c>
      <c r="C33" s="2080"/>
      <c r="D33" s="920" t="s">
        <v>1167</v>
      </c>
    </row>
    <row r="34" spans="2:4" ht="15" x14ac:dyDescent="0.25">
      <c r="B34" s="2079" t="s">
        <v>807</v>
      </c>
      <c r="C34" s="2080"/>
      <c r="D34" s="920" t="s">
        <v>808</v>
      </c>
    </row>
    <row r="35" spans="2:4" ht="15" x14ac:dyDescent="0.25">
      <c r="B35" s="2079" t="s">
        <v>809</v>
      </c>
      <c r="C35" s="2080"/>
      <c r="D35" s="920" t="s">
        <v>1175</v>
      </c>
    </row>
    <row r="36" spans="2:4" ht="15" x14ac:dyDescent="0.25">
      <c r="B36" s="2079" t="s">
        <v>811</v>
      </c>
      <c r="C36" s="2080"/>
      <c r="D36" s="920" t="s">
        <v>1169</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3.4.1'!A1" display="REGRESAR"/>
    <hyperlink ref="D8" r:id="rId1"/>
  </hyperlinks>
  <pageMargins left="0.7" right="0.7" top="0.75" bottom="0.75" header="0.3" footer="0.3"/>
  <pageSetup orientation="portrait" r:id="rId2"/>
  <drawing r:id="rId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0"/>
  <dimension ref="A1:AC49"/>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2" width="15.5703125" style="26" customWidth="1"/>
    <col min="3" max="3" width="6.7109375" style="26" customWidth="1"/>
    <col min="4" max="16384" width="11.42578125" style="26"/>
  </cols>
  <sheetData>
    <row r="1" spans="1:29" ht="15" x14ac:dyDescent="0.25">
      <c r="A1" s="25" t="s">
        <v>730</v>
      </c>
      <c r="C1" s="2077" t="s">
        <v>830</v>
      </c>
      <c r="D1" s="2077"/>
    </row>
    <row r="3" spans="1:29" ht="15" customHeight="1" x14ac:dyDescent="0.2">
      <c r="A3" s="2184" t="s">
        <v>732</v>
      </c>
      <c r="B3" s="2184"/>
      <c r="C3" s="2184" t="s">
        <v>1156</v>
      </c>
      <c r="D3" s="2185"/>
      <c r="E3" s="2185"/>
      <c r="F3" s="2185"/>
      <c r="G3" s="2185"/>
      <c r="H3" s="2185"/>
      <c r="I3" s="2185"/>
      <c r="J3" s="2185"/>
      <c r="K3" s="2185"/>
      <c r="L3" s="2185"/>
      <c r="M3" s="2185"/>
      <c r="N3" s="2185"/>
      <c r="O3" s="2185"/>
      <c r="P3" s="2185"/>
      <c r="Q3" s="2185"/>
      <c r="R3" s="2185"/>
      <c r="S3" s="73"/>
    </row>
    <row r="4" spans="1:29" ht="15" customHeight="1" x14ac:dyDescent="0.2">
      <c r="A4" s="2184" t="s">
        <v>733</v>
      </c>
      <c r="B4" s="2184"/>
      <c r="C4" s="2184" t="s">
        <v>1108</v>
      </c>
      <c r="D4" s="2185"/>
      <c r="E4" s="2185"/>
      <c r="F4" s="2185"/>
      <c r="G4" s="2185"/>
      <c r="H4" s="2185"/>
      <c r="I4" s="2185"/>
      <c r="J4" s="2185"/>
      <c r="K4" s="2185"/>
      <c r="L4" s="2185"/>
      <c r="M4" s="2185"/>
      <c r="N4" s="2185"/>
      <c r="O4" s="2185"/>
      <c r="P4" s="2185"/>
      <c r="Q4" s="2185"/>
      <c r="R4" s="2185"/>
      <c r="S4" s="73"/>
    </row>
    <row r="5" spans="1:29" ht="15" customHeight="1" x14ac:dyDescent="0.2">
      <c r="A5" s="2184" t="s">
        <v>735</v>
      </c>
      <c r="B5" s="2184"/>
      <c r="C5" s="2184" t="s">
        <v>1203</v>
      </c>
      <c r="D5" s="2185"/>
      <c r="E5" s="2185"/>
      <c r="F5" s="2185"/>
      <c r="G5" s="2185"/>
      <c r="H5" s="2185"/>
      <c r="I5" s="2185"/>
      <c r="J5" s="2185"/>
      <c r="K5" s="2185"/>
      <c r="L5" s="2185"/>
      <c r="M5" s="2185"/>
      <c r="N5" s="2185"/>
      <c r="O5" s="2185"/>
      <c r="P5" s="2185"/>
      <c r="Q5" s="2185"/>
      <c r="R5" s="2185"/>
      <c r="S5" s="73"/>
    </row>
    <row r="6" spans="1:29" ht="15" customHeight="1" x14ac:dyDescent="0.2">
      <c r="A6" s="2184" t="s">
        <v>815</v>
      </c>
      <c r="B6" s="2185"/>
      <c r="C6" s="2184" t="s">
        <v>1204</v>
      </c>
      <c r="D6" s="2185"/>
      <c r="E6" s="2185"/>
      <c r="F6" s="2185"/>
      <c r="G6" s="2185"/>
      <c r="H6" s="2185"/>
      <c r="I6" s="2185"/>
      <c r="J6" s="2185"/>
      <c r="K6" s="2185"/>
      <c r="L6" s="2185"/>
      <c r="M6" s="2185"/>
      <c r="N6" s="2185"/>
      <c r="O6" s="2185"/>
      <c r="P6" s="2185"/>
      <c r="Q6" s="2185"/>
      <c r="R6" s="2185"/>
      <c r="S6" s="73"/>
    </row>
    <row r="7" spans="1:29" s="76" customFormat="1" ht="15" customHeight="1" x14ac:dyDescent="0.2">
      <c r="A7" s="122"/>
      <c r="B7" s="122"/>
      <c r="C7" s="227"/>
    </row>
    <row r="9" spans="1:29" s="903" customFormat="1" ht="12.75" customHeight="1" x14ac:dyDescent="0.2">
      <c r="C9" s="2115" t="s">
        <v>1204</v>
      </c>
      <c r="D9" s="2115"/>
      <c r="E9" s="2115"/>
      <c r="F9" s="2115"/>
      <c r="G9" s="2115"/>
      <c r="H9" s="2115"/>
      <c r="I9" s="2115"/>
      <c r="J9" s="2115"/>
      <c r="K9" s="2115"/>
      <c r="L9" s="2115"/>
      <c r="M9" s="2115"/>
      <c r="N9" s="2115"/>
      <c r="O9" s="2115"/>
      <c r="P9" s="2115"/>
      <c r="Q9" s="2115"/>
      <c r="R9" s="2115"/>
      <c r="S9" s="2115"/>
      <c r="T9" s="2115"/>
      <c r="U9" s="2115"/>
      <c r="V9" s="2115"/>
      <c r="W9" s="2115"/>
      <c r="X9" s="2115"/>
      <c r="Y9" s="2115"/>
      <c r="Z9" s="2115"/>
      <c r="AA9" s="2115"/>
      <c r="AB9" s="2115"/>
      <c r="AC9" s="2115"/>
    </row>
    <row r="10" spans="1:29" s="903" customFormat="1" ht="12.75" customHeight="1" x14ac:dyDescent="0.2">
      <c r="C10" s="2179" t="s">
        <v>867</v>
      </c>
      <c r="D10" s="2179" t="s">
        <v>878</v>
      </c>
      <c r="E10" s="2193" t="s">
        <v>1223</v>
      </c>
      <c r="F10" s="2193"/>
      <c r="G10" s="2193"/>
      <c r="H10" s="2193"/>
      <c r="I10" s="2193"/>
      <c r="J10" s="2193"/>
      <c r="K10" s="2193"/>
      <c r="L10" s="2193"/>
      <c r="M10" s="2193"/>
      <c r="N10" s="2193"/>
      <c r="O10" s="2193"/>
      <c r="P10" s="2193"/>
      <c r="Q10" s="2193"/>
      <c r="R10" s="2193"/>
      <c r="S10" s="2839"/>
      <c r="T10" s="2193" t="s">
        <v>4233</v>
      </c>
      <c r="U10" s="2193"/>
      <c r="V10" s="2193"/>
      <c r="W10" s="2193"/>
      <c r="X10" s="2193"/>
      <c r="Y10" s="2193"/>
      <c r="Z10" s="2193"/>
      <c r="AA10" s="2839"/>
      <c r="AB10" s="2193" t="s">
        <v>741</v>
      </c>
      <c r="AC10" s="2193"/>
    </row>
    <row r="11" spans="1:29" s="903" customFormat="1" ht="27.75" x14ac:dyDescent="0.2">
      <c r="C11" s="2182"/>
      <c r="D11" s="2182"/>
      <c r="E11" s="2844" t="s">
        <v>6229</v>
      </c>
      <c r="F11" s="2844" t="s">
        <v>4320</v>
      </c>
      <c r="G11" s="2844" t="s">
        <v>4321</v>
      </c>
      <c r="H11" s="2844" t="s">
        <v>4322</v>
      </c>
      <c r="I11" s="2844" t="s">
        <v>4250</v>
      </c>
      <c r="J11" s="2844" t="s">
        <v>4251</v>
      </c>
      <c r="K11" s="2844" t="s">
        <v>4313</v>
      </c>
      <c r="L11" s="2844" t="s">
        <v>4314</v>
      </c>
      <c r="M11" s="2844" t="s">
        <v>4315</v>
      </c>
      <c r="N11" s="2844" t="s">
        <v>4316</v>
      </c>
      <c r="O11" s="2844" t="s">
        <v>4317</v>
      </c>
      <c r="P11" s="2844" t="s">
        <v>4318</v>
      </c>
      <c r="Q11" s="2844" t="s">
        <v>4323</v>
      </c>
      <c r="R11" s="2844" t="s">
        <v>4324</v>
      </c>
      <c r="S11" s="2844"/>
      <c r="T11" s="2844" t="s">
        <v>922</v>
      </c>
      <c r="U11" s="2844" t="s">
        <v>923</v>
      </c>
      <c r="V11" s="2844" t="s">
        <v>924</v>
      </c>
      <c r="W11" s="2844" t="s">
        <v>925</v>
      </c>
      <c r="X11" s="2844" t="s">
        <v>926</v>
      </c>
      <c r="Y11" s="2844" t="s">
        <v>4325</v>
      </c>
      <c r="Z11" s="2844" t="s">
        <v>928</v>
      </c>
      <c r="AA11" s="2844"/>
      <c r="AB11" s="2844" t="s">
        <v>1016</v>
      </c>
      <c r="AC11" s="2844" t="s">
        <v>1014</v>
      </c>
    </row>
    <row r="12" spans="1:29" s="903" customFormat="1" ht="12.75" x14ac:dyDescent="0.2">
      <c r="C12" s="2843"/>
      <c r="D12" s="2843"/>
      <c r="E12" s="2843"/>
      <c r="F12" s="2843"/>
      <c r="G12" s="2843"/>
      <c r="H12" s="2843"/>
      <c r="I12" s="2843"/>
      <c r="J12" s="2843"/>
      <c r="K12" s="2843"/>
      <c r="L12" s="2843"/>
      <c r="M12" s="2843"/>
      <c r="N12" s="2843"/>
      <c r="O12" s="2843"/>
      <c r="P12" s="2843"/>
      <c r="Q12" s="2843"/>
      <c r="R12" s="2843"/>
      <c r="S12" s="2843"/>
      <c r="T12" s="2843"/>
      <c r="U12" s="2843"/>
      <c r="V12" s="2843"/>
      <c r="W12" s="2843"/>
      <c r="X12" s="2843"/>
      <c r="Y12" s="2843"/>
      <c r="Z12" s="2843"/>
      <c r="AA12" s="2843"/>
      <c r="AB12" s="2843"/>
      <c r="AC12" s="2843"/>
    </row>
    <row r="13" spans="1:29" s="903" customFormat="1" ht="12.75" x14ac:dyDescent="0.2">
      <c r="C13" s="2840">
        <v>2010</v>
      </c>
      <c r="D13" s="2842">
        <v>6.859445765604578</v>
      </c>
      <c r="E13" s="2842">
        <v>1.2363965469917237</v>
      </c>
      <c r="F13" s="2842">
        <v>3.2799175335020148</v>
      </c>
      <c r="G13" s="2842">
        <v>8.0980038420529343</v>
      </c>
      <c r="H13" s="2842">
        <v>10.508617065994116</v>
      </c>
      <c r="I13" s="2842">
        <v>12.605677597189775</v>
      </c>
      <c r="J13" s="2842">
        <v>11.640690680980406</v>
      </c>
      <c r="K13" s="2842">
        <v>12.316582780751512</v>
      </c>
      <c r="L13" s="2842">
        <v>9.7258356403247035</v>
      </c>
      <c r="M13" s="2842">
        <v>8.6365019699449732</v>
      </c>
      <c r="N13" s="2842">
        <v>7.4194984419053274</v>
      </c>
      <c r="O13" s="2842">
        <v>9.0452034040115468</v>
      </c>
      <c r="P13" s="2842">
        <v>8.1520354613542576</v>
      </c>
      <c r="Q13" s="2842">
        <v>4.0312285840981472</v>
      </c>
      <c r="R13" s="2842">
        <v>5.8181576388253973</v>
      </c>
      <c r="S13" s="2842"/>
      <c r="T13" s="2842">
        <v>6.9356189610574903</v>
      </c>
      <c r="U13" s="2842">
        <v>6.412217862414054</v>
      </c>
      <c r="V13" s="2842">
        <v>7.6375154760182022</v>
      </c>
      <c r="W13" s="2842">
        <v>4.4058103827327475</v>
      </c>
      <c r="X13" s="2842">
        <v>9.4882005331182668</v>
      </c>
      <c r="Y13" s="2842">
        <v>7.7940893294332323</v>
      </c>
      <c r="Z13" s="2842">
        <v>6.1566801210649587</v>
      </c>
      <c r="AA13" s="2842"/>
      <c r="AB13" s="2842">
        <v>11.691202195852066</v>
      </c>
      <c r="AC13" s="2842">
        <v>1.9182966239763879</v>
      </c>
    </row>
    <row r="14" spans="1:29" s="903" customFormat="1" ht="12.75" x14ac:dyDescent="0.2">
      <c r="C14" s="2841">
        <v>2011</v>
      </c>
      <c r="D14" s="2842">
        <v>7.0555201932689906</v>
      </c>
      <c r="E14" s="2842">
        <v>1.7465462048798499</v>
      </c>
      <c r="F14" s="2842">
        <v>6.7998180462481423</v>
      </c>
      <c r="G14" s="2842">
        <v>9.7756155227680903</v>
      </c>
      <c r="H14" s="2842">
        <v>10.087124606484849</v>
      </c>
      <c r="I14" s="2842">
        <v>10.014073833495724</v>
      </c>
      <c r="J14" s="2842">
        <v>10.808233330684256</v>
      </c>
      <c r="K14" s="2842">
        <v>10.029855536647421</v>
      </c>
      <c r="L14" s="2842">
        <v>7.2217312209196365</v>
      </c>
      <c r="M14" s="2842">
        <v>6.7421523329830064</v>
      </c>
      <c r="N14" s="2842">
        <v>9.5203735995029355</v>
      </c>
      <c r="O14" s="2842">
        <v>14.280308169050288</v>
      </c>
      <c r="P14" s="2842">
        <v>9.7314130011677697</v>
      </c>
      <c r="Q14" s="2842">
        <v>5.2029136316337148</v>
      </c>
      <c r="R14" s="2842">
        <v>8.0211115656407657</v>
      </c>
      <c r="S14" s="2842"/>
      <c r="T14" s="2842">
        <v>6.7360589738693228</v>
      </c>
      <c r="U14" s="2842">
        <v>6.2006439811677589</v>
      </c>
      <c r="V14" s="2842">
        <v>6.9685301179871697</v>
      </c>
      <c r="W14" s="2842">
        <v>6.2885989868850185</v>
      </c>
      <c r="X14" s="2842">
        <v>8.4621624618473206</v>
      </c>
      <c r="Y14" s="2842">
        <v>10.171445362385995</v>
      </c>
      <c r="Z14" s="2842">
        <v>6.5628919504914878</v>
      </c>
      <c r="AA14" s="2842"/>
      <c r="AB14" s="2842">
        <v>11.631112795947203</v>
      </c>
      <c r="AC14" s="2842">
        <v>2.3780280774655855</v>
      </c>
    </row>
    <row r="15" spans="1:29" s="903" customFormat="1" ht="12.75" x14ac:dyDescent="0.2">
      <c r="C15" s="2840">
        <v>2012</v>
      </c>
      <c r="D15" s="2842">
        <v>6.5771671404465737</v>
      </c>
      <c r="E15" s="2842">
        <v>2.0209502397398</v>
      </c>
      <c r="F15" s="2842">
        <v>6.1451589260251787</v>
      </c>
      <c r="G15" s="2842">
        <v>9.5817783757477919</v>
      </c>
      <c r="H15" s="2842">
        <v>8.0548979750208325</v>
      </c>
      <c r="I15" s="2842">
        <v>7.6013463303558213</v>
      </c>
      <c r="J15" s="2842">
        <v>10.267136465466523</v>
      </c>
      <c r="K15" s="2842">
        <v>8.6958343925645067</v>
      </c>
      <c r="L15" s="2842">
        <v>11.868531314441611</v>
      </c>
      <c r="M15" s="2842">
        <v>6.8930064647449072</v>
      </c>
      <c r="N15" s="2842">
        <v>7.647019587855536</v>
      </c>
      <c r="O15" s="2842">
        <v>9.3578034378430601</v>
      </c>
      <c r="P15" s="2842">
        <v>8.3500359691539092</v>
      </c>
      <c r="Q15" s="2842">
        <v>8.835956560972134</v>
      </c>
      <c r="R15" s="2842">
        <v>6.2001189767800291</v>
      </c>
      <c r="S15" s="2842"/>
      <c r="T15" s="2842">
        <v>6.730995132325539</v>
      </c>
      <c r="U15" s="2842">
        <v>6.7565211326544841</v>
      </c>
      <c r="V15" s="2842">
        <v>7.6901538425135367</v>
      </c>
      <c r="W15" s="2842">
        <v>3.6286251566178653</v>
      </c>
      <c r="X15" s="2842">
        <v>8.8980739975315029</v>
      </c>
      <c r="Y15" s="2842">
        <v>5.3476769913969253</v>
      </c>
      <c r="Z15" s="2842">
        <v>6.9560044710318394</v>
      </c>
      <c r="AA15" s="2842"/>
      <c r="AB15" s="2842">
        <v>11.229111207446024</v>
      </c>
      <c r="AC15" s="2842">
        <v>1.8249547617783224</v>
      </c>
    </row>
    <row r="16" spans="1:29" s="903" customFormat="1" ht="12.75" x14ac:dyDescent="0.2">
      <c r="C16" s="2840">
        <v>2013</v>
      </c>
      <c r="D16" s="2842">
        <v>7.1926141785931144</v>
      </c>
      <c r="E16" s="2842">
        <v>1.802782960822517</v>
      </c>
      <c r="F16" s="2842">
        <v>4.7851481629015913</v>
      </c>
      <c r="G16" s="2842">
        <v>8.166720906675252</v>
      </c>
      <c r="H16" s="2842">
        <v>10.407742354450884</v>
      </c>
      <c r="I16" s="2842">
        <v>13.617257322550499</v>
      </c>
      <c r="J16" s="2842">
        <v>6.62177080216372</v>
      </c>
      <c r="K16" s="2842">
        <v>8.6636569079140564</v>
      </c>
      <c r="L16" s="2842">
        <v>10.462397768489787</v>
      </c>
      <c r="M16" s="2842">
        <v>9.3140040475549899</v>
      </c>
      <c r="N16" s="2842">
        <v>11.466961468174249</v>
      </c>
      <c r="O16" s="2842">
        <v>8.7786755739747626</v>
      </c>
      <c r="P16" s="2842">
        <v>10.631713698166351</v>
      </c>
      <c r="Q16" s="2842">
        <v>8.5611220862964714</v>
      </c>
      <c r="R16" s="2842">
        <v>10.501147277665796</v>
      </c>
      <c r="S16" s="2842"/>
      <c r="T16" s="2842">
        <v>7.9429084240308852</v>
      </c>
      <c r="U16" s="2842">
        <v>7.1872371831179311</v>
      </c>
      <c r="V16" s="2842">
        <v>7.030934157254654</v>
      </c>
      <c r="W16" s="2842">
        <v>4.8335778142981436</v>
      </c>
      <c r="X16" s="2842">
        <v>7.9061651146111576</v>
      </c>
      <c r="Y16" s="2842">
        <v>6.5894818690406378</v>
      </c>
      <c r="Z16" s="2842">
        <v>7.3367745172520697</v>
      </c>
      <c r="AA16" s="2842"/>
      <c r="AB16" s="2842">
        <v>12.348531046779945</v>
      </c>
      <c r="AC16" s="2842">
        <v>1.9294108714426248</v>
      </c>
    </row>
    <row r="17" spans="1:29" s="903" customFormat="1" ht="12.75" x14ac:dyDescent="0.2">
      <c r="C17" s="2840">
        <v>2014</v>
      </c>
      <c r="D17" s="2842">
        <v>5.949974208459385</v>
      </c>
      <c r="E17" s="2842">
        <v>1.5635381833528743</v>
      </c>
      <c r="F17" s="2842">
        <v>5.5600068549921495</v>
      </c>
      <c r="G17" s="2842">
        <v>7.9831644174635077</v>
      </c>
      <c r="H17" s="2842">
        <v>7.7801892527568777</v>
      </c>
      <c r="I17" s="2842">
        <v>6.7727382580782525</v>
      </c>
      <c r="J17" s="2842">
        <v>5.8247635201230956</v>
      </c>
      <c r="K17" s="2842">
        <v>9.5733274708358689</v>
      </c>
      <c r="L17" s="2842">
        <v>5.752910008003254</v>
      </c>
      <c r="M17" s="2842">
        <v>10.53668003867539</v>
      </c>
      <c r="N17" s="2842">
        <v>13.680666073732507</v>
      </c>
      <c r="O17" s="2842">
        <v>7.0642941065935849</v>
      </c>
      <c r="P17" s="2842">
        <v>3.3808424617299009</v>
      </c>
      <c r="Q17" s="2842">
        <v>9.4089634692283255</v>
      </c>
      <c r="R17" s="2842">
        <v>5.8056153161901953</v>
      </c>
      <c r="S17" s="2842"/>
      <c r="T17" s="2842">
        <v>5.0732964504681384</v>
      </c>
      <c r="U17" s="2842">
        <v>5.0707421348035666</v>
      </c>
      <c r="V17" s="2842">
        <v>7.1590132944811744</v>
      </c>
      <c r="W17" s="2842">
        <v>5.3813069952851471</v>
      </c>
      <c r="X17" s="2842">
        <v>6.3912145808613685</v>
      </c>
      <c r="Y17" s="2842">
        <v>6.71473841761774</v>
      </c>
      <c r="Z17" s="2842">
        <v>9.1099571832012387</v>
      </c>
      <c r="AA17" s="2842"/>
      <c r="AB17" s="2842">
        <v>9.6667554519480046</v>
      </c>
      <c r="AC17" s="2842">
        <v>2.1584494512953047</v>
      </c>
    </row>
    <row r="18" spans="1:29" s="903" customFormat="1" ht="12.75" x14ac:dyDescent="0.2">
      <c r="C18" s="2840">
        <v>2015</v>
      </c>
      <c r="D18" s="2842">
        <v>6.518724303493908</v>
      </c>
      <c r="E18" s="2842">
        <v>1.5974385763475867</v>
      </c>
      <c r="F18" s="2842">
        <v>7.2960287868243139</v>
      </c>
      <c r="G18" s="2842">
        <v>8.0362412529655245</v>
      </c>
      <c r="H18" s="2842">
        <v>7.7512766387303538</v>
      </c>
      <c r="I18" s="2842">
        <v>6.5395091881445477</v>
      </c>
      <c r="J18" s="2842">
        <v>8.9774373107003953</v>
      </c>
      <c r="K18" s="2842">
        <v>9.1417703273755357</v>
      </c>
      <c r="L18" s="2842">
        <v>8.8444385335175593</v>
      </c>
      <c r="M18" s="2842">
        <v>8.5734752113621973</v>
      </c>
      <c r="N18" s="2842">
        <v>12.322538158830964</v>
      </c>
      <c r="O18" s="2842">
        <v>9.9555659902190818</v>
      </c>
      <c r="P18" s="2842">
        <v>11.255958804279109</v>
      </c>
      <c r="Q18" s="2842">
        <v>2.2510083305580633</v>
      </c>
      <c r="R18" s="2842">
        <v>6.3198301479671741</v>
      </c>
      <c r="S18" s="2842"/>
      <c r="T18" s="2842">
        <v>6.530526128069897</v>
      </c>
      <c r="U18" s="2842">
        <v>6.5573906997464473</v>
      </c>
      <c r="V18" s="2842">
        <v>4.4103209179603606</v>
      </c>
      <c r="W18" s="2842">
        <v>7.7483657065490004</v>
      </c>
      <c r="X18" s="2842">
        <v>7.6598585114706372</v>
      </c>
      <c r="Y18" s="2842">
        <v>5.9833790278291232</v>
      </c>
      <c r="Z18" s="2842">
        <v>7.1507163403095113</v>
      </c>
      <c r="AA18" s="2842"/>
      <c r="AB18" s="2842">
        <v>10.781636065465635</v>
      </c>
      <c r="AC18" s="2842">
        <v>2.1730946138822236</v>
      </c>
    </row>
    <row r="19" spans="1:29" s="903" customFormat="1" ht="12.75" x14ac:dyDescent="0.2">
      <c r="A19" s="29"/>
      <c r="C19" s="2841">
        <v>2016</v>
      </c>
      <c r="D19" s="2842">
        <v>6.9319774326789769</v>
      </c>
      <c r="E19" s="2842">
        <v>1.3544759278253495</v>
      </c>
      <c r="F19" s="2842">
        <v>6.3842779955661841</v>
      </c>
      <c r="G19" s="2842">
        <v>9.425736292528649</v>
      </c>
      <c r="H19" s="2842">
        <v>7.8381611966826572</v>
      </c>
      <c r="I19" s="2842">
        <v>10.719972949902745</v>
      </c>
      <c r="J19" s="2842">
        <v>9.7674359355124629</v>
      </c>
      <c r="K19" s="2842">
        <v>9.6361175204072591</v>
      </c>
      <c r="L19" s="2842">
        <v>10.579941511677829</v>
      </c>
      <c r="M19" s="2842">
        <v>8.8262498799686</v>
      </c>
      <c r="N19" s="2842">
        <v>6.9563765656422252</v>
      </c>
      <c r="O19" s="2842">
        <v>8.8856564172647872</v>
      </c>
      <c r="P19" s="2842">
        <v>10.653493758130578</v>
      </c>
      <c r="Q19" s="2842">
        <v>7.5263914839685979</v>
      </c>
      <c r="R19" s="2842">
        <v>5.4366016952645815</v>
      </c>
      <c r="S19" s="2842"/>
      <c r="T19" s="2842">
        <v>7.9020887647230849</v>
      </c>
      <c r="U19" s="2842">
        <v>5.8460159401367964</v>
      </c>
      <c r="V19" s="2842">
        <v>7.7987689357914034</v>
      </c>
      <c r="W19" s="2842">
        <v>6.4282198852964507</v>
      </c>
      <c r="X19" s="2842">
        <v>8.0780881857960285</v>
      </c>
      <c r="Y19" s="2842">
        <v>6.9581792342629178</v>
      </c>
      <c r="Z19" s="2842">
        <v>4.3278900624810648</v>
      </c>
      <c r="AA19" s="2842"/>
      <c r="AB19" s="2842">
        <v>11.629656340237499</v>
      </c>
      <c r="AC19" s="2842">
        <v>2.1464978815851143</v>
      </c>
    </row>
    <row r="20" spans="1:29" s="903" customFormat="1" ht="12.75" x14ac:dyDescent="0.2">
      <c r="C20" s="2841">
        <v>2017</v>
      </c>
      <c r="D20" s="2842">
        <v>6.4072898794541251</v>
      </c>
      <c r="E20" s="2842">
        <v>1.0921694083640008</v>
      </c>
      <c r="F20" s="2842">
        <v>5.2228751299117588</v>
      </c>
      <c r="G20" s="2842">
        <v>8.7815133187346159</v>
      </c>
      <c r="H20" s="2842">
        <v>9.4124088124914174</v>
      </c>
      <c r="I20" s="2842">
        <v>8.446359863497376</v>
      </c>
      <c r="J20" s="2842">
        <v>9.4599345295925321</v>
      </c>
      <c r="K20" s="2842">
        <v>11.011363041367769</v>
      </c>
      <c r="L20" s="2842">
        <v>7.1842142089009879</v>
      </c>
      <c r="M20" s="2842">
        <v>6.9813478310917505</v>
      </c>
      <c r="N20" s="2842">
        <v>8.7110546424188495</v>
      </c>
      <c r="O20" s="2842">
        <v>7.4872410112856311</v>
      </c>
      <c r="P20" s="2842">
        <v>4.9880301924829347</v>
      </c>
      <c r="Q20" s="2842">
        <v>12.306860608698292</v>
      </c>
      <c r="R20" s="2842">
        <v>4.6053377183821835</v>
      </c>
      <c r="S20" s="2842"/>
      <c r="T20" s="2842">
        <v>6.8459651669891253</v>
      </c>
      <c r="U20" s="2842">
        <v>7.0772266977255818</v>
      </c>
      <c r="V20" s="2842">
        <v>3.7748883104921132</v>
      </c>
      <c r="W20" s="2842">
        <v>5.3459841758868398</v>
      </c>
      <c r="X20" s="2842">
        <v>7.4243774129226594</v>
      </c>
      <c r="Y20" s="2842">
        <v>7.9076387790605729</v>
      </c>
      <c r="Z20" s="2842">
        <v>5.1749702439210976</v>
      </c>
      <c r="AA20" s="2842"/>
      <c r="AB20" s="2842">
        <v>10.257356660680408</v>
      </c>
      <c r="AC20" s="2842">
        <v>2.4880493189007686</v>
      </c>
    </row>
    <row r="21" spans="1:29" s="903" customFormat="1" ht="12.75" x14ac:dyDescent="0.2">
      <c r="C21" s="2841">
        <v>2018</v>
      </c>
      <c r="D21" s="2842">
        <v>7.9346013644026092</v>
      </c>
      <c r="E21" s="2842">
        <v>1.3511065926308137</v>
      </c>
      <c r="F21" s="2842">
        <v>6.3398998756510174</v>
      </c>
      <c r="G21" s="2842">
        <v>11.470296172799339</v>
      </c>
      <c r="H21" s="2842">
        <v>8.255222928616984</v>
      </c>
      <c r="I21" s="2842">
        <v>11.232456714926389</v>
      </c>
      <c r="J21" s="2842">
        <v>13.398246164645737</v>
      </c>
      <c r="K21" s="2842">
        <v>13.084761476410769</v>
      </c>
      <c r="L21" s="2842">
        <v>11.915466105583754</v>
      </c>
      <c r="M21" s="2842">
        <v>9.3666659245668971</v>
      </c>
      <c r="N21" s="2842">
        <v>8.8489865738625557</v>
      </c>
      <c r="O21" s="2842">
        <v>9.5715386530683855</v>
      </c>
      <c r="P21" s="2842">
        <v>6.0095021870196392</v>
      </c>
      <c r="Q21" s="2842">
        <v>10.759813533354619</v>
      </c>
      <c r="R21" s="2842">
        <v>6.9946601684385543</v>
      </c>
      <c r="S21" s="2842"/>
      <c r="T21" s="2842">
        <v>7.7669000406080446</v>
      </c>
      <c r="U21" s="2842">
        <v>7.2787678342275584</v>
      </c>
      <c r="V21" s="2842">
        <v>7.8681890988113405</v>
      </c>
      <c r="W21" s="2842">
        <v>8.9813578251056274</v>
      </c>
      <c r="X21" s="2842">
        <v>11.23240365601678</v>
      </c>
      <c r="Y21" s="2842">
        <v>7.8066738844160302</v>
      </c>
      <c r="Z21" s="2842">
        <v>6.2252518447866843</v>
      </c>
      <c r="AA21" s="2842"/>
      <c r="AB21" s="2842">
        <v>12.643318376452596</v>
      </c>
      <c r="AC21" s="2842">
        <v>3.1447426313104203</v>
      </c>
    </row>
    <row r="22" spans="1:29" s="903" customFormat="1" ht="12.75" x14ac:dyDescent="0.2">
      <c r="C22" s="249"/>
      <c r="D22" s="1069"/>
      <c r="E22" s="1069"/>
      <c r="F22" s="1069"/>
      <c r="G22" s="1069"/>
      <c r="H22" s="1069"/>
      <c r="I22" s="1069"/>
      <c r="J22" s="1069"/>
      <c r="K22" s="1069"/>
      <c r="L22" s="1069"/>
      <c r="M22" s="1069"/>
      <c r="N22" s="1069"/>
      <c r="O22" s="1069"/>
      <c r="P22" s="1069"/>
      <c r="Q22" s="1069"/>
      <c r="R22" s="1069"/>
      <c r="S22" s="1069"/>
      <c r="T22" s="1069"/>
      <c r="U22" s="1069"/>
      <c r="V22" s="1069"/>
      <c r="W22" s="1069"/>
      <c r="X22" s="1069"/>
      <c r="Y22" s="1069"/>
      <c r="Z22" s="1069"/>
      <c r="AA22" s="1069"/>
      <c r="AB22" s="1069"/>
      <c r="AC22" s="1069"/>
    </row>
    <row r="23" spans="1:29" s="903" customFormat="1" ht="12.75" x14ac:dyDescent="0.2">
      <c r="C23" s="1021"/>
      <c r="D23" s="1074"/>
      <c r="E23" s="1074"/>
      <c r="F23" s="1074"/>
      <c r="G23" s="1074"/>
      <c r="H23" s="1074"/>
      <c r="I23" s="1074"/>
      <c r="J23" s="1074"/>
      <c r="K23" s="1074"/>
      <c r="L23" s="1074"/>
      <c r="M23" s="1074"/>
      <c r="N23" s="1074"/>
      <c r="O23" s="1074"/>
      <c r="P23" s="1074"/>
      <c r="Q23" s="1074"/>
      <c r="R23" s="1074"/>
      <c r="S23" s="1074"/>
      <c r="T23" s="1074"/>
      <c r="U23" s="1074"/>
      <c r="V23" s="1074"/>
      <c r="W23" s="1074"/>
      <c r="X23" s="1074"/>
      <c r="Y23" s="1074"/>
      <c r="Z23" s="1074"/>
      <c r="AA23" s="1074"/>
      <c r="AB23" s="1074"/>
      <c r="AC23" s="1074"/>
    </row>
    <row r="24" spans="1:29" s="903" customFormat="1" x14ac:dyDescent="0.2">
      <c r="C24" s="903" t="s">
        <v>5027</v>
      </c>
    </row>
    <row r="25" spans="1:29" s="903" customFormat="1" x14ac:dyDescent="0.2">
      <c r="C25" s="903" t="s">
        <v>6230</v>
      </c>
      <c r="D25" s="165"/>
    </row>
    <row r="26" spans="1:29" s="903" customFormat="1" x14ac:dyDescent="0.2"/>
    <row r="27" spans="1:29" s="903" customFormat="1" x14ac:dyDescent="0.2"/>
    <row r="28" spans="1:29" s="903" customFormat="1" x14ac:dyDescent="0.2"/>
    <row r="29" spans="1:29" s="903" customFormat="1" ht="15" x14ac:dyDescent="0.2">
      <c r="C29" s="269" t="s">
        <v>6231</v>
      </c>
    </row>
    <row r="30" spans="1:29" s="903" customFormat="1" x14ac:dyDescent="0.2"/>
    <row r="31" spans="1:29" s="903" customFormat="1" x14ac:dyDescent="0.2"/>
    <row r="32" spans="1:29" s="903" customFormat="1" x14ac:dyDescent="0.2"/>
    <row r="33" spans="3:3" s="903" customFormat="1" x14ac:dyDescent="0.2"/>
    <row r="34" spans="3:3" s="903" customFormat="1" x14ac:dyDescent="0.2"/>
    <row r="35" spans="3:3" s="903" customFormat="1" x14ac:dyDescent="0.2"/>
    <row r="36" spans="3:3" s="903" customFormat="1" x14ac:dyDescent="0.2"/>
    <row r="37" spans="3:3" s="903" customFormat="1" x14ac:dyDescent="0.2"/>
    <row r="38" spans="3:3" s="903" customFormat="1" x14ac:dyDescent="0.2"/>
    <row r="39" spans="3:3" s="903" customFormat="1" x14ac:dyDescent="0.2"/>
    <row r="40" spans="3:3" s="903" customFormat="1" x14ac:dyDescent="0.2"/>
    <row r="41" spans="3:3" s="903" customFormat="1" x14ac:dyDescent="0.2"/>
    <row r="42" spans="3:3" s="903" customFormat="1" x14ac:dyDescent="0.2">
      <c r="C42" s="618"/>
    </row>
    <row r="43" spans="3:3" s="903" customFormat="1" x14ac:dyDescent="0.2"/>
    <row r="49" spans="4:4" x14ac:dyDescent="0.2">
      <c r="D49" s="903" t="s">
        <v>6230</v>
      </c>
    </row>
  </sheetData>
  <mergeCells count="15">
    <mergeCell ref="A6:B6"/>
    <mergeCell ref="C6:R6"/>
    <mergeCell ref="C1:D1"/>
    <mergeCell ref="A3:B3"/>
    <mergeCell ref="C3:R3"/>
    <mergeCell ref="A4:B4"/>
    <mergeCell ref="C4:R4"/>
    <mergeCell ref="A5:B5"/>
    <mergeCell ref="C5:R5"/>
    <mergeCell ref="C9:AC9"/>
    <mergeCell ref="C10:C11"/>
    <mergeCell ref="D10:D11"/>
    <mergeCell ref="E10:R10"/>
    <mergeCell ref="T10:Z10"/>
    <mergeCell ref="AB10:AC10"/>
  </mergeCells>
  <hyperlinks>
    <hyperlink ref="A1" location="'ODS 3.'!A1" display="REGRESAR"/>
    <hyperlink ref="C1" location="'Metadato 3.4.2'!A1" display="VER METADATO"/>
  </hyperlink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1">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0.28515625" style="45" customWidth="1"/>
    <col min="2" max="2" width="26.42578125" style="45" customWidth="1"/>
    <col min="3" max="3" width="24" style="45" customWidth="1"/>
    <col min="4" max="4" width="68.42578125" style="45" customWidth="1"/>
    <col min="5" max="5" width="11.42578125" style="45"/>
    <col min="6" max="6" width="7.28515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30" x14ac:dyDescent="0.25">
      <c r="A4" s="48"/>
      <c r="B4" s="2082" t="s">
        <v>856</v>
      </c>
      <c r="C4" s="2082"/>
      <c r="D4" s="910" t="s">
        <v>18</v>
      </c>
    </row>
    <row r="5" spans="1:6" ht="45" x14ac:dyDescent="0.25">
      <c r="B5" s="2082" t="s">
        <v>769</v>
      </c>
      <c r="C5" s="2082"/>
      <c r="D5" s="910" t="s">
        <v>84</v>
      </c>
    </row>
    <row r="6" spans="1:6" ht="15" x14ac:dyDescent="0.25">
      <c r="B6" s="2082" t="s">
        <v>770</v>
      </c>
      <c r="C6" s="2082"/>
      <c r="D6" s="911" t="s">
        <v>145</v>
      </c>
    </row>
    <row r="7" spans="1:6" ht="15" customHeight="1" x14ac:dyDescent="0.25">
      <c r="B7" s="2083" t="s">
        <v>771</v>
      </c>
      <c r="C7" s="2083"/>
      <c r="D7" s="912" t="s">
        <v>146</v>
      </c>
    </row>
    <row r="8" spans="1:6" ht="15" customHeight="1" x14ac:dyDescent="0.25">
      <c r="B8" s="2083" t="s">
        <v>4617</v>
      </c>
      <c r="C8" s="2083"/>
      <c r="D8" s="1285" t="s">
        <v>4656</v>
      </c>
    </row>
    <row r="9" spans="1:6" ht="15" x14ac:dyDescent="0.25">
      <c r="B9" s="913"/>
      <c r="C9" s="913"/>
      <c r="D9" s="913"/>
    </row>
    <row r="10" spans="1:6" ht="23.25" customHeight="1" x14ac:dyDescent="0.25">
      <c r="B10" s="2081" t="s">
        <v>772</v>
      </c>
      <c r="C10" s="2081"/>
      <c r="D10" s="2081"/>
    </row>
    <row r="11" spans="1:6" ht="15" x14ac:dyDescent="0.25">
      <c r="B11" s="2093" t="s">
        <v>773</v>
      </c>
      <c r="C11" s="2094"/>
      <c r="D11" s="255" t="s">
        <v>1205</v>
      </c>
    </row>
    <row r="12" spans="1:6" ht="16.5" customHeight="1" x14ac:dyDescent="0.25">
      <c r="B12" s="2095" t="s">
        <v>775</v>
      </c>
      <c r="C12" s="2095"/>
      <c r="D12" s="270" t="s">
        <v>1204</v>
      </c>
    </row>
    <row r="13" spans="1:6" ht="15" x14ac:dyDescent="0.25">
      <c r="B13" s="2082" t="s">
        <v>776</v>
      </c>
      <c r="C13" s="2082"/>
      <c r="D13" s="915" t="s">
        <v>1111</v>
      </c>
    </row>
    <row r="14" spans="1:6" ht="15" x14ac:dyDescent="0.25">
      <c r="B14" s="2082" t="s">
        <v>777</v>
      </c>
      <c r="C14" s="2096"/>
      <c r="D14" s="915" t="s">
        <v>10</v>
      </c>
    </row>
    <row r="15" spans="1:6" ht="75" x14ac:dyDescent="0.25">
      <c r="A15" s="271"/>
      <c r="B15" s="2082" t="s">
        <v>778</v>
      </c>
      <c r="C15" s="2082"/>
      <c r="D15" s="916" t="s">
        <v>1206</v>
      </c>
    </row>
    <row r="16" spans="1:6" ht="46.5" customHeight="1" x14ac:dyDescent="0.25">
      <c r="B16" s="2082" t="s">
        <v>779</v>
      </c>
      <c r="C16" s="2082"/>
      <c r="D16" s="910"/>
    </row>
    <row r="17" spans="2:4" ht="15" x14ac:dyDescent="0.25">
      <c r="B17" s="2082" t="s">
        <v>780</v>
      </c>
      <c r="C17" s="2082"/>
      <c r="D17" s="917" t="s">
        <v>1185</v>
      </c>
    </row>
    <row r="18" spans="2:4" ht="15" x14ac:dyDescent="0.25">
      <c r="B18" s="2083" t="s">
        <v>782</v>
      </c>
      <c r="C18" s="2083"/>
      <c r="D18" s="910"/>
    </row>
    <row r="19" spans="2:4" ht="30" x14ac:dyDescent="0.25">
      <c r="B19" s="2084" t="s">
        <v>783</v>
      </c>
      <c r="C19" s="2085"/>
      <c r="D19" s="917" t="s">
        <v>1207</v>
      </c>
    </row>
    <row r="20" spans="2:4" ht="15" x14ac:dyDescent="0.25">
      <c r="B20" s="2082" t="s">
        <v>784</v>
      </c>
      <c r="C20" s="2082"/>
      <c r="D20" s="916" t="s">
        <v>824</v>
      </c>
    </row>
    <row r="21" spans="2:4" ht="15" x14ac:dyDescent="0.25">
      <c r="B21" s="2086" t="s">
        <v>786</v>
      </c>
      <c r="C21" s="918" t="s">
        <v>787</v>
      </c>
      <c r="D21" s="916" t="s">
        <v>824</v>
      </c>
    </row>
    <row r="22" spans="2:4" ht="15" x14ac:dyDescent="0.25">
      <c r="B22" s="2087"/>
      <c r="C22" s="1390" t="s">
        <v>789</v>
      </c>
      <c r="D22" s="919"/>
    </row>
    <row r="23" spans="2:4" ht="15" x14ac:dyDescent="0.25">
      <c r="B23" s="2088" t="s">
        <v>791</v>
      </c>
      <c r="C23" s="2088"/>
      <c r="D23" s="917" t="s">
        <v>1162</v>
      </c>
    </row>
    <row r="24" spans="2:4" ht="15" x14ac:dyDescent="0.25">
      <c r="B24" s="2088" t="s">
        <v>793</v>
      </c>
      <c r="C24" s="2088"/>
      <c r="D24" s="920" t="s">
        <v>1174</v>
      </c>
    </row>
    <row r="25" spans="2:4" ht="15" x14ac:dyDescent="0.25">
      <c r="B25" s="2082" t="s">
        <v>795</v>
      </c>
      <c r="C25" s="2082"/>
      <c r="D25" s="917" t="s">
        <v>23</v>
      </c>
    </row>
    <row r="26" spans="2:4" ht="15" customHeight="1" x14ac:dyDescent="0.25">
      <c r="B26" s="2083" t="s">
        <v>797</v>
      </c>
      <c r="C26" s="2083"/>
      <c r="D26" s="920" t="s">
        <v>1164</v>
      </c>
    </row>
    <row r="27" spans="2:4" ht="15" x14ac:dyDescent="0.25">
      <c r="B27" s="2089" t="s">
        <v>799</v>
      </c>
      <c r="C27" s="2090"/>
      <c r="D27" s="910"/>
    </row>
    <row r="28" spans="2:4" ht="30" x14ac:dyDescent="0.25">
      <c r="B28" s="1391" t="s">
        <v>800</v>
      </c>
      <c r="C28" s="1392"/>
      <c r="D28" s="917" t="s">
        <v>1208</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1166</v>
      </c>
    </row>
    <row r="33" spans="2:4" ht="15" x14ac:dyDescent="0.25">
      <c r="B33" s="2079" t="s">
        <v>805</v>
      </c>
      <c r="C33" s="2080"/>
      <c r="D33" s="920" t="s">
        <v>1167</v>
      </c>
    </row>
    <row r="34" spans="2:4" ht="15" x14ac:dyDescent="0.25">
      <c r="B34" s="2079" t="s">
        <v>807</v>
      </c>
      <c r="C34" s="2080"/>
      <c r="D34" s="920" t="s">
        <v>1209</v>
      </c>
    </row>
    <row r="35" spans="2:4" ht="15" x14ac:dyDescent="0.25">
      <c r="B35" s="2079" t="s">
        <v>809</v>
      </c>
      <c r="C35" s="2080"/>
      <c r="D35" s="920" t="s">
        <v>1175</v>
      </c>
    </row>
    <row r="36" spans="2:4" ht="15" x14ac:dyDescent="0.25">
      <c r="B36" s="2079" t="s">
        <v>811</v>
      </c>
      <c r="C36" s="2080"/>
      <c r="D36" s="920" t="s">
        <v>1169</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3.4.2'!A1" display="REGRESAR"/>
    <hyperlink ref="D8" r:id="rId1"/>
  </hyperlinks>
  <pageMargins left="0.7" right="0.7" top="0.75" bottom="0.75" header="0.3" footer="0.3"/>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2"/>
  <dimension ref="A1:V51"/>
  <sheetViews>
    <sheetView showGridLines="0" zoomScaleNormal="100" workbookViewId="0">
      <pane ySplit="1" topLeftCell="A2" activePane="bottomLeft" state="frozen"/>
      <selection pane="bottomLeft" activeCell="C9" sqref="C9:M9"/>
    </sheetView>
  </sheetViews>
  <sheetFormatPr baseColWidth="10" defaultColWidth="11.42578125" defaultRowHeight="11.25" x14ac:dyDescent="0.2"/>
  <cols>
    <col min="1" max="2" width="15.140625" style="26" customWidth="1"/>
    <col min="3" max="3" width="9.42578125" style="26" customWidth="1"/>
    <col min="4" max="6" width="7.5703125" style="26" customWidth="1"/>
    <col min="7" max="7" width="3.140625" style="26" customWidth="1"/>
    <col min="8" max="13" width="6.5703125" style="26" customWidth="1"/>
    <col min="14" max="16384" width="11.42578125" style="26"/>
  </cols>
  <sheetData>
    <row r="1" spans="1:22" ht="15" x14ac:dyDescent="0.25">
      <c r="A1" s="25" t="s">
        <v>730</v>
      </c>
      <c r="C1" s="2077" t="s">
        <v>830</v>
      </c>
      <c r="D1" s="2077"/>
    </row>
    <row r="3" spans="1:22" ht="15.75" customHeight="1" x14ac:dyDescent="0.2">
      <c r="A3" s="2184" t="s">
        <v>732</v>
      </c>
      <c r="B3" s="2184"/>
      <c r="C3" s="2223" t="s">
        <v>1156</v>
      </c>
      <c r="D3" s="2226"/>
      <c r="E3" s="2226"/>
      <c r="F3" s="2226"/>
      <c r="G3" s="2226"/>
      <c r="H3" s="2226"/>
      <c r="I3" s="2226"/>
      <c r="J3" s="2226"/>
      <c r="K3" s="2226"/>
      <c r="L3" s="2226"/>
      <c r="M3" s="2226"/>
      <c r="N3" s="2226"/>
      <c r="O3" s="2226"/>
      <c r="P3" s="2226"/>
      <c r="Q3" s="2226"/>
      <c r="R3" s="2226"/>
      <c r="S3" s="2226"/>
      <c r="T3" s="2226"/>
      <c r="U3" s="2226"/>
      <c r="V3" s="2227"/>
    </row>
    <row r="4" spans="1:22" ht="15.75" customHeight="1" x14ac:dyDescent="0.2">
      <c r="A4" s="2184" t="s">
        <v>733</v>
      </c>
      <c r="B4" s="2184"/>
      <c r="C4" s="2223" t="s">
        <v>1113</v>
      </c>
      <c r="D4" s="2224"/>
      <c r="E4" s="2224"/>
      <c r="F4" s="2224"/>
      <c r="G4" s="2224"/>
      <c r="H4" s="2224"/>
      <c r="I4" s="2224"/>
      <c r="J4" s="2224"/>
      <c r="K4" s="2224"/>
      <c r="L4" s="2224"/>
      <c r="M4" s="2224"/>
      <c r="N4" s="2224"/>
      <c r="O4" s="2224"/>
      <c r="P4" s="2224"/>
      <c r="Q4" s="2224"/>
      <c r="R4" s="2224"/>
      <c r="S4" s="2224"/>
      <c r="T4" s="2224"/>
      <c r="U4" s="2224"/>
      <c r="V4" s="2225"/>
    </row>
    <row r="5" spans="1:22" ht="15.75" customHeight="1" x14ac:dyDescent="0.2">
      <c r="A5" s="2184" t="s">
        <v>735</v>
      </c>
      <c r="B5" s="2184"/>
      <c r="C5" s="2223" t="s">
        <v>1210</v>
      </c>
      <c r="D5" s="2224"/>
      <c r="E5" s="2224"/>
      <c r="F5" s="2224"/>
      <c r="G5" s="2224"/>
      <c r="H5" s="2224"/>
      <c r="I5" s="2224"/>
      <c r="J5" s="2224"/>
      <c r="K5" s="2224"/>
      <c r="L5" s="2224"/>
      <c r="M5" s="2224"/>
      <c r="N5" s="2224"/>
      <c r="O5" s="2224"/>
      <c r="P5" s="2224"/>
      <c r="Q5" s="2224"/>
      <c r="R5" s="2224"/>
      <c r="S5" s="2224"/>
      <c r="T5" s="2224"/>
      <c r="U5" s="2224"/>
      <c r="V5" s="2225"/>
    </row>
    <row r="6" spans="1:22" ht="15" x14ac:dyDescent="0.2">
      <c r="A6" s="2184" t="s">
        <v>815</v>
      </c>
      <c r="B6" s="2185"/>
      <c r="C6" s="2223" t="s">
        <v>5646</v>
      </c>
      <c r="D6" s="2224"/>
      <c r="E6" s="2224"/>
      <c r="F6" s="2224"/>
      <c r="G6" s="2224"/>
      <c r="H6" s="2224"/>
      <c r="I6" s="2224"/>
      <c r="J6" s="2224"/>
      <c r="K6" s="2224"/>
      <c r="L6" s="2224"/>
      <c r="M6" s="2224"/>
      <c r="N6" s="2224"/>
      <c r="O6" s="2224"/>
      <c r="P6" s="2224"/>
      <c r="Q6" s="2224"/>
      <c r="R6" s="2224"/>
      <c r="S6" s="2224"/>
      <c r="T6" s="2224"/>
      <c r="U6" s="2224"/>
      <c r="V6" s="2225"/>
    </row>
    <row r="9" spans="1:22" ht="36.75" customHeight="1" x14ac:dyDescent="0.2">
      <c r="A9" s="77"/>
      <c r="C9" s="2192" t="s">
        <v>1211</v>
      </c>
      <c r="D9" s="2192"/>
      <c r="E9" s="2192"/>
      <c r="F9" s="2192"/>
      <c r="G9" s="2192"/>
      <c r="H9" s="2192"/>
      <c r="I9" s="2192"/>
      <c r="J9" s="2192"/>
      <c r="K9" s="2192"/>
      <c r="L9" s="2192"/>
      <c r="M9" s="2192"/>
    </row>
    <row r="10" spans="1:22" ht="12.75" x14ac:dyDescent="0.2">
      <c r="A10" s="29"/>
      <c r="C10" s="2196" t="s">
        <v>739</v>
      </c>
      <c r="D10" s="2193" t="s">
        <v>741</v>
      </c>
      <c r="E10" s="2193"/>
      <c r="F10" s="2193"/>
      <c r="G10" s="1404"/>
      <c r="H10" s="2194" t="s">
        <v>1212</v>
      </c>
      <c r="I10" s="2194"/>
      <c r="J10" s="2194"/>
      <c r="K10" s="2194"/>
      <c r="L10" s="2194"/>
      <c r="M10" s="2194"/>
    </row>
    <row r="11" spans="1:22" ht="25.5" x14ac:dyDescent="0.2">
      <c r="A11" s="29"/>
      <c r="C11" s="2182"/>
      <c r="D11" s="1402" t="s">
        <v>740</v>
      </c>
      <c r="E11" s="1402" t="s">
        <v>1016</v>
      </c>
      <c r="F11" s="1402" t="s">
        <v>1014</v>
      </c>
      <c r="G11" s="1402"/>
      <c r="H11" s="1403" t="s">
        <v>1213</v>
      </c>
      <c r="I11" s="1403" t="s">
        <v>1214</v>
      </c>
      <c r="J11" s="1403" t="s">
        <v>1215</v>
      </c>
      <c r="K11" s="1403" t="s">
        <v>1216</v>
      </c>
      <c r="L11" s="1403" t="s">
        <v>1217</v>
      </c>
      <c r="M11" s="1403" t="s">
        <v>1218</v>
      </c>
    </row>
    <row r="12" spans="1:22" ht="13.5" customHeight="1" x14ac:dyDescent="0.2">
      <c r="A12" s="28"/>
      <c r="C12" s="1021">
        <v>2011</v>
      </c>
      <c r="D12" s="275">
        <v>2.5992912513577999</v>
      </c>
      <c r="E12" s="275">
        <v>2.9206160256223299</v>
      </c>
      <c r="F12" s="275">
        <v>1.7956203938723301</v>
      </c>
      <c r="G12" s="275"/>
      <c r="H12" s="275">
        <v>4.0598572097845897</v>
      </c>
      <c r="I12" s="275">
        <v>2.24649597079957</v>
      </c>
      <c r="J12" s="275">
        <v>2.6900043619692298</v>
      </c>
      <c r="K12" s="275">
        <v>2.5830203679619599</v>
      </c>
      <c r="L12" s="275">
        <v>2.3578813825714198</v>
      </c>
      <c r="M12" s="275">
        <v>2.2223511867666397</v>
      </c>
    </row>
    <row r="13" spans="1:22" ht="13.5" customHeight="1" x14ac:dyDescent="0.2">
      <c r="A13" s="29"/>
      <c r="C13" s="1423">
        <v>2012</v>
      </c>
      <c r="D13" s="275">
        <v>2.7115429124474999</v>
      </c>
      <c r="E13" s="275">
        <v>3.0135225440365199</v>
      </c>
      <c r="F13" s="275">
        <v>1.91234260298793</v>
      </c>
      <c r="G13" s="275"/>
      <c r="H13" s="275">
        <v>4.7398493228031597</v>
      </c>
      <c r="I13" s="275">
        <v>2.29160111895757</v>
      </c>
      <c r="J13" s="275">
        <v>2.8116907816987902</v>
      </c>
      <c r="K13" s="275">
        <v>2.5381710469507102</v>
      </c>
      <c r="L13" s="275">
        <v>2.3941991195455699</v>
      </c>
      <c r="M13" s="275">
        <v>2.2571650464448001</v>
      </c>
    </row>
    <row r="14" spans="1:22" ht="13.5" customHeight="1" x14ac:dyDescent="0.2">
      <c r="C14" s="1423">
        <v>2013</v>
      </c>
      <c r="D14" s="275">
        <v>2.7120497157944401</v>
      </c>
      <c r="E14" s="275">
        <v>2.9185945184735202</v>
      </c>
      <c r="F14" s="275">
        <v>2.13710059489738</v>
      </c>
      <c r="G14" s="275"/>
      <c r="H14" s="275">
        <v>5.2309656451397997</v>
      </c>
      <c r="I14" s="275">
        <v>2.2926165237407301</v>
      </c>
      <c r="J14" s="275">
        <v>2.68863465328032</v>
      </c>
      <c r="K14" s="275">
        <v>2.55289304063679</v>
      </c>
      <c r="L14" s="275">
        <v>2.2807688634187699</v>
      </c>
      <c r="M14" s="275">
        <v>1.90221028136686</v>
      </c>
    </row>
    <row r="15" spans="1:22" ht="13.5" customHeight="1" x14ac:dyDescent="0.2">
      <c r="C15" s="1423">
        <v>2014</v>
      </c>
      <c r="D15" s="275">
        <v>2.6632944009606403</v>
      </c>
      <c r="E15" s="275">
        <v>2.8066862261966903</v>
      </c>
      <c r="F15" s="275">
        <v>2.2434064032188701</v>
      </c>
      <c r="G15" s="275"/>
      <c r="H15" s="275">
        <v>5.7959180949790801</v>
      </c>
      <c r="I15" s="275">
        <v>2.1210610177890401</v>
      </c>
      <c r="J15" s="275">
        <v>2.5113968019289801</v>
      </c>
      <c r="K15" s="275">
        <v>2.3427759986871002</v>
      </c>
      <c r="L15" s="275">
        <v>2.39288174224661</v>
      </c>
      <c r="M15" s="275">
        <v>2.0082505972028297</v>
      </c>
    </row>
    <row r="16" spans="1:22" s="42" customFormat="1" ht="13.5" customHeight="1" x14ac:dyDescent="0.25">
      <c r="A16" s="1737"/>
      <c r="B16" s="1737"/>
      <c r="C16" s="1420">
        <v>2015</v>
      </c>
      <c r="D16" s="1738">
        <v>2.6325606657141698</v>
      </c>
      <c r="E16" s="1738">
        <v>2.75874861453438</v>
      </c>
      <c r="F16" s="1738">
        <v>2.2448753329256799</v>
      </c>
      <c r="G16" s="1738"/>
      <c r="H16" s="1738">
        <v>5.5324056270817898</v>
      </c>
      <c r="I16" s="1738">
        <v>2.01090126874678</v>
      </c>
      <c r="J16" s="1738">
        <v>2.5205233944766503</v>
      </c>
      <c r="K16" s="1738">
        <v>2.4458053787255398</v>
      </c>
      <c r="L16" s="1738">
        <v>2.4347988809043102</v>
      </c>
      <c r="M16" s="1738">
        <v>2.1798733123931999</v>
      </c>
    </row>
    <row r="17" spans="1:14" ht="13.5" customHeight="1" x14ac:dyDescent="0.35">
      <c r="A17" s="1736"/>
      <c r="B17" s="1736"/>
      <c r="C17" s="1423">
        <v>2016</v>
      </c>
      <c r="D17" s="275">
        <v>2.6770831012918901</v>
      </c>
      <c r="E17" s="275">
        <v>2.7914662512774298</v>
      </c>
      <c r="F17" s="275">
        <v>2.3272584824423901</v>
      </c>
      <c r="G17" s="275"/>
      <c r="H17" s="275">
        <v>5.0981749264770899</v>
      </c>
      <c r="I17" s="275">
        <v>2.2151690951711398</v>
      </c>
      <c r="J17" s="275">
        <v>2.6267457245794898</v>
      </c>
      <c r="K17" s="275">
        <v>2.5116908210981901</v>
      </c>
      <c r="L17" s="275">
        <v>2.4165901117301498</v>
      </c>
      <c r="M17" s="275">
        <v>2.1770191909522101</v>
      </c>
    </row>
    <row r="18" spans="1:14" s="903" customFormat="1" ht="13.5" customHeight="1" x14ac:dyDescent="0.35">
      <c r="A18" s="1736"/>
      <c r="B18" s="1736"/>
      <c r="C18" s="1423">
        <v>2017</v>
      </c>
      <c r="D18" s="275">
        <v>2.19</v>
      </c>
      <c r="E18" s="275">
        <v>2.2599999999999998</v>
      </c>
      <c r="F18" s="275">
        <v>1.97</v>
      </c>
      <c r="G18" s="275"/>
      <c r="H18" s="275">
        <v>5.63</v>
      </c>
      <c r="I18" s="275">
        <v>2.4</v>
      </c>
      <c r="J18" s="275">
        <v>2.78</v>
      </c>
      <c r="K18" s="275">
        <v>2.44</v>
      </c>
      <c r="L18" s="275">
        <v>2.4</v>
      </c>
      <c r="M18" s="275">
        <v>1.98</v>
      </c>
    </row>
    <row r="19" spans="1:14" s="903" customFormat="1" ht="13.5" customHeight="1" x14ac:dyDescent="0.35">
      <c r="A19" s="1736"/>
      <c r="B19" s="1736"/>
      <c r="C19" s="124">
        <v>2018</v>
      </c>
      <c r="D19" s="276">
        <v>2.33</v>
      </c>
      <c r="E19" s="276">
        <v>2.42</v>
      </c>
      <c r="F19" s="276">
        <v>2.08</v>
      </c>
      <c r="G19" s="276"/>
      <c r="H19" s="276">
        <v>5.5</v>
      </c>
      <c r="I19" s="276">
        <v>2.7</v>
      </c>
      <c r="J19" s="276">
        <v>3.02</v>
      </c>
      <c r="K19" s="276">
        <v>2.66</v>
      </c>
      <c r="L19" s="276">
        <v>2.56</v>
      </c>
      <c r="M19" s="276">
        <v>2.11</v>
      </c>
    </row>
    <row r="20" spans="1:14" s="903" customFormat="1" ht="12.75" customHeight="1" x14ac:dyDescent="0.35">
      <c r="A20" s="1736"/>
      <c r="B20" s="1736"/>
      <c r="C20" s="1423"/>
      <c r="D20" s="275"/>
      <c r="E20" s="275"/>
      <c r="F20" s="275"/>
      <c r="G20" s="275"/>
      <c r="H20" s="275"/>
      <c r="I20" s="275"/>
      <c r="J20" s="275"/>
      <c r="K20" s="275"/>
      <c r="L20" s="275"/>
      <c r="M20" s="275"/>
    </row>
    <row r="21" spans="1:14" s="903" customFormat="1" ht="12.75" customHeight="1" x14ac:dyDescent="0.35">
      <c r="A21" s="1736"/>
      <c r="B21" s="1736"/>
      <c r="C21" s="123" t="s">
        <v>5647</v>
      </c>
      <c r="D21" s="275"/>
      <c r="E21" s="275"/>
      <c r="F21" s="275"/>
      <c r="G21" s="275"/>
      <c r="H21" s="275"/>
      <c r="I21" s="275"/>
      <c r="J21" s="275"/>
      <c r="K21" s="275"/>
      <c r="L21" s="275"/>
      <c r="M21" s="275"/>
    </row>
    <row r="22" spans="1:14" s="903" customFormat="1" ht="12.75" customHeight="1" x14ac:dyDescent="0.35">
      <c r="A22" s="1736"/>
      <c r="B22" s="1736"/>
      <c r="C22" s="1423"/>
      <c r="D22" s="275"/>
      <c r="E22" s="275"/>
      <c r="F22" s="275"/>
      <c r="G22" s="275"/>
      <c r="H22" s="275"/>
      <c r="I22" s="275"/>
      <c r="J22" s="275"/>
      <c r="K22" s="275"/>
      <c r="L22" s="275"/>
      <c r="M22" s="275"/>
    </row>
    <row r="23" spans="1:14" ht="11.25" customHeight="1" x14ac:dyDescent="0.35">
      <c r="A23" s="1736"/>
      <c r="B23" s="1736"/>
    </row>
    <row r="24" spans="1:14" ht="11.25" customHeight="1" x14ac:dyDescent="0.35">
      <c r="A24" s="1736"/>
      <c r="B24" s="1736"/>
    </row>
    <row r="25" spans="1:14" ht="44.25" customHeight="1" x14ac:dyDescent="0.35">
      <c r="A25" s="1736"/>
      <c r="B25" s="1736"/>
      <c r="C25" s="2071" t="s">
        <v>5648</v>
      </c>
      <c r="D25" s="2071"/>
      <c r="E25" s="2071"/>
      <c r="F25" s="2071"/>
      <c r="G25" s="2071"/>
      <c r="H25" s="2071"/>
      <c r="I25" s="2071"/>
      <c r="J25" s="2071"/>
      <c r="K25" s="2071"/>
      <c r="L25" s="2071"/>
      <c r="M25" s="2071"/>
      <c r="N25" s="2071"/>
    </row>
    <row r="26" spans="1:14" ht="15" x14ac:dyDescent="0.2">
      <c r="C26" s="109"/>
    </row>
    <row r="38" spans="3:16" ht="11.25" customHeight="1" x14ac:dyDescent="0.2">
      <c r="C38" s="277"/>
      <c r="D38" s="277"/>
      <c r="E38" s="277"/>
      <c r="F38" s="277"/>
      <c r="G38" s="277"/>
      <c r="H38" s="277"/>
      <c r="I38" s="277"/>
      <c r="J38" s="277"/>
      <c r="K38" s="277"/>
      <c r="L38" s="277"/>
      <c r="M38" s="277"/>
      <c r="N38" s="277"/>
      <c r="O38" s="277"/>
      <c r="P38" s="277"/>
    </row>
    <row r="39" spans="3:16" ht="11.25" customHeight="1" x14ac:dyDescent="0.2">
      <c r="C39" s="277"/>
      <c r="D39" s="277"/>
      <c r="E39" s="277"/>
      <c r="F39" s="277"/>
      <c r="G39" s="277"/>
      <c r="H39" s="277"/>
      <c r="I39" s="277"/>
      <c r="J39" s="277"/>
      <c r="K39" s="277"/>
      <c r="L39" s="277"/>
      <c r="M39" s="277"/>
      <c r="N39" s="277"/>
      <c r="O39" s="277"/>
      <c r="P39" s="277"/>
    </row>
    <row r="40" spans="3:16" ht="11.25" customHeight="1" x14ac:dyDescent="0.2">
      <c r="C40" s="277"/>
      <c r="D40" s="277"/>
      <c r="E40" s="277"/>
      <c r="F40" s="277"/>
      <c r="G40" s="277"/>
      <c r="H40" s="277"/>
      <c r="I40" s="277"/>
      <c r="J40" s="277"/>
      <c r="K40" s="277"/>
      <c r="L40" s="277"/>
      <c r="M40" s="277"/>
      <c r="N40" s="277"/>
      <c r="O40" s="277"/>
      <c r="P40" s="277"/>
    </row>
    <row r="41" spans="3:16" ht="11.25" customHeight="1" x14ac:dyDescent="0.2">
      <c r="C41" s="277"/>
      <c r="D41" s="277"/>
      <c r="E41" s="277"/>
      <c r="F41" s="277"/>
      <c r="G41" s="277"/>
      <c r="H41" s="277"/>
      <c r="I41" s="277"/>
      <c r="J41" s="277"/>
      <c r="K41" s="277"/>
      <c r="L41" s="277"/>
      <c r="M41" s="277"/>
      <c r="N41" s="277"/>
      <c r="O41" s="277"/>
      <c r="P41" s="277"/>
    </row>
    <row r="42" spans="3:16" ht="11.25" customHeight="1" x14ac:dyDescent="0.2">
      <c r="C42" s="277"/>
      <c r="D42" s="277"/>
      <c r="E42" s="277"/>
      <c r="F42" s="277"/>
      <c r="G42" s="277"/>
      <c r="H42" s="277"/>
      <c r="I42" s="277"/>
      <c r="J42" s="277"/>
      <c r="K42" s="277"/>
      <c r="L42" s="277"/>
      <c r="M42" s="277"/>
      <c r="N42" s="277"/>
      <c r="O42" s="277"/>
      <c r="P42" s="277"/>
    </row>
    <row r="43" spans="3:16" ht="11.25" customHeight="1" x14ac:dyDescent="0.2">
      <c r="C43" s="277"/>
      <c r="D43" s="277"/>
      <c r="E43" s="277"/>
      <c r="F43" s="277"/>
      <c r="G43" s="277"/>
      <c r="H43" s="277"/>
      <c r="I43" s="277"/>
      <c r="J43" s="277"/>
      <c r="K43" s="277"/>
      <c r="L43" s="277"/>
      <c r="M43" s="277"/>
      <c r="N43" s="277"/>
      <c r="O43" s="277"/>
      <c r="P43" s="277"/>
    </row>
    <row r="44" spans="3:16" ht="11.25" customHeight="1" x14ac:dyDescent="0.2">
      <c r="C44" s="277"/>
      <c r="D44" s="277"/>
      <c r="E44" s="277"/>
      <c r="F44" s="277"/>
      <c r="G44" s="277"/>
      <c r="H44" s="277"/>
      <c r="I44" s="277"/>
      <c r="J44" s="277"/>
      <c r="K44" s="277"/>
      <c r="L44" s="277"/>
      <c r="M44" s="277"/>
      <c r="N44" s="277"/>
      <c r="O44" s="277"/>
      <c r="P44" s="277"/>
    </row>
    <row r="45" spans="3:16" ht="11.25" customHeight="1" x14ac:dyDescent="0.2">
      <c r="C45" s="277"/>
      <c r="D45" s="277"/>
      <c r="E45" s="277"/>
      <c r="F45" s="277"/>
      <c r="G45" s="277"/>
      <c r="H45" s="277"/>
      <c r="I45" s="277"/>
      <c r="J45" s="277"/>
      <c r="K45" s="277"/>
      <c r="L45" s="277"/>
      <c r="M45" s="277"/>
      <c r="N45" s="277"/>
      <c r="O45" s="277"/>
      <c r="P45" s="277"/>
    </row>
    <row r="46" spans="3:16" ht="11.25" customHeight="1" x14ac:dyDescent="0.2">
      <c r="C46" s="278" t="s">
        <v>1219</v>
      </c>
      <c r="D46" s="277"/>
      <c r="E46" s="277"/>
      <c r="F46" s="277"/>
      <c r="G46" s="277"/>
      <c r="H46" s="277"/>
      <c r="I46" s="277"/>
      <c r="J46" s="277"/>
      <c r="K46" s="277"/>
      <c r="L46" s="277"/>
      <c r="M46" s="277"/>
      <c r="N46" s="277"/>
      <c r="O46" s="277"/>
      <c r="P46" s="277"/>
    </row>
    <row r="47" spans="3:16" ht="11.25" customHeight="1" x14ac:dyDescent="0.2">
      <c r="C47" s="279" t="s">
        <v>5649</v>
      </c>
      <c r="D47" s="277"/>
      <c r="E47" s="277"/>
      <c r="F47" s="277"/>
      <c r="G47" s="277"/>
      <c r="H47" s="277"/>
      <c r="I47" s="277"/>
      <c r="J47" s="277"/>
      <c r="K47" s="277"/>
      <c r="L47" s="277"/>
      <c r="M47" s="277"/>
      <c r="N47" s="277"/>
      <c r="O47" s="277"/>
      <c r="P47" s="277"/>
    </row>
    <row r="48" spans="3:16" ht="11.25" customHeight="1" x14ac:dyDescent="0.2">
      <c r="C48" s="277"/>
      <c r="D48" s="277"/>
      <c r="E48" s="277"/>
      <c r="F48" s="277"/>
      <c r="G48" s="277"/>
      <c r="H48" s="277"/>
      <c r="I48" s="277"/>
      <c r="J48" s="277"/>
      <c r="K48" s="277"/>
      <c r="L48" s="277"/>
      <c r="M48" s="277"/>
      <c r="N48" s="277"/>
      <c r="O48" s="277"/>
      <c r="P48" s="277"/>
    </row>
    <row r="49" spans="3:16" ht="11.25" customHeight="1" x14ac:dyDescent="0.2">
      <c r="D49" s="277"/>
      <c r="E49" s="277"/>
      <c r="F49" s="277"/>
      <c r="G49" s="277"/>
      <c r="H49" s="277"/>
      <c r="I49" s="277"/>
      <c r="J49" s="277"/>
      <c r="K49" s="277"/>
      <c r="L49" s="277"/>
      <c r="M49" s="277"/>
      <c r="N49" s="277"/>
      <c r="O49" s="277"/>
      <c r="P49" s="277"/>
    </row>
    <row r="50" spans="3:16" ht="11.25" customHeight="1" x14ac:dyDescent="0.2">
      <c r="D50" s="277"/>
      <c r="E50" s="277"/>
      <c r="F50" s="277"/>
      <c r="G50" s="277"/>
      <c r="H50" s="277"/>
      <c r="I50" s="277"/>
      <c r="J50" s="277"/>
      <c r="K50" s="277"/>
      <c r="L50" s="277"/>
      <c r="M50" s="277"/>
      <c r="N50" s="277"/>
      <c r="O50" s="277"/>
      <c r="P50" s="277"/>
    </row>
    <row r="51" spans="3:16" ht="11.25" customHeight="1" x14ac:dyDescent="0.2">
      <c r="C51" s="277"/>
      <c r="D51" s="277"/>
      <c r="E51" s="277"/>
      <c r="F51" s="277"/>
      <c r="G51" s="277"/>
      <c r="H51" s="277"/>
      <c r="I51" s="277"/>
      <c r="J51" s="277"/>
      <c r="K51" s="277"/>
      <c r="L51" s="277"/>
      <c r="M51" s="277"/>
      <c r="N51" s="277"/>
      <c r="O51" s="277"/>
      <c r="P51" s="277"/>
    </row>
  </sheetData>
  <mergeCells count="14">
    <mergeCell ref="A5:B5"/>
    <mergeCell ref="C5:V5"/>
    <mergeCell ref="C1:D1"/>
    <mergeCell ref="A3:B3"/>
    <mergeCell ref="C3:V3"/>
    <mergeCell ref="A4:B4"/>
    <mergeCell ref="C4:V4"/>
    <mergeCell ref="C25:N25"/>
    <mergeCell ref="A6:B6"/>
    <mergeCell ref="C6:V6"/>
    <mergeCell ref="C9:M9"/>
    <mergeCell ref="C10:C11"/>
    <mergeCell ref="D10:F10"/>
    <mergeCell ref="H10:M10"/>
  </mergeCells>
  <hyperlinks>
    <hyperlink ref="A1" location="'ODS 3.'!A1" display="REGRESAR"/>
    <hyperlink ref="C1" location="'Metadato 3.5.1'!A1" display="VER METADATO"/>
  </hyperlinks>
  <pageMargins left="0.7" right="0.7" top="0.75" bottom="0.75" header="0.3" footer="0.3"/>
  <pageSetup paperSize="9"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3">
    <tabColor theme="0" tint="-0.499984740745262"/>
  </sheetPr>
  <dimension ref="A1:N55"/>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9.42578125" style="45" customWidth="1"/>
    <col min="2" max="2" width="26.42578125" style="45" customWidth="1"/>
    <col min="3" max="3" width="24" style="45" customWidth="1"/>
    <col min="4" max="4" width="85.7109375" style="45" customWidth="1"/>
    <col min="5" max="5" width="3.140625" style="45" customWidth="1"/>
    <col min="6" max="6" width="7.28515625" style="45" customWidth="1"/>
    <col min="7" max="11" width="6.5703125" style="45" customWidth="1"/>
    <col min="12"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15.75" x14ac:dyDescent="0.25">
      <c r="A4" s="48"/>
      <c r="B4" s="2082" t="s">
        <v>856</v>
      </c>
      <c r="C4" s="2082"/>
      <c r="D4" s="910" t="s">
        <v>18</v>
      </c>
    </row>
    <row r="5" spans="1:6" ht="30" x14ac:dyDescent="0.25">
      <c r="B5" s="2082" t="s">
        <v>769</v>
      </c>
      <c r="C5" s="2082"/>
      <c r="D5" s="910" t="s">
        <v>87</v>
      </c>
    </row>
    <row r="6" spans="1:6" ht="15" x14ac:dyDescent="0.25">
      <c r="B6" s="2082" t="s">
        <v>770</v>
      </c>
      <c r="C6" s="2082"/>
      <c r="D6" s="911" t="s">
        <v>148</v>
      </c>
    </row>
    <row r="7" spans="1:6" ht="30" x14ac:dyDescent="0.25">
      <c r="B7" s="2083" t="s">
        <v>771</v>
      </c>
      <c r="C7" s="2083"/>
      <c r="D7" s="912" t="s">
        <v>149</v>
      </c>
    </row>
    <row r="8" spans="1:6" ht="15" x14ac:dyDescent="0.25">
      <c r="B8" s="2083" t="s">
        <v>4617</v>
      </c>
      <c r="C8" s="2083"/>
      <c r="D8" s="1285" t="s">
        <v>4632</v>
      </c>
    </row>
    <row r="9" spans="1:6" ht="15" x14ac:dyDescent="0.25">
      <c r="B9" s="913"/>
      <c r="C9" s="913"/>
      <c r="D9" s="913"/>
    </row>
    <row r="10" spans="1:6" ht="23.25" customHeight="1" x14ac:dyDescent="0.25">
      <c r="B10" s="2081" t="s">
        <v>772</v>
      </c>
      <c r="C10" s="2081"/>
      <c r="D10" s="2081"/>
    </row>
    <row r="11" spans="1:6" ht="50.25" customHeight="1" x14ac:dyDescent="0.25">
      <c r="B11" s="2093" t="s">
        <v>773</v>
      </c>
      <c r="C11" s="2094"/>
      <c r="D11" s="255" t="s">
        <v>5650</v>
      </c>
    </row>
    <row r="12" spans="1:6" ht="31.5" customHeight="1" x14ac:dyDescent="0.25">
      <c r="B12" s="2095" t="s">
        <v>775</v>
      </c>
      <c r="C12" s="2095"/>
      <c r="D12" s="914" t="s">
        <v>5646</v>
      </c>
    </row>
    <row r="13" spans="1:6" ht="15" x14ac:dyDescent="0.25">
      <c r="B13" s="2082" t="s">
        <v>776</v>
      </c>
      <c r="C13" s="2082"/>
      <c r="D13" s="915" t="s">
        <v>1114</v>
      </c>
    </row>
    <row r="14" spans="1:6" ht="15" x14ac:dyDescent="0.25">
      <c r="B14" s="2082" t="s">
        <v>777</v>
      </c>
      <c r="C14" s="2096"/>
      <c r="D14" s="915" t="s">
        <v>781</v>
      </c>
    </row>
    <row r="15" spans="1:6" ht="198.75" customHeight="1" x14ac:dyDescent="0.25">
      <c r="B15" s="2082" t="s">
        <v>778</v>
      </c>
      <c r="C15" s="2082"/>
      <c r="D15" s="1739" t="s">
        <v>5651</v>
      </c>
    </row>
    <row r="16" spans="1:6" ht="108" customHeight="1" x14ac:dyDescent="0.2">
      <c r="B16" s="2082" t="s">
        <v>779</v>
      </c>
      <c r="C16" s="2082"/>
      <c r="D16" s="1740" t="s">
        <v>5652</v>
      </c>
    </row>
    <row r="17" spans="2:4" ht="15" x14ac:dyDescent="0.25">
      <c r="B17" s="2082" t="s">
        <v>780</v>
      </c>
      <c r="C17" s="2082"/>
      <c r="D17" s="917" t="s">
        <v>5653</v>
      </c>
    </row>
    <row r="18" spans="2:4" ht="30" x14ac:dyDescent="0.25">
      <c r="B18" s="2083" t="s">
        <v>782</v>
      </c>
      <c r="C18" s="2083"/>
      <c r="D18" s="910" t="s">
        <v>5654</v>
      </c>
    </row>
    <row r="19" spans="2:4" ht="60" x14ac:dyDescent="0.25">
      <c r="B19" s="2084" t="s">
        <v>783</v>
      </c>
      <c r="C19" s="2085"/>
      <c r="D19" s="917" t="s">
        <v>5655</v>
      </c>
    </row>
    <row r="20" spans="2:4" ht="15" x14ac:dyDescent="0.25">
      <c r="B20" s="2082" t="s">
        <v>784</v>
      </c>
      <c r="C20" s="2082"/>
      <c r="D20" s="916" t="s">
        <v>824</v>
      </c>
    </row>
    <row r="21" spans="2:4" ht="15" x14ac:dyDescent="0.25">
      <c r="B21" s="2086" t="s">
        <v>786</v>
      </c>
      <c r="C21" s="918" t="s">
        <v>787</v>
      </c>
      <c r="D21" s="910" t="s">
        <v>5656</v>
      </c>
    </row>
    <row r="22" spans="2:4" ht="15" x14ac:dyDescent="0.25">
      <c r="B22" s="2087"/>
      <c r="C22" s="1390" t="s">
        <v>789</v>
      </c>
      <c r="D22" s="917" t="s">
        <v>1220</v>
      </c>
    </row>
    <row r="23" spans="2:4" ht="15" x14ac:dyDescent="0.25">
      <c r="B23" s="2088" t="s">
        <v>791</v>
      </c>
      <c r="C23" s="2088"/>
      <c r="D23" s="917" t="s">
        <v>827</v>
      </c>
    </row>
    <row r="24" spans="2:4" ht="15" x14ac:dyDescent="0.25">
      <c r="B24" s="2088" t="s">
        <v>793</v>
      </c>
      <c r="C24" s="2088"/>
      <c r="D24" s="920" t="s">
        <v>5657</v>
      </c>
    </row>
    <row r="25" spans="2:4" ht="15" x14ac:dyDescent="0.25">
      <c r="B25" s="2082" t="s">
        <v>795</v>
      </c>
      <c r="C25" s="2082"/>
      <c r="D25" s="917" t="s">
        <v>5658</v>
      </c>
    </row>
    <row r="26" spans="2:4" ht="45" x14ac:dyDescent="0.25">
      <c r="B26" s="2083" t="s">
        <v>797</v>
      </c>
      <c r="C26" s="2083"/>
      <c r="D26" s="920" t="s">
        <v>5659</v>
      </c>
    </row>
    <row r="27" spans="2:4" ht="390" x14ac:dyDescent="0.25">
      <c r="B27" s="2089" t="s">
        <v>799</v>
      </c>
      <c r="C27" s="2090"/>
      <c r="D27" s="910" t="s">
        <v>5660</v>
      </c>
    </row>
    <row r="28" spans="2:4" ht="105" x14ac:dyDescent="0.25">
      <c r="B28" s="1391" t="s">
        <v>800</v>
      </c>
      <c r="C28" s="1392"/>
      <c r="D28" s="917" t="s">
        <v>5661</v>
      </c>
    </row>
    <row r="29" spans="2:4" ht="90" x14ac:dyDescent="0.25">
      <c r="B29" s="2091" t="s">
        <v>801</v>
      </c>
      <c r="C29" s="2092"/>
      <c r="D29" s="921" t="s">
        <v>5662</v>
      </c>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5663</v>
      </c>
    </row>
    <row r="33" spans="1:14" ht="15" x14ac:dyDescent="0.25">
      <c r="B33" s="2079" t="s">
        <v>805</v>
      </c>
      <c r="C33" s="2080"/>
      <c r="D33" s="920" t="s">
        <v>5664</v>
      </c>
    </row>
    <row r="34" spans="1:14" ht="15" x14ac:dyDescent="0.25">
      <c r="B34" s="2079" t="s">
        <v>807</v>
      </c>
      <c r="C34" s="2080"/>
      <c r="D34" s="280" t="s">
        <v>5665</v>
      </c>
    </row>
    <row r="35" spans="1:14" ht="15" x14ac:dyDescent="0.25">
      <c r="B35" s="2079" t="s">
        <v>809</v>
      </c>
      <c r="C35" s="2080"/>
      <c r="D35" s="920" t="s">
        <v>5666</v>
      </c>
    </row>
    <row r="36" spans="1:14" ht="15" x14ac:dyDescent="0.25">
      <c r="B36" s="2079" t="s">
        <v>811</v>
      </c>
      <c r="C36" s="2080"/>
      <c r="D36" s="924" t="s">
        <v>5667</v>
      </c>
    </row>
    <row r="42" spans="1:14" x14ac:dyDescent="0.25">
      <c r="A42" s="2228"/>
      <c r="B42" s="2228"/>
      <c r="C42" s="2228"/>
      <c r="D42" s="2228"/>
      <c r="E42" s="2228"/>
      <c r="F42" s="2228"/>
      <c r="G42" s="2228"/>
      <c r="H42" s="2228"/>
      <c r="I42" s="2228"/>
      <c r="J42" s="2228"/>
      <c r="K42" s="2228"/>
      <c r="L42" s="2228"/>
      <c r="M42" s="2228"/>
      <c r="N42" s="2228"/>
    </row>
    <row r="43" spans="1:14" x14ac:dyDescent="0.25">
      <c r="A43" s="2228"/>
      <c r="B43" s="2228"/>
      <c r="C43" s="2228"/>
      <c r="D43" s="2228"/>
      <c r="E43" s="2228"/>
      <c r="F43" s="2228"/>
      <c r="G43" s="2228"/>
      <c r="H43" s="2228"/>
      <c r="I43" s="2228"/>
      <c r="J43" s="2228"/>
      <c r="K43" s="2228"/>
      <c r="L43" s="2228"/>
      <c r="M43" s="2228"/>
      <c r="N43" s="2228"/>
    </row>
    <row r="44" spans="1:14" x14ac:dyDescent="0.25">
      <c r="A44" s="2228"/>
      <c r="B44" s="2228"/>
      <c r="C44" s="2228"/>
      <c r="D44" s="2228"/>
      <c r="E44" s="2228"/>
      <c r="F44" s="2228"/>
      <c r="G44" s="2228"/>
      <c r="H44" s="2228"/>
      <c r="I44" s="2228"/>
      <c r="J44" s="2228"/>
      <c r="K44" s="2228"/>
      <c r="L44" s="2228"/>
      <c r="M44" s="2228"/>
      <c r="N44" s="2228"/>
    </row>
    <row r="45" spans="1:14" x14ac:dyDescent="0.25">
      <c r="A45" s="2228"/>
      <c r="B45" s="2228"/>
      <c r="C45" s="2228"/>
      <c r="D45" s="2228"/>
      <c r="E45" s="2228"/>
      <c r="F45" s="2228"/>
      <c r="G45" s="2228"/>
      <c r="H45" s="2228"/>
      <c r="I45" s="2228"/>
      <c r="J45" s="2228"/>
      <c r="K45" s="2228"/>
      <c r="L45" s="2228"/>
      <c r="M45" s="2228"/>
      <c r="N45" s="2228"/>
    </row>
    <row r="46" spans="1:14" x14ac:dyDescent="0.25">
      <c r="A46" s="2228"/>
      <c r="B46" s="2228"/>
      <c r="C46" s="2228"/>
      <c r="D46" s="2228"/>
      <c r="E46" s="2228"/>
      <c r="F46" s="2228"/>
      <c r="G46" s="2228"/>
      <c r="H46" s="2228"/>
      <c r="I46" s="2228"/>
      <c r="J46" s="2228"/>
      <c r="K46" s="2228"/>
      <c r="L46" s="2228"/>
      <c r="M46" s="2228"/>
      <c r="N46" s="2228"/>
    </row>
    <row r="47" spans="1:14" x14ac:dyDescent="0.25">
      <c r="A47" s="2228"/>
      <c r="B47" s="2228"/>
      <c r="C47" s="2228"/>
      <c r="D47" s="2228"/>
      <c r="E47" s="2228"/>
      <c r="F47" s="2228"/>
      <c r="G47" s="2228"/>
      <c r="H47" s="2228"/>
      <c r="I47" s="2228"/>
      <c r="J47" s="2228"/>
      <c r="K47" s="2228"/>
      <c r="L47" s="2228"/>
      <c r="M47" s="2228"/>
      <c r="N47" s="2228"/>
    </row>
    <row r="48" spans="1:14" x14ac:dyDescent="0.25">
      <c r="A48" s="2228"/>
      <c r="B48" s="2228"/>
      <c r="C48" s="2228"/>
      <c r="D48" s="2228"/>
      <c r="E48" s="2228"/>
      <c r="F48" s="2228"/>
      <c r="G48" s="2228"/>
      <c r="H48" s="2228"/>
      <c r="I48" s="2228"/>
      <c r="J48" s="2228"/>
      <c r="K48" s="2228"/>
      <c r="L48" s="2228"/>
      <c r="M48" s="2228"/>
      <c r="N48" s="2228"/>
    </row>
    <row r="49" spans="1:14" x14ac:dyDescent="0.25">
      <c r="A49" s="2228"/>
      <c r="B49" s="2228"/>
      <c r="C49" s="2228"/>
      <c r="D49" s="2228"/>
      <c r="E49" s="2228"/>
      <c r="F49" s="2228"/>
      <c r="G49" s="2228"/>
      <c r="H49" s="2228"/>
      <c r="I49" s="2228"/>
      <c r="J49" s="2228"/>
      <c r="K49" s="2228"/>
      <c r="L49" s="2228"/>
      <c r="M49" s="2228"/>
      <c r="N49" s="2228"/>
    </row>
    <row r="50" spans="1:14" x14ac:dyDescent="0.25">
      <c r="A50" s="2228"/>
      <c r="B50" s="2228"/>
      <c r="C50" s="2228"/>
      <c r="D50" s="2228"/>
      <c r="E50" s="2228"/>
      <c r="F50" s="2228"/>
      <c r="G50" s="2228"/>
      <c r="H50" s="2228"/>
      <c r="I50" s="2228"/>
      <c r="J50" s="2228"/>
      <c r="K50" s="2228"/>
      <c r="L50" s="2228"/>
      <c r="M50" s="2228"/>
      <c r="N50" s="2228"/>
    </row>
    <row r="51" spans="1:14" x14ac:dyDescent="0.25">
      <c r="A51" s="2228"/>
      <c r="B51" s="2228"/>
      <c r="C51" s="2228"/>
      <c r="D51" s="2228"/>
      <c r="E51" s="2228"/>
      <c r="F51" s="2228"/>
      <c r="G51" s="2228"/>
      <c r="H51" s="2228"/>
      <c r="I51" s="2228"/>
      <c r="J51" s="2228"/>
      <c r="K51" s="2228"/>
      <c r="L51" s="2228"/>
      <c r="M51" s="2228"/>
      <c r="N51" s="2228"/>
    </row>
    <row r="52" spans="1:14" x14ac:dyDescent="0.25">
      <c r="A52" s="2228"/>
      <c r="B52" s="2228"/>
      <c r="C52" s="2228"/>
      <c r="D52" s="2228"/>
      <c r="E52" s="2228"/>
      <c r="F52" s="2228"/>
      <c r="G52" s="2228"/>
      <c r="H52" s="2228"/>
      <c r="I52" s="2228"/>
      <c r="J52" s="2228"/>
      <c r="K52" s="2228"/>
      <c r="L52" s="2228"/>
      <c r="M52" s="2228"/>
      <c r="N52" s="2228"/>
    </row>
    <row r="53" spans="1:14" x14ac:dyDescent="0.25">
      <c r="A53" s="2228"/>
      <c r="B53" s="2228"/>
      <c r="C53" s="2228"/>
      <c r="D53" s="2228"/>
      <c r="E53" s="2228"/>
      <c r="F53" s="2228"/>
      <c r="G53" s="2228"/>
      <c r="H53" s="2228"/>
      <c r="I53" s="2228"/>
      <c r="J53" s="2228"/>
      <c r="K53" s="2228"/>
      <c r="L53" s="2228"/>
      <c r="M53" s="2228"/>
      <c r="N53" s="2228"/>
    </row>
    <row r="54" spans="1:14" x14ac:dyDescent="0.25">
      <c r="A54" s="2228"/>
      <c r="B54" s="2228"/>
      <c r="C54" s="2228"/>
      <c r="D54" s="2228"/>
      <c r="E54" s="2228"/>
      <c r="F54" s="2228"/>
      <c r="G54" s="2228"/>
      <c r="H54" s="2228"/>
      <c r="I54" s="2228"/>
      <c r="J54" s="2228"/>
      <c r="K54" s="2228"/>
      <c r="L54" s="2228"/>
      <c r="M54" s="2228"/>
      <c r="N54" s="2228"/>
    </row>
    <row r="55" spans="1:14" x14ac:dyDescent="0.25">
      <c r="A55" s="2228"/>
      <c r="B55" s="2228"/>
      <c r="C55" s="2228"/>
      <c r="D55" s="2228"/>
      <c r="E55" s="2228"/>
      <c r="F55" s="2228"/>
      <c r="G55" s="2228"/>
      <c r="H55" s="2228"/>
      <c r="I55" s="2228"/>
      <c r="J55" s="2228"/>
      <c r="K55" s="2228"/>
      <c r="L55" s="2228"/>
      <c r="M55" s="2228"/>
      <c r="N55" s="2228"/>
    </row>
  </sheetData>
  <mergeCells count="31">
    <mergeCell ref="B10:D10"/>
    <mergeCell ref="B3:D3"/>
    <mergeCell ref="B4:C4"/>
    <mergeCell ref="B5:C5"/>
    <mergeCell ref="B6:C6"/>
    <mergeCell ref="B7:C7"/>
    <mergeCell ref="B8:C8"/>
    <mergeCell ref="B23:C23"/>
    <mergeCell ref="B11:C11"/>
    <mergeCell ref="B12:C12"/>
    <mergeCell ref="B13:C13"/>
    <mergeCell ref="B14:C14"/>
    <mergeCell ref="B15:C15"/>
    <mergeCell ref="B16:C16"/>
    <mergeCell ref="B17:C17"/>
    <mergeCell ref="B18:C18"/>
    <mergeCell ref="B19:C19"/>
    <mergeCell ref="B20:C20"/>
    <mergeCell ref="B21:B22"/>
    <mergeCell ref="A42:N55"/>
    <mergeCell ref="B24:C24"/>
    <mergeCell ref="B25:C25"/>
    <mergeCell ref="B26:C26"/>
    <mergeCell ref="B27:C27"/>
    <mergeCell ref="B29:C29"/>
    <mergeCell ref="B31:D31"/>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3.5.1'!A1" display="REGRESAR"/>
    <hyperlink ref="D8" r:id="rId1"/>
    <hyperlink ref="D36" r:id="rId2"/>
  </hyperlinks>
  <pageMargins left="0.7" right="0.7" top="0.75" bottom="0.75" header="0.3" footer="0.3"/>
  <pageSetup paperSize="9" orientation="portrait" r:id="rId3"/>
  <drawing r:id="rId4"/>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4"/>
  <dimension ref="A1:V46"/>
  <sheetViews>
    <sheetView showGridLines="0" zoomScaleNormal="100" workbookViewId="0">
      <pane ySplit="1" topLeftCell="A2" activePane="bottomLeft" state="frozen"/>
      <selection pane="bottomLeft" activeCell="C9" sqref="C9:M9"/>
    </sheetView>
  </sheetViews>
  <sheetFormatPr baseColWidth="10" defaultColWidth="11.42578125" defaultRowHeight="11.25" x14ac:dyDescent="0.2"/>
  <cols>
    <col min="1" max="1" width="15.28515625" style="42" customWidth="1"/>
    <col min="2" max="2" width="15.28515625" style="26" customWidth="1"/>
    <col min="3" max="3" width="9.42578125" style="26" customWidth="1"/>
    <col min="4" max="6" width="8.42578125" style="26" customWidth="1"/>
    <col min="7" max="7" width="3.28515625" style="26" customWidth="1"/>
    <col min="8" max="13" width="7.28515625" style="26" customWidth="1"/>
    <col min="14" max="16384" width="11.42578125" style="26"/>
  </cols>
  <sheetData>
    <row r="1" spans="1:22" ht="15" x14ac:dyDescent="0.25">
      <c r="A1" s="25" t="s">
        <v>730</v>
      </c>
      <c r="C1" s="2077" t="s">
        <v>830</v>
      </c>
      <c r="D1" s="2077"/>
    </row>
    <row r="3" spans="1:22" ht="15" customHeight="1" x14ac:dyDescent="0.2">
      <c r="A3" s="2184" t="s">
        <v>732</v>
      </c>
      <c r="B3" s="2184"/>
      <c r="C3" s="2184" t="s">
        <v>1156</v>
      </c>
      <c r="D3" s="2184"/>
      <c r="E3" s="2184"/>
      <c r="F3" s="2184"/>
      <c r="G3" s="2184"/>
      <c r="H3" s="2184"/>
      <c r="I3" s="2184"/>
      <c r="J3" s="2184"/>
      <c r="K3" s="2184"/>
      <c r="L3" s="2184"/>
      <c r="M3" s="2184"/>
      <c r="N3" s="2184"/>
      <c r="O3" s="2184"/>
      <c r="P3" s="2184"/>
      <c r="Q3" s="2184"/>
      <c r="R3" s="2184"/>
      <c r="S3" s="2184"/>
      <c r="T3" s="2184"/>
      <c r="U3" s="2184"/>
      <c r="V3" s="2184"/>
    </row>
    <row r="4" spans="1:22" ht="15" customHeight="1" x14ac:dyDescent="0.2">
      <c r="A4" s="2184" t="s">
        <v>733</v>
      </c>
      <c r="B4" s="2184"/>
      <c r="C4" s="2184" t="s">
        <v>1113</v>
      </c>
      <c r="D4" s="2185"/>
      <c r="E4" s="2185"/>
      <c r="F4" s="2185"/>
      <c r="G4" s="2185"/>
      <c r="H4" s="2185"/>
      <c r="I4" s="2185"/>
      <c r="J4" s="2185"/>
      <c r="K4" s="2185"/>
      <c r="L4" s="2185"/>
      <c r="M4" s="2185"/>
      <c r="N4" s="2185"/>
      <c r="O4" s="2185"/>
      <c r="P4" s="2185"/>
      <c r="Q4" s="2185"/>
      <c r="R4" s="2185"/>
      <c r="S4" s="2185"/>
      <c r="T4" s="2185"/>
      <c r="U4" s="2185"/>
      <c r="V4" s="2185"/>
    </row>
    <row r="5" spans="1:22" ht="15" customHeight="1" x14ac:dyDescent="0.2">
      <c r="A5" s="2184" t="s">
        <v>735</v>
      </c>
      <c r="B5" s="2184"/>
      <c r="C5" s="2184" t="s">
        <v>1221</v>
      </c>
      <c r="D5" s="2185"/>
      <c r="E5" s="2185"/>
      <c r="F5" s="2185"/>
      <c r="G5" s="2185"/>
      <c r="H5" s="2185"/>
      <c r="I5" s="2185"/>
      <c r="J5" s="2185"/>
      <c r="K5" s="2185"/>
      <c r="L5" s="2185"/>
      <c r="M5" s="2185"/>
      <c r="N5" s="2185"/>
      <c r="O5" s="2185"/>
      <c r="P5" s="2185"/>
      <c r="Q5" s="2185"/>
      <c r="R5" s="2185"/>
      <c r="S5" s="2185"/>
      <c r="T5" s="2185"/>
      <c r="U5" s="2185"/>
      <c r="V5" s="2185"/>
    </row>
    <row r="6" spans="1:22" ht="15" customHeight="1" x14ac:dyDescent="0.2">
      <c r="A6" s="2184" t="s">
        <v>815</v>
      </c>
      <c r="B6" s="2185"/>
      <c r="C6" s="2184" t="s">
        <v>1222</v>
      </c>
      <c r="D6" s="2185"/>
      <c r="E6" s="2185"/>
      <c r="F6" s="2185"/>
      <c r="G6" s="2185"/>
      <c r="H6" s="2185"/>
      <c r="I6" s="2185"/>
      <c r="J6" s="2185"/>
      <c r="K6" s="2185"/>
      <c r="L6" s="2185"/>
      <c r="M6" s="2185"/>
      <c r="N6" s="2185"/>
      <c r="O6" s="2185"/>
      <c r="P6" s="2185"/>
      <c r="Q6" s="2185"/>
      <c r="R6" s="2185"/>
      <c r="S6" s="2185"/>
      <c r="T6" s="2185"/>
      <c r="U6" s="2185"/>
      <c r="V6" s="2185"/>
    </row>
    <row r="7" spans="1:22" x14ac:dyDescent="0.2">
      <c r="A7" s="26"/>
      <c r="C7" s="281"/>
      <c r="D7" s="281"/>
      <c r="E7" s="42"/>
    </row>
    <row r="8" spans="1:22" x14ac:dyDescent="0.2">
      <c r="A8" s="26"/>
    </row>
    <row r="9" spans="1:22" ht="37.5" customHeight="1" x14ac:dyDescent="0.2">
      <c r="A9" s="26"/>
      <c r="C9" s="2192" t="s">
        <v>5669</v>
      </c>
      <c r="D9" s="2192"/>
      <c r="E9" s="2192"/>
      <c r="F9" s="2192"/>
      <c r="G9" s="2192"/>
      <c r="H9" s="2192"/>
      <c r="I9" s="2192"/>
      <c r="J9" s="2192"/>
      <c r="K9" s="2192"/>
      <c r="L9" s="2192"/>
      <c r="M9" s="2192"/>
    </row>
    <row r="10" spans="1:22" ht="12.75" x14ac:dyDescent="0.2">
      <c r="A10" s="282"/>
      <c r="C10" s="2196" t="s">
        <v>739</v>
      </c>
      <c r="D10" s="2193" t="s">
        <v>741</v>
      </c>
      <c r="E10" s="2193"/>
      <c r="F10" s="2193"/>
      <c r="G10" s="272"/>
      <c r="H10" s="2194" t="s">
        <v>1223</v>
      </c>
      <c r="I10" s="2194"/>
      <c r="J10" s="2194"/>
      <c r="K10" s="2194"/>
      <c r="L10" s="2194"/>
      <c r="M10" s="2194"/>
    </row>
    <row r="11" spans="1:22" ht="12.75" x14ac:dyDescent="0.2">
      <c r="A11" s="283"/>
      <c r="C11" s="2182"/>
      <c r="D11" s="273" t="s">
        <v>740</v>
      </c>
      <c r="E11" s="273" t="s">
        <v>1016</v>
      </c>
      <c r="F11" s="273" t="s">
        <v>1014</v>
      </c>
      <c r="G11" s="273"/>
      <c r="H11" s="274" t="s">
        <v>1224</v>
      </c>
      <c r="I11" s="274" t="s">
        <v>1214</v>
      </c>
      <c r="J11" s="274" t="s">
        <v>1215</v>
      </c>
      <c r="K11" s="274" t="s">
        <v>1216</v>
      </c>
      <c r="L11" s="274" t="s">
        <v>1217</v>
      </c>
      <c r="M11" s="274" t="s">
        <v>1218</v>
      </c>
    </row>
    <row r="12" spans="1:22" ht="12.75" x14ac:dyDescent="0.2">
      <c r="A12" s="283"/>
      <c r="C12" s="178">
        <v>2011</v>
      </c>
      <c r="D12" s="175">
        <v>13.26</v>
      </c>
      <c r="E12" s="175">
        <v>19.29</v>
      </c>
      <c r="F12" s="175">
        <v>7.0841138392702296</v>
      </c>
      <c r="G12" s="175"/>
      <c r="H12" s="175">
        <v>7.63</v>
      </c>
      <c r="I12" s="175">
        <v>19.100000000000001</v>
      </c>
      <c r="J12" s="175">
        <v>14.02</v>
      </c>
      <c r="K12" s="175">
        <v>14.57</v>
      </c>
      <c r="L12" s="175">
        <v>10.42</v>
      </c>
      <c r="M12" s="175">
        <v>4.33</v>
      </c>
    </row>
    <row r="13" spans="1:22" ht="12.75" x14ac:dyDescent="0.2">
      <c r="A13" s="282"/>
      <c r="C13" s="123">
        <v>2012</v>
      </c>
      <c r="D13" s="175">
        <v>14.08</v>
      </c>
      <c r="E13" s="175">
        <v>20.51</v>
      </c>
      <c r="F13" s="175">
        <v>7.5</v>
      </c>
      <c r="G13" s="175"/>
      <c r="H13" s="175">
        <v>8.1300000000000008</v>
      </c>
      <c r="I13" s="175">
        <v>20.66</v>
      </c>
      <c r="J13" s="175">
        <v>15.47</v>
      </c>
      <c r="K13" s="175">
        <v>14.77</v>
      </c>
      <c r="L13" s="175">
        <v>10.76</v>
      </c>
      <c r="M13" s="175">
        <v>5.17</v>
      </c>
    </row>
    <row r="14" spans="1:22" ht="12.75" x14ac:dyDescent="0.2">
      <c r="A14" s="283"/>
      <c r="C14" s="123">
        <v>2013</v>
      </c>
      <c r="D14" s="175">
        <v>14.9</v>
      </c>
      <c r="E14" s="175">
        <v>21.72</v>
      </c>
      <c r="F14" s="175">
        <v>7.93</v>
      </c>
      <c r="G14" s="175"/>
      <c r="H14" s="175">
        <v>8.6300000000000008</v>
      </c>
      <c r="I14" s="175">
        <v>22.22</v>
      </c>
      <c r="J14" s="175">
        <v>16.93</v>
      </c>
      <c r="K14" s="175">
        <v>14.97</v>
      </c>
      <c r="L14" s="175">
        <v>11.1</v>
      </c>
      <c r="M14" s="175">
        <v>6.01</v>
      </c>
    </row>
    <row r="15" spans="1:22" ht="12.75" x14ac:dyDescent="0.2">
      <c r="A15" s="283"/>
      <c r="C15" s="123">
        <v>2014</v>
      </c>
      <c r="D15" s="175">
        <v>15.72</v>
      </c>
      <c r="E15" s="175">
        <v>22.94</v>
      </c>
      <c r="F15" s="175">
        <v>8.35</v>
      </c>
      <c r="G15" s="175"/>
      <c r="H15" s="175">
        <v>9.1300000000000008</v>
      </c>
      <c r="I15" s="175">
        <v>23.79</v>
      </c>
      <c r="J15" s="175">
        <v>18.38</v>
      </c>
      <c r="K15" s="175">
        <v>15.17</v>
      </c>
      <c r="L15" s="175">
        <v>11.44</v>
      </c>
      <c r="M15" s="175">
        <v>6.85</v>
      </c>
    </row>
    <row r="16" spans="1:22" ht="12.75" x14ac:dyDescent="0.2">
      <c r="A16" s="283"/>
      <c r="C16" s="1021">
        <v>2015</v>
      </c>
      <c r="D16" s="175">
        <v>16.54</v>
      </c>
      <c r="E16" s="175">
        <v>24.15</v>
      </c>
      <c r="F16" s="175">
        <v>8.7799999999999994</v>
      </c>
      <c r="G16" s="175"/>
      <c r="H16" s="175">
        <v>9.6300000000000008</v>
      </c>
      <c r="I16" s="175">
        <v>25.35</v>
      </c>
      <c r="J16" s="175">
        <v>19.84</v>
      </c>
      <c r="K16" s="175">
        <v>15.37</v>
      </c>
      <c r="L16" s="175">
        <v>11.78</v>
      </c>
      <c r="M16" s="175">
        <v>7.69</v>
      </c>
    </row>
    <row r="17" spans="1:13" s="903" customFormat="1" ht="12.75" x14ac:dyDescent="0.2">
      <c r="A17" s="283"/>
      <c r="C17" s="1021">
        <v>2016</v>
      </c>
      <c r="D17" s="175">
        <v>17.36</v>
      </c>
      <c r="E17" s="175">
        <v>25.36</v>
      </c>
      <c r="F17" s="175">
        <v>9.2100000000000009</v>
      </c>
      <c r="G17" s="175"/>
      <c r="H17" s="175">
        <v>10.130000000000001</v>
      </c>
      <c r="I17" s="175">
        <v>26.91</v>
      </c>
      <c r="J17" s="175">
        <v>21.3</v>
      </c>
      <c r="K17" s="175">
        <v>15.57</v>
      </c>
      <c r="L17" s="175">
        <v>12.12</v>
      </c>
      <c r="M17" s="175">
        <v>8.5299999999999994</v>
      </c>
    </row>
    <row r="18" spans="1:13" s="903" customFormat="1" ht="12.75" x14ac:dyDescent="0.2">
      <c r="A18" s="283"/>
      <c r="C18" s="1021">
        <v>2017</v>
      </c>
      <c r="D18" s="175">
        <v>18.18</v>
      </c>
      <c r="E18" s="175">
        <v>26.58</v>
      </c>
      <c r="F18" s="175">
        <v>9.6300000000000008</v>
      </c>
      <c r="G18" s="175"/>
      <c r="H18" s="175">
        <v>10.63</v>
      </c>
      <c r="I18" s="175">
        <v>28.48</v>
      </c>
      <c r="J18" s="175">
        <v>22.75</v>
      </c>
      <c r="K18" s="175">
        <v>15.77</v>
      </c>
      <c r="L18" s="175">
        <v>12.46</v>
      </c>
      <c r="M18" s="175">
        <v>9.3699999999999992</v>
      </c>
    </row>
    <row r="19" spans="1:13" s="903" customFormat="1" ht="12.75" x14ac:dyDescent="0.2">
      <c r="A19" s="283"/>
      <c r="C19" s="249">
        <v>2018</v>
      </c>
      <c r="D19" s="179">
        <v>19</v>
      </c>
      <c r="E19" s="179">
        <v>27.79</v>
      </c>
      <c r="F19" s="179">
        <v>10.06</v>
      </c>
      <c r="G19" s="179"/>
      <c r="H19" s="179">
        <v>11.13</v>
      </c>
      <c r="I19" s="179">
        <v>30.04</v>
      </c>
      <c r="J19" s="179">
        <v>24.21</v>
      </c>
      <c r="K19" s="179">
        <v>15.97</v>
      </c>
      <c r="L19" s="179">
        <v>12.8</v>
      </c>
      <c r="M19" s="179">
        <v>10.210000000000001</v>
      </c>
    </row>
    <row r="20" spans="1:13" ht="12.75" x14ac:dyDescent="0.2">
      <c r="A20" s="282"/>
      <c r="C20" s="43" t="s">
        <v>5668</v>
      </c>
      <c r="D20" s="43"/>
      <c r="E20" s="43"/>
      <c r="F20" s="43"/>
      <c r="G20" s="43"/>
      <c r="H20" s="43"/>
      <c r="I20" s="43"/>
      <c r="J20" s="43"/>
      <c r="K20" s="43"/>
      <c r="L20" s="43"/>
      <c r="M20" s="43"/>
    </row>
    <row r="25" spans="1:13" ht="50.25" customHeight="1" x14ac:dyDescent="0.2">
      <c r="C25" s="2071" t="s">
        <v>5670</v>
      </c>
      <c r="D25" s="2071"/>
      <c r="E25" s="2071"/>
      <c r="F25" s="2071"/>
      <c r="G25" s="2071"/>
      <c r="H25" s="2071"/>
      <c r="I25" s="2071"/>
      <c r="J25" s="2071"/>
      <c r="K25" s="2071"/>
      <c r="L25" s="2071"/>
      <c r="M25" s="2071"/>
    </row>
    <row r="46" spans="3:3" ht="12.75" x14ac:dyDescent="0.2">
      <c r="C46" s="284" t="s">
        <v>5671</v>
      </c>
    </row>
  </sheetData>
  <mergeCells count="14">
    <mergeCell ref="A5:B5"/>
    <mergeCell ref="C5:V5"/>
    <mergeCell ref="C1:D1"/>
    <mergeCell ref="A3:B3"/>
    <mergeCell ref="C3:V3"/>
    <mergeCell ref="A4:B4"/>
    <mergeCell ref="C4:V4"/>
    <mergeCell ref="C25:M25"/>
    <mergeCell ref="A6:B6"/>
    <mergeCell ref="C6:V6"/>
    <mergeCell ref="C9:M9"/>
    <mergeCell ref="C10:C11"/>
    <mergeCell ref="D10:F10"/>
    <mergeCell ref="H10:M10"/>
  </mergeCells>
  <hyperlinks>
    <hyperlink ref="A1" location="'ODS 3.'!A1" display="REGRESAR"/>
    <hyperlink ref="C1" location="'Metadato 3.5.2.a'!A1" display="VER METADATO"/>
  </hyperlink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5">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9.42578125" style="45" customWidth="1"/>
    <col min="2" max="2" width="26.42578125" style="45" customWidth="1"/>
    <col min="3" max="3" width="24" style="45" customWidth="1"/>
    <col min="4" max="4" width="85.7109375" style="45" customWidth="1"/>
    <col min="5" max="5" width="3.28515625" style="45" customWidth="1"/>
    <col min="6" max="11" width="7.28515625" style="45" customWidth="1"/>
    <col min="12"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18" customHeight="1" x14ac:dyDescent="0.25">
      <c r="A4" s="48"/>
      <c r="B4" s="2082" t="s">
        <v>856</v>
      </c>
      <c r="C4" s="2082"/>
      <c r="D4" s="910" t="s">
        <v>18</v>
      </c>
    </row>
    <row r="5" spans="1:6" ht="30" x14ac:dyDescent="0.25">
      <c r="B5" s="2082" t="s">
        <v>769</v>
      </c>
      <c r="C5" s="2082"/>
      <c r="D5" s="910" t="s">
        <v>87</v>
      </c>
    </row>
    <row r="6" spans="1:6" ht="15" x14ac:dyDescent="0.25">
      <c r="B6" s="2082" t="s">
        <v>770</v>
      </c>
      <c r="C6" s="2082"/>
      <c r="D6" s="911" t="s">
        <v>151</v>
      </c>
    </row>
    <row r="7" spans="1:6" ht="31.5" customHeight="1" x14ac:dyDescent="0.25">
      <c r="B7" s="2083" t="s">
        <v>771</v>
      </c>
      <c r="C7" s="2083"/>
      <c r="D7" s="912" t="s">
        <v>152</v>
      </c>
    </row>
    <row r="8" spans="1:6" ht="15" x14ac:dyDescent="0.25">
      <c r="B8" s="2083" t="s">
        <v>4617</v>
      </c>
      <c r="C8" s="2083"/>
      <c r="D8" s="1285" t="s">
        <v>4657</v>
      </c>
    </row>
    <row r="9" spans="1:6" ht="15" x14ac:dyDescent="0.25">
      <c r="B9" s="913"/>
      <c r="C9" s="913"/>
      <c r="D9" s="913"/>
    </row>
    <row r="10" spans="1:6" ht="23.25" customHeight="1" x14ac:dyDescent="0.25">
      <c r="B10" s="2081" t="s">
        <v>772</v>
      </c>
      <c r="C10" s="2081"/>
      <c r="D10" s="2081"/>
    </row>
    <row r="11" spans="1:6" ht="20.25" customHeight="1" x14ac:dyDescent="0.25">
      <c r="B11" s="2093" t="s">
        <v>773</v>
      </c>
      <c r="C11" s="2094"/>
      <c r="D11" s="910" t="s">
        <v>841</v>
      </c>
    </row>
    <row r="12" spans="1:6" ht="33" customHeight="1" x14ac:dyDescent="0.25">
      <c r="B12" s="2095" t="s">
        <v>775</v>
      </c>
      <c r="C12" s="2095"/>
      <c r="D12" s="914" t="s">
        <v>5672</v>
      </c>
    </row>
    <row r="13" spans="1:6" ht="15" x14ac:dyDescent="0.25">
      <c r="B13" s="2082" t="s">
        <v>776</v>
      </c>
      <c r="C13" s="2082"/>
      <c r="D13" s="915" t="s">
        <v>1116</v>
      </c>
    </row>
    <row r="14" spans="1:6" ht="15" x14ac:dyDescent="0.25">
      <c r="B14" s="2082" t="s">
        <v>777</v>
      </c>
      <c r="C14" s="2096"/>
      <c r="D14" s="915" t="s">
        <v>5673</v>
      </c>
    </row>
    <row r="15" spans="1:6" ht="124.5" customHeight="1" x14ac:dyDescent="0.25">
      <c r="B15" s="2082" t="s">
        <v>778</v>
      </c>
      <c r="C15" s="2082"/>
      <c r="D15" s="916" t="s">
        <v>5674</v>
      </c>
    </row>
    <row r="16" spans="1:6" ht="54.75" customHeight="1" x14ac:dyDescent="0.25">
      <c r="B16" s="2082" t="s">
        <v>779</v>
      </c>
      <c r="C16" s="2082"/>
      <c r="D16" s="1741" t="s">
        <v>5675</v>
      </c>
    </row>
    <row r="17" spans="2:4" ht="15" x14ac:dyDescent="0.25">
      <c r="B17" s="2082" t="s">
        <v>780</v>
      </c>
      <c r="C17" s="2082"/>
      <c r="D17" s="917" t="s">
        <v>5653</v>
      </c>
    </row>
    <row r="18" spans="2:4" ht="60" x14ac:dyDescent="0.25">
      <c r="B18" s="2083" t="s">
        <v>782</v>
      </c>
      <c r="C18" s="2083"/>
      <c r="D18" s="910" t="s">
        <v>5676</v>
      </c>
    </row>
    <row r="19" spans="2:4" ht="45" x14ac:dyDescent="0.25">
      <c r="B19" s="2084" t="s">
        <v>783</v>
      </c>
      <c r="C19" s="2085"/>
      <c r="D19" s="917" t="s">
        <v>5677</v>
      </c>
    </row>
    <row r="20" spans="2:4" ht="15" x14ac:dyDescent="0.25">
      <c r="B20" s="2082" t="s">
        <v>784</v>
      </c>
      <c r="C20" s="2082"/>
      <c r="D20" s="916" t="s">
        <v>824</v>
      </c>
    </row>
    <row r="21" spans="2:4" ht="15" x14ac:dyDescent="0.25">
      <c r="B21" s="2086" t="s">
        <v>786</v>
      </c>
      <c r="C21" s="918" t="s">
        <v>787</v>
      </c>
      <c r="D21" s="910" t="s">
        <v>5656</v>
      </c>
    </row>
    <row r="22" spans="2:4" ht="15" x14ac:dyDescent="0.25">
      <c r="B22" s="2087"/>
      <c r="C22" s="1390" t="s">
        <v>789</v>
      </c>
      <c r="D22" s="917" t="s">
        <v>5678</v>
      </c>
    </row>
    <row r="23" spans="2:4" ht="30" customHeight="1" x14ac:dyDescent="0.25">
      <c r="B23" s="2088" t="s">
        <v>791</v>
      </c>
      <c r="C23" s="2088"/>
      <c r="D23" s="917" t="s">
        <v>1322</v>
      </c>
    </row>
    <row r="24" spans="2:4" ht="15" x14ac:dyDescent="0.25">
      <c r="B24" s="2088" t="s">
        <v>793</v>
      </c>
      <c r="C24" s="2088"/>
      <c r="D24" s="920" t="s">
        <v>849</v>
      </c>
    </row>
    <row r="25" spans="2:4" ht="15" x14ac:dyDescent="0.25">
      <c r="B25" s="2082" t="s">
        <v>795</v>
      </c>
      <c r="C25" s="2082"/>
      <c r="D25" s="917" t="s">
        <v>5679</v>
      </c>
    </row>
    <row r="26" spans="2:4" ht="15" customHeight="1" x14ac:dyDescent="0.25">
      <c r="B26" s="2083" t="s">
        <v>797</v>
      </c>
      <c r="C26" s="2083"/>
      <c r="D26" s="920" t="s">
        <v>5680</v>
      </c>
    </row>
    <row r="27" spans="2:4" ht="210" x14ac:dyDescent="0.25">
      <c r="B27" s="2089" t="s">
        <v>799</v>
      </c>
      <c r="C27" s="2090"/>
      <c r="D27" s="910" t="s">
        <v>5681</v>
      </c>
    </row>
    <row r="28" spans="2:4" ht="30" x14ac:dyDescent="0.25">
      <c r="B28" s="1391" t="s">
        <v>800</v>
      </c>
      <c r="C28" s="1392"/>
      <c r="D28" s="917" t="s">
        <v>5682</v>
      </c>
    </row>
    <row r="29" spans="2:4" ht="15" x14ac:dyDescent="0.25">
      <c r="B29" s="2091" t="s">
        <v>801</v>
      </c>
      <c r="C29" s="2092"/>
      <c r="D29" s="1334" t="s">
        <v>5683</v>
      </c>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5663</v>
      </c>
    </row>
    <row r="33" spans="2:4" ht="15" x14ac:dyDescent="0.25">
      <c r="B33" s="2079" t="s">
        <v>805</v>
      </c>
      <c r="C33" s="2080"/>
      <c r="D33" s="920" t="s">
        <v>5664</v>
      </c>
    </row>
    <row r="34" spans="2:4" ht="15" x14ac:dyDescent="0.25">
      <c r="B34" s="2079" t="s">
        <v>807</v>
      </c>
      <c r="C34" s="2080"/>
      <c r="D34" s="920" t="s">
        <v>849</v>
      </c>
    </row>
    <row r="35" spans="2:4" ht="15" x14ac:dyDescent="0.25">
      <c r="B35" s="2079" t="s">
        <v>809</v>
      </c>
      <c r="C35" s="2080"/>
      <c r="D35" s="920" t="s">
        <v>5684</v>
      </c>
    </row>
    <row r="36" spans="2:4" ht="15" x14ac:dyDescent="0.25">
      <c r="B36" s="2079" t="s">
        <v>811</v>
      </c>
      <c r="C36" s="2080"/>
      <c r="D36" s="924" t="s">
        <v>5667</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3.5.2.a '!A1" display="REGRESAR"/>
    <hyperlink ref="D8" r:id="rId1"/>
    <hyperlink ref="D36" r:id="rId2"/>
    <hyperlink ref="D29" r:id="rId3"/>
  </hyperlinks>
  <pageMargins left="0.7" right="0.7" top="0.75" bottom="0.75" header="0.3" footer="0.3"/>
  <drawing r:id="rId4"/>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6"/>
  <dimension ref="A1:R44"/>
  <sheetViews>
    <sheetView showGridLines="0" zoomScaleNormal="100" workbookViewId="0">
      <pane ySplit="1" topLeftCell="A2" activePane="bottomLeft" state="frozen"/>
      <selection activeCell="B1" sqref="B1"/>
      <selection pane="bottomLeft" activeCell="C9" sqref="C9:G9"/>
    </sheetView>
  </sheetViews>
  <sheetFormatPr baseColWidth="10" defaultColWidth="11.42578125" defaultRowHeight="11.25" x14ac:dyDescent="0.2"/>
  <cols>
    <col min="1" max="1" width="15.5703125" style="42" customWidth="1"/>
    <col min="2" max="2" width="15.5703125" style="26" customWidth="1"/>
    <col min="3" max="3" width="9.28515625" style="26" customWidth="1"/>
    <col min="4" max="16384" width="11.42578125" style="26"/>
  </cols>
  <sheetData>
    <row r="1" spans="1:18" ht="15" x14ac:dyDescent="0.25">
      <c r="A1" s="25" t="s">
        <v>730</v>
      </c>
      <c r="C1" s="2175" t="s">
        <v>731</v>
      </c>
      <c r="D1" s="2175"/>
    </row>
    <row r="3" spans="1:18" ht="15" customHeight="1" x14ac:dyDescent="0.2">
      <c r="A3" s="2184" t="s">
        <v>732</v>
      </c>
      <c r="B3" s="2184"/>
      <c r="C3" s="2184" t="s">
        <v>1156</v>
      </c>
      <c r="D3" s="2185"/>
      <c r="E3" s="2185"/>
      <c r="F3" s="2185"/>
      <c r="G3" s="2185"/>
      <c r="H3" s="2185"/>
      <c r="I3" s="2185"/>
      <c r="J3" s="2185"/>
      <c r="K3" s="2185"/>
      <c r="L3" s="2185"/>
      <c r="M3" s="2185"/>
      <c r="N3" s="2185"/>
      <c r="O3" s="2185"/>
      <c r="P3" s="2185"/>
      <c r="Q3" s="2185"/>
      <c r="R3" s="2185"/>
    </row>
    <row r="4" spans="1:18" ht="15" customHeight="1" x14ac:dyDescent="0.2">
      <c r="A4" s="2184" t="s">
        <v>733</v>
      </c>
      <c r="B4" s="2184"/>
      <c r="C4" s="2184" t="s">
        <v>1113</v>
      </c>
      <c r="D4" s="2185"/>
      <c r="E4" s="2185"/>
      <c r="F4" s="2185"/>
      <c r="G4" s="2185"/>
      <c r="H4" s="2185"/>
      <c r="I4" s="2185"/>
      <c r="J4" s="2185"/>
      <c r="K4" s="2185"/>
      <c r="L4" s="2185"/>
      <c r="M4" s="2185"/>
      <c r="N4" s="2185"/>
      <c r="O4" s="2185"/>
      <c r="P4" s="2185"/>
      <c r="Q4" s="2185"/>
      <c r="R4" s="2185"/>
    </row>
    <row r="5" spans="1:18" ht="15" customHeight="1" x14ac:dyDescent="0.2">
      <c r="A5" s="2184" t="s">
        <v>735</v>
      </c>
      <c r="B5" s="2184"/>
      <c r="C5" s="2184" t="s">
        <v>1221</v>
      </c>
      <c r="D5" s="2185"/>
      <c r="E5" s="2185"/>
      <c r="F5" s="2185"/>
      <c r="G5" s="2185"/>
      <c r="H5" s="2185"/>
      <c r="I5" s="2185"/>
      <c r="J5" s="2185"/>
      <c r="K5" s="2185"/>
      <c r="L5" s="2185"/>
      <c r="M5" s="2185"/>
      <c r="N5" s="2185"/>
      <c r="O5" s="2185"/>
      <c r="P5" s="2185"/>
      <c r="Q5" s="2185"/>
      <c r="R5" s="2185"/>
    </row>
    <row r="6" spans="1:18" ht="15" customHeight="1" x14ac:dyDescent="0.2">
      <c r="A6" s="2184" t="s">
        <v>815</v>
      </c>
      <c r="B6" s="2185"/>
      <c r="C6" s="2184" t="s">
        <v>1225</v>
      </c>
      <c r="D6" s="2185"/>
      <c r="E6" s="2185"/>
      <c r="F6" s="2185"/>
      <c r="G6" s="2185"/>
      <c r="H6" s="2185"/>
      <c r="I6" s="2185"/>
      <c r="J6" s="2185"/>
      <c r="K6" s="2185"/>
      <c r="L6" s="2185"/>
      <c r="M6" s="2185"/>
      <c r="N6" s="2185"/>
      <c r="O6" s="2185"/>
      <c r="P6" s="2185"/>
      <c r="Q6" s="2185"/>
      <c r="R6" s="2185"/>
    </row>
    <row r="9" spans="1:18" ht="24.75" customHeight="1" x14ac:dyDescent="0.2">
      <c r="C9" s="2148" t="s">
        <v>1225</v>
      </c>
      <c r="D9" s="2148"/>
      <c r="E9" s="2148"/>
      <c r="F9" s="2148"/>
      <c r="G9" s="2148"/>
    </row>
    <row r="10" spans="1:18" ht="19.5" customHeight="1" x14ac:dyDescent="0.2">
      <c r="C10" s="2193" t="s">
        <v>739</v>
      </c>
      <c r="D10" s="2070" t="s">
        <v>1226</v>
      </c>
      <c r="E10" s="2070"/>
      <c r="F10" s="2070"/>
      <c r="G10" s="2070"/>
    </row>
    <row r="11" spans="1:18" ht="51" x14ac:dyDescent="0.2">
      <c r="C11" s="2193"/>
      <c r="D11" s="229" t="s">
        <v>1227</v>
      </c>
      <c r="E11" s="229" t="s">
        <v>1228</v>
      </c>
      <c r="F11" s="229" t="s">
        <v>1229</v>
      </c>
      <c r="G11" s="229" t="s">
        <v>1230</v>
      </c>
    </row>
    <row r="12" spans="1:18" ht="12.75" x14ac:dyDescent="0.2">
      <c r="C12" s="231">
        <v>2011</v>
      </c>
      <c r="D12" s="285">
        <v>2.3915348312140634</v>
      </c>
      <c r="E12" s="285">
        <v>0.40043958794802853</v>
      </c>
      <c r="F12" s="285">
        <v>0.47963813386779569</v>
      </c>
      <c r="G12" s="286">
        <v>3.27</v>
      </c>
    </row>
    <row r="13" spans="1:18" ht="12.75" x14ac:dyDescent="0.2">
      <c r="C13" s="33">
        <v>2012</v>
      </c>
      <c r="D13" s="285">
        <v>2.3561065922914284</v>
      </c>
      <c r="E13" s="285">
        <v>0.4093751876360423</v>
      </c>
      <c r="F13" s="285">
        <v>0.48846280335969472</v>
      </c>
      <c r="G13" s="286">
        <v>3.25</v>
      </c>
    </row>
    <row r="14" spans="1:18" ht="12.75" x14ac:dyDescent="0.2">
      <c r="C14" s="33">
        <v>2013</v>
      </c>
      <c r="D14" s="285">
        <v>2.3239069168643494</v>
      </c>
      <c r="E14" s="285">
        <v>0.40969273334806788</v>
      </c>
      <c r="F14" s="285">
        <v>0.34355114787446844</v>
      </c>
      <c r="G14" s="286">
        <v>3.08</v>
      </c>
    </row>
    <row r="15" spans="1:18" ht="12.75" x14ac:dyDescent="0.2">
      <c r="C15" s="33">
        <v>2014</v>
      </c>
      <c r="D15" s="285">
        <v>2.371062604832693</v>
      </c>
      <c r="E15" s="285">
        <v>0.41951096634437957</v>
      </c>
      <c r="F15" s="285">
        <v>0.38066566636454241</v>
      </c>
      <c r="G15" s="286">
        <v>3.17</v>
      </c>
    </row>
    <row r="16" spans="1:18" ht="12.75" x14ac:dyDescent="0.2">
      <c r="C16" s="1742">
        <v>2015</v>
      </c>
      <c r="D16" s="1743">
        <v>2.4502562589006232</v>
      </c>
      <c r="E16" s="1743">
        <v>0.42513941874042055</v>
      </c>
      <c r="F16" s="1743">
        <v>0.35720079294687551</v>
      </c>
      <c r="G16" s="286">
        <v>3.23</v>
      </c>
      <c r="I16" s="26" t="s">
        <v>7</v>
      </c>
    </row>
    <row r="17" spans="1:7" s="903" customFormat="1" ht="12.75" x14ac:dyDescent="0.2">
      <c r="A17" s="42"/>
      <c r="C17" s="1742">
        <v>2016</v>
      </c>
      <c r="D17" s="1743">
        <v>2.7</v>
      </c>
      <c r="E17" s="1743">
        <v>0.37</v>
      </c>
      <c r="F17" s="1743">
        <v>0.33</v>
      </c>
      <c r="G17" s="286">
        <v>3.4</v>
      </c>
    </row>
    <row r="18" spans="1:7" s="903" customFormat="1" ht="12.75" x14ac:dyDescent="0.2">
      <c r="A18" s="42"/>
      <c r="C18" s="1742">
        <v>2017</v>
      </c>
      <c r="D18" s="1743">
        <v>2.5499999999999998</v>
      </c>
      <c r="E18" s="1743">
        <v>0.39</v>
      </c>
      <c r="F18" s="1743">
        <v>0.31</v>
      </c>
      <c r="G18" s="286">
        <v>3.25</v>
      </c>
    </row>
    <row r="19" spans="1:7" s="903" customFormat="1" ht="12.75" x14ac:dyDescent="0.2">
      <c r="A19" s="42"/>
      <c r="C19" s="287">
        <v>2018</v>
      </c>
      <c r="D19" s="288">
        <v>2.57</v>
      </c>
      <c r="E19" s="288">
        <v>0.41</v>
      </c>
      <c r="F19" s="288">
        <v>0.33</v>
      </c>
      <c r="G19" s="289">
        <v>3.32</v>
      </c>
    </row>
    <row r="20" spans="1:7" ht="12.75" x14ac:dyDescent="0.2">
      <c r="C20" s="43" t="s">
        <v>5685</v>
      </c>
    </row>
    <row r="22" spans="1:7" ht="15" x14ac:dyDescent="0.2">
      <c r="C22" s="109" t="s">
        <v>1231</v>
      </c>
    </row>
    <row r="23" spans="1:7" ht="15" x14ac:dyDescent="0.2">
      <c r="C23" s="109" t="s">
        <v>1232</v>
      </c>
    </row>
    <row r="44" spans="3:3" ht="12.75" x14ac:dyDescent="0.2">
      <c r="C44" s="290" t="s">
        <v>1233</v>
      </c>
    </row>
  </sheetData>
  <mergeCells count="12">
    <mergeCell ref="A5:B5"/>
    <mergeCell ref="C5:R5"/>
    <mergeCell ref="C1:D1"/>
    <mergeCell ref="A3:B3"/>
    <mergeCell ref="C3:R3"/>
    <mergeCell ref="A4:B4"/>
    <mergeCell ref="C4:R4"/>
    <mergeCell ref="A6:B6"/>
    <mergeCell ref="C6:R6"/>
    <mergeCell ref="C9:G9"/>
    <mergeCell ref="C10:C11"/>
    <mergeCell ref="D10:G10"/>
  </mergeCells>
  <hyperlinks>
    <hyperlink ref="A1" location="'ODS 3.'!A1" display="REGRESAR"/>
    <hyperlink ref="C1" location="'Metadato 3.5.2.b'!A1" display="VER METADATO "/>
  </hyperlink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7">
    <tabColor theme="0" tint="-0.499984740745262"/>
  </sheetPr>
  <dimension ref="A1:L45"/>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9.28515625"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12" ht="15" x14ac:dyDescent="0.25">
      <c r="B1" s="166" t="s">
        <v>730</v>
      </c>
    </row>
    <row r="2" spans="1:12" ht="12" thickBot="1" x14ac:dyDescent="0.3"/>
    <row r="3" spans="1:12" ht="23.25" customHeight="1" thickBot="1" x14ac:dyDescent="0.3">
      <c r="B3" s="2081" t="s">
        <v>766</v>
      </c>
      <c r="C3" s="2081"/>
      <c r="D3" s="2081"/>
      <c r="E3" s="291"/>
      <c r="F3" s="47" t="s">
        <v>880</v>
      </c>
      <c r="G3" s="291"/>
      <c r="H3" s="291"/>
      <c r="I3" s="291"/>
      <c r="J3" s="291"/>
      <c r="K3" s="291"/>
      <c r="L3" s="291"/>
    </row>
    <row r="4" spans="1:12" ht="21" customHeight="1" x14ac:dyDescent="0.25">
      <c r="A4" s="291"/>
      <c r="B4" s="2082" t="s">
        <v>856</v>
      </c>
      <c r="C4" s="2082"/>
      <c r="D4" s="910" t="s">
        <v>18</v>
      </c>
      <c r="E4" s="291"/>
      <c r="F4" s="291"/>
      <c r="G4" s="291"/>
      <c r="H4" s="291"/>
      <c r="I4" s="291"/>
      <c r="J4" s="291"/>
      <c r="K4" s="291"/>
      <c r="L4" s="291"/>
    </row>
    <row r="5" spans="1:12" ht="30" x14ac:dyDescent="0.25">
      <c r="A5" s="291"/>
      <c r="B5" s="2082" t="s">
        <v>769</v>
      </c>
      <c r="C5" s="2082"/>
      <c r="D5" s="910" t="s">
        <v>87</v>
      </c>
      <c r="E5" s="291"/>
      <c r="F5" s="291"/>
      <c r="G5" s="291"/>
      <c r="H5" s="291"/>
      <c r="I5" s="291"/>
      <c r="J5" s="291"/>
      <c r="K5" s="291"/>
      <c r="L5" s="291"/>
    </row>
    <row r="6" spans="1:12" ht="15.75" x14ac:dyDescent="0.25">
      <c r="A6" s="291"/>
      <c r="B6" s="2082" t="s">
        <v>770</v>
      </c>
      <c r="C6" s="2082"/>
      <c r="D6" s="911" t="s">
        <v>151</v>
      </c>
      <c r="E6" s="291"/>
      <c r="F6" s="291"/>
      <c r="G6" s="291"/>
      <c r="H6" s="291"/>
      <c r="I6" s="291"/>
      <c r="J6" s="291"/>
      <c r="K6" s="291"/>
      <c r="L6" s="291"/>
    </row>
    <row r="7" spans="1:12" ht="33" customHeight="1" x14ac:dyDescent="0.25">
      <c r="A7" s="291"/>
      <c r="B7" s="2083" t="s">
        <v>771</v>
      </c>
      <c r="C7" s="2083"/>
      <c r="D7" s="912" t="s">
        <v>152</v>
      </c>
      <c r="E7" s="291"/>
      <c r="F7" s="291"/>
      <c r="G7" s="291"/>
      <c r="H7" s="291"/>
      <c r="I7" s="291"/>
      <c r="J7" s="291"/>
      <c r="K7" s="291"/>
      <c r="L7" s="291"/>
    </row>
    <row r="8" spans="1:12" ht="15.75" x14ac:dyDescent="0.25">
      <c r="A8" s="291"/>
      <c r="B8" s="2083" t="s">
        <v>4617</v>
      </c>
      <c r="C8" s="2083"/>
      <c r="D8" s="1285" t="s">
        <v>4657</v>
      </c>
      <c r="E8" s="291"/>
      <c r="F8" s="291"/>
      <c r="G8" s="291"/>
      <c r="H8" s="291"/>
      <c r="I8" s="291"/>
      <c r="J8" s="291"/>
      <c r="K8" s="291"/>
      <c r="L8" s="291"/>
    </row>
    <row r="9" spans="1:12" ht="11.25" customHeight="1" x14ac:dyDescent="0.25">
      <c r="A9" s="291"/>
      <c r="B9" s="913"/>
      <c r="C9" s="913"/>
      <c r="D9" s="913"/>
      <c r="E9" s="291"/>
      <c r="F9" s="291"/>
      <c r="G9" s="291"/>
      <c r="H9" s="291"/>
      <c r="I9" s="291"/>
      <c r="J9" s="291"/>
      <c r="K9" s="291"/>
      <c r="L9" s="291"/>
    </row>
    <row r="10" spans="1:12" ht="23.25" customHeight="1" x14ac:dyDescent="0.25">
      <c r="A10" s="291"/>
      <c r="B10" s="2081" t="s">
        <v>772</v>
      </c>
      <c r="C10" s="2081"/>
      <c r="D10" s="2081"/>
      <c r="E10" s="291"/>
      <c r="F10" s="291"/>
      <c r="G10" s="291"/>
      <c r="H10" s="291"/>
      <c r="I10" s="291"/>
      <c r="J10" s="291"/>
      <c r="K10" s="291"/>
      <c r="L10" s="291"/>
    </row>
    <row r="11" spans="1:12" ht="18" customHeight="1" x14ac:dyDescent="0.25">
      <c r="A11" s="291"/>
      <c r="B11" s="2093" t="s">
        <v>773</v>
      </c>
      <c r="C11" s="2094"/>
      <c r="D11" s="910" t="s">
        <v>841</v>
      </c>
      <c r="E11" s="291"/>
      <c r="F11" s="291"/>
      <c r="G11" s="291"/>
      <c r="H11" s="291"/>
      <c r="I11" s="291"/>
      <c r="J11" s="291"/>
      <c r="K11" s="291"/>
      <c r="L11" s="291"/>
    </row>
    <row r="12" spans="1:12" ht="30" customHeight="1" x14ac:dyDescent="0.25">
      <c r="A12" s="291"/>
      <c r="B12" s="2095" t="s">
        <v>775</v>
      </c>
      <c r="C12" s="2095"/>
      <c r="D12" s="914" t="s">
        <v>5686</v>
      </c>
      <c r="E12" s="291"/>
      <c r="F12" s="291"/>
      <c r="G12" s="291"/>
      <c r="H12" s="291"/>
      <c r="I12" s="291"/>
      <c r="J12" s="291"/>
      <c r="K12" s="291"/>
      <c r="L12" s="291"/>
    </row>
    <row r="13" spans="1:12" ht="15" customHeight="1" x14ac:dyDescent="0.25">
      <c r="A13" s="291"/>
      <c r="B13" s="2082" t="s">
        <v>776</v>
      </c>
      <c r="C13" s="2082"/>
      <c r="D13" s="915" t="s">
        <v>1118</v>
      </c>
      <c r="E13" s="291"/>
      <c r="F13" s="291"/>
      <c r="G13" s="291"/>
      <c r="H13" s="291"/>
      <c r="I13" s="291"/>
      <c r="J13" s="291"/>
      <c r="K13" s="291"/>
      <c r="L13" s="291"/>
    </row>
    <row r="14" spans="1:12" ht="15" customHeight="1" x14ac:dyDescent="0.25">
      <c r="A14" s="291"/>
      <c r="B14" s="2082" t="s">
        <v>777</v>
      </c>
      <c r="C14" s="2096"/>
      <c r="D14" s="915" t="s">
        <v>3909</v>
      </c>
      <c r="E14" s="291"/>
      <c r="F14" s="291"/>
      <c r="G14" s="291"/>
      <c r="H14" s="291"/>
      <c r="I14" s="291"/>
      <c r="J14" s="291"/>
      <c r="K14" s="291"/>
      <c r="L14" s="291"/>
    </row>
    <row r="15" spans="1:12" ht="201" customHeight="1" x14ac:dyDescent="0.25">
      <c r="A15" s="291"/>
      <c r="B15" s="2082" t="s">
        <v>778</v>
      </c>
      <c r="C15" s="2082"/>
      <c r="D15" s="916" t="s">
        <v>5687</v>
      </c>
      <c r="E15" s="291"/>
      <c r="F15" s="291"/>
      <c r="G15" s="291"/>
      <c r="H15" s="291"/>
      <c r="I15" s="291"/>
      <c r="J15" s="291"/>
      <c r="K15" s="291"/>
      <c r="L15" s="291"/>
    </row>
    <row r="16" spans="1:12" ht="60" customHeight="1" x14ac:dyDescent="0.25">
      <c r="A16" s="291"/>
      <c r="B16" s="2082" t="s">
        <v>779</v>
      </c>
      <c r="C16" s="2082"/>
      <c r="D16" s="916" t="s">
        <v>5688</v>
      </c>
      <c r="E16" s="291"/>
      <c r="F16" s="291"/>
      <c r="G16" s="291"/>
      <c r="H16" s="291"/>
      <c r="I16" s="291"/>
      <c r="J16" s="291"/>
      <c r="K16" s="291"/>
      <c r="L16" s="291"/>
    </row>
    <row r="17" spans="1:12" ht="18.75" customHeight="1" x14ac:dyDescent="0.25">
      <c r="A17" s="291"/>
      <c r="B17" s="2082" t="s">
        <v>780</v>
      </c>
      <c r="C17" s="2082"/>
      <c r="D17" s="917" t="s">
        <v>1234</v>
      </c>
      <c r="E17" s="291"/>
      <c r="F17" s="291"/>
      <c r="G17" s="291"/>
      <c r="H17" s="291"/>
      <c r="I17" s="291"/>
      <c r="J17" s="291"/>
      <c r="K17" s="291"/>
      <c r="L17" s="291"/>
    </row>
    <row r="18" spans="1:12" ht="15" customHeight="1" x14ac:dyDescent="0.25">
      <c r="A18" s="291"/>
      <c r="B18" s="2082" t="s">
        <v>782</v>
      </c>
      <c r="C18" s="2082"/>
      <c r="D18" s="910" t="s">
        <v>5689</v>
      </c>
      <c r="E18" s="291"/>
      <c r="F18" s="291"/>
      <c r="G18" s="291"/>
      <c r="H18" s="291"/>
      <c r="I18" s="291"/>
      <c r="J18" s="291"/>
      <c r="K18" s="291"/>
      <c r="L18" s="291"/>
    </row>
    <row r="19" spans="1:12" ht="49.5" customHeight="1" x14ac:dyDescent="0.25">
      <c r="A19" s="291"/>
      <c r="B19" s="2082" t="s">
        <v>783</v>
      </c>
      <c r="C19" s="2082"/>
      <c r="D19" s="917" t="s">
        <v>5690</v>
      </c>
      <c r="E19" s="291"/>
      <c r="F19" s="291"/>
      <c r="G19" s="291"/>
      <c r="H19" s="291"/>
      <c r="I19" s="291"/>
      <c r="J19" s="291"/>
      <c r="K19" s="291"/>
      <c r="L19" s="291"/>
    </row>
    <row r="20" spans="1:12" ht="15" customHeight="1" x14ac:dyDescent="0.25">
      <c r="A20" s="291"/>
      <c r="B20" s="2082" t="s">
        <v>784</v>
      </c>
      <c r="C20" s="2082"/>
      <c r="D20" s="916" t="s">
        <v>824</v>
      </c>
      <c r="E20" s="291"/>
      <c r="F20" s="291"/>
      <c r="G20" s="291"/>
      <c r="H20" s="291"/>
      <c r="I20" s="291"/>
      <c r="J20" s="291"/>
      <c r="K20" s="291"/>
      <c r="L20" s="291"/>
    </row>
    <row r="21" spans="1:12" ht="15" customHeight="1" x14ac:dyDescent="0.25">
      <c r="A21" s="291"/>
      <c r="B21" s="2086" t="s">
        <v>786</v>
      </c>
      <c r="C21" s="918" t="s">
        <v>787</v>
      </c>
      <c r="D21" s="910" t="s">
        <v>824</v>
      </c>
      <c r="E21" s="291"/>
      <c r="F21" s="291"/>
      <c r="G21" s="291"/>
      <c r="H21" s="291"/>
      <c r="I21" s="291"/>
      <c r="J21" s="291"/>
      <c r="K21" s="291"/>
      <c r="L21" s="291"/>
    </row>
    <row r="22" spans="1:12" ht="15" customHeight="1" x14ac:dyDescent="0.25">
      <c r="A22" s="291"/>
      <c r="B22" s="2087"/>
      <c r="C22" s="1390" t="s">
        <v>789</v>
      </c>
      <c r="D22" s="917" t="s">
        <v>5691</v>
      </c>
      <c r="E22" s="291"/>
      <c r="F22" s="291"/>
      <c r="G22" s="291"/>
      <c r="H22" s="291"/>
      <c r="I22" s="291"/>
      <c r="J22" s="291"/>
      <c r="K22" s="291"/>
      <c r="L22" s="291"/>
    </row>
    <row r="23" spans="1:12" ht="30" customHeight="1" x14ac:dyDescent="0.25">
      <c r="A23" s="291"/>
      <c r="B23" s="2093" t="s">
        <v>791</v>
      </c>
      <c r="C23" s="2094"/>
      <c r="D23" s="917" t="s">
        <v>827</v>
      </c>
      <c r="E23" s="291"/>
      <c r="F23" s="291"/>
      <c r="G23" s="291"/>
      <c r="H23" s="291"/>
      <c r="I23" s="291"/>
      <c r="J23" s="291"/>
      <c r="K23" s="291"/>
      <c r="L23" s="291"/>
    </row>
    <row r="24" spans="1:12" ht="15" customHeight="1" x14ac:dyDescent="0.25">
      <c r="A24" s="291"/>
      <c r="B24" s="2088" t="s">
        <v>793</v>
      </c>
      <c r="C24" s="2088"/>
      <c r="D24" s="920" t="s">
        <v>5692</v>
      </c>
      <c r="E24" s="291"/>
      <c r="F24" s="291"/>
      <c r="G24" s="291"/>
      <c r="H24" s="291"/>
      <c r="I24" s="291"/>
      <c r="J24" s="291"/>
      <c r="K24" s="291"/>
      <c r="L24" s="291"/>
    </row>
    <row r="25" spans="1:12" ht="15" customHeight="1" x14ac:dyDescent="0.25">
      <c r="A25" s="291"/>
      <c r="B25" s="2082" t="s">
        <v>795</v>
      </c>
      <c r="C25" s="2082"/>
      <c r="D25" s="917" t="s">
        <v>5693</v>
      </c>
      <c r="E25" s="291"/>
      <c r="F25" s="291"/>
      <c r="G25" s="291"/>
      <c r="H25" s="291"/>
      <c r="I25" s="291"/>
      <c r="J25" s="291"/>
      <c r="K25" s="291"/>
      <c r="L25" s="291"/>
    </row>
    <row r="26" spans="1:12" ht="15" customHeight="1" x14ac:dyDescent="0.25">
      <c r="A26" s="291"/>
      <c r="B26" s="2083" t="s">
        <v>797</v>
      </c>
      <c r="C26" s="2083"/>
      <c r="D26" s="917" t="s">
        <v>5694</v>
      </c>
      <c r="E26" s="291"/>
      <c r="F26" s="291"/>
      <c r="G26" s="291"/>
      <c r="H26" s="291"/>
      <c r="I26" s="291"/>
      <c r="J26" s="291"/>
      <c r="K26" s="291"/>
      <c r="L26" s="291"/>
    </row>
    <row r="27" spans="1:12" ht="15" customHeight="1" x14ac:dyDescent="0.25">
      <c r="A27" s="291"/>
      <c r="B27" s="2089" t="s">
        <v>799</v>
      </c>
      <c r="C27" s="2090"/>
      <c r="D27" s="910" t="s">
        <v>5695</v>
      </c>
      <c r="E27" s="291"/>
      <c r="F27" s="291"/>
      <c r="G27" s="291"/>
      <c r="H27" s="291"/>
      <c r="I27" s="291"/>
      <c r="J27" s="291"/>
      <c r="K27" s="291"/>
      <c r="L27" s="291"/>
    </row>
    <row r="28" spans="1:12" ht="15" customHeight="1" x14ac:dyDescent="0.25">
      <c r="A28" s="291"/>
      <c r="B28" s="1391" t="s">
        <v>800</v>
      </c>
      <c r="C28" s="1392"/>
      <c r="D28" s="917" t="s">
        <v>5696</v>
      </c>
      <c r="E28" s="291"/>
      <c r="F28" s="291"/>
      <c r="G28" s="291"/>
      <c r="H28" s="291"/>
      <c r="I28" s="291"/>
      <c r="J28" s="291"/>
      <c r="K28" s="291"/>
      <c r="L28" s="291"/>
    </row>
    <row r="29" spans="1:12" ht="15" customHeight="1" x14ac:dyDescent="0.25">
      <c r="A29" s="291"/>
      <c r="B29" s="2091" t="s">
        <v>801</v>
      </c>
      <c r="C29" s="2092"/>
      <c r="D29" s="921"/>
      <c r="E29" s="291"/>
      <c r="F29" s="291"/>
      <c r="G29" s="291"/>
      <c r="H29" s="291"/>
      <c r="I29" s="291"/>
      <c r="J29" s="291"/>
      <c r="K29" s="291"/>
      <c r="L29" s="291"/>
    </row>
    <row r="30" spans="1:12" ht="15" x14ac:dyDescent="0.25">
      <c r="B30" s="922"/>
      <c r="C30" s="922"/>
      <c r="D30" s="923"/>
    </row>
    <row r="31" spans="1:12" ht="23.25" customHeight="1" x14ac:dyDescent="0.25">
      <c r="B31" s="2081" t="s">
        <v>802</v>
      </c>
      <c r="C31" s="2081"/>
      <c r="D31" s="2081"/>
    </row>
    <row r="32" spans="1:12" ht="19.5" customHeight="1" x14ac:dyDescent="0.25">
      <c r="B32" s="2079" t="s">
        <v>803</v>
      </c>
      <c r="C32" s="2080"/>
      <c r="D32" s="920" t="s">
        <v>5663</v>
      </c>
    </row>
    <row r="33" spans="2:11" ht="15" x14ac:dyDescent="0.25">
      <c r="B33" s="2079" t="s">
        <v>805</v>
      </c>
      <c r="C33" s="2080"/>
      <c r="D33" s="920" t="s">
        <v>5664</v>
      </c>
    </row>
    <row r="34" spans="2:11" ht="15" x14ac:dyDescent="0.25">
      <c r="B34" s="2079" t="s">
        <v>807</v>
      </c>
      <c r="C34" s="2080"/>
      <c r="D34" s="920" t="s">
        <v>849</v>
      </c>
    </row>
    <row r="35" spans="2:11" ht="15" x14ac:dyDescent="0.25">
      <c r="B35" s="2079" t="s">
        <v>809</v>
      </c>
      <c r="C35" s="2080"/>
      <c r="D35" s="920" t="s">
        <v>5684</v>
      </c>
    </row>
    <row r="36" spans="2:11" ht="15" x14ac:dyDescent="0.25">
      <c r="B36" s="2079" t="s">
        <v>811</v>
      </c>
      <c r="C36" s="2080"/>
      <c r="D36" s="924" t="s">
        <v>5697</v>
      </c>
    </row>
    <row r="37" spans="2:11" ht="12.75" customHeight="1" x14ac:dyDescent="0.25">
      <c r="G37" s="2231" t="s">
        <v>1225</v>
      </c>
      <c r="H37" s="2231"/>
      <c r="I37" s="2231"/>
      <c r="J37" s="2231"/>
      <c r="K37" s="2231"/>
    </row>
    <row r="38" spans="2:11" ht="12.75" customHeight="1" x14ac:dyDescent="0.25">
      <c r="G38" s="2229" t="s">
        <v>739</v>
      </c>
      <c r="H38" s="2230" t="s">
        <v>1226</v>
      </c>
      <c r="I38" s="2230"/>
      <c r="J38" s="2230"/>
      <c r="K38" s="2230"/>
    </row>
    <row r="39" spans="2:11" ht="51" x14ac:dyDescent="0.25">
      <c r="G39" s="2229"/>
      <c r="H39" s="292" t="s">
        <v>1227</v>
      </c>
      <c r="I39" s="292" t="s">
        <v>1228</v>
      </c>
      <c r="J39" s="292" t="s">
        <v>1229</v>
      </c>
      <c r="K39" s="292" t="s">
        <v>1230</v>
      </c>
    </row>
    <row r="40" spans="2:11" ht="12.75" x14ac:dyDescent="0.25">
      <c r="G40" s="293">
        <v>2011</v>
      </c>
      <c r="H40" s="294">
        <v>2.3915348312140634</v>
      </c>
      <c r="I40" s="294">
        <v>0.40043958794802853</v>
      </c>
      <c r="J40" s="294">
        <v>0.47963813386779569</v>
      </c>
      <c r="K40" s="295">
        <v>3.27</v>
      </c>
    </row>
    <row r="41" spans="2:11" ht="12.75" x14ac:dyDescent="0.25">
      <c r="G41" s="296">
        <v>2012</v>
      </c>
      <c r="H41" s="294">
        <v>2.3561065922914284</v>
      </c>
      <c r="I41" s="294">
        <v>0.4093751876360423</v>
      </c>
      <c r="J41" s="294">
        <v>0.48846280335969472</v>
      </c>
      <c r="K41" s="295">
        <v>3.25</v>
      </c>
    </row>
    <row r="42" spans="2:11" ht="12.75" x14ac:dyDescent="0.25">
      <c r="G42" s="296">
        <v>2013</v>
      </c>
      <c r="H42" s="294">
        <v>2.3239069168643494</v>
      </c>
      <c r="I42" s="294">
        <v>0.40969273334806788</v>
      </c>
      <c r="J42" s="294">
        <v>0.34355114787446844</v>
      </c>
      <c r="K42" s="295">
        <v>3.08</v>
      </c>
    </row>
    <row r="43" spans="2:11" ht="12.75" x14ac:dyDescent="0.25">
      <c r="G43" s="296">
        <v>2014</v>
      </c>
      <c r="H43" s="294">
        <v>2.371062604832693</v>
      </c>
      <c r="I43" s="294">
        <v>0.41951096634437957</v>
      </c>
      <c r="J43" s="294">
        <v>0.38066566636454241</v>
      </c>
      <c r="K43" s="295">
        <v>3.17</v>
      </c>
    </row>
    <row r="44" spans="2:11" ht="12.75" x14ac:dyDescent="0.25">
      <c r="G44" s="297">
        <v>2015</v>
      </c>
      <c r="H44" s="298">
        <v>2.4502562589006232</v>
      </c>
      <c r="I44" s="298">
        <v>0.42513941874042055</v>
      </c>
      <c r="J44" s="298">
        <v>0.35720079294687551</v>
      </c>
      <c r="K44" s="299">
        <v>3.23</v>
      </c>
    </row>
    <row r="45" spans="2:11" ht="12.75" x14ac:dyDescent="0.25">
      <c r="G45" s="300" t="s">
        <v>1235</v>
      </c>
    </row>
  </sheetData>
  <mergeCells count="33">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G38:G39"/>
    <mergeCell ref="H38:K38"/>
    <mergeCell ref="B32:C32"/>
    <mergeCell ref="B33:C33"/>
    <mergeCell ref="B34:C34"/>
    <mergeCell ref="B35:C35"/>
    <mergeCell ref="B36:C36"/>
    <mergeCell ref="G37:K37"/>
  </mergeCells>
  <dataValidations count="7">
    <dataValidation type="list" allowBlank="1" showInputMessage="1" showErrorMessage="1" sqref="D25:D26">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3.5.2.b '!A1" display="REGRESAR"/>
    <hyperlink ref="D8" r:id="rId1"/>
    <hyperlink ref="D36" r:id="rId2"/>
  </hyperlinks>
  <pageMargins left="0.7" right="0.7" top="0.75" bottom="0.75" header="0.3" footer="0.3"/>
  <drawing r:id="rId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8"/>
  <dimension ref="A1:AL41"/>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2" width="15.42578125" style="26" customWidth="1"/>
    <col min="3" max="3" width="5.5703125" style="26" customWidth="1"/>
    <col min="4" max="4" width="7.85546875" style="26" customWidth="1"/>
    <col min="5" max="6" width="5.28515625" style="26" customWidth="1"/>
    <col min="7" max="7" width="7.42578125" style="26" customWidth="1"/>
    <col min="8" max="8" width="7.7109375" style="26" customWidth="1"/>
    <col min="9" max="9" width="7.140625" style="26" customWidth="1"/>
    <col min="10" max="10" width="6.28515625" style="26" customWidth="1"/>
    <col min="11" max="11" width="5.5703125" style="26" customWidth="1"/>
    <col min="12" max="12" width="7" style="26" customWidth="1"/>
    <col min="13" max="13" width="6.140625" style="26" customWidth="1"/>
    <col min="14" max="14" width="7.5703125" style="26" customWidth="1"/>
    <col min="15" max="15" width="7" style="26" customWidth="1"/>
    <col min="16" max="16" width="7.42578125" style="26" customWidth="1"/>
    <col min="17" max="17" width="7.7109375" style="26" customWidth="1"/>
    <col min="18" max="18" width="7" style="26" customWidth="1"/>
    <col min="19" max="19" width="7.7109375" style="26" customWidth="1"/>
    <col min="20" max="20" width="9.7109375" style="26" customWidth="1"/>
    <col min="21" max="21" width="1.28515625" style="26" customWidth="1"/>
    <col min="22" max="22" width="9" style="26" customWidth="1"/>
    <col min="23" max="23" width="7.85546875" style="26" customWidth="1"/>
    <col min="24" max="24" width="9.5703125" style="26" customWidth="1"/>
    <col min="25" max="25" width="9.140625" style="26" customWidth="1"/>
    <col min="26" max="27" width="10.7109375" style="26" customWidth="1"/>
    <col min="28" max="28" width="9.140625" style="26" customWidth="1"/>
    <col min="29" max="29" width="1.42578125" style="26" customWidth="1"/>
    <col min="30" max="31" width="9.85546875" style="26" customWidth="1"/>
    <col min="32" max="32" width="1.28515625" style="26" customWidth="1"/>
    <col min="33" max="33" width="10" style="26" customWidth="1"/>
    <col min="34" max="34" width="8.28515625" style="26" customWidth="1"/>
    <col min="35" max="35" width="10.5703125" style="26" customWidth="1"/>
    <col min="36" max="36" width="10.42578125" style="26" customWidth="1"/>
    <col min="37" max="37" width="20.140625" style="26" customWidth="1"/>
    <col min="38" max="38" width="17.5703125" style="26" customWidth="1"/>
    <col min="39" max="16384" width="11.42578125" style="26"/>
  </cols>
  <sheetData>
    <row r="1" spans="1:38" ht="15" x14ac:dyDescent="0.25">
      <c r="A1" s="894" t="s">
        <v>730</v>
      </c>
      <c r="C1" s="2077" t="s">
        <v>830</v>
      </c>
      <c r="D1" s="2077"/>
    </row>
    <row r="3" spans="1:38" ht="12.75" customHeight="1" x14ac:dyDescent="0.2">
      <c r="A3" s="2184" t="s">
        <v>732</v>
      </c>
      <c r="B3" s="2184"/>
      <c r="C3" s="2184" t="s">
        <v>1156</v>
      </c>
      <c r="D3" s="2185"/>
      <c r="E3" s="2185"/>
      <c r="F3" s="2185"/>
      <c r="G3" s="2185"/>
      <c r="H3" s="2185"/>
      <c r="I3" s="2185"/>
      <c r="J3" s="2185"/>
      <c r="K3" s="2185"/>
      <c r="L3" s="2185"/>
      <c r="M3" s="2185"/>
      <c r="N3" s="2185"/>
      <c r="O3" s="2185"/>
      <c r="P3" s="2185"/>
      <c r="Q3" s="2185"/>
      <c r="R3" s="2185"/>
    </row>
    <row r="4" spans="1:38" ht="12.75" customHeight="1" x14ac:dyDescent="0.2">
      <c r="A4" s="2184" t="s">
        <v>733</v>
      </c>
      <c r="B4" s="2184"/>
      <c r="C4" s="2184" t="s">
        <v>1120</v>
      </c>
      <c r="D4" s="2185"/>
      <c r="E4" s="2185"/>
      <c r="F4" s="2185"/>
      <c r="G4" s="2185"/>
      <c r="H4" s="2185"/>
      <c r="I4" s="2185"/>
      <c r="J4" s="2185"/>
      <c r="K4" s="2185"/>
      <c r="L4" s="2185"/>
      <c r="M4" s="2185"/>
      <c r="N4" s="2185"/>
      <c r="O4" s="2185"/>
      <c r="P4" s="2185"/>
      <c r="Q4" s="2185"/>
      <c r="R4" s="2185"/>
    </row>
    <row r="5" spans="1:38" ht="12.75" customHeight="1" x14ac:dyDescent="0.2">
      <c r="A5" s="2184" t="s">
        <v>735</v>
      </c>
      <c r="B5" s="2184"/>
      <c r="C5" s="2184" t="s">
        <v>3953</v>
      </c>
      <c r="D5" s="2185"/>
      <c r="E5" s="2185"/>
      <c r="F5" s="2185"/>
      <c r="G5" s="2185"/>
      <c r="H5" s="2185"/>
      <c r="I5" s="2185"/>
      <c r="J5" s="2185"/>
      <c r="K5" s="2185"/>
      <c r="L5" s="2185"/>
      <c r="M5" s="2185"/>
      <c r="N5" s="2185"/>
      <c r="O5" s="2185"/>
      <c r="P5" s="2185"/>
      <c r="Q5" s="2185"/>
      <c r="R5" s="2185"/>
    </row>
    <row r="6" spans="1:38" ht="12.75" customHeight="1" x14ac:dyDescent="0.2">
      <c r="A6" s="2184" t="s">
        <v>815</v>
      </c>
      <c r="B6" s="2185"/>
      <c r="C6" s="2184" t="s">
        <v>3954</v>
      </c>
      <c r="D6" s="2185"/>
      <c r="E6" s="2185"/>
      <c r="F6" s="2185"/>
      <c r="G6" s="2185"/>
      <c r="H6" s="2185"/>
      <c r="I6" s="2185"/>
      <c r="J6" s="2185"/>
      <c r="K6" s="2185"/>
      <c r="L6" s="2185"/>
      <c r="M6" s="2185"/>
      <c r="N6" s="2185"/>
      <c r="O6" s="2185"/>
      <c r="P6" s="2185"/>
      <c r="Q6" s="2185"/>
      <c r="R6" s="2185"/>
    </row>
    <row r="7" spans="1:38" s="76" customFormat="1" ht="12.75" x14ac:dyDescent="0.2">
      <c r="C7" s="201"/>
      <c r="D7" s="201"/>
      <c r="E7" s="75"/>
    </row>
    <row r="9" spans="1:38" s="903" customFormat="1" ht="12.75" customHeight="1" x14ac:dyDescent="0.2">
      <c r="C9" s="2115" t="s">
        <v>3955</v>
      </c>
      <c r="D9" s="2115"/>
      <c r="E9" s="2115"/>
      <c r="F9" s="2115"/>
      <c r="G9" s="2115"/>
      <c r="H9" s="2115"/>
      <c r="I9" s="2115"/>
      <c r="J9" s="2115"/>
      <c r="K9" s="2115"/>
      <c r="L9" s="2115"/>
      <c r="M9" s="2115"/>
      <c r="N9" s="2115"/>
      <c r="O9" s="2115"/>
      <c r="P9" s="2115"/>
      <c r="Q9" s="2115"/>
      <c r="R9" s="2115"/>
      <c r="S9" s="2115"/>
      <c r="T9" s="2115"/>
      <c r="U9" s="2115"/>
      <c r="V9" s="2115"/>
      <c r="W9" s="2115"/>
      <c r="X9" s="2115"/>
      <c r="Y9" s="2115"/>
      <c r="Z9" s="2115"/>
      <c r="AA9" s="2115"/>
      <c r="AB9" s="2115"/>
      <c r="AC9" s="2115"/>
      <c r="AD9" s="2115"/>
      <c r="AE9" s="2115"/>
      <c r="AF9" s="2115"/>
      <c r="AG9" s="2115"/>
      <c r="AH9" s="2115"/>
      <c r="AI9" s="2115"/>
      <c r="AJ9" s="2115"/>
      <c r="AK9" s="2115"/>
      <c r="AL9" s="2115"/>
    </row>
    <row r="10" spans="1:38" s="903" customFormat="1" ht="15" customHeight="1" x14ac:dyDescent="0.2">
      <c r="C10" s="2179" t="s">
        <v>739</v>
      </c>
      <c r="D10" s="2179" t="s">
        <v>740</v>
      </c>
      <c r="E10" s="2182" t="s">
        <v>1223</v>
      </c>
      <c r="F10" s="2182"/>
      <c r="G10" s="2182"/>
      <c r="H10" s="2182"/>
      <c r="I10" s="2182"/>
      <c r="J10" s="2182"/>
      <c r="K10" s="2182"/>
      <c r="L10" s="2182"/>
      <c r="M10" s="2182"/>
      <c r="N10" s="2182"/>
      <c r="O10" s="2182"/>
      <c r="P10" s="2182"/>
      <c r="Q10" s="2182"/>
      <c r="R10" s="2182"/>
      <c r="S10" s="2182"/>
      <c r="T10" s="2182"/>
      <c r="U10" s="2845"/>
      <c r="V10" s="2182" t="s">
        <v>4233</v>
      </c>
      <c r="W10" s="2182"/>
      <c r="X10" s="2182"/>
      <c r="Y10" s="2182"/>
      <c r="Z10" s="2182"/>
      <c r="AA10" s="2182"/>
      <c r="AB10" s="2182"/>
      <c r="AC10" s="2845"/>
      <c r="AD10" s="2182" t="s">
        <v>741</v>
      </c>
      <c r="AE10" s="2182"/>
      <c r="AF10" s="2845"/>
      <c r="AG10" s="2193" t="s">
        <v>4326</v>
      </c>
      <c r="AH10" s="2193"/>
      <c r="AI10" s="2193"/>
      <c r="AJ10" s="2193"/>
      <c r="AK10" s="2193"/>
      <c r="AL10" s="2193"/>
    </row>
    <row r="11" spans="1:38" s="903" customFormat="1" ht="36" customHeight="1" x14ac:dyDescent="0.2">
      <c r="C11" s="2182"/>
      <c r="D11" s="2182"/>
      <c r="E11" s="2850" t="s">
        <v>4327</v>
      </c>
      <c r="F11" s="2850" t="s">
        <v>4328</v>
      </c>
      <c r="G11" s="2850" t="s">
        <v>4248</v>
      </c>
      <c r="H11" s="2850" t="s">
        <v>4320</v>
      </c>
      <c r="I11" s="2850" t="s">
        <v>4321</v>
      </c>
      <c r="J11" s="2850" t="s">
        <v>4322</v>
      </c>
      <c r="K11" s="2850" t="s">
        <v>4250</v>
      </c>
      <c r="L11" s="2850" t="s">
        <v>4251</v>
      </c>
      <c r="M11" s="2850" t="s">
        <v>4313</v>
      </c>
      <c r="N11" s="2850" t="s">
        <v>4314</v>
      </c>
      <c r="O11" s="2850" t="s">
        <v>4315</v>
      </c>
      <c r="P11" s="2850" t="s">
        <v>4316</v>
      </c>
      <c r="Q11" s="2850" t="s">
        <v>4317</v>
      </c>
      <c r="R11" s="2850" t="s">
        <v>4318</v>
      </c>
      <c r="S11" s="2850" t="s">
        <v>4323</v>
      </c>
      <c r="T11" s="2850" t="s">
        <v>4324</v>
      </c>
      <c r="U11" s="2851"/>
      <c r="V11" s="2851" t="s">
        <v>922</v>
      </c>
      <c r="W11" s="2851" t="s">
        <v>923</v>
      </c>
      <c r="X11" s="2851" t="s">
        <v>924</v>
      </c>
      <c r="Y11" s="2851" t="s">
        <v>925</v>
      </c>
      <c r="Z11" s="2851" t="s">
        <v>926</v>
      </c>
      <c r="AA11" s="2851" t="s">
        <v>1837</v>
      </c>
      <c r="AB11" s="2851" t="s">
        <v>928</v>
      </c>
      <c r="AC11" s="2851"/>
      <c r="AD11" s="2851" t="s">
        <v>1016</v>
      </c>
      <c r="AE11" s="2851" t="s">
        <v>1014</v>
      </c>
      <c r="AF11" s="2851"/>
      <c r="AG11" s="2852" t="s">
        <v>4329</v>
      </c>
      <c r="AH11" s="2852" t="s">
        <v>4330</v>
      </c>
      <c r="AI11" s="2852" t="s">
        <v>4331</v>
      </c>
      <c r="AJ11" s="2852" t="s">
        <v>4332</v>
      </c>
      <c r="AK11" s="2852" t="s">
        <v>5028</v>
      </c>
      <c r="AL11" s="2852" t="s">
        <v>5029</v>
      </c>
    </row>
    <row r="12" spans="1:38" s="903" customFormat="1" ht="12.75" x14ac:dyDescent="0.2">
      <c r="C12" s="2849"/>
      <c r="D12" s="2849"/>
      <c r="E12" s="2849"/>
      <c r="F12" s="2849"/>
      <c r="G12" s="2849"/>
      <c r="H12" s="2849"/>
      <c r="I12" s="2849"/>
      <c r="J12" s="2849"/>
      <c r="K12" s="2849"/>
      <c r="L12" s="2849"/>
      <c r="M12" s="2849"/>
      <c r="N12" s="2849"/>
      <c r="O12" s="2849"/>
      <c r="P12" s="2849"/>
      <c r="Q12" s="2849"/>
      <c r="R12" s="2849"/>
      <c r="S12" s="2849"/>
      <c r="T12" s="2849"/>
      <c r="U12" s="2849"/>
      <c r="V12" s="2849"/>
      <c r="W12" s="2849"/>
      <c r="X12" s="2849"/>
      <c r="Y12" s="2849"/>
      <c r="Z12" s="2849"/>
      <c r="AA12" s="2849"/>
      <c r="AB12" s="2849"/>
      <c r="AC12" s="2849"/>
      <c r="AD12" s="2849"/>
      <c r="AE12" s="2849"/>
      <c r="AF12" s="2849"/>
      <c r="AG12" s="2849"/>
      <c r="AH12" s="2849"/>
      <c r="AI12" s="2849"/>
      <c r="AJ12" s="2849"/>
      <c r="AK12" s="2849"/>
      <c r="AL12" s="2849"/>
    </row>
    <row r="13" spans="1:38" s="903" customFormat="1" ht="12.75" x14ac:dyDescent="0.2">
      <c r="C13" s="2846">
        <v>2010</v>
      </c>
      <c r="D13" s="2847">
        <v>13.410106191278404</v>
      </c>
      <c r="E13" s="2847">
        <v>3.0075105741337684</v>
      </c>
      <c r="F13" s="2847">
        <v>1.3468485091733853</v>
      </c>
      <c r="G13" s="2847">
        <v>2.4727930939834475</v>
      </c>
      <c r="H13" s="2847">
        <v>11.011151719613906</v>
      </c>
      <c r="I13" s="2847">
        <v>20.020065053964196</v>
      </c>
      <c r="J13" s="2847">
        <v>18.57336969803611</v>
      </c>
      <c r="K13" s="2847">
        <v>16.527443960759928</v>
      </c>
      <c r="L13" s="2847">
        <v>17.461036021470608</v>
      </c>
      <c r="M13" s="2847">
        <v>14.313866474927433</v>
      </c>
      <c r="N13" s="2847">
        <v>16.325509824830753</v>
      </c>
      <c r="O13" s="2847">
        <v>15.627955945614712</v>
      </c>
      <c r="P13" s="2847">
        <v>14.838996883810655</v>
      </c>
      <c r="Q13" s="2847">
        <v>19.597940708691688</v>
      </c>
      <c r="R13" s="2847">
        <v>18.34207978804708</v>
      </c>
      <c r="S13" s="2847">
        <v>33.593571534151224</v>
      </c>
      <c r="T13" s="2847">
        <v>24.934961309251701</v>
      </c>
      <c r="U13" s="2847"/>
      <c r="V13" s="2847">
        <v>10.238294656799152</v>
      </c>
      <c r="W13" s="2847">
        <v>15.074336729183917</v>
      </c>
      <c r="X13" s="2847">
        <v>7.4365282266493011</v>
      </c>
      <c r="Y13" s="2847">
        <v>10.573944918558595</v>
      </c>
      <c r="Z13" s="2847">
        <v>18.976401066236534</v>
      </c>
      <c r="AA13" s="2847">
        <v>21.777602538122267</v>
      </c>
      <c r="AB13" s="2847">
        <v>18.470040363194872</v>
      </c>
      <c r="AC13" s="2847"/>
      <c r="AD13" s="2847">
        <v>22.72804605984674</v>
      </c>
      <c r="AE13" s="2847">
        <v>3.8812047973475758</v>
      </c>
      <c r="AF13" s="2847"/>
      <c r="AG13" s="2847">
        <v>2.7790680593767743</v>
      </c>
      <c r="AH13" s="2847">
        <v>0.33084143564009216</v>
      </c>
      <c r="AI13" s="2847">
        <v>1.3895340296883871</v>
      </c>
      <c r="AJ13" s="2847">
        <v>0.11028047854669738</v>
      </c>
      <c r="AK13" s="2847">
        <v>8.7562699966077719</v>
      </c>
      <c r="AL13" s="2847">
        <v>4.4112191418678955E-2</v>
      </c>
    </row>
    <row r="14" spans="1:38" s="903" customFormat="1" ht="12.75" x14ac:dyDescent="0.2">
      <c r="C14" s="2848">
        <v>2011</v>
      </c>
      <c r="D14" s="2847">
        <v>12.935120354326484</v>
      </c>
      <c r="E14" s="2847">
        <v>4.9410912125437836</v>
      </c>
      <c r="F14" s="2847">
        <v>1.6465603354592255</v>
      </c>
      <c r="G14" s="2847">
        <v>2.7445726076683359</v>
      </c>
      <c r="H14" s="2847">
        <v>10.316965311548906</v>
      </c>
      <c r="I14" s="2847">
        <v>13.867733648577989</v>
      </c>
      <c r="J14" s="2847">
        <v>16.655484815358705</v>
      </c>
      <c r="K14" s="2847">
        <v>17.592291869654652</v>
      </c>
      <c r="L14" s="2847">
        <v>14.305014702376223</v>
      </c>
      <c r="M14" s="2847">
        <v>18.053739965965359</v>
      </c>
      <c r="N14" s="2847">
        <v>18.914057959551428</v>
      </c>
      <c r="O14" s="2847">
        <v>20.226456998949015</v>
      </c>
      <c r="P14" s="2847">
        <v>17.036458020163149</v>
      </c>
      <c r="Q14" s="2847">
        <v>17.850385211312858</v>
      </c>
      <c r="R14" s="2847">
        <v>15.570260801868431</v>
      </c>
      <c r="S14" s="2847">
        <v>11.706555671175858</v>
      </c>
      <c r="T14" s="2847">
        <v>23.261223540358223</v>
      </c>
      <c r="U14" s="2847"/>
      <c r="V14" s="2847">
        <v>10.136787776211117</v>
      </c>
      <c r="W14" s="2847">
        <v>14.062174743005452</v>
      </c>
      <c r="X14" s="2847">
        <v>7.9640344205567652</v>
      </c>
      <c r="Y14" s="2847">
        <v>9.7581708417181314</v>
      </c>
      <c r="Z14" s="2847">
        <v>17.216123629275582</v>
      </c>
      <c r="AA14" s="2847">
        <v>21.925115558920922</v>
      </c>
      <c r="AB14" s="2847">
        <v>17.257975129070207</v>
      </c>
      <c r="AC14" s="2847"/>
      <c r="AD14" s="2847">
        <v>20.462142881758968</v>
      </c>
      <c r="AE14" s="2847">
        <v>5.2404692818223095</v>
      </c>
      <c r="AF14" s="2847"/>
      <c r="AG14" s="2847">
        <v>1.4807881887107757</v>
      </c>
      <c r="AH14" s="2847">
        <v>4.3552593785611049E-2</v>
      </c>
      <c r="AI14" s="2847">
        <v>0.32664445339208287</v>
      </c>
      <c r="AJ14" s="2847">
        <v>2.1776296892805524E-2</v>
      </c>
      <c r="AK14" s="2847">
        <v>11.018806227759596</v>
      </c>
      <c r="AL14" s="2847">
        <v>4.3552593785611049E-2</v>
      </c>
    </row>
    <row r="15" spans="1:38" s="903" customFormat="1" ht="12.75" x14ac:dyDescent="0.2">
      <c r="C15" s="2846">
        <v>2012</v>
      </c>
      <c r="D15" s="2847">
        <v>14.443974896666985</v>
      </c>
      <c r="E15" s="2847">
        <v>2.1864770134117411</v>
      </c>
      <c r="F15" s="2847">
        <v>2.7628364806117212</v>
      </c>
      <c r="G15" s="2847">
        <v>2.5261877996747497</v>
      </c>
      <c r="H15" s="2847">
        <v>13.944783716749447</v>
      </c>
      <c r="I15" s="2847">
        <v>19.391694331870529</v>
      </c>
      <c r="J15" s="2847">
        <v>17.950915487189285</v>
      </c>
      <c r="K15" s="2847">
        <v>20.182885084048213</v>
      </c>
      <c r="L15" s="2847">
        <v>17.734144803987625</v>
      </c>
      <c r="M15" s="2847">
        <v>18.395034291963377</v>
      </c>
      <c r="N15" s="2847">
        <v>16.955044734916587</v>
      </c>
      <c r="O15" s="2847">
        <v>15.700736947474512</v>
      </c>
      <c r="P15" s="2847">
        <v>19.117548969638843</v>
      </c>
      <c r="Q15" s="2847">
        <v>18.047192344411613</v>
      </c>
      <c r="R15" s="2847">
        <v>18.555635487008686</v>
      </c>
      <c r="S15" s="2847">
        <v>22.721031156785489</v>
      </c>
      <c r="T15" s="2847">
        <v>28.67555026760763</v>
      </c>
      <c r="U15" s="2847"/>
      <c r="V15" s="2847">
        <v>10.161213805529901</v>
      </c>
      <c r="W15" s="2847">
        <v>14.602803738317755</v>
      </c>
      <c r="X15" s="2847">
        <v>10.845088752262679</v>
      </c>
      <c r="Y15" s="2847">
        <v>10.885875469853596</v>
      </c>
      <c r="Z15" s="2847">
        <v>19.231321220471312</v>
      </c>
      <c r="AA15" s="2847">
        <v>23.841726586644622</v>
      </c>
      <c r="AB15" s="2847">
        <v>24.226084537041924</v>
      </c>
      <c r="AC15" s="2847"/>
      <c r="AD15" s="2847">
        <v>23.181309121432133</v>
      </c>
      <c r="AE15" s="2847">
        <v>5.5183155891868312</v>
      </c>
      <c r="AF15" s="2847"/>
      <c r="AG15" s="2847">
        <v>1.7625088415575787</v>
      </c>
      <c r="AH15" s="2847">
        <v>0.15045807184028109</v>
      </c>
      <c r="AI15" s="2847">
        <v>0.4728682257837406</v>
      </c>
      <c r="AJ15" s="2847">
        <v>8.5976041051589194E-2</v>
      </c>
      <c r="AK15" s="2847">
        <v>11.86469366511931</v>
      </c>
      <c r="AL15" s="2847">
        <v>0.1074700513144865</v>
      </c>
    </row>
    <row r="16" spans="1:38" s="903" customFormat="1" ht="12.75" x14ac:dyDescent="0.2">
      <c r="C16" s="2846">
        <v>2013</v>
      </c>
      <c r="D16" s="2847">
        <v>13.769930979076493</v>
      </c>
      <c r="E16" s="2847">
        <v>1.9093614085229775</v>
      </c>
      <c r="F16" s="2847">
        <v>0.82012377057453423</v>
      </c>
      <c r="G16" s="2847">
        <v>2.0603233837971624</v>
      </c>
      <c r="H16" s="2847">
        <v>10.04881114209334</v>
      </c>
      <c r="I16" s="2847">
        <v>18.601975398538073</v>
      </c>
      <c r="J16" s="2847">
        <v>15.159102994526286</v>
      </c>
      <c r="K16" s="2847">
        <v>18.241986224548778</v>
      </c>
      <c r="L16" s="2847">
        <v>16.253437423492766</v>
      </c>
      <c r="M16" s="2847">
        <v>16.994096242446801</v>
      </c>
      <c r="N16" s="2847">
        <v>17.212331812676748</v>
      </c>
      <c r="O16" s="2847">
        <v>16.392647123696783</v>
      </c>
      <c r="P16" s="2847">
        <v>26.144672147437284</v>
      </c>
      <c r="Q16" s="2847">
        <v>18.184399403233435</v>
      </c>
      <c r="R16" s="2847">
        <v>23.921355820874286</v>
      </c>
      <c r="S16" s="2847">
        <v>29.352418581587898</v>
      </c>
      <c r="T16" s="2847">
        <v>24.002622348950389</v>
      </c>
      <c r="U16" s="2847"/>
      <c r="V16" s="2847">
        <v>10.505136947911815</v>
      </c>
      <c r="W16" s="2847">
        <v>14.052657775946999</v>
      </c>
      <c r="X16" s="2847">
        <v>7.8121490636162836</v>
      </c>
      <c r="Y16" s="2847">
        <v>10.717933414313274</v>
      </c>
      <c r="Z16" s="2847">
        <v>21.177227985565601</v>
      </c>
      <c r="AA16" s="2847">
        <v>21.964939563468793</v>
      </c>
      <c r="AB16" s="2847">
        <v>20.826972823167168</v>
      </c>
      <c r="AC16" s="2847"/>
      <c r="AD16" s="2847">
        <v>22.386962748073845</v>
      </c>
      <c r="AE16" s="2847">
        <v>4.9735924686076549</v>
      </c>
      <c r="AF16" s="2847"/>
      <c r="AG16" s="2847">
        <v>1.5488520207589893</v>
      </c>
      <c r="AH16" s="2847">
        <v>0.14852005678510857</v>
      </c>
      <c r="AI16" s="2847">
        <v>0.76381743489484411</v>
      </c>
      <c r="AJ16" s="2847">
        <v>0.10608575484650612</v>
      </c>
      <c r="AK16" s="2847">
        <v>11.117787107913841</v>
      </c>
      <c r="AL16" s="2847">
        <v>8.4868603877204893E-2</v>
      </c>
    </row>
    <row r="17" spans="1:38" s="903" customFormat="1" ht="12.75" x14ac:dyDescent="0.2">
      <c r="C17" s="2846">
        <v>2014</v>
      </c>
      <c r="D17" s="2847">
        <v>14.120713438386005</v>
      </c>
      <c r="E17" s="2847">
        <v>2.1860525825056136</v>
      </c>
      <c r="F17" s="2847">
        <v>3.2591039702828386</v>
      </c>
      <c r="G17" s="2847">
        <v>2.6058969722547904</v>
      </c>
      <c r="H17" s="2847">
        <v>9.9113165675947013</v>
      </c>
      <c r="I17" s="2847">
        <v>23.037131604680408</v>
      </c>
      <c r="J17" s="2847">
        <v>19.783909814153205</v>
      </c>
      <c r="K17" s="2847">
        <v>16.555582408635725</v>
      </c>
      <c r="L17" s="2847">
        <v>17.765528736375444</v>
      </c>
      <c r="M17" s="2847">
        <v>17.165966499429835</v>
      </c>
      <c r="N17" s="2847">
        <v>16.243510610832718</v>
      </c>
      <c r="O17" s="2847">
        <v>17.440022132979959</v>
      </c>
      <c r="P17" s="2847">
        <v>16.769848735543075</v>
      </c>
      <c r="Q17" s="2847">
        <v>11.185132335439844</v>
      </c>
      <c r="R17" s="2847">
        <v>16.904212308649505</v>
      </c>
      <c r="S17" s="2847">
        <v>28.226890407684976</v>
      </c>
      <c r="T17" s="2847">
        <v>26.850970837379652</v>
      </c>
      <c r="U17" s="2847"/>
      <c r="V17" s="2847">
        <v>10.336841517828832</v>
      </c>
      <c r="W17" s="2847">
        <v>15.317866865552441</v>
      </c>
      <c r="X17" s="2847">
        <v>8.1264475234651172</v>
      </c>
      <c r="Y17" s="2847">
        <v>10.762613990570294</v>
      </c>
      <c r="Z17" s="2847">
        <v>23.619706059705059</v>
      </c>
      <c r="AA17" s="2847">
        <v>25.126117949795418</v>
      </c>
      <c r="AB17" s="2847">
        <v>16.584793846340716</v>
      </c>
      <c r="AC17" s="2847"/>
      <c r="AD17" s="2847">
        <v>23.523821207100941</v>
      </c>
      <c r="AE17" s="2847">
        <v>4.5285115938940717</v>
      </c>
      <c r="AF17" s="2847"/>
      <c r="AG17" s="2847">
        <v>1.6760490728054607</v>
      </c>
      <c r="AH17" s="2847">
        <v>4.1901226820136514E-2</v>
      </c>
      <c r="AI17" s="2847">
        <v>1.0475306705034129</v>
      </c>
      <c r="AJ17" s="2847">
        <v>0.14665429387047779</v>
      </c>
      <c r="AK17" s="2847">
        <v>11.145726334156313</v>
      </c>
      <c r="AL17" s="2847">
        <v>6.2851840230204778E-2</v>
      </c>
    </row>
    <row r="18" spans="1:38" s="903" customFormat="1" ht="12.75" x14ac:dyDescent="0.2">
      <c r="A18" s="29"/>
      <c r="C18" s="2848">
        <v>2015</v>
      </c>
      <c r="D18" s="2847">
        <v>16.120908674354776</v>
      </c>
      <c r="E18" s="2847">
        <v>1.3638695455984566</v>
      </c>
      <c r="F18" s="2847">
        <v>1.0796640828738067</v>
      </c>
      <c r="G18" s="2847">
        <v>1.5974385763475867</v>
      </c>
      <c r="H18" s="2847">
        <v>7.5392297463851241</v>
      </c>
      <c r="I18" s="2847">
        <v>26.175185795373423</v>
      </c>
      <c r="J18" s="2847">
        <v>21.925039635265858</v>
      </c>
      <c r="K18" s="2847">
        <v>26.400240796583542</v>
      </c>
      <c r="L18" s="2847">
        <v>20.760323780994661</v>
      </c>
      <c r="M18" s="2847">
        <v>17.630557059938536</v>
      </c>
      <c r="N18" s="2847">
        <v>18.029047779862715</v>
      </c>
      <c r="O18" s="2847">
        <v>23.57705683124604</v>
      </c>
      <c r="P18" s="2847">
        <v>19.121179901634253</v>
      </c>
      <c r="Q18" s="2847">
        <v>16.039522984241852</v>
      </c>
      <c r="R18" s="2847">
        <v>20.9039234936612</v>
      </c>
      <c r="S18" s="2847">
        <v>25.886595801417727</v>
      </c>
      <c r="T18" s="2847">
        <v>28.088133990965215</v>
      </c>
      <c r="U18" s="2847"/>
      <c r="V18" s="2847">
        <v>12.056355928744424</v>
      </c>
      <c r="W18" s="2847">
        <v>16.029177266046872</v>
      </c>
      <c r="X18" s="2847">
        <v>9.3959010860894647</v>
      </c>
      <c r="Y18" s="2847">
        <v>12.64207036331679</v>
      </c>
      <c r="Z18" s="2847">
        <v>27.630203916376232</v>
      </c>
      <c r="AA18" s="2847">
        <v>24.574592435726757</v>
      </c>
      <c r="AB18" s="2847">
        <v>24.450836518477683</v>
      </c>
      <c r="AC18" s="2847"/>
      <c r="AD18" s="2847">
        <v>27.712494221501025</v>
      </c>
      <c r="AE18" s="2847">
        <v>4.3043989467282513</v>
      </c>
      <c r="AF18" s="2847"/>
      <c r="AG18" s="2847">
        <v>1.6348546665905357</v>
      </c>
      <c r="AH18" s="2847">
        <v>0.20694362868234628</v>
      </c>
      <c r="AI18" s="2847">
        <v>1.2002730463576086</v>
      </c>
      <c r="AJ18" s="2847">
        <v>0.18624926581411166</v>
      </c>
      <c r="AK18" s="2847">
        <v>12.871893704041939</v>
      </c>
      <c r="AL18" s="2847">
        <v>2.0694362868234631E-2</v>
      </c>
    </row>
    <row r="19" spans="1:38" s="903" customFormat="1" ht="12.75" x14ac:dyDescent="0.2">
      <c r="C19" s="2848">
        <v>2016</v>
      </c>
      <c r="D19" s="2847">
        <v>18.383031598756347</v>
      </c>
      <c r="E19" s="2847">
        <v>2.4283749575066556</v>
      </c>
      <c r="F19" s="2847">
        <v>2.1661210716670469</v>
      </c>
      <c r="G19" s="2847">
        <v>0.54179037113013984</v>
      </c>
      <c r="H19" s="2847">
        <v>17.92508821832044</v>
      </c>
      <c r="I19" s="2847">
        <v>31.725648984608625</v>
      </c>
      <c r="J19" s="2847">
        <v>27.769485382532846</v>
      </c>
      <c r="K19" s="2847">
        <v>20.04168855851383</v>
      </c>
      <c r="L19" s="2847">
        <v>21.705413190027699</v>
      </c>
      <c r="M19" s="2847">
        <v>24.090293801018145</v>
      </c>
      <c r="N19" s="2847">
        <v>19.453440844052778</v>
      </c>
      <c r="O19" s="2847">
        <v>20.829949716725896</v>
      </c>
      <c r="P19" s="2847">
        <v>21.687526939943407</v>
      </c>
      <c r="Q19" s="2847">
        <v>21.952798207360061</v>
      </c>
      <c r="R19" s="2847">
        <v>19.785059836528212</v>
      </c>
      <c r="S19" s="2847">
        <v>26.879969585602137</v>
      </c>
      <c r="T19" s="2847">
        <v>28.542158900139054</v>
      </c>
      <c r="U19" s="2847"/>
      <c r="V19" s="2847">
        <v>12.31979193240292</v>
      </c>
      <c r="W19" s="2847">
        <v>21.537953463661882</v>
      </c>
      <c r="X19" s="2847">
        <v>9.5106938241358581</v>
      </c>
      <c r="Y19" s="2847">
        <v>15.869667841825613</v>
      </c>
      <c r="Z19" s="2847">
        <v>30.696735106024907</v>
      </c>
      <c r="AA19" s="2847">
        <v>28.465278685621026</v>
      </c>
      <c r="AB19" s="2847">
        <v>25.739556687387392</v>
      </c>
      <c r="AC19" s="2847"/>
      <c r="AD19" s="2847">
        <v>30.755781053101956</v>
      </c>
      <c r="AE19" s="2847">
        <v>5.779032758113769</v>
      </c>
      <c r="AF19" s="2847"/>
      <c r="AG19" s="2847">
        <v>2.1675209671503586</v>
      </c>
      <c r="AH19" s="2847">
        <v>0.32717297617363905</v>
      </c>
      <c r="AI19" s="2847">
        <v>5.480147350908454</v>
      </c>
      <c r="AJ19" s="2847">
        <v>0.18403479909767198</v>
      </c>
      <c r="AK19" s="2847">
        <v>10.162810572393663</v>
      </c>
      <c r="AL19" s="2847">
        <v>6.1344933032557322E-2</v>
      </c>
    </row>
    <row r="20" spans="1:38" s="903" customFormat="1" ht="12.75" x14ac:dyDescent="0.2">
      <c r="C20" s="2848">
        <v>2017</v>
      </c>
      <c r="D20" s="2847">
        <v>17.988921112663</v>
      </c>
      <c r="E20" s="2847">
        <v>1.3473777209024924</v>
      </c>
      <c r="F20" s="2847">
        <v>2.4249105950856227</v>
      </c>
      <c r="G20" s="2847">
        <v>3.2765082250920017</v>
      </c>
      <c r="H20" s="2847">
        <v>13.430250334058808</v>
      </c>
      <c r="I20" s="2847">
        <v>29.348741881034112</v>
      </c>
      <c r="J20" s="2847">
        <v>29.35775129610418</v>
      </c>
      <c r="K20" s="2847">
        <v>22.59971963476325</v>
      </c>
      <c r="L20" s="2847">
        <v>18.919869059185064</v>
      </c>
      <c r="M20" s="2847">
        <v>18.562011984019954</v>
      </c>
      <c r="N20" s="2847">
        <v>18.815799118550206</v>
      </c>
      <c r="O20" s="2847">
        <v>25.132852191930301</v>
      </c>
      <c r="P20" s="2847">
        <v>17.422109284837699</v>
      </c>
      <c r="Q20" s="2847">
        <v>19.466826629342641</v>
      </c>
      <c r="R20" s="2847">
        <v>27.077878187764505</v>
      </c>
      <c r="S20" s="2847">
        <v>27.69043636957116</v>
      </c>
      <c r="T20" s="2847">
        <v>30.921553251994659</v>
      </c>
      <c r="U20" s="2847"/>
      <c r="V20" s="2847">
        <v>12.520098458547682</v>
      </c>
      <c r="W20" s="2847">
        <v>20.119544469248439</v>
      </c>
      <c r="X20" s="2847">
        <v>8.6822431141318592</v>
      </c>
      <c r="Y20" s="2847">
        <v>13.859958974521435</v>
      </c>
      <c r="Z20" s="2847">
        <v>29.697509651690638</v>
      </c>
      <c r="AA20" s="2847">
        <v>27.260544212024605</v>
      </c>
      <c r="AB20" s="2847">
        <v>29.024833107209634</v>
      </c>
      <c r="AC20" s="2847"/>
      <c r="AD20" s="2847">
        <v>30.371391987483396</v>
      </c>
      <c r="AE20" s="2847">
        <v>5.3839755753262537</v>
      </c>
      <c r="AF20" s="2847"/>
      <c r="AG20" s="2847">
        <v>3.0318406369656743</v>
      </c>
      <c r="AH20" s="2847">
        <v>0.8893399201765978</v>
      </c>
      <c r="AI20" s="2847">
        <v>6.4477144212803337</v>
      </c>
      <c r="AJ20" s="2847">
        <v>1.2935853384386877</v>
      </c>
      <c r="AK20" s="2847">
        <v>6.1849548994099761</v>
      </c>
      <c r="AL20" s="2847">
        <v>0.14148589639173148</v>
      </c>
    </row>
    <row r="21" spans="1:38" s="903" customFormat="1" ht="12.75" x14ac:dyDescent="0.2">
      <c r="C21" s="2848">
        <v>2018</v>
      </c>
      <c r="D21" s="2847">
        <v>16.66865878567198</v>
      </c>
      <c r="E21" s="2847">
        <v>1.6226581764920851</v>
      </c>
      <c r="F21" s="2847">
        <v>1.3446044855460091</v>
      </c>
      <c r="G21" s="2847">
        <v>2.7022131852616273</v>
      </c>
      <c r="H21" s="2847">
        <v>14.962163706536401</v>
      </c>
      <c r="I21" s="2847">
        <v>26.217819823541344</v>
      </c>
      <c r="J21" s="2847">
        <v>25.435011185468547</v>
      </c>
      <c r="K21" s="2847">
        <v>18.645878146777807</v>
      </c>
      <c r="L21" s="2847">
        <v>16.747807705807173</v>
      </c>
      <c r="M21" s="2847">
        <v>21.300774496482649</v>
      </c>
      <c r="N21" s="2847">
        <v>23.490490322436543</v>
      </c>
      <c r="O21" s="2847">
        <v>15.611109874278162</v>
      </c>
      <c r="P21" s="2847">
        <v>22.31483570800123</v>
      </c>
      <c r="Q21" s="2847">
        <v>20.578808104097028</v>
      </c>
      <c r="R21" s="2847">
        <v>21.36711888718094</v>
      </c>
      <c r="S21" s="2847">
        <v>26.410451400052246</v>
      </c>
      <c r="T21" s="2847">
        <v>22.891615096707994</v>
      </c>
      <c r="U21" s="2847"/>
      <c r="V21" s="2847">
        <v>11.313988248129828</v>
      </c>
      <c r="W21" s="2847">
        <v>18.34648330819001</v>
      </c>
      <c r="X21" s="2847">
        <v>9.7415674556711842</v>
      </c>
      <c r="Y21" s="2847">
        <v>12.886296009934162</v>
      </c>
      <c r="Z21" s="2847">
        <v>24.032119450082416</v>
      </c>
      <c r="AA21" s="2847">
        <v>25.6798483040001</v>
      </c>
      <c r="AB21" s="2847">
        <v>28.902954993652465</v>
      </c>
      <c r="AC21" s="2847"/>
      <c r="AD21" s="2847">
        <v>27.743958819801936</v>
      </c>
      <c r="AE21" s="2847">
        <v>5.4025065717384138</v>
      </c>
      <c r="AF21" s="2847"/>
      <c r="AG21" s="2847">
        <v>3.0379330160936941</v>
      </c>
      <c r="AH21" s="2847">
        <v>0.95934726824011396</v>
      </c>
      <c r="AI21" s="2847">
        <v>6.4556076591991003</v>
      </c>
      <c r="AJ21" s="2847">
        <v>1.8387489307935518</v>
      </c>
      <c r="AK21" s="2847">
        <v>4.2371171013938369</v>
      </c>
      <c r="AL21" s="2847">
        <v>0.13990480995168328</v>
      </c>
    </row>
    <row r="22" spans="1:38" s="903" customFormat="1" ht="12.75" x14ac:dyDescent="0.2">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row>
    <row r="23" spans="1:38" s="903" customFormat="1" ht="12.75" x14ac:dyDescent="0.2">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row>
    <row r="24" spans="1:38" s="903" customFormat="1" ht="19.5" customHeight="1" x14ac:dyDescent="0.2">
      <c r="C24" s="172" t="s">
        <v>6230</v>
      </c>
      <c r="D24" s="172"/>
    </row>
    <row r="25" spans="1:38" s="903" customFormat="1" ht="19.5" customHeight="1" x14ac:dyDescent="0.2"/>
    <row r="26" spans="1:38" s="903" customFormat="1" ht="27.75" customHeight="1" x14ac:dyDescent="0.2">
      <c r="C26" s="2071" t="s">
        <v>6232</v>
      </c>
      <c r="D26" s="2071"/>
      <c r="E26" s="2071"/>
      <c r="F26" s="2071"/>
      <c r="G26" s="2071"/>
      <c r="H26" s="2071"/>
      <c r="I26" s="2071"/>
      <c r="J26" s="2071"/>
      <c r="K26" s="2071"/>
      <c r="L26" s="2071"/>
      <c r="M26" s="2071"/>
    </row>
    <row r="27" spans="1:38" s="903" customFormat="1" ht="19.5" customHeight="1" x14ac:dyDescent="0.2"/>
    <row r="28" spans="1:38" s="903" customFormat="1" ht="19.5" customHeight="1" x14ac:dyDescent="0.2"/>
    <row r="29" spans="1:38" s="903" customFormat="1" ht="19.5" customHeight="1" x14ac:dyDescent="0.2"/>
    <row r="30" spans="1:38" s="903" customFormat="1" ht="19.5" customHeight="1" x14ac:dyDescent="0.2"/>
    <row r="31" spans="1:38" s="903" customFormat="1" ht="19.5" customHeight="1" x14ac:dyDescent="0.2"/>
    <row r="32" spans="1:38" s="903" customFormat="1" ht="19.5" customHeight="1" x14ac:dyDescent="0.2"/>
    <row r="33" spans="3:3" s="903" customFormat="1" ht="19.5" customHeight="1" x14ac:dyDescent="0.2"/>
    <row r="34" spans="3:3" s="903" customFormat="1" ht="19.5" customHeight="1" x14ac:dyDescent="0.2"/>
    <row r="35" spans="3:3" s="903" customFormat="1" ht="19.5" customHeight="1" x14ac:dyDescent="0.2">
      <c r="C35" s="618"/>
    </row>
    <row r="36" spans="3:3" s="903" customFormat="1" ht="19.5" customHeight="1" x14ac:dyDescent="0.2"/>
    <row r="37" spans="3:3" s="903" customFormat="1" ht="19.5" customHeight="1" x14ac:dyDescent="0.2"/>
    <row r="38" spans="3:3" s="903" customFormat="1" ht="19.5" customHeight="1" x14ac:dyDescent="0.2"/>
    <row r="39" spans="3:3" s="903" customFormat="1" x14ac:dyDescent="0.2"/>
    <row r="40" spans="3:3" s="903" customFormat="1" x14ac:dyDescent="0.2">
      <c r="C40" s="172" t="s">
        <v>6230</v>
      </c>
    </row>
    <row r="41" spans="3:3" s="903" customFormat="1" x14ac:dyDescent="0.2"/>
  </sheetData>
  <mergeCells count="17">
    <mergeCell ref="C26:M26"/>
    <mergeCell ref="A6:B6"/>
    <mergeCell ref="C6:R6"/>
    <mergeCell ref="AG10:AL10"/>
    <mergeCell ref="C10:C11"/>
    <mergeCell ref="D10:D11"/>
    <mergeCell ref="E10:T10"/>
    <mergeCell ref="V10:AB10"/>
    <mergeCell ref="AD10:AE10"/>
    <mergeCell ref="C1:D1"/>
    <mergeCell ref="A3:B3"/>
    <mergeCell ref="C3:R3"/>
    <mergeCell ref="A4:B4"/>
    <mergeCell ref="C4:R4"/>
    <mergeCell ref="A5:B5"/>
    <mergeCell ref="C5:R5"/>
    <mergeCell ref="C9:AL9"/>
  </mergeCells>
  <hyperlinks>
    <hyperlink ref="A1" location="'ODS 3.'!A1" display="REGRESAR"/>
    <hyperlink ref="C1" location="'Metadato 3.6.1'!A1" display="VER METADATO"/>
  </hyperlink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9">
    <tabColor theme="0" tint="-0.499984740745262"/>
  </sheetPr>
  <dimension ref="A1:F41"/>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7" width="40.7109375" style="45" bestFit="1" customWidth="1"/>
    <col min="8" max="16384" width="11.42578125" style="45"/>
  </cols>
  <sheetData>
    <row r="1" spans="1:6" ht="15" x14ac:dyDescent="0.25">
      <c r="B1" s="166" t="s">
        <v>730</v>
      </c>
    </row>
    <row r="2" spans="1:6" ht="12" thickBot="1" x14ac:dyDescent="0.3"/>
    <row r="3" spans="1:6" ht="23.25" customHeight="1" thickBot="1" x14ac:dyDescent="0.3">
      <c r="B3" s="2189" t="s">
        <v>766</v>
      </c>
      <c r="C3" s="2190"/>
      <c r="D3" s="2191"/>
      <c r="F3" s="47" t="s">
        <v>767</v>
      </c>
    </row>
    <row r="4" spans="1:6" ht="15.75" x14ac:dyDescent="0.25">
      <c r="A4" s="48"/>
      <c r="B4" s="2082" t="s">
        <v>856</v>
      </c>
      <c r="C4" s="2082"/>
      <c r="D4" s="910" t="s">
        <v>18</v>
      </c>
    </row>
    <row r="5" spans="1:6" ht="30" x14ac:dyDescent="0.25">
      <c r="B5" s="2082" t="s">
        <v>769</v>
      </c>
      <c r="C5" s="2082"/>
      <c r="D5" s="910" t="s">
        <v>90</v>
      </c>
    </row>
    <row r="6" spans="1:6" ht="15" x14ac:dyDescent="0.25">
      <c r="B6" s="2082" t="s">
        <v>770</v>
      </c>
      <c r="C6" s="2082"/>
      <c r="D6" s="911" t="s">
        <v>154</v>
      </c>
    </row>
    <row r="7" spans="1:6" ht="15" customHeight="1" x14ac:dyDescent="0.25">
      <c r="B7" s="2083" t="s">
        <v>771</v>
      </c>
      <c r="C7" s="2083"/>
      <c r="D7" s="912" t="s">
        <v>155</v>
      </c>
    </row>
    <row r="8" spans="1:6" ht="15" customHeight="1" x14ac:dyDescent="0.25">
      <c r="B8" s="2083" t="s">
        <v>4617</v>
      </c>
      <c r="C8" s="2083"/>
      <c r="D8" s="1285" t="s">
        <v>4658</v>
      </c>
    </row>
    <row r="9" spans="1:6" ht="15" x14ac:dyDescent="0.25">
      <c r="B9" s="913"/>
      <c r="C9" s="913"/>
      <c r="D9" s="913"/>
    </row>
    <row r="10" spans="1:6" ht="23.25" customHeight="1" x14ac:dyDescent="0.25">
      <c r="B10" s="2189" t="s">
        <v>772</v>
      </c>
      <c r="C10" s="2190"/>
      <c r="D10" s="2191"/>
    </row>
    <row r="11" spans="1:6" ht="49.5" customHeight="1" x14ac:dyDescent="0.25">
      <c r="B11" s="2093" t="s">
        <v>773</v>
      </c>
      <c r="C11" s="2094"/>
      <c r="D11" s="235" t="s">
        <v>4513</v>
      </c>
    </row>
    <row r="12" spans="1:6" ht="18.75" customHeight="1" x14ac:dyDescent="0.25">
      <c r="B12" s="2095" t="s">
        <v>775</v>
      </c>
      <c r="C12" s="2095"/>
      <c r="D12" s="914" t="s">
        <v>3954</v>
      </c>
    </row>
    <row r="13" spans="1:6" ht="15" x14ac:dyDescent="0.25">
      <c r="B13" s="2082" t="s">
        <v>776</v>
      </c>
      <c r="C13" s="2082"/>
      <c r="D13" s="915" t="s">
        <v>1121</v>
      </c>
    </row>
    <row r="14" spans="1:6" ht="15" x14ac:dyDescent="0.25">
      <c r="B14" s="2082" t="s">
        <v>777</v>
      </c>
      <c r="C14" s="2096"/>
      <c r="D14" s="915" t="s">
        <v>10</v>
      </c>
    </row>
    <row r="15" spans="1:6" ht="255" x14ac:dyDescent="0.25">
      <c r="B15" s="2082" t="s">
        <v>778</v>
      </c>
      <c r="C15" s="2082"/>
      <c r="D15" s="916" t="s">
        <v>3956</v>
      </c>
    </row>
    <row r="16" spans="1:6" ht="48" customHeight="1" x14ac:dyDescent="0.25">
      <c r="B16" s="2082" t="s">
        <v>779</v>
      </c>
      <c r="C16" s="2082"/>
      <c r="D16" s="234"/>
    </row>
    <row r="17" spans="2:4" ht="15" x14ac:dyDescent="0.25">
      <c r="B17" s="2082" t="s">
        <v>780</v>
      </c>
      <c r="C17" s="2082"/>
      <c r="D17" s="917" t="s">
        <v>1185</v>
      </c>
    </row>
    <row r="18" spans="2:4" ht="15" x14ac:dyDescent="0.25">
      <c r="B18" s="2083" t="s">
        <v>782</v>
      </c>
      <c r="C18" s="2083"/>
      <c r="D18" s="910"/>
    </row>
    <row r="19" spans="2:4" ht="30" x14ac:dyDescent="0.25">
      <c r="B19" s="2084" t="s">
        <v>783</v>
      </c>
      <c r="C19" s="2085"/>
      <c r="D19" s="917" t="s">
        <v>3957</v>
      </c>
    </row>
    <row r="20" spans="2:4" ht="15" x14ac:dyDescent="0.25">
      <c r="B20" s="2082" t="s">
        <v>784</v>
      </c>
      <c r="C20" s="2082"/>
      <c r="D20" s="916" t="s">
        <v>824</v>
      </c>
    </row>
    <row r="21" spans="2:4" ht="15" x14ac:dyDescent="0.25">
      <c r="B21" s="2086" t="s">
        <v>786</v>
      </c>
      <c r="C21" s="918" t="s">
        <v>787</v>
      </c>
      <c r="D21" s="916" t="s">
        <v>4514</v>
      </c>
    </row>
    <row r="22" spans="2:4" ht="15" x14ac:dyDescent="0.25">
      <c r="B22" s="2087"/>
      <c r="C22" s="1390" t="s">
        <v>789</v>
      </c>
      <c r="D22" s="919" t="s">
        <v>4515</v>
      </c>
    </row>
    <row r="23" spans="2:4" ht="15" x14ac:dyDescent="0.25">
      <c r="B23" s="2088" t="s">
        <v>791</v>
      </c>
      <c r="C23" s="2088"/>
      <c r="D23" s="917" t="s">
        <v>1075</v>
      </c>
    </row>
    <row r="24" spans="2:4" ht="15" x14ac:dyDescent="0.25">
      <c r="B24" s="2088" t="s">
        <v>793</v>
      </c>
      <c r="C24" s="2088"/>
      <c r="D24" s="920" t="s">
        <v>1174</v>
      </c>
    </row>
    <row r="25" spans="2:4" ht="15" x14ac:dyDescent="0.25">
      <c r="B25" s="2082" t="s">
        <v>795</v>
      </c>
      <c r="C25" s="2082"/>
      <c r="D25" s="917" t="s">
        <v>23</v>
      </c>
    </row>
    <row r="26" spans="2:4" ht="15" customHeight="1" x14ac:dyDescent="0.25">
      <c r="B26" s="2083" t="s">
        <v>797</v>
      </c>
      <c r="C26" s="2083"/>
      <c r="D26" s="920" t="s">
        <v>1164</v>
      </c>
    </row>
    <row r="27" spans="2:4" ht="15" x14ac:dyDescent="0.25">
      <c r="B27" s="2089" t="s">
        <v>799</v>
      </c>
      <c r="C27" s="2090"/>
      <c r="D27" s="910"/>
    </row>
    <row r="28" spans="2:4" ht="30" x14ac:dyDescent="0.25">
      <c r="B28" s="1391" t="s">
        <v>800</v>
      </c>
      <c r="C28" s="1392"/>
      <c r="D28" s="917" t="s">
        <v>3958</v>
      </c>
    </row>
    <row r="29" spans="2:4" ht="15" x14ac:dyDescent="0.25">
      <c r="B29" s="2122" t="s">
        <v>801</v>
      </c>
      <c r="C29" s="2096"/>
      <c r="D29" s="910"/>
    </row>
    <row r="30" spans="2:4" ht="15" x14ac:dyDescent="0.25">
      <c r="B30" s="922"/>
      <c r="C30" s="922"/>
      <c r="D30" s="923"/>
    </row>
    <row r="31" spans="2:4" ht="23.25" customHeight="1" x14ac:dyDescent="0.25">
      <c r="B31" s="2189" t="s">
        <v>802</v>
      </c>
      <c r="C31" s="2190"/>
      <c r="D31" s="2191"/>
    </row>
    <row r="32" spans="2:4" ht="15" x14ac:dyDescent="0.25">
      <c r="B32" s="2079" t="s">
        <v>4333</v>
      </c>
      <c r="C32" s="2080"/>
      <c r="D32" s="920" t="s">
        <v>1166</v>
      </c>
    </row>
    <row r="33" spans="2:4" ht="15" x14ac:dyDescent="0.25">
      <c r="B33" s="2079" t="s">
        <v>805</v>
      </c>
      <c r="C33" s="2080"/>
      <c r="D33" s="920" t="s">
        <v>1167</v>
      </c>
    </row>
    <row r="34" spans="2:4" ht="15" x14ac:dyDescent="0.25">
      <c r="B34" s="2079" t="s">
        <v>807</v>
      </c>
      <c r="C34" s="2080"/>
      <c r="D34" s="920" t="s">
        <v>808</v>
      </c>
    </row>
    <row r="35" spans="2:4" ht="15" x14ac:dyDescent="0.25">
      <c r="B35" s="2079" t="s">
        <v>809</v>
      </c>
      <c r="C35" s="2080"/>
      <c r="D35" s="920" t="s">
        <v>1175</v>
      </c>
    </row>
    <row r="36" spans="2:4" ht="15" x14ac:dyDescent="0.25">
      <c r="B36" s="2079" t="s">
        <v>811</v>
      </c>
      <c r="C36" s="2080"/>
      <c r="D36" s="924" t="s">
        <v>1169</v>
      </c>
    </row>
    <row r="37" spans="2:4" ht="15" x14ac:dyDescent="0.25">
      <c r="B37" s="2079" t="s">
        <v>4334</v>
      </c>
      <c r="C37" s="2080"/>
      <c r="D37" s="895" t="s">
        <v>4335</v>
      </c>
    </row>
    <row r="38" spans="2:4" ht="15" x14ac:dyDescent="0.25">
      <c r="B38" s="2079" t="s">
        <v>805</v>
      </c>
      <c r="C38" s="2080"/>
      <c r="D38" s="146" t="s">
        <v>4336</v>
      </c>
    </row>
    <row r="39" spans="2:4" ht="15" x14ac:dyDescent="0.25">
      <c r="B39" s="2079" t="s">
        <v>807</v>
      </c>
      <c r="C39" s="2080"/>
      <c r="D39" s="146" t="s">
        <v>1186</v>
      </c>
    </row>
    <row r="40" spans="2:4" ht="15" x14ac:dyDescent="0.25">
      <c r="B40" s="2079" t="s">
        <v>809</v>
      </c>
      <c r="C40" s="2080"/>
      <c r="D40" s="146" t="s">
        <v>3959</v>
      </c>
    </row>
    <row r="41" spans="2:4" ht="15" x14ac:dyDescent="0.25">
      <c r="B41" s="2079" t="s">
        <v>811</v>
      </c>
      <c r="C41" s="2080"/>
      <c r="D41" s="149" t="s">
        <v>4337</v>
      </c>
    </row>
  </sheetData>
  <mergeCells count="35">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8:C38"/>
    <mergeCell ref="B39:C39"/>
    <mergeCell ref="B40:C40"/>
    <mergeCell ref="B41:C41"/>
    <mergeCell ref="B32:C32"/>
    <mergeCell ref="B33:C33"/>
    <mergeCell ref="B34:C34"/>
    <mergeCell ref="B35:C35"/>
    <mergeCell ref="B36:C36"/>
    <mergeCell ref="B37:C37"/>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3.6.1'!A1" display="REGRESAR"/>
    <hyperlink ref="D41" r:id="rId1"/>
    <hyperlink ref="D8" r:id="rId2"/>
    <hyperlink ref="D36" r:id="rId3"/>
  </hyperlinks>
  <pageMargins left="0.7" right="0.7" top="0.75" bottom="0.75" header="0.3" footer="0.3"/>
  <pageSetup orientation="portrait" r:id="rId4"/>
  <drawing r:id="rId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0"/>
  <dimension ref="A1:S42"/>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2" width="15" style="26" customWidth="1"/>
    <col min="3" max="3" width="9" style="26" customWidth="1"/>
    <col min="4" max="4" width="13.28515625" style="26" customWidth="1"/>
    <col min="5" max="18" width="11.42578125" style="26"/>
    <col min="19" max="19" width="11.42578125" style="76"/>
    <col min="20" max="16384" width="11.42578125" style="26"/>
  </cols>
  <sheetData>
    <row r="1" spans="1:19" ht="15" x14ac:dyDescent="0.25">
      <c r="A1" s="25" t="s">
        <v>730</v>
      </c>
      <c r="C1" s="2077" t="s">
        <v>830</v>
      </c>
      <c r="D1" s="2077"/>
    </row>
    <row r="3" spans="1:19" ht="15" x14ac:dyDescent="0.2">
      <c r="A3" s="2184" t="s">
        <v>732</v>
      </c>
      <c r="B3" s="2184"/>
      <c r="C3" s="2184" t="s">
        <v>1156</v>
      </c>
      <c r="D3" s="2185"/>
      <c r="E3" s="2185"/>
      <c r="F3" s="2185"/>
      <c r="G3" s="2185"/>
      <c r="H3" s="2185"/>
      <c r="I3" s="2185"/>
      <c r="J3" s="2185"/>
      <c r="K3" s="2185"/>
      <c r="L3" s="2185"/>
      <c r="M3" s="2185"/>
      <c r="N3" s="2185"/>
      <c r="O3" s="2185"/>
      <c r="P3" s="2185"/>
      <c r="Q3" s="2185"/>
      <c r="R3" s="2185"/>
      <c r="S3" s="73"/>
    </row>
    <row r="4" spans="1:19" ht="31.5" customHeight="1" x14ac:dyDescent="0.2">
      <c r="A4" s="2184" t="s">
        <v>733</v>
      </c>
      <c r="B4" s="2184"/>
      <c r="C4" s="2184" t="s">
        <v>1123</v>
      </c>
      <c r="D4" s="2185"/>
      <c r="E4" s="2185"/>
      <c r="F4" s="2185"/>
      <c r="G4" s="2185"/>
      <c r="H4" s="2185"/>
      <c r="I4" s="2185"/>
      <c r="J4" s="2185"/>
      <c r="K4" s="2185"/>
      <c r="L4" s="2185"/>
      <c r="M4" s="2185"/>
      <c r="N4" s="2185"/>
      <c r="O4" s="2185"/>
      <c r="P4" s="2185"/>
      <c r="Q4" s="2185"/>
      <c r="R4" s="2185"/>
      <c r="S4" s="73"/>
    </row>
    <row r="5" spans="1:19" ht="15" x14ac:dyDescent="0.2">
      <c r="A5" s="2184" t="s">
        <v>735</v>
      </c>
      <c r="B5" s="2184"/>
      <c r="C5" s="2184" t="s">
        <v>1236</v>
      </c>
      <c r="D5" s="2185"/>
      <c r="E5" s="2185"/>
      <c r="F5" s="2185"/>
      <c r="G5" s="2185"/>
      <c r="H5" s="2185"/>
      <c r="I5" s="2185"/>
      <c r="J5" s="2185"/>
      <c r="K5" s="2185"/>
      <c r="L5" s="2185"/>
      <c r="M5" s="2185"/>
      <c r="N5" s="2185"/>
      <c r="O5" s="2185"/>
      <c r="P5" s="2185"/>
      <c r="Q5" s="2185"/>
      <c r="R5" s="2185"/>
      <c r="S5" s="73"/>
    </row>
    <row r="6" spans="1:19" ht="15" x14ac:dyDescent="0.2">
      <c r="A6" s="2184" t="s">
        <v>815</v>
      </c>
      <c r="B6" s="2185"/>
      <c r="C6" s="2184" t="s">
        <v>1237</v>
      </c>
      <c r="D6" s="2185"/>
      <c r="E6" s="2185"/>
      <c r="F6" s="2185"/>
      <c r="G6" s="2185"/>
      <c r="H6" s="2185"/>
      <c r="I6" s="2185"/>
      <c r="J6" s="2185"/>
      <c r="K6" s="2185"/>
      <c r="L6" s="2185"/>
      <c r="M6" s="2185"/>
      <c r="N6" s="2185"/>
      <c r="O6" s="2185"/>
      <c r="P6" s="2185"/>
      <c r="Q6" s="2185"/>
      <c r="R6" s="2185"/>
      <c r="S6" s="73"/>
    </row>
    <row r="7" spans="1:19" x14ac:dyDescent="0.2">
      <c r="C7" s="301"/>
      <c r="D7" s="76"/>
    </row>
    <row r="8" spans="1:19" x14ac:dyDescent="0.2">
      <c r="C8" s="301"/>
      <c r="D8" s="76"/>
    </row>
    <row r="9" spans="1:19" ht="35.25" customHeight="1" x14ac:dyDescent="0.2">
      <c r="C9" s="2232" t="s">
        <v>1238</v>
      </c>
      <c r="D9" s="2232"/>
      <c r="E9" s="2232"/>
      <c r="F9" s="2232"/>
      <c r="G9" s="2232"/>
      <c r="H9" s="2232"/>
      <c r="I9" s="2232"/>
    </row>
    <row r="10" spans="1:19" ht="15" customHeight="1" x14ac:dyDescent="0.2">
      <c r="C10" s="229" t="s">
        <v>739</v>
      </c>
      <c r="D10" s="229" t="s">
        <v>740</v>
      </c>
      <c r="E10" s="229" t="s">
        <v>1239</v>
      </c>
      <c r="F10" s="229" t="s">
        <v>1240</v>
      </c>
      <c r="G10" s="229" t="s">
        <v>1241</v>
      </c>
      <c r="H10" s="229" t="s">
        <v>1242</v>
      </c>
      <c r="I10" s="302" t="s">
        <v>1243</v>
      </c>
    </row>
    <row r="11" spans="1:19" ht="12.75" x14ac:dyDescent="0.2">
      <c r="C11" s="303">
        <v>1986</v>
      </c>
      <c r="D11" s="304">
        <v>28</v>
      </c>
      <c r="E11" s="304">
        <v>19.2</v>
      </c>
      <c r="F11" s="304">
        <v>7.4</v>
      </c>
      <c r="G11" s="304">
        <v>1.2</v>
      </c>
      <c r="H11" s="304" t="s">
        <v>1244</v>
      </c>
      <c r="I11" s="305" t="s">
        <v>1244</v>
      </c>
    </row>
    <row r="12" spans="1:19" ht="12.75" x14ac:dyDescent="0.2">
      <c r="C12" s="303">
        <v>1992</v>
      </c>
      <c r="D12" s="304">
        <v>28</v>
      </c>
      <c r="E12" s="304">
        <v>18</v>
      </c>
      <c r="F12" s="304">
        <v>8.6999999999999993</v>
      </c>
      <c r="G12" s="304">
        <v>1</v>
      </c>
      <c r="H12" s="304" t="s">
        <v>1244</v>
      </c>
      <c r="I12" s="305" t="s">
        <v>1244</v>
      </c>
    </row>
    <row r="13" spans="1:19" ht="12.75" x14ac:dyDescent="0.2">
      <c r="C13" s="303">
        <v>1999</v>
      </c>
      <c r="D13" s="304">
        <v>38</v>
      </c>
      <c r="E13" s="304">
        <v>25.6</v>
      </c>
      <c r="F13" s="304">
        <v>6.9</v>
      </c>
      <c r="G13" s="304">
        <v>5.9</v>
      </c>
      <c r="H13" s="304"/>
      <c r="I13" s="305"/>
    </row>
    <row r="14" spans="1:19" ht="12.75" x14ac:dyDescent="0.2">
      <c r="C14" s="303">
        <v>2009</v>
      </c>
      <c r="D14" s="304">
        <v>33</v>
      </c>
      <c r="E14" s="304">
        <v>24.7</v>
      </c>
      <c r="F14" s="304">
        <v>2.8</v>
      </c>
      <c r="G14" s="304">
        <v>8.1</v>
      </c>
      <c r="H14" s="304">
        <v>0.1</v>
      </c>
      <c r="I14" s="305" t="s">
        <v>1244</v>
      </c>
    </row>
    <row r="15" spans="1:19" ht="12.75" x14ac:dyDescent="0.2">
      <c r="C15" s="303">
        <v>2010</v>
      </c>
      <c r="D15" s="304">
        <v>34</v>
      </c>
      <c r="E15" s="304">
        <v>21.3</v>
      </c>
      <c r="F15" s="304">
        <v>3.4</v>
      </c>
      <c r="G15" s="304">
        <v>9.5</v>
      </c>
      <c r="H15" s="304">
        <v>0.3</v>
      </c>
      <c r="I15" s="305" t="s">
        <v>1244</v>
      </c>
    </row>
    <row r="16" spans="1:19" ht="12.75" x14ac:dyDescent="0.2">
      <c r="C16" s="306">
        <v>2015</v>
      </c>
      <c r="D16" s="307">
        <v>35.299999999999997</v>
      </c>
      <c r="E16" s="307">
        <v>22.7</v>
      </c>
      <c r="F16" s="307">
        <v>3.2</v>
      </c>
      <c r="G16" s="307">
        <v>9.1999999999999993</v>
      </c>
      <c r="H16" s="307" t="s">
        <v>1244</v>
      </c>
      <c r="I16" s="307">
        <v>0.3</v>
      </c>
    </row>
    <row r="17" spans="3:10" x14ac:dyDescent="0.2">
      <c r="C17" s="301" t="s">
        <v>1245</v>
      </c>
      <c r="D17" s="76"/>
    </row>
    <row r="18" spans="3:10" x14ac:dyDescent="0.2">
      <c r="C18" s="301"/>
      <c r="D18" s="76"/>
    </row>
    <row r="19" spans="3:10" x14ac:dyDescent="0.2">
      <c r="C19" s="308"/>
      <c r="D19" s="76"/>
    </row>
    <row r="20" spans="3:10" ht="31.5" customHeight="1" x14ac:dyDescent="0.2">
      <c r="C20" s="2071" t="s">
        <v>1246</v>
      </c>
      <c r="D20" s="2071"/>
      <c r="E20" s="2071"/>
      <c r="F20" s="2071"/>
      <c r="G20" s="2071"/>
      <c r="H20" s="2071"/>
      <c r="I20" s="2071"/>
      <c r="J20" s="2071"/>
    </row>
    <row r="21" spans="3:10" x14ac:dyDescent="0.2">
      <c r="C21" s="301"/>
      <c r="D21" s="76"/>
    </row>
    <row r="22" spans="3:10" x14ac:dyDescent="0.2">
      <c r="C22" s="301"/>
      <c r="D22" s="76"/>
    </row>
    <row r="23" spans="3:10" x14ac:dyDescent="0.2">
      <c r="C23" s="308"/>
      <c r="D23" s="76"/>
    </row>
    <row r="24" spans="3:10" x14ac:dyDescent="0.2">
      <c r="C24" s="301"/>
      <c r="D24" s="76"/>
    </row>
    <row r="25" spans="3:10" x14ac:dyDescent="0.2">
      <c r="C25" s="301"/>
      <c r="D25" s="76"/>
    </row>
    <row r="26" spans="3:10" x14ac:dyDescent="0.2">
      <c r="C26" s="301"/>
      <c r="D26" s="76"/>
    </row>
    <row r="27" spans="3:10" x14ac:dyDescent="0.2">
      <c r="C27" s="308"/>
      <c r="D27" s="76"/>
    </row>
    <row r="28" spans="3:10" x14ac:dyDescent="0.2">
      <c r="C28" s="301"/>
      <c r="D28" s="76"/>
    </row>
    <row r="29" spans="3:10" x14ac:dyDescent="0.2">
      <c r="C29" s="76"/>
      <c r="D29" s="76"/>
    </row>
    <row r="42" spans="3:3" ht="12.75" x14ac:dyDescent="0.2">
      <c r="C42" s="240" t="s">
        <v>1247</v>
      </c>
    </row>
  </sheetData>
  <mergeCells count="11">
    <mergeCell ref="A6:B6"/>
    <mergeCell ref="C6:R6"/>
    <mergeCell ref="C9:I9"/>
    <mergeCell ref="C20:J20"/>
    <mergeCell ref="C1:D1"/>
    <mergeCell ref="A3:B3"/>
    <mergeCell ref="C3:R3"/>
    <mergeCell ref="A4:B4"/>
    <mergeCell ref="C4:R4"/>
    <mergeCell ref="A5:B5"/>
    <mergeCell ref="C5:R5"/>
  </mergeCells>
  <hyperlinks>
    <hyperlink ref="A1" location="'ODS 3.'!A1" display="REGRESAR"/>
    <hyperlink ref="C1" location="'Metadato 3.7.1'!A1" display="VER METADATO"/>
  </hyperlinks>
  <pageMargins left="0.7" right="0.7" top="0.75" bottom="0.75" header="0.3" footer="0.3"/>
  <pageSetup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1">
    <tabColor theme="0" tint="-0.499984740745262"/>
  </sheetPr>
  <dimension ref="A1:F41"/>
  <sheetViews>
    <sheetView showGridLines="0" zoomScaleNormal="100" zoomScaleSheetLayoutView="70" workbookViewId="0">
      <pane ySplit="1" topLeftCell="A2" activePane="bottomLeft" state="frozen"/>
      <selection pane="bottomLeft"/>
    </sheetView>
  </sheetViews>
  <sheetFormatPr baseColWidth="10" defaultColWidth="11.42578125" defaultRowHeight="11.25" x14ac:dyDescent="0.25"/>
  <cols>
    <col min="1" max="1" width="9"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21" customHeight="1" x14ac:dyDescent="0.25">
      <c r="A4" s="48"/>
      <c r="B4" s="2082" t="s">
        <v>856</v>
      </c>
      <c r="C4" s="2082"/>
      <c r="D4" s="49" t="s">
        <v>18</v>
      </c>
    </row>
    <row r="5" spans="1:6" ht="45" x14ac:dyDescent="0.25">
      <c r="B5" s="2082" t="s">
        <v>769</v>
      </c>
      <c r="C5" s="2082"/>
      <c r="D5" s="49" t="s">
        <v>93</v>
      </c>
    </row>
    <row r="6" spans="1:6" ht="15" x14ac:dyDescent="0.25">
      <c r="B6" s="2082" t="s">
        <v>770</v>
      </c>
      <c r="C6" s="2082"/>
      <c r="D6" s="50" t="s">
        <v>157</v>
      </c>
    </row>
    <row r="7" spans="1:6" ht="30.75" customHeight="1" x14ac:dyDescent="0.25">
      <c r="B7" s="2083" t="s">
        <v>771</v>
      </c>
      <c r="C7" s="2083"/>
      <c r="D7" s="94" t="s">
        <v>158</v>
      </c>
    </row>
    <row r="8" spans="1:6" ht="15" x14ac:dyDescent="0.25">
      <c r="B8" s="2083" t="s">
        <v>4617</v>
      </c>
      <c r="C8" s="2083"/>
      <c r="D8" s="1287" t="s">
        <v>4659</v>
      </c>
    </row>
    <row r="9" spans="1:6" ht="15" x14ac:dyDescent="0.25">
      <c r="B9" s="52"/>
      <c r="C9" s="52"/>
      <c r="D9" s="52"/>
    </row>
    <row r="10" spans="1:6" ht="23.25" customHeight="1" x14ac:dyDescent="0.25">
      <c r="B10" s="2081" t="s">
        <v>772</v>
      </c>
      <c r="C10" s="2081"/>
      <c r="D10" s="2081"/>
    </row>
    <row r="11" spans="1:6" ht="17.25" customHeight="1" x14ac:dyDescent="0.25">
      <c r="B11" s="2093" t="s">
        <v>773</v>
      </c>
      <c r="C11" s="2094"/>
      <c r="D11" s="49" t="s">
        <v>841</v>
      </c>
    </row>
    <row r="12" spans="1:6" ht="30" x14ac:dyDescent="0.25">
      <c r="B12" s="2095" t="s">
        <v>775</v>
      </c>
      <c r="C12" s="2095"/>
      <c r="D12" s="53" t="s">
        <v>1237</v>
      </c>
    </row>
    <row r="13" spans="1:6" ht="15" x14ac:dyDescent="0.25">
      <c r="B13" s="2082" t="s">
        <v>776</v>
      </c>
      <c r="C13" s="2082"/>
      <c r="D13" s="54" t="s">
        <v>1124</v>
      </c>
    </row>
    <row r="14" spans="1:6" ht="15" x14ac:dyDescent="0.25">
      <c r="B14" s="2082" t="s">
        <v>777</v>
      </c>
      <c r="C14" s="2096"/>
      <c r="D14" s="54" t="s">
        <v>22</v>
      </c>
    </row>
    <row r="15" spans="1:6" ht="321" customHeight="1" x14ac:dyDescent="0.25">
      <c r="B15" s="2082" t="s">
        <v>778</v>
      </c>
      <c r="C15" s="2082"/>
      <c r="D15" s="56" t="s">
        <v>4516</v>
      </c>
    </row>
    <row r="16" spans="1:6" ht="162.75" customHeight="1" x14ac:dyDescent="0.25">
      <c r="B16" s="2082" t="s">
        <v>779</v>
      </c>
      <c r="C16" s="2082"/>
      <c r="D16" s="145" t="s">
        <v>1248</v>
      </c>
    </row>
    <row r="17" spans="1:4" ht="15" x14ac:dyDescent="0.25">
      <c r="B17" s="2082" t="s">
        <v>780</v>
      </c>
      <c r="C17" s="2082"/>
      <c r="D17" s="57" t="s">
        <v>857</v>
      </c>
    </row>
    <row r="18" spans="1:4" ht="15" x14ac:dyDescent="0.25">
      <c r="B18" s="2083" t="s">
        <v>782</v>
      </c>
      <c r="C18" s="2083"/>
      <c r="D18" s="49"/>
    </row>
    <row r="19" spans="1:4" ht="39" customHeight="1" x14ac:dyDescent="0.25">
      <c r="B19" s="2084" t="s">
        <v>783</v>
      </c>
      <c r="C19" s="2085"/>
      <c r="D19" s="57" t="s">
        <v>1249</v>
      </c>
    </row>
    <row r="20" spans="1:4" ht="15" x14ac:dyDescent="0.25">
      <c r="B20" s="2082" t="s">
        <v>784</v>
      </c>
      <c r="C20" s="2082"/>
      <c r="D20" s="57" t="s">
        <v>857</v>
      </c>
    </row>
    <row r="21" spans="1:4" ht="15" x14ac:dyDescent="0.25">
      <c r="B21" s="2086" t="s">
        <v>786</v>
      </c>
      <c r="C21" s="58" t="s">
        <v>787</v>
      </c>
      <c r="D21" s="56" t="s">
        <v>824</v>
      </c>
    </row>
    <row r="22" spans="1:4" ht="15" x14ac:dyDescent="0.25">
      <c r="B22" s="2087"/>
      <c r="C22" s="59" t="s">
        <v>789</v>
      </c>
      <c r="D22" s="57" t="s">
        <v>1250</v>
      </c>
    </row>
    <row r="23" spans="1:4" ht="15" x14ac:dyDescent="0.25">
      <c r="B23" s="2088" t="s">
        <v>791</v>
      </c>
      <c r="C23" s="2088"/>
      <c r="D23" s="57" t="s">
        <v>1020</v>
      </c>
    </row>
    <row r="24" spans="1:4" ht="15" x14ac:dyDescent="0.25">
      <c r="B24" s="2088" t="s">
        <v>793</v>
      </c>
      <c r="C24" s="2088"/>
      <c r="D24" s="61" t="s">
        <v>1186</v>
      </c>
    </row>
    <row r="25" spans="1:4" ht="15" x14ac:dyDescent="0.25">
      <c r="B25" s="2082" t="s">
        <v>795</v>
      </c>
      <c r="C25" s="2082"/>
      <c r="D25" s="57" t="s">
        <v>17</v>
      </c>
    </row>
    <row r="26" spans="1:4" ht="15" customHeight="1" x14ac:dyDescent="0.25">
      <c r="B26" s="2083" t="s">
        <v>797</v>
      </c>
      <c r="C26" s="2083"/>
      <c r="D26" s="61" t="s">
        <v>1251</v>
      </c>
    </row>
    <row r="27" spans="1:4" ht="15" x14ac:dyDescent="0.25">
      <c r="B27" s="2089" t="s">
        <v>799</v>
      </c>
      <c r="C27" s="2090"/>
      <c r="D27" s="49"/>
    </row>
    <row r="28" spans="1:4" ht="30" x14ac:dyDescent="0.25">
      <c r="B28" s="62" t="s">
        <v>800</v>
      </c>
      <c r="C28" s="63"/>
      <c r="D28" s="57" t="s">
        <v>1252</v>
      </c>
    </row>
    <row r="29" spans="1:4" ht="15" x14ac:dyDescent="0.25">
      <c r="B29" s="2091" t="s">
        <v>801</v>
      </c>
      <c r="C29" s="2092"/>
      <c r="D29" s="64"/>
    </row>
    <row r="30" spans="1:4" ht="15" x14ac:dyDescent="0.25">
      <c r="B30" s="65"/>
      <c r="C30" s="65"/>
      <c r="D30" s="66"/>
    </row>
    <row r="31" spans="1:4" ht="23.25" customHeight="1" x14ac:dyDescent="0.25">
      <c r="A31" s="309"/>
      <c r="B31" s="2081" t="s">
        <v>802</v>
      </c>
      <c r="C31" s="2081"/>
      <c r="D31" s="2081"/>
    </row>
    <row r="32" spans="1:4" ht="15" x14ac:dyDescent="0.25">
      <c r="A32" s="309"/>
      <c r="B32" s="2079" t="s">
        <v>803</v>
      </c>
      <c r="C32" s="2080"/>
      <c r="D32" s="146" t="s">
        <v>1253</v>
      </c>
    </row>
    <row r="33" spans="1:4" ht="15" x14ac:dyDescent="0.25">
      <c r="A33" s="309"/>
      <c r="B33" s="2079" t="s">
        <v>805</v>
      </c>
      <c r="C33" s="2080"/>
      <c r="D33" s="146" t="s">
        <v>1254</v>
      </c>
    </row>
    <row r="34" spans="1:4" ht="15" x14ac:dyDescent="0.25">
      <c r="A34" s="309"/>
      <c r="B34" s="2079" t="s">
        <v>807</v>
      </c>
      <c r="C34" s="2080"/>
      <c r="D34" s="146" t="s">
        <v>1186</v>
      </c>
    </row>
    <row r="35" spans="1:4" ht="15" x14ac:dyDescent="0.25">
      <c r="A35" s="310"/>
      <c r="B35" s="2079" t="s">
        <v>809</v>
      </c>
      <c r="C35" s="2080"/>
      <c r="D35" s="146" t="s">
        <v>1255</v>
      </c>
    </row>
    <row r="36" spans="1:4" ht="15" x14ac:dyDescent="0.25">
      <c r="A36" s="309"/>
      <c r="B36" s="2079" t="s">
        <v>811</v>
      </c>
      <c r="C36" s="2080"/>
      <c r="D36" s="149" t="s">
        <v>1256</v>
      </c>
    </row>
    <row r="37" spans="1:4" x14ac:dyDescent="0.25">
      <c r="A37" s="309"/>
      <c r="B37" s="271"/>
    </row>
    <row r="38" spans="1:4" x14ac:dyDescent="0.25">
      <c r="A38" s="309"/>
      <c r="B38" s="271"/>
    </row>
    <row r="39" spans="1:4" x14ac:dyDescent="0.25">
      <c r="A39" s="310"/>
      <c r="B39" s="271"/>
    </row>
    <row r="40" spans="1:4" x14ac:dyDescent="0.25">
      <c r="A40" s="309"/>
      <c r="B40" s="271"/>
    </row>
    <row r="41" spans="1:4" x14ac:dyDescent="0.25">
      <c r="A41" s="271"/>
      <c r="B41" s="271"/>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3.7.1'!A1" display="REGRESAR"/>
    <hyperlink ref="D36" r:id="rId1"/>
    <hyperlink ref="D8" r:id="rId2"/>
  </hyperlinks>
  <pageMargins left="0.7" right="0.7" top="0.75" bottom="0.75" header="0.3" footer="0.3"/>
  <pageSetup orientation="portrait" r:id="rId3"/>
  <drawing r:id="rId4"/>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2"/>
  <dimension ref="A1:AE42"/>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2" width="15.28515625" style="26" customWidth="1"/>
    <col min="3" max="3" width="9" style="26" customWidth="1"/>
    <col min="4" max="4" width="8" style="26" customWidth="1"/>
    <col min="5" max="5" width="7.85546875" style="26" customWidth="1"/>
    <col min="6" max="6" width="8.42578125" style="26" customWidth="1"/>
    <col min="7" max="7" width="1" style="26" customWidth="1"/>
    <col min="8" max="8" width="6.28515625" style="26" customWidth="1"/>
    <col min="9" max="9" width="5.28515625" style="26" customWidth="1"/>
    <col min="10" max="10" width="7" style="26" customWidth="1"/>
    <col min="11" max="11" width="5.42578125" style="903" customWidth="1"/>
    <col min="12" max="12" width="6.140625" style="26" customWidth="1"/>
    <col min="13" max="13" width="7" style="26" customWidth="1"/>
    <col min="14" max="14" width="6" style="26" customWidth="1"/>
    <col min="15" max="15" width="7" style="26" customWidth="1"/>
    <col min="16" max="16" width="6.28515625" style="26" customWidth="1"/>
    <col min="17" max="17" width="2.140625" style="26" customWidth="1"/>
    <col min="18" max="18" width="11.42578125" style="26" customWidth="1"/>
    <col min="19" max="19" width="8" style="26" customWidth="1"/>
    <col min="20" max="20" width="1.85546875" style="903" customWidth="1"/>
    <col min="21" max="21" width="11.42578125" style="26"/>
    <col min="22" max="22" width="1.140625" style="26" customWidth="1"/>
    <col min="23" max="23" width="10.7109375" style="26" customWidth="1"/>
    <col min="24" max="24" width="1.85546875" style="26" customWidth="1"/>
    <col min="25" max="25" width="7.5703125" style="26" customWidth="1"/>
    <col min="26" max="26" width="8" style="26" customWidth="1"/>
    <col min="27" max="27" width="10.140625" style="26" customWidth="1"/>
    <col min="28" max="28" width="10.42578125" style="26" customWidth="1"/>
    <col min="29" max="29" width="11.140625" style="26" customWidth="1"/>
    <col min="30" max="16384" width="11.42578125" style="26"/>
  </cols>
  <sheetData>
    <row r="1" spans="1:31" ht="15" x14ac:dyDescent="0.25">
      <c r="A1" s="25" t="s">
        <v>730</v>
      </c>
      <c r="C1" s="2077" t="s">
        <v>830</v>
      </c>
      <c r="D1" s="2077"/>
    </row>
    <row r="3" spans="1:31" ht="13.5" customHeight="1" x14ac:dyDescent="0.2">
      <c r="A3" s="2184" t="s">
        <v>732</v>
      </c>
      <c r="B3" s="2184"/>
      <c r="C3" s="2184" t="s">
        <v>1156</v>
      </c>
      <c r="D3" s="2185"/>
      <c r="E3" s="2185"/>
      <c r="F3" s="2185"/>
      <c r="G3" s="2185"/>
      <c r="H3" s="2185"/>
      <c r="I3" s="2185"/>
      <c r="J3" s="2185"/>
      <c r="K3" s="2185"/>
      <c r="L3" s="2185"/>
      <c r="M3" s="2185"/>
      <c r="N3" s="2185"/>
      <c r="O3" s="2185"/>
      <c r="P3" s="2185"/>
      <c r="Q3" s="2185"/>
      <c r="R3" s="73"/>
    </row>
    <row r="4" spans="1:31" ht="27" customHeight="1" x14ac:dyDescent="0.2">
      <c r="A4" s="2184" t="s">
        <v>733</v>
      </c>
      <c r="B4" s="2184"/>
      <c r="C4" s="2184" t="s">
        <v>1123</v>
      </c>
      <c r="D4" s="2185"/>
      <c r="E4" s="2185"/>
      <c r="F4" s="2185"/>
      <c r="G4" s="2185"/>
      <c r="H4" s="2185"/>
      <c r="I4" s="2185"/>
      <c r="J4" s="2185"/>
      <c r="K4" s="2185"/>
      <c r="L4" s="2185"/>
      <c r="M4" s="2185"/>
      <c r="N4" s="2185"/>
      <c r="O4" s="2185"/>
      <c r="P4" s="2185"/>
      <c r="Q4" s="2185"/>
      <c r="R4" s="73"/>
    </row>
    <row r="5" spans="1:31" ht="12.75" customHeight="1" x14ac:dyDescent="0.2">
      <c r="A5" s="2184" t="s">
        <v>735</v>
      </c>
      <c r="B5" s="2184"/>
      <c r="C5" s="2184" t="s">
        <v>1257</v>
      </c>
      <c r="D5" s="2185"/>
      <c r="E5" s="2185"/>
      <c r="F5" s="2185"/>
      <c r="G5" s="2185"/>
      <c r="H5" s="2185"/>
      <c r="I5" s="2185"/>
      <c r="J5" s="2185"/>
      <c r="K5" s="2185"/>
      <c r="L5" s="2185"/>
      <c r="M5" s="2185"/>
      <c r="N5" s="2185"/>
      <c r="O5" s="2185"/>
      <c r="P5" s="2185"/>
      <c r="Q5" s="2185"/>
      <c r="R5" s="73"/>
    </row>
    <row r="6" spans="1:31" ht="12.75" customHeight="1" x14ac:dyDescent="0.2">
      <c r="A6" s="2184" t="s">
        <v>815</v>
      </c>
      <c r="B6" s="2185"/>
      <c r="C6" s="2184" t="s">
        <v>1258</v>
      </c>
      <c r="D6" s="2185"/>
      <c r="E6" s="2185"/>
      <c r="F6" s="2185"/>
      <c r="G6" s="2185"/>
      <c r="H6" s="2185"/>
      <c r="I6" s="2185"/>
      <c r="J6" s="2185"/>
      <c r="K6" s="2185"/>
      <c r="L6" s="2185"/>
      <c r="M6" s="2185"/>
      <c r="N6" s="2185"/>
      <c r="O6" s="2185"/>
      <c r="P6" s="2185"/>
      <c r="Q6" s="2185"/>
      <c r="R6" s="73"/>
    </row>
    <row r="9" spans="1:31" s="903" customFormat="1" ht="12.75" customHeight="1" x14ac:dyDescent="0.2">
      <c r="C9" s="2115" t="s">
        <v>1258</v>
      </c>
      <c r="D9" s="2115"/>
      <c r="E9" s="2115"/>
      <c r="F9" s="2115"/>
      <c r="G9" s="2115"/>
      <c r="H9" s="2115"/>
      <c r="I9" s="2115"/>
      <c r="J9" s="2115"/>
      <c r="K9" s="2115"/>
      <c r="L9" s="2115"/>
      <c r="M9" s="2115"/>
      <c r="N9" s="2115"/>
      <c r="O9" s="2115"/>
      <c r="P9" s="2115"/>
      <c r="Q9" s="2115"/>
      <c r="R9" s="2115"/>
      <c r="S9" s="2115"/>
      <c r="T9" s="2115"/>
      <c r="U9" s="2115"/>
      <c r="V9" s="2115"/>
      <c r="W9" s="2115"/>
      <c r="X9" s="2115"/>
      <c r="Y9" s="2115"/>
      <c r="Z9" s="2115"/>
      <c r="AA9" s="2115"/>
      <c r="AB9" s="2115"/>
      <c r="AC9" s="2115"/>
      <c r="AD9" s="2115"/>
      <c r="AE9" s="2115"/>
    </row>
    <row r="10" spans="1:31" s="903" customFormat="1" ht="12.75" customHeight="1" x14ac:dyDescent="0.2">
      <c r="C10" s="2196" t="s">
        <v>867</v>
      </c>
      <c r="D10" s="2196" t="s">
        <v>740</v>
      </c>
      <c r="E10" s="2193" t="s">
        <v>1223</v>
      </c>
      <c r="F10" s="2193"/>
      <c r="G10" s="2853"/>
      <c r="H10" s="2193" t="s">
        <v>4338</v>
      </c>
      <c r="I10" s="2193"/>
      <c r="J10" s="2193"/>
      <c r="K10" s="2193"/>
      <c r="L10" s="2193"/>
      <c r="M10" s="2193"/>
      <c r="N10" s="2193"/>
      <c r="O10" s="2193"/>
      <c r="P10" s="2193"/>
      <c r="Q10" s="2853"/>
      <c r="R10" s="2193" t="s">
        <v>5030</v>
      </c>
      <c r="S10" s="2193"/>
      <c r="T10" s="2853"/>
      <c r="U10" s="2193" t="s">
        <v>744</v>
      </c>
      <c r="V10" s="2193"/>
      <c r="W10" s="2193"/>
      <c r="X10" s="2853"/>
      <c r="Y10" s="2193" t="s">
        <v>4233</v>
      </c>
      <c r="Z10" s="2193"/>
      <c r="AA10" s="2193"/>
      <c r="AB10" s="2193"/>
      <c r="AC10" s="2193"/>
      <c r="AD10" s="2193"/>
      <c r="AE10" s="2193"/>
    </row>
    <row r="11" spans="1:31" s="903" customFormat="1" ht="38.25" customHeight="1" x14ac:dyDescent="0.2">
      <c r="C11" s="2182"/>
      <c r="D11" s="2182"/>
      <c r="E11" s="2854" t="s">
        <v>4248</v>
      </c>
      <c r="F11" s="2854" t="s">
        <v>4249</v>
      </c>
      <c r="G11" s="2854"/>
      <c r="H11" s="2854">
        <v>10</v>
      </c>
      <c r="I11" s="2854">
        <v>11</v>
      </c>
      <c r="J11" s="2854">
        <v>12</v>
      </c>
      <c r="K11" s="2854">
        <v>13</v>
      </c>
      <c r="L11" s="2861">
        <v>14</v>
      </c>
      <c r="M11" s="2854">
        <v>15</v>
      </c>
      <c r="N11" s="2854">
        <v>16</v>
      </c>
      <c r="O11" s="2854">
        <v>17</v>
      </c>
      <c r="P11" s="2854">
        <v>19</v>
      </c>
      <c r="Q11" s="2854"/>
      <c r="R11" s="2854" t="s">
        <v>4339</v>
      </c>
      <c r="S11" s="2854" t="s">
        <v>4340</v>
      </c>
      <c r="T11" s="2854"/>
      <c r="U11" s="2195" t="s">
        <v>4341</v>
      </c>
      <c r="V11" s="2195"/>
      <c r="W11" s="2854" t="s">
        <v>758</v>
      </c>
      <c r="X11" s="2854"/>
      <c r="Y11" s="2854" t="s">
        <v>922</v>
      </c>
      <c r="Z11" s="2854" t="s">
        <v>923</v>
      </c>
      <c r="AA11" s="2854" t="s">
        <v>924</v>
      </c>
      <c r="AB11" s="2854" t="s">
        <v>925</v>
      </c>
      <c r="AC11" s="2854" t="s">
        <v>926</v>
      </c>
      <c r="AD11" s="2854" t="s">
        <v>1837</v>
      </c>
      <c r="AE11" s="2854" t="s">
        <v>928</v>
      </c>
    </row>
    <row r="12" spans="1:31" s="903" customFormat="1" ht="12.75" x14ac:dyDescent="0.2">
      <c r="C12" s="2859"/>
      <c r="D12" s="2859"/>
      <c r="E12" s="2860"/>
      <c r="F12" s="2860"/>
      <c r="G12" s="2860"/>
      <c r="H12" s="2860"/>
      <c r="I12" s="2860"/>
      <c r="J12" s="2860"/>
      <c r="K12" s="2860"/>
      <c r="L12" s="2860"/>
      <c r="M12" s="2860"/>
      <c r="N12" s="2860"/>
      <c r="O12" s="2860"/>
      <c r="P12" s="2860"/>
      <c r="Q12" s="2860"/>
      <c r="R12" s="2860"/>
      <c r="S12" s="2860"/>
      <c r="T12" s="2860"/>
      <c r="U12" s="2860"/>
      <c r="V12" s="2860"/>
      <c r="W12" s="2860"/>
      <c r="X12" s="2860"/>
      <c r="Y12" s="2860"/>
      <c r="Z12" s="2860"/>
      <c r="AA12" s="2860"/>
      <c r="AB12" s="2860"/>
      <c r="AC12" s="2860"/>
      <c r="AD12" s="2860"/>
      <c r="AE12" s="2860"/>
    </row>
    <row r="13" spans="1:31" s="903" customFormat="1" ht="12.75" x14ac:dyDescent="0.2">
      <c r="C13" s="2855">
        <v>2010</v>
      </c>
      <c r="D13" s="2856">
        <v>33.162043504290565</v>
      </c>
      <c r="E13" s="2856">
        <v>2.1834505644397848</v>
      </c>
      <c r="F13" s="2856">
        <v>62.93969726323617</v>
      </c>
      <c r="G13" s="2856"/>
      <c r="H13" s="2856">
        <v>2.5373626652457435E-2</v>
      </c>
      <c r="I13" s="2856">
        <v>5.2204327738769547E-2</v>
      </c>
      <c r="J13" s="2856">
        <v>0.30980533897867507</v>
      </c>
      <c r="K13" s="2856">
        <v>2.0187746038154839</v>
      </c>
      <c r="L13" s="2857">
        <v>8.2685547358518594</v>
      </c>
      <c r="M13" s="2856">
        <v>24.574298664706603</v>
      </c>
      <c r="N13" s="2856">
        <v>46.609435689369384</v>
      </c>
      <c r="O13" s="2856">
        <v>65.042826552462529</v>
      </c>
      <c r="P13" s="2856">
        <v>95.324744644200209</v>
      </c>
      <c r="Q13" s="2856"/>
      <c r="R13" s="2856">
        <v>116.07214128916384</v>
      </c>
      <c r="S13" s="2856">
        <v>60.843643983236873</v>
      </c>
      <c r="T13" s="2856"/>
      <c r="U13" s="2856">
        <v>1.169926162442626</v>
      </c>
      <c r="V13" s="2856"/>
      <c r="W13" s="2856">
        <v>31.897325883057277</v>
      </c>
      <c r="X13" s="2856"/>
      <c r="Y13" s="2856">
        <v>29.897594852277635</v>
      </c>
      <c r="Z13" s="2856">
        <v>33.105222408152052</v>
      </c>
      <c r="AA13" s="2856">
        <v>27.165381202648284</v>
      </c>
      <c r="AB13" s="2856">
        <v>28.846153846153847</v>
      </c>
      <c r="AC13" s="2856">
        <v>38.471814052898743</v>
      </c>
      <c r="AD13" s="2856">
        <v>36.891998376274508</v>
      </c>
      <c r="AE13" s="2856">
        <v>44.888321326169191</v>
      </c>
    </row>
    <row r="14" spans="1:31" s="903" customFormat="1" ht="12.75" x14ac:dyDescent="0.2">
      <c r="C14" s="2858">
        <v>2011</v>
      </c>
      <c r="D14" s="2856">
        <v>34.790584224902972</v>
      </c>
      <c r="E14" s="2856">
        <v>2.4507797470426915</v>
      </c>
      <c r="F14" s="2856">
        <v>65.670358446228178</v>
      </c>
      <c r="G14" s="2856"/>
      <c r="H14" s="2856">
        <v>0</v>
      </c>
      <c r="I14" s="2856">
        <v>0</v>
      </c>
      <c r="J14" s="2856">
        <v>0.23419203747072601</v>
      </c>
      <c r="K14" s="2856">
        <v>2.2920422353850114</v>
      </c>
      <c r="L14" s="2857">
        <v>9.5856291040833277</v>
      </c>
      <c r="M14" s="2856">
        <v>25.967300436487388</v>
      </c>
      <c r="N14" s="2856">
        <v>49.763495391817429</v>
      </c>
      <c r="O14" s="2856">
        <v>68.085629921259837</v>
      </c>
      <c r="P14" s="2856">
        <v>98.528875379939208</v>
      </c>
      <c r="Q14" s="2856"/>
      <c r="R14" s="2856">
        <v>121.80078323174314</v>
      </c>
      <c r="S14" s="2856">
        <v>61.78383903513047</v>
      </c>
      <c r="T14" s="2856"/>
      <c r="U14" s="2856">
        <v>1.227079725194121</v>
      </c>
      <c r="V14" s="2856"/>
      <c r="W14" s="2856">
        <v>33.433549009464258</v>
      </c>
      <c r="X14" s="2856"/>
      <c r="Y14" s="2856">
        <v>30.007371065792707</v>
      </c>
      <c r="Z14" s="2856">
        <v>34.439332161248892</v>
      </c>
      <c r="AA14" s="2856">
        <v>29.753966429064153</v>
      </c>
      <c r="AB14" s="2856">
        <v>28.794520547945208</v>
      </c>
      <c r="AC14" s="2856">
        <v>40.085373174147932</v>
      </c>
      <c r="AD14" s="2856">
        <v>42.743586082155268</v>
      </c>
      <c r="AE14" s="2856">
        <v>47.348892878515862</v>
      </c>
    </row>
    <row r="15" spans="1:31" s="903" customFormat="1" ht="12.75" x14ac:dyDescent="0.2">
      <c r="C15" s="2855">
        <v>2012</v>
      </c>
      <c r="D15" s="2856">
        <v>35.955923440493308</v>
      </c>
      <c r="E15" s="2856">
        <v>2.7159315853292574</v>
      </c>
      <c r="F15" s="2856">
        <v>67.449698168339836</v>
      </c>
      <c r="G15" s="2856"/>
      <c r="H15" s="2856">
        <v>0</v>
      </c>
      <c r="I15" s="2856">
        <v>5.1267019962819495E-2</v>
      </c>
      <c r="J15" s="2856">
        <v>0.40335333005807983</v>
      </c>
      <c r="K15" s="2856">
        <v>2.1791159999388885</v>
      </c>
      <c r="L15" s="2857">
        <v>10.835346598783861</v>
      </c>
      <c r="M15" s="2856">
        <v>28.507742709569989</v>
      </c>
      <c r="N15" s="2856">
        <v>49.413521430172452</v>
      </c>
      <c r="O15" s="2856">
        <v>73.980863970647832</v>
      </c>
      <c r="P15" s="2856">
        <v>99.127477062697167</v>
      </c>
      <c r="Q15" s="2856"/>
      <c r="R15" s="2856">
        <v>125.26701793627787</v>
      </c>
      <c r="S15" s="2856">
        <v>59.634029977153112</v>
      </c>
      <c r="T15" s="2856"/>
      <c r="U15" s="2856">
        <v>1.1700363613429339</v>
      </c>
      <c r="V15" s="2856"/>
      <c r="W15" s="2856">
        <v>34.6219811233588</v>
      </c>
      <c r="X15" s="2856"/>
      <c r="Y15" s="2856">
        <v>30.934898079263622</v>
      </c>
      <c r="Z15" s="2856">
        <v>35.881807008302602</v>
      </c>
      <c r="AA15" s="2856">
        <v>30.131341746072621</v>
      </c>
      <c r="AB15" s="2856">
        <v>29.410962267754346</v>
      </c>
      <c r="AC15" s="2856">
        <v>42.127859394915141</v>
      </c>
      <c r="AD15" s="2856">
        <v>42.873530255233725</v>
      </c>
      <c r="AE15" s="2856">
        <v>49.829907527190841</v>
      </c>
    </row>
    <row r="16" spans="1:31" s="903" customFormat="1" ht="12.75" x14ac:dyDescent="0.2">
      <c r="C16" s="2855">
        <v>2013</v>
      </c>
      <c r="D16" s="2856">
        <v>33.199310727943953</v>
      </c>
      <c r="E16" s="2856">
        <v>2.5157387737297903</v>
      </c>
      <c r="F16" s="2856">
        <v>61.856750381430466</v>
      </c>
      <c r="G16" s="2856"/>
      <c r="H16" s="2856">
        <v>0</v>
      </c>
      <c r="I16" s="2856">
        <v>2.7137900048474627E-2</v>
      </c>
      <c r="J16" s="2856">
        <v>0.28132167477857356</v>
      </c>
      <c r="K16" s="2856">
        <v>2.263527157407323</v>
      </c>
      <c r="L16" s="2857">
        <v>9.6500581510249628</v>
      </c>
      <c r="M16" s="2856">
        <v>25.936805703104202</v>
      </c>
      <c r="N16" s="2856">
        <v>46.850008279186895</v>
      </c>
      <c r="O16" s="2856">
        <v>62.051534770479449</v>
      </c>
      <c r="P16" s="2856">
        <v>94.481800748134688</v>
      </c>
      <c r="Q16" s="2856"/>
      <c r="R16" s="2856">
        <v>122.06501580742659</v>
      </c>
      <c r="S16" s="2856">
        <v>58.382701592915922</v>
      </c>
      <c r="T16" s="2856"/>
      <c r="U16" s="2856">
        <v>1.0640148892777106</v>
      </c>
      <c r="V16" s="2856"/>
      <c r="W16" s="2856">
        <v>31.992063065109626</v>
      </c>
      <c r="X16" s="2856"/>
      <c r="Y16" s="2856">
        <v>28.277317157598034</v>
      </c>
      <c r="Z16" s="2856">
        <v>34.123330924030888</v>
      </c>
      <c r="AA16" s="2856">
        <v>29.17066155321189</v>
      </c>
      <c r="AB16" s="2856">
        <v>24.17108209974327</v>
      </c>
      <c r="AC16" s="2856">
        <v>40.001355978168746</v>
      </c>
      <c r="AD16" s="2856">
        <v>38.666570181151556</v>
      </c>
      <c r="AE16" s="2856">
        <v>46.206131893559586</v>
      </c>
    </row>
    <row r="17" spans="1:31" s="903" customFormat="1" ht="12.75" x14ac:dyDescent="0.2">
      <c r="C17" s="2855">
        <v>2014</v>
      </c>
      <c r="D17" s="2856">
        <v>32.378624177796354</v>
      </c>
      <c r="E17" s="2856">
        <v>2.7336342151424473</v>
      </c>
      <c r="F17" s="2856">
        <v>59.972559652806176</v>
      </c>
      <c r="G17" s="2856"/>
      <c r="H17" s="2856">
        <v>0</v>
      </c>
      <c r="I17" s="2856">
        <v>2.8955609594769633E-2</v>
      </c>
      <c r="J17" s="2856">
        <v>0.37899378529052802</v>
      </c>
      <c r="K17" s="2856">
        <v>2.3727080941680243</v>
      </c>
      <c r="L17" s="2857">
        <v>10.111834184135981</v>
      </c>
      <c r="M17" s="2856">
        <v>25.265398397513646</v>
      </c>
      <c r="N17" s="2856">
        <v>45.229142698208868</v>
      </c>
      <c r="O17" s="2856">
        <v>61.433919358612869</v>
      </c>
      <c r="P17" s="2856">
        <v>92.084243630073857</v>
      </c>
      <c r="Q17" s="2856"/>
      <c r="R17" s="2856">
        <v>125.47845156277832</v>
      </c>
      <c r="S17" s="2856">
        <v>59.671573574341068</v>
      </c>
      <c r="T17" s="2856"/>
      <c r="U17" s="2856">
        <v>0.8794194221129874</v>
      </c>
      <c r="V17" s="2856"/>
      <c r="W17" s="2856">
        <v>31.37799445410181</v>
      </c>
      <c r="X17" s="2856"/>
      <c r="Y17" s="2856">
        <v>27.191218367688954</v>
      </c>
      <c r="Z17" s="2856">
        <v>32.741546971183872</v>
      </c>
      <c r="AA17" s="2856">
        <v>27.672035139092237</v>
      </c>
      <c r="AB17" s="2856">
        <v>26.251426707973259</v>
      </c>
      <c r="AC17" s="2856">
        <v>37.156869423063824</v>
      </c>
      <c r="AD17" s="2856">
        <v>38.647693722472297</v>
      </c>
      <c r="AE17" s="2856">
        <v>45.937673230339108</v>
      </c>
    </row>
    <row r="18" spans="1:31" s="903" customFormat="1" ht="12.75" x14ac:dyDescent="0.2">
      <c r="C18" s="2855">
        <v>2015</v>
      </c>
      <c r="D18" s="2856">
        <v>30.433904745837307</v>
      </c>
      <c r="E18" s="2856">
        <v>2.3756433499210092</v>
      </c>
      <c r="F18" s="2856">
        <v>56.120217713080038</v>
      </c>
      <c r="G18" s="2856"/>
      <c r="H18" s="2856">
        <v>0</v>
      </c>
      <c r="I18" s="2856">
        <v>2.740233190001266E-2</v>
      </c>
      <c r="J18" s="2856">
        <v>0.37542211128401159</v>
      </c>
      <c r="K18" s="2856">
        <v>1.6200666378167645</v>
      </c>
      <c r="L18" s="2857">
        <v>9.1900676287614012</v>
      </c>
      <c r="M18" s="2856">
        <v>23.686146533576288</v>
      </c>
      <c r="N18" s="2856">
        <v>43.043369346733243</v>
      </c>
      <c r="O18" s="2856">
        <v>57.70455831678327</v>
      </c>
      <c r="P18" s="2856">
        <v>84.282358156550146</v>
      </c>
      <c r="Q18" s="2856"/>
      <c r="R18" s="2856">
        <v>126.32158559041923</v>
      </c>
      <c r="S18" s="2856">
        <v>61.134040905403211</v>
      </c>
      <c r="T18" s="2856"/>
      <c r="U18" s="2856">
        <v>0.87438748626548002</v>
      </c>
      <c r="V18" s="2856"/>
      <c r="W18" s="2856">
        <v>29.429011664606829</v>
      </c>
      <c r="X18" s="2856"/>
      <c r="Y18" s="2856">
        <v>24.913619103007079</v>
      </c>
      <c r="Z18" s="2856">
        <v>31.165224546471411</v>
      </c>
      <c r="AA18" s="2856">
        <v>27.112640925870497</v>
      </c>
      <c r="AB18" s="2856">
        <v>21.929110351191447</v>
      </c>
      <c r="AC18" s="2856">
        <v>37.376756329657496</v>
      </c>
      <c r="AD18" s="2856">
        <v>36.333065282549889</v>
      </c>
      <c r="AE18" s="2856">
        <v>43.518227339800191</v>
      </c>
    </row>
    <row r="19" spans="1:31" s="903" customFormat="1" ht="12.75" x14ac:dyDescent="0.2">
      <c r="A19" s="29"/>
      <c r="C19" s="2858">
        <v>2016</v>
      </c>
      <c r="D19" s="2856">
        <v>28.942530661478123</v>
      </c>
      <c r="E19" s="2856">
        <v>1.9497354373670075</v>
      </c>
      <c r="F19" s="2856">
        <v>53.3091359211571</v>
      </c>
      <c r="G19" s="2856"/>
      <c r="H19" s="2856">
        <v>0</v>
      </c>
      <c r="I19" s="2856">
        <v>2.7965978065936856E-2</v>
      </c>
      <c r="J19" s="2856">
        <v>0.24600966315798431</v>
      </c>
      <c r="K19" s="2856">
        <v>1.5263796976341892</v>
      </c>
      <c r="L19" s="2857">
        <v>7.7325515851241491</v>
      </c>
      <c r="M19" s="2856">
        <v>21.191650179672191</v>
      </c>
      <c r="N19" s="2856">
        <v>38.901399027013468</v>
      </c>
      <c r="O19" s="2856">
        <v>54.157660485924225</v>
      </c>
      <c r="P19" s="2856">
        <v>82.555299651940601</v>
      </c>
      <c r="Q19" s="2856"/>
      <c r="R19" s="2856">
        <v>126.33119949033461</v>
      </c>
      <c r="S19" s="2856">
        <v>58.683220784171333</v>
      </c>
      <c r="T19" s="2856"/>
      <c r="U19" s="2856">
        <v>0.77701616422925468</v>
      </c>
      <c r="V19" s="2856"/>
      <c r="W19" s="2856">
        <v>28.094155869921693</v>
      </c>
      <c r="X19" s="2856"/>
      <c r="Y19" s="2856">
        <v>24.037033802078785</v>
      </c>
      <c r="Z19" s="2856">
        <v>31.662645601473528</v>
      </c>
      <c r="AA19" s="2856">
        <v>24.041155197881118</v>
      </c>
      <c r="AB19" s="2856">
        <v>21.23898618514087</v>
      </c>
      <c r="AC19" s="2856">
        <v>35.819869370917843</v>
      </c>
      <c r="AD19" s="2856">
        <v>33.449580038312298</v>
      </c>
      <c r="AE19" s="2856">
        <v>39.130434782608695</v>
      </c>
    </row>
    <row r="20" spans="1:31" s="903" customFormat="1" ht="12.75" x14ac:dyDescent="0.2">
      <c r="C20" s="2858">
        <v>2017</v>
      </c>
      <c r="D20" s="2856">
        <v>27.110208440808815</v>
      </c>
      <c r="E20" s="2856">
        <v>1.6817034788652818</v>
      </c>
      <c r="F20" s="2856">
        <v>50.231508639215996</v>
      </c>
      <c r="G20" s="2856"/>
      <c r="H20" s="2856">
        <v>0</v>
      </c>
      <c r="I20" s="2856">
        <v>0</v>
      </c>
      <c r="J20" s="2856">
        <v>0.2789668657154617</v>
      </c>
      <c r="K20" s="2856">
        <v>1.3632750718898665</v>
      </c>
      <c r="L20" s="2857">
        <v>6.8972094258415906</v>
      </c>
      <c r="M20" s="2856">
        <v>19.337941883448341</v>
      </c>
      <c r="N20" s="2856">
        <v>36.569447285645388</v>
      </c>
      <c r="O20" s="2856">
        <v>51.152468338532358</v>
      </c>
      <c r="P20" s="2856">
        <v>78.409640816283783</v>
      </c>
      <c r="Q20" s="2856"/>
      <c r="R20" s="2856">
        <v>126.04978845309986</v>
      </c>
      <c r="S20" s="2856">
        <v>57.650906083630368</v>
      </c>
      <c r="T20" s="2856"/>
      <c r="U20" s="2856">
        <v>0.77419600667991695</v>
      </c>
      <c r="V20" s="2856"/>
      <c r="W20" s="2856">
        <v>26.325333868519518</v>
      </c>
      <c r="X20" s="2856"/>
      <c r="Y20" s="2856">
        <v>22.585440981402844</v>
      </c>
      <c r="Z20" s="2856">
        <v>29.255492748136447</v>
      </c>
      <c r="AA20" s="2856">
        <v>22.084393003581255</v>
      </c>
      <c r="AB20" s="2856">
        <v>19.535920008694706</v>
      </c>
      <c r="AC20" s="2856">
        <v>32.862239297475305</v>
      </c>
      <c r="AD20" s="2856">
        <v>33.052751104638247</v>
      </c>
      <c r="AE20" s="2856">
        <v>37.04705911293695</v>
      </c>
    </row>
    <row r="21" spans="1:31" s="903" customFormat="1" ht="12.75" x14ac:dyDescent="0.2">
      <c r="C21" s="2855">
        <v>2018</v>
      </c>
      <c r="D21" s="2856">
        <v>25.588324308789225</v>
      </c>
      <c r="E21" s="2856">
        <v>1.4350407169067898</v>
      </c>
      <c r="F21" s="2856">
        <v>48.2983311272002</v>
      </c>
      <c r="G21" s="2856"/>
      <c r="H21" s="2856">
        <v>0</v>
      </c>
      <c r="I21" s="2856">
        <v>2.7982071030180151E-2</v>
      </c>
      <c r="J21" s="2856">
        <v>0.16899804205068397</v>
      </c>
      <c r="K21" s="2856">
        <v>1.1409016888307981</v>
      </c>
      <c r="L21" s="2857">
        <v>5.742045401544698</v>
      </c>
      <c r="M21" s="2856">
        <v>18.046247677507658</v>
      </c>
      <c r="N21" s="2856">
        <v>31.846017550908005</v>
      </c>
      <c r="O21" s="2856">
        <v>48.814936241549937</v>
      </c>
      <c r="P21" s="2856">
        <v>75.367507159862754</v>
      </c>
      <c r="Q21" s="2856"/>
      <c r="R21" s="2856">
        <v>127.35897029788029</v>
      </c>
      <c r="S21" s="2856">
        <v>56.428564918521964</v>
      </c>
      <c r="T21" s="2856"/>
      <c r="U21" s="2856">
        <v>0.65783205200979644</v>
      </c>
      <c r="V21" s="2856"/>
      <c r="W21" s="2856">
        <v>24.930492256779431</v>
      </c>
      <c r="X21" s="2856"/>
      <c r="Y21" s="2856">
        <v>21.990437368378238</v>
      </c>
      <c r="Z21" s="2856">
        <v>28.909673621557982</v>
      </c>
      <c r="AA21" s="2856">
        <v>21.328698949364089</v>
      </c>
      <c r="AB21" s="2856">
        <v>18.941338593315137</v>
      </c>
      <c r="AC21" s="2856">
        <v>29.432805314256516</v>
      </c>
      <c r="AD21" s="2856">
        <v>30.435534474665875</v>
      </c>
      <c r="AE21" s="2856">
        <v>31.582323768166006</v>
      </c>
    </row>
    <row r="22" spans="1:31" s="903" customFormat="1" x14ac:dyDescent="0.2">
      <c r="C22" s="1058"/>
      <c r="D22" s="1058"/>
      <c r="E22" s="1058"/>
      <c r="F22" s="1058"/>
      <c r="G22" s="1058"/>
      <c r="H22" s="1058"/>
      <c r="I22" s="1058"/>
      <c r="J22" s="1058"/>
      <c r="K22" s="1058"/>
      <c r="L22" s="1058"/>
      <c r="M22" s="1058"/>
      <c r="N22" s="1058"/>
      <c r="O22" s="1058"/>
      <c r="P22" s="1058"/>
      <c r="Q22" s="1058"/>
      <c r="R22" s="1058"/>
      <c r="S22" s="1058"/>
      <c r="T22" s="1058"/>
      <c r="U22" s="1058"/>
      <c r="V22" s="1058"/>
      <c r="W22" s="1058"/>
      <c r="X22" s="1058"/>
      <c r="Y22" s="1058"/>
      <c r="Z22" s="1058"/>
      <c r="AA22" s="1058"/>
      <c r="AB22" s="1058"/>
      <c r="AC22" s="1058"/>
      <c r="AD22" s="1058"/>
      <c r="AE22" s="1058"/>
    </row>
    <row r="23" spans="1:31" s="903" customFormat="1" x14ac:dyDescent="0.2">
      <c r="C23" s="84"/>
      <c r="D23" s="84"/>
      <c r="E23" s="84"/>
      <c r="F23" s="84"/>
      <c r="G23" s="84"/>
      <c r="H23" s="84"/>
      <c r="I23" s="84"/>
      <c r="J23" s="84"/>
      <c r="K23" s="84"/>
      <c r="L23" s="84"/>
      <c r="M23" s="84"/>
      <c r="N23" s="84"/>
      <c r="O23" s="84"/>
      <c r="P23" s="84"/>
      <c r="Q23" s="84"/>
      <c r="R23" s="84"/>
      <c r="S23" s="84"/>
      <c r="T23" s="84"/>
      <c r="U23" s="84"/>
      <c r="V23" s="84"/>
      <c r="W23" s="84"/>
      <c r="X23" s="84"/>
      <c r="Y23" s="84"/>
      <c r="Z23" s="84"/>
      <c r="AA23" s="84"/>
      <c r="AB23" s="84"/>
      <c r="AC23" s="84"/>
      <c r="AD23" s="84"/>
      <c r="AE23" s="84"/>
    </row>
    <row r="24" spans="1:31" s="903" customFormat="1" x14ac:dyDescent="0.2">
      <c r="C24" s="172" t="s">
        <v>6230</v>
      </c>
      <c r="D24" s="172"/>
    </row>
    <row r="25" spans="1:31" s="903" customFormat="1" x14ac:dyDescent="0.2">
      <c r="C25" s="172"/>
      <c r="D25" s="172"/>
    </row>
    <row r="26" spans="1:31" s="903" customFormat="1" ht="46.5" customHeight="1" x14ac:dyDescent="0.2">
      <c r="C26" s="2233" t="s">
        <v>6233</v>
      </c>
      <c r="D26" s="2233"/>
      <c r="E26" s="2233"/>
      <c r="F26" s="2233"/>
      <c r="G26" s="2233"/>
      <c r="H26" s="2233"/>
      <c r="I26" s="2233"/>
      <c r="J26" s="2233"/>
      <c r="K26" s="2233"/>
      <c r="L26" s="2233"/>
    </row>
    <row r="27" spans="1:31" s="903" customFormat="1" x14ac:dyDescent="0.2"/>
    <row r="28" spans="1:31" s="903" customFormat="1" x14ac:dyDescent="0.2"/>
    <row r="29" spans="1:31" s="903" customFormat="1" x14ac:dyDescent="0.2"/>
    <row r="30" spans="1:31" s="903" customFormat="1" x14ac:dyDescent="0.2"/>
    <row r="31" spans="1:31" s="903" customFormat="1" ht="27.75" customHeight="1" x14ac:dyDescent="0.2"/>
    <row r="32" spans="1:31" s="903" customFormat="1" x14ac:dyDescent="0.2"/>
    <row r="33" spans="3:3" s="903" customFormat="1" x14ac:dyDescent="0.2"/>
    <row r="34" spans="3:3" s="903" customFormat="1" x14ac:dyDescent="0.2"/>
    <row r="35" spans="3:3" s="903" customFormat="1" ht="33.75" customHeight="1" x14ac:dyDescent="0.2"/>
    <row r="36" spans="3:3" s="903" customFormat="1" x14ac:dyDescent="0.2"/>
    <row r="37" spans="3:3" s="903" customFormat="1" x14ac:dyDescent="0.2"/>
    <row r="38" spans="3:3" s="903" customFormat="1" x14ac:dyDescent="0.2"/>
    <row r="39" spans="3:3" s="903" customFormat="1" x14ac:dyDescent="0.2"/>
    <row r="40" spans="3:3" s="903" customFormat="1" x14ac:dyDescent="0.2"/>
    <row r="41" spans="3:3" s="903" customFormat="1" x14ac:dyDescent="0.2"/>
    <row r="42" spans="3:3" s="903" customFormat="1" x14ac:dyDescent="0.2">
      <c r="C42" s="595" t="s">
        <v>5031</v>
      </c>
    </row>
  </sheetData>
  <mergeCells count="19">
    <mergeCell ref="A3:B3"/>
    <mergeCell ref="C3:Q3"/>
    <mergeCell ref="A4:B4"/>
    <mergeCell ref="C4:Q4"/>
    <mergeCell ref="C9:AE9"/>
    <mergeCell ref="A6:B6"/>
    <mergeCell ref="C6:Q6"/>
    <mergeCell ref="C1:D1"/>
    <mergeCell ref="U11:V11"/>
    <mergeCell ref="C10:C11"/>
    <mergeCell ref="D10:D11"/>
    <mergeCell ref="E10:F10"/>
    <mergeCell ref="R10:S10"/>
    <mergeCell ref="U10:W10"/>
    <mergeCell ref="Y10:AE10"/>
    <mergeCell ref="H10:P10"/>
    <mergeCell ref="C26:L26"/>
    <mergeCell ref="A5:B5"/>
    <mergeCell ref="C5:Q5"/>
  </mergeCells>
  <hyperlinks>
    <hyperlink ref="A1" location="'ODS 3.'!A1" display="REGRESAR"/>
    <hyperlink ref="C1" location="'Metadato 3.7.2'!A1" display="VER METADATO"/>
  </hyperlinks>
  <pageMargins left="0.7" right="0.7" top="0.75" bottom="0.75" header="0.3" footer="0.3"/>
  <pageSetup orientation="portrait"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3">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189" t="s">
        <v>766</v>
      </c>
      <c r="C3" s="2190"/>
      <c r="D3" s="2191"/>
      <c r="F3" s="47" t="s">
        <v>767</v>
      </c>
    </row>
    <row r="4" spans="1:6" ht="21" customHeight="1" x14ac:dyDescent="0.25">
      <c r="A4" s="48"/>
      <c r="B4" s="2082" t="s">
        <v>856</v>
      </c>
      <c r="C4" s="2082"/>
      <c r="D4" s="910" t="s">
        <v>18</v>
      </c>
    </row>
    <row r="5" spans="1:6" ht="45" x14ac:dyDescent="0.25">
      <c r="B5" s="2082" t="s">
        <v>769</v>
      </c>
      <c r="C5" s="2082"/>
      <c r="D5" s="910" t="s">
        <v>93</v>
      </c>
    </row>
    <row r="6" spans="1:6" ht="15" x14ac:dyDescent="0.25">
      <c r="B6" s="2082" t="s">
        <v>770</v>
      </c>
      <c r="C6" s="2082"/>
      <c r="D6" s="911" t="s">
        <v>160</v>
      </c>
    </row>
    <row r="7" spans="1:6" ht="31.5" customHeight="1" x14ac:dyDescent="0.25">
      <c r="B7" s="2083" t="s">
        <v>771</v>
      </c>
      <c r="C7" s="2083"/>
      <c r="D7" s="912" t="s">
        <v>161</v>
      </c>
    </row>
    <row r="8" spans="1:6" ht="15" x14ac:dyDescent="0.25">
      <c r="B8" s="2083" t="s">
        <v>4617</v>
      </c>
      <c r="C8" s="2083"/>
      <c r="D8" s="1285" t="s">
        <v>4660</v>
      </c>
    </row>
    <row r="9" spans="1:6" ht="15" x14ac:dyDescent="0.25">
      <c r="B9" s="913"/>
      <c r="C9" s="913"/>
      <c r="D9" s="913"/>
    </row>
    <row r="10" spans="1:6" ht="23.25" customHeight="1" x14ac:dyDescent="0.25">
      <c r="B10" s="2189" t="s">
        <v>772</v>
      </c>
      <c r="C10" s="2190"/>
      <c r="D10" s="2191"/>
    </row>
    <row r="11" spans="1:6" ht="18.75" customHeight="1" x14ac:dyDescent="0.25">
      <c r="B11" s="2093" t="s">
        <v>773</v>
      </c>
      <c r="C11" s="2094"/>
      <c r="D11" s="910" t="s">
        <v>841</v>
      </c>
    </row>
    <row r="12" spans="1:6" ht="37.5" customHeight="1" x14ac:dyDescent="0.25">
      <c r="B12" s="2095" t="s">
        <v>775</v>
      </c>
      <c r="C12" s="2095"/>
      <c r="D12" s="129" t="s">
        <v>1259</v>
      </c>
    </row>
    <row r="13" spans="1:6" ht="15" x14ac:dyDescent="0.25">
      <c r="B13" s="2082" t="s">
        <v>776</v>
      </c>
      <c r="C13" s="2082"/>
      <c r="D13" s="915" t="s">
        <v>1126</v>
      </c>
    </row>
    <row r="14" spans="1:6" ht="15" x14ac:dyDescent="0.25">
      <c r="A14" s="312"/>
      <c r="B14" s="2082" t="s">
        <v>777</v>
      </c>
      <c r="C14" s="2096"/>
      <c r="D14" s="915" t="s">
        <v>10</v>
      </c>
    </row>
    <row r="15" spans="1:6" ht="204.75" customHeight="1" x14ac:dyDescent="0.25">
      <c r="B15" s="2082" t="s">
        <v>778</v>
      </c>
      <c r="C15" s="2082"/>
      <c r="D15" s="916" t="s">
        <v>5032</v>
      </c>
    </row>
    <row r="16" spans="1:6" ht="49.5" customHeight="1" x14ac:dyDescent="0.25">
      <c r="B16" s="2082" t="s">
        <v>779</v>
      </c>
      <c r="C16" s="2082"/>
      <c r="D16" s="234"/>
    </row>
    <row r="17" spans="2:4" ht="15" x14ac:dyDescent="0.25">
      <c r="B17" s="2082" t="s">
        <v>780</v>
      </c>
      <c r="C17" s="2082"/>
      <c r="D17" s="917" t="s">
        <v>1260</v>
      </c>
    </row>
    <row r="18" spans="2:4" ht="15" x14ac:dyDescent="0.25">
      <c r="B18" s="2083" t="s">
        <v>782</v>
      </c>
      <c r="C18" s="2083"/>
      <c r="D18" s="910"/>
    </row>
    <row r="19" spans="2:4" ht="30" x14ac:dyDescent="0.25">
      <c r="B19" s="2084" t="s">
        <v>783</v>
      </c>
      <c r="C19" s="2085"/>
      <c r="D19" s="917" t="s">
        <v>1261</v>
      </c>
    </row>
    <row r="20" spans="2:4" ht="15" x14ac:dyDescent="0.25">
      <c r="B20" s="2082" t="s">
        <v>784</v>
      </c>
      <c r="C20" s="2082"/>
      <c r="D20" s="916" t="s">
        <v>824</v>
      </c>
    </row>
    <row r="21" spans="2:4" ht="15" x14ac:dyDescent="0.25">
      <c r="B21" s="2086" t="s">
        <v>786</v>
      </c>
      <c r="C21" s="918" t="s">
        <v>787</v>
      </c>
      <c r="D21" s="916" t="s">
        <v>4517</v>
      </c>
    </row>
    <row r="22" spans="2:4" ht="15" x14ac:dyDescent="0.25">
      <c r="B22" s="2087"/>
      <c r="C22" s="1390" t="s">
        <v>789</v>
      </c>
      <c r="D22" s="919" t="s">
        <v>4518</v>
      </c>
    </row>
    <row r="23" spans="2:4" ht="15" x14ac:dyDescent="0.25">
      <c r="B23" s="2088" t="s">
        <v>791</v>
      </c>
      <c r="C23" s="2088"/>
      <c r="D23" s="917" t="s">
        <v>1162</v>
      </c>
    </row>
    <row r="24" spans="2:4" ht="15" x14ac:dyDescent="0.25">
      <c r="B24" s="2088" t="s">
        <v>793</v>
      </c>
      <c r="C24" s="2088"/>
      <c r="D24" s="920" t="s">
        <v>1163</v>
      </c>
    </row>
    <row r="25" spans="2:4" ht="15" x14ac:dyDescent="0.25">
      <c r="B25" s="2082" t="s">
        <v>795</v>
      </c>
      <c r="C25" s="2082"/>
      <c r="D25" s="917" t="s">
        <v>23</v>
      </c>
    </row>
    <row r="26" spans="2:4" ht="15" customHeight="1" x14ac:dyDescent="0.25">
      <c r="B26" s="2083" t="s">
        <v>797</v>
      </c>
      <c r="C26" s="2083"/>
      <c r="D26" s="920" t="s">
        <v>1164</v>
      </c>
    </row>
    <row r="27" spans="2:4" ht="30" x14ac:dyDescent="0.25">
      <c r="B27" s="2089" t="s">
        <v>799</v>
      </c>
      <c r="C27" s="2090"/>
      <c r="D27" s="910" t="s">
        <v>5033</v>
      </c>
    </row>
    <row r="28" spans="2:4" ht="30" x14ac:dyDescent="0.25">
      <c r="B28" s="1391" t="s">
        <v>800</v>
      </c>
      <c r="C28" s="1392"/>
      <c r="D28" s="917" t="s">
        <v>1262</v>
      </c>
    </row>
    <row r="29" spans="2:4" ht="15" x14ac:dyDescent="0.25">
      <c r="B29" s="2122" t="s">
        <v>801</v>
      </c>
      <c r="C29" s="2096"/>
      <c r="D29" s="910"/>
    </row>
    <row r="30" spans="2:4" ht="15" x14ac:dyDescent="0.25">
      <c r="B30" s="922"/>
      <c r="C30" s="922"/>
      <c r="D30" s="923"/>
    </row>
    <row r="31" spans="2:4" ht="23.25" customHeight="1" x14ac:dyDescent="0.25">
      <c r="B31" s="2189" t="s">
        <v>802</v>
      </c>
      <c r="C31" s="2190"/>
      <c r="D31" s="2191"/>
    </row>
    <row r="32" spans="2:4" ht="15" x14ac:dyDescent="0.25">
      <c r="B32" s="2079" t="s">
        <v>803</v>
      </c>
      <c r="C32" s="2080"/>
      <c r="D32" s="920" t="s">
        <v>1166</v>
      </c>
    </row>
    <row r="33" spans="2:4" ht="15" x14ac:dyDescent="0.25">
      <c r="B33" s="2079" t="s">
        <v>805</v>
      </c>
      <c r="C33" s="2080"/>
      <c r="D33" s="920" t="s">
        <v>1167</v>
      </c>
    </row>
    <row r="34" spans="2:4" ht="15" x14ac:dyDescent="0.25">
      <c r="B34" s="2079" t="s">
        <v>807</v>
      </c>
      <c r="C34" s="2080"/>
      <c r="D34" s="920" t="s">
        <v>808</v>
      </c>
    </row>
    <row r="35" spans="2:4" ht="15" x14ac:dyDescent="0.25">
      <c r="B35" s="2079" t="s">
        <v>809</v>
      </c>
      <c r="C35" s="2080"/>
      <c r="D35" s="920" t="s">
        <v>1175</v>
      </c>
    </row>
    <row r="36" spans="2:4" ht="15" x14ac:dyDescent="0.25">
      <c r="B36" s="2079" t="s">
        <v>811</v>
      </c>
      <c r="C36" s="2080"/>
      <c r="D36" s="920" t="s">
        <v>1169</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3.7.2'!A1" display="REGRESAR"/>
    <hyperlink ref="D8" r:id="rId1"/>
  </hyperlinks>
  <pageMargins left="0.7" right="0.7" top="0.75" bottom="0.75" header="0.3" footer="0.3"/>
  <pageSetup orientation="portrait" r:id="rId2"/>
  <drawing r:id="rId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4"/>
  <dimension ref="A1:V47"/>
  <sheetViews>
    <sheetView showGridLines="0" zoomScaleNormal="100" workbookViewId="0">
      <pane ySplit="1" topLeftCell="A2" activePane="bottomLeft" state="frozen"/>
      <selection activeCell="C22" sqref="C22"/>
      <selection pane="bottomLeft" activeCell="C9" sqref="C9:P9"/>
    </sheetView>
  </sheetViews>
  <sheetFormatPr baseColWidth="10" defaultColWidth="11.42578125" defaultRowHeight="11.25" x14ac:dyDescent="0.2"/>
  <cols>
    <col min="1" max="2" width="15.42578125" style="26" customWidth="1"/>
    <col min="3" max="3" width="11.42578125" style="26"/>
    <col min="4" max="4" width="8.7109375" style="26" customWidth="1"/>
    <col min="5" max="5" width="9.42578125" style="26" customWidth="1"/>
    <col min="6" max="6" width="9.140625" style="26" customWidth="1"/>
    <col min="7" max="7" width="2" style="26" customWidth="1"/>
    <col min="8" max="8" width="9.42578125" style="26" customWidth="1"/>
    <col min="9" max="9" width="8.85546875" style="26" customWidth="1"/>
    <col min="10" max="10" width="1.7109375" style="26" customWidth="1"/>
    <col min="11" max="11" width="9.28515625" style="26" customWidth="1"/>
    <col min="12" max="12" width="9.7109375" style="26" customWidth="1"/>
    <col min="13" max="13" width="9.42578125" style="26" customWidth="1"/>
    <col min="14" max="14" width="8.42578125" style="26" customWidth="1"/>
    <col min="15" max="15" width="9.5703125" style="26" customWidth="1"/>
    <col min="16" max="16" width="9.42578125" style="26" customWidth="1"/>
    <col min="17" max="16384" width="11.42578125" style="26"/>
  </cols>
  <sheetData>
    <row r="1" spans="1:22" ht="15" x14ac:dyDescent="0.25">
      <c r="A1" s="25" t="s">
        <v>730</v>
      </c>
      <c r="C1" s="2077" t="s">
        <v>830</v>
      </c>
      <c r="D1" s="2077"/>
    </row>
    <row r="3" spans="1:22" ht="13.5" customHeight="1" x14ac:dyDescent="0.2">
      <c r="A3" s="2184" t="s">
        <v>732</v>
      </c>
      <c r="B3" s="2184"/>
      <c r="C3" s="2223" t="s">
        <v>1156</v>
      </c>
      <c r="D3" s="2226"/>
      <c r="E3" s="2226"/>
      <c r="F3" s="2226"/>
      <c r="G3" s="2226"/>
      <c r="H3" s="2226"/>
      <c r="I3" s="2226"/>
      <c r="J3" s="2226"/>
      <c r="K3" s="2226"/>
      <c r="L3" s="2226"/>
      <c r="M3" s="2226"/>
      <c r="N3" s="2226"/>
      <c r="O3" s="2226"/>
      <c r="P3" s="2226"/>
      <c r="Q3" s="2226"/>
      <c r="R3" s="2226"/>
      <c r="S3" s="2226"/>
      <c r="T3" s="2226"/>
      <c r="U3" s="2226"/>
      <c r="V3" s="2227"/>
    </row>
    <row r="4" spans="1:22" ht="18" customHeight="1" x14ac:dyDescent="0.2">
      <c r="A4" s="2184" t="s">
        <v>733</v>
      </c>
      <c r="B4" s="2184"/>
      <c r="C4" s="2223" t="s">
        <v>1128</v>
      </c>
      <c r="D4" s="2224"/>
      <c r="E4" s="2224"/>
      <c r="F4" s="2224"/>
      <c r="G4" s="2224"/>
      <c r="H4" s="2224"/>
      <c r="I4" s="2224"/>
      <c r="J4" s="2224"/>
      <c r="K4" s="2224"/>
      <c r="L4" s="2224"/>
      <c r="M4" s="2224"/>
      <c r="N4" s="2224"/>
      <c r="O4" s="2224"/>
      <c r="P4" s="2224"/>
      <c r="Q4" s="2224"/>
      <c r="R4" s="2224"/>
      <c r="S4" s="2224"/>
      <c r="T4" s="2224"/>
      <c r="U4" s="2224"/>
      <c r="V4" s="2225"/>
    </row>
    <row r="5" spans="1:22" ht="29.25" customHeight="1" x14ac:dyDescent="0.2">
      <c r="A5" s="2184" t="s">
        <v>735</v>
      </c>
      <c r="B5" s="2184"/>
      <c r="C5" s="2223" t="s">
        <v>1263</v>
      </c>
      <c r="D5" s="2224"/>
      <c r="E5" s="2224"/>
      <c r="F5" s="2224"/>
      <c r="G5" s="2224"/>
      <c r="H5" s="2224"/>
      <c r="I5" s="2224"/>
      <c r="J5" s="2224"/>
      <c r="K5" s="2224"/>
      <c r="L5" s="2224"/>
      <c r="M5" s="2224"/>
      <c r="N5" s="2224"/>
      <c r="O5" s="2224"/>
      <c r="P5" s="2224"/>
      <c r="Q5" s="2224"/>
      <c r="R5" s="2224"/>
      <c r="S5" s="2224"/>
      <c r="T5" s="2224"/>
      <c r="U5" s="2224"/>
      <c r="V5" s="2225"/>
    </row>
    <row r="6" spans="1:22" ht="15.75" customHeight="1" x14ac:dyDescent="0.2">
      <c r="A6" s="2184" t="s">
        <v>815</v>
      </c>
      <c r="B6" s="2185"/>
      <c r="C6" s="2223" t="s">
        <v>1264</v>
      </c>
      <c r="D6" s="2224"/>
      <c r="E6" s="2224"/>
      <c r="F6" s="2224"/>
      <c r="G6" s="2224"/>
      <c r="H6" s="2224"/>
      <c r="I6" s="2224"/>
      <c r="J6" s="2224"/>
      <c r="K6" s="2224"/>
      <c r="L6" s="2224"/>
      <c r="M6" s="2224"/>
      <c r="N6" s="2224"/>
      <c r="O6" s="2224"/>
      <c r="P6" s="2224"/>
      <c r="Q6" s="2224"/>
      <c r="R6" s="2224"/>
      <c r="S6" s="2224"/>
      <c r="T6" s="2224"/>
      <c r="U6" s="2224"/>
      <c r="V6" s="2225"/>
    </row>
    <row r="9" spans="1:22" ht="18" customHeight="1" x14ac:dyDescent="0.2">
      <c r="C9" s="2192" t="s">
        <v>1264</v>
      </c>
      <c r="D9" s="2192"/>
      <c r="E9" s="2192"/>
      <c r="F9" s="2192"/>
      <c r="G9" s="2192"/>
      <c r="H9" s="2192"/>
      <c r="I9" s="2192"/>
      <c r="J9" s="2192"/>
      <c r="K9" s="2192"/>
      <c r="L9" s="2192"/>
      <c r="M9" s="2192"/>
      <c r="N9" s="2192"/>
      <c r="O9" s="2192"/>
      <c r="P9" s="2192"/>
    </row>
    <row r="10" spans="1:22" ht="19.5" customHeight="1" x14ac:dyDescent="0.2">
      <c r="C10" s="2234" t="s">
        <v>739</v>
      </c>
      <c r="D10" s="2181" t="s">
        <v>741</v>
      </c>
      <c r="E10" s="2181"/>
      <c r="F10" s="2181"/>
      <c r="G10" s="313"/>
      <c r="H10" s="2181" t="s">
        <v>742</v>
      </c>
      <c r="I10" s="2181"/>
      <c r="J10" s="313"/>
      <c r="K10" s="2181" t="s">
        <v>1265</v>
      </c>
      <c r="L10" s="2181"/>
      <c r="M10" s="2181"/>
      <c r="N10" s="2181"/>
      <c r="O10" s="2181"/>
      <c r="P10" s="2181"/>
    </row>
    <row r="11" spans="1:22" ht="25.5" x14ac:dyDescent="0.2">
      <c r="C11" s="2181"/>
      <c r="D11" s="1856" t="s">
        <v>740</v>
      </c>
      <c r="E11" s="1856" t="s">
        <v>1016</v>
      </c>
      <c r="F11" s="1856" t="s">
        <v>1014</v>
      </c>
      <c r="G11" s="314"/>
      <c r="H11" s="1856" t="s">
        <v>1033</v>
      </c>
      <c r="I11" s="1856" t="s">
        <v>749</v>
      </c>
      <c r="J11" s="314"/>
      <c r="K11" s="1856" t="s">
        <v>750</v>
      </c>
      <c r="L11" s="1856" t="s">
        <v>751</v>
      </c>
      <c r="M11" s="1855" t="s">
        <v>1266</v>
      </c>
      <c r="N11" s="1856" t="s">
        <v>753</v>
      </c>
      <c r="O11" s="1855" t="s">
        <v>1267</v>
      </c>
      <c r="P11" s="1855" t="s">
        <v>755</v>
      </c>
    </row>
    <row r="12" spans="1:22" ht="12.75" x14ac:dyDescent="0.2">
      <c r="C12" s="315">
        <v>2010</v>
      </c>
      <c r="D12" s="316">
        <v>85.75006054019704</v>
      </c>
      <c r="E12" s="316">
        <v>83.627204030226693</v>
      </c>
      <c r="F12" s="316">
        <v>87.758884732314058</v>
      </c>
      <c r="G12" s="316"/>
      <c r="H12" s="316">
        <v>86.886002503444047</v>
      </c>
      <c r="I12" s="316">
        <v>82.708525281206164</v>
      </c>
      <c r="J12" s="316"/>
      <c r="K12" s="316">
        <v>87.402667833363111</v>
      </c>
      <c r="L12" s="316">
        <v>79.905811261851198</v>
      </c>
      <c r="M12" s="316">
        <v>83.654452217354418</v>
      </c>
      <c r="N12" s="316">
        <v>85.352965126519948</v>
      </c>
      <c r="O12" s="316">
        <v>85.641993584998772</v>
      </c>
      <c r="P12" s="316">
        <v>79.997816512338133</v>
      </c>
    </row>
    <row r="13" spans="1:22" ht="12.75" x14ac:dyDescent="0.2">
      <c r="C13" s="315">
        <v>2011</v>
      </c>
      <c r="D13" s="316">
        <v>85.48754819432159</v>
      </c>
      <c r="E13" s="316">
        <v>83.649175941374466</v>
      </c>
      <c r="F13" s="316">
        <v>87.236009552493471</v>
      </c>
      <c r="G13" s="316"/>
      <c r="H13" s="316">
        <v>86.319562364783152</v>
      </c>
      <c r="I13" s="316">
        <v>83.260654628714164</v>
      </c>
      <c r="J13" s="316"/>
      <c r="K13" s="316">
        <v>86.716740534261191</v>
      </c>
      <c r="L13" s="316">
        <v>80.167051195934704</v>
      </c>
      <c r="M13" s="316">
        <v>86.271387559808616</v>
      </c>
      <c r="N13" s="316">
        <v>85.837439133316039</v>
      </c>
      <c r="O13" s="316">
        <v>84.358663691480658</v>
      </c>
      <c r="P13" s="316">
        <v>81.063807042911236</v>
      </c>
    </row>
    <row r="14" spans="1:22" ht="12.75" x14ac:dyDescent="0.2">
      <c r="C14" s="315">
        <v>2012</v>
      </c>
      <c r="D14" s="316">
        <v>85.544785974097678</v>
      </c>
      <c r="E14" s="316">
        <v>83.361677154027419</v>
      </c>
      <c r="F14" s="316">
        <v>87.619216535720298</v>
      </c>
      <c r="G14" s="316"/>
      <c r="H14" s="316">
        <v>86.564901733420967</v>
      </c>
      <c r="I14" s="316">
        <v>82.81780482546371</v>
      </c>
      <c r="J14" s="316"/>
      <c r="K14" s="316">
        <v>86.968131757014717</v>
      </c>
      <c r="L14" s="316">
        <v>78.931857080195286</v>
      </c>
      <c r="M14" s="316">
        <v>85.365477672042019</v>
      </c>
      <c r="N14" s="316">
        <v>86.677460622051655</v>
      </c>
      <c r="O14" s="316">
        <v>84.847276918643743</v>
      </c>
      <c r="P14" s="316">
        <v>80.32621239143279</v>
      </c>
    </row>
    <row r="15" spans="1:22" ht="12.75" x14ac:dyDescent="0.2">
      <c r="C15" s="315">
        <v>2013</v>
      </c>
      <c r="D15" s="316">
        <v>85.807194673328823</v>
      </c>
      <c r="E15" s="316">
        <v>83.812812183204883</v>
      </c>
      <c r="F15" s="316">
        <v>87.671715508455293</v>
      </c>
      <c r="G15" s="316"/>
      <c r="H15" s="316">
        <v>87.081727228911163</v>
      </c>
      <c r="I15" s="316">
        <v>82.406079546073855</v>
      </c>
      <c r="J15" s="316"/>
      <c r="K15" s="316">
        <v>87.474708673837071</v>
      </c>
      <c r="L15" s="316">
        <v>80.045626775237309</v>
      </c>
      <c r="M15" s="316">
        <v>84.918989508477324</v>
      </c>
      <c r="N15" s="316">
        <v>87.390175605663828</v>
      </c>
      <c r="O15" s="316">
        <v>84.475991985105736</v>
      </c>
      <c r="P15" s="316">
        <v>78.716407326308726</v>
      </c>
    </row>
    <row r="16" spans="1:22" ht="12.75" x14ac:dyDescent="0.2">
      <c r="C16" s="315">
        <v>2014</v>
      </c>
      <c r="D16" s="316">
        <v>85.378569342037821</v>
      </c>
      <c r="E16" s="316">
        <v>82.884600664476977</v>
      </c>
      <c r="F16" s="316">
        <v>87.748972068043784</v>
      </c>
      <c r="G16" s="316"/>
      <c r="H16" s="316">
        <v>86.196301690989856</v>
      </c>
      <c r="I16" s="316">
        <v>83.199825538894373</v>
      </c>
      <c r="J16" s="316"/>
      <c r="K16" s="316">
        <v>86.777263911280215</v>
      </c>
      <c r="L16" s="316">
        <v>80.891891666272471</v>
      </c>
      <c r="M16" s="316">
        <v>85.021580279000887</v>
      </c>
      <c r="N16" s="316">
        <v>87.472476922688557</v>
      </c>
      <c r="O16" s="316">
        <v>82.208799601992837</v>
      </c>
      <c r="P16" s="316">
        <v>80.498049645860235</v>
      </c>
    </row>
    <row r="17" spans="1:16" ht="12.75" x14ac:dyDescent="0.2">
      <c r="A17" s="29"/>
      <c r="C17" s="315">
        <v>2015</v>
      </c>
      <c r="D17" s="316">
        <v>84.712186309930672</v>
      </c>
      <c r="E17" s="316">
        <v>83.007101879268475</v>
      </c>
      <c r="F17" s="316">
        <v>86.325748561824724</v>
      </c>
      <c r="G17" s="316"/>
      <c r="H17" s="316">
        <v>85.2819055975162</v>
      </c>
      <c r="I17" s="316">
        <v>83.197319746356925</v>
      </c>
      <c r="J17" s="316"/>
      <c r="K17" s="316">
        <v>85.896846355346867</v>
      </c>
      <c r="L17" s="316">
        <v>82.69386862710266</v>
      </c>
      <c r="M17" s="316">
        <v>83.940326426868111</v>
      </c>
      <c r="N17" s="316">
        <v>86.570050462971992</v>
      </c>
      <c r="O17" s="316">
        <v>83.087837043626962</v>
      </c>
      <c r="P17" s="316">
        <v>78.033895841282941</v>
      </c>
    </row>
    <row r="18" spans="1:16" ht="12.75" x14ac:dyDescent="0.2">
      <c r="A18" s="29"/>
      <c r="C18" s="315">
        <v>2016</v>
      </c>
      <c r="D18" s="316">
        <v>84.712186309930672</v>
      </c>
      <c r="E18" s="316">
        <v>83.007101879268475</v>
      </c>
      <c r="F18" s="316">
        <v>86.325748561824724</v>
      </c>
      <c r="G18" s="316"/>
      <c r="H18" s="316">
        <v>85.2819055975162</v>
      </c>
      <c r="I18" s="316">
        <v>83.197319746356925</v>
      </c>
      <c r="J18" s="316"/>
      <c r="K18" s="316">
        <v>85.896846355346867</v>
      </c>
      <c r="L18" s="316">
        <v>82.69386862710266</v>
      </c>
      <c r="M18" s="316">
        <v>83.940326426868111</v>
      </c>
      <c r="N18" s="316">
        <v>86.570050462971992</v>
      </c>
      <c r="O18" s="316">
        <v>83.087837043626962</v>
      </c>
      <c r="P18" s="316">
        <v>78.033895841282941</v>
      </c>
    </row>
    <row r="19" spans="1:16" ht="12.75" x14ac:dyDescent="0.2">
      <c r="A19" s="29"/>
      <c r="C19" s="315">
        <v>2017</v>
      </c>
      <c r="D19" s="316">
        <v>85.725736349485516</v>
      </c>
      <c r="E19" s="316">
        <v>83.980951399131044</v>
      </c>
      <c r="F19" s="316">
        <v>87.377531616677103</v>
      </c>
      <c r="G19" s="316"/>
      <c r="H19" s="316">
        <v>86.550234266036014</v>
      </c>
      <c r="I19" s="316">
        <v>83.539416667281841</v>
      </c>
      <c r="J19" s="316"/>
      <c r="K19" s="316">
        <v>87.085870194499648</v>
      </c>
      <c r="L19" s="316">
        <v>84.126062649605956</v>
      </c>
      <c r="M19" s="316">
        <v>85.957454168107915</v>
      </c>
      <c r="N19" s="316">
        <v>87.060799481013561</v>
      </c>
      <c r="O19" s="316">
        <v>82.740911025201683</v>
      </c>
      <c r="P19" s="316">
        <v>78.710736603958679</v>
      </c>
    </row>
    <row r="20" spans="1:16" s="903" customFormat="1" ht="12.75" x14ac:dyDescent="0.2">
      <c r="A20" s="29"/>
      <c r="C20" s="317">
        <v>2018</v>
      </c>
      <c r="D20" s="318">
        <v>85.211803409215591</v>
      </c>
      <c r="E20" s="318">
        <v>83.560288044776627</v>
      </c>
      <c r="F20" s="318">
        <v>86.773600239531206</v>
      </c>
      <c r="G20" s="318"/>
      <c r="H20" s="318">
        <v>85.902513345036454</v>
      </c>
      <c r="I20" s="318">
        <v>83.384848495885961</v>
      </c>
      <c r="J20" s="318"/>
      <c r="K20" s="318">
        <v>86.65689910393462</v>
      </c>
      <c r="L20" s="318">
        <v>83.058292614771503</v>
      </c>
      <c r="M20" s="318">
        <v>84.043320808146817</v>
      </c>
      <c r="N20" s="318">
        <v>87.979171101540871</v>
      </c>
      <c r="O20" s="318">
        <v>81.607211865197286</v>
      </c>
      <c r="P20" s="318">
        <v>78.568957012758503</v>
      </c>
    </row>
    <row r="21" spans="1:16" s="903" customFormat="1" ht="15" x14ac:dyDescent="0.25">
      <c r="A21" s="29"/>
      <c r="C21" s="903" t="s">
        <v>6023</v>
      </c>
      <c r="D21" s="902"/>
      <c r="E21" s="902"/>
      <c r="F21" s="902"/>
      <c r="G21" s="902"/>
      <c r="H21" s="902"/>
      <c r="I21" s="902"/>
      <c r="J21" s="902"/>
      <c r="K21" s="902"/>
      <c r="L21" s="902"/>
      <c r="M21" s="902"/>
      <c r="N21" s="902"/>
      <c r="O21" s="902"/>
      <c r="P21" s="902"/>
    </row>
    <row r="22" spans="1:16" ht="12.75" x14ac:dyDescent="0.2">
      <c r="A22" s="29"/>
      <c r="C22" s="903"/>
      <c r="D22" s="4"/>
      <c r="E22" s="4"/>
      <c r="F22" s="4"/>
      <c r="G22" s="4"/>
      <c r="H22" s="4"/>
      <c r="I22" s="4"/>
      <c r="J22" s="4"/>
      <c r="K22" s="4"/>
      <c r="L22" s="4"/>
      <c r="M22" s="4"/>
      <c r="N22" s="4"/>
      <c r="O22" s="4"/>
      <c r="P22" s="4"/>
    </row>
    <row r="23" spans="1:16" x14ac:dyDescent="0.2">
      <c r="A23" s="29"/>
      <c r="C23" s="903"/>
      <c r="D23" s="903"/>
      <c r="E23" s="903"/>
      <c r="F23" s="903"/>
      <c r="G23" s="903"/>
      <c r="H23" s="903"/>
      <c r="I23" s="903"/>
      <c r="J23" s="903"/>
      <c r="K23" s="903"/>
      <c r="L23" s="903"/>
      <c r="M23" s="903"/>
      <c r="N23" s="903"/>
      <c r="O23" s="903"/>
      <c r="P23" s="903"/>
    </row>
    <row r="24" spans="1:16" x14ac:dyDescent="0.2">
      <c r="A24" s="29"/>
    </row>
    <row r="25" spans="1:16" x14ac:dyDescent="0.2">
      <c r="A25" s="29"/>
    </row>
    <row r="26" spans="1:16" ht="21" customHeight="1" x14ac:dyDescent="0.2">
      <c r="A26" s="29"/>
      <c r="C26" s="319" t="s">
        <v>6024</v>
      </c>
      <c r="D26" s="319"/>
      <c r="E26" s="319"/>
      <c r="F26" s="319"/>
      <c r="G26" s="319"/>
      <c r="H26" s="319"/>
      <c r="I26" s="319"/>
      <c r="J26" s="320"/>
      <c r="K26" s="320"/>
    </row>
    <row r="27" spans="1:16" x14ac:dyDescent="0.2">
      <c r="A27" s="29"/>
    </row>
    <row r="28" spans="1:16" x14ac:dyDescent="0.2">
      <c r="A28" s="29"/>
    </row>
    <row r="29" spans="1:16" x14ac:dyDescent="0.2">
      <c r="A29" s="29"/>
    </row>
    <row r="30" spans="1:16" x14ac:dyDescent="0.2">
      <c r="A30" s="29"/>
    </row>
    <row r="31" spans="1:16" x14ac:dyDescent="0.2">
      <c r="A31" s="29"/>
    </row>
    <row r="32" spans="1:16" x14ac:dyDescent="0.2">
      <c r="A32" s="29"/>
    </row>
    <row r="33" spans="1:3" x14ac:dyDescent="0.2">
      <c r="A33" s="29"/>
    </row>
    <row r="47" spans="1:3" x14ac:dyDescent="0.2">
      <c r="C47" s="26" t="s">
        <v>6023</v>
      </c>
    </row>
  </sheetData>
  <mergeCells count="14">
    <mergeCell ref="A5:B5"/>
    <mergeCell ref="C5:V5"/>
    <mergeCell ref="C1:D1"/>
    <mergeCell ref="A3:B3"/>
    <mergeCell ref="C3:V3"/>
    <mergeCell ref="A4:B4"/>
    <mergeCell ref="C4:V4"/>
    <mergeCell ref="A6:B6"/>
    <mergeCell ref="C6:V6"/>
    <mergeCell ref="C9:P9"/>
    <mergeCell ref="C10:C11"/>
    <mergeCell ref="D10:F10"/>
    <mergeCell ref="H10:I10"/>
    <mergeCell ref="K10:P10"/>
  </mergeCells>
  <hyperlinks>
    <hyperlink ref="A1" location="'ODS 3.'!A1" display="REGRESAR"/>
    <hyperlink ref="C1" location="'Metadato 3.8.1'!A1" display="VER METADATO"/>
  </hyperlinks>
  <pageMargins left="0.7" right="0.7" top="0.75" bottom="0.75" header="0.3" footer="0.3"/>
  <pageSetup orientation="portrait"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5">
    <tabColor theme="0" tint="-0.499984740745262"/>
  </sheetPr>
  <dimension ref="A1:D36"/>
  <sheetViews>
    <sheetView showGridLines="0" zoomScaleNormal="100" workbookViewId="0">
      <pane ySplit="1" topLeftCell="A2" activePane="bottomLeft" state="frozen"/>
      <selection activeCell="C22" sqref="C22"/>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7.140625" style="45" customWidth="1"/>
    <col min="6" max="6" width="9.7109375" style="45" customWidth="1"/>
    <col min="7" max="7" width="9.42578125" style="45" customWidth="1"/>
    <col min="8" max="8" width="8.42578125" style="45" customWidth="1"/>
    <col min="9" max="9" width="9.5703125" style="45" customWidth="1"/>
    <col min="10" max="10" width="9.42578125" style="45" customWidth="1"/>
    <col min="11" max="16384" width="11.42578125" style="45"/>
  </cols>
  <sheetData>
    <row r="1" spans="1:4" ht="15" x14ac:dyDescent="0.25">
      <c r="B1" s="166" t="s">
        <v>730</v>
      </c>
    </row>
    <row r="3" spans="1:4" ht="23.25" customHeight="1" x14ac:dyDescent="0.25">
      <c r="B3" s="2081" t="s">
        <v>766</v>
      </c>
      <c r="C3" s="2081"/>
      <c r="D3" s="2081"/>
    </row>
    <row r="4" spans="1:4" ht="15.75" x14ac:dyDescent="0.25">
      <c r="A4" s="48"/>
      <c r="B4" s="2082" t="s">
        <v>856</v>
      </c>
      <c r="C4" s="2082"/>
      <c r="D4" s="49" t="s">
        <v>18</v>
      </c>
    </row>
    <row r="5" spans="1:4" ht="51" customHeight="1" x14ac:dyDescent="0.25">
      <c r="B5" s="2082" t="s">
        <v>769</v>
      </c>
      <c r="C5" s="2082"/>
      <c r="D5" s="49" t="s">
        <v>96</v>
      </c>
    </row>
    <row r="6" spans="1:4" ht="15" x14ac:dyDescent="0.25">
      <c r="B6" s="2082" t="s">
        <v>770</v>
      </c>
      <c r="C6" s="2082"/>
      <c r="D6" s="50" t="s">
        <v>163</v>
      </c>
    </row>
    <row r="7" spans="1:4" ht="81" customHeight="1" x14ac:dyDescent="0.25">
      <c r="B7" s="2083" t="s">
        <v>771</v>
      </c>
      <c r="C7" s="2083"/>
      <c r="D7" s="321" t="s">
        <v>164</v>
      </c>
    </row>
    <row r="8" spans="1:4" ht="15" x14ac:dyDescent="0.25">
      <c r="B8" s="2083" t="s">
        <v>4617</v>
      </c>
      <c r="C8" s="2083"/>
      <c r="D8" s="1286" t="s">
        <v>4661</v>
      </c>
    </row>
    <row r="9" spans="1:4" ht="15" x14ac:dyDescent="0.25">
      <c r="B9" s="1291"/>
      <c r="C9" s="1291"/>
      <c r="D9" s="1291"/>
    </row>
    <row r="10" spans="1:4" ht="23.25" customHeight="1" x14ac:dyDescent="0.25">
      <c r="B10" s="2081" t="s">
        <v>772</v>
      </c>
      <c r="C10" s="2081"/>
      <c r="D10" s="2081"/>
    </row>
    <row r="11" spans="1:4" ht="17.25" customHeight="1" x14ac:dyDescent="0.25">
      <c r="B11" s="2093" t="s">
        <v>773</v>
      </c>
      <c r="C11" s="2094"/>
      <c r="D11" s="49" t="s">
        <v>841</v>
      </c>
    </row>
    <row r="12" spans="1:4" ht="15.75" customHeight="1" x14ac:dyDescent="0.25">
      <c r="B12" s="2095" t="s">
        <v>775</v>
      </c>
      <c r="C12" s="2095"/>
      <c r="D12" s="265" t="s">
        <v>1264</v>
      </c>
    </row>
    <row r="13" spans="1:4" ht="15" x14ac:dyDescent="0.25">
      <c r="B13" s="2082" t="s">
        <v>776</v>
      </c>
      <c r="C13" s="2082"/>
      <c r="D13" s="54" t="s">
        <v>1129</v>
      </c>
    </row>
    <row r="14" spans="1:4" ht="15" x14ac:dyDescent="0.25">
      <c r="B14" s="2082" t="s">
        <v>777</v>
      </c>
      <c r="C14" s="2096"/>
      <c r="D14" s="54" t="s">
        <v>22</v>
      </c>
    </row>
    <row r="15" spans="1:4" ht="409.5" x14ac:dyDescent="0.25">
      <c r="B15" s="2082" t="s">
        <v>778</v>
      </c>
      <c r="C15" s="2082"/>
      <c r="D15" s="1903" t="s">
        <v>6025</v>
      </c>
    </row>
    <row r="16" spans="1:4" ht="50.25" customHeight="1" x14ac:dyDescent="0.25">
      <c r="B16" s="2082" t="s">
        <v>779</v>
      </c>
      <c r="C16" s="2082"/>
      <c r="D16" s="256"/>
    </row>
    <row r="17" spans="2:4" ht="15" x14ac:dyDescent="0.25">
      <c r="B17" s="2082" t="s">
        <v>780</v>
      </c>
      <c r="C17" s="2082"/>
      <c r="D17" s="57" t="s">
        <v>781</v>
      </c>
    </row>
    <row r="18" spans="2:4" ht="15" x14ac:dyDescent="0.25">
      <c r="B18" s="2083" t="s">
        <v>782</v>
      </c>
      <c r="C18" s="2083"/>
      <c r="D18" s="49"/>
    </row>
    <row r="19" spans="2:4" ht="30" x14ac:dyDescent="0.25">
      <c r="B19" s="2084" t="s">
        <v>783</v>
      </c>
      <c r="C19" s="2085"/>
      <c r="D19" s="57" t="s">
        <v>1268</v>
      </c>
    </row>
    <row r="20" spans="2:4" ht="15" x14ac:dyDescent="0.25">
      <c r="B20" s="2082" t="s">
        <v>784</v>
      </c>
      <c r="C20" s="2082"/>
      <c r="D20" s="56" t="s">
        <v>824</v>
      </c>
    </row>
    <row r="21" spans="2:4" ht="15" x14ac:dyDescent="0.25">
      <c r="B21" s="2086" t="s">
        <v>786</v>
      </c>
      <c r="C21" s="58" t="s">
        <v>787</v>
      </c>
      <c r="D21" s="49" t="s">
        <v>1269</v>
      </c>
    </row>
    <row r="22" spans="2:4" ht="15" x14ac:dyDescent="0.25">
      <c r="B22" s="2087"/>
      <c r="C22" s="59" t="s">
        <v>789</v>
      </c>
      <c r="D22" s="57" t="s">
        <v>1270</v>
      </c>
    </row>
    <row r="23" spans="2:4" ht="15" x14ac:dyDescent="0.25">
      <c r="B23" s="2088" t="s">
        <v>791</v>
      </c>
      <c r="C23" s="2088"/>
      <c r="D23" s="57" t="s">
        <v>827</v>
      </c>
    </row>
    <row r="24" spans="2:4" ht="15" x14ac:dyDescent="0.25">
      <c r="B24" s="2088" t="s">
        <v>793</v>
      </c>
      <c r="C24" s="2088"/>
      <c r="D24" s="61" t="s">
        <v>808</v>
      </c>
    </row>
    <row r="25" spans="2:4" ht="15" x14ac:dyDescent="0.25">
      <c r="B25" s="2082" t="s">
        <v>795</v>
      </c>
      <c r="C25" s="2082"/>
      <c r="D25" s="57" t="s">
        <v>17</v>
      </c>
    </row>
    <row r="26" spans="2:4" ht="15" customHeight="1" x14ac:dyDescent="0.25">
      <c r="B26" s="2083" t="s">
        <v>797</v>
      </c>
      <c r="C26" s="2083"/>
      <c r="D26" s="61" t="s">
        <v>798</v>
      </c>
    </row>
    <row r="27" spans="2:4" ht="15" x14ac:dyDescent="0.25">
      <c r="B27" s="2089" t="s">
        <v>799</v>
      </c>
      <c r="C27" s="2090"/>
      <c r="D27" s="49"/>
    </row>
    <row r="28" spans="2:4" ht="60" x14ac:dyDescent="0.25">
      <c r="B28" s="62" t="s">
        <v>800</v>
      </c>
      <c r="C28" s="63"/>
      <c r="D28" s="57" t="s">
        <v>1271</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804</v>
      </c>
    </row>
    <row r="33" spans="2:4" ht="15" x14ac:dyDescent="0.25">
      <c r="B33" s="2079" t="s">
        <v>805</v>
      </c>
      <c r="C33" s="2080"/>
      <c r="D33" s="61" t="s">
        <v>806</v>
      </c>
    </row>
    <row r="34" spans="2:4" ht="15" x14ac:dyDescent="0.25">
      <c r="B34" s="2079" t="s">
        <v>807</v>
      </c>
      <c r="C34" s="2080"/>
      <c r="D34" s="61" t="s">
        <v>808</v>
      </c>
    </row>
    <row r="35" spans="2:4" ht="15" x14ac:dyDescent="0.25">
      <c r="B35" s="2079" t="s">
        <v>809</v>
      </c>
      <c r="C35" s="2080"/>
      <c r="D35" s="61" t="s">
        <v>1272</v>
      </c>
    </row>
    <row r="36" spans="2:4" ht="15" x14ac:dyDescent="0.25">
      <c r="B36" s="2079" t="s">
        <v>811</v>
      </c>
      <c r="C36" s="2080"/>
      <c r="D36" s="200" t="s">
        <v>812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3.8.1'!A1" display="REGRESAR"/>
    <hyperlink ref="D36" r:id="rId1"/>
    <hyperlink ref="D8" r:id="rId2"/>
  </hyperlinks>
  <pageMargins left="0.7" right="0.7" top="0.75" bottom="0.75" header="0.3" footer="0.3"/>
  <pageSetup orientation="portrait" r:id="rId3"/>
  <drawing r:id="rId4"/>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6"/>
  <dimension ref="A1:T49"/>
  <sheetViews>
    <sheetView showGridLines="0" zoomScaleNormal="100" workbookViewId="0">
      <pane ySplit="1" topLeftCell="A2" activePane="bottomLeft" state="frozen"/>
      <selection pane="bottomLeft" activeCell="B22" sqref="B22:B23"/>
    </sheetView>
  </sheetViews>
  <sheetFormatPr baseColWidth="10" defaultColWidth="11.42578125" defaultRowHeight="15" x14ac:dyDescent="0.25"/>
  <cols>
    <col min="1" max="2" width="15.42578125" customWidth="1"/>
    <col min="3" max="3" width="8" customWidth="1"/>
    <col min="4" max="4" width="11.5703125" customWidth="1"/>
    <col min="5" max="5" width="9.28515625" customWidth="1"/>
    <col min="6" max="7" width="11.28515625" customWidth="1"/>
    <col min="9" max="9" width="11.85546875" customWidth="1"/>
    <col min="10" max="10" width="13.7109375" customWidth="1"/>
    <col min="11" max="11" width="12.140625" customWidth="1"/>
    <col min="14" max="14" width="12.5703125" customWidth="1"/>
  </cols>
  <sheetData>
    <row r="1" spans="1:20" x14ac:dyDescent="0.25">
      <c r="A1" s="25" t="s">
        <v>730</v>
      </c>
      <c r="B1" s="26"/>
      <c r="C1" s="2077" t="s">
        <v>830</v>
      </c>
      <c r="D1" s="2077"/>
    </row>
    <row r="2" spans="1:20" x14ac:dyDescent="0.25">
      <c r="A2" s="26"/>
      <c r="B2" s="26"/>
      <c r="C2" s="26"/>
      <c r="D2" s="26"/>
    </row>
    <row r="3" spans="1:20" ht="15" customHeight="1" x14ac:dyDescent="0.25">
      <c r="A3" s="2184" t="s">
        <v>732</v>
      </c>
      <c r="B3" s="2184"/>
      <c r="C3" s="2184" t="s">
        <v>1156</v>
      </c>
      <c r="D3" s="2185"/>
      <c r="E3" s="2185"/>
      <c r="F3" s="2185"/>
      <c r="G3" s="2185"/>
      <c r="H3" s="2185"/>
      <c r="I3" s="2185"/>
      <c r="J3" s="2185"/>
      <c r="K3" s="2185"/>
      <c r="L3" s="2185"/>
      <c r="M3" s="2185"/>
      <c r="N3" s="2185"/>
      <c r="O3" s="2185"/>
      <c r="P3" s="2185"/>
      <c r="Q3" s="2185"/>
      <c r="R3" s="2185"/>
      <c r="S3" s="2185"/>
      <c r="T3" s="73"/>
    </row>
    <row r="4" spans="1:20" s="26" customFormat="1" ht="27" customHeight="1" x14ac:dyDescent="0.2">
      <c r="A4" s="2184" t="s">
        <v>733</v>
      </c>
      <c r="B4" s="2184"/>
      <c r="C4" s="2184" t="s">
        <v>1128</v>
      </c>
      <c r="D4" s="2185"/>
      <c r="E4" s="2185"/>
      <c r="F4" s="2185"/>
      <c r="G4" s="2185"/>
      <c r="H4" s="2185"/>
      <c r="I4" s="2185"/>
      <c r="J4" s="2185"/>
      <c r="K4" s="2185"/>
      <c r="L4" s="2185"/>
      <c r="M4" s="2185"/>
      <c r="N4" s="2185"/>
      <c r="O4" s="2185"/>
      <c r="P4" s="2185"/>
      <c r="Q4" s="2185"/>
      <c r="R4" s="2185"/>
      <c r="S4" s="2185"/>
      <c r="T4" s="73"/>
    </row>
    <row r="5" spans="1:20" ht="17.25" customHeight="1" x14ac:dyDescent="0.25">
      <c r="A5" s="2184" t="s">
        <v>735</v>
      </c>
      <c r="B5" s="2184"/>
      <c r="C5" s="2184" t="s">
        <v>1132</v>
      </c>
      <c r="D5" s="2185"/>
      <c r="E5" s="2185"/>
      <c r="F5" s="2185"/>
      <c r="G5" s="2185"/>
      <c r="H5" s="2185"/>
      <c r="I5" s="2185"/>
      <c r="J5" s="2185"/>
      <c r="K5" s="2185"/>
      <c r="L5" s="2185"/>
      <c r="M5" s="2185"/>
      <c r="N5" s="2185"/>
      <c r="O5" s="2185"/>
      <c r="P5" s="2185"/>
      <c r="Q5" s="2185"/>
      <c r="R5" s="2185"/>
      <c r="S5" s="2185"/>
      <c r="T5" s="73"/>
    </row>
    <row r="6" spans="1:20" ht="15" customHeight="1" x14ac:dyDescent="0.25">
      <c r="A6" s="2184" t="s">
        <v>815</v>
      </c>
      <c r="B6" s="2185"/>
      <c r="C6" s="2184" t="s">
        <v>1273</v>
      </c>
      <c r="D6" s="2185"/>
      <c r="E6" s="2185"/>
      <c r="F6" s="2185"/>
      <c r="G6" s="2185"/>
      <c r="H6" s="2185"/>
      <c r="I6" s="2185"/>
      <c r="J6" s="2185"/>
      <c r="K6" s="2185"/>
      <c r="L6" s="2185"/>
      <c r="M6" s="2185"/>
      <c r="N6" s="2185"/>
      <c r="O6" s="2185"/>
      <c r="P6" s="2185"/>
      <c r="Q6" s="2185"/>
      <c r="R6" s="2185"/>
      <c r="S6" s="2185"/>
      <c r="T6" s="73"/>
    </row>
    <row r="7" spans="1:20" x14ac:dyDescent="0.25">
      <c r="B7" s="26"/>
      <c r="C7" s="26"/>
      <c r="D7" s="26"/>
      <c r="E7" s="26"/>
      <c r="F7" s="26"/>
      <c r="G7" s="26"/>
    </row>
    <row r="8" spans="1:20" x14ac:dyDescent="0.25">
      <c r="B8" s="26"/>
      <c r="C8" s="26"/>
      <c r="D8" s="26"/>
      <c r="E8" s="26"/>
      <c r="F8" s="26"/>
      <c r="G8" s="26"/>
    </row>
    <row r="9" spans="1:20" ht="26.25" customHeight="1" x14ac:dyDescent="0.25">
      <c r="B9" s="26"/>
      <c r="C9" s="2115" t="s">
        <v>5796</v>
      </c>
      <c r="D9" s="2115"/>
      <c r="E9" s="2115"/>
      <c r="F9" s="2115"/>
      <c r="G9" s="2115"/>
      <c r="H9" s="2115"/>
      <c r="I9" s="2115"/>
      <c r="J9" s="2115"/>
      <c r="K9" s="2115"/>
      <c r="L9" s="2115"/>
      <c r="M9" s="2115"/>
      <c r="N9" s="2115"/>
      <c r="O9" s="2115"/>
      <c r="P9" s="2115"/>
      <c r="Q9" s="2115"/>
    </row>
    <row r="10" spans="1:20" ht="25.5" customHeight="1" x14ac:dyDescent="0.25">
      <c r="A10" s="26"/>
      <c r="B10" s="322"/>
      <c r="C10" s="2116" t="s">
        <v>739</v>
      </c>
      <c r="D10" s="2116" t="s">
        <v>1274</v>
      </c>
      <c r="E10" s="2070" t="s">
        <v>5784</v>
      </c>
      <c r="F10" s="2070"/>
      <c r="G10" s="2070"/>
      <c r="H10" s="2242" t="s">
        <v>5786</v>
      </c>
      <c r="I10" s="2112" t="s">
        <v>5787</v>
      </c>
      <c r="J10" s="2112" t="s">
        <v>5788</v>
      </c>
      <c r="K10" s="2112" t="s">
        <v>5789</v>
      </c>
      <c r="L10" s="2112" t="s">
        <v>5790</v>
      </c>
      <c r="M10" s="2112" t="s">
        <v>5791</v>
      </c>
      <c r="N10" s="2242" t="s">
        <v>5792</v>
      </c>
      <c r="O10" s="2242" t="s">
        <v>5793</v>
      </c>
      <c r="P10" s="2242" t="s">
        <v>5794</v>
      </c>
      <c r="Q10" s="2242" t="s">
        <v>5795</v>
      </c>
    </row>
    <row r="11" spans="1:20" s="902" customFormat="1" ht="31.5" customHeight="1" x14ac:dyDescent="0.25">
      <c r="A11" s="903"/>
      <c r="B11" s="322"/>
      <c r="C11" s="2112"/>
      <c r="D11" s="2112"/>
      <c r="E11" s="1755" t="s">
        <v>5782</v>
      </c>
      <c r="F11" s="1755" t="s">
        <v>5785</v>
      </c>
      <c r="G11" s="1755" t="s">
        <v>5783</v>
      </c>
      <c r="H11" s="2242"/>
      <c r="I11" s="2112"/>
      <c r="J11" s="2112"/>
      <c r="K11" s="2112"/>
      <c r="L11" s="2112"/>
      <c r="M11" s="2112"/>
      <c r="N11" s="2242"/>
      <c r="O11" s="2242"/>
      <c r="P11" s="2242"/>
      <c r="Q11" s="2242"/>
    </row>
    <row r="12" spans="1:20" x14ac:dyDescent="0.25">
      <c r="C12" s="1127">
        <v>2010</v>
      </c>
      <c r="D12" s="1767">
        <v>4562087</v>
      </c>
      <c r="E12" s="905">
        <v>1075528</v>
      </c>
      <c r="F12" s="1129">
        <v>283814</v>
      </c>
      <c r="G12" s="1129">
        <v>77588</v>
      </c>
      <c r="H12" s="1767">
        <v>486984</v>
      </c>
      <c r="I12" s="905">
        <v>1814698</v>
      </c>
      <c r="J12" s="1129">
        <v>27550</v>
      </c>
      <c r="K12" s="1129">
        <v>170257</v>
      </c>
      <c r="L12" s="1129">
        <v>59942</v>
      </c>
      <c r="M12" s="1129">
        <v>88164</v>
      </c>
      <c r="N12" s="1129">
        <v>109286</v>
      </c>
      <c r="O12" s="1129">
        <v>359683</v>
      </c>
      <c r="P12" s="1129">
        <v>8593</v>
      </c>
      <c r="Q12" s="1769">
        <v>91.93</v>
      </c>
      <c r="R12" s="26"/>
      <c r="S12" s="26"/>
      <c r="T12" s="26"/>
    </row>
    <row r="13" spans="1:20" x14ac:dyDescent="0.25">
      <c r="C13" s="1127">
        <v>2011</v>
      </c>
      <c r="D13" s="1767">
        <v>4614497</v>
      </c>
      <c r="E13" s="905">
        <v>1108807</v>
      </c>
      <c r="F13" s="1129">
        <v>318045</v>
      </c>
      <c r="G13" s="1129">
        <v>71476</v>
      </c>
      <c r="H13" s="1767">
        <v>422110</v>
      </c>
      <c r="I13" s="905">
        <v>1924637</v>
      </c>
      <c r="J13" s="1129">
        <v>32050</v>
      </c>
      <c r="K13" s="1129">
        <v>179878</v>
      </c>
      <c r="L13" s="1129">
        <v>59707</v>
      </c>
      <c r="M13" s="1129">
        <v>91000</v>
      </c>
      <c r="N13" s="1129">
        <v>116075</v>
      </c>
      <c r="O13" s="1129">
        <v>279490</v>
      </c>
      <c r="P13" s="1129">
        <v>11223</v>
      </c>
      <c r="Q13" s="1769">
        <v>93.7</v>
      </c>
      <c r="R13" s="26"/>
      <c r="S13" s="26"/>
      <c r="T13" s="26"/>
    </row>
    <row r="14" spans="1:20" x14ac:dyDescent="0.25">
      <c r="C14" s="1127">
        <v>2012</v>
      </c>
      <c r="D14" s="1767">
        <v>4667076</v>
      </c>
      <c r="E14" s="905">
        <v>1144159</v>
      </c>
      <c r="F14" s="1129">
        <v>344830</v>
      </c>
      <c r="G14" s="1129">
        <v>68794</v>
      </c>
      <c r="H14" s="1767">
        <v>481520</v>
      </c>
      <c r="I14" s="905">
        <v>1743254</v>
      </c>
      <c r="J14" s="1129">
        <v>24247</v>
      </c>
      <c r="K14" s="1129">
        <v>190689</v>
      </c>
      <c r="L14" s="1129">
        <v>59914</v>
      </c>
      <c r="M14" s="1129">
        <v>94115</v>
      </c>
      <c r="N14" s="1129">
        <v>104851</v>
      </c>
      <c r="O14" s="1129">
        <v>402123</v>
      </c>
      <c r="P14" s="1129">
        <v>8580</v>
      </c>
      <c r="Q14" s="1769">
        <v>91.2</v>
      </c>
      <c r="R14" s="26"/>
      <c r="S14" s="26"/>
      <c r="T14" s="26"/>
    </row>
    <row r="15" spans="1:20" x14ac:dyDescent="0.25">
      <c r="C15" s="1127">
        <v>2013</v>
      </c>
      <c r="D15" s="1767">
        <v>4717681</v>
      </c>
      <c r="E15" s="905">
        <v>1166524</v>
      </c>
      <c r="F15" s="1129">
        <v>367187</v>
      </c>
      <c r="G15" s="1129">
        <v>66722</v>
      </c>
      <c r="H15" s="1767">
        <v>495357</v>
      </c>
      <c r="I15" s="905">
        <v>1715084</v>
      </c>
      <c r="J15" s="1129">
        <v>30151</v>
      </c>
      <c r="K15" s="1129">
        <v>200639</v>
      </c>
      <c r="L15" s="1129">
        <v>60065</v>
      </c>
      <c r="M15" s="1129">
        <v>97266</v>
      </c>
      <c r="N15" s="1129">
        <v>103531</v>
      </c>
      <c r="O15" s="1129">
        <v>408298</v>
      </c>
      <c r="P15" s="1129">
        <v>6858</v>
      </c>
      <c r="Q15" s="1769">
        <v>91.2</v>
      </c>
      <c r="R15" s="26"/>
      <c r="S15" s="26"/>
      <c r="T15" s="26"/>
    </row>
    <row r="16" spans="1:20" x14ac:dyDescent="0.25">
      <c r="C16" s="1127">
        <v>2014</v>
      </c>
      <c r="D16" s="1767">
        <v>4772098</v>
      </c>
      <c r="E16" s="905">
        <v>1189205</v>
      </c>
      <c r="F16" s="1129">
        <v>375435</v>
      </c>
      <c r="G16" s="1129">
        <v>67255</v>
      </c>
      <c r="H16" s="1767">
        <v>530227</v>
      </c>
      <c r="I16" s="905">
        <v>1695068</v>
      </c>
      <c r="J16" s="1129">
        <v>24740</v>
      </c>
      <c r="K16" s="1129">
        <v>211180</v>
      </c>
      <c r="L16" s="1129">
        <v>60226</v>
      </c>
      <c r="M16" s="1129">
        <v>101567</v>
      </c>
      <c r="N16" s="1129">
        <v>102023</v>
      </c>
      <c r="O16" s="1129">
        <v>407463</v>
      </c>
      <c r="P16" s="1129">
        <v>7710</v>
      </c>
      <c r="Q16" s="1769">
        <v>91.3</v>
      </c>
      <c r="R16" s="26"/>
      <c r="S16" s="26"/>
      <c r="T16" s="26"/>
    </row>
    <row r="17" spans="2:20" x14ac:dyDescent="0.25">
      <c r="C17" s="1127">
        <v>2015</v>
      </c>
      <c r="D17" s="1767">
        <v>4833752</v>
      </c>
      <c r="E17" s="905">
        <v>1210043</v>
      </c>
      <c r="F17" s="1129">
        <v>376138</v>
      </c>
      <c r="G17" s="1129">
        <v>68021</v>
      </c>
      <c r="H17" s="1767">
        <v>60319</v>
      </c>
      <c r="I17" s="905">
        <v>1599685</v>
      </c>
      <c r="J17" s="1129">
        <v>17821</v>
      </c>
      <c r="K17" s="1129">
        <v>223711</v>
      </c>
      <c r="L17" s="1129">
        <v>60971</v>
      </c>
      <c r="M17" s="1129">
        <v>105696</v>
      </c>
      <c r="N17" s="1129">
        <v>113558</v>
      </c>
      <c r="O17" s="1129">
        <v>442999</v>
      </c>
      <c r="P17" s="1129">
        <v>13791</v>
      </c>
      <c r="Q17" s="1769">
        <v>90.55</v>
      </c>
      <c r="R17" s="26"/>
      <c r="S17" s="26"/>
      <c r="T17" s="26"/>
    </row>
    <row r="18" spans="2:20" s="902" customFormat="1" x14ac:dyDescent="0.25">
      <c r="C18" s="1127">
        <v>2016</v>
      </c>
      <c r="D18" s="1767">
        <v>4873997</v>
      </c>
      <c r="E18" s="905">
        <v>1247910</v>
      </c>
      <c r="F18" s="1129">
        <v>390543</v>
      </c>
      <c r="G18" s="1129">
        <v>67891</v>
      </c>
      <c r="H18" s="1767">
        <v>620511</v>
      </c>
      <c r="I18" s="905">
        <v>1558377</v>
      </c>
      <c r="J18" s="1129">
        <v>23083</v>
      </c>
      <c r="K18" s="1129">
        <v>236660</v>
      </c>
      <c r="L18" s="1129">
        <v>61801</v>
      </c>
      <c r="M18" s="1129">
        <v>109877</v>
      </c>
      <c r="N18" s="1129">
        <v>111027</v>
      </c>
      <c r="O18" s="1129">
        <v>446317</v>
      </c>
      <c r="P18" s="1129">
        <v>15766</v>
      </c>
      <c r="Q18" s="1769">
        <v>90.55</v>
      </c>
      <c r="R18" s="903"/>
      <c r="S18" s="903"/>
      <c r="T18" s="903"/>
    </row>
    <row r="19" spans="2:20" s="902" customFormat="1" x14ac:dyDescent="0.25">
      <c r="C19" s="1127">
        <v>2017</v>
      </c>
      <c r="D19" s="1767">
        <v>4932909</v>
      </c>
      <c r="E19" s="905">
        <v>1285706</v>
      </c>
      <c r="F19" s="1129">
        <v>392326</v>
      </c>
      <c r="G19" s="1129">
        <v>66792</v>
      </c>
      <c r="H19" s="1767">
        <v>583711</v>
      </c>
      <c r="I19" s="905">
        <v>1554060</v>
      </c>
      <c r="J19" s="1129">
        <v>17821</v>
      </c>
      <c r="K19" s="1129">
        <v>250392</v>
      </c>
      <c r="L19" s="1129">
        <v>63483</v>
      </c>
      <c r="M19" s="1129">
        <v>114072</v>
      </c>
      <c r="N19" s="1129">
        <v>123667</v>
      </c>
      <c r="O19" s="1129">
        <v>480879</v>
      </c>
      <c r="P19" s="1129">
        <v>13791</v>
      </c>
      <c r="Q19" s="1769">
        <v>90</v>
      </c>
      <c r="R19" s="903"/>
      <c r="S19" s="903"/>
      <c r="T19" s="903"/>
    </row>
    <row r="20" spans="2:20" x14ac:dyDescent="0.25">
      <c r="B20" s="630"/>
      <c r="C20" s="1128">
        <v>2018</v>
      </c>
      <c r="D20" s="1768">
        <v>5003673</v>
      </c>
      <c r="E20" s="907">
        <v>1316103</v>
      </c>
      <c r="F20" s="1130">
        <v>394588</v>
      </c>
      <c r="G20" s="1768">
        <v>64147</v>
      </c>
      <c r="H20" s="1768">
        <v>695511</v>
      </c>
      <c r="I20" s="907">
        <v>1487911</v>
      </c>
      <c r="J20" s="1130">
        <v>47015</v>
      </c>
      <c r="K20" s="1768">
        <v>264677</v>
      </c>
      <c r="L20" s="1768">
        <v>65364</v>
      </c>
      <c r="M20" s="1130">
        <v>119200</v>
      </c>
      <c r="N20" s="1130">
        <v>128849</v>
      </c>
      <c r="O20" s="1130">
        <v>405866</v>
      </c>
      <c r="P20" s="1130">
        <v>14443</v>
      </c>
      <c r="Q20" s="1770">
        <v>91.6</v>
      </c>
      <c r="R20" s="26"/>
      <c r="S20" s="26"/>
      <c r="T20" s="26"/>
    </row>
    <row r="21" spans="2:20" s="902" customFormat="1" ht="44.25" customHeight="1" x14ac:dyDescent="0.25">
      <c r="B21" s="630"/>
      <c r="C21" s="2243" t="s">
        <v>5805</v>
      </c>
      <c r="D21" s="2243"/>
      <c r="E21" s="2243"/>
      <c r="F21" s="2243"/>
      <c r="G21" s="2243"/>
      <c r="H21" s="2243"/>
      <c r="I21" s="2243"/>
      <c r="J21" s="2243"/>
      <c r="K21" s="2243"/>
      <c r="L21" s="2243"/>
      <c r="M21" s="2243"/>
      <c r="N21" s="2243"/>
      <c r="O21" s="2243"/>
      <c r="P21" s="2243"/>
      <c r="Q21" s="2243"/>
      <c r="R21" s="903"/>
      <c r="S21" s="903"/>
      <c r="T21" s="903"/>
    </row>
    <row r="22" spans="2:20" x14ac:dyDescent="0.25">
      <c r="C22" s="44" t="s">
        <v>5797</v>
      </c>
      <c r="D22" s="26"/>
      <c r="E22" s="26"/>
      <c r="F22" s="26"/>
      <c r="G22" s="323"/>
    </row>
    <row r="23" spans="2:20" s="902" customFormat="1" x14ac:dyDescent="0.25">
      <c r="C23" s="1762"/>
      <c r="D23" s="903"/>
      <c r="E23" s="903"/>
      <c r="F23" s="903"/>
      <c r="G23" s="909"/>
    </row>
    <row r="24" spans="2:20" x14ac:dyDescent="0.25">
      <c r="C24" s="109" t="s">
        <v>3962</v>
      </c>
      <c r="I24" s="908"/>
      <c r="J24" s="903"/>
      <c r="K24" s="903"/>
      <c r="L24" s="903"/>
      <c r="M24" s="909"/>
    </row>
    <row r="25" spans="2:20" ht="15.75" hidden="1" thickBot="1" x14ac:dyDescent="0.3">
      <c r="C25" s="2237" t="s">
        <v>1276</v>
      </c>
      <c r="D25" s="2237"/>
      <c r="E25" s="2237"/>
      <c r="F25" s="2237"/>
      <c r="G25" s="2237"/>
      <c r="H25" s="2237"/>
      <c r="I25" s="2237"/>
      <c r="J25" s="26"/>
      <c r="K25" s="26"/>
      <c r="L25" s="26"/>
      <c r="M25" s="26"/>
      <c r="N25" s="26"/>
      <c r="O25" s="26"/>
      <c r="P25" s="26"/>
      <c r="Q25" s="26"/>
      <c r="R25" s="26"/>
      <c r="S25" s="26"/>
      <c r="T25" s="26"/>
    </row>
    <row r="26" spans="2:20" hidden="1" x14ac:dyDescent="0.25">
      <c r="C26" s="324"/>
      <c r="D26" s="324"/>
      <c r="E26" s="324"/>
      <c r="F26" s="2238" t="s">
        <v>1277</v>
      </c>
      <c r="G26" s="2238"/>
      <c r="H26" s="2238"/>
      <c r="I26" s="325"/>
      <c r="J26" s="2239" t="s">
        <v>1278</v>
      </c>
      <c r="K26" s="2239"/>
      <c r="L26" s="2239"/>
      <c r="M26" s="2239"/>
      <c r="N26" s="2240" t="s">
        <v>1279</v>
      </c>
      <c r="O26" s="2240" t="s">
        <v>1280</v>
      </c>
      <c r="P26" s="2235" t="s">
        <v>1281</v>
      </c>
      <c r="Q26" s="326"/>
      <c r="R26" s="326"/>
      <c r="S26" s="2235" t="s">
        <v>1275</v>
      </c>
      <c r="T26" s="2235" t="s">
        <v>1282</v>
      </c>
    </row>
    <row r="27" spans="2:20" ht="33.75" hidden="1" x14ac:dyDescent="0.25">
      <c r="C27" s="327" t="s">
        <v>739</v>
      </c>
      <c r="D27" s="327"/>
      <c r="E27" s="328" t="s">
        <v>1274</v>
      </c>
      <c r="F27" s="329" t="s">
        <v>740</v>
      </c>
      <c r="G27" s="330" t="s">
        <v>1283</v>
      </c>
      <c r="H27" s="331" t="s">
        <v>1284</v>
      </c>
      <c r="I27" s="332"/>
      <c r="J27" s="333" t="s">
        <v>835</v>
      </c>
      <c r="K27" s="331" t="s">
        <v>1285</v>
      </c>
      <c r="L27" s="331" t="s">
        <v>1286</v>
      </c>
      <c r="M27" s="331" t="s">
        <v>1287</v>
      </c>
      <c r="N27" s="2241"/>
      <c r="O27" s="2241"/>
      <c r="P27" s="2236"/>
      <c r="Q27" s="332"/>
      <c r="R27" s="332"/>
      <c r="S27" s="2236"/>
      <c r="T27" s="2236"/>
    </row>
    <row r="28" spans="2:20" hidden="1" x14ac:dyDescent="0.25">
      <c r="C28" s="334">
        <v>2010</v>
      </c>
      <c r="D28" s="334"/>
      <c r="E28" s="335">
        <v>4562087</v>
      </c>
      <c r="F28" s="335">
        <v>1436930</v>
      </c>
      <c r="G28" s="336">
        <v>1075528</v>
      </c>
      <c r="H28" s="337">
        <v>77588</v>
      </c>
      <c r="I28" s="337"/>
      <c r="J28" s="335">
        <v>318363</v>
      </c>
      <c r="K28" s="337">
        <v>170257</v>
      </c>
      <c r="L28" s="337">
        <v>59942</v>
      </c>
      <c r="M28" s="337">
        <v>88164</v>
      </c>
      <c r="N28" s="337">
        <v>486984</v>
      </c>
      <c r="O28" s="337">
        <v>1841065</v>
      </c>
      <c r="P28" s="337">
        <v>109216</v>
      </c>
      <c r="Q28" s="337"/>
      <c r="R28" s="337"/>
      <c r="S28" s="337">
        <v>369529</v>
      </c>
      <c r="T28" s="338">
        <v>91.9000010302302</v>
      </c>
    </row>
    <row r="29" spans="2:20" hidden="1" x14ac:dyDescent="0.25">
      <c r="C29" s="334">
        <v>2011</v>
      </c>
      <c r="D29" s="334"/>
      <c r="E29" s="335">
        <v>4614497</v>
      </c>
      <c r="F29" s="335">
        <v>1498328</v>
      </c>
      <c r="G29" s="336">
        <v>1108807</v>
      </c>
      <c r="H29" s="337">
        <v>71476</v>
      </c>
      <c r="I29" s="337"/>
      <c r="J29" s="335">
        <v>330823</v>
      </c>
      <c r="K29" s="337">
        <v>179878</v>
      </c>
      <c r="L29" s="337">
        <v>59707</v>
      </c>
      <c r="M29" s="337">
        <v>91238</v>
      </c>
      <c r="N29" s="337">
        <v>422110</v>
      </c>
      <c r="O29" s="337">
        <v>1956462</v>
      </c>
      <c r="P29" s="337">
        <v>116061</v>
      </c>
      <c r="Q29" s="337"/>
      <c r="R29" s="337"/>
      <c r="S29" s="337">
        <v>290713</v>
      </c>
      <c r="T29" s="338">
        <v>93.700006739629501</v>
      </c>
    </row>
    <row r="30" spans="2:20" hidden="1" x14ac:dyDescent="0.25">
      <c r="C30" s="334">
        <v>2012</v>
      </c>
      <c r="D30" s="334"/>
      <c r="E30" s="335">
        <v>4667076</v>
      </c>
      <c r="F30" s="335">
        <v>1557783</v>
      </c>
      <c r="G30" s="336">
        <v>1144159</v>
      </c>
      <c r="H30" s="337">
        <v>68794</v>
      </c>
      <c r="I30" s="337"/>
      <c r="J30" s="335">
        <v>344718</v>
      </c>
      <c r="K30" s="337">
        <v>190689</v>
      </c>
      <c r="L30" s="337">
        <v>59914</v>
      </c>
      <c r="M30" s="337">
        <v>94115</v>
      </c>
      <c r="N30" s="337">
        <v>401519</v>
      </c>
      <c r="O30" s="337">
        <v>1948407</v>
      </c>
      <c r="P30" s="337">
        <v>115583</v>
      </c>
      <c r="Q30" s="337"/>
      <c r="R30" s="337"/>
      <c r="S30" s="337">
        <v>299066</v>
      </c>
      <c r="T30" s="338">
        <v>93.592004929853303</v>
      </c>
    </row>
    <row r="31" spans="2:20" hidden="1" x14ac:dyDescent="0.25">
      <c r="C31" s="334">
        <v>2013</v>
      </c>
      <c r="D31" s="334"/>
      <c r="E31" s="335">
        <v>4717681</v>
      </c>
      <c r="F31" s="335">
        <v>1600433</v>
      </c>
      <c r="G31" s="336">
        <v>1166524</v>
      </c>
      <c r="H31" s="337">
        <v>66722</v>
      </c>
      <c r="I31" s="337"/>
      <c r="J31" s="335">
        <v>357970</v>
      </c>
      <c r="K31" s="337">
        <v>200639</v>
      </c>
      <c r="L31" s="337">
        <v>60065</v>
      </c>
      <c r="M31" s="337">
        <v>97266</v>
      </c>
      <c r="N31" s="337">
        <v>417253</v>
      </c>
      <c r="O31" s="337">
        <v>1961476</v>
      </c>
      <c r="P31" s="337">
        <v>116359</v>
      </c>
      <c r="Q31" s="337"/>
      <c r="R31" s="337"/>
      <c r="S31" s="337">
        <v>264190</v>
      </c>
      <c r="T31" s="338">
        <v>94.400002882772299</v>
      </c>
    </row>
    <row r="32" spans="2:20" hidden="1" x14ac:dyDescent="0.25">
      <c r="C32" s="334">
        <v>2014</v>
      </c>
      <c r="D32" s="334"/>
      <c r="E32" s="335">
        <v>4772098</v>
      </c>
      <c r="F32" s="335">
        <v>1631895</v>
      </c>
      <c r="G32" s="336">
        <v>1189205</v>
      </c>
      <c r="H32" s="337">
        <v>67255</v>
      </c>
      <c r="I32" s="337"/>
      <c r="J32" s="335">
        <v>372973</v>
      </c>
      <c r="K32" s="337">
        <v>211180</v>
      </c>
      <c r="L32" s="337">
        <v>60226</v>
      </c>
      <c r="M32" s="337">
        <v>101567</v>
      </c>
      <c r="N32" s="337">
        <v>530227</v>
      </c>
      <c r="O32" s="337">
        <v>1872973</v>
      </c>
      <c r="P32" s="337">
        <v>111109</v>
      </c>
      <c r="Q32" s="337"/>
      <c r="R32" s="337"/>
      <c r="S32" s="337">
        <v>252921</v>
      </c>
      <c r="T32" s="338">
        <v>94.700004065297904</v>
      </c>
    </row>
    <row r="33" spans="3:20" hidden="1" x14ac:dyDescent="0.25">
      <c r="C33" s="339">
        <v>2015</v>
      </c>
      <c r="D33" s="339"/>
      <c r="E33" s="340">
        <v>4833752</v>
      </c>
      <c r="F33" s="340">
        <v>1654202</v>
      </c>
      <c r="G33" s="341">
        <v>1210043</v>
      </c>
      <c r="H33" s="342">
        <v>68021</v>
      </c>
      <c r="I33" s="342"/>
      <c r="J33" s="340">
        <v>390378</v>
      </c>
      <c r="K33" s="342">
        <v>223711</v>
      </c>
      <c r="L33" s="342">
        <v>60971</v>
      </c>
      <c r="M33" s="342">
        <v>105696</v>
      </c>
      <c r="N33" s="342">
        <v>601319</v>
      </c>
      <c r="O33" s="342">
        <v>1813981</v>
      </c>
      <c r="P33" s="342">
        <v>127351</v>
      </c>
      <c r="Q33" s="342"/>
      <c r="R33" s="342"/>
      <c r="S33" s="342">
        <v>246521</v>
      </c>
      <c r="T33" s="343">
        <v>94.900007282127902</v>
      </c>
    </row>
    <row r="34" spans="3:20" x14ac:dyDescent="0.25">
      <c r="C34" s="26"/>
      <c r="D34" s="26"/>
      <c r="E34" s="26"/>
      <c r="F34" s="26"/>
      <c r="G34" s="26"/>
      <c r="H34" s="26"/>
      <c r="I34" s="26"/>
      <c r="J34" s="26"/>
      <c r="K34" s="26"/>
      <c r="L34" s="26"/>
      <c r="M34" s="26"/>
      <c r="N34" s="26"/>
      <c r="O34" s="26"/>
      <c r="P34" s="26"/>
      <c r="Q34" s="26"/>
      <c r="R34" s="26"/>
      <c r="S34" s="26"/>
      <c r="T34" s="26"/>
    </row>
    <row r="49" spans="3:3" x14ac:dyDescent="0.25">
      <c r="C49" s="44" t="s">
        <v>3961</v>
      </c>
    </row>
  </sheetData>
  <mergeCells count="32">
    <mergeCell ref="Q10:Q11"/>
    <mergeCell ref="C9:Q9"/>
    <mergeCell ref="D10:D11"/>
    <mergeCell ref="C10:C11"/>
    <mergeCell ref="K10:K11"/>
    <mergeCell ref="L10:L11"/>
    <mergeCell ref="M10:M11"/>
    <mergeCell ref="N10:N11"/>
    <mergeCell ref="O10:O11"/>
    <mergeCell ref="A5:B5"/>
    <mergeCell ref="C5:S5"/>
    <mergeCell ref="C1:D1"/>
    <mergeCell ref="A3:B3"/>
    <mergeCell ref="C3:S3"/>
    <mergeCell ref="A4:B4"/>
    <mergeCell ref="C4:S4"/>
    <mergeCell ref="T26:T27"/>
    <mergeCell ref="A6:B6"/>
    <mergeCell ref="C6:S6"/>
    <mergeCell ref="C25:I25"/>
    <mergeCell ref="F26:H26"/>
    <mergeCell ref="J26:M26"/>
    <mergeCell ref="N26:N27"/>
    <mergeCell ref="O26:O27"/>
    <mergeCell ref="P26:P27"/>
    <mergeCell ref="S26:S27"/>
    <mergeCell ref="E10:G10"/>
    <mergeCell ref="H10:H11"/>
    <mergeCell ref="I10:I11"/>
    <mergeCell ref="J10:J11"/>
    <mergeCell ref="C21:Q21"/>
    <mergeCell ref="P10:P11"/>
  </mergeCells>
  <hyperlinks>
    <hyperlink ref="A1" location="'ODS 3.'!A1" display="REGRESAR"/>
    <hyperlink ref="C1" location="'Metadato 3.8.2'!A1" display="VER METADATO"/>
  </hyperlinks>
  <pageMargins left="0.7" right="0.7" top="0.75" bottom="0.75" header="0.3" footer="0.3"/>
  <pageSetup orientation="portrait" r:id="rId1"/>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7">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5" x14ac:dyDescent="0.25"/>
  <cols>
    <col min="1" max="1" width="8" style="344" customWidth="1"/>
    <col min="2" max="2" width="26.42578125" style="344" customWidth="1"/>
    <col min="3" max="3" width="24" style="344" customWidth="1"/>
    <col min="4" max="4" width="85.7109375" style="344" customWidth="1"/>
    <col min="5" max="5" width="11.28515625" style="344" customWidth="1"/>
    <col min="6" max="6" width="7.140625" style="344" customWidth="1"/>
    <col min="7" max="7" width="11.42578125" style="344"/>
    <col min="8" max="8" width="2.42578125" style="344" customWidth="1"/>
    <col min="9" max="9" width="12.140625" style="344" customWidth="1"/>
    <col min="10" max="16384" width="11.42578125" style="344"/>
  </cols>
  <sheetData>
    <row r="1" spans="1:6" x14ac:dyDescent="0.25">
      <c r="A1" s="45"/>
      <c r="B1" s="166" t="s">
        <v>730</v>
      </c>
    </row>
    <row r="2" spans="1:6" ht="15.75" thickBot="1" x14ac:dyDescent="0.3">
      <c r="A2" s="45"/>
      <c r="B2" s="45"/>
    </row>
    <row r="3" spans="1:6" ht="23.25" customHeight="1" thickBot="1" x14ac:dyDescent="0.3">
      <c r="B3" s="2081" t="s">
        <v>766</v>
      </c>
      <c r="C3" s="2081"/>
      <c r="D3" s="2081"/>
      <c r="F3" s="47" t="s">
        <v>767</v>
      </c>
    </row>
    <row r="4" spans="1:6" s="45" customFormat="1" ht="21" customHeight="1" x14ac:dyDescent="0.25">
      <c r="A4" s="48"/>
      <c r="B4" s="2082" t="s">
        <v>856</v>
      </c>
      <c r="C4" s="2082"/>
      <c r="D4" s="910" t="s">
        <v>18</v>
      </c>
    </row>
    <row r="5" spans="1:6" ht="45.75" customHeight="1" x14ac:dyDescent="0.25">
      <c r="A5" s="45"/>
      <c r="B5" s="2082" t="s">
        <v>769</v>
      </c>
      <c r="C5" s="2082"/>
      <c r="D5" s="910" t="s">
        <v>96</v>
      </c>
    </row>
    <row r="6" spans="1:6" ht="16.5" customHeight="1" x14ac:dyDescent="0.25">
      <c r="A6" s="45"/>
      <c r="B6" s="2082" t="s">
        <v>770</v>
      </c>
      <c r="C6" s="2082"/>
      <c r="D6" s="911" t="s">
        <v>166</v>
      </c>
    </row>
    <row r="7" spans="1:6" ht="30" x14ac:dyDescent="0.25">
      <c r="A7" s="45"/>
      <c r="B7" s="2083" t="s">
        <v>771</v>
      </c>
      <c r="C7" s="2083"/>
      <c r="D7" s="912" t="s">
        <v>167</v>
      </c>
    </row>
    <row r="8" spans="1:6" x14ac:dyDescent="0.25">
      <c r="A8" s="45"/>
      <c r="B8" s="2083" t="s">
        <v>4617</v>
      </c>
      <c r="C8" s="2083"/>
      <c r="D8" s="1285" t="s">
        <v>4662</v>
      </c>
    </row>
    <row r="9" spans="1:6" x14ac:dyDescent="0.25">
      <c r="A9" s="45"/>
      <c r="B9" s="913"/>
      <c r="C9" s="913"/>
      <c r="D9" s="913"/>
    </row>
    <row r="10" spans="1:6" ht="23.25" customHeight="1" x14ac:dyDescent="0.25">
      <c r="A10" s="45"/>
      <c r="B10" s="2081" t="s">
        <v>772</v>
      </c>
      <c r="C10" s="2081"/>
      <c r="D10" s="2081"/>
    </row>
    <row r="11" spans="1:6" ht="16.5" customHeight="1" x14ac:dyDescent="0.25">
      <c r="A11" s="45"/>
      <c r="B11" s="2093" t="s">
        <v>773</v>
      </c>
      <c r="C11" s="2094"/>
      <c r="D11" s="1957" t="s">
        <v>906</v>
      </c>
    </row>
    <row r="12" spans="1:6" ht="21.75" customHeight="1" x14ac:dyDescent="0.25">
      <c r="A12" s="45"/>
      <c r="B12" s="2095" t="s">
        <v>775</v>
      </c>
      <c r="C12" s="2095"/>
      <c r="D12" s="1958" t="s">
        <v>1273</v>
      </c>
    </row>
    <row r="13" spans="1:6" x14ac:dyDescent="0.25">
      <c r="A13" s="45"/>
      <c r="B13" s="2082" t="s">
        <v>776</v>
      </c>
      <c r="C13" s="2082"/>
      <c r="D13" s="1959" t="s">
        <v>1131</v>
      </c>
    </row>
    <row r="14" spans="1:6" x14ac:dyDescent="0.25">
      <c r="A14" s="45"/>
      <c r="B14" s="2082" t="s">
        <v>777</v>
      </c>
      <c r="C14" s="2096"/>
      <c r="D14" s="1959" t="s">
        <v>10</v>
      </c>
    </row>
    <row r="15" spans="1:6" ht="148.5" customHeight="1" x14ac:dyDescent="0.25">
      <c r="A15" s="45"/>
      <c r="B15" s="2082" t="s">
        <v>778</v>
      </c>
      <c r="C15" s="2082"/>
      <c r="D15" s="1960" t="s">
        <v>1288</v>
      </c>
    </row>
    <row r="16" spans="1:6" ht="49.5" customHeight="1" x14ac:dyDescent="0.25">
      <c r="A16" s="45"/>
      <c r="B16" s="2082" t="s">
        <v>779</v>
      </c>
      <c r="C16" s="2082"/>
      <c r="D16" s="1960"/>
    </row>
    <row r="17" spans="1:5" x14ac:dyDescent="0.25">
      <c r="A17" s="45"/>
      <c r="B17" s="2082" t="s">
        <v>780</v>
      </c>
      <c r="C17" s="2082"/>
      <c r="D17" s="1961" t="s">
        <v>857</v>
      </c>
    </row>
    <row r="18" spans="1:5" ht="30" x14ac:dyDescent="0.25">
      <c r="A18" s="45"/>
      <c r="B18" s="2083" t="s">
        <v>782</v>
      </c>
      <c r="C18" s="2083"/>
      <c r="D18" s="1957" t="s">
        <v>5798</v>
      </c>
      <c r="E18" s="45"/>
    </row>
    <row r="19" spans="1:5" ht="36.75" customHeight="1" x14ac:dyDescent="0.25">
      <c r="A19" s="45"/>
      <c r="B19" s="2084" t="s">
        <v>783</v>
      </c>
      <c r="C19" s="2085"/>
      <c r="D19" s="1961" t="s">
        <v>4519</v>
      </c>
      <c r="E19" s="45"/>
    </row>
    <row r="20" spans="1:5" x14ac:dyDescent="0.25">
      <c r="A20" s="45"/>
      <c r="B20" s="2082" t="s">
        <v>784</v>
      </c>
      <c r="C20" s="2082"/>
      <c r="D20" s="1961" t="s">
        <v>824</v>
      </c>
      <c r="E20" s="45"/>
    </row>
    <row r="21" spans="1:5" x14ac:dyDescent="0.25">
      <c r="A21" s="45"/>
      <c r="B21" s="2086" t="s">
        <v>786</v>
      </c>
      <c r="C21" s="1962" t="s">
        <v>787</v>
      </c>
      <c r="D21" s="1961" t="s">
        <v>824</v>
      </c>
      <c r="E21" s="45"/>
    </row>
    <row r="22" spans="1:5" x14ac:dyDescent="0.25">
      <c r="A22" s="45"/>
      <c r="B22" s="2087"/>
      <c r="C22" s="1963" t="s">
        <v>789</v>
      </c>
      <c r="D22" s="1964" t="s">
        <v>741</v>
      </c>
      <c r="E22" s="45"/>
    </row>
    <row r="23" spans="1:5" x14ac:dyDescent="0.25">
      <c r="A23" s="45"/>
      <c r="B23" s="2088" t="s">
        <v>791</v>
      </c>
      <c r="C23" s="2088"/>
      <c r="D23" s="1961" t="s">
        <v>827</v>
      </c>
      <c r="E23" s="45"/>
    </row>
    <row r="24" spans="1:5" x14ac:dyDescent="0.25">
      <c r="A24" s="45"/>
      <c r="B24" s="2088" t="s">
        <v>793</v>
      </c>
      <c r="C24" s="2088"/>
      <c r="D24" s="1965" t="s">
        <v>3963</v>
      </c>
      <c r="E24" s="45"/>
    </row>
    <row r="25" spans="1:5" x14ac:dyDescent="0.25">
      <c r="A25" s="45"/>
      <c r="B25" s="2082" t="s">
        <v>795</v>
      </c>
      <c r="C25" s="2082"/>
      <c r="D25" s="1961" t="s">
        <v>5799</v>
      </c>
      <c r="E25" s="45"/>
    </row>
    <row r="26" spans="1:5" ht="15" customHeight="1" x14ac:dyDescent="0.25">
      <c r="A26" s="45"/>
      <c r="B26" s="2083" t="s">
        <v>797</v>
      </c>
      <c r="C26" s="2083"/>
      <c r="D26" s="1965" t="s">
        <v>5800</v>
      </c>
      <c r="E26" s="45"/>
    </row>
    <row r="27" spans="1:5" x14ac:dyDescent="0.25">
      <c r="A27" s="45"/>
      <c r="B27" s="2089" t="s">
        <v>799</v>
      </c>
      <c r="C27" s="2090"/>
      <c r="D27" s="1957" t="s">
        <v>5801</v>
      </c>
      <c r="E27" s="45"/>
    </row>
    <row r="28" spans="1:5" ht="45" x14ac:dyDescent="0.25">
      <c r="A28" s="45"/>
      <c r="B28" s="1966" t="s">
        <v>800</v>
      </c>
      <c r="C28" s="1967"/>
      <c r="D28" s="1961" t="s">
        <v>5802</v>
      </c>
      <c r="E28" s="45"/>
    </row>
    <row r="29" spans="1:5" x14ac:dyDescent="0.25">
      <c r="A29" s="45"/>
      <c r="B29" s="2091" t="s">
        <v>801</v>
      </c>
      <c r="C29" s="2092"/>
      <c r="D29" s="1968"/>
      <c r="E29" s="45"/>
    </row>
    <row r="30" spans="1:5" x14ac:dyDescent="0.25">
      <c r="A30" s="45"/>
      <c r="B30" s="1969"/>
      <c r="C30" s="1969"/>
      <c r="D30" s="1970"/>
      <c r="E30" s="45"/>
    </row>
    <row r="31" spans="1:5" ht="23.25" customHeight="1" x14ac:dyDescent="0.25">
      <c r="A31" s="45"/>
      <c r="B31" s="2081" t="s">
        <v>802</v>
      </c>
      <c r="C31" s="2081"/>
      <c r="D31" s="2081"/>
      <c r="E31" s="45"/>
    </row>
    <row r="32" spans="1:5" x14ac:dyDescent="0.25">
      <c r="B32" s="2079" t="s">
        <v>803</v>
      </c>
      <c r="C32" s="2080"/>
      <c r="D32" s="1965" t="s">
        <v>5803</v>
      </c>
    </row>
    <row r="33" spans="2:4" x14ac:dyDescent="0.25">
      <c r="B33" s="2079" t="s">
        <v>805</v>
      </c>
      <c r="C33" s="2080"/>
      <c r="D33" s="1965" t="s">
        <v>5804</v>
      </c>
    </row>
    <row r="34" spans="2:4" x14ac:dyDescent="0.25">
      <c r="B34" s="2079" t="s">
        <v>807</v>
      </c>
      <c r="C34" s="2080"/>
      <c r="D34" s="1965" t="s">
        <v>1289</v>
      </c>
    </row>
    <row r="35" spans="2:4" x14ac:dyDescent="0.25">
      <c r="B35" s="2079" t="s">
        <v>809</v>
      </c>
      <c r="C35" s="2080"/>
      <c r="D35" s="1965" t="s">
        <v>1290</v>
      </c>
    </row>
    <row r="36" spans="2:4" x14ac:dyDescent="0.25">
      <c r="B36" s="2079" t="s">
        <v>811</v>
      </c>
      <c r="C36" s="2080"/>
      <c r="D36" s="1971" t="s">
        <v>1291</v>
      </c>
    </row>
  </sheetData>
  <mergeCells count="30">
    <mergeCell ref="B8:C8"/>
    <mergeCell ref="B10:D10"/>
    <mergeCell ref="B11:C11"/>
    <mergeCell ref="B12:C12"/>
    <mergeCell ref="B3:D3"/>
    <mergeCell ref="B4:C4"/>
    <mergeCell ref="B5:C5"/>
    <mergeCell ref="B6:C6"/>
    <mergeCell ref="B7:C7"/>
    <mergeCell ref="B36:C36"/>
    <mergeCell ref="B35:C35"/>
    <mergeCell ref="B21:B22"/>
    <mergeCell ref="B18:C18"/>
    <mergeCell ref="B19:C19"/>
    <mergeCell ref="B20:C20"/>
    <mergeCell ref="B23:C23"/>
    <mergeCell ref="B24:C24"/>
    <mergeCell ref="B25:C25"/>
    <mergeCell ref="B26:C26"/>
    <mergeCell ref="B27:C27"/>
    <mergeCell ref="B29:C29"/>
    <mergeCell ref="B31:D31"/>
    <mergeCell ref="B32:C32"/>
    <mergeCell ref="B33:C33"/>
    <mergeCell ref="B34:C34"/>
    <mergeCell ref="B13:C13"/>
    <mergeCell ref="B14:C14"/>
    <mergeCell ref="B15:C15"/>
    <mergeCell ref="B16:C16"/>
    <mergeCell ref="B17:C17"/>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3.8.2'!A1" display="REGRESAR"/>
    <hyperlink ref="D8" r:id="rId1"/>
    <hyperlink ref="D36" r:id="rId2"/>
  </hyperlinks>
  <pageMargins left="0.7" right="0.7" top="0.75" bottom="0.75" header="0.3" footer="0.3"/>
  <pageSetup orientation="portrait" r:id="rId3"/>
  <drawing r:id="rId4"/>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8"/>
  <dimension ref="A1:AE48"/>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2" width="15.28515625" style="26" customWidth="1"/>
    <col min="3" max="3" width="9.140625" style="26" customWidth="1"/>
    <col min="4" max="4" width="7" style="26" customWidth="1"/>
    <col min="5" max="5" width="7.140625" style="26" customWidth="1"/>
    <col min="6" max="6" width="6.85546875" style="26" customWidth="1"/>
    <col min="7" max="7" width="7.5703125" style="26" customWidth="1"/>
    <col min="8" max="8" width="7.7109375" style="26" customWidth="1"/>
    <col min="9" max="9" width="8.28515625" style="26" customWidth="1"/>
    <col min="10" max="10" width="7.28515625" style="26" customWidth="1"/>
    <col min="11" max="12" width="7.85546875" style="26" customWidth="1"/>
    <col min="13" max="13" width="7" style="26" customWidth="1"/>
    <col min="14" max="14" width="7.140625" style="26" customWidth="1"/>
    <col min="15" max="15" width="7" style="26" customWidth="1"/>
    <col min="16" max="16" width="8.5703125" style="26" customWidth="1"/>
    <col min="17" max="17" width="7.7109375" style="26" customWidth="1"/>
    <col min="18" max="18" width="7.5703125" style="26" customWidth="1"/>
    <col min="19" max="19" width="7.28515625" style="26" customWidth="1"/>
    <col min="20" max="20" width="8.7109375" style="26" customWidth="1"/>
    <col min="21" max="21" width="2.7109375" style="26" customWidth="1"/>
    <col min="22" max="22" width="7" style="26" customWidth="1"/>
    <col min="23" max="23" width="8.85546875" style="26" customWidth="1"/>
    <col min="24" max="24" width="9.140625" style="26" customWidth="1"/>
    <col min="25" max="25" width="8.140625" style="26" customWidth="1"/>
    <col min="26" max="26" width="11.42578125" style="26" customWidth="1"/>
    <col min="27" max="27" width="9.7109375" style="26" customWidth="1"/>
    <col min="28" max="28" width="8.5703125" style="26" customWidth="1"/>
    <col min="29" max="29" width="3.5703125" style="26" customWidth="1"/>
    <col min="30" max="30" width="10.5703125" style="26" customWidth="1"/>
    <col min="31" max="31" width="8.7109375" style="26" customWidth="1"/>
    <col min="32" max="16384" width="11.42578125" style="26"/>
  </cols>
  <sheetData>
    <row r="1" spans="1:31" ht="15" x14ac:dyDescent="0.25">
      <c r="A1" s="25" t="s">
        <v>730</v>
      </c>
      <c r="C1" s="2077" t="s">
        <v>830</v>
      </c>
      <c r="D1" s="2077"/>
    </row>
    <row r="3" spans="1:31" ht="12.75" customHeight="1" x14ac:dyDescent="0.2">
      <c r="A3" s="2184" t="s">
        <v>732</v>
      </c>
      <c r="B3" s="2184"/>
      <c r="C3" s="2184" t="s">
        <v>1156</v>
      </c>
      <c r="D3" s="2185"/>
      <c r="E3" s="2185"/>
      <c r="F3" s="2185"/>
      <c r="G3" s="2185"/>
      <c r="H3" s="2185"/>
      <c r="I3" s="2185"/>
      <c r="J3" s="2185"/>
      <c r="K3" s="2185"/>
      <c r="L3" s="2185"/>
      <c r="M3" s="2185"/>
      <c r="N3" s="2185"/>
      <c r="O3" s="2185"/>
      <c r="P3" s="2185"/>
      <c r="Q3" s="2185"/>
      <c r="R3" s="2185"/>
      <c r="S3" s="73"/>
    </row>
    <row r="4" spans="1:31" ht="12.75" customHeight="1" x14ac:dyDescent="0.2">
      <c r="A4" s="2184" t="s">
        <v>733</v>
      </c>
      <c r="B4" s="2184"/>
      <c r="C4" s="2184" t="s">
        <v>1133</v>
      </c>
      <c r="D4" s="2185"/>
      <c r="E4" s="2185"/>
      <c r="F4" s="2185"/>
      <c r="G4" s="2185"/>
      <c r="H4" s="2185"/>
      <c r="I4" s="2185"/>
      <c r="J4" s="2185"/>
      <c r="K4" s="2185"/>
      <c r="L4" s="2185"/>
      <c r="M4" s="2185"/>
      <c r="N4" s="2185"/>
      <c r="O4" s="2185"/>
      <c r="P4" s="2185"/>
      <c r="Q4" s="2185"/>
      <c r="R4" s="2185"/>
      <c r="S4" s="73"/>
    </row>
    <row r="5" spans="1:31" ht="12.75" customHeight="1" x14ac:dyDescent="0.2">
      <c r="A5" s="2184" t="s">
        <v>735</v>
      </c>
      <c r="B5" s="2184"/>
      <c r="C5" s="2184" t="s">
        <v>1292</v>
      </c>
      <c r="D5" s="2185"/>
      <c r="E5" s="2185"/>
      <c r="F5" s="2185"/>
      <c r="G5" s="2185"/>
      <c r="H5" s="2185"/>
      <c r="I5" s="2185"/>
      <c r="J5" s="2185"/>
      <c r="K5" s="2185"/>
      <c r="L5" s="2185"/>
      <c r="M5" s="2185"/>
      <c r="N5" s="2185"/>
      <c r="O5" s="2185"/>
      <c r="P5" s="2185"/>
      <c r="Q5" s="2185"/>
      <c r="R5" s="2185"/>
      <c r="S5" s="73"/>
    </row>
    <row r="6" spans="1:31" ht="12.75" customHeight="1" x14ac:dyDescent="0.2">
      <c r="A6" s="2184" t="s">
        <v>815</v>
      </c>
      <c r="B6" s="2185"/>
      <c r="C6" s="2184" t="s">
        <v>1293</v>
      </c>
      <c r="D6" s="2185"/>
      <c r="E6" s="2185"/>
      <c r="F6" s="2185"/>
      <c r="G6" s="2185"/>
      <c r="H6" s="2185"/>
      <c r="I6" s="2185"/>
      <c r="J6" s="2185"/>
      <c r="K6" s="2185"/>
      <c r="L6" s="2185"/>
      <c r="M6" s="2185"/>
      <c r="N6" s="2185"/>
      <c r="O6" s="2185"/>
      <c r="P6" s="2185"/>
      <c r="Q6" s="2185"/>
      <c r="R6" s="2185"/>
      <c r="S6" s="73"/>
    </row>
    <row r="9" spans="1:31" s="903" customFormat="1" ht="12.75" customHeight="1" x14ac:dyDescent="0.2">
      <c r="C9" s="2115" t="s">
        <v>1293</v>
      </c>
      <c r="D9" s="2115"/>
      <c r="E9" s="2115"/>
      <c r="F9" s="2115"/>
      <c r="G9" s="2115"/>
      <c r="H9" s="2115"/>
      <c r="I9" s="2115"/>
      <c r="J9" s="2115"/>
      <c r="K9" s="2115"/>
      <c r="L9" s="2115"/>
      <c r="M9" s="2115"/>
      <c r="N9" s="2115"/>
      <c r="O9" s="2115"/>
      <c r="P9" s="2115"/>
      <c r="Q9" s="2115"/>
      <c r="R9" s="2115"/>
      <c r="S9" s="2115"/>
      <c r="T9" s="2115"/>
      <c r="U9" s="2115"/>
      <c r="V9" s="2115"/>
      <c r="W9" s="2115"/>
      <c r="X9" s="2115"/>
      <c r="Y9" s="2115"/>
      <c r="Z9" s="2115"/>
      <c r="AA9" s="2115"/>
      <c r="AB9" s="2115"/>
      <c r="AC9" s="2115"/>
      <c r="AD9" s="2115"/>
      <c r="AE9" s="2115"/>
    </row>
    <row r="10" spans="1:31" s="903" customFormat="1" ht="12.75" customHeight="1" x14ac:dyDescent="0.2">
      <c r="C10" s="2179" t="s">
        <v>867</v>
      </c>
      <c r="D10" s="2179" t="s">
        <v>740</v>
      </c>
      <c r="E10" s="2193" t="s">
        <v>1223</v>
      </c>
      <c r="F10" s="2193"/>
      <c r="G10" s="2193"/>
      <c r="H10" s="2193"/>
      <c r="I10" s="2193"/>
      <c r="J10" s="2193"/>
      <c r="K10" s="2193"/>
      <c r="L10" s="2193"/>
      <c r="M10" s="2193"/>
      <c r="N10" s="2193"/>
      <c r="O10" s="2193"/>
      <c r="P10" s="2193"/>
      <c r="Q10" s="2193"/>
      <c r="R10" s="2193"/>
      <c r="S10" s="2193"/>
      <c r="T10" s="2193"/>
      <c r="U10" s="2865"/>
      <c r="V10" s="2193" t="s">
        <v>4233</v>
      </c>
      <c r="W10" s="2193"/>
      <c r="X10" s="2193"/>
      <c r="Y10" s="2193"/>
      <c r="Z10" s="2193"/>
      <c r="AA10" s="2193"/>
      <c r="AB10" s="2193"/>
      <c r="AC10" s="2865"/>
      <c r="AD10" s="2193" t="s">
        <v>741</v>
      </c>
      <c r="AE10" s="2193"/>
    </row>
    <row r="11" spans="1:31" s="903" customFormat="1" ht="38.25" x14ac:dyDescent="0.2">
      <c r="C11" s="2182"/>
      <c r="D11" s="2182"/>
      <c r="E11" s="2867" t="s">
        <v>4342</v>
      </c>
      <c r="F11" s="2867" t="s">
        <v>4343</v>
      </c>
      <c r="G11" s="2867" t="s">
        <v>4344</v>
      </c>
      <c r="H11" s="2867" t="s">
        <v>4345</v>
      </c>
      <c r="I11" s="2867" t="s">
        <v>4346</v>
      </c>
      <c r="J11" s="2867" t="s">
        <v>4347</v>
      </c>
      <c r="K11" s="2867" t="s">
        <v>4348</v>
      </c>
      <c r="L11" s="2867" t="s">
        <v>4349</v>
      </c>
      <c r="M11" s="2867" t="s">
        <v>4350</v>
      </c>
      <c r="N11" s="2867" t="s">
        <v>4351</v>
      </c>
      <c r="O11" s="2867" t="s">
        <v>4352</v>
      </c>
      <c r="P11" s="2867" t="s">
        <v>4353</v>
      </c>
      <c r="Q11" s="2867" t="s">
        <v>4354</v>
      </c>
      <c r="R11" s="2867" t="s">
        <v>4355</v>
      </c>
      <c r="S11" s="2867" t="s">
        <v>4356</v>
      </c>
      <c r="T11" s="2867" t="s">
        <v>4324</v>
      </c>
      <c r="U11" s="2867"/>
      <c r="V11" s="2867" t="s">
        <v>922</v>
      </c>
      <c r="W11" s="2867" t="s">
        <v>923</v>
      </c>
      <c r="X11" s="2867" t="s">
        <v>924</v>
      </c>
      <c r="Y11" s="2867" t="s">
        <v>925</v>
      </c>
      <c r="Z11" s="2867" t="s">
        <v>4357</v>
      </c>
      <c r="AA11" s="2867" t="s">
        <v>1837</v>
      </c>
      <c r="AB11" s="2867" t="s">
        <v>928</v>
      </c>
      <c r="AC11" s="2867"/>
      <c r="AD11" s="2867" t="s">
        <v>1016</v>
      </c>
      <c r="AE11" s="2867" t="s">
        <v>1014</v>
      </c>
    </row>
    <row r="12" spans="1:31" s="903" customFormat="1" ht="12.75" x14ac:dyDescent="0.2">
      <c r="C12" s="2866"/>
      <c r="D12" s="2866"/>
      <c r="E12" s="2866"/>
      <c r="F12" s="2866"/>
      <c r="G12" s="2866"/>
      <c r="H12" s="2866"/>
      <c r="I12" s="2866"/>
      <c r="J12" s="2866"/>
      <c r="K12" s="2866"/>
      <c r="L12" s="2866"/>
      <c r="M12" s="2866"/>
      <c r="N12" s="2866"/>
      <c r="O12" s="2866"/>
      <c r="P12" s="2866"/>
      <c r="Q12" s="2866"/>
      <c r="R12" s="2866"/>
      <c r="S12" s="2866"/>
      <c r="T12" s="2866"/>
      <c r="U12" s="2866"/>
      <c r="V12" s="2866"/>
      <c r="W12" s="2866"/>
      <c r="X12" s="2866"/>
      <c r="Y12" s="2866"/>
      <c r="Z12" s="2866"/>
      <c r="AA12" s="2866"/>
      <c r="AB12" s="2866"/>
      <c r="AC12" s="2866"/>
      <c r="AD12" s="2866"/>
      <c r="AE12" s="2866"/>
    </row>
    <row r="13" spans="1:31" s="903" customFormat="1" ht="12.75" x14ac:dyDescent="0.2">
      <c r="C13" s="2862">
        <v>2010</v>
      </c>
      <c r="D13" s="2863">
        <v>18.218335055914409</v>
      </c>
      <c r="E13" s="2863">
        <v>0.54682010438795792</v>
      </c>
      <c r="F13" s="2863">
        <v>0</v>
      </c>
      <c r="G13" s="2863">
        <v>0</v>
      </c>
      <c r="H13" s="2863">
        <v>0</v>
      </c>
      <c r="I13" s="2863">
        <v>0</v>
      </c>
      <c r="J13" s="2863">
        <v>0</v>
      </c>
      <c r="K13" s="2863">
        <v>0.54682010438795792</v>
      </c>
      <c r="L13" s="2863">
        <v>0.82023015658193699</v>
      </c>
      <c r="M13" s="2863">
        <v>0</v>
      </c>
      <c r="N13" s="2863">
        <v>1.3670502609698949</v>
      </c>
      <c r="O13" s="2863">
        <v>2.1872804175518317</v>
      </c>
      <c r="P13" s="2863">
        <v>6.2884312004615168</v>
      </c>
      <c r="Q13" s="2863">
        <v>7.1086613570434531</v>
      </c>
      <c r="R13" s="2863">
        <v>12.303452348729055</v>
      </c>
      <c r="S13" s="2863">
        <v>25.700544906234025</v>
      </c>
      <c r="T13" s="2863">
        <v>168.967412255879</v>
      </c>
      <c r="U13" s="2863"/>
      <c r="V13" s="2863">
        <v>18.957358493557141</v>
      </c>
      <c r="W13" s="2863">
        <v>15.186831779401706</v>
      </c>
      <c r="X13" s="2863">
        <v>19.294775939414404</v>
      </c>
      <c r="Y13" s="2863">
        <v>12.336269071651692</v>
      </c>
      <c r="Z13" s="2863">
        <v>25.203032666095396</v>
      </c>
      <c r="AA13" s="2863">
        <v>22.006840459576182</v>
      </c>
      <c r="AB13" s="2863">
        <v>17.484971543824482</v>
      </c>
      <c r="AC13" s="2863"/>
      <c r="AD13" s="2863">
        <v>19.238134956607318</v>
      </c>
      <c r="AE13" s="2863">
        <v>17.175446516997894</v>
      </c>
    </row>
    <row r="14" spans="1:31" s="903" customFormat="1" ht="12.75" x14ac:dyDescent="0.2">
      <c r="C14" s="2864">
        <v>2011</v>
      </c>
      <c r="D14" s="2863">
        <v>15.657157465927174</v>
      </c>
      <c r="E14" s="2863">
        <v>0.27450506736354352</v>
      </c>
      <c r="F14" s="2863">
        <v>0.27450506736354352</v>
      </c>
      <c r="G14" s="2863">
        <v>0</v>
      </c>
      <c r="H14" s="2863">
        <v>0</v>
      </c>
      <c r="I14" s="2863">
        <v>0</v>
      </c>
      <c r="J14" s="2863">
        <v>0</v>
      </c>
      <c r="K14" s="2863">
        <v>0</v>
      </c>
      <c r="L14" s="2863">
        <v>0.54901013472708704</v>
      </c>
      <c r="M14" s="2863">
        <v>0.82351520209063056</v>
      </c>
      <c r="N14" s="2863">
        <v>0.82351520209063056</v>
      </c>
      <c r="O14" s="2863">
        <v>0.82351520209063056</v>
      </c>
      <c r="P14" s="2863">
        <v>3.0195557409989791</v>
      </c>
      <c r="Q14" s="2863">
        <v>8.509657088269849</v>
      </c>
      <c r="R14" s="2863">
        <v>10.431192559814654</v>
      </c>
      <c r="S14" s="2863">
        <v>19.489859782811592</v>
      </c>
      <c r="T14" s="2863">
        <v>152.35031238676666</v>
      </c>
      <c r="U14" s="2863"/>
      <c r="V14" s="2863">
        <v>15.695671395423666</v>
      </c>
      <c r="W14" s="2863">
        <v>13.397820030737478</v>
      </c>
      <c r="X14" s="2863">
        <v>14.534362817516099</v>
      </c>
      <c r="Y14" s="2863">
        <v>12.360349732842968</v>
      </c>
      <c r="Z14" s="2863">
        <v>20.425909390665943</v>
      </c>
      <c r="AA14" s="2863">
        <v>19.66479436727959</v>
      </c>
      <c r="AB14" s="2863">
        <v>17.257975129070207</v>
      </c>
      <c r="AC14" s="2863"/>
      <c r="AD14" s="2863">
        <v>16.800496260812626</v>
      </c>
      <c r="AE14" s="2863">
        <v>14.488356249744031</v>
      </c>
    </row>
    <row r="15" spans="1:31" s="903" customFormat="1" ht="12.75" x14ac:dyDescent="0.2">
      <c r="C15" s="2862">
        <v>2012</v>
      </c>
      <c r="D15" s="2863">
        <v>16.679351964008305</v>
      </c>
      <c r="E15" s="2863">
        <v>0</v>
      </c>
      <c r="F15" s="2863">
        <v>0</v>
      </c>
      <c r="G15" s="2863">
        <v>0</v>
      </c>
      <c r="H15" s="2863">
        <v>0.27330962667646763</v>
      </c>
      <c r="I15" s="2863">
        <v>0</v>
      </c>
      <c r="J15" s="2863">
        <v>0</v>
      </c>
      <c r="K15" s="2863">
        <v>0</v>
      </c>
      <c r="L15" s="2863">
        <v>0</v>
      </c>
      <c r="M15" s="2863">
        <v>0.27330962667646763</v>
      </c>
      <c r="N15" s="2863">
        <v>0.8199288800294029</v>
      </c>
      <c r="O15" s="2863">
        <v>0.8199288800294029</v>
      </c>
      <c r="P15" s="2863">
        <v>2.7330962667646763</v>
      </c>
      <c r="Q15" s="2863">
        <v>4.6462636534999495</v>
      </c>
      <c r="R15" s="2863">
        <v>8.1992888002940294</v>
      </c>
      <c r="S15" s="2863">
        <v>16.398577600588059</v>
      </c>
      <c r="T15" s="2863">
        <v>177.92456696638044</v>
      </c>
      <c r="U15" s="2863"/>
      <c r="V15" s="2863">
        <v>16.698045616730663</v>
      </c>
      <c r="W15" s="2863">
        <v>15.910517505928302</v>
      </c>
      <c r="X15" s="2863">
        <v>16.760591708042323</v>
      </c>
      <c r="Y15" s="2863">
        <v>9.1782871608569536</v>
      </c>
      <c r="Z15" s="2863">
        <v>23.823875541777891</v>
      </c>
      <c r="AA15" s="2863">
        <v>19.385329093813851</v>
      </c>
      <c r="AB15" s="2863">
        <v>17.749804512288144</v>
      </c>
      <c r="AC15" s="2863"/>
      <c r="AD15" s="2863">
        <v>17.949564127053872</v>
      </c>
      <c r="AE15" s="2863">
        <v>15.381761563560143</v>
      </c>
    </row>
    <row r="16" spans="1:31" s="903" customFormat="1" ht="12.75" x14ac:dyDescent="0.2">
      <c r="C16" s="2862">
        <v>2013</v>
      </c>
      <c r="D16" s="2863">
        <v>16.082600434730328</v>
      </c>
      <c r="E16" s="2863">
        <v>0</v>
      </c>
      <c r="F16" s="2863">
        <v>0</v>
      </c>
      <c r="G16" s="2863">
        <v>0</v>
      </c>
      <c r="H16" s="2863">
        <v>0.27276591550328244</v>
      </c>
      <c r="I16" s="2863">
        <v>0.81829774650984743</v>
      </c>
      <c r="J16" s="2863">
        <v>0.54553183100656488</v>
      </c>
      <c r="K16" s="2863">
        <v>0</v>
      </c>
      <c r="L16" s="2863">
        <v>0</v>
      </c>
      <c r="M16" s="2863">
        <v>0.54553183100656488</v>
      </c>
      <c r="N16" s="2863">
        <v>0.54553183100656488</v>
      </c>
      <c r="O16" s="2863">
        <v>1.6365954930196949</v>
      </c>
      <c r="P16" s="2863">
        <v>3.2731909860393897</v>
      </c>
      <c r="Q16" s="2863">
        <v>6.0008501410722142</v>
      </c>
      <c r="R16" s="2863">
        <v>8.4557433806017563</v>
      </c>
      <c r="S16" s="2863">
        <v>17.457018592210076</v>
      </c>
      <c r="T16" s="2863">
        <v>167.20550620351216</v>
      </c>
      <c r="U16" s="2863"/>
      <c r="V16" s="2863">
        <v>15.117148290897489</v>
      </c>
      <c r="W16" s="2863">
        <v>14.696290956524726</v>
      </c>
      <c r="X16" s="2863">
        <v>16.796120486775006</v>
      </c>
      <c r="Y16" s="2863">
        <v>15.131200114324624</v>
      </c>
      <c r="Z16" s="2863">
        <v>24.000858383641013</v>
      </c>
      <c r="AA16" s="2863">
        <v>18.670198628948473</v>
      </c>
      <c r="AB16" s="2863">
        <v>13.490198305915097</v>
      </c>
      <c r="AC16" s="2863"/>
      <c r="AD16" s="2863">
        <v>16.59071348121795</v>
      </c>
      <c r="AE16" s="2863">
        <v>15.563914362970506</v>
      </c>
    </row>
    <row r="17" spans="1:31" s="903" customFormat="1" ht="12.75" x14ac:dyDescent="0.2">
      <c r="C17" s="2862">
        <v>2014</v>
      </c>
      <c r="D17" s="2863">
        <v>17.095700542615699</v>
      </c>
      <c r="E17" s="2863">
        <v>0</v>
      </c>
      <c r="F17" s="2863">
        <v>0</v>
      </c>
      <c r="G17" s="2863">
        <v>0</v>
      </c>
      <c r="H17" s="2863">
        <v>0.2732565728132017</v>
      </c>
      <c r="I17" s="2863">
        <v>0</v>
      </c>
      <c r="J17" s="2863">
        <v>0</v>
      </c>
      <c r="K17" s="2863">
        <v>0</v>
      </c>
      <c r="L17" s="2863">
        <v>0.2732565728132017</v>
      </c>
      <c r="M17" s="2863">
        <v>0.54651314562640341</v>
      </c>
      <c r="N17" s="2863">
        <v>0.2732565728132017</v>
      </c>
      <c r="O17" s="2863">
        <v>1.0930262912528068</v>
      </c>
      <c r="P17" s="2863">
        <v>2.4593091553188149</v>
      </c>
      <c r="Q17" s="2863">
        <v>6.8314143203300421</v>
      </c>
      <c r="R17" s="2863">
        <v>9.290723475648857</v>
      </c>
      <c r="S17" s="2863">
        <v>16.668650941605303</v>
      </c>
      <c r="T17" s="2863">
        <v>185.26795636735073</v>
      </c>
      <c r="U17" s="2863"/>
      <c r="V17" s="2863">
        <v>17.24920793159167</v>
      </c>
      <c r="W17" s="2863">
        <v>17.747597471812483</v>
      </c>
      <c r="X17" s="2863">
        <v>16.8333555843206</v>
      </c>
      <c r="Y17" s="2863">
        <v>13.246294142240362</v>
      </c>
      <c r="Z17" s="2863">
        <v>21.396674901144582</v>
      </c>
      <c r="AA17" s="2863">
        <v>21.660446508444323</v>
      </c>
      <c r="AB17" s="2863">
        <v>11.212254994709218</v>
      </c>
      <c r="AC17" s="2863"/>
      <c r="AD17" s="2863">
        <v>17.300588083529263</v>
      </c>
      <c r="AE17" s="2863">
        <v>16.88669276601621</v>
      </c>
    </row>
    <row r="18" spans="1:31" s="903" customFormat="1" ht="12.75" x14ac:dyDescent="0.2">
      <c r="C18" s="2862">
        <v>2015</v>
      </c>
      <c r="D18" s="2863">
        <v>15.769104505594788</v>
      </c>
      <c r="E18" s="2863">
        <v>0.27277390911969135</v>
      </c>
      <c r="F18" s="2863">
        <v>0</v>
      </c>
      <c r="G18" s="2863">
        <v>0</v>
      </c>
      <c r="H18" s="2863">
        <v>0</v>
      </c>
      <c r="I18" s="2863">
        <v>0</v>
      </c>
      <c r="J18" s="2863">
        <v>0</v>
      </c>
      <c r="K18" s="2863">
        <v>0.27277390911969135</v>
      </c>
      <c r="L18" s="2863">
        <v>0.5455478182393827</v>
      </c>
      <c r="M18" s="2863">
        <v>0.81832172735907405</v>
      </c>
      <c r="N18" s="2863">
        <v>0.81832172735907405</v>
      </c>
      <c r="O18" s="2863">
        <v>0.27277390911969135</v>
      </c>
      <c r="P18" s="2863">
        <v>4.9099303641544436</v>
      </c>
      <c r="Q18" s="2863">
        <v>3.5460608185559872</v>
      </c>
      <c r="R18" s="2863">
        <v>8.4559911827104308</v>
      </c>
      <c r="S18" s="2863">
        <v>17.457530183660246</v>
      </c>
      <c r="T18" s="2863">
        <v>170.48369319980708</v>
      </c>
      <c r="U18" s="2863"/>
      <c r="V18" s="2863">
        <v>16.137934758788109</v>
      </c>
      <c r="W18" s="2863">
        <v>14.259722632781958</v>
      </c>
      <c r="X18" s="2863">
        <v>15.915505921335214</v>
      </c>
      <c r="Y18" s="2863">
        <v>11.418644199124842</v>
      </c>
      <c r="Z18" s="2863">
        <v>21.338177281953918</v>
      </c>
      <c r="AA18" s="2863">
        <v>18.163829191624124</v>
      </c>
      <c r="AB18" s="2863">
        <v>15.224105756787992</v>
      </c>
      <c r="AC18" s="2863"/>
      <c r="AD18" s="2863">
        <v>16.479915202726943</v>
      </c>
      <c r="AE18" s="2863">
        <v>15.044501173030781</v>
      </c>
    </row>
    <row r="19" spans="1:31" s="903" customFormat="1" ht="12.75" x14ac:dyDescent="0.2">
      <c r="A19" s="29"/>
      <c r="C19" s="2864">
        <v>2016</v>
      </c>
      <c r="D19" s="2863">
        <v>18.383031598756347</v>
      </c>
      <c r="E19" s="2863">
        <v>0</v>
      </c>
      <c r="F19" s="2863">
        <v>0</v>
      </c>
      <c r="G19" s="2863">
        <v>0.26981943972296174</v>
      </c>
      <c r="H19" s="2863">
        <v>0</v>
      </c>
      <c r="I19" s="2863">
        <v>0</v>
      </c>
      <c r="J19" s="2863">
        <v>0</v>
      </c>
      <c r="K19" s="2863">
        <v>0.26981943972296174</v>
      </c>
      <c r="L19" s="2863">
        <v>0</v>
      </c>
      <c r="M19" s="2863">
        <v>0.53963887944592348</v>
      </c>
      <c r="N19" s="2863">
        <v>0.26981943972296174</v>
      </c>
      <c r="O19" s="2863">
        <v>0.809458319168885</v>
      </c>
      <c r="P19" s="2863">
        <v>2.6981943972296172</v>
      </c>
      <c r="Q19" s="2863">
        <v>8.3644026314118136</v>
      </c>
      <c r="R19" s="2863">
        <v>8.3644026314118136</v>
      </c>
      <c r="S19" s="2863">
        <v>17.808083021715476</v>
      </c>
      <c r="T19" s="2863">
        <v>203.17403811139016</v>
      </c>
      <c r="U19" s="2863"/>
      <c r="V19" s="2863">
        <v>21.279640610514132</v>
      </c>
      <c r="W19" s="2863">
        <v>12.71764871187654</v>
      </c>
      <c r="X19" s="2863">
        <v>17.49967663640998</v>
      </c>
      <c r="Y19" s="2863">
        <v>18.481132170227298</v>
      </c>
      <c r="Z19" s="2863">
        <v>23.964994951194885</v>
      </c>
      <c r="AA19" s="2863">
        <v>17.500875043752188</v>
      </c>
      <c r="AB19" s="2863">
        <v>17.539343937423265</v>
      </c>
      <c r="AC19" s="2863"/>
      <c r="AD19" s="2863">
        <v>18.356217150270339</v>
      </c>
      <c r="AE19" s="2863">
        <v>18.410347215133864</v>
      </c>
    </row>
    <row r="20" spans="1:31" s="903" customFormat="1" ht="12.75" x14ac:dyDescent="0.2">
      <c r="A20" s="29"/>
      <c r="C20" s="2864">
        <v>2017</v>
      </c>
      <c r="D20" s="2863">
        <v>17.645312507140222</v>
      </c>
      <c r="E20" s="2863">
        <v>0</v>
      </c>
      <c r="F20" s="2863">
        <v>0</v>
      </c>
      <c r="G20" s="2863">
        <v>0</v>
      </c>
      <c r="H20" s="2863">
        <v>0.53895108836099692</v>
      </c>
      <c r="I20" s="2863">
        <v>0</v>
      </c>
      <c r="J20" s="2863">
        <v>0.26947554418049846</v>
      </c>
      <c r="K20" s="2863">
        <v>0</v>
      </c>
      <c r="L20" s="2863">
        <v>1.8863288092634893</v>
      </c>
      <c r="M20" s="2863">
        <v>0.26947554418049846</v>
      </c>
      <c r="N20" s="2863">
        <v>0.26947554418049846</v>
      </c>
      <c r="O20" s="2863">
        <v>1.0779021767219938</v>
      </c>
      <c r="P20" s="2863">
        <v>2.4252798976244865</v>
      </c>
      <c r="Q20" s="2863">
        <v>7.5453152370539573</v>
      </c>
      <c r="R20" s="2863">
        <v>10.779021767219939</v>
      </c>
      <c r="S20" s="2863">
        <v>17.246434827551901</v>
      </c>
      <c r="T20" s="2863">
        <v>192.94448963323691</v>
      </c>
      <c r="U20" s="2863"/>
      <c r="V20" s="2863">
        <v>18.564283921294837</v>
      </c>
      <c r="W20" s="2863">
        <v>14.457763111067973</v>
      </c>
      <c r="X20" s="2863">
        <v>19.251930383509777</v>
      </c>
      <c r="Y20" s="2863">
        <v>13.661959560599701</v>
      </c>
      <c r="Z20" s="2863">
        <v>23.333757583471215</v>
      </c>
      <c r="AA20" s="2863">
        <v>17.480043616870741</v>
      </c>
      <c r="AB20" s="2863">
        <v>19.349888738139757</v>
      </c>
      <c r="AC20" s="2863"/>
      <c r="AD20" s="2863">
        <v>18.110645354013844</v>
      </c>
      <c r="AE20" s="2863">
        <v>17.171619069790552</v>
      </c>
    </row>
    <row r="21" spans="1:31" s="903" customFormat="1" ht="12.75" x14ac:dyDescent="0.2">
      <c r="A21" s="29"/>
      <c r="C21" s="2864">
        <v>2018</v>
      </c>
      <c r="D21" s="2863">
        <v>17.288237229743721</v>
      </c>
      <c r="E21" s="2863">
        <v>0</v>
      </c>
      <c r="F21" s="2863">
        <v>0</v>
      </c>
      <c r="G21" s="2863">
        <v>0</v>
      </c>
      <c r="H21" s="2863">
        <v>0.81132908824604255</v>
      </c>
      <c r="I21" s="2863">
        <v>0.27044302941534748</v>
      </c>
      <c r="J21" s="2863">
        <v>0.27044302941534748</v>
      </c>
      <c r="K21" s="2863">
        <v>0.81132908824604255</v>
      </c>
      <c r="L21" s="2863">
        <v>0</v>
      </c>
      <c r="M21" s="2863">
        <v>0</v>
      </c>
      <c r="N21" s="2863">
        <v>1.8931012059074326</v>
      </c>
      <c r="O21" s="2863">
        <v>0.54088605883069496</v>
      </c>
      <c r="P21" s="2863">
        <v>2.9748733235688229</v>
      </c>
      <c r="Q21" s="2863">
        <v>4.0566454412302129</v>
      </c>
      <c r="R21" s="2863">
        <v>10.817721176613901</v>
      </c>
      <c r="S21" s="2863">
        <v>21.364999323812452</v>
      </c>
      <c r="T21" s="2863">
        <v>190.12144967898931</v>
      </c>
      <c r="U21" s="2863"/>
      <c r="V21" s="2863">
        <v>18.530478049639665</v>
      </c>
      <c r="W21" s="2863">
        <v>14.058989926384735</v>
      </c>
      <c r="X21" s="2863">
        <v>18.171770061540482</v>
      </c>
      <c r="Y21" s="2863">
        <v>17.376974922486976</v>
      </c>
      <c r="Z21" s="2863">
        <v>19.591401725610663</v>
      </c>
      <c r="AA21" s="2863">
        <v>18.489490778880072</v>
      </c>
      <c r="AB21" s="2863">
        <v>15.563129611966714</v>
      </c>
      <c r="AC21" s="2863"/>
      <c r="AD21" s="2863">
        <v>16.606741064995731</v>
      </c>
      <c r="AE21" s="2863">
        <v>17.981477096980093</v>
      </c>
    </row>
    <row r="22" spans="1:31" s="903" customFormat="1" ht="12.75" x14ac:dyDescent="0.2">
      <c r="A22" s="29"/>
      <c r="C22" s="232"/>
      <c r="D22" s="1058"/>
      <c r="E22" s="1058"/>
      <c r="F22" s="1058"/>
      <c r="G22" s="1058"/>
      <c r="H22" s="1058"/>
      <c r="I22" s="1058"/>
      <c r="J22" s="1058"/>
      <c r="K22" s="1058"/>
      <c r="L22" s="1058"/>
      <c r="M22" s="1058"/>
      <c r="N22" s="1058"/>
      <c r="O22" s="1058"/>
      <c r="P22" s="1058"/>
      <c r="Q22" s="1058"/>
      <c r="R22" s="1058"/>
      <c r="S22" s="1058"/>
      <c r="T22" s="1058"/>
      <c r="U22" s="1058"/>
      <c r="V22" s="1058"/>
      <c r="W22" s="1058"/>
      <c r="X22" s="1058"/>
      <c r="Y22" s="1058"/>
      <c r="Z22" s="1058"/>
      <c r="AA22" s="1058"/>
      <c r="AB22" s="1058"/>
      <c r="AC22" s="1058"/>
      <c r="AD22" s="1058"/>
      <c r="AE22" s="1058"/>
    </row>
    <row r="23" spans="1:31" s="903" customFormat="1" ht="12.75" x14ac:dyDescent="0.2">
      <c r="A23" s="29"/>
      <c r="C23" s="231"/>
      <c r="D23" s="84"/>
      <c r="E23" s="84"/>
      <c r="F23" s="84"/>
      <c r="G23" s="84"/>
      <c r="H23" s="84"/>
      <c r="I23" s="84"/>
      <c r="J23" s="84"/>
      <c r="K23" s="84"/>
      <c r="L23" s="84"/>
      <c r="M23" s="84"/>
      <c r="N23" s="84"/>
      <c r="O23" s="84"/>
      <c r="P23" s="84"/>
      <c r="Q23" s="84"/>
      <c r="R23" s="84"/>
      <c r="S23" s="84"/>
      <c r="T23" s="84"/>
      <c r="U23" s="84"/>
      <c r="V23" s="84"/>
      <c r="W23" s="84"/>
      <c r="X23" s="84"/>
      <c r="Y23" s="84"/>
      <c r="Z23" s="84"/>
      <c r="AA23" s="84"/>
      <c r="AB23" s="84"/>
      <c r="AC23" s="84"/>
      <c r="AD23" s="84"/>
      <c r="AE23" s="84"/>
    </row>
    <row r="24" spans="1:31" s="903" customFormat="1" x14ac:dyDescent="0.2">
      <c r="A24" s="29"/>
      <c r="C24" s="42" t="s">
        <v>6230</v>
      </c>
      <c r="D24" s="595"/>
    </row>
    <row r="25" spans="1:31" s="903" customFormat="1" ht="19.899999999999999" customHeight="1" x14ac:dyDescent="0.2">
      <c r="D25" s="595"/>
    </row>
    <row r="26" spans="1:31" s="903" customFormat="1" x14ac:dyDescent="0.2"/>
    <row r="27" spans="1:31" s="903" customFormat="1" ht="48.75" customHeight="1" x14ac:dyDescent="0.2">
      <c r="C27" s="2244" t="s">
        <v>6234</v>
      </c>
      <c r="D27" s="2244"/>
      <c r="E27" s="2244"/>
      <c r="F27" s="2244"/>
      <c r="G27" s="2244"/>
      <c r="H27" s="2244"/>
      <c r="I27" s="2244"/>
      <c r="J27" s="2244"/>
      <c r="K27" s="2244"/>
    </row>
    <row r="28" spans="1:31" s="903" customFormat="1" ht="14.25" customHeight="1" x14ac:dyDescent="0.2"/>
    <row r="29" spans="1:31" s="903" customFormat="1" ht="14.25" customHeight="1" x14ac:dyDescent="0.2"/>
    <row r="30" spans="1:31" s="903" customFormat="1" ht="14.25" customHeight="1" x14ac:dyDescent="0.2"/>
    <row r="31" spans="1:31" s="903" customFormat="1" ht="14.25" customHeight="1" x14ac:dyDescent="0.2"/>
    <row r="32" spans="1:31" s="903" customFormat="1" ht="14.25" customHeight="1" x14ac:dyDescent="0.2"/>
    <row r="33" spans="3:3" s="903" customFormat="1" ht="14.25" customHeight="1" x14ac:dyDescent="0.2"/>
    <row r="34" spans="3:3" s="903" customFormat="1" ht="14.25" customHeight="1" x14ac:dyDescent="0.2"/>
    <row r="35" spans="3:3" s="903" customFormat="1" ht="14.25" customHeight="1" x14ac:dyDescent="0.2"/>
    <row r="36" spans="3:3" s="903" customFormat="1" ht="14.25" customHeight="1" x14ac:dyDescent="0.2"/>
    <row r="37" spans="3:3" s="903" customFormat="1" ht="14.25" customHeight="1" x14ac:dyDescent="0.2"/>
    <row r="38" spans="3:3" s="903" customFormat="1" ht="14.25" customHeight="1" x14ac:dyDescent="0.2"/>
    <row r="39" spans="3:3" s="903" customFormat="1" ht="14.25" customHeight="1" x14ac:dyDescent="0.2"/>
    <row r="40" spans="3:3" s="903" customFormat="1" ht="14.25" customHeight="1" x14ac:dyDescent="0.2"/>
    <row r="41" spans="3:3" s="903" customFormat="1" ht="14.25" customHeight="1" x14ac:dyDescent="0.2"/>
    <row r="42" spans="3:3" s="903" customFormat="1" ht="14.25" customHeight="1" x14ac:dyDescent="0.2"/>
    <row r="43" spans="3:3" s="903" customFormat="1" ht="14.25" customHeight="1" x14ac:dyDescent="0.2"/>
    <row r="44" spans="3:3" s="903" customFormat="1" ht="14.25" customHeight="1" x14ac:dyDescent="0.2"/>
    <row r="45" spans="3:3" s="903" customFormat="1" ht="22.5" customHeight="1" x14ac:dyDescent="0.2">
      <c r="C45" s="1037" t="s">
        <v>1294</v>
      </c>
    </row>
    <row r="46" spans="3:3" s="903" customFormat="1" x14ac:dyDescent="0.2"/>
    <row r="47" spans="3:3" s="903" customFormat="1" x14ac:dyDescent="0.2">
      <c r="C47" s="595" t="s">
        <v>6235</v>
      </c>
    </row>
    <row r="48" spans="3:3" s="903" customFormat="1" x14ac:dyDescent="0.2"/>
  </sheetData>
  <mergeCells count="16">
    <mergeCell ref="C9:AE9"/>
    <mergeCell ref="C27:K27"/>
    <mergeCell ref="AD10:AE10"/>
    <mergeCell ref="E10:T10"/>
    <mergeCell ref="C10:C11"/>
    <mergeCell ref="D10:D11"/>
    <mergeCell ref="V10:AB10"/>
    <mergeCell ref="A6:B6"/>
    <mergeCell ref="C6:R6"/>
    <mergeCell ref="C1:D1"/>
    <mergeCell ref="A3:B3"/>
    <mergeCell ref="C3:R3"/>
    <mergeCell ref="A4:B4"/>
    <mergeCell ref="C4:R4"/>
    <mergeCell ref="A5:B5"/>
    <mergeCell ref="C5:R5"/>
  </mergeCells>
  <hyperlinks>
    <hyperlink ref="A1" location="'ODS 3.'!A1" display="REGRESAR"/>
    <hyperlink ref="C1" location="'Metadato 3.9.1'!A1" display="VER METADATO"/>
  </hyperlinks>
  <pageMargins left="0.7" right="0.7" top="0.75" bottom="0.75" header="0.3" footer="0.3"/>
  <pageSetup orientation="portrait"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9">
    <tabColor theme="0" tint="-0.499984740745262"/>
  </sheetPr>
  <dimension ref="A1:F41"/>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28515625" style="45" customWidth="1"/>
    <col min="2" max="2" width="26.42578125" style="45" customWidth="1"/>
    <col min="3" max="3" width="24" style="45" customWidth="1"/>
    <col min="4" max="4" width="85.7109375" style="45" customWidth="1"/>
    <col min="5" max="5" width="11.42578125" style="45"/>
    <col min="6" max="6" width="7.140625" style="45" customWidth="1"/>
    <col min="7" max="7" width="33" style="45" bestFit="1" customWidth="1"/>
    <col min="8"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15.75" x14ac:dyDescent="0.25">
      <c r="A4" s="48"/>
      <c r="B4" s="2082" t="s">
        <v>856</v>
      </c>
      <c r="C4" s="2082"/>
      <c r="D4" s="910" t="s">
        <v>18</v>
      </c>
    </row>
    <row r="5" spans="1:6" ht="32.25" customHeight="1" x14ac:dyDescent="0.25">
      <c r="B5" s="2082" t="s">
        <v>769</v>
      </c>
      <c r="C5" s="2082"/>
      <c r="D5" s="910" t="s">
        <v>99</v>
      </c>
    </row>
    <row r="6" spans="1:6" ht="15" x14ac:dyDescent="0.25">
      <c r="B6" s="2082" t="s">
        <v>770</v>
      </c>
      <c r="C6" s="2082"/>
      <c r="D6" s="911" t="s">
        <v>169</v>
      </c>
    </row>
    <row r="7" spans="1:6" ht="15" customHeight="1" x14ac:dyDescent="0.25">
      <c r="B7" s="2083" t="s">
        <v>771</v>
      </c>
      <c r="C7" s="2083"/>
      <c r="D7" s="912" t="s">
        <v>170</v>
      </c>
    </row>
    <row r="8" spans="1:6" ht="15" customHeight="1" x14ac:dyDescent="0.25">
      <c r="B8" s="2083" t="s">
        <v>4622</v>
      </c>
      <c r="C8" s="2083"/>
      <c r="D8" s="1285" t="s">
        <v>4663</v>
      </c>
    </row>
    <row r="9" spans="1:6" ht="15" x14ac:dyDescent="0.25">
      <c r="B9" s="913"/>
      <c r="C9" s="913"/>
      <c r="D9" s="913"/>
    </row>
    <row r="10" spans="1:6" ht="23.25" customHeight="1" x14ac:dyDescent="0.25">
      <c r="B10" s="2081" t="s">
        <v>772</v>
      </c>
      <c r="C10" s="2081"/>
      <c r="D10" s="2081"/>
    </row>
    <row r="11" spans="1:6" ht="18" customHeight="1" x14ac:dyDescent="0.25">
      <c r="B11" s="2093" t="s">
        <v>773</v>
      </c>
      <c r="C11" s="2094"/>
      <c r="D11" s="910" t="s">
        <v>841</v>
      </c>
    </row>
    <row r="12" spans="1:6" ht="32.25" customHeight="1" x14ac:dyDescent="0.25">
      <c r="B12" s="2095" t="s">
        <v>775</v>
      </c>
      <c r="C12" s="2095"/>
      <c r="D12" s="914" t="s">
        <v>1293</v>
      </c>
    </row>
    <row r="13" spans="1:6" ht="15" x14ac:dyDescent="0.25">
      <c r="B13" s="2082" t="s">
        <v>776</v>
      </c>
      <c r="C13" s="2082"/>
      <c r="D13" s="915" t="s">
        <v>1134</v>
      </c>
    </row>
    <row r="14" spans="1:6" ht="15" x14ac:dyDescent="0.25">
      <c r="B14" s="2082" t="s">
        <v>777</v>
      </c>
      <c r="C14" s="2096"/>
      <c r="D14" s="915" t="s">
        <v>10</v>
      </c>
    </row>
    <row r="15" spans="1:6" ht="90" x14ac:dyDescent="0.25">
      <c r="B15" s="2082" t="s">
        <v>778</v>
      </c>
      <c r="C15" s="2082"/>
      <c r="D15" s="916" t="s">
        <v>1295</v>
      </c>
    </row>
    <row r="16" spans="1:6" ht="54.75" customHeight="1" x14ac:dyDescent="0.25">
      <c r="B16" s="2082" t="s">
        <v>779</v>
      </c>
      <c r="C16" s="2082"/>
      <c r="D16" s="234"/>
    </row>
    <row r="17" spans="2:4" ht="15" x14ac:dyDescent="0.25">
      <c r="B17" s="2082" t="s">
        <v>780</v>
      </c>
      <c r="C17" s="2082"/>
      <c r="D17" s="917" t="s">
        <v>1185</v>
      </c>
    </row>
    <row r="18" spans="2:4" ht="15" x14ac:dyDescent="0.25">
      <c r="B18" s="2083" t="s">
        <v>782</v>
      </c>
      <c r="C18" s="2083"/>
      <c r="D18" s="910"/>
    </row>
    <row r="19" spans="2:4" ht="36" customHeight="1" x14ac:dyDescent="0.25">
      <c r="B19" s="2084" t="s">
        <v>783</v>
      </c>
      <c r="C19" s="2085"/>
      <c r="D19" s="917" t="s">
        <v>1296</v>
      </c>
    </row>
    <row r="20" spans="2:4" ht="15" x14ac:dyDescent="0.25">
      <c r="B20" s="2082" t="s">
        <v>784</v>
      </c>
      <c r="C20" s="2082"/>
      <c r="D20" s="917" t="s">
        <v>824</v>
      </c>
    </row>
    <row r="21" spans="2:4" ht="15" x14ac:dyDescent="0.25">
      <c r="B21" s="2086" t="s">
        <v>786</v>
      </c>
      <c r="C21" s="918" t="s">
        <v>787</v>
      </c>
      <c r="D21" s="917" t="s">
        <v>4517</v>
      </c>
    </row>
    <row r="22" spans="2:4" ht="15" x14ac:dyDescent="0.25">
      <c r="B22" s="2087"/>
      <c r="C22" s="1390" t="s">
        <v>789</v>
      </c>
      <c r="D22" s="919" t="s">
        <v>4520</v>
      </c>
    </row>
    <row r="23" spans="2:4" ht="15" x14ac:dyDescent="0.25">
      <c r="B23" s="2088" t="s">
        <v>791</v>
      </c>
      <c r="C23" s="2088"/>
      <c r="D23" s="917" t="s">
        <v>1162</v>
      </c>
    </row>
    <row r="24" spans="2:4" ht="15" x14ac:dyDescent="0.25">
      <c r="B24" s="2088" t="s">
        <v>793</v>
      </c>
      <c r="C24" s="2088"/>
      <c r="D24" s="920" t="s">
        <v>1174</v>
      </c>
    </row>
    <row r="25" spans="2:4" ht="15" x14ac:dyDescent="0.25">
      <c r="B25" s="2082" t="s">
        <v>795</v>
      </c>
      <c r="C25" s="2082"/>
      <c r="D25" s="917" t="s">
        <v>23</v>
      </c>
    </row>
    <row r="26" spans="2:4" ht="15" customHeight="1" x14ac:dyDescent="0.25">
      <c r="B26" s="2083" t="s">
        <v>797</v>
      </c>
      <c r="C26" s="2083"/>
      <c r="D26" s="920" t="s">
        <v>1164</v>
      </c>
    </row>
    <row r="27" spans="2:4" ht="45" x14ac:dyDescent="0.25">
      <c r="B27" s="2089" t="s">
        <v>799</v>
      </c>
      <c r="C27" s="2090"/>
      <c r="D27" s="910" t="s">
        <v>1297</v>
      </c>
    </row>
    <row r="28" spans="2:4" ht="30" x14ac:dyDescent="0.25">
      <c r="B28" s="1391" t="s">
        <v>800</v>
      </c>
      <c r="C28" s="1392"/>
      <c r="D28" s="910" t="s">
        <v>1298</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1166</v>
      </c>
    </row>
    <row r="33" spans="2:4" ht="15" x14ac:dyDescent="0.25">
      <c r="B33" s="2079" t="s">
        <v>805</v>
      </c>
      <c r="C33" s="2080"/>
      <c r="D33" s="920" t="s">
        <v>1167</v>
      </c>
    </row>
    <row r="34" spans="2:4" ht="15" x14ac:dyDescent="0.25">
      <c r="B34" s="2079" t="s">
        <v>807</v>
      </c>
      <c r="C34" s="2080"/>
      <c r="D34" s="920" t="s">
        <v>808</v>
      </c>
    </row>
    <row r="35" spans="2:4" ht="15" x14ac:dyDescent="0.25">
      <c r="B35" s="2079" t="s">
        <v>809</v>
      </c>
      <c r="C35" s="2080"/>
      <c r="D35" s="920" t="s">
        <v>1175</v>
      </c>
    </row>
    <row r="36" spans="2:4" ht="15" x14ac:dyDescent="0.25">
      <c r="B36" s="2079" t="s">
        <v>811</v>
      </c>
      <c r="C36" s="2080"/>
      <c r="D36" s="924" t="s">
        <v>1169</v>
      </c>
    </row>
    <row r="37" spans="2:4" ht="15" x14ac:dyDescent="0.25">
      <c r="B37" s="2079" t="s">
        <v>803</v>
      </c>
      <c r="C37" s="2080"/>
      <c r="D37" s="920" t="s">
        <v>1300</v>
      </c>
    </row>
    <row r="38" spans="2:4" ht="15" x14ac:dyDescent="0.25">
      <c r="B38" s="2079" t="s">
        <v>805</v>
      </c>
      <c r="C38" s="2080"/>
      <c r="D38" s="920" t="s">
        <v>1301</v>
      </c>
    </row>
    <row r="39" spans="2:4" ht="15" x14ac:dyDescent="0.25">
      <c r="B39" s="2079" t="s">
        <v>807</v>
      </c>
      <c r="C39" s="2080"/>
      <c r="D39" s="920" t="s">
        <v>1302</v>
      </c>
    </row>
    <row r="40" spans="2:4" ht="15" x14ac:dyDescent="0.25">
      <c r="B40" s="2079" t="s">
        <v>809</v>
      </c>
      <c r="C40" s="2080"/>
      <c r="D40" s="920" t="s">
        <v>1303</v>
      </c>
    </row>
    <row r="41" spans="2:4" ht="15" x14ac:dyDescent="0.25">
      <c r="B41" s="2079" t="s">
        <v>811</v>
      </c>
      <c r="C41" s="2080"/>
      <c r="D41" s="920" t="s">
        <v>1304</v>
      </c>
    </row>
  </sheetData>
  <mergeCells count="35">
    <mergeCell ref="B10:D10"/>
    <mergeCell ref="B3:D3"/>
    <mergeCell ref="B4:C4"/>
    <mergeCell ref="B5:C5"/>
    <mergeCell ref="B6:C6"/>
    <mergeCell ref="B7:C7"/>
    <mergeCell ref="B8:C8"/>
    <mergeCell ref="B36:C36"/>
    <mergeCell ref="B23:C23"/>
    <mergeCell ref="B11:C11"/>
    <mergeCell ref="B12:C12"/>
    <mergeCell ref="B13:C13"/>
    <mergeCell ref="B14:C14"/>
    <mergeCell ref="B15:C15"/>
    <mergeCell ref="B16:C16"/>
    <mergeCell ref="B17:C17"/>
    <mergeCell ref="B18:C18"/>
    <mergeCell ref="B19:C19"/>
    <mergeCell ref="B20:C20"/>
    <mergeCell ref="B21:B22"/>
    <mergeCell ref="B31:D31"/>
    <mergeCell ref="B32:C32"/>
    <mergeCell ref="B33:C33"/>
    <mergeCell ref="B34:C34"/>
    <mergeCell ref="B35:C35"/>
    <mergeCell ref="B24:C24"/>
    <mergeCell ref="B25:C25"/>
    <mergeCell ref="B26:C26"/>
    <mergeCell ref="B27:C27"/>
    <mergeCell ref="B29:C29"/>
    <mergeCell ref="B37:C37"/>
    <mergeCell ref="B38:C38"/>
    <mergeCell ref="B39:C39"/>
    <mergeCell ref="B40:C40"/>
    <mergeCell ref="B41:C41"/>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3.9.1'!A1" display="REGRESAR"/>
    <hyperlink ref="D8" r:id="rId1"/>
    <hyperlink ref="D36" r:id="rId2"/>
  </hyperlinks>
  <pageMargins left="0.7" right="0.7" top="0.75" bottom="0.75" header="0.3" footer="0.3"/>
  <pageSetup orientation="portrait" r:id="rId3"/>
  <drawing r:id="rId4"/>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0"/>
  <dimension ref="A1:AE49"/>
  <sheetViews>
    <sheetView showGridLines="0" zoomScaleNormal="100" workbookViewId="0">
      <pane ySplit="1" topLeftCell="A2" activePane="bottomLeft" state="frozen"/>
      <selection activeCell="C1" sqref="C1:D1"/>
      <selection pane="bottomLeft"/>
    </sheetView>
  </sheetViews>
  <sheetFormatPr baseColWidth="10" defaultColWidth="11.42578125" defaultRowHeight="11.25" x14ac:dyDescent="0.2"/>
  <cols>
    <col min="1" max="2" width="15" style="26" customWidth="1"/>
    <col min="3" max="3" width="8.5703125" style="26" customWidth="1"/>
    <col min="4" max="4" width="7.140625" style="26" customWidth="1"/>
    <col min="5" max="5" width="7" style="26" customWidth="1"/>
    <col min="6" max="6" width="7.42578125" style="26" customWidth="1"/>
    <col min="7" max="7" width="7.85546875" style="26" customWidth="1"/>
    <col min="8" max="8" width="7.7109375" style="26" customWidth="1"/>
    <col min="9" max="9" width="8" style="26" customWidth="1"/>
    <col min="10" max="10" width="7.28515625" style="26" customWidth="1"/>
    <col min="11" max="11" width="8" style="26" customWidth="1"/>
    <col min="12" max="12" width="7.42578125" style="26" customWidth="1"/>
    <col min="13" max="13" width="8" style="26" customWidth="1"/>
    <col min="14" max="14" width="6.140625" style="26" customWidth="1"/>
    <col min="15" max="15" width="7.7109375" style="26" customWidth="1"/>
    <col min="16" max="16" width="7.5703125" style="26" customWidth="1"/>
    <col min="17" max="17" width="7.7109375" style="26" customWidth="1"/>
    <col min="18" max="18" width="7.42578125" style="26" customWidth="1"/>
    <col min="19" max="19" width="5.7109375" style="26" customWidth="1"/>
    <col min="20" max="20" width="2.140625" style="903" customWidth="1"/>
    <col min="21" max="21" width="5.85546875" style="26" customWidth="1"/>
    <col min="22" max="22" width="9.42578125" style="903" customWidth="1"/>
    <col min="23" max="23" width="8.85546875" style="26" customWidth="1"/>
    <col min="24" max="24" width="11.7109375" style="903" customWidth="1"/>
    <col min="25" max="25" width="6.85546875" style="26" customWidth="1"/>
    <col min="26" max="26" width="6.140625" style="26" customWidth="1"/>
    <col min="27" max="27" width="11" style="903" customWidth="1"/>
    <col min="28" max="28" width="11.5703125" style="26" customWidth="1"/>
    <col min="29" max="29" width="2.140625" style="26" customWidth="1"/>
    <col min="30" max="30" width="8" style="26" customWidth="1"/>
    <col min="31" max="31" width="7.42578125" style="26" customWidth="1"/>
    <col min="32" max="16384" width="11.42578125" style="26"/>
  </cols>
  <sheetData>
    <row r="1" spans="1:31" ht="15" x14ac:dyDescent="0.25">
      <c r="A1" s="25" t="s">
        <v>730</v>
      </c>
      <c r="C1" s="2077" t="s">
        <v>830</v>
      </c>
      <c r="D1" s="2077"/>
    </row>
    <row r="3" spans="1:31" ht="15" x14ac:dyDescent="0.2">
      <c r="A3" s="2184" t="s">
        <v>732</v>
      </c>
      <c r="B3" s="2184"/>
      <c r="C3" s="2184" t="s">
        <v>1156</v>
      </c>
      <c r="D3" s="2185"/>
      <c r="E3" s="2185"/>
      <c r="F3" s="2185"/>
      <c r="G3" s="2185"/>
      <c r="H3" s="2185"/>
      <c r="I3" s="2185"/>
      <c r="J3" s="2185"/>
      <c r="K3" s="2185"/>
      <c r="L3" s="2185"/>
      <c r="M3" s="2185"/>
      <c r="N3" s="2185"/>
      <c r="O3" s="2185"/>
      <c r="P3" s="2185"/>
      <c r="Q3" s="2185"/>
      <c r="R3" s="2185"/>
      <c r="S3" s="73"/>
      <c r="T3" s="1131"/>
    </row>
    <row r="4" spans="1:31" ht="15" x14ac:dyDescent="0.2">
      <c r="A4" s="2184" t="s">
        <v>733</v>
      </c>
      <c r="B4" s="2184"/>
      <c r="C4" s="2184" t="s">
        <v>1133</v>
      </c>
      <c r="D4" s="2185"/>
      <c r="E4" s="2185"/>
      <c r="F4" s="2185"/>
      <c r="G4" s="2185"/>
      <c r="H4" s="2185"/>
      <c r="I4" s="2185"/>
      <c r="J4" s="2185"/>
      <c r="K4" s="2185"/>
      <c r="L4" s="2185"/>
      <c r="M4" s="2185"/>
      <c r="N4" s="2185"/>
      <c r="O4" s="2185"/>
      <c r="P4" s="2185"/>
      <c r="Q4" s="2185"/>
      <c r="R4" s="2185"/>
      <c r="S4" s="73"/>
      <c r="T4" s="1131"/>
    </row>
    <row r="5" spans="1:31" ht="15" x14ac:dyDescent="0.2">
      <c r="A5" s="2184" t="s">
        <v>735</v>
      </c>
      <c r="B5" s="2184"/>
      <c r="C5" s="2184" t="s">
        <v>1305</v>
      </c>
      <c r="D5" s="2185"/>
      <c r="E5" s="2185"/>
      <c r="F5" s="2185"/>
      <c r="G5" s="2185"/>
      <c r="H5" s="2185"/>
      <c r="I5" s="2185"/>
      <c r="J5" s="2185"/>
      <c r="K5" s="2185"/>
      <c r="L5" s="2185"/>
      <c r="M5" s="2185"/>
      <c r="N5" s="2185"/>
      <c r="O5" s="2185"/>
      <c r="P5" s="2185"/>
      <c r="Q5" s="2185"/>
      <c r="R5" s="2185"/>
      <c r="S5" s="73"/>
      <c r="T5" s="1131"/>
    </row>
    <row r="6" spans="1:31" ht="15" x14ac:dyDescent="0.2">
      <c r="A6" s="2184" t="s">
        <v>815</v>
      </c>
      <c r="B6" s="2185"/>
      <c r="C6" s="2184" t="s">
        <v>1306</v>
      </c>
      <c r="D6" s="2185"/>
      <c r="E6" s="2185"/>
      <c r="F6" s="2185"/>
      <c r="G6" s="2185"/>
      <c r="H6" s="2185"/>
      <c r="I6" s="2185"/>
      <c r="J6" s="2185"/>
      <c r="K6" s="2185"/>
      <c r="L6" s="2185"/>
      <c r="M6" s="2185"/>
      <c r="N6" s="2185"/>
      <c r="O6" s="2185"/>
      <c r="P6" s="2185"/>
      <c r="Q6" s="2185"/>
      <c r="R6" s="2185"/>
      <c r="S6" s="73"/>
      <c r="T6" s="1131"/>
    </row>
    <row r="9" spans="1:31" s="903" customFormat="1" ht="12.75" customHeight="1" x14ac:dyDescent="0.2">
      <c r="C9" s="2197" t="s">
        <v>1307</v>
      </c>
      <c r="D9" s="2197"/>
      <c r="E9" s="2197"/>
      <c r="F9" s="2197"/>
      <c r="G9" s="2197"/>
      <c r="H9" s="2197"/>
      <c r="I9" s="2197"/>
      <c r="J9" s="2197"/>
      <c r="K9" s="2197"/>
      <c r="L9" s="2197"/>
      <c r="M9" s="2197"/>
      <c r="N9" s="2197"/>
      <c r="O9" s="2197"/>
      <c r="P9" s="2197"/>
      <c r="Q9" s="2197"/>
      <c r="R9" s="2197"/>
      <c r="S9" s="2197"/>
      <c r="T9" s="2197"/>
      <c r="U9" s="2197"/>
      <c r="V9" s="2197"/>
      <c r="W9" s="2197"/>
      <c r="X9" s="2197"/>
      <c r="Y9" s="2197"/>
      <c r="Z9" s="2197"/>
      <c r="AA9" s="2197"/>
      <c r="AB9" s="2197"/>
      <c r="AC9" s="2197"/>
      <c r="AD9" s="2197"/>
      <c r="AE9" s="2197"/>
    </row>
    <row r="10" spans="1:31" s="903" customFormat="1" ht="12.75" customHeight="1" x14ac:dyDescent="0.2">
      <c r="C10" s="2179" t="s">
        <v>867</v>
      </c>
      <c r="D10" s="2179" t="s">
        <v>740</v>
      </c>
      <c r="E10" s="2193" t="s">
        <v>1223</v>
      </c>
      <c r="F10" s="2193"/>
      <c r="G10" s="2193"/>
      <c r="H10" s="2193"/>
      <c r="I10" s="2193"/>
      <c r="J10" s="2193"/>
      <c r="K10" s="2193"/>
      <c r="L10" s="2193"/>
      <c r="M10" s="2193"/>
      <c r="N10" s="2193"/>
      <c r="O10" s="2193"/>
      <c r="P10" s="2193"/>
      <c r="Q10" s="2193"/>
      <c r="R10" s="2193"/>
      <c r="S10" s="2193"/>
      <c r="T10" s="2193"/>
      <c r="U10" s="2868"/>
      <c r="V10" s="2193" t="s">
        <v>4233</v>
      </c>
      <c r="W10" s="2193"/>
      <c r="X10" s="2193"/>
      <c r="Y10" s="2193"/>
      <c r="Z10" s="2193"/>
      <c r="AA10" s="2193"/>
      <c r="AB10" s="2193"/>
      <c r="AC10" s="2868"/>
      <c r="AD10" s="2193" t="s">
        <v>741</v>
      </c>
      <c r="AE10" s="2193"/>
    </row>
    <row r="11" spans="1:31" s="903" customFormat="1" ht="25.5" x14ac:dyDescent="0.2">
      <c r="C11" s="2182"/>
      <c r="D11" s="2182"/>
      <c r="E11" s="2874" t="s">
        <v>4342</v>
      </c>
      <c r="F11" s="2874" t="s">
        <v>4343</v>
      </c>
      <c r="G11" s="2874" t="s">
        <v>4344</v>
      </c>
      <c r="H11" s="2874" t="s">
        <v>4345</v>
      </c>
      <c r="I11" s="2874" t="s">
        <v>4346</v>
      </c>
      <c r="J11" s="2874" t="s">
        <v>4347</v>
      </c>
      <c r="K11" s="2874" t="s">
        <v>4348</v>
      </c>
      <c r="L11" s="2874" t="s">
        <v>4349</v>
      </c>
      <c r="M11" s="2874" t="s">
        <v>4350</v>
      </c>
      <c r="N11" s="2874" t="s">
        <v>4351</v>
      </c>
      <c r="O11" s="2874" t="s">
        <v>4352</v>
      </c>
      <c r="P11" s="2874" t="s">
        <v>4353</v>
      </c>
      <c r="Q11" s="2874" t="s">
        <v>4354</v>
      </c>
      <c r="R11" s="2874" t="s">
        <v>4355</v>
      </c>
      <c r="S11" s="2195" t="s">
        <v>4324</v>
      </c>
      <c r="T11" s="2195"/>
      <c r="U11" s="2874"/>
      <c r="V11" s="2874" t="s">
        <v>922</v>
      </c>
      <c r="W11" s="2874" t="s">
        <v>923</v>
      </c>
      <c r="X11" s="2874" t="s">
        <v>924</v>
      </c>
      <c r="Y11" s="2874" t="s">
        <v>925</v>
      </c>
      <c r="Z11" s="2874" t="s">
        <v>4357</v>
      </c>
      <c r="AA11" s="2874" t="s">
        <v>1837</v>
      </c>
      <c r="AB11" s="2874" t="s">
        <v>928</v>
      </c>
      <c r="AC11" s="2874"/>
      <c r="AD11" s="2874" t="s">
        <v>1016</v>
      </c>
      <c r="AE11" s="2874" t="s">
        <v>1014</v>
      </c>
    </row>
    <row r="12" spans="1:31" s="903" customFormat="1" ht="12.75" x14ac:dyDescent="0.2">
      <c r="C12" s="2873"/>
      <c r="D12" s="2873"/>
      <c r="E12" s="2873"/>
      <c r="F12" s="2873"/>
      <c r="G12" s="2873"/>
      <c r="H12" s="2873"/>
      <c r="I12" s="2873"/>
      <c r="J12" s="2873"/>
      <c r="K12" s="2873"/>
      <c r="L12" s="2873"/>
      <c r="M12" s="2873"/>
      <c r="N12" s="2873"/>
      <c r="O12" s="2873"/>
      <c r="P12" s="2873"/>
      <c r="Q12" s="2873"/>
      <c r="R12" s="2873"/>
      <c r="S12" s="2873"/>
      <c r="T12" s="2873"/>
      <c r="U12" s="2873"/>
      <c r="V12" s="2873"/>
      <c r="W12" s="2873"/>
      <c r="X12" s="2873"/>
      <c r="Y12" s="2873"/>
      <c r="Z12" s="2873"/>
      <c r="AA12" s="2873"/>
      <c r="AB12" s="2873"/>
      <c r="AC12" s="2873"/>
      <c r="AD12" s="2873"/>
      <c r="AE12" s="2873"/>
    </row>
    <row r="13" spans="1:31" s="903" customFormat="1" ht="12.75" x14ac:dyDescent="0.2">
      <c r="C13" s="2869">
        <v>2010</v>
      </c>
      <c r="D13" s="2870">
        <v>1.0807486897576344</v>
      </c>
      <c r="E13" s="2870">
        <v>1.0936402087759158</v>
      </c>
      <c r="F13" s="2870">
        <v>0.26936970183467701</v>
      </c>
      <c r="G13" s="2870">
        <v>0</v>
      </c>
      <c r="H13" s="2870">
        <v>0</v>
      </c>
      <c r="I13" s="2870">
        <v>0.22494455116813708</v>
      </c>
      <c r="J13" s="2870">
        <v>0</v>
      </c>
      <c r="K13" s="2870">
        <v>0.28012616882643943</v>
      </c>
      <c r="L13" s="2870">
        <v>0.32335251891612238</v>
      </c>
      <c r="M13" s="2870">
        <v>0</v>
      </c>
      <c r="N13" s="2870">
        <v>0</v>
      </c>
      <c r="O13" s="2870">
        <v>0.82252399713761648</v>
      </c>
      <c r="P13" s="2870">
        <v>0.5299641744218091</v>
      </c>
      <c r="Q13" s="2870">
        <v>1.5075339006685913</v>
      </c>
      <c r="R13" s="2870">
        <v>3.0570132980078459</v>
      </c>
      <c r="S13" s="2871">
        <v>5.3749714454641966</v>
      </c>
      <c r="T13" s="2870"/>
      <c r="U13" s="2870"/>
      <c r="V13" s="2870">
        <v>0.92474919480766538</v>
      </c>
      <c r="W13" s="2870">
        <v>1.0124554519601137</v>
      </c>
      <c r="X13" s="2870">
        <v>1.8088852443201002</v>
      </c>
      <c r="Y13" s="2870">
        <v>0.88116207654654954</v>
      </c>
      <c r="Z13" s="2870">
        <v>1.1860250666397834</v>
      </c>
      <c r="AA13" s="2870">
        <v>1.146189607269593</v>
      </c>
      <c r="AB13" s="2870">
        <v>0.98506881937039326</v>
      </c>
      <c r="AC13" s="2870"/>
      <c r="AD13" s="2870">
        <v>0.91610166460034848</v>
      </c>
      <c r="AE13" s="2870">
        <v>1.2491233830543922</v>
      </c>
    </row>
    <row r="14" spans="1:31" s="903" customFormat="1" ht="12.75" x14ac:dyDescent="0.2">
      <c r="C14" s="2872">
        <v>2011</v>
      </c>
      <c r="D14" s="2870">
        <v>0.97993336017624866</v>
      </c>
      <c r="E14" s="2870">
        <v>1.0980202694541741</v>
      </c>
      <c r="F14" s="2870">
        <v>0.27442672257653761</v>
      </c>
      <c r="G14" s="2870">
        <v>0</v>
      </c>
      <c r="H14" s="2870">
        <v>0</v>
      </c>
      <c r="I14" s="2870">
        <v>0</v>
      </c>
      <c r="J14" s="2870">
        <v>0</v>
      </c>
      <c r="K14" s="2870">
        <v>0.54130128829706614</v>
      </c>
      <c r="L14" s="2870">
        <v>0.63577843121672095</v>
      </c>
      <c r="M14" s="2870">
        <v>0</v>
      </c>
      <c r="N14" s="2870">
        <v>0</v>
      </c>
      <c r="O14" s="2870">
        <v>1.1897915881734715</v>
      </c>
      <c r="P14" s="2870">
        <v>1.0021445894213619</v>
      </c>
      <c r="Q14" s="2870">
        <v>0</v>
      </c>
      <c r="R14" s="2870">
        <v>2.9194239003503308</v>
      </c>
      <c r="S14" s="2871">
        <v>7.8043704474505722</v>
      </c>
      <c r="T14" s="2870"/>
      <c r="U14" s="2870"/>
      <c r="V14" s="2870">
        <v>0.98097946221397914</v>
      </c>
      <c r="W14" s="2870">
        <v>0.33217735613398708</v>
      </c>
      <c r="X14" s="2870">
        <v>1.3937060235974339</v>
      </c>
      <c r="Y14" s="2870">
        <v>1.3010894455624176</v>
      </c>
      <c r="Z14" s="2870">
        <v>2.0425909390665944</v>
      </c>
      <c r="AA14" s="2870">
        <v>0.22603211916413324</v>
      </c>
      <c r="AB14" s="2870">
        <v>1.4584204334425528</v>
      </c>
      <c r="AC14" s="2870"/>
      <c r="AD14" s="2870">
        <v>0.90464210635144926</v>
      </c>
      <c r="AE14" s="2870">
        <v>1.0569013677624826</v>
      </c>
    </row>
    <row r="15" spans="1:31" s="903" customFormat="1" ht="12.75" x14ac:dyDescent="0.2">
      <c r="C15" s="2869">
        <v>2012</v>
      </c>
      <c r="D15" s="2870">
        <v>1.2251585849851461</v>
      </c>
      <c r="E15" s="2870">
        <v>0.8199288800294029</v>
      </c>
      <c r="F15" s="2870">
        <v>0</v>
      </c>
      <c r="G15" s="2870">
        <v>0.252618779967475</v>
      </c>
      <c r="H15" s="2870">
        <v>0.23635226638558382</v>
      </c>
      <c r="I15" s="2870">
        <v>0.22813758037494741</v>
      </c>
      <c r="J15" s="2870">
        <v>0</v>
      </c>
      <c r="K15" s="2870">
        <v>0</v>
      </c>
      <c r="L15" s="2870">
        <v>0.31112534743837944</v>
      </c>
      <c r="M15" s="2870">
        <v>0</v>
      </c>
      <c r="N15" s="2870">
        <v>0</v>
      </c>
      <c r="O15" s="2870">
        <v>0</v>
      </c>
      <c r="P15" s="2870">
        <v>0.477938724240971</v>
      </c>
      <c r="Q15" s="2870">
        <v>1.3368290625490085</v>
      </c>
      <c r="R15" s="2870">
        <v>2.7833453230513032</v>
      </c>
      <c r="S15" s="2871">
        <v>7.5736770522618295</v>
      </c>
      <c r="T15" s="2870"/>
      <c r="U15" s="2870"/>
      <c r="V15" s="2870">
        <v>1.4238643549150181</v>
      </c>
      <c r="W15" s="2870">
        <v>0.65385688380527274</v>
      </c>
      <c r="X15" s="2870">
        <v>1.1831005911559287</v>
      </c>
      <c r="Y15" s="2870">
        <v>0.8537941544983213</v>
      </c>
      <c r="Z15" s="2870">
        <v>2.0092425155716294</v>
      </c>
      <c r="AA15" s="2870">
        <v>1.7825589971323084</v>
      </c>
      <c r="AB15" s="2870">
        <v>0.95944889255611587</v>
      </c>
      <c r="AC15" s="2870"/>
      <c r="AD15" s="2870">
        <v>0.68055219439066805</v>
      </c>
      <c r="AE15" s="2870">
        <v>1.7815034579264573</v>
      </c>
    </row>
    <row r="16" spans="1:31" s="903" customFormat="1" ht="12.75" x14ac:dyDescent="0.2">
      <c r="C16" s="2869">
        <v>2013</v>
      </c>
      <c r="D16" s="2870">
        <v>1.2305947562194708</v>
      </c>
      <c r="E16" s="2870">
        <v>1.3638295775164124</v>
      </c>
      <c r="F16" s="2870">
        <v>0</v>
      </c>
      <c r="G16" s="2870">
        <v>0</v>
      </c>
      <c r="H16" s="2870">
        <v>0</v>
      </c>
      <c r="I16" s="2870">
        <v>0</v>
      </c>
      <c r="J16" s="2870">
        <v>0</v>
      </c>
      <c r="K16" s="2870">
        <v>0</v>
      </c>
      <c r="L16" s="2870">
        <v>0</v>
      </c>
      <c r="M16" s="2870">
        <v>0.33321757338130981</v>
      </c>
      <c r="N16" s="2870">
        <v>0</v>
      </c>
      <c r="O16" s="2870">
        <v>1.862800809510998</v>
      </c>
      <c r="P16" s="2870">
        <v>0.45867845872696994</v>
      </c>
      <c r="Q16" s="2870">
        <v>1.2540965105678232</v>
      </c>
      <c r="R16" s="2870">
        <v>3.5439045660554505</v>
      </c>
      <c r="S16" s="2871">
        <v>11.007156968095464</v>
      </c>
      <c r="T16" s="2870"/>
      <c r="U16" s="2870"/>
      <c r="V16" s="2870">
        <v>1.4732814012315352</v>
      </c>
      <c r="W16" s="2870">
        <v>1.179994164392496</v>
      </c>
      <c r="X16" s="2870">
        <v>0.97651863295203545</v>
      </c>
      <c r="Y16" s="2870">
        <v>0.63046667143019264</v>
      </c>
      <c r="Z16" s="2870">
        <v>1.1294521592301654</v>
      </c>
      <c r="AA16" s="2870">
        <v>1.9768445607121912</v>
      </c>
      <c r="AB16" s="2870">
        <v>0.71001043715342615</v>
      </c>
      <c r="AC16" s="2870"/>
      <c r="AD16" s="2870">
        <v>0.88203793191285318</v>
      </c>
      <c r="AE16" s="2870">
        <v>1.5864044942972693</v>
      </c>
    </row>
    <row r="17" spans="1:31" s="903" customFormat="1" ht="12.75" x14ac:dyDescent="0.2">
      <c r="C17" s="2869">
        <v>2014</v>
      </c>
      <c r="D17" s="2870">
        <v>1.1313331241436859</v>
      </c>
      <c r="E17" s="2870">
        <v>1.0930262912528068</v>
      </c>
      <c r="F17" s="2870">
        <v>0</v>
      </c>
      <c r="G17" s="2870">
        <v>0</v>
      </c>
      <c r="H17" s="2870">
        <v>0</v>
      </c>
      <c r="I17" s="2870">
        <v>0.2280904119275288</v>
      </c>
      <c r="J17" s="2870">
        <v>0</v>
      </c>
      <c r="K17" s="2870">
        <v>0</v>
      </c>
      <c r="L17" s="2870">
        <v>0.58247635201230952</v>
      </c>
      <c r="M17" s="2870">
        <v>0.33011474037365068</v>
      </c>
      <c r="N17" s="2870">
        <v>0.67681294211802989</v>
      </c>
      <c r="O17" s="2870">
        <v>0.72666758887416494</v>
      </c>
      <c r="P17" s="2870">
        <v>0</v>
      </c>
      <c r="Q17" s="2870">
        <v>1.177382351098931</v>
      </c>
      <c r="R17" s="2870">
        <v>1.6904212308649504</v>
      </c>
      <c r="S17" s="2871">
        <v>8.232843035574783</v>
      </c>
      <c r="T17" s="2870"/>
      <c r="U17" s="2870"/>
      <c r="V17" s="2870">
        <v>1.204907906986183</v>
      </c>
      <c r="W17" s="2870">
        <v>0.52820230570870486</v>
      </c>
      <c r="X17" s="2870">
        <v>1.7413816121710968</v>
      </c>
      <c r="Y17" s="2870">
        <v>0.62092003791751704</v>
      </c>
      <c r="Z17" s="2870">
        <v>0.83363668446017858</v>
      </c>
      <c r="AA17" s="2870">
        <v>2.5992535810133193</v>
      </c>
      <c r="AB17" s="2870">
        <v>0.70076593716932611</v>
      </c>
      <c r="AC17" s="2870"/>
      <c r="AD17" s="2870">
        <v>0.99571729977146828</v>
      </c>
      <c r="AE17" s="2870">
        <v>1.2696761478207677</v>
      </c>
    </row>
    <row r="18" spans="1:31" s="903" customFormat="1" ht="12.75" x14ac:dyDescent="0.2">
      <c r="C18" s="2869">
        <v>2015</v>
      </c>
      <c r="D18" s="2870">
        <v>1.3037448606987816</v>
      </c>
      <c r="E18" s="2870">
        <v>0.81832172735907405</v>
      </c>
      <c r="F18" s="2870">
        <v>0</v>
      </c>
      <c r="G18" s="2870">
        <v>0</v>
      </c>
      <c r="H18" s="2870">
        <v>0.24320095956081048</v>
      </c>
      <c r="I18" s="2870">
        <v>0.22960689294187211</v>
      </c>
      <c r="J18" s="2870">
        <v>0.22146504682086726</v>
      </c>
      <c r="K18" s="2870">
        <v>0</v>
      </c>
      <c r="L18" s="2870">
        <v>0.28054491595938735</v>
      </c>
      <c r="M18" s="2870">
        <v>0.32649179740626916</v>
      </c>
      <c r="N18" s="2870">
        <v>0</v>
      </c>
      <c r="O18" s="2870">
        <v>0</v>
      </c>
      <c r="P18" s="2870">
        <v>2.1245755446260284</v>
      </c>
      <c r="Q18" s="2870">
        <v>0.55308699945661566</v>
      </c>
      <c r="R18" s="2870">
        <v>2.4119911723455232</v>
      </c>
      <c r="S18" s="2871">
        <v>5.6275208263951582</v>
      </c>
      <c r="T18" s="2870"/>
      <c r="U18" s="2870"/>
      <c r="V18" s="2870">
        <v>1.0674898478575794</v>
      </c>
      <c r="W18" s="2870">
        <v>0.52042783331321008</v>
      </c>
      <c r="X18" s="2870">
        <v>2.6845431674541325</v>
      </c>
      <c r="Y18" s="2870">
        <v>1.2234261641919475</v>
      </c>
      <c r="Z18" s="2870">
        <v>2.7356637540966569</v>
      </c>
      <c r="AA18" s="2870">
        <v>1.7095368650940352</v>
      </c>
      <c r="AB18" s="2870">
        <v>0.69200480712672685</v>
      </c>
      <c r="AC18" s="2870"/>
      <c r="AD18" s="2870">
        <v>1.1888496041768191</v>
      </c>
      <c r="AE18" s="2870">
        <v>1.4208695552306849</v>
      </c>
    </row>
    <row r="19" spans="1:31" s="903" customFormat="1" ht="12.75" x14ac:dyDescent="0.2">
      <c r="A19" s="29"/>
      <c r="C19" s="2872">
        <v>2016</v>
      </c>
      <c r="D19" s="2870">
        <v>1.3700368377271135</v>
      </c>
      <c r="E19" s="2870">
        <v>1.8887360780607321</v>
      </c>
      <c r="F19" s="2870">
        <v>0</v>
      </c>
      <c r="G19" s="2870">
        <v>0</v>
      </c>
      <c r="H19" s="2870">
        <v>0</v>
      </c>
      <c r="I19" s="2870">
        <v>0</v>
      </c>
      <c r="J19" s="2870">
        <v>0.22394746276236163</v>
      </c>
      <c r="K19" s="2870">
        <v>0</v>
      </c>
      <c r="L19" s="2870">
        <v>0</v>
      </c>
      <c r="M19" s="2870">
        <v>0.32120391734690862</v>
      </c>
      <c r="N19" s="2870">
        <v>0.34128843586057506</v>
      </c>
      <c r="O19" s="2870">
        <v>0.70609999039748794</v>
      </c>
      <c r="P19" s="2870">
        <v>1.6367944860334647</v>
      </c>
      <c r="Q19" s="2870">
        <v>0.52268567160381096</v>
      </c>
      <c r="R19" s="2870">
        <v>7.6096383986646972</v>
      </c>
      <c r="S19" s="2871">
        <v>4.300795133696341</v>
      </c>
      <c r="T19" s="2870"/>
      <c r="U19" s="2870"/>
      <c r="V19" s="2870">
        <v>1.4933081130185357</v>
      </c>
      <c r="W19" s="2870">
        <v>1.5384252474044202</v>
      </c>
      <c r="X19" s="2870">
        <v>0.57064162944815144</v>
      </c>
      <c r="Y19" s="2870">
        <v>1.2052912284930848</v>
      </c>
      <c r="Z19" s="2870">
        <v>2.4234264557388085</v>
      </c>
      <c r="AA19" s="2870">
        <v>1.2651234971387122</v>
      </c>
      <c r="AB19" s="2870">
        <v>0.91113474999601374</v>
      </c>
      <c r="AC19" s="2870"/>
      <c r="AD19" s="2870">
        <v>1.0535577172340591</v>
      </c>
      <c r="AE19" s="2870">
        <v>1.6924310220190324</v>
      </c>
    </row>
    <row r="20" spans="1:31" s="903" customFormat="1" ht="12.75" x14ac:dyDescent="0.2">
      <c r="C20" s="2872">
        <v>2017</v>
      </c>
      <c r="D20" s="2870">
        <v>0.70742948195865729</v>
      </c>
      <c r="E20" s="2870">
        <v>0.80842663254149538</v>
      </c>
      <c r="F20" s="2870">
        <v>0.26943451056506923</v>
      </c>
      <c r="G20" s="2870">
        <v>0</v>
      </c>
      <c r="H20" s="2870">
        <v>0</v>
      </c>
      <c r="I20" s="2870">
        <v>0</v>
      </c>
      <c r="J20" s="2870">
        <v>0</v>
      </c>
      <c r="K20" s="2870">
        <v>0</v>
      </c>
      <c r="L20" s="2870">
        <v>0</v>
      </c>
      <c r="M20" s="2870">
        <v>0.31461037261050767</v>
      </c>
      <c r="N20" s="2870">
        <v>0</v>
      </c>
      <c r="O20" s="2870">
        <v>0</v>
      </c>
      <c r="P20" s="2870">
        <v>0.79191405840171358</v>
      </c>
      <c r="Q20" s="2870">
        <v>0.49914940075237541</v>
      </c>
      <c r="R20" s="2870">
        <v>2.1377272253498294</v>
      </c>
      <c r="S20" s="2871">
        <v>5.127858586957621</v>
      </c>
      <c r="T20" s="2870"/>
      <c r="U20" s="2870"/>
      <c r="V20" s="2870">
        <v>0.98680578983627032</v>
      </c>
      <c r="W20" s="2870">
        <v>0.30330971561681064</v>
      </c>
      <c r="X20" s="2870">
        <v>0.56623324657381702</v>
      </c>
      <c r="Y20" s="2870">
        <v>0.39599882784346957</v>
      </c>
      <c r="Z20" s="2870">
        <v>1.3257816808790464</v>
      </c>
      <c r="AA20" s="2870">
        <v>0.83238302937479702</v>
      </c>
      <c r="AB20" s="2870">
        <v>0.44999741251487807</v>
      </c>
      <c r="AC20" s="2870"/>
      <c r="AD20" s="2870">
        <v>0.52088139292517699</v>
      </c>
      <c r="AE20" s="2870">
        <v>0.89732926255437562</v>
      </c>
    </row>
    <row r="21" spans="1:31" s="903" customFormat="1" ht="12.75" x14ac:dyDescent="0.2">
      <c r="C21" s="2872">
        <v>2018</v>
      </c>
      <c r="D21" s="2870">
        <v>0.31978242274670465</v>
      </c>
      <c r="E21" s="2870">
        <v>0</v>
      </c>
      <c r="F21" s="2870">
        <v>0</v>
      </c>
      <c r="G21" s="2870">
        <v>0</v>
      </c>
      <c r="H21" s="2870">
        <v>0</v>
      </c>
      <c r="I21" s="2870">
        <v>0</v>
      </c>
      <c r="J21" s="2870">
        <v>0</v>
      </c>
      <c r="K21" s="2870">
        <v>0</v>
      </c>
      <c r="L21" s="2870">
        <v>0</v>
      </c>
      <c r="M21" s="2870">
        <v>0.3042967785211807</v>
      </c>
      <c r="N21" s="2870">
        <v>0.34044188873096437</v>
      </c>
      <c r="O21" s="2870">
        <v>0.34691355276173691</v>
      </c>
      <c r="P21" s="2870">
        <v>0.38473854668967633</v>
      </c>
      <c r="Q21" s="2870">
        <v>1.9143077306136773</v>
      </c>
      <c r="R21" s="2870">
        <v>2.6708898608976175</v>
      </c>
      <c r="S21" s="2871">
        <v>0.9781648666686017</v>
      </c>
      <c r="T21" s="2870"/>
      <c r="U21" s="2870"/>
      <c r="V21" s="2870">
        <v>0.55041023909820785</v>
      </c>
      <c r="W21" s="2870">
        <v>0.19941829682815229</v>
      </c>
      <c r="X21" s="2870">
        <v>0.18733783568598433</v>
      </c>
      <c r="Y21" s="2870">
        <v>0</v>
      </c>
      <c r="Z21" s="2870">
        <v>0.26121868967480888</v>
      </c>
      <c r="AA21" s="2870">
        <v>0.41087757286400162</v>
      </c>
      <c r="AB21" s="2870">
        <v>0.22233042302809589</v>
      </c>
      <c r="AC21" s="2870"/>
      <c r="AD21" s="2870">
        <v>0.35670804196888201</v>
      </c>
      <c r="AE21" s="2870">
        <v>0.28222049255349924</v>
      </c>
    </row>
    <row r="22" spans="1:31" s="903" customFormat="1" ht="12.75" x14ac:dyDescent="0.2">
      <c r="C22" s="232"/>
      <c r="D22" s="1058"/>
      <c r="E22" s="1058"/>
      <c r="F22" s="1058"/>
      <c r="G22" s="1058"/>
      <c r="H22" s="1058"/>
      <c r="I22" s="1058"/>
      <c r="J22" s="1058"/>
      <c r="K22" s="1058"/>
      <c r="L22" s="1058"/>
      <c r="M22" s="1058"/>
      <c r="N22" s="1058"/>
      <c r="O22" s="1058"/>
      <c r="P22" s="1058"/>
      <c r="Q22" s="1058"/>
      <c r="R22" s="1058"/>
      <c r="S22" s="1058"/>
      <c r="T22" s="1058"/>
      <c r="U22" s="1058"/>
      <c r="V22" s="1058"/>
      <c r="W22" s="1058"/>
      <c r="X22" s="1058"/>
      <c r="Y22" s="1058"/>
      <c r="Z22" s="1058"/>
      <c r="AA22" s="1058"/>
      <c r="AB22" s="1058"/>
      <c r="AC22" s="1058"/>
      <c r="AD22" s="1058"/>
      <c r="AE22" s="1058"/>
    </row>
    <row r="23" spans="1:31" s="903" customFormat="1" ht="12.75" x14ac:dyDescent="0.2">
      <c r="C23" s="231"/>
      <c r="D23" s="84"/>
      <c r="E23" s="84"/>
      <c r="F23" s="84"/>
      <c r="G23" s="84"/>
      <c r="H23" s="84"/>
      <c r="I23" s="84"/>
      <c r="J23" s="84"/>
      <c r="K23" s="84"/>
      <c r="L23" s="84"/>
      <c r="M23" s="84"/>
      <c r="N23" s="84"/>
      <c r="O23" s="84"/>
      <c r="P23" s="84"/>
      <c r="Q23" s="84"/>
      <c r="R23" s="84"/>
      <c r="S23" s="84"/>
      <c r="T23" s="84"/>
      <c r="U23" s="84"/>
      <c r="V23" s="84"/>
      <c r="W23" s="84"/>
      <c r="X23" s="84"/>
      <c r="Y23" s="84"/>
      <c r="Z23" s="84"/>
      <c r="AA23" s="84"/>
      <c r="AB23" s="84"/>
      <c r="AC23" s="84"/>
      <c r="AD23" s="84"/>
      <c r="AE23" s="84"/>
    </row>
    <row r="24" spans="1:31" s="903" customFormat="1" x14ac:dyDescent="0.2">
      <c r="C24" s="1038" t="s">
        <v>6236</v>
      </c>
      <c r="D24" s="1038"/>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row>
    <row r="25" spans="1:31" s="903" customFormat="1" x14ac:dyDescent="0.2"/>
    <row r="26" spans="1:31" s="903" customFormat="1" x14ac:dyDescent="0.2"/>
    <row r="27" spans="1:31" s="903" customFormat="1" x14ac:dyDescent="0.2"/>
    <row r="28" spans="1:31" s="903" customFormat="1" x14ac:dyDescent="0.2"/>
    <row r="29" spans="1:31" s="903" customFormat="1" ht="50.25" customHeight="1" x14ac:dyDescent="0.2">
      <c r="C29" s="2244" t="s">
        <v>6237</v>
      </c>
      <c r="D29" s="2244"/>
      <c r="E29" s="2244"/>
      <c r="F29" s="2244"/>
      <c r="G29" s="2244"/>
      <c r="H29" s="2244"/>
      <c r="I29" s="2244"/>
      <c r="J29" s="2244"/>
      <c r="K29" s="2244"/>
    </row>
    <row r="30" spans="1:31" s="903" customFormat="1" x14ac:dyDescent="0.2"/>
    <row r="31" spans="1:31" s="903" customFormat="1" x14ac:dyDescent="0.2"/>
    <row r="32" spans="1:31" s="903" customFormat="1" x14ac:dyDescent="0.2"/>
    <row r="33" spans="3:3" s="903" customFormat="1" x14ac:dyDescent="0.2"/>
    <row r="34" spans="3:3" s="903" customFormat="1" x14ac:dyDescent="0.2"/>
    <row r="35" spans="3:3" s="903" customFormat="1" x14ac:dyDescent="0.2"/>
    <row r="36" spans="3:3" s="903" customFormat="1" x14ac:dyDescent="0.2"/>
    <row r="37" spans="3:3" s="903" customFormat="1" x14ac:dyDescent="0.2"/>
    <row r="38" spans="3:3" s="903" customFormat="1" x14ac:dyDescent="0.2"/>
    <row r="39" spans="3:3" s="903" customFormat="1" x14ac:dyDescent="0.2"/>
    <row r="40" spans="3:3" s="903" customFormat="1" x14ac:dyDescent="0.2"/>
    <row r="41" spans="3:3" s="903" customFormat="1" x14ac:dyDescent="0.2"/>
    <row r="42" spans="3:3" s="903" customFormat="1" x14ac:dyDescent="0.2"/>
    <row r="43" spans="3:3" s="903" customFormat="1" x14ac:dyDescent="0.2"/>
    <row r="44" spans="3:3" s="903" customFormat="1" x14ac:dyDescent="0.2"/>
    <row r="45" spans="3:3" s="903" customFormat="1" x14ac:dyDescent="0.2"/>
    <row r="46" spans="3:3" s="903" customFormat="1" x14ac:dyDescent="0.2"/>
    <row r="47" spans="3:3" s="903" customFormat="1" x14ac:dyDescent="0.2"/>
    <row r="48" spans="3:3" s="903" customFormat="1" x14ac:dyDescent="0.2">
      <c r="C48" s="618" t="s">
        <v>6221</v>
      </c>
    </row>
    <row r="49" s="903" customFormat="1" x14ac:dyDescent="0.2"/>
  </sheetData>
  <mergeCells count="17">
    <mergeCell ref="A5:B5"/>
    <mergeCell ref="C5:R5"/>
    <mergeCell ref="C1:D1"/>
    <mergeCell ref="A3:B3"/>
    <mergeCell ref="C3:R3"/>
    <mergeCell ref="A4:B4"/>
    <mergeCell ref="C4:R4"/>
    <mergeCell ref="C29:K29"/>
    <mergeCell ref="A6:B6"/>
    <mergeCell ref="C6:R6"/>
    <mergeCell ref="C9:AE9"/>
    <mergeCell ref="C10:C11"/>
    <mergeCell ref="D10:D11"/>
    <mergeCell ref="V10:AB10"/>
    <mergeCell ref="AD10:AE10"/>
    <mergeCell ref="S11:T11"/>
    <mergeCell ref="E10:T10"/>
  </mergeCells>
  <hyperlinks>
    <hyperlink ref="A1" location="'ODS 3.'!A1" display="REGRESAR"/>
    <hyperlink ref="C1" location="'Metadato 3.9.2'!A1" display="VER METADATO"/>
  </hyperlinks>
  <pageMargins left="0.7" right="0.7" top="0.75" bottom="0.75" header="0.3" footer="0.3"/>
  <pageSetup orientation="portrait"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1">
    <tabColor theme="0" tint="-0.499984740745262"/>
  </sheetPr>
  <dimension ref="A1:D45"/>
  <sheetViews>
    <sheetView showGridLines="0" zoomScaleNormal="100" workbookViewId="0">
      <pane ySplit="1" topLeftCell="A2" activePane="bottomLeft" state="frozen"/>
      <selection activeCell="C1" sqref="C1:D1"/>
      <selection pane="bottomLeft" activeCell="B1" sqref="B1"/>
    </sheetView>
  </sheetViews>
  <sheetFormatPr baseColWidth="10" defaultColWidth="11.42578125" defaultRowHeight="11.25" x14ac:dyDescent="0.25"/>
  <cols>
    <col min="1" max="1" width="11.140625" style="45" customWidth="1"/>
    <col min="2" max="2" width="26.42578125" style="45" customWidth="1"/>
    <col min="3" max="3" width="24" style="45" customWidth="1"/>
    <col min="4" max="4" width="85.7109375" style="45" customWidth="1"/>
    <col min="5" max="5" width="11.42578125" style="45"/>
    <col min="6" max="6" width="7.140625" style="45" customWidth="1"/>
    <col min="7" max="7" width="40.140625" style="45" bestFit="1" customWidth="1"/>
    <col min="8" max="16384" width="11.42578125" style="45"/>
  </cols>
  <sheetData>
    <row r="1" spans="1:4" ht="15" x14ac:dyDescent="0.25">
      <c r="B1" s="166" t="s">
        <v>730</v>
      </c>
    </row>
    <row r="3" spans="1:4" ht="23.25" customHeight="1" x14ac:dyDescent="0.25">
      <c r="B3" s="2189" t="s">
        <v>766</v>
      </c>
      <c r="C3" s="2190"/>
      <c r="D3" s="2191"/>
    </row>
    <row r="4" spans="1:4" ht="15.75" x14ac:dyDescent="0.25">
      <c r="A4" s="48"/>
      <c r="B4" s="2082" t="s">
        <v>856</v>
      </c>
      <c r="C4" s="2082"/>
      <c r="D4" s="910" t="s">
        <v>18</v>
      </c>
    </row>
    <row r="5" spans="1:4" ht="32.25" customHeight="1" x14ac:dyDescent="0.25">
      <c r="B5" s="2082" t="s">
        <v>769</v>
      </c>
      <c r="C5" s="2082"/>
      <c r="D5" s="910" t="s">
        <v>99</v>
      </c>
    </row>
    <row r="6" spans="1:4" ht="15" x14ac:dyDescent="0.25">
      <c r="B6" s="2082" t="s">
        <v>770</v>
      </c>
      <c r="C6" s="2082"/>
      <c r="D6" s="911" t="s">
        <v>172</v>
      </c>
    </row>
    <row r="7" spans="1:4" ht="53.25" customHeight="1" x14ac:dyDescent="0.25">
      <c r="B7" s="2083" t="s">
        <v>771</v>
      </c>
      <c r="C7" s="2083"/>
      <c r="D7" s="912" t="s">
        <v>173</v>
      </c>
    </row>
    <row r="8" spans="1:4" ht="15" x14ac:dyDescent="0.25">
      <c r="B8" s="2083" t="s">
        <v>4617</v>
      </c>
      <c r="C8" s="2083"/>
      <c r="D8" s="1285" t="s">
        <v>4664</v>
      </c>
    </row>
    <row r="9" spans="1:4" ht="15" x14ac:dyDescent="0.25">
      <c r="B9" s="913"/>
      <c r="C9" s="913"/>
      <c r="D9" s="913"/>
    </row>
    <row r="10" spans="1:4" ht="23.25" customHeight="1" x14ac:dyDescent="0.25">
      <c r="B10" s="2189" t="s">
        <v>772</v>
      </c>
      <c r="C10" s="2190"/>
      <c r="D10" s="2191"/>
    </row>
    <row r="11" spans="1:4" ht="15" x14ac:dyDescent="0.25">
      <c r="B11" s="2093" t="s">
        <v>773</v>
      </c>
      <c r="C11" s="2094"/>
      <c r="D11" s="910" t="s">
        <v>841</v>
      </c>
    </row>
    <row r="12" spans="1:4" ht="18.75" customHeight="1" x14ac:dyDescent="0.25">
      <c r="B12" s="2095" t="s">
        <v>775</v>
      </c>
      <c r="C12" s="2095"/>
      <c r="D12" s="914" t="s">
        <v>1306</v>
      </c>
    </row>
    <row r="13" spans="1:4" ht="15" x14ac:dyDescent="0.25">
      <c r="B13" s="2082" t="s">
        <v>776</v>
      </c>
      <c r="C13" s="2082"/>
      <c r="D13" s="915" t="s">
        <v>1136</v>
      </c>
    </row>
    <row r="14" spans="1:4" ht="15" x14ac:dyDescent="0.25">
      <c r="B14" s="2082" t="s">
        <v>777</v>
      </c>
      <c r="C14" s="2096"/>
      <c r="D14" s="915" t="s">
        <v>22</v>
      </c>
    </row>
    <row r="15" spans="1:4" ht="30" x14ac:dyDescent="0.25">
      <c r="B15" s="2082" t="s">
        <v>778</v>
      </c>
      <c r="C15" s="2082"/>
      <c r="D15" s="916" t="s">
        <v>1308</v>
      </c>
    </row>
    <row r="16" spans="1:4" ht="46.5" customHeight="1" x14ac:dyDescent="0.25">
      <c r="B16" s="2082" t="s">
        <v>779</v>
      </c>
      <c r="C16" s="2082"/>
      <c r="D16" s="234"/>
    </row>
    <row r="17" spans="2:4" ht="15" x14ac:dyDescent="0.25">
      <c r="B17" s="2082" t="s">
        <v>780</v>
      </c>
      <c r="C17" s="2082"/>
      <c r="D17" s="917" t="s">
        <v>1185</v>
      </c>
    </row>
    <row r="18" spans="2:4" ht="15" x14ac:dyDescent="0.25">
      <c r="B18" s="2083" t="s">
        <v>782</v>
      </c>
      <c r="C18" s="2083"/>
      <c r="D18" s="910"/>
    </row>
    <row r="19" spans="2:4" ht="30" x14ac:dyDescent="0.25">
      <c r="B19" s="2084" t="s">
        <v>783</v>
      </c>
      <c r="C19" s="2085"/>
      <c r="D19" s="917" t="s">
        <v>1309</v>
      </c>
    </row>
    <row r="20" spans="2:4" ht="15" x14ac:dyDescent="0.25">
      <c r="B20" s="2082" t="s">
        <v>784</v>
      </c>
      <c r="C20" s="2082"/>
      <c r="D20" s="916" t="s">
        <v>4517</v>
      </c>
    </row>
    <row r="21" spans="2:4" ht="15" x14ac:dyDescent="0.25">
      <c r="B21" s="2086" t="s">
        <v>786</v>
      </c>
      <c r="C21" s="918" t="s">
        <v>787</v>
      </c>
      <c r="D21" s="916" t="s">
        <v>824</v>
      </c>
    </row>
    <row r="22" spans="2:4" ht="15" x14ac:dyDescent="0.25">
      <c r="B22" s="2087"/>
      <c r="C22" s="1390" t="s">
        <v>789</v>
      </c>
      <c r="D22" s="919" t="s">
        <v>1751</v>
      </c>
    </row>
    <row r="23" spans="2:4" ht="15" x14ac:dyDescent="0.25">
      <c r="B23" s="2088" t="s">
        <v>791</v>
      </c>
      <c r="C23" s="2088"/>
      <c r="D23" s="917" t="s">
        <v>1162</v>
      </c>
    </row>
    <row r="24" spans="2:4" ht="15" x14ac:dyDescent="0.25">
      <c r="B24" s="2088" t="s">
        <v>793</v>
      </c>
      <c r="C24" s="2088"/>
      <c r="D24" s="920" t="s">
        <v>1174</v>
      </c>
    </row>
    <row r="25" spans="2:4" ht="15" x14ac:dyDescent="0.25">
      <c r="B25" s="2082" t="s">
        <v>795</v>
      </c>
      <c r="C25" s="2082"/>
      <c r="D25" s="917" t="s">
        <v>23</v>
      </c>
    </row>
    <row r="26" spans="2:4" ht="15" customHeight="1" x14ac:dyDescent="0.25">
      <c r="B26" s="2083" t="s">
        <v>797</v>
      </c>
      <c r="C26" s="2083"/>
      <c r="D26" s="920" t="s">
        <v>1164</v>
      </c>
    </row>
    <row r="27" spans="2:4" ht="15" x14ac:dyDescent="0.25">
      <c r="B27" s="2089" t="s">
        <v>799</v>
      </c>
      <c r="C27" s="2090"/>
      <c r="D27" s="910"/>
    </row>
    <row r="28" spans="2:4" ht="30" x14ac:dyDescent="0.25">
      <c r="B28" s="1391" t="s">
        <v>800</v>
      </c>
      <c r="C28" s="1392"/>
      <c r="D28" s="917" t="s">
        <v>1310</v>
      </c>
    </row>
    <row r="29" spans="2:4" ht="15" x14ac:dyDescent="0.25">
      <c r="B29" s="2122" t="s">
        <v>801</v>
      </c>
      <c r="C29" s="2096"/>
      <c r="D29" s="910"/>
    </row>
    <row r="30" spans="2:4" ht="15" x14ac:dyDescent="0.25">
      <c r="B30" s="922"/>
      <c r="C30" s="922"/>
      <c r="D30" s="923"/>
    </row>
    <row r="31" spans="2:4" ht="23.25" customHeight="1" x14ac:dyDescent="0.25">
      <c r="B31" s="2189" t="s">
        <v>802</v>
      </c>
      <c r="C31" s="2190"/>
      <c r="D31" s="2191"/>
    </row>
    <row r="32" spans="2:4" ht="15" x14ac:dyDescent="0.25">
      <c r="B32" s="2079" t="s">
        <v>803</v>
      </c>
      <c r="C32" s="2080"/>
      <c r="D32" s="920" t="s">
        <v>1166</v>
      </c>
    </row>
    <row r="33" spans="2:4" ht="15" x14ac:dyDescent="0.25">
      <c r="B33" s="2079" t="s">
        <v>805</v>
      </c>
      <c r="C33" s="2080"/>
      <c r="D33" s="920" t="s">
        <v>1167</v>
      </c>
    </row>
    <row r="34" spans="2:4" ht="15" x14ac:dyDescent="0.25">
      <c r="B34" s="2079" t="s">
        <v>807</v>
      </c>
      <c r="C34" s="2080"/>
      <c r="D34" s="920" t="s">
        <v>808</v>
      </c>
    </row>
    <row r="35" spans="2:4" ht="15" x14ac:dyDescent="0.25">
      <c r="B35" s="2079" t="s">
        <v>809</v>
      </c>
      <c r="C35" s="2080"/>
      <c r="D35" s="920" t="s">
        <v>1175</v>
      </c>
    </row>
    <row r="36" spans="2:4" ht="15" x14ac:dyDescent="0.25">
      <c r="B36" s="2079" t="s">
        <v>811</v>
      </c>
      <c r="C36" s="2080"/>
      <c r="D36" s="920" t="s">
        <v>1169</v>
      </c>
    </row>
    <row r="37" spans="2:4" x14ac:dyDescent="0.25">
      <c r="B37" s="1039"/>
      <c r="C37" s="1040"/>
      <c r="D37" s="1041"/>
    </row>
    <row r="40" spans="2:4" ht="15" x14ac:dyDescent="0.25">
      <c r="B40" s="2189" t="s">
        <v>1311</v>
      </c>
      <c r="C40" s="2190"/>
      <c r="D40" s="2191"/>
    </row>
    <row r="41" spans="2:4" ht="15" x14ac:dyDescent="0.25">
      <c r="B41" s="2079" t="s">
        <v>803</v>
      </c>
      <c r="C41" s="2080"/>
      <c r="D41" s="920" t="s">
        <v>4358</v>
      </c>
    </row>
    <row r="42" spans="2:4" ht="15" x14ac:dyDescent="0.25">
      <c r="B42" s="2079" t="s">
        <v>805</v>
      </c>
      <c r="C42" s="2080"/>
      <c r="D42" s="920" t="s">
        <v>1312</v>
      </c>
    </row>
    <row r="43" spans="2:4" ht="15" x14ac:dyDescent="0.25">
      <c r="B43" s="2079" t="s">
        <v>807</v>
      </c>
      <c r="C43" s="2080"/>
      <c r="D43" s="920" t="s">
        <v>1302</v>
      </c>
    </row>
    <row r="44" spans="2:4" ht="15" x14ac:dyDescent="0.25">
      <c r="B44" s="2079" t="s">
        <v>809</v>
      </c>
      <c r="C44" s="2080"/>
      <c r="D44" s="920" t="s">
        <v>1303</v>
      </c>
    </row>
    <row r="45" spans="2:4" ht="15" x14ac:dyDescent="0.25">
      <c r="B45" s="2079" t="s">
        <v>811</v>
      </c>
      <c r="C45" s="2080"/>
      <c r="D45" s="920" t="s">
        <v>4359</v>
      </c>
    </row>
  </sheetData>
  <mergeCells count="36">
    <mergeCell ref="B10:D10"/>
    <mergeCell ref="B3:D3"/>
    <mergeCell ref="B4:C4"/>
    <mergeCell ref="B5:C5"/>
    <mergeCell ref="B6:C6"/>
    <mergeCell ref="B7:C7"/>
    <mergeCell ref="B8:C8"/>
    <mergeCell ref="B23:C23"/>
    <mergeCell ref="B11:C11"/>
    <mergeCell ref="B12:C12"/>
    <mergeCell ref="B13:C13"/>
    <mergeCell ref="B14:C14"/>
    <mergeCell ref="B15:C15"/>
    <mergeCell ref="B16:C16"/>
    <mergeCell ref="B17:C17"/>
    <mergeCell ref="B18:C18"/>
    <mergeCell ref="B19:C19"/>
    <mergeCell ref="B20:C20"/>
    <mergeCell ref="B21:B22"/>
    <mergeCell ref="B40:D40"/>
    <mergeCell ref="B24:C24"/>
    <mergeCell ref="B25:C25"/>
    <mergeCell ref="B26:C26"/>
    <mergeCell ref="B27:C27"/>
    <mergeCell ref="B29:C29"/>
    <mergeCell ref="B31:D31"/>
    <mergeCell ref="B32:C32"/>
    <mergeCell ref="B33:C33"/>
    <mergeCell ref="B34:C34"/>
    <mergeCell ref="B35:C35"/>
    <mergeCell ref="B36:C36"/>
    <mergeCell ref="B41:C41"/>
    <mergeCell ref="B42:C42"/>
    <mergeCell ref="B43:C43"/>
    <mergeCell ref="B44:C44"/>
    <mergeCell ref="B45:C45"/>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3.9.2'!A1" display="REGRESAR"/>
    <hyperlink ref="D8" r:id="rId1"/>
  </hyperlinks>
  <pageMargins left="0.7" right="0.7" top="0.75" bottom="0.75" header="0.3" footer="0.3"/>
  <pageSetup orientation="portrait" r:id="rId2"/>
  <drawing r:id="rId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2"/>
  <dimension ref="A1:AE53"/>
  <sheetViews>
    <sheetView showGridLines="0" zoomScaleNormal="100" workbookViewId="0">
      <pane ySplit="1" topLeftCell="A2" activePane="bottomLeft" state="frozen"/>
      <selection activeCell="C1" sqref="C1:D1"/>
      <selection pane="bottomLeft"/>
    </sheetView>
  </sheetViews>
  <sheetFormatPr baseColWidth="10" defaultColWidth="11.42578125" defaultRowHeight="11.25" x14ac:dyDescent="0.2"/>
  <cols>
    <col min="1" max="2" width="15.5703125" style="26" customWidth="1"/>
    <col min="3" max="3" width="9.42578125" style="26" customWidth="1"/>
    <col min="4" max="4" width="8.28515625" style="26" customWidth="1"/>
    <col min="5" max="5" width="6.42578125" style="26" customWidth="1"/>
    <col min="6" max="6" width="6.5703125" style="26" customWidth="1"/>
    <col min="7" max="7" width="7.85546875" style="26" customWidth="1"/>
    <col min="8" max="8" width="8" style="26" customWidth="1"/>
    <col min="9" max="9" width="7.5703125" style="26" customWidth="1"/>
    <col min="10" max="10" width="8.140625" style="26" customWidth="1"/>
    <col min="11" max="11" width="7.5703125" style="26" customWidth="1"/>
    <col min="12" max="12" width="7.7109375" style="26" customWidth="1"/>
    <col min="13" max="13" width="6.7109375" style="26" customWidth="1"/>
    <col min="14" max="15" width="7.42578125" style="26" customWidth="1"/>
    <col min="16" max="16" width="7.140625" style="26" customWidth="1"/>
    <col min="17" max="17" width="8.140625" style="26" customWidth="1"/>
    <col min="18" max="18" width="6.85546875" style="26" customWidth="1"/>
    <col min="19" max="19" width="6.5703125" style="26" customWidth="1"/>
    <col min="20" max="20" width="7.7109375" style="26" customWidth="1"/>
    <col min="21" max="21" width="7.28515625" style="26" customWidth="1"/>
    <col min="22" max="22" width="6.28515625" style="26" customWidth="1"/>
    <col min="23" max="23" width="10.42578125" style="26" customWidth="1"/>
    <col min="24" max="24" width="8.42578125" style="26" customWidth="1"/>
    <col min="25" max="25" width="9.28515625" style="26" customWidth="1"/>
    <col min="26" max="26" width="12" style="26" customWidth="1"/>
    <col min="27" max="27" width="9.7109375" style="26" customWidth="1"/>
    <col min="28" max="28" width="9.28515625" style="26" customWidth="1"/>
    <col min="29" max="29" width="2.42578125" style="26" customWidth="1"/>
    <col min="30" max="30" width="10.85546875" style="26" customWidth="1"/>
    <col min="31" max="31" width="8.7109375" style="26" customWidth="1"/>
    <col min="32" max="16384" width="11.42578125" style="26"/>
  </cols>
  <sheetData>
    <row r="1" spans="1:31" ht="15" x14ac:dyDescent="0.25">
      <c r="A1" s="25" t="s">
        <v>730</v>
      </c>
      <c r="C1" s="2077" t="s">
        <v>830</v>
      </c>
      <c r="D1" s="2077"/>
    </row>
    <row r="3" spans="1:31" ht="15" x14ac:dyDescent="0.2">
      <c r="A3" s="2184" t="s">
        <v>732</v>
      </c>
      <c r="B3" s="2184"/>
      <c r="C3" s="2184" t="s">
        <v>1156</v>
      </c>
      <c r="D3" s="2185"/>
      <c r="E3" s="2185"/>
      <c r="F3" s="2185"/>
      <c r="G3" s="2185"/>
      <c r="H3" s="2185"/>
      <c r="I3" s="2185"/>
      <c r="J3" s="2185"/>
      <c r="K3" s="2185"/>
      <c r="L3" s="2185"/>
      <c r="M3" s="2185"/>
      <c r="N3" s="2185"/>
      <c r="O3" s="2185"/>
      <c r="P3" s="2185"/>
      <c r="Q3" s="2185"/>
    </row>
    <row r="4" spans="1:31" ht="15" x14ac:dyDescent="0.2">
      <c r="A4" s="2184" t="s">
        <v>733</v>
      </c>
      <c r="B4" s="2184"/>
      <c r="C4" s="2184" t="s">
        <v>1133</v>
      </c>
      <c r="D4" s="2185"/>
      <c r="E4" s="2185"/>
      <c r="F4" s="2185"/>
      <c r="G4" s="2185"/>
      <c r="H4" s="2185"/>
      <c r="I4" s="2185"/>
      <c r="J4" s="2185"/>
      <c r="K4" s="2185"/>
      <c r="L4" s="2185"/>
      <c r="M4" s="2185"/>
      <c r="N4" s="2185"/>
      <c r="O4" s="2185"/>
      <c r="P4" s="2185"/>
      <c r="Q4" s="2185"/>
    </row>
    <row r="5" spans="1:31" ht="15" x14ac:dyDescent="0.2">
      <c r="A5" s="2184" t="s">
        <v>735</v>
      </c>
      <c r="B5" s="2184"/>
      <c r="C5" s="2184" t="s">
        <v>1313</v>
      </c>
      <c r="D5" s="2185"/>
      <c r="E5" s="2185"/>
      <c r="F5" s="2185"/>
      <c r="G5" s="2185"/>
      <c r="H5" s="2185"/>
      <c r="I5" s="2185"/>
      <c r="J5" s="2185"/>
      <c r="K5" s="2185"/>
      <c r="L5" s="2185"/>
      <c r="M5" s="2185"/>
      <c r="N5" s="2185"/>
      <c r="O5" s="2185"/>
      <c r="P5" s="2185"/>
      <c r="Q5" s="2185"/>
    </row>
    <row r="6" spans="1:31" ht="15" x14ac:dyDescent="0.2">
      <c r="A6" s="2184" t="s">
        <v>815</v>
      </c>
      <c r="B6" s="2185"/>
      <c r="C6" s="2184" t="s">
        <v>1314</v>
      </c>
      <c r="D6" s="2185"/>
      <c r="E6" s="2185"/>
      <c r="F6" s="2185"/>
      <c r="G6" s="2185"/>
      <c r="H6" s="2185"/>
      <c r="I6" s="2185"/>
      <c r="J6" s="2185"/>
      <c r="K6" s="2185"/>
      <c r="L6" s="2185"/>
      <c r="M6" s="2185"/>
      <c r="N6" s="2185"/>
      <c r="O6" s="2185"/>
      <c r="P6" s="2185"/>
      <c r="Q6" s="2185"/>
    </row>
    <row r="9" spans="1:31" s="903" customFormat="1" ht="12" customHeight="1" x14ac:dyDescent="0.2">
      <c r="C9" s="2115" t="s">
        <v>1314</v>
      </c>
      <c r="D9" s="2115"/>
      <c r="E9" s="2115"/>
      <c r="F9" s="2115"/>
      <c r="G9" s="2115"/>
      <c r="H9" s="2115"/>
      <c r="I9" s="2115"/>
      <c r="J9" s="2115"/>
      <c r="K9" s="2115"/>
      <c r="L9" s="2115"/>
      <c r="M9" s="2115"/>
      <c r="N9" s="2115"/>
      <c r="O9" s="2115"/>
      <c r="P9" s="2115"/>
      <c r="Q9" s="2115"/>
      <c r="R9" s="2115"/>
      <c r="S9" s="2115"/>
      <c r="T9" s="2115"/>
      <c r="U9" s="2115"/>
      <c r="V9" s="2115"/>
      <c r="W9" s="2115"/>
      <c r="X9" s="2115"/>
      <c r="Y9" s="2115"/>
      <c r="Z9" s="2115"/>
      <c r="AA9" s="2115"/>
      <c r="AB9" s="2115"/>
      <c r="AC9" s="2115"/>
      <c r="AD9" s="2115"/>
      <c r="AE9" s="2115"/>
    </row>
    <row r="10" spans="1:31" s="903" customFormat="1" ht="12.75" customHeight="1" x14ac:dyDescent="0.2">
      <c r="C10" s="2179" t="s">
        <v>867</v>
      </c>
      <c r="D10" s="2179" t="s">
        <v>878</v>
      </c>
      <c r="E10" s="2193" t="s">
        <v>1223</v>
      </c>
      <c r="F10" s="2193"/>
      <c r="G10" s="2193"/>
      <c r="H10" s="2193"/>
      <c r="I10" s="2193"/>
      <c r="J10" s="2193"/>
      <c r="K10" s="2193"/>
      <c r="L10" s="2193"/>
      <c r="M10" s="2193"/>
      <c r="N10" s="2193"/>
      <c r="O10" s="2193"/>
      <c r="P10" s="2193"/>
      <c r="Q10" s="2193"/>
      <c r="R10" s="2193"/>
      <c r="S10" s="2193"/>
      <c r="T10" s="2193"/>
      <c r="U10" s="2875"/>
      <c r="V10" s="2193" t="s">
        <v>4233</v>
      </c>
      <c r="W10" s="2193"/>
      <c r="X10" s="2193"/>
      <c r="Y10" s="2193"/>
      <c r="Z10" s="2193"/>
      <c r="AA10" s="2193"/>
      <c r="AB10" s="2193"/>
      <c r="AC10" s="2875"/>
      <c r="AD10" s="2193" t="s">
        <v>741</v>
      </c>
      <c r="AE10" s="2193"/>
    </row>
    <row r="11" spans="1:31" s="903" customFormat="1" ht="25.5" x14ac:dyDescent="0.2">
      <c r="C11" s="2179"/>
      <c r="D11" s="2179"/>
      <c r="E11" s="2876" t="s">
        <v>4342</v>
      </c>
      <c r="F11" s="2877" t="s">
        <v>4343</v>
      </c>
      <c r="G11" s="2877" t="s">
        <v>4344</v>
      </c>
      <c r="H11" s="2877" t="s">
        <v>4345</v>
      </c>
      <c r="I11" s="2877" t="s">
        <v>4346</v>
      </c>
      <c r="J11" s="2877" t="s">
        <v>4347</v>
      </c>
      <c r="K11" s="2877" t="s">
        <v>4348</v>
      </c>
      <c r="L11" s="2877" t="s">
        <v>4349</v>
      </c>
      <c r="M11" s="2877" t="s">
        <v>4350</v>
      </c>
      <c r="N11" s="2877" t="s">
        <v>4351</v>
      </c>
      <c r="O11" s="2877" t="s">
        <v>4352</v>
      </c>
      <c r="P11" s="2876" t="s">
        <v>4353</v>
      </c>
      <c r="Q11" s="2876" t="s">
        <v>4354</v>
      </c>
      <c r="R11" s="2876" t="s">
        <v>4355</v>
      </c>
      <c r="S11" s="2876" t="s">
        <v>4356</v>
      </c>
      <c r="T11" s="2876" t="s">
        <v>4324</v>
      </c>
      <c r="U11" s="2876"/>
      <c r="V11" s="2876" t="s">
        <v>922</v>
      </c>
      <c r="W11" s="2876" t="s">
        <v>923</v>
      </c>
      <c r="X11" s="2876" t="s">
        <v>924</v>
      </c>
      <c r="Y11" s="2876" t="s">
        <v>925</v>
      </c>
      <c r="Z11" s="2876" t="s">
        <v>4357</v>
      </c>
      <c r="AA11" s="2876" t="s">
        <v>1837</v>
      </c>
      <c r="AB11" s="2876" t="s">
        <v>928</v>
      </c>
      <c r="AC11" s="2876"/>
      <c r="AD11" s="2876" t="s">
        <v>1016</v>
      </c>
      <c r="AE11" s="2876" t="s">
        <v>1014</v>
      </c>
    </row>
    <row r="12" spans="1:31" s="903" customFormat="1" ht="12.75" x14ac:dyDescent="0.2">
      <c r="C12" s="2881"/>
      <c r="D12" s="2881"/>
      <c r="E12" s="2882"/>
      <c r="F12" s="2883"/>
      <c r="G12" s="2883"/>
      <c r="H12" s="2883"/>
      <c r="I12" s="2883"/>
      <c r="J12" s="2883"/>
      <c r="K12" s="2883"/>
      <c r="L12" s="2883"/>
      <c r="M12" s="2883"/>
      <c r="N12" s="2883"/>
      <c r="O12" s="2883"/>
      <c r="P12" s="2882"/>
      <c r="Q12" s="2882"/>
      <c r="R12" s="2882"/>
      <c r="S12" s="2882"/>
      <c r="T12" s="2882"/>
      <c r="U12" s="2882"/>
      <c r="V12" s="2882"/>
      <c r="W12" s="2882"/>
      <c r="X12" s="2882"/>
      <c r="Y12" s="2882"/>
      <c r="Z12" s="2882"/>
      <c r="AA12" s="2882"/>
      <c r="AB12" s="2882"/>
      <c r="AC12" s="2882"/>
      <c r="AD12" s="2882"/>
      <c r="AE12" s="2882"/>
    </row>
    <row r="13" spans="1:31" s="903" customFormat="1" ht="12.75" x14ac:dyDescent="0.2">
      <c r="C13" s="2878">
        <v>2010</v>
      </c>
      <c r="D13" s="2879">
        <v>1.1469169768856529</v>
      </c>
      <c r="E13" s="2879">
        <v>0</v>
      </c>
      <c r="F13" s="2879">
        <v>0</v>
      </c>
      <c r="G13" s="2879">
        <v>0</v>
      </c>
      <c r="H13" s="2879">
        <v>0.2342798238215725</v>
      </c>
      <c r="I13" s="2879">
        <v>0.44988910233627416</v>
      </c>
      <c r="J13" s="2879">
        <v>1.2219322169760598</v>
      </c>
      <c r="K13" s="2879">
        <v>0.84037850647931833</v>
      </c>
      <c r="L13" s="2879">
        <v>1.940115113496734</v>
      </c>
      <c r="M13" s="2879">
        <v>2.995925541263881</v>
      </c>
      <c r="N13" s="2879">
        <v>1.0420538186062183</v>
      </c>
      <c r="O13" s="2879">
        <v>3.7013579871192741</v>
      </c>
      <c r="P13" s="2879">
        <v>4.7696775697962819</v>
      </c>
      <c r="Q13" s="2879">
        <v>0.75376695033429564</v>
      </c>
      <c r="R13" s="2879">
        <v>2.0380088653385644</v>
      </c>
      <c r="S13" s="2879">
        <v>1.3437428613660491</v>
      </c>
      <c r="T13" s="2879">
        <v>0.83116537697505677</v>
      </c>
      <c r="U13" s="2879"/>
      <c r="V13" s="2879">
        <v>1.5852843339559977</v>
      </c>
      <c r="W13" s="2879">
        <v>0.89996040174232328</v>
      </c>
      <c r="X13" s="2879">
        <v>1.2059234962134002</v>
      </c>
      <c r="Y13" s="2879">
        <v>1.1014525956831869</v>
      </c>
      <c r="Z13" s="2879">
        <v>1.1860250666397834</v>
      </c>
      <c r="AA13" s="2879">
        <v>0.91695168581567443</v>
      </c>
      <c r="AB13" s="2879">
        <v>0.24626720484259831</v>
      </c>
      <c r="AC13" s="2879"/>
      <c r="AD13" s="2879">
        <v>1.832203329200697</v>
      </c>
      <c r="AE13" s="2879">
        <v>0.44611549394799721</v>
      </c>
    </row>
    <row r="14" spans="1:31" s="903" customFormat="1" ht="12.75" x14ac:dyDescent="0.2">
      <c r="C14" s="2880">
        <v>2011</v>
      </c>
      <c r="D14" s="2879">
        <v>1.3065778135683315</v>
      </c>
      <c r="E14" s="2879">
        <v>0.82351520209063056</v>
      </c>
      <c r="F14" s="2879">
        <v>0</v>
      </c>
      <c r="G14" s="2879">
        <v>0</v>
      </c>
      <c r="H14" s="2879">
        <v>0</v>
      </c>
      <c r="I14" s="2879">
        <v>0.22733989587832767</v>
      </c>
      <c r="J14" s="2879">
        <v>1.1729214658703313</v>
      </c>
      <c r="K14" s="2879">
        <v>1.8945545090397313</v>
      </c>
      <c r="L14" s="2879">
        <v>2.5431137248668838</v>
      </c>
      <c r="M14" s="2879">
        <v>3.008956660994226</v>
      </c>
      <c r="N14" s="2879">
        <v>2.0633517774056105</v>
      </c>
      <c r="O14" s="2879">
        <v>2.3795831763469431</v>
      </c>
      <c r="P14" s="2879">
        <v>4.5096506523961279</v>
      </c>
      <c r="Q14" s="2879">
        <v>2.1420462253575434</v>
      </c>
      <c r="R14" s="2879">
        <v>1.9462826002335538</v>
      </c>
      <c r="S14" s="2879">
        <v>1.3007284079084287</v>
      </c>
      <c r="T14" s="2879">
        <v>0</v>
      </c>
      <c r="U14" s="2879"/>
      <c r="V14" s="2879">
        <v>1.9619589244279583</v>
      </c>
      <c r="W14" s="2879">
        <v>0.77508049764596987</v>
      </c>
      <c r="X14" s="2879">
        <v>1.3937060235974339</v>
      </c>
      <c r="Y14" s="2879">
        <v>0.65054472278120878</v>
      </c>
      <c r="Z14" s="2879">
        <v>1.750792233485652</v>
      </c>
      <c r="AA14" s="2879">
        <v>1.1301605958206662</v>
      </c>
      <c r="AB14" s="2879">
        <v>0.48614014448085091</v>
      </c>
      <c r="AC14" s="2879"/>
      <c r="AD14" s="2879">
        <v>1.9815969948650791</v>
      </c>
      <c r="AE14" s="2879">
        <v>0.61652579786144812</v>
      </c>
    </row>
    <row r="15" spans="1:31" s="903" customFormat="1" ht="12.75" x14ac:dyDescent="0.2">
      <c r="C15" s="2878">
        <v>2012</v>
      </c>
      <c r="D15" s="2879">
        <v>1.0961945234077624</v>
      </c>
      <c r="E15" s="2879">
        <v>0.54661925335293526</v>
      </c>
      <c r="F15" s="2879">
        <v>0</v>
      </c>
      <c r="G15" s="2879">
        <v>0</v>
      </c>
      <c r="H15" s="2879">
        <v>0</v>
      </c>
      <c r="I15" s="2879">
        <v>0.22813758037494741</v>
      </c>
      <c r="J15" s="2879">
        <v>0.9205597685738095</v>
      </c>
      <c r="K15" s="2879">
        <v>1.3105769535096243</v>
      </c>
      <c r="L15" s="2879">
        <v>0.93337604231513827</v>
      </c>
      <c r="M15" s="2879">
        <v>2.0067310136687322</v>
      </c>
      <c r="N15" s="2879">
        <v>1.0173026840949952</v>
      </c>
      <c r="O15" s="2879">
        <v>4.5953376431632718</v>
      </c>
      <c r="P15" s="2879">
        <v>4.3014485181687396</v>
      </c>
      <c r="Q15" s="2879">
        <v>1.3368290625490085</v>
      </c>
      <c r="R15" s="2879">
        <v>1.8555635487008688</v>
      </c>
      <c r="S15" s="2879">
        <v>1.2622795087103049</v>
      </c>
      <c r="T15" s="2879">
        <v>0.77501487209750364</v>
      </c>
      <c r="U15" s="2879"/>
      <c r="V15" s="2879">
        <v>1.4238643549150181</v>
      </c>
      <c r="W15" s="2879">
        <v>0.87180917840703021</v>
      </c>
      <c r="X15" s="2879">
        <v>0.59155029557796435</v>
      </c>
      <c r="Y15" s="2879">
        <v>0.64034561587374095</v>
      </c>
      <c r="Z15" s="2879">
        <v>1.4351732254083067</v>
      </c>
      <c r="AA15" s="2879">
        <v>1.3369192478492313</v>
      </c>
      <c r="AB15" s="2879">
        <v>0.95944889255611587</v>
      </c>
      <c r="AC15" s="2879"/>
      <c r="AD15" s="2879">
        <v>1.8289840224249208</v>
      </c>
      <c r="AE15" s="2879">
        <v>0.34761043081491855</v>
      </c>
    </row>
    <row r="16" spans="1:31" s="903" customFormat="1" ht="12.75" x14ac:dyDescent="0.2">
      <c r="C16" s="2878">
        <v>2013</v>
      </c>
      <c r="D16" s="2879">
        <v>1.1881604542808686</v>
      </c>
      <c r="E16" s="2879">
        <v>0</v>
      </c>
      <c r="F16" s="2879">
        <v>0</v>
      </c>
      <c r="G16" s="2879">
        <v>0</v>
      </c>
      <c r="H16" s="2879">
        <v>0.23925740814507956</v>
      </c>
      <c r="I16" s="2879">
        <v>0.22685335851875696</v>
      </c>
      <c r="J16" s="2879">
        <v>1.131276342875096</v>
      </c>
      <c r="K16" s="2879">
        <v>0.77078815033304693</v>
      </c>
      <c r="L16" s="2879">
        <v>1.5049479095826637</v>
      </c>
      <c r="M16" s="2879">
        <v>1.6660878669065493</v>
      </c>
      <c r="N16" s="2879">
        <v>1.6874835110467399</v>
      </c>
      <c r="O16" s="2879">
        <v>4.0981617809241957</v>
      </c>
      <c r="P16" s="2879">
        <v>4.1281061285427292</v>
      </c>
      <c r="Q16" s="2879">
        <v>1.8811447658517348</v>
      </c>
      <c r="R16" s="2879">
        <v>1.7719522830277252</v>
      </c>
      <c r="S16" s="2879">
        <v>2.4460348817989916</v>
      </c>
      <c r="T16" s="2879">
        <v>3.0003277936187986</v>
      </c>
      <c r="U16" s="2879"/>
      <c r="V16" s="2879">
        <v>1.3451699750374886</v>
      </c>
      <c r="W16" s="2879">
        <v>0.7509053773406793</v>
      </c>
      <c r="X16" s="2879">
        <v>0.97651863295203545</v>
      </c>
      <c r="Y16" s="2879">
        <v>1.0507777857169878</v>
      </c>
      <c r="Z16" s="2879">
        <v>0.8470891194226241</v>
      </c>
      <c r="AA16" s="2879">
        <v>2.635792747616255</v>
      </c>
      <c r="AB16" s="2879">
        <v>0.71001043715342615</v>
      </c>
      <c r="AC16" s="2879"/>
      <c r="AD16" s="2879">
        <v>1.9740848952335284</v>
      </c>
      <c r="AE16" s="2879">
        <v>0.38588217428852489</v>
      </c>
    </row>
    <row r="17" spans="1:31" s="903" customFormat="1" ht="12.75" x14ac:dyDescent="0.2">
      <c r="C17" s="2878">
        <v>2014</v>
      </c>
      <c r="D17" s="2879">
        <v>1.3198886448343004</v>
      </c>
      <c r="E17" s="2879">
        <v>0</v>
      </c>
      <c r="F17" s="2879">
        <v>0</v>
      </c>
      <c r="G17" s="2879">
        <v>0.26058969722547903</v>
      </c>
      <c r="H17" s="2879">
        <v>0</v>
      </c>
      <c r="I17" s="2879">
        <v>0</v>
      </c>
      <c r="J17" s="2879">
        <v>0.88916448602935749</v>
      </c>
      <c r="K17" s="2879">
        <v>1.7558951039462136</v>
      </c>
      <c r="L17" s="2879">
        <v>1.164952704024619</v>
      </c>
      <c r="M17" s="2879">
        <v>2.6409179229892055</v>
      </c>
      <c r="N17" s="2879">
        <v>2.3688452974131047</v>
      </c>
      <c r="O17" s="2879">
        <v>2.5433365610595771</v>
      </c>
      <c r="P17" s="2879">
        <v>5.295741705960971</v>
      </c>
      <c r="Q17" s="2879">
        <v>4.1208382288462584</v>
      </c>
      <c r="R17" s="2879">
        <v>3.3808424617299009</v>
      </c>
      <c r="S17" s="2879">
        <v>1.1761204336535407</v>
      </c>
      <c r="T17" s="2879">
        <v>0.72570191452377442</v>
      </c>
      <c r="U17" s="2879"/>
      <c r="V17" s="2879">
        <v>1.3317403182478862</v>
      </c>
      <c r="W17" s="2879">
        <v>0.84512368913392788</v>
      </c>
      <c r="X17" s="2879">
        <v>1.7413816121710968</v>
      </c>
      <c r="Y17" s="2879">
        <v>2.0697334597250565</v>
      </c>
      <c r="Z17" s="2879">
        <v>0</v>
      </c>
      <c r="AA17" s="2879">
        <v>1.5162312555911028</v>
      </c>
      <c r="AB17" s="2879">
        <v>1.8687091657848696</v>
      </c>
      <c r="AC17" s="2879"/>
      <c r="AD17" s="2879">
        <v>2.3233403661334262</v>
      </c>
      <c r="AE17" s="2879">
        <v>0.29625776782484581</v>
      </c>
    </row>
    <row r="18" spans="1:31" s="903" customFormat="1" ht="12.75" x14ac:dyDescent="0.2">
      <c r="A18" s="29"/>
      <c r="C18" s="2880">
        <v>2015</v>
      </c>
      <c r="D18" s="2879">
        <v>1.0968012320164353</v>
      </c>
      <c r="E18" s="2879">
        <v>0</v>
      </c>
      <c r="F18" s="2879">
        <v>0</v>
      </c>
      <c r="G18" s="2879">
        <v>0</v>
      </c>
      <c r="H18" s="2879">
        <v>0</v>
      </c>
      <c r="I18" s="2879">
        <v>0.45921378588374423</v>
      </c>
      <c r="J18" s="2879">
        <v>0.88586018728346905</v>
      </c>
      <c r="K18" s="2879">
        <v>1.4532242640321216</v>
      </c>
      <c r="L18" s="2879">
        <v>1.6832694957563241</v>
      </c>
      <c r="M18" s="2879">
        <v>0.65298359481253831</v>
      </c>
      <c r="N18" s="2879">
        <v>3.0615364154483853</v>
      </c>
      <c r="O18" s="2879">
        <v>3.2150532042608235</v>
      </c>
      <c r="P18" s="2879">
        <v>2.9744057624764393</v>
      </c>
      <c r="Q18" s="2879">
        <v>1.6592609983698468</v>
      </c>
      <c r="R18" s="2879">
        <v>0.80399705744850769</v>
      </c>
      <c r="S18" s="2879">
        <v>0</v>
      </c>
      <c r="T18" s="2879">
        <v>2.8088133990965214</v>
      </c>
      <c r="U18" s="2879"/>
      <c r="V18" s="2879">
        <v>1.3814574501686321</v>
      </c>
      <c r="W18" s="2879">
        <v>1.1449412332890623</v>
      </c>
      <c r="X18" s="2879">
        <v>0.76701233355832366</v>
      </c>
      <c r="Y18" s="2879">
        <v>0.81561744279463155</v>
      </c>
      <c r="Z18" s="2879">
        <v>0.82069912622899688</v>
      </c>
      <c r="AA18" s="2879">
        <v>1.2821526488205264</v>
      </c>
      <c r="AB18" s="2879">
        <v>0.69200480712672685</v>
      </c>
      <c r="AC18" s="2879"/>
      <c r="AD18" s="2879">
        <v>1.7627769992966626</v>
      </c>
      <c r="AE18" s="2879">
        <v>0.41790281036196614</v>
      </c>
    </row>
    <row r="19" spans="1:31" s="903" customFormat="1" ht="12.75" x14ac:dyDescent="0.2">
      <c r="C19" s="2880">
        <v>2016</v>
      </c>
      <c r="D19" s="2879">
        <v>1.5336233258139333</v>
      </c>
      <c r="E19" s="2879">
        <v>0.26981943972296174</v>
      </c>
      <c r="F19" s="2879">
        <v>0.54153026791676173</v>
      </c>
      <c r="G19" s="2879">
        <v>0.54179037113013984</v>
      </c>
      <c r="H19" s="2879">
        <v>0.24554915367562244</v>
      </c>
      <c r="I19" s="2879">
        <v>0.91958402853938048</v>
      </c>
      <c r="J19" s="2879">
        <v>1.5676322393365314</v>
      </c>
      <c r="K19" s="2879">
        <v>1.3982573412916623</v>
      </c>
      <c r="L19" s="2879">
        <v>0.81395299462603865</v>
      </c>
      <c r="M19" s="2879">
        <v>3.8544470081629032</v>
      </c>
      <c r="N19" s="2879">
        <v>2.7303074868846005</v>
      </c>
      <c r="O19" s="2879">
        <v>3.5304999519874398</v>
      </c>
      <c r="P19" s="2879">
        <v>3.6827875935752958</v>
      </c>
      <c r="Q19" s="2879">
        <v>3.136114029622866</v>
      </c>
      <c r="R19" s="2879">
        <v>1.5219276797329395</v>
      </c>
      <c r="S19" s="2879">
        <v>1.0751987834240853</v>
      </c>
      <c r="T19" s="2879">
        <v>0.67957521190807268</v>
      </c>
      <c r="U19" s="2879"/>
      <c r="V19" s="2879">
        <v>1.3066445988912188</v>
      </c>
      <c r="W19" s="2879">
        <v>1.6409869305647149</v>
      </c>
      <c r="X19" s="2879">
        <v>1.9021387648271717</v>
      </c>
      <c r="Y19" s="2879">
        <v>0.80352748566205634</v>
      </c>
      <c r="Z19" s="2879">
        <v>1.8848872433524064</v>
      </c>
      <c r="AA19" s="2879">
        <v>1.6868313295182831</v>
      </c>
      <c r="AB19" s="2879">
        <v>2.0500531874910308</v>
      </c>
      <c r="AC19" s="2879"/>
      <c r="AD19" s="2879">
        <v>2.4312870397709059</v>
      </c>
      <c r="AE19" s="2879">
        <v>0.61918208122647522</v>
      </c>
    </row>
    <row r="20" spans="1:31" s="903" customFormat="1" ht="12.75" x14ac:dyDescent="0.2">
      <c r="C20" s="2880">
        <v>2017</v>
      </c>
      <c r="D20" s="2879">
        <v>1.1318871711338518</v>
      </c>
      <c r="E20" s="2879">
        <v>0.53895108836099692</v>
      </c>
      <c r="F20" s="2879">
        <v>0</v>
      </c>
      <c r="G20" s="2879">
        <v>0.2730423520910002</v>
      </c>
      <c r="H20" s="2879">
        <v>0.24870833951960752</v>
      </c>
      <c r="I20" s="2879">
        <v>0.4621849115123482</v>
      </c>
      <c r="J20" s="2879">
        <v>1.1205248586299306</v>
      </c>
      <c r="K20" s="2879">
        <v>0.68483998893221976</v>
      </c>
      <c r="L20" s="2879">
        <v>1.3138797957767407</v>
      </c>
      <c r="M20" s="2879">
        <v>2.202272608273554</v>
      </c>
      <c r="N20" s="2879">
        <v>1.7105271925954735</v>
      </c>
      <c r="O20" s="2879">
        <v>1.3962695662183502</v>
      </c>
      <c r="P20" s="2879">
        <v>3.9595702920085678</v>
      </c>
      <c r="Q20" s="2879">
        <v>1.4974482022571263</v>
      </c>
      <c r="R20" s="2879">
        <v>2.1377272253498294</v>
      </c>
      <c r="S20" s="2879">
        <v>2.0511434347830488</v>
      </c>
      <c r="T20" s="2879">
        <v>1.9737161650209361</v>
      </c>
      <c r="U20" s="2879"/>
      <c r="V20" s="2879">
        <v>0.61675361864766898</v>
      </c>
      <c r="W20" s="2879">
        <v>0.90992914685043191</v>
      </c>
      <c r="X20" s="2879">
        <v>0.56623324657381702</v>
      </c>
      <c r="Y20" s="2879">
        <v>1.5839953113738783</v>
      </c>
      <c r="Z20" s="2879">
        <v>2.3864070255822836</v>
      </c>
      <c r="AA20" s="2879">
        <v>2.0809575734369927</v>
      </c>
      <c r="AB20" s="2879">
        <v>1.5749909438020731</v>
      </c>
      <c r="AC20" s="2879"/>
      <c r="AD20" s="2879">
        <v>1.8431187749660107</v>
      </c>
      <c r="AE20" s="2879">
        <v>0.40787693752471621</v>
      </c>
    </row>
    <row r="21" spans="1:31" s="903" customFormat="1" ht="12.75" x14ac:dyDescent="0.2">
      <c r="C21" s="2880">
        <v>2018</v>
      </c>
      <c r="D21" s="2879">
        <v>1.8187625293718825</v>
      </c>
      <c r="E21" s="2879">
        <v>0</v>
      </c>
      <c r="F21" s="2879">
        <v>0.53784179421840361</v>
      </c>
      <c r="G21" s="2879">
        <v>0</v>
      </c>
      <c r="H21" s="2879">
        <v>0.25359599502604069</v>
      </c>
      <c r="I21" s="2879">
        <v>0.93635070798361941</v>
      </c>
      <c r="J21" s="2879">
        <v>1.5617989324410513</v>
      </c>
      <c r="K21" s="2879">
        <v>1.5725439400896943</v>
      </c>
      <c r="L21" s="2879">
        <v>1.5459514805360466</v>
      </c>
      <c r="M21" s="2879">
        <v>4.2601548992965297</v>
      </c>
      <c r="N21" s="2879">
        <v>3.4044188873096437</v>
      </c>
      <c r="O21" s="2879">
        <v>3.1222219748556319</v>
      </c>
      <c r="P21" s="2879">
        <v>4.2321240135864402</v>
      </c>
      <c r="Q21" s="2879">
        <v>4.307192393880773</v>
      </c>
      <c r="R21" s="2879">
        <v>3.3386123261220217</v>
      </c>
      <c r="S21" s="2879">
        <v>0.9781648666686017</v>
      </c>
      <c r="T21" s="2879">
        <v>3.179390985653888</v>
      </c>
      <c r="U21" s="2879"/>
      <c r="V21" s="2879">
        <v>2.140484263159697</v>
      </c>
      <c r="W21" s="2879">
        <v>1.8944738198674467</v>
      </c>
      <c r="X21" s="2879">
        <v>1.8733783568598432</v>
      </c>
      <c r="Y21" s="2879">
        <v>0.97623454620713357</v>
      </c>
      <c r="Z21" s="2879">
        <v>3.1346242760977061</v>
      </c>
      <c r="AA21" s="2879">
        <v>1.6435102914560065</v>
      </c>
      <c r="AB21" s="2879">
        <v>0.44466084605619177</v>
      </c>
      <c r="AC21" s="2879"/>
      <c r="AD21" s="2879">
        <v>2.7743958819801939</v>
      </c>
      <c r="AE21" s="2879">
        <v>0.8466614776604976</v>
      </c>
    </row>
    <row r="22" spans="1:31" s="903" customFormat="1" ht="12.75" x14ac:dyDescent="0.2">
      <c r="C22" s="232"/>
      <c r="D22" s="1058"/>
      <c r="E22" s="1058"/>
      <c r="F22" s="1058"/>
      <c r="G22" s="1058"/>
      <c r="H22" s="1058"/>
      <c r="I22" s="1058"/>
      <c r="J22" s="1058"/>
      <c r="K22" s="1058"/>
      <c r="L22" s="1058"/>
      <c r="M22" s="1058"/>
      <c r="N22" s="1058"/>
      <c r="O22" s="1058"/>
      <c r="P22" s="1058"/>
      <c r="Q22" s="1058"/>
      <c r="R22" s="1058"/>
      <c r="S22" s="1058"/>
      <c r="T22" s="1058"/>
      <c r="U22" s="1058"/>
      <c r="V22" s="1058"/>
      <c r="W22" s="1058"/>
      <c r="X22" s="1058"/>
      <c r="Y22" s="1058"/>
      <c r="Z22" s="1058"/>
      <c r="AA22" s="1058"/>
      <c r="AB22" s="1058"/>
      <c r="AC22" s="1058"/>
      <c r="AD22" s="1058"/>
      <c r="AE22" s="1058"/>
    </row>
    <row r="23" spans="1:31" s="903" customFormat="1" ht="10.15" customHeight="1" x14ac:dyDescent="0.2">
      <c r="C23" s="231"/>
      <c r="D23" s="84"/>
      <c r="E23" s="84"/>
      <c r="F23" s="84"/>
      <c r="G23" s="84"/>
      <c r="H23" s="84"/>
      <c r="I23" s="84"/>
      <c r="J23" s="84"/>
      <c r="K23" s="84"/>
      <c r="L23" s="84"/>
      <c r="M23" s="84"/>
      <c r="N23" s="84"/>
      <c r="O23" s="84"/>
      <c r="P23" s="84"/>
      <c r="Q23" s="84"/>
      <c r="R23" s="84"/>
      <c r="S23" s="84"/>
      <c r="T23" s="84"/>
      <c r="U23" s="84"/>
      <c r="V23" s="84"/>
      <c r="W23" s="84"/>
      <c r="X23" s="84"/>
      <c r="Y23" s="84"/>
      <c r="Z23" s="84"/>
      <c r="AA23" s="84"/>
      <c r="AB23" s="84"/>
      <c r="AC23" s="84"/>
      <c r="AD23" s="84"/>
      <c r="AE23" s="84"/>
    </row>
    <row r="24" spans="1:31" s="903" customFormat="1" ht="10.15" customHeight="1" x14ac:dyDescent="0.2">
      <c r="C24" s="1422" t="s">
        <v>6230</v>
      </c>
      <c r="D24" s="1042"/>
    </row>
    <row r="25" spans="1:31" s="903" customFormat="1" ht="10.15" customHeight="1" x14ac:dyDescent="0.2">
      <c r="C25" s="84"/>
      <c r="D25" s="84"/>
    </row>
    <row r="26" spans="1:31" s="903" customFormat="1" ht="10.15" customHeight="1" x14ac:dyDescent="0.2">
      <c r="C26" s="84"/>
      <c r="D26" s="84"/>
    </row>
    <row r="27" spans="1:31" s="903" customFormat="1" ht="10.15" customHeight="1" x14ac:dyDescent="0.2">
      <c r="C27" s="84"/>
      <c r="D27" s="84"/>
    </row>
    <row r="28" spans="1:31" s="903" customFormat="1" ht="10.15" customHeight="1" x14ac:dyDescent="0.2">
      <c r="C28" s="84"/>
      <c r="D28" s="84"/>
    </row>
    <row r="29" spans="1:31" s="903" customFormat="1" ht="10.15" customHeight="1" x14ac:dyDescent="0.2">
      <c r="C29" s="84"/>
      <c r="D29" s="84"/>
    </row>
    <row r="30" spans="1:31" s="903" customFormat="1" ht="19.899999999999999" customHeight="1" x14ac:dyDescent="0.2">
      <c r="C30" s="1042"/>
      <c r="D30" s="1042"/>
    </row>
    <row r="31" spans="1:31" s="903" customFormat="1" ht="51" customHeight="1" x14ac:dyDescent="0.2">
      <c r="C31" s="2244" t="s">
        <v>6238</v>
      </c>
      <c r="D31" s="2244"/>
      <c r="E31" s="2244"/>
      <c r="F31" s="2244"/>
      <c r="G31" s="2244"/>
      <c r="H31" s="2244"/>
      <c r="I31" s="2244"/>
      <c r="J31" s="2244"/>
    </row>
    <row r="32" spans="1:31" s="903" customFormat="1" x14ac:dyDescent="0.2"/>
    <row r="33" s="903" customFormat="1" x14ac:dyDescent="0.2"/>
    <row r="34" s="903" customFormat="1" x14ac:dyDescent="0.2"/>
    <row r="35" s="903" customFormat="1" x14ac:dyDescent="0.2"/>
    <row r="36" s="903" customFormat="1" x14ac:dyDescent="0.2"/>
    <row r="37" s="903" customFormat="1" x14ac:dyDescent="0.2"/>
    <row r="38" s="903" customFormat="1" x14ac:dyDescent="0.2"/>
    <row r="39" s="903" customFormat="1" x14ac:dyDescent="0.2"/>
    <row r="40" s="903" customFormat="1" x14ac:dyDescent="0.2"/>
    <row r="41" s="903" customFormat="1" x14ac:dyDescent="0.2"/>
    <row r="42" s="903" customFormat="1" x14ac:dyDescent="0.2"/>
    <row r="43" s="903" customFormat="1" x14ac:dyDescent="0.2"/>
    <row r="44" s="903" customFormat="1" x14ac:dyDescent="0.2"/>
    <row r="45" s="903" customFormat="1" x14ac:dyDescent="0.2"/>
    <row r="46" s="903" customFormat="1" x14ac:dyDescent="0.2"/>
    <row r="47" s="903" customFormat="1" x14ac:dyDescent="0.2"/>
    <row r="48" s="903" customFormat="1" x14ac:dyDescent="0.2"/>
    <row r="49" spans="3:3" s="903" customFormat="1" x14ac:dyDescent="0.2">
      <c r="C49" s="595" t="s">
        <v>6239</v>
      </c>
    </row>
    <row r="50" spans="3:3" s="903" customFormat="1" x14ac:dyDescent="0.2"/>
    <row r="51" spans="3:3" s="903" customFormat="1" x14ac:dyDescent="0.2"/>
    <row r="52" spans="3:3" s="903" customFormat="1" x14ac:dyDescent="0.2"/>
    <row r="53" spans="3:3" s="903" customFormat="1" x14ac:dyDescent="0.2"/>
  </sheetData>
  <mergeCells count="16">
    <mergeCell ref="C9:AE9"/>
    <mergeCell ref="C31:J31"/>
    <mergeCell ref="C10:C11"/>
    <mergeCell ref="D10:D11"/>
    <mergeCell ref="E10:T10"/>
    <mergeCell ref="V10:AB10"/>
    <mergeCell ref="AD10:AE10"/>
    <mergeCell ref="A6:B6"/>
    <mergeCell ref="C6:Q6"/>
    <mergeCell ref="C1:D1"/>
    <mergeCell ref="A3:B3"/>
    <mergeCell ref="C3:Q3"/>
    <mergeCell ref="A4:B4"/>
    <mergeCell ref="C4:Q4"/>
    <mergeCell ref="A5:B5"/>
    <mergeCell ref="C5:Q5"/>
  </mergeCells>
  <hyperlinks>
    <hyperlink ref="A1" location="'ODS 3.'!A1" display="REGRESAR"/>
    <hyperlink ref="C1" location="'Metadato 3.9.3'!A1" display="VER METADATO"/>
  </hyperlinks>
  <pageMargins left="0.7" right="0.7" top="0.75" bottom="0.75" header="0.3" footer="0.3"/>
  <pageSetup paperSize="9" orientation="portrait"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3">
    <tabColor theme="0" tint="-0.499984740745262"/>
  </sheetPr>
  <dimension ref="A1:D36"/>
  <sheetViews>
    <sheetView showGridLines="0" zoomScaleNormal="100" workbookViewId="0">
      <pane ySplit="1" topLeftCell="A2" activePane="bottomLeft" state="frozen"/>
      <selection activeCell="C1" sqref="C1:D1"/>
      <selection pane="bottomLeft" activeCell="B1" sqref="B1"/>
    </sheetView>
  </sheetViews>
  <sheetFormatPr baseColWidth="10" defaultColWidth="11.42578125" defaultRowHeight="11.25" x14ac:dyDescent="0.25"/>
  <cols>
    <col min="1" max="1" width="8.5703125" style="45" customWidth="1"/>
    <col min="2" max="2" width="26.42578125" style="45" customWidth="1"/>
    <col min="3" max="3" width="24" style="45" customWidth="1"/>
    <col min="4" max="4" width="68.42578125" style="45" customWidth="1"/>
    <col min="5" max="5" width="11.42578125" style="45"/>
    <col min="6" max="6" width="7.140625" style="45" customWidth="1"/>
    <col min="7" max="7" width="40.85546875" style="45" bestFit="1" customWidth="1"/>
    <col min="8" max="16384" width="11.42578125" style="45"/>
  </cols>
  <sheetData>
    <row r="1" spans="1:4" ht="15" x14ac:dyDescent="0.25">
      <c r="B1" s="166" t="s">
        <v>730</v>
      </c>
    </row>
    <row r="3" spans="1:4" ht="23.25" customHeight="1" x14ac:dyDescent="0.25">
      <c r="B3" s="2189" t="s">
        <v>766</v>
      </c>
      <c r="C3" s="2190"/>
      <c r="D3" s="2191"/>
    </row>
    <row r="4" spans="1:4" ht="30" x14ac:dyDescent="0.25">
      <c r="A4" s="48"/>
      <c r="B4" s="2082" t="s">
        <v>856</v>
      </c>
      <c r="C4" s="2082"/>
      <c r="D4" s="910" t="s">
        <v>18</v>
      </c>
    </row>
    <row r="5" spans="1:4" ht="45" x14ac:dyDescent="0.25">
      <c r="B5" s="2082" t="s">
        <v>769</v>
      </c>
      <c r="C5" s="2082"/>
      <c r="D5" s="910" t="s">
        <v>99</v>
      </c>
    </row>
    <row r="6" spans="1:4" ht="15" x14ac:dyDescent="0.25">
      <c r="B6" s="2082" t="s">
        <v>770</v>
      </c>
      <c r="C6" s="2082"/>
      <c r="D6" s="911" t="s">
        <v>175</v>
      </c>
    </row>
    <row r="7" spans="1:4" ht="15" customHeight="1" x14ac:dyDescent="0.25">
      <c r="B7" s="2083" t="s">
        <v>771</v>
      </c>
      <c r="C7" s="2083"/>
      <c r="D7" s="912" t="s">
        <v>176</v>
      </c>
    </row>
    <row r="8" spans="1:4" ht="15" customHeight="1" x14ac:dyDescent="0.25">
      <c r="B8" s="2083" t="s">
        <v>4617</v>
      </c>
      <c r="C8" s="2083"/>
      <c r="D8" s="1287" t="s">
        <v>4665</v>
      </c>
    </row>
    <row r="9" spans="1:4" ht="15" x14ac:dyDescent="0.25">
      <c r="B9" s="913"/>
      <c r="C9" s="913"/>
      <c r="D9" s="913"/>
    </row>
    <row r="10" spans="1:4" ht="23.25" customHeight="1" x14ac:dyDescent="0.25">
      <c r="B10" s="2189" t="s">
        <v>772</v>
      </c>
      <c r="C10" s="2190"/>
      <c r="D10" s="2191"/>
    </row>
    <row r="11" spans="1:4" ht="15" x14ac:dyDescent="0.25">
      <c r="B11" s="2093" t="s">
        <v>773</v>
      </c>
      <c r="C11" s="2094"/>
      <c r="D11" s="910" t="s">
        <v>841</v>
      </c>
    </row>
    <row r="12" spans="1:4" ht="32.25" customHeight="1" x14ac:dyDescent="0.25">
      <c r="B12" s="2095" t="s">
        <v>775</v>
      </c>
      <c r="C12" s="2095"/>
      <c r="D12" s="914" t="s">
        <v>1314</v>
      </c>
    </row>
    <row r="13" spans="1:4" ht="15" x14ac:dyDescent="0.25">
      <c r="B13" s="2082" t="s">
        <v>776</v>
      </c>
      <c r="C13" s="2082"/>
      <c r="D13" s="915" t="s">
        <v>1138</v>
      </c>
    </row>
    <row r="14" spans="1:4" ht="15" x14ac:dyDescent="0.25">
      <c r="B14" s="2082" t="s">
        <v>777</v>
      </c>
      <c r="C14" s="2096"/>
      <c r="D14" s="915" t="s">
        <v>10</v>
      </c>
    </row>
    <row r="15" spans="1:4" ht="30" x14ac:dyDescent="0.25">
      <c r="B15" s="2082" t="s">
        <v>778</v>
      </c>
      <c r="C15" s="2082"/>
      <c r="D15" s="916" t="s">
        <v>1315</v>
      </c>
    </row>
    <row r="16" spans="1:4" ht="47.25" customHeight="1" x14ac:dyDescent="0.25">
      <c r="B16" s="2082" t="s">
        <v>779</v>
      </c>
      <c r="C16" s="2082"/>
      <c r="D16" s="916"/>
    </row>
    <row r="17" spans="2:4" ht="15" x14ac:dyDescent="0.25">
      <c r="B17" s="2082" t="s">
        <v>780</v>
      </c>
      <c r="C17" s="2082"/>
      <c r="D17" s="917" t="s">
        <v>1185</v>
      </c>
    </row>
    <row r="18" spans="2:4" ht="15" x14ac:dyDescent="0.25">
      <c r="B18" s="2083" t="s">
        <v>782</v>
      </c>
      <c r="C18" s="2083"/>
      <c r="D18" s="910"/>
    </row>
    <row r="19" spans="2:4" ht="30" x14ac:dyDescent="0.25">
      <c r="B19" s="2084" t="s">
        <v>783</v>
      </c>
      <c r="C19" s="2085"/>
      <c r="D19" s="917" t="s">
        <v>1316</v>
      </c>
    </row>
    <row r="20" spans="2:4" ht="15" x14ac:dyDescent="0.25">
      <c r="B20" s="2082" t="s">
        <v>784</v>
      </c>
      <c r="C20" s="2082"/>
      <c r="D20" s="917" t="s">
        <v>1434</v>
      </c>
    </row>
    <row r="21" spans="2:4" ht="15" x14ac:dyDescent="0.25">
      <c r="B21" s="2086" t="s">
        <v>786</v>
      </c>
      <c r="C21" s="918" t="s">
        <v>787</v>
      </c>
      <c r="D21" s="917" t="s">
        <v>4517</v>
      </c>
    </row>
    <row r="22" spans="2:4" ht="15" x14ac:dyDescent="0.25">
      <c r="B22" s="2087"/>
      <c r="C22" s="1390" t="s">
        <v>789</v>
      </c>
      <c r="D22" s="919" t="s">
        <v>1751</v>
      </c>
    </row>
    <row r="23" spans="2:4" ht="15" x14ac:dyDescent="0.25">
      <c r="B23" s="2088" t="s">
        <v>791</v>
      </c>
      <c r="C23" s="2088"/>
      <c r="D23" s="917" t="s">
        <v>1162</v>
      </c>
    </row>
    <row r="24" spans="2:4" ht="15" x14ac:dyDescent="0.25">
      <c r="B24" s="2088" t="s">
        <v>793</v>
      </c>
      <c r="C24" s="2088"/>
      <c r="D24" s="920" t="s">
        <v>1174</v>
      </c>
    </row>
    <row r="25" spans="2:4" ht="15" x14ac:dyDescent="0.25">
      <c r="B25" s="2082" t="s">
        <v>795</v>
      </c>
      <c r="C25" s="2082"/>
      <c r="D25" s="917" t="s">
        <v>23</v>
      </c>
    </row>
    <row r="26" spans="2:4" ht="15" customHeight="1" x14ac:dyDescent="0.25">
      <c r="B26" s="2083" t="s">
        <v>797</v>
      </c>
      <c r="C26" s="2083"/>
      <c r="D26" s="920" t="s">
        <v>1164</v>
      </c>
    </row>
    <row r="27" spans="2:4" ht="15" x14ac:dyDescent="0.25">
      <c r="B27" s="2089" t="s">
        <v>799</v>
      </c>
      <c r="C27" s="2090"/>
      <c r="D27" s="910"/>
    </row>
    <row r="28" spans="2:4" ht="15" x14ac:dyDescent="0.25">
      <c r="B28" s="1391" t="s">
        <v>800</v>
      </c>
      <c r="C28" s="1392"/>
      <c r="D28" s="910"/>
    </row>
    <row r="29" spans="2:4" ht="15" x14ac:dyDescent="0.25">
      <c r="B29" s="2122" t="s">
        <v>801</v>
      </c>
      <c r="C29" s="2096"/>
      <c r="D29" s="910"/>
    </row>
    <row r="30" spans="2:4" ht="15" x14ac:dyDescent="0.25">
      <c r="B30" s="922"/>
      <c r="C30" s="922"/>
      <c r="D30" s="923"/>
    </row>
    <row r="31" spans="2:4" ht="23.25" customHeight="1" x14ac:dyDescent="0.25">
      <c r="B31" s="2189" t="s">
        <v>802</v>
      </c>
      <c r="C31" s="2190"/>
      <c r="D31" s="2191"/>
    </row>
    <row r="32" spans="2:4" ht="15" x14ac:dyDescent="0.25">
      <c r="B32" s="2079" t="s">
        <v>803</v>
      </c>
      <c r="C32" s="2080"/>
      <c r="D32" s="920" t="s">
        <v>1166</v>
      </c>
    </row>
    <row r="33" spans="2:4" ht="15" x14ac:dyDescent="0.25">
      <c r="B33" s="2079" t="s">
        <v>805</v>
      </c>
      <c r="C33" s="2080"/>
      <c r="D33" s="920" t="s">
        <v>1167</v>
      </c>
    </row>
    <row r="34" spans="2:4" ht="15" x14ac:dyDescent="0.25">
      <c r="B34" s="2079" t="s">
        <v>807</v>
      </c>
      <c r="C34" s="2080"/>
      <c r="D34" s="920" t="s">
        <v>808</v>
      </c>
    </row>
    <row r="35" spans="2:4" ht="15" x14ac:dyDescent="0.25">
      <c r="B35" s="2079" t="s">
        <v>809</v>
      </c>
      <c r="C35" s="2080"/>
      <c r="D35" s="920" t="s">
        <v>1175</v>
      </c>
    </row>
    <row r="36" spans="2:4" ht="15" x14ac:dyDescent="0.25">
      <c r="B36" s="2079" t="s">
        <v>811</v>
      </c>
      <c r="C36" s="2080"/>
      <c r="D36" s="920" t="s">
        <v>1169</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3.9.3'!A1" display="REGRESAR"/>
    <hyperlink ref="D8" r:id="rId1"/>
  </hyperlinks>
  <pageMargins left="0.7" right="0.7" top="0.75" bottom="0.75" header="0.3" footer="0.3"/>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4"/>
  <dimension ref="A1:Q28"/>
  <sheetViews>
    <sheetView showGridLines="0" zoomScaleNormal="100" workbookViewId="0">
      <pane ySplit="1" topLeftCell="A2" activePane="bottomLeft" state="frozen"/>
      <selection activeCell="C1" sqref="C1:D1"/>
      <selection pane="bottomLeft" activeCell="C9" sqref="C9:D9"/>
    </sheetView>
  </sheetViews>
  <sheetFormatPr baseColWidth="10" defaultColWidth="11.42578125" defaultRowHeight="11.25" x14ac:dyDescent="0.2"/>
  <cols>
    <col min="1" max="2" width="15.140625" style="26" customWidth="1"/>
    <col min="3" max="3" width="11.42578125" style="26"/>
    <col min="4" max="4" width="17.28515625" style="26" customWidth="1"/>
    <col min="5" max="16384" width="11.42578125" style="26"/>
  </cols>
  <sheetData>
    <row r="1" spans="1:17" ht="15" x14ac:dyDescent="0.25">
      <c r="A1" s="25" t="s">
        <v>730</v>
      </c>
      <c r="C1" s="2077" t="s">
        <v>830</v>
      </c>
      <c r="D1" s="2077"/>
    </row>
    <row r="3" spans="1:17" ht="15" x14ac:dyDescent="0.2">
      <c r="A3" s="2184" t="s">
        <v>732</v>
      </c>
      <c r="B3" s="2184"/>
      <c r="C3" s="2184" t="s">
        <v>1156</v>
      </c>
      <c r="D3" s="2185"/>
      <c r="E3" s="2185"/>
      <c r="F3" s="2185"/>
      <c r="G3" s="2185"/>
      <c r="H3" s="2185"/>
      <c r="I3" s="2185"/>
      <c r="J3" s="2185"/>
      <c r="K3" s="2185"/>
      <c r="L3" s="2185"/>
      <c r="M3" s="2185"/>
      <c r="N3" s="2185"/>
      <c r="O3" s="2185"/>
      <c r="P3" s="2185"/>
      <c r="Q3" s="2185"/>
    </row>
    <row r="4" spans="1:17" ht="15" x14ac:dyDescent="0.2">
      <c r="A4" s="2184" t="s">
        <v>733</v>
      </c>
      <c r="B4" s="2184"/>
      <c r="C4" s="2184" t="s">
        <v>1140</v>
      </c>
      <c r="D4" s="2185"/>
      <c r="E4" s="2185"/>
      <c r="F4" s="2185"/>
      <c r="G4" s="2185"/>
      <c r="H4" s="2185"/>
      <c r="I4" s="2185"/>
      <c r="J4" s="2185"/>
      <c r="K4" s="2185"/>
      <c r="L4" s="2185"/>
      <c r="M4" s="2185"/>
      <c r="N4" s="2185"/>
      <c r="O4" s="2185"/>
      <c r="P4" s="2185"/>
      <c r="Q4" s="2185"/>
    </row>
    <row r="5" spans="1:17" ht="15" x14ac:dyDescent="0.2">
      <c r="A5" s="2184" t="s">
        <v>735</v>
      </c>
      <c r="B5" s="2184"/>
      <c r="C5" s="2184" t="s">
        <v>1317</v>
      </c>
      <c r="D5" s="2185"/>
      <c r="E5" s="2185"/>
      <c r="F5" s="2185"/>
      <c r="G5" s="2185"/>
      <c r="H5" s="2185"/>
      <c r="I5" s="2185"/>
      <c r="J5" s="2185"/>
      <c r="K5" s="2185"/>
      <c r="L5" s="2185"/>
      <c r="M5" s="2185"/>
      <c r="N5" s="2185"/>
      <c r="O5" s="2185"/>
      <c r="P5" s="2185"/>
      <c r="Q5" s="2185"/>
    </row>
    <row r="6" spans="1:17" ht="15" x14ac:dyDescent="0.2">
      <c r="A6" s="2184" t="s">
        <v>815</v>
      </c>
      <c r="B6" s="2185"/>
      <c r="C6" s="2184" t="s">
        <v>1318</v>
      </c>
      <c r="D6" s="2185"/>
      <c r="E6" s="2185"/>
      <c r="F6" s="2185"/>
      <c r="G6" s="2185"/>
      <c r="H6" s="2185"/>
      <c r="I6" s="2185"/>
      <c r="J6" s="2185"/>
      <c r="K6" s="2185"/>
      <c r="L6" s="2185"/>
      <c r="M6" s="2185"/>
      <c r="N6" s="2185"/>
      <c r="O6" s="2185"/>
      <c r="P6" s="2185"/>
      <c r="Q6" s="2185"/>
    </row>
    <row r="9" spans="1:17" ht="50.25" customHeight="1" x14ac:dyDescent="0.2">
      <c r="C9" s="2148" t="s">
        <v>1319</v>
      </c>
      <c r="D9" s="2148"/>
      <c r="G9" s="109" t="s">
        <v>1320</v>
      </c>
    </row>
    <row r="10" spans="1:17" ht="12.75" x14ac:dyDescent="0.2">
      <c r="C10" s="229" t="s">
        <v>739</v>
      </c>
      <c r="D10" s="229" t="s">
        <v>781</v>
      </c>
    </row>
    <row r="11" spans="1:17" ht="12.75" x14ac:dyDescent="0.2">
      <c r="C11" s="33">
        <v>1990</v>
      </c>
      <c r="D11" s="345">
        <f>0.21709983896736*100</f>
        <v>21.709983896735999</v>
      </c>
    </row>
    <row r="12" spans="1:17" ht="12.75" x14ac:dyDescent="0.2">
      <c r="C12" s="231">
        <v>1995</v>
      </c>
      <c r="D12" s="345">
        <v>17.690000000000001</v>
      </c>
    </row>
    <row r="13" spans="1:17" ht="12.75" x14ac:dyDescent="0.2">
      <c r="C13" s="33">
        <v>2000</v>
      </c>
      <c r="D13" s="345">
        <v>16.03</v>
      </c>
    </row>
    <row r="14" spans="1:17" ht="12.75" x14ac:dyDescent="0.2">
      <c r="C14" s="33">
        <v>2006</v>
      </c>
      <c r="D14" s="345">
        <v>14.75</v>
      </c>
    </row>
    <row r="15" spans="1:17" ht="12.75" x14ac:dyDescent="0.2">
      <c r="C15" s="33">
        <v>2010</v>
      </c>
      <c r="D15" s="345">
        <v>13.16</v>
      </c>
    </row>
    <row r="16" spans="1:17" ht="12.75" x14ac:dyDescent="0.2">
      <c r="C16" s="33">
        <v>2015</v>
      </c>
      <c r="D16" s="345">
        <v>10.210000000000001</v>
      </c>
    </row>
    <row r="17" spans="3:15" ht="12.75" x14ac:dyDescent="0.2">
      <c r="C17" s="988">
        <v>2016</v>
      </c>
      <c r="D17" s="988" t="s">
        <v>5698</v>
      </c>
    </row>
    <row r="18" spans="3:15" ht="12.75" x14ac:dyDescent="0.2">
      <c r="C18" s="988">
        <v>2017</v>
      </c>
      <c r="D18" s="988" t="s">
        <v>5698</v>
      </c>
    </row>
    <row r="19" spans="3:15" ht="11.25" customHeight="1" x14ac:dyDescent="0.2">
      <c r="C19" s="287">
        <v>2018</v>
      </c>
      <c r="D19" s="287" t="s">
        <v>5698</v>
      </c>
      <c r="E19" s="277"/>
      <c r="F19" s="277"/>
      <c r="G19" s="277"/>
      <c r="H19" s="277"/>
      <c r="I19" s="277"/>
      <c r="J19" s="277"/>
      <c r="K19" s="277"/>
      <c r="L19" s="277"/>
      <c r="M19" s="277"/>
      <c r="N19" s="277"/>
      <c r="O19" s="277"/>
    </row>
    <row r="20" spans="3:15" ht="11.25" customHeight="1" x14ac:dyDescent="0.2">
      <c r="C20" s="277"/>
      <c r="D20" s="277"/>
      <c r="E20" s="277"/>
      <c r="F20" s="277"/>
      <c r="G20" s="277"/>
      <c r="H20" s="277"/>
      <c r="I20" s="277"/>
      <c r="J20" s="277"/>
      <c r="K20" s="277"/>
      <c r="L20" s="277"/>
      <c r="M20" s="277"/>
      <c r="N20" s="277"/>
      <c r="O20" s="277"/>
    </row>
    <row r="21" spans="3:15" ht="11.25" customHeight="1" x14ac:dyDescent="0.2">
      <c r="C21" s="26" t="s">
        <v>1235</v>
      </c>
      <c r="D21" s="277"/>
      <c r="E21" s="277"/>
      <c r="F21" s="277"/>
      <c r="G21" s="277"/>
      <c r="H21" s="277"/>
      <c r="I21" s="277"/>
      <c r="J21" s="277"/>
      <c r="K21" s="277"/>
      <c r="L21" s="277"/>
      <c r="M21" s="277"/>
      <c r="N21" s="277"/>
      <c r="O21" s="277"/>
    </row>
    <row r="22" spans="3:15" ht="11.25" customHeight="1" x14ac:dyDescent="0.2">
      <c r="C22" s="277"/>
      <c r="D22" s="277"/>
      <c r="E22" s="277"/>
      <c r="F22" s="277"/>
      <c r="G22" s="277"/>
      <c r="H22" s="277"/>
      <c r="I22" s="277"/>
      <c r="J22" s="277"/>
      <c r="K22" s="277"/>
      <c r="L22" s="277"/>
      <c r="M22" s="277"/>
      <c r="N22" s="277"/>
      <c r="O22" s="277"/>
    </row>
    <row r="23" spans="3:15" ht="11.25" customHeight="1" x14ac:dyDescent="0.2">
      <c r="C23" s="277"/>
      <c r="D23" s="277"/>
      <c r="E23" s="277"/>
      <c r="F23" s="277"/>
      <c r="G23" s="277"/>
      <c r="H23" s="277"/>
      <c r="I23" s="277"/>
      <c r="J23" s="277"/>
      <c r="K23" s="277"/>
      <c r="L23" s="277"/>
      <c r="M23" s="277"/>
      <c r="N23" s="277"/>
      <c r="O23" s="277"/>
    </row>
    <row r="24" spans="3:15" ht="11.25" customHeight="1" x14ac:dyDescent="0.2">
      <c r="C24" s="277"/>
      <c r="D24" s="277"/>
      <c r="E24" s="277"/>
      <c r="F24" s="277"/>
      <c r="G24" s="277"/>
      <c r="H24" s="277"/>
      <c r="I24" s="277"/>
      <c r="J24" s="277"/>
      <c r="K24" s="277"/>
      <c r="L24" s="277"/>
      <c r="M24" s="277"/>
      <c r="N24" s="277"/>
      <c r="O24" s="277"/>
    </row>
    <row r="25" spans="3:15" ht="11.25" customHeight="1" x14ac:dyDescent="0.2">
      <c r="C25" s="277"/>
      <c r="D25" s="277"/>
      <c r="E25" s="277"/>
      <c r="F25" s="277"/>
      <c r="G25" s="277"/>
      <c r="H25" s="277"/>
      <c r="I25" s="277"/>
      <c r="J25" s="277"/>
      <c r="K25" s="277"/>
      <c r="L25" s="277"/>
      <c r="M25" s="277"/>
      <c r="N25" s="277"/>
      <c r="O25" s="277"/>
    </row>
    <row r="26" spans="3:15" ht="11.25" customHeight="1" x14ac:dyDescent="0.2">
      <c r="C26" s="277"/>
      <c r="D26" s="277"/>
      <c r="E26" s="277"/>
      <c r="F26" s="277"/>
      <c r="G26" s="277"/>
      <c r="H26" s="277"/>
      <c r="I26" s="277"/>
      <c r="J26" s="277"/>
      <c r="K26" s="277"/>
      <c r="L26" s="277"/>
      <c r="M26" s="277"/>
      <c r="N26" s="277"/>
      <c r="O26" s="277"/>
    </row>
    <row r="27" spans="3:15" ht="11.25" customHeight="1" x14ac:dyDescent="0.2">
      <c r="C27" s="277"/>
      <c r="D27" s="277"/>
      <c r="E27" s="277"/>
      <c r="F27" s="277"/>
      <c r="G27" s="277"/>
      <c r="H27" s="277"/>
      <c r="I27" s="277"/>
      <c r="J27" s="277"/>
      <c r="K27" s="277"/>
      <c r="L27" s="277"/>
      <c r="M27" s="277"/>
      <c r="N27" s="277"/>
      <c r="O27" s="277"/>
    </row>
    <row r="28" spans="3:15" ht="12.75" x14ac:dyDescent="0.2">
      <c r="G28" s="240" t="s">
        <v>1321</v>
      </c>
    </row>
  </sheetData>
  <mergeCells count="10">
    <mergeCell ref="A6:B6"/>
    <mergeCell ref="C6:Q6"/>
    <mergeCell ref="C9:D9"/>
    <mergeCell ref="C1:D1"/>
    <mergeCell ref="A3:B3"/>
    <mergeCell ref="C3:Q3"/>
    <mergeCell ref="A4:B4"/>
    <mergeCell ref="C4:Q4"/>
    <mergeCell ref="A5:B5"/>
    <mergeCell ref="C5:Q5"/>
  </mergeCells>
  <hyperlinks>
    <hyperlink ref="A1" location="'ODS 3.'!A1" display="REGRESAR"/>
    <hyperlink ref="C1" location="'Metadato 3.a.1'!A1" display="VER METADATO"/>
  </hyperlinks>
  <pageMargins left="0.7" right="0.7" top="0.75" bottom="0.75" header="0.3" footer="0.3"/>
  <pageSetup orientation="portrait"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5">
    <tabColor theme="0" tint="-0.499984740745262"/>
  </sheetPr>
  <dimension ref="B1:N39"/>
  <sheetViews>
    <sheetView showGridLines="0" zoomScaleNormal="100" workbookViewId="0">
      <pane ySplit="1" topLeftCell="A2" activePane="bottomLeft" state="frozen"/>
      <selection activeCell="C1" sqref="C1:D1"/>
      <selection pane="bottomLeft" activeCell="C1" sqref="C1"/>
    </sheetView>
  </sheetViews>
  <sheetFormatPr baseColWidth="10" defaultColWidth="11.42578125" defaultRowHeight="11.25" x14ac:dyDescent="0.25"/>
  <cols>
    <col min="1" max="1" width="3.7109375" style="45" customWidth="1"/>
    <col min="2" max="2" width="11.42578125" style="45"/>
    <col min="3" max="3" width="26.42578125" style="45" customWidth="1"/>
    <col min="4" max="4" width="24" style="45" customWidth="1"/>
    <col min="5" max="5" width="85.7109375" style="45" customWidth="1"/>
    <col min="6" max="6" width="11.42578125" style="45"/>
    <col min="7" max="7" width="7.140625" style="45" customWidth="1"/>
    <col min="8" max="16384" width="11.42578125" style="45"/>
  </cols>
  <sheetData>
    <row r="1" spans="2:7" ht="15" x14ac:dyDescent="0.25">
      <c r="C1" s="166" t="s">
        <v>730</v>
      </c>
    </row>
    <row r="2" spans="2:7" ht="12" thickBot="1" x14ac:dyDescent="0.3"/>
    <row r="3" spans="2:7" ht="23.25" customHeight="1" thickBot="1" x14ac:dyDescent="0.3">
      <c r="C3" s="2081" t="s">
        <v>766</v>
      </c>
      <c r="D3" s="2081"/>
      <c r="E3" s="2081"/>
      <c r="G3" s="47" t="s">
        <v>767</v>
      </c>
    </row>
    <row r="4" spans="2:7" ht="15.75" x14ac:dyDescent="0.25">
      <c r="B4" s="48"/>
      <c r="C4" s="2082" t="s">
        <v>856</v>
      </c>
      <c r="D4" s="2082"/>
      <c r="E4" s="910" t="s">
        <v>18</v>
      </c>
    </row>
    <row r="5" spans="2:7" ht="30" x14ac:dyDescent="0.25">
      <c r="C5" s="2082" t="s">
        <v>769</v>
      </c>
      <c r="D5" s="2082"/>
      <c r="E5" s="910" t="s">
        <v>102</v>
      </c>
    </row>
    <row r="6" spans="2:7" ht="15" x14ac:dyDescent="0.25">
      <c r="C6" s="2082" t="s">
        <v>770</v>
      </c>
      <c r="D6" s="2082"/>
      <c r="E6" s="911" t="s">
        <v>178</v>
      </c>
    </row>
    <row r="7" spans="2:7" ht="30" x14ac:dyDescent="0.25">
      <c r="C7" s="2083" t="s">
        <v>771</v>
      </c>
      <c r="D7" s="2083"/>
      <c r="E7" s="912" t="s">
        <v>179</v>
      </c>
    </row>
    <row r="8" spans="2:7" ht="15" x14ac:dyDescent="0.25">
      <c r="C8" s="2083" t="s">
        <v>4617</v>
      </c>
      <c r="D8" s="2083"/>
      <c r="E8" s="1285" t="s">
        <v>4666</v>
      </c>
    </row>
    <row r="9" spans="2:7" ht="15" x14ac:dyDescent="0.25">
      <c r="C9" s="913"/>
      <c r="D9" s="913"/>
      <c r="E9" s="913"/>
    </row>
    <row r="10" spans="2:7" ht="23.25" customHeight="1" x14ac:dyDescent="0.25">
      <c r="C10" s="2081" t="s">
        <v>772</v>
      </c>
      <c r="D10" s="2081"/>
      <c r="E10" s="2081"/>
    </row>
    <row r="11" spans="2:7" ht="15" x14ac:dyDescent="0.25">
      <c r="C11" s="2093" t="s">
        <v>773</v>
      </c>
      <c r="D11" s="2094"/>
      <c r="E11" s="910" t="s">
        <v>841</v>
      </c>
    </row>
    <row r="12" spans="2:7" ht="33.75" customHeight="1" x14ac:dyDescent="0.25">
      <c r="C12" s="2095" t="s">
        <v>775</v>
      </c>
      <c r="D12" s="2095"/>
      <c r="E12" s="914" t="s">
        <v>5699</v>
      </c>
    </row>
    <row r="13" spans="2:7" ht="15" x14ac:dyDescent="0.25">
      <c r="C13" s="2082" t="s">
        <v>776</v>
      </c>
      <c r="D13" s="2082"/>
      <c r="E13" s="915" t="s">
        <v>1141</v>
      </c>
    </row>
    <row r="14" spans="2:7" ht="15" x14ac:dyDescent="0.25">
      <c r="C14" s="2082" t="s">
        <v>777</v>
      </c>
      <c r="D14" s="2096"/>
      <c r="E14" s="915" t="s">
        <v>5700</v>
      </c>
    </row>
    <row r="15" spans="2:7" ht="174" customHeight="1" x14ac:dyDescent="0.25">
      <c r="C15" s="2082" t="s">
        <v>778</v>
      </c>
      <c r="D15" s="2082"/>
      <c r="E15" s="916" t="s">
        <v>5701</v>
      </c>
    </row>
    <row r="16" spans="2:7" ht="45.75" customHeight="1" x14ac:dyDescent="0.25">
      <c r="C16" s="2082" t="s">
        <v>779</v>
      </c>
      <c r="D16" s="2082"/>
      <c r="E16" s="942" t="s">
        <v>5702</v>
      </c>
    </row>
    <row r="17" spans="2:14" ht="15" x14ac:dyDescent="0.25">
      <c r="C17" s="2082" t="s">
        <v>780</v>
      </c>
      <c r="D17" s="2082"/>
      <c r="E17" s="917" t="s">
        <v>5653</v>
      </c>
    </row>
    <row r="18" spans="2:14" ht="45" x14ac:dyDescent="0.25">
      <c r="C18" s="2083" t="s">
        <v>782</v>
      </c>
      <c r="D18" s="2083"/>
      <c r="E18" s="910" t="s">
        <v>5703</v>
      </c>
    </row>
    <row r="19" spans="2:14" ht="37.5" customHeight="1" x14ac:dyDescent="0.25">
      <c r="C19" s="2084" t="s">
        <v>783</v>
      </c>
      <c r="D19" s="2085"/>
      <c r="E19" s="917" t="s">
        <v>5704</v>
      </c>
    </row>
    <row r="20" spans="2:14" ht="15" x14ac:dyDescent="0.25">
      <c r="C20" s="2082" t="s">
        <v>784</v>
      </c>
      <c r="D20" s="2082"/>
      <c r="E20" s="916" t="s">
        <v>824</v>
      </c>
    </row>
    <row r="21" spans="2:14" ht="15" x14ac:dyDescent="0.25">
      <c r="C21" s="2086" t="s">
        <v>786</v>
      </c>
      <c r="D21" s="918" t="s">
        <v>787</v>
      </c>
      <c r="E21" s="910" t="s">
        <v>5705</v>
      </c>
    </row>
    <row r="22" spans="2:14" ht="15" x14ac:dyDescent="0.25">
      <c r="C22" s="2087"/>
      <c r="D22" s="1390" t="s">
        <v>789</v>
      </c>
      <c r="E22" s="917" t="s">
        <v>5706</v>
      </c>
    </row>
    <row r="23" spans="2:14" ht="15" x14ac:dyDescent="0.25">
      <c r="C23" s="2088" t="s">
        <v>791</v>
      </c>
      <c r="D23" s="2088"/>
      <c r="E23" s="917" t="s">
        <v>1322</v>
      </c>
    </row>
    <row r="24" spans="2:14" ht="15" x14ac:dyDescent="0.25">
      <c r="C24" s="2088" t="s">
        <v>793</v>
      </c>
      <c r="D24" s="2088"/>
      <c r="E24" s="920" t="s">
        <v>849</v>
      </c>
    </row>
    <row r="25" spans="2:14" ht="15" x14ac:dyDescent="0.25">
      <c r="C25" s="2082" t="s">
        <v>795</v>
      </c>
      <c r="D25" s="2082"/>
      <c r="E25" s="917" t="s">
        <v>5707</v>
      </c>
    </row>
    <row r="26" spans="2:14" ht="15" customHeight="1" x14ac:dyDescent="0.25">
      <c r="C26" s="2083" t="s">
        <v>797</v>
      </c>
      <c r="D26" s="2083"/>
      <c r="E26" s="920" t="s">
        <v>5679</v>
      </c>
    </row>
    <row r="27" spans="2:14" ht="165" x14ac:dyDescent="0.25">
      <c r="C27" s="2089" t="s">
        <v>799</v>
      </c>
      <c r="D27" s="2090"/>
      <c r="E27" s="910" t="s">
        <v>5708</v>
      </c>
    </row>
    <row r="28" spans="2:14" ht="60" x14ac:dyDescent="0.25">
      <c r="C28" s="1391" t="s">
        <v>800</v>
      </c>
      <c r="D28" s="1392"/>
      <c r="E28" s="917" t="s">
        <v>5709</v>
      </c>
    </row>
    <row r="29" spans="2:14" ht="15" x14ac:dyDescent="0.25">
      <c r="C29" s="2091" t="s">
        <v>801</v>
      </c>
      <c r="D29" s="2092"/>
      <c r="E29" s="921" t="s">
        <v>5710</v>
      </c>
    </row>
    <row r="30" spans="2:14" ht="15" x14ac:dyDescent="0.25">
      <c r="C30" s="922"/>
      <c r="D30" s="922"/>
      <c r="E30" s="923"/>
    </row>
    <row r="31" spans="2:14" ht="23.25" customHeight="1" x14ac:dyDescent="0.25">
      <c r="B31" s="277"/>
      <c r="C31" s="2081" t="s">
        <v>802</v>
      </c>
      <c r="D31" s="2081"/>
      <c r="E31" s="2081"/>
      <c r="F31" s="277"/>
      <c r="G31" s="277"/>
      <c r="H31" s="277"/>
      <c r="I31" s="277"/>
      <c r="J31" s="277"/>
      <c r="K31" s="277"/>
      <c r="L31" s="277"/>
      <c r="M31" s="277"/>
      <c r="N31" s="277"/>
    </row>
    <row r="32" spans="2:14" ht="15" customHeight="1" x14ac:dyDescent="0.25">
      <c r="B32" s="277"/>
      <c r="C32" s="2079" t="s">
        <v>803</v>
      </c>
      <c r="D32" s="2080"/>
      <c r="E32" s="920" t="s">
        <v>5663</v>
      </c>
      <c r="F32" s="277"/>
      <c r="G32" s="277"/>
      <c r="H32" s="277"/>
      <c r="I32" s="277"/>
      <c r="J32" s="277"/>
      <c r="K32" s="277"/>
      <c r="L32" s="277"/>
      <c r="M32" s="277"/>
      <c r="N32" s="277"/>
    </row>
    <row r="33" spans="2:14" ht="15" customHeight="1" x14ac:dyDescent="0.25">
      <c r="B33" s="277"/>
      <c r="C33" s="2079" t="s">
        <v>805</v>
      </c>
      <c r="D33" s="2080"/>
      <c r="E33" s="920" t="s">
        <v>5664</v>
      </c>
      <c r="F33" s="277"/>
      <c r="G33" s="277"/>
      <c r="H33" s="277"/>
      <c r="I33" s="277"/>
      <c r="J33" s="277"/>
      <c r="K33" s="277"/>
      <c r="L33" s="277"/>
      <c r="M33" s="277"/>
      <c r="N33" s="277"/>
    </row>
    <row r="34" spans="2:14" ht="15" customHeight="1" x14ac:dyDescent="0.25">
      <c r="B34" s="277"/>
      <c r="C34" s="2079" t="s">
        <v>807</v>
      </c>
      <c r="D34" s="2080"/>
      <c r="E34" s="920" t="s">
        <v>849</v>
      </c>
      <c r="F34" s="277"/>
      <c r="G34" s="277"/>
      <c r="H34" s="277"/>
      <c r="I34" s="277"/>
      <c r="J34" s="277"/>
      <c r="K34" s="277"/>
      <c r="L34" s="277"/>
      <c r="M34" s="277"/>
      <c r="N34" s="277"/>
    </row>
    <row r="35" spans="2:14" ht="15" customHeight="1" x14ac:dyDescent="0.25">
      <c r="B35" s="277"/>
      <c r="C35" s="2079" t="s">
        <v>809</v>
      </c>
      <c r="D35" s="2080"/>
      <c r="E35" s="920" t="s">
        <v>5684</v>
      </c>
      <c r="F35" s="277"/>
      <c r="G35" s="277"/>
      <c r="H35" s="277"/>
      <c r="I35" s="277"/>
      <c r="J35" s="277"/>
      <c r="K35" s="277"/>
      <c r="L35" s="277"/>
      <c r="M35" s="277"/>
      <c r="N35" s="277"/>
    </row>
    <row r="36" spans="2:14" ht="15" customHeight="1" x14ac:dyDescent="0.25">
      <c r="B36" s="277"/>
      <c r="C36" s="2079" t="s">
        <v>811</v>
      </c>
      <c r="D36" s="2080"/>
      <c r="E36" s="924" t="s">
        <v>5697</v>
      </c>
      <c r="F36" s="277"/>
      <c r="G36" s="277"/>
      <c r="H36" s="277"/>
      <c r="I36" s="277"/>
      <c r="J36" s="277"/>
      <c r="K36" s="277"/>
      <c r="L36" s="277"/>
      <c r="M36" s="277"/>
      <c r="N36" s="277"/>
    </row>
    <row r="37" spans="2:14" ht="11.25" customHeight="1" x14ac:dyDescent="0.25">
      <c r="B37" s="277"/>
      <c r="C37" s="277"/>
      <c r="D37" s="277"/>
      <c r="E37" s="277"/>
      <c r="F37" s="277"/>
      <c r="G37" s="277"/>
      <c r="H37" s="277"/>
      <c r="I37" s="277"/>
      <c r="J37" s="277"/>
      <c r="K37" s="277"/>
      <c r="L37" s="277"/>
      <c r="M37" s="277"/>
      <c r="N37" s="277"/>
    </row>
    <row r="38" spans="2:14" ht="11.25" customHeight="1" x14ac:dyDescent="0.25">
      <c r="B38" s="277"/>
      <c r="C38" s="277"/>
      <c r="D38" s="277"/>
      <c r="E38" s="277"/>
      <c r="F38" s="277"/>
      <c r="G38" s="277"/>
      <c r="H38" s="277"/>
      <c r="I38" s="277"/>
      <c r="J38" s="277"/>
      <c r="K38" s="277"/>
      <c r="L38" s="277"/>
      <c r="M38" s="277"/>
      <c r="N38" s="277"/>
    </row>
    <row r="39" spans="2:14" ht="11.25" customHeight="1" x14ac:dyDescent="0.25">
      <c r="B39" s="277"/>
      <c r="C39" s="277"/>
      <c r="D39" s="277"/>
      <c r="E39" s="277"/>
      <c r="F39" s="277"/>
      <c r="G39" s="277"/>
      <c r="H39" s="277"/>
      <c r="I39" s="277"/>
      <c r="J39" s="277"/>
      <c r="K39" s="277"/>
      <c r="L39" s="277"/>
      <c r="M39" s="277"/>
      <c r="N39" s="277"/>
    </row>
  </sheetData>
  <mergeCells count="30">
    <mergeCell ref="C16:D16"/>
    <mergeCell ref="C3:E3"/>
    <mergeCell ref="C4:D4"/>
    <mergeCell ref="C5:D5"/>
    <mergeCell ref="C6:D6"/>
    <mergeCell ref="C7:D7"/>
    <mergeCell ref="C10:E10"/>
    <mergeCell ref="C11:D11"/>
    <mergeCell ref="C12:D12"/>
    <mergeCell ref="C13:D13"/>
    <mergeCell ref="C14:D14"/>
    <mergeCell ref="C15:D15"/>
    <mergeCell ref="C8:D8"/>
    <mergeCell ref="C31:E31"/>
    <mergeCell ref="C17:D17"/>
    <mergeCell ref="C18:D18"/>
    <mergeCell ref="C19:D19"/>
    <mergeCell ref="C20:D20"/>
    <mergeCell ref="C21:C22"/>
    <mergeCell ref="C23:D23"/>
    <mergeCell ref="C24:D24"/>
    <mergeCell ref="C25:D25"/>
    <mergeCell ref="C26:D26"/>
    <mergeCell ref="C27:D27"/>
    <mergeCell ref="C29:D29"/>
    <mergeCell ref="C32:D32"/>
    <mergeCell ref="C33:D33"/>
    <mergeCell ref="C34:D34"/>
    <mergeCell ref="C35:D35"/>
    <mergeCell ref="C36:D36"/>
  </mergeCells>
  <dataValidations count="7">
    <dataValidation type="list" allowBlank="1" showInputMessage="1" showErrorMessage="1" sqref="E25">
      <formula1>Tipo_operación</formula1>
    </dataValidation>
    <dataValidation type="list" allowBlank="1" showInputMessage="1" showErrorMessage="1" sqref="E14">
      <formula1>Tipo_indicador</formula1>
    </dataValidation>
    <dataValidation type="list" allowBlank="1" showInputMessage="1" showErrorMessage="1" sqref="E7">
      <formula1>Nombre_indicador_ODS</formula1>
    </dataValidation>
    <dataValidation type="list" allowBlank="1" showInputMessage="1" showErrorMessage="1" sqref="E6">
      <formula1>Numero_indicador</formula1>
    </dataValidation>
    <dataValidation type="list" allowBlank="1" showInputMessage="1" showErrorMessage="1" sqref="E5">
      <formula1>Metas_ODS</formula1>
    </dataValidation>
    <dataValidation type="list" allowBlank="1" showInputMessage="1" showErrorMessage="1" sqref="E4">
      <formula1>ODS</formula1>
    </dataValidation>
    <dataValidation allowBlank="1" showDropDown="1" showInputMessage="1" showErrorMessage="1" sqref="E13"/>
  </dataValidations>
  <hyperlinks>
    <hyperlink ref="C1" location="'3.a.1'!A1" display="REGRESAR"/>
    <hyperlink ref="E8" r:id="rId1"/>
    <hyperlink ref="E36" r:id="rId2"/>
  </hyperlinks>
  <pageMargins left="0.7" right="0.7" top="0.75" bottom="0.75" header="0.3" footer="0.3"/>
  <pageSetup orientation="portrait" r:id="rId3"/>
  <drawing r:id="rId4"/>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6"/>
  <dimension ref="A1:T47"/>
  <sheetViews>
    <sheetView showGridLines="0" zoomScaleNormal="100" workbookViewId="0">
      <pane ySplit="1" topLeftCell="A5" activePane="bottomLeft" state="frozen"/>
      <selection pane="bottomLeft" activeCell="C9" sqref="C9:J9"/>
    </sheetView>
  </sheetViews>
  <sheetFormatPr baseColWidth="10" defaultColWidth="11.42578125" defaultRowHeight="11.25" x14ac:dyDescent="0.2"/>
  <cols>
    <col min="1" max="2" width="15.7109375" style="26" customWidth="1"/>
    <col min="3" max="3" width="9.140625" style="26" customWidth="1"/>
    <col min="4" max="4" width="15.28515625" style="26" customWidth="1"/>
    <col min="5" max="5" width="13.85546875" style="26" customWidth="1"/>
    <col min="6" max="6" width="14.7109375" style="26" customWidth="1"/>
    <col min="7" max="7" width="12.85546875" style="26" customWidth="1"/>
    <col min="8" max="8" width="14.28515625" style="26" customWidth="1"/>
    <col min="9" max="9" width="16.28515625" style="26" customWidth="1"/>
    <col min="10" max="16384" width="11.42578125" style="26"/>
  </cols>
  <sheetData>
    <row r="1" spans="1:20" ht="15" x14ac:dyDescent="0.25">
      <c r="A1" s="25" t="s">
        <v>730</v>
      </c>
      <c r="C1" s="2077" t="s">
        <v>830</v>
      </c>
      <c r="D1" s="2077"/>
    </row>
    <row r="3" spans="1:20" ht="15.75" customHeight="1" x14ac:dyDescent="0.2">
      <c r="A3" s="2184" t="s">
        <v>732</v>
      </c>
      <c r="B3" s="2184"/>
      <c r="C3" s="2223" t="s">
        <v>1156</v>
      </c>
      <c r="D3" s="2226"/>
      <c r="E3" s="2226"/>
      <c r="F3" s="2226"/>
      <c r="G3" s="2226"/>
      <c r="H3" s="2226"/>
      <c r="I3" s="2226"/>
      <c r="J3" s="2226"/>
      <c r="K3" s="2226"/>
      <c r="L3" s="2226"/>
      <c r="M3" s="2226"/>
      <c r="N3" s="2226"/>
      <c r="O3" s="2226"/>
      <c r="P3" s="2226"/>
      <c r="Q3" s="2226"/>
      <c r="R3" s="2227"/>
    </row>
    <row r="4" spans="1:20" ht="56.25" customHeight="1" x14ac:dyDescent="0.25">
      <c r="A4" s="2184" t="s">
        <v>733</v>
      </c>
      <c r="B4" s="2184"/>
      <c r="C4" s="2223" t="s">
        <v>1143</v>
      </c>
      <c r="D4" s="2224"/>
      <c r="E4" s="2224"/>
      <c r="F4" s="2224"/>
      <c r="G4" s="2224"/>
      <c r="H4" s="2224"/>
      <c r="I4" s="2224"/>
      <c r="J4" s="2224"/>
      <c r="K4" s="2224"/>
      <c r="L4" s="2224"/>
      <c r="M4" s="2224"/>
      <c r="N4" s="2224"/>
      <c r="O4" s="2224"/>
      <c r="P4" s="2224"/>
      <c r="Q4" s="2224"/>
      <c r="R4" s="2225"/>
      <c r="S4" s="347"/>
      <c r="T4" s="347"/>
    </row>
    <row r="5" spans="1:20" ht="15" x14ac:dyDescent="0.25">
      <c r="A5" s="2184" t="s">
        <v>735</v>
      </c>
      <c r="B5" s="2184"/>
      <c r="C5" s="2223" t="s">
        <v>1323</v>
      </c>
      <c r="D5" s="2224"/>
      <c r="E5" s="2224"/>
      <c r="F5" s="2224"/>
      <c r="G5" s="2224"/>
      <c r="H5" s="2224"/>
      <c r="I5" s="2224"/>
      <c r="J5" s="2224"/>
      <c r="K5" s="2224"/>
      <c r="L5" s="2224"/>
      <c r="M5" s="2224"/>
      <c r="N5" s="2224"/>
      <c r="O5" s="2224"/>
      <c r="P5" s="2224"/>
      <c r="Q5" s="2224"/>
      <c r="R5" s="2225"/>
      <c r="S5" s="347"/>
      <c r="T5" s="347"/>
    </row>
    <row r="6" spans="1:20" ht="15" x14ac:dyDescent="0.2">
      <c r="A6" s="2184" t="s">
        <v>815</v>
      </c>
      <c r="B6" s="2185"/>
      <c r="C6" s="2223" t="s">
        <v>1324</v>
      </c>
      <c r="D6" s="2224"/>
      <c r="E6" s="2224"/>
      <c r="F6" s="2224"/>
      <c r="G6" s="2224"/>
      <c r="H6" s="2224"/>
      <c r="I6" s="2224"/>
      <c r="J6" s="2224"/>
      <c r="K6" s="2224"/>
      <c r="L6" s="2224"/>
      <c r="M6" s="2224"/>
      <c r="N6" s="2224"/>
      <c r="O6" s="2224"/>
      <c r="P6" s="2224"/>
      <c r="Q6" s="2224"/>
      <c r="R6" s="2225"/>
    </row>
    <row r="9" spans="1:20" ht="32.25" customHeight="1" x14ac:dyDescent="0.2">
      <c r="C9" s="2148" t="s">
        <v>1324</v>
      </c>
      <c r="D9" s="2148"/>
      <c r="E9" s="2148"/>
      <c r="F9" s="2148"/>
      <c r="G9" s="2148"/>
      <c r="H9" s="2148"/>
      <c r="I9" s="2148"/>
      <c r="J9" s="2148"/>
    </row>
    <row r="10" spans="1:20" ht="58.5" customHeight="1" x14ac:dyDescent="0.2">
      <c r="A10" s="29"/>
      <c r="C10" s="1389" t="s">
        <v>739</v>
      </c>
      <c r="D10" s="1389" t="s">
        <v>1325</v>
      </c>
      <c r="E10" s="1389" t="s">
        <v>1326</v>
      </c>
      <c r="F10" s="1389" t="s">
        <v>1327</v>
      </c>
      <c r="G10" s="1389" t="s">
        <v>1328</v>
      </c>
      <c r="H10" s="1389" t="s">
        <v>1329</v>
      </c>
      <c r="I10" s="1389" t="s">
        <v>1330</v>
      </c>
      <c r="J10" s="1389" t="s">
        <v>1331</v>
      </c>
    </row>
    <row r="11" spans="1:20" ht="12.75" x14ac:dyDescent="0.2">
      <c r="A11" s="29"/>
      <c r="C11" s="1423">
        <v>2011</v>
      </c>
      <c r="D11" s="33">
        <v>85</v>
      </c>
      <c r="E11" s="33">
        <v>82</v>
      </c>
      <c r="F11" s="33">
        <v>78</v>
      </c>
      <c r="G11" s="33">
        <v>84</v>
      </c>
      <c r="H11" s="33">
        <v>81</v>
      </c>
      <c r="I11" s="33">
        <v>83</v>
      </c>
      <c r="J11" s="33">
        <v>68</v>
      </c>
    </row>
    <row r="12" spans="1:20" ht="12.75" x14ac:dyDescent="0.2">
      <c r="A12" s="29"/>
      <c r="C12" s="1423">
        <v>2012</v>
      </c>
      <c r="D12" s="33">
        <v>91</v>
      </c>
      <c r="E12" s="33">
        <v>90</v>
      </c>
      <c r="F12" s="33">
        <v>78</v>
      </c>
      <c r="G12" s="33">
        <v>91</v>
      </c>
      <c r="H12" s="33">
        <v>90</v>
      </c>
      <c r="I12" s="33">
        <v>90</v>
      </c>
      <c r="J12" s="33">
        <v>105</v>
      </c>
    </row>
    <row r="13" spans="1:20" ht="12.75" x14ac:dyDescent="0.2">
      <c r="A13" s="29"/>
      <c r="C13" s="1423">
        <v>2013</v>
      </c>
      <c r="D13" s="33">
        <v>95</v>
      </c>
      <c r="E13" s="33">
        <v>94</v>
      </c>
      <c r="F13" s="33">
        <v>79</v>
      </c>
      <c r="G13" s="33">
        <v>94</v>
      </c>
      <c r="H13" s="33">
        <v>94</v>
      </c>
      <c r="I13" s="33">
        <v>91</v>
      </c>
      <c r="J13" s="33">
        <v>93</v>
      </c>
    </row>
    <row r="14" spans="1:20" s="903" customFormat="1" ht="12.75" x14ac:dyDescent="0.2">
      <c r="A14" s="29"/>
      <c r="C14" s="1423">
        <v>2014</v>
      </c>
      <c r="D14" s="33">
        <v>91</v>
      </c>
      <c r="E14" s="33">
        <v>91</v>
      </c>
      <c r="F14" s="33">
        <v>80</v>
      </c>
      <c r="G14" s="33">
        <v>91</v>
      </c>
      <c r="H14" s="33">
        <v>91</v>
      </c>
      <c r="I14" s="33">
        <v>95</v>
      </c>
      <c r="J14" s="33">
        <v>92</v>
      </c>
    </row>
    <row r="15" spans="1:20" ht="12.75" x14ac:dyDescent="0.2">
      <c r="A15" s="29"/>
      <c r="C15" s="1423">
        <v>2015</v>
      </c>
      <c r="D15" s="33">
        <v>92</v>
      </c>
      <c r="E15" s="33">
        <v>92</v>
      </c>
      <c r="F15" s="33">
        <v>83</v>
      </c>
      <c r="G15" s="33">
        <v>92</v>
      </c>
      <c r="H15" s="33">
        <v>92</v>
      </c>
      <c r="I15" s="33">
        <v>93</v>
      </c>
      <c r="J15" s="33">
        <v>94</v>
      </c>
    </row>
    <row r="16" spans="1:20" ht="12.75" x14ac:dyDescent="0.2">
      <c r="A16" s="29"/>
      <c r="C16" s="1423">
        <v>2016</v>
      </c>
      <c r="D16" s="33">
        <v>98</v>
      </c>
      <c r="E16" s="33">
        <v>98</v>
      </c>
      <c r="F16" s="33">
        <v>90</v>
      </c>
      <c r="G16" s="33">
        <v>97</v>
      </c>
      <c r="H16" s="33">
        <v>98</v>
      </c>
      <c r="I16" s="33">
        <v>94</v>
      </c>
      <c r="J16" s="33">
        <v>97</v>
      </c>
    </row>
    <row r="17" spans="1:10" ht="12.75" x14ac:dyDescent="0.2">
      <c r="A17" s="29"/>
      <c r="C17" s="1423">
        <v>2017</v>
      </c>
      <c r="D17" s="33">
        <v>96</v>
      </c>
      <c r="E17" s="33">
        <v>96</v>
      </c>
      <c r="F17" s="33">
        <v>90</v>
      </c>
      <c r="G17" s="33">
        <v>97</v>
      </c>
      <c r="H17" s="33">
        <v>96</v>
      </c>
      <c r="I17" s="33">
        <v>94</v>
      </c>
      <c r="J17" s="33">
        <v>98</v>
      </c>
    </row>
    <row r="18" spans="1:10" s="903" customFormat="1" ht="12.75" x14ac:dyDescent="0.2">
      <c r="A18" s="29"/>
      <c r="C18" s="124">
        <v>2018</v>
      </c>
      <c r="D18" s="39">
        <v>94</v>
      </c>
      <c r="E18" s="39">
        <v>94</v>
      </c>
      <c r="F18" s="39">
        <v>92</v>
      </c>
      <c r="G18" s="39">
        <v>98</v>
      </c>
      <c r="H18" s="39">
        <v>94</v>
      </c>
      <c r="I18" s="39">
        <v>95</v>
      </c>
      <c r="J18" s="39">
        <v>95</v>
      </c>
    </row>
    <row r="19" spans="1:10" ht="12.75" x14ac:dyDescent="0.2">
      <c r="A19" s="29"/>
      <c r="C19" s="903" t="s">
        <v>5632</v>
      </c>
      <c r="D19" s="4"/>
      <c r="E19" s="4"/>
      <c r="F19" s="4"/>
      <c r="G19" s="4"/>
      <c r="H19" s="4"/>
      <c r="I19" s="4"/>
      <c r="J19" s="4"/>
    </row>
    <row r="20" spans="1:10" x14ac:dyDescent="0.2">
      <c r="A20" s="29"/>
      <c r="C20" s="903"/>
      <c r="D20" s="903"/>
      <c r="E20" s="903"/>
      <c r="F20" s="903"/>
      <c r="G20" s="903"/>
      <c r="H20" s="903"/>
      <c r="I20" s="903"/>
      <c r="J20" s="903"/>
    </row>
    <row r="21" spans="1:10" x14ac:dyDescent="0.2">
      <c r="A21" s="29"/>
    </row>
    <row r="22" spans="1:10" ht="15" x14ac:dyDescent="0.2">
      <c r="A22" s="29"/>
      <c r="C22" s="109" t="s">
        <v>5633</v>
      </c>
    </row>
    <row r="23" spans="1:10" x14ac:dyDescent="0.2">
      <c r="A23" s="29"/>
    </row>
    <row r="24" spans="1:10" x14ac:dyDescent="0.2">
      <c r="A24" s="29"/>
    </row>
    <row r="25" spans="1:10" x14ac:dyDescent="0.2">
      <c r="A25" s="29"/>
    </row>
    <row r="26" spans="1:10" x14ac:dyDescent="0.2">
      <c r="A26" s="29"/>
    </row>
    <row r="47" spans="3:3" x14ac:dyDescent="0.2">
      <c r="C47" s="26" t="s">
        <v>4137</v>
      </c>
    </row>
  </sheetData>
  <mergeCells count="10">
    <mergeCell ref="A6:B6"/>
    <mergeCell ref="C6:R6"/>
    <mergeCell ref="C9:J9"/>
    <mergeCell ref="C1:D1"/>
    <mergeCell ref="A3:B3"/>
    <mergeCell ref="C3:R3"/>
    <mergeCell ref="A4:B4"/>
    <mergeCell ref="C4:R4"/>
    <mergeCell ref="A5:B5"/>
    <mergeCell ref="C5:R5"/>
  </mergeCells>
  <hyperlinks>
    <hyperlink ref="A1" location="'ODS 3.'!A1" display="REGRESAR"/>
    <hyperlink ref="C1" location="'Metadato 3.b.1'!A1" display="VER METADATO"/>
  </hyperlinks>
  <pageMargins left="0.7" right="0.7" top="0.75" bottom="0.75" header="0.3" footer="0.3"/>
  <pageSetup orientation="portrait" r:id="rId1"/>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7">
    <tabColor theme="0" tint="-0.499984740745262"/>
  </sheetPr>
  <dimension ref="B1:G36"/>
  <sheetViews>
    <sheetView showGridLines="0" zoomScaleNormal="100" workbookViewId="0">
      <pane ySplit="1" topLeftCell="A2" activePane="bottomLeft" state="frozen"/>
      <selection pane="bottomLeft" activeCell="C1" sqref="C1"/>
    </sheetView>
  </sheetViews>
  <sheetFormatPr baseColWidth="10" defaultColWidth="11.42578125" defaultRowHeight="11.25" x14ac:dyDescent="0.25"/>
  <cols>
    <col min="1" max="1" width="3.7109375" style="45" customWidth="1"/>
    <col min="2" max="2" width="6.85546875" style="45" customWidth="1"/>
    <col min="3" max="3" width="26.42578125" style="45" customWidth="1"/>
    <col min="4" max="4" width="24" style="45" customWidth="1"/>
    <col min="5" max="5" width="85.7109375" style="45" customWidth="1"/>
    <col min="6" max="6" width="11.42578125" style="45"/>
    <col min="7" max="7" width="7.140625" style="45" customWidth="1"/>
    <col min="8" max="16384" width="11.42578125" style="45"/>
  </cols>
  <sheetData>
    <row r="1" spans="2:7" ht="15" x14ac:dyDescent="0.25">
      <c r="C1" s="166" t="s">
        <v>730</v>
      </c>
    </row>
    <row r="2" spans="2:7" ht="12" thickBot="1" x14ac:dyDescent="0.3"/>
    <row r="3" spans="2:7" ht="23.25" customHeight="1" thickBot="1" x14ac:dyDescent="0.3">
      <c r="C3" s="2081" t="s">
        <v>766</v>
      </c>
      <c r="D3" s="2081"/>
      <c r="E3" s="2081"/>
      <c r="G3" s="47" t="s">
        <v>880</v>
      </c>
    </row>
    <row r="4" spans="2:7" ht="15.75" x14ac:dyDescent="0.25">
      <c r="B4" s="48"/>
      <c r="C4" s="2082" t="s">
        <v>856</v>
      </c>
      <c r="D4" s="2082"/>
      <c r="E4" s="910" t="s">
        <v>18</v>
      </c>
    </row>
    <row r="5" spans="2:7" ht="135" x14ac:dyDescent="0.25">
      <c r="C5" s="2082" t="s">
        <v>769</v>
      </c>
      <c r="D5" s="2082"/>
      <c r="E5" s="910" t="s">
        <v>105</v>
      </c>
    </row>
    <row r="6" spans="2:7" ht="15" x14ac:dyDescent="0.25">
      <c r="C6" s="2082" t="s">
        <v>770</v>
      </c>
      <c r="D6" s="2082"/>
      <c r="E6" s="911" t="s">
        <v>181</v>
      </c>
    </row>
    <row r="7" spans="2:7" ht="16.5" customHeight="1" x14ac:dyDescent="0.25">
      <c r="C7" s="2083" t="s">
        <v>771</v>
      </c>
      <c r="D7" s="2083"/>
      <c r="E7" s="321" t="s">
        <v>182</v>
      </c>
    </row>
    <row r="8" spans="2:7" ht="16.5" customHeight="1" x14ac:dyDescent="0.25">
      <c r="C8" s="2083" t="s">
        <v>4617</v>
      </c>
      <c r="D8" s="2083"/>
      <c r="E8" s="1292" t="s">
        <v>4667</v>
      </c>
    </row>
    <row r="9" spans="2:7" ht="15" x14ac:dyDescent="0.25">
      <c r="C9" s="913"/>
      <c r="D9" s="913"/>
      <c r="E9" s="913"/>
    </row>
    <row r="10" spans="2:7" ht="23.25" customHeight="1" x14ac:dyDescent="0.25">
      <c r="C10" s="2081" t="s">
        <v>772</v>
      </c>
      <c r="D10" s="2081"/>
      <c r="E10" s="2081"/>
    </row>
    <row r="11" spans="2:7" ht="18" customHeight="1" x14ac:dyDescent="0.25">
      <c r="C11" s="2093" t="s">
        <v>773</v>
      </c>
      <c r="D11" s="2094"/>
      <c r="E11" s="910" t="s">
        <v>4138</v>
      </c>
    </row>
    <row r="12" spans="2:7" ht="28.5" customHeight="1" x14ac:dyDescent="0.25">
      <c r="C12" s="2095" t="s">
        <v>775</v>
      </c>
      <c r="D12" s="2095"/>
      <c r="E12" s="914" t="s">
        <v>1324</v>
      </c>
    </row>
    <row r="13" spans="2:7" ht="15" x14ac:dyDescent="0.25">
      <c r="C13" s="2082" t="s">
        <v>776</v>
      </c>
      <c r="D13" s="2082"/>
      <c r="E13" s="915" t="s">
        <v>1144</v>
      </c>
    </row>
    <row r="14" spans="2:7" ht="15" x14ac:dyDescent="0.25">
      <c r="C14" s="2082" t="s">
        <v>777</v>
      </c>
      <c r="D14" s="2096"/>
      <c r="E14" s="1132" t="s">
        <v>781</v>
      </c>
    </row>
    <row r="15" spans="2:7" ht="166.5" customHeight="1" x14ac:dyDescent="0.25">
      <c r="C15" s="2082" t="s">
        <v>778</v>
      </c>
      <c r="D15" s="2082"/>
      <c r="E15" s="916" t="s">
        <v>1332</v>
      </c>
    </row>
    <row r="16" spans="2:7" ht="36.75" customHeight="1" x14ac:dyDescent="0.25">
      <c r="C16" s="2082" t="s">
        <v>779</v>
      </c>
      <c r="D16" s="2082"/>
      <c r="E16" s="916" t="s">
        <v>4521</v>
      </c>
    </row>
    <row r="17" spans="3:5" ht="15" x14ac:dyDescent="0.25">
      <c r="C17" s="2082" t="s">
        <v>780</v>
      </c>
      <c r="D17" s="2082"/>
      <c r="E17" s="917" t="s">
        <v>857</v>
      </c>
    </row>
    <row r="18" spans="3:5" ht="30" x14ac:dyDescent="0.25">
      <c r="C18" s="2083" t="s">
        <v>782</v>
      </c>
      <c r="D18" s="2083"/>
      <c r="E18" s="910" t="s">
        <v>4139</v>
      </c>
    </row>
    <row r="19" spans="3:5" ht="30" x14ac:dyDescent="0.25">
      <c r="C19" s="2084" t="s">
        <v>783</v>
      </c>
      <c r="D19" s="2085"/>
      <c r="E19" s="917" t="s">
        <v>1333</v>
      </c>
    </row>
    <row r="20" spans="3:5" ht="15" x14ac:dyDescent="0.25">
      <c r="C20" s="2082" t="s">
        <v>784</v>
      </c>
      <c r="D20" s="2082"/>
      <c r="E20" s="916" t="s">
        <v>824</v>
      </c>
    </row>
    <row r="21" spans="3:5" ht="15" x14ac:dyDescent="0.25">
      <c r="C21" s="2086" t="s">
        <v>786</v>
      </c>
      <c r="D21" s="918" t="s">
        <v>787</v>
      </c>
      <c r="E21" s="910" t="s">
        <v>4140</v>
      </c>
    </row>
    <row r="22" spans="3:5" ht="15" x14ac:dyDescent="0.25">
      <c r="C22" s="2087"/>
      <c r="D22" s="1390" t="s">
        <v>789</v>
      </c>
      <c r="E22" s="917" t="s">
        <v>1334</v>
      </c>
    </row>
    <row r="23" spans="3:5" ht="15" x14ac:dyDescent="0.25">
      <c r="C23" s="2088" t="s">
        <v>791</v>
      </c>
      <c r="D23" s="2088"/>
      <c r="E23" s="917" t="s">
        <v>827</v>
      </c>
    </row>
    <row r="24" spans="3:5" ht="15" x14ac:dyDescent="0.25">
      <c r="C24" s="2088" t="s">
        <v>793</v>
      </c>
      <c r="D24" s="2088"/>
      <c r="E24" s="910" t="s">
        <v>1186</v>
      </c>
    </row>
    <row r="25" spans="3:5" ht="15" x14ac:dyDescent="0.25">
      <c r="C25" s="2082" t="s">
        <v>795</v>
      </c>
      <c r="D25" s="2082"/>
      <c r="E25" s="917" t="s">
        <v>23</v>
      </c>
    </row>
    <row r="26" spans="3:5" ht="15" customHeight="1" x14ac:dyDescent="0.25">
      <c r="C26" s="2083" t="s">
        <v>797</v>
      </c>
      <c r="D26" s="2083"/>
      <c r="E26" s="910" t="s">
        <v>1335</v>
      </c>
    </row>
    <row r="27" spans="3:5" ht="15" x14ac:dyDescent="0.25">
      <c r="C27" s="2089" t="s">
        <v>799</v>
      </c>
      <c r="D27" s="2090"/>
      <c r="E27" s="910" t="s">
        <v>4141</v>
      </c>
    </row>
    <row r="28" spans="3:5" ht="60" x14ac:dyDescent="0.25">
      <c r="C28" s="1391" t="s">
        <v>800</v>
      </c>
      <c r="D28" s="1392"/>
      <c r="E28" s="917" t="s">
        <v>4142</v>
      </c>
    </row>
    <row r="29" spans="3:5" ht="15" x14ac:dyDescent="0.25">
      <c r="C29" s="2091" t="s">
        <v>801</v>
      </c>
      <c r="D29" s="2092"/>
      <c r="E29" s="921"/>
    </row>
    <row r="30" spans="3:5" ht="15.75" customHeight="1" x14ac:dyDescent="0.25">
      <c r="C30" s="922"/>
      <c r="D30" s="922"/>
      <c r="E30" s="923"/>
    </row>
    <row r="31" spans="3:5" ht="23.25" customHeight="1" x14ac:dyDescent="0.25">
      <c r="C31" s="2081" t="s">
        <v>802</v>
      </c>
      <c r="D31" s="2081"/>
      <c r="E31" s="2081"/>
    </row>
    <row r="32" spans="3:5" ht="15" x14ac:dyDescent="0.25">
      <c r="C32" s="2079" t="s">
        <v>803</v>
      </c>
      <c r="D32" s="2080"/>
      <c r="E32" s="920" t="s">
        <v>4143</v>
      </c>
    </row>
    <row r="33" spans="3:5" ht="15" x14ac:dyDescent="0.25">
      <c r="C33" s="2079" t="s">
        <v>805</v>
      </c>
      <c r="D33" s="2080"/>
      <c r="E33" s="920" t="s">
        <v>4144</v>
      </c>
    </row>
    <row r="34" spans="3:5" ht="15" x14ac:dyDescent="0.25">
      <c r="C34" s="2079" t="s">
        <v>807</v>
      </c>
      <c r="D34" s="2080"/>
      <c r="E34" s="920" t="s">
        <v>1186</v>
      </c>
    </row>
    <row r="35" spans="3:5" ht="15" x14ac:dyDescent="0.25">
      <c r="C35" s="2079" t="s">
        <v>809</v>
      </c>
      <c r="D35" s="2080"/>
      <c r="E35" s="920" t="s">
        <v>1187</v>
      </c>
    </row>
    <row r="36" spans="3:5" ht="15" x14ac:dyDescent="0.25">
      <c r="C36" s="2079" t="s">
        <v>811</v>
      </c>
      <c r="D36" s="2080"/>
      <c r="E36" s="924" t="s">
        <v>4145</v>
      </c>
    </row>
  </sheetData>
  <mergeCells count="30">
    <mergeCell ref="C16:D16"/>
    <mergeCell ref="C3:E3"/>
    <mergeCell ref="C4:D4"/>
    <mergeCell ref="C5:D5"/>
    <mergeCell ref="C6:D6"/>
    <mergeCell ref="C7:D7"/>
    <mergeCell ref="C10:E10"/>
    <mergeCell ref="C11:D11"/>
    <mergeCell ref="C12:D12"/>
    <mergeCell ref="C13:D13"/>
    <mergeCell ref="C14:D14"/>
    <mergeCell ref="C15:D15"/>
    <mergeCell ref="C8:D8"/>
    <mergeCell ref="C31:E31"/>
    <mergeCell ref="C17:D17"/>
    <mergeCell ref="C18:D18"/>
    <mergeCell ref="C19:D19"/>
    <mergeCell ref="C20:D20"/>
    <mergeCell ref="C21:C22"/>
    <mergeCell ref="C23:D23"/>
    <mergeCell ref="C24:D24"/>
    <mergeCell ref="C25:D25"/>
    <mergeCell ref="C26:D26"/>
    <mergeCell ref="C27:D27"/>
    <mergeCell ref="C29:D29"/>
    <mergeCell ref="C32:D32"/>
    <mergeCell ref="C33:D33"/>
    <mergeCell ref="C34:D34"/>
    <mergeCell ref="C35:D35"/>
    <mergeCell ref="C36:D36"/>
  </mergeCells>
  <dataValidations count="7">
    <dataValidation type="list" allowBlank="1" showInputMessage="1" showErrorMessage="1" sqref="E25">
      <formula1>Tipo_operación</formula1>
    </dataValidation>
    <dataValidation type="list" allowBlank="1" showInputMessage="1" showErrorMessage="1" sqref="E14">
      <formula1>Tipo_indicador</formula1>
    </dataValidation>
    <dataValidation type="list" allowBlank="1" showInputMessage="1" showErrorMessage="1" sqref="E7">
      <formula1>Nombre_indicador_ODS</formula1>
    </dataValidation>
    <dataValidation type="list" allowBlank="1" showInputMessage="1" showErrorMessage="1" sqref="E6">
      <formula1>Numero_indicador</formula1>
    </dataValidation>
    <dataValidation type="list" allowBlank="1" showInputMessage="1" showErrorMessage="1" sqref="E5">
      <formula1>Metas_ODS</formula1>
    </dataValidation>
    <dataValidation type="list" allowBlank="1" showInputMessage="1" showErrorMessage="1" sqref="E4">
      <formula1>ODS</formula1>
    </dataValidation>
    <dataValidation allowBlank="1" showDropDown="1" showInputMessage="1" showErrorMessage="1" sqref="E13"/>
  </dataValidations>
  <hyperlinks>
    <hyperlink ref="C1" location="'3.b.1'!A1" display="REGRESAR"/>
    <hyperlink ref="E36" r:id="rId1"/>
    <hyperlink ref="E8" r:id="rId2"/>
  </hyperlinks>
  <pageMargins left="0.7" right="0.7" top="0.75" bottom="0.75" header="0.3" footer="0.3"/>
  <pageSetup orientation="portrait" r:id="rId3"/>
  <drawing r:id="rId4"/>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8">
    <tabColor rgb="FF7030A0"/>
  </sheetPr>
  <dimension ref="A1:R32"/>
  <sheetViews>
    <sheetView showGridLines="0" zoomScaleNormal="100" workbookViewId="0">
      <pane ySplit="1" topLeftCell="A2" activePane="bottomLeft" state="frozen"/>
      <selection activeCell="B1" sqref="B1"/>
      <selection pane="bottomLeft"/>
    </sheetView>
  </sheetViews>
  <sheetFormatPr baseColWidth="10" defaultColWidth="11.42578125" defaultRowHeight="11.25" x14ac:dyDescent="0.2"/>
  <cols>
    <col min="1" max="2" width="15.7109375" style="26" customWidth="1"/>
    <col min="3" max="3" width="11.85546875" style="165" customWidth="1"/>
    <col min="4" max="6" width="11.85546875" style="26" customWidth="1"/>
    <col min="7" max="16384" width="11.42578125" style="26"/>
  </cols>
  <sheetData>
    <row r="1" spans="1:18" ht="15" x14ac:dyDescent="0.25">
      <c r="A1" s="25" t="s">
        <v>730</v>
      </c>
      <c r="B1" s="121"/>
      <c r="C1" s="2077" t="s">
        <v>830</v>
      </c>
      <c r="D1" s="2077"/>
    </row>
    <row r="3" spans="1:18" ht="12.75" customHeight="1" x14ac:dyDescent="0.2">
      <c r="A3" s="2184" t="s">
        <v>732</v>
      </c>
      <c r="B3" s="2184"/>
      <c r="C3" s="2184" t="s">
        <v>1156</v>
      </c>
      <c r="D3" s="2185"/>
      <c r="E3" s="2185"/>
      <c r="F3" s="2185"/>
      <c r="G3" s="2185"/>
      <c r="H3" s="2185"/>
      <c r="I3" s="2185"/>
      <c r="J3" s="2185"/>
      <c r="K3" s="2185"/>
      <c r="L3" s="2185"/>
      <c r="M3" s="2185"/>
      <c r="N3" s="2185"/>
      <c r="O3" s="2185"/>
      <c r="P3" s="2185"/>
      <c r="Q3" s="2185"/>
      <c r="R3" s="2185"/>
    </row>
    <row r="4" spans="1:18" ht="59.25" customHeight="1" x14ac:dyDescent="0.2">
      <c r="A4" s="2184" t="s">
        <v>733</v>
      </c>
      <c r="B4" s="2184"/>
      <c r="C4" s="2184" t="s">
        <v>1143</v>
      </c>
      <c r="D4" s="2185"/>
      <c r="E4" s="2185"/>
      <c r="F4" s="2185"/>
      <c r="G4" s="2185"/>
      <c r="H4" s="2185"/>
      <c r="I4" s="2185"/>
      <c r="J4" s="2185"/>
      <c r="K4" s="2185"/>
      <c r="L4" s="2185"/>
      <c r="M4" s="2185"/>
      <c r="N4" s="2185"/>
      <c r="O4" s="2185"/>
      <c r="P4" s="2185"/>
      <c r="Q4" s="2185"/>
      <c r="R4" s="2185"/>
    </row>
    <row r="5" spans="1:18" ht="12.75" customHeight="1" x14ac:dyDescent="0.2">
      <c r="A5" s="2184" t="s">
        <v>735</v>
      </c>
      <c r="B5" s="2184"/>
      <c r="C5" s="2184" t="s">
        <v>1336</v>
      </c>
      <c r="D5" s="2185"/>
      <c r="E5" s="2185"/>
      <c r="F5" s="2185"/>
      <c r="G5" s="2185"/>
      <c r="H5" s="2185"/>
      <c r="I5" s="2185"/>
      <c r="J5" s="2185"/>
      <c r="K5" s="2185"/>
      <c r="L5" s="2185"/>
      <c r="M5" s="2185"/>
      <c r="N5" s="2185"/>
      <c r="O5" s="2185"/>
      <c r="P5" s="2185"/>
      <c r="Q5" s="2185"/>
      <c r="R5" s="2185"/>
    </row>
    <row r="6" spans="1:18" ht="12.75" customHeight="1" x14ac:dyDescent="0.2">
      <c r="A6" s="2184" t="s">
        <v>815</v>
      </c>
      <c r="B6" s="2185"/>
      <c r="C6" s="2184"/>
      <c r="D6" s="2185"/>
      <c r="E6" s="2185"/>
      <c r="F6" s="2185"/>
      <c r="G6" s="2185"/>
      <c r="H6" s="2185"/>
      <c r="I6" s="2185"/>
      <c r="J6" s="2185"/>
      <c r="K6" s="2185"/>
      <c r="L6" s="2185"/>
      <c r="M6" s="2185"/>
      <c r="N6" s="2185"/>
      <c r="O6" s="2185"/>
      <c r="P6" s="2185"/>
      <c r="Q6" s="2185"/>
      <c r="R6" s="2185"/>
    </row>
    <row r="7" spans="1:18" x14ac:dyDescent="0.2">
      <c r="A7" s="29"/>
    </row>
    <row r="8" spans="1:18" x14ac:dyDescent="0.2">
      <c r="A8" s="28"/>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row r="30" spans="1:1" x14ac:dyDescent="0.2">
      <c r="A30" s="29"/>
    </row>
    <row r="31" spans="1:1" x14ac:dyDescent="0.2">
      <c r="A31" s="29"/>
    </row>
    <row r="32" spans="1:1" x14ac:dyDescent="0.2">
      <c r="A32" s="29"/>
    </row>
  </sheetData>
  <mergeCells count="10">
    <mergeCell ref="A6:B6"/>
    <mergeCell ref="C6:R6"/>
    <mergeCell ref="C9:P10"/>
    <mergeCell ref="C1:D1"/>
    <mergeCell ref="A3:B3"/>
    <mergeCell ref="C3:R3"/>
    <mergeCell ref="A4:B4"/>
    <mergeCell ref="C4:R4"/>
    <mergeCell ref="A5:B5"/>
    <mergeCell ref="C5:R5"/>
  </mergeCells>
  <hyperlinks>
    <hyperlink ref="A1" location="'ODS 3.'!A1" display="REGRESAR"/>
    <hyperlink ref="C1" location="'Metadato 3.b.2'!A1" display="VER METADATO"/>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9">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2.42578125" style="26" customWidth="1"/>
    <col min="2" max="2" width="26.42578125" style="26" customWidth="1"/>
    <col min="3" max="3" width="24" style="26" customWidth="1"/>
    <col min="4" max="4" width="78.4257812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913</v>
      </c>
    </row>
    <row r="4" spans="1:6" ht="18" customHeight="1" x14ac:dyDescent="0.2">
      <c r="A4" s="93"/>
      <c r="B4" s="2082" t="s">
        <v>856</v>
      </c>
      <c r="C4" s="2082"/>
      <c r="D4" s="49" t="s">
        <v>18</v>
      </c>
    </row>
    <row r="5" spans="1:6" ht="133.5" customHeight="1" x14ac:dyDescent="0.2">
      <c r="B5" s="2082" t="s">
        <v>769</v>
      </c>
      <c r="C5" s="2082"/>
      <c r="D5" s="49" t="s">
        <v>105</v>
      </c>
    </row>
    <row r="6" spans="1:6" ht="15" x14ac:dyDescent="0.2">
      <c r="B6" s="2082" t="s">
        <v>770</v>
      </c>
      <c r="C6" s="2082"/>
      <c r="D6" s="50" t="s">
        <v>184</v>
      </c>
    </row>
    <row r="7" spans="1:6" ht="30" x14ac:dyDescent="0.2">
      <c r="B7" s="2083" t="s">
        <v>771</v>
      </c>
      <c r="C7" s="2083"/>
      <c r="D7" s="94" t="s">
        <v>185</v>
      </c>
    </row>
    <row r="8" spans="1:6" s="903" customFormat="1" ht="15" x14ac:dyDescent="0.2">
      <c r="B8" s="2083" t="s">
        <v>4617</v>
      </c>
      <c r="C8" s="2083"/>
      <c r="D8" s="1285" t="s">
        <v>4668</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348"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3.b.2'!A1" display="REGRESAR"/>
    <hyperlink ref="D8" r:id="rId1"/>
  </hyperlinks>
  <pageMargins left="0.7" right="0.7" top="0.75" bottom="0.75" header="0.3" footer="0.3"/>
  <pageSetup orientation="portrait"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0">
    <tabColor theme="5"/>
  </sheetPr>
  <dimension ref="A1:R12"/>
  <sheetViews>
    <sheetView showGridLines="0" zoomScaleNormal="100" workbookViewId="0">
      <pane ySplit="1" topLeftCell="A2" activePane="bottomLeft" state="frozen"/>
      <selection activeCell="B1" sqref="B1"/>
      <selection pane="bottomLeft"/>
    </sheetView>
  </sheetViews>
  <sheetFormatPr baseColWidth="10" defaultColWidth="11.42578125" defaultRowHeight="11.25" x14ac:dyDescent="0.2"/>
  <cols>
    <col min="1" max="2" width="15.140625" style="26" customWidth="1"/>
    <col min="3" max="3" width="11.5703125" style="165" customWidth="1"/>
    <col min="4" max="8" width="11.5703125" style="26" customWidth="1"/>
    <col min="9" max="16384" width="11.42578125" style="26"/>
  </cols>
  <sheetData>
    <row r="1" spans="1:18" ht="15" x14ac:dyDescent="0.25">
      <c r="A1" s="25" t="s">
        <v>730</v>
      </c>
      <c r="B1" s="121"/>
      <c r="C1" s="2077" t="s">
        <v>830</v>
      </c>
      <c r="D1" s="2077"/>
    </row>
    <row r="3" spans="1:18" ht="12.75" customHeight="1" x14ac:dyDescent="0.2">
      <c r="A3" s="2184" t="s">
        <v>732</v>
      </c>
      <c r="B3" s="2184"/>
      <c r="C3" s="2184" t="s">
        <v>1156</v>
      </c>
      <c r="D3" s="2185"/>
      <c r="E3" s="2185"/>
      <c r="F3" s="2185"/>
      <c r="G3" s="2185"/>
      <c r="H3" s="2185"/>
      <c r="I3" s="2185"/>
      <c r="J3" s="2185"/>
      <c r="K3" s="2185"/>
      <c r="L3" s="2185"/>
      <c r="M3" s="2185"/>
      <c r="N3" s="2185"/>
      <c r="O3" s="2185"/>
      <c r="P3" s="2185"/>
      <c r="Q3" s="2185"/>
      <c r="R3" s="2185"/>
    </row>
    <row r="4" spans="1:18" ht="54" customHeight="1" x14ac:dyDescent="0.2">
      <c r="A4" s="2184" t="s">
        <v>733</v>
      </c>
      <c r="B4" s="2184"/>
      <c r="C4" s="2184" t="s">
        <v>1143</v>
      </c>
      <c r="D4" s="2185"/>
      <c r="E4" s="2185"/>
      <c r="F4" s="2185"/>
      <c r="G4" s="2185"/>
      <c r="H4" s="2185"/>
      <c r="I4" s="2185"/>
      <c r="J4" s="2185"/>
      <c r="K4" s="2185"/>
      <c r="L4" s="2185"/>
      <c r="M4" s="2185"/>
      <c r="N4" s="2185"/>
      <c r="O4" s="2185"/>
      <c r="P4" s="2185"/>
      <c r="Q4" s="2185"/>
      <c r="R4" s="2185"/>
    </row>
    <row r="5" spans="1:18" ht="12.75" customHeight="1" x14ac:dyDescent="0.2">
      <c r="A5" s="2184" t="s">
        <v>735</v>
      </c>
      <c r="B5" s="2184"/>
      <c r="C5" s="2184" t="s">
        <v>1337</v>
      </c>
      <c r="D5" s="2185"/>
      <c r="E5" s="2185"/>
      <c r="F5" s="2185"/>
      <c r="G5" s="2185"/>
      <c r="H5" s="2185"/>
      <c r="I5" s="2185"/>
      <c r="J5" s="2185"/>
      <c r="K5" s="2185"/>
      <c r="L5" s="2185"/>
      <c r="M5" s="2185"/>
      <c r="N5" s="2185"/>
      <c r="O5" s="2185"/>
      <c r="P5" s="2185"/>
      <c r="Q5" s="2185"/>
      <c r="R5" s="2185"/>
    </row>
    <row r="6" spans="1:18" ht="15" x14ac:dyDescent="0.2">
      <c r="A6" s="2184" t="s">
        <v>815</v>
      </c>
      <c r="B6" s="2185"/>
      <c r="C6" s="2184"/>
      <c r="D6" s="2185"/>
      <c r="E6" s="2185"/>
      <c r="F6" s="2185"/>
      <c r="G6" s="2185"/>
      <c r="H6" s="2185"/>
      <c r="I6" s="2185"/>
      <c r="J6" s="2185"/>
      <c r="K6" s="2185"/>
      <c r="L6" s="2185"/>
      <c r="M6" s="2185"/>
      <c r="N6" s="2185"/>
      <c r="O6" s="2185"/>
      <c r="P6" s="2185"/>
      <c r="Q6" s="2185"/>
      <c r="R6" s="2185"/>
    </row>
    <row r="7" spans="1:18" x14ac:dyDescent="0.2">
      <c r="A7" s="29"/>
    </row>
    <row r="8" spans="1:18" ht="11.25" customHeight="1"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sheetData>
  <mergeCells count="10">
    <mergeCell ref="A6:B6"/>
    <mergeCell ref="C6:R6"/>
    <mergeCell ref="C9:P10"/>
    <mergeCell ref="C1:D1"/>
    <mergeCell ref="A3:B3"/>
    <mergeCell ref="C3:R3"/>
    <mergeCell ref="A4:B4"/>
    <mergeCell ref="C4:R4"/>
    <mergeCell ref="A5:B5"/>
    <mergeCell ref="C5:R5"/>
  </mergeCells>
  <hyperlinks>
    <hyperlink ref="A1" location="'ODS 3.'!A1" display="REGRESAR"/>
    <hyperlink ref="C1" location="'Metadato 3.b.3'!A1" display="VER METADATO"/>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1">
    <tabColor theme="0" tint="-0.499984740745262"/>
  </sheetPr>
  <dimension ref="A1:F37"/>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767</v>
      </c>
    </row>
    <row r="4" spans="1:6" ht="15.75" x14ac:dyDescent="0.2">
      <c r="A4" s="93"/>
      <c r="B4" s="2082" t="s">
        <v>856</v>
      </c>
      <c r="C4" s="2082"/>
      <c r="D4" s="910" t="s">
        <v>18</v>
      </c>
    </row>
    <row r="5" spans="1:6" ht="135" x14ac:dyDescent="0.2">
      <c r="B5" s="2082" t="s">
        <v>769</v>
      </c>
      <c r="C5" s="2082"/>
      <c r="D5" s="910" t="s">
        <v>105</v>
      </c>
    </row>
    <row r="6" spans="1:6" ht="15" x14ac:dyDescent="0.2">
      <c r="B6" s="2082" t="s">
        <v>770</v>
      </c>
      <c r="C6" s="2082"/>
      <c r="D6" s="911" t="s">
        <v>187</v>
      </c>
    </row>
    <row r="7" spans="1:6" ht="32.25" customHeight="1" x14ac:dyDescent="0.2">
      <c r="B7" s="2083" t="s">
        <v>771</v>
      </c>
      <c r="C7" s="2083"/>
      <c r="D7" s="912" t="s">
        <v>188</v>
      </c>
    </row>
    <row r="8" spans="1:6" s="903" customFormat="1" ht="15" x14ac:dyDescent="0.2">
      <c r="B8" s="2083" t="s">
        <v>4617</v>
      </c>
      <c r="C8" s="2083"/>
      <c r="D8" s="1285" t="s">
        <v>4669</v>
      </c>
    </row>
    <row r="9" spans="1:6" ht="15" x14ac:dyDescent="0.25">
      <c r="B9" s="913"/>
      <c r="C9" s="913"/>
      <c r="D9" s="913"/>
    </row>
    <row r="10" spans="1:6" ht="23.25" customHeight="1" x14ac:dyDescent="0.2">
      <c r="B10" s="2081" t="s">
        <v>772</v>
      </c>
      <c r="C10" s="2081"/>
      <c r="D10" s="2081"/>
    </row>
    <row r="11" spans="1:6" ht="15" x14ac:dyDescent="0.2">
      <c r="B11" s="2093" t="s">
        <v>773</v>
      </c>
      <c r="C11" s="2094"/>
      <c r="D11" s="910"/>
    </row>
    <row r="12" spans="1:6" ht="15" customHeight="1" x14ac:dyDescent="0.2">
      <c r="B12" s="2095" t="s">
        <v>775</v>
      </c>
      <c r="C12" s="2095"/>
      <c r="D12" s="129" t="s">
        <v>5813</v>
      </c>
    </row>
    <row r="13" spans="1:6" ht="15" x14ac:dyDescent="0.2">
      <c r="B13" s="2082" t="s">
        <v>776</v>
      </c>
      <c r="C13" s="2082"/>
      <c r="D13" s="915" t="s">
        <v>1148</v>
      </c>
    </row>
    <row r="14" spans="1:6" ht="15" x14ac:dyDescent="0.2">
      <c r="B14" s="2082" t="s">
        <v>777</v>
      </c>
      <c r="C14" s="2096"/>
      <c r="D14" s="915" t="s">
        <v>5814</v>
      </c>
    </row>
    <row r="15" spans="1:6" ht="75" x14ac:dyDescent="0.2">
      <c r="B15" s="2082" t="s">
        <v>778</v>
      </c>
      <c r="C15" s="2082"/>
      <c r="D15" s="910" t="s">
        <v>5815</v>
      </c>
    </row>
    <row r="16" spans="1:6" ht="45" x14ac:dyDescent="0.2">
      <c r="B16" s="2082" t="s">
        <v>779</v>
      </c>
      <c r="C16" s="2082"/>
      <c r="D16" s="910" t="s">
        <v>5816</v>
      </c>
    </row>
    <row r="17" spans="2:4" ht="15" x14ac:dyDescent="0.2">
      <c r="B17" s="2082" t="s">
        <v>780</v>
      </c>
      <c r="C17" s="2082"/>
      <c r="D17" s="919" t="s">
        <v>781</v>
      </c>
    </row>
    <row r="18" spans="2:4" ht="30" x14ac:dyDescent="0.2">
      <c r="B18" s="2083" t="s">
        <v>782</v>
      </c>
      <c r="C18" s="2083"/>
      <c r="D18" s="910" t="s">
        <v>5817</v>
      </c>
    </row>
    <row r="19" spans="2:4" ht="15" customHeight="1" x14ac:dyDescent="0.2">
      <c r="B19" s="2084" t="s">
        <v>783</v>
      </c>
      <c r="C19" s="2085"/>
      <c r="D19" s="919" t="s">
        <v>5818</v>
      </c>
    </row>
    <row r="20" spans="2:4" ht="15" x14ac:dyDescent="0.2">
      <c r="B20" s="2082" t="s">
        <v>784</v>
      </c>
      <c r="C20" s="2082"/>
      <c r="D20" s="910"/>
    </row>
    <row r="21" spans="2:4" ht="15" x14ac:dyDescent="0.2">
      <c r="B21" s="2086" t="s">
        <v>786</v>
      </c>
      <c r="C21" s="918" t="s">
        <v>787</v>
      </c>
      <c r="D21" s="910" t="s">
        <v>824</v>
      </c>
    </row>
    <row r="22" spans="2:4" ht="15" x14ac:dyDescent="0.2">
      <c r="B22" s="2087"/>
      <c r="C22" s="1751" t="s">
        <v>789</v>
      </c>
      <c r="D22" s="919" t="s">
        <v>1454</v>
      </c>
    </row>
    <row r="23" spans="2:4" ht="15" x14ac:dyDescent="0.2">
      <c r="B23" s="2088" t="s">
        <v>791</v>
      </c>
      <c r="C23" s="2088"/>
      <c r="D23" s="910" t="s">
        <v>5819</v>
      </c>
    </row>
    <row r="24" spans="2:4" ht="30" x14ac:dyDescent="0.2">
      <c r="B24" s="2088" t="s">
        <v>793</v>
      </c>
      <c r="C24" s="2088"/>
      <c r="D24" s="910" t="s">
        <v>5820</v>
      </c>
    </row>
    <row r="25" spans="2:4" ht="15" x14ac:dyDescent="0.2">
      <c r="B25" s="2082" t="s">
        <v>795</v>
      </c>
      <c r="C25" s="2082"/>
      <c r="D25" s="917" t="s">
        <v>23</v>
      </c>
    </row>
    <row r="26" spans="2:4" ht="15" customHeight="1" x14ac:dyDescent="0.2">
      <c r="B26" s="2083" t="s">
        <v>797</v>
      </c>
      <c r="C26" s="2083"/>
      <c r="D26" s="910" t="s">
        <v>5821</v>
      </c>
    </row>
    <row r="27" spans="2:4" ht="15" x14ac:dyDescent="0.2">
      <c r="B27" s="2089" t="s">
        <v>799</v>
      </c>
      <c r="C27" s="2090"/>
      <c r="D27" s="910" t="s">
        <v>5822</v>
      </c>
    </row>
    <row r="28" spans="2:4" ht="45" x14ac:dyDescent="0.2">
      <c r="B28" s="1752" t="s">
        <v>800</v>
      </c>
      <c r="C28" s="1753"/>
      <c r="D28" s="910" t="s">
        <v>5823</v>
      </c>
    </row>
    <row r="29" spans="2:4" ht="15" x14ac:dyDescent="0.2">
      <c r="B29" s="2091" t="s">
        <v>801</v>
      </c>
      <c r="C29" s="2092"/>
      <c r="D29" s="921" t="s">
        <v>5824</v>
      </c>
    </row>
    <row r="30" spans="2:4" ht="15" x14ac:dyDescent="0.2">
      <c r="B30" s="1777"/>
      <c r="C30" s="1777"/>
      <c r="D30" s="1778"/>
    </row>
    <row r="31" spans="2:4" ht="23.25" customHeight="1" x14ac:dyDescent="0.2">
      <c r="B31" s="922"/>
      <c r="C31" s="922"/>
      <c r="D31" s="923"/>
    </row>
    <row r="32" spans="2:4" ht="15" x14ac:dyDescent="0.2">
      <c r="B32" s="2081" t="s">
        <v>802</v>
      </c>
      <c r="C32" s="2081"/>
      <c r="D32" s="2081"/>
    </row>
    <row r="33" spans="2:4" ht="15" x14ac:dyDescent="0.2">
      <c r="B33" s="2079" t="s">
        <v>803</v>
      </c>
      <c r="C33" s="2080"/>
      <c r="D33" s="919" t="s">
        <v>5803</v>
      </c>
    </row>
    <row r="34" spans="2:4" ht="15" x14ac:dyDescent="0.2">
      <c r="B34" s="2079" t="s">
        <v>805</v>
      </c>
      <c r="C34" s="2080"/>
      <c r="D34" s="919" t="s">
        <v>5825</v>
      </c>
    </row>
    <row r="35" spans="2:4" ht="15" x14ac:dyDescent="0.2">
      <c r="B35" s="2079" t="s">
        <v>807</v>
      </c>
      <c r="C35" s="2080"/>
      <c r="D35" s="130" t="s">
        <v>1338</v>
      </c>
    </row>
    <row r="36" spans="2:4" ht="15" x14ac:dyDescent="0.2">
      <c r="B36" s="2079" t="s">
        <v>809</v>
      </c>
      <c r="C36" s="2080"/>
      <c r="D36" s="131" t="s">
        <v>1339</v>
      </c>
    </row>
    <row r="37" spans="2:4" ht="15" x14ac:dyDescent="0.2">
      <c r="B37" s="2079" t="s">
        <v>811</v>
      </c>
      <c r="C37" s="2080"/>
      <c r="D37" s="218" t="s">
        <v>1340</v>
      </c>
    </row>
  </sheetData>
  <mergeCells count="30">
    <mergeCell ref="B37:C37"/>
    <mergeCell ref="B16:C16"/>
    <mergeCell ref="B3:D3"/>
    <mergeCell ref="B4:C4"/>
    <mergeCell ref="B5:C5"/>
    <mergeCell ref="B6:C6"/>
    <mergeCell ref="B7:C7"/>
    <mergeCell ref="B10:D10"/>
    <mergeCell ref="B11:C11"/>
    <mergeCell ref="B12:C12"/>
    <mergeCell ref="B13:C13"/>
    <mergeCell ref="B14:C14"/>
    <mergeCell ref="B15:C15"/>
    <mergeCell ref="B8:C8"/>
    <mergeCell ref="B17:C17"/>
    <mergeCell ref="B18:C18"/>
    <mergeCell ref="B19:C19"/>
    <mergeCell ref="B20:C20"/>
    <mergeCell ref="B21:B22"/>
    <mergeCell ref="B23:C23"/>
    <mergeCell ref="B24:C24"/>
    <mergeCell ref="B34:C34"/>
    <mergeCell ref="B35:C35"/>
    <mergeCell ref="B36:C36"/>
    <mergeCell ref="B32:D32"/>
    <mergeCell ref="B25:C25"/>
    <mergeCell ref="B26:C26"/>
    <mergeCell ref="B27:C27"/>
    <mergeCell ref="B29:C29"/>
    <mergeCell ref="B33:C33"/>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3.b.3'!A1" display="REGRESAR"/>
    <hyperlink ref="D37" r:id="rId1"/>
    <hyperlink ref="D8" r:id="rId2"/>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2"/>
  <dimension ref="A1:BO43"/>
  <sheetViews>
    <sheetView showGridLines="0" zoomScaleNormal="100" workbookViewId="0">
      <pane ySplit="1" topLeftCell="A8" activePane="bottomLeft" state="frozen"/>
      <selection pane="bottomLeft" activeCell="C9" sqref="C9:M9"/>
    </sheetView>
  </sheetViews>
  <sheetFormatPr baseColWidth="10" defaultColWidth="11.42578125" defaultRowHeight="11.25" x14ac:dyDescent="0.2"/>
  <cols>
    <col min="1" max="1" width="15.5703125" style="26" customWidth="1"/>
    <col min="2" max="2" width="15.5703125" style="165" customWidth="1"/>
    <col min="3" max="4" width="9" style="26" customWidth="1"/>
    <col min="5" max="5" width="1.5703125" style="26" customWidth="1"/>
    <col min="6" max="6" width="9" style="26" customWidth="1"/>
    <col min="7" max="7" width="9.5703125" style="26" customWidth="1"/>
    <col min="8" max="8" width="1.85546875" style="26" customWidth="1"/>
    <col min="9" max="9" width="9.5703125" style="26" customWidth="1"/>
    <col min="10" max="10" width="11.85546875" style="26" customWidth="1"/>
    <col min="11" max="11" width="1.42578125" style="26" customWidth="1"/>
    <col min="12" max="29" width="13.7109375" style="26" customWidth="1"/>
    <col min="30" max="30" width="7.85546875" style="26" bestFit="1" customWidth="1"/>
    <col min="31" max="31" width="11.42578125" style="26"/>
    <col min="32" max="32" width="2.85546875" style="26" customWidth="1"/>
    <col min="33" max="34" width="11.42578125" style="26"/>
    <col min="35" max="35" width="2.28515625" style="26" customWidth="1"/>
    <col min="36" max="37" width="11.42578125" style="26"/>
    <col min="38" max="38" width="2.7109375" style="26" customWidth="1"/>
    <col min="39" max="40" width="11.42578125" style="26"/>
    <col min="41" max="41" width="1.7109375" style="26" customWidth="1"/>
    <col min="42" max="43" width="11.42578125" style="26"/>
    <col min="44" max="44" width="1.28515625" style="26" customWidth="1"/>
    <col min="45" max="46" width="11.42578125" style="26"/>
    <col min="47" max="47" width="1.5703125" style="26" customWidth="1"/>
    <col min="48" max="49" width="11.42578125" style="26"/>
    <col min="50" max="50" width="1.85546875" style="26" customWidth="1"/>
    <col min="51" max="52" width="11.42578125" style="26"/>
    <col min="53" max="53" width="1.7109375" style="26" customWidth="1"/>
    <col min="54" max="55" width="11.42578125" style="26"/>
    <col min="56" max="56" width="1.7109375" style="26" customWidth="1"/>
    <col min="57" max="58" width="11.42578125" style="26"/>
    <col min="59" max="59" width="1.42578125" style="26" customWidth="1"/>
    <col min="60" max="61" width="11.42578125" style="26"/>
    <col min="62" max="62" width="1.5703125" style="26" customWidth="1"/>
    <col min="63" max="64" width="11.42578125" style="26"/>
    <col min="65" max="65" width="2.5703125" style="26" customWidth="1"/>
    <col min="66" max="16384" width="11.42578125" style="26"/>
  </cols>
  <sheetData>
    <row r="1" spans="1:67" ht="15" x14ac:dyDescent="0.25">
      <c r="A1" s="25" t="s">
        <v>730</v>
      </c>
      <c r="B1" s="236"/>
      <c r="C1" s="2077" t="s">
        <v>830</v>
      </c>
      <c r="D1" s="2077"/>
    </row>
    <row r="2" spans="1:67" x14ac:dyDescent="0.2">
      <c r="D2" s="84"/>
      <c r="E2" s="84"/>
      <c r="F2" s="84"/>
      <c r="G2" s="84"/>
      <c r="H2" s="84"/>
      <c r="I2" s="84"/>
      <c r="J2" s="84"/>
      <c r="K2" s="84"/>
      <c r="L2" s="84"/>
      <c r="M2" s="84"/>
      <c r="N2" s="84"/>
      <c r="O2" s="84"/>
      <c r="P2" s="84"/>
      <c r="Q2" s="84"/>
      <c r="R2" s="84"/>
      <c r="S2" s="84"/>
      <c r="T2" s="84"/>
    </row>
    <row r="3" spans="1:67" ht="15" customHeight="1" x14ac:dyDescent="0.2">
      <c r="A3" s="2184" t="s">
        <v>732</v>
      </c>
      <c r="B3" s="2184"/>
      <c r="C3" s="2223" t="s">
        <v>1156</v>
      </c>
      <c r="D3" s="2226"/>
      <c r="E3" s="2226"/>
      <c r="F3" s="2226"/>
      <c r="G3" s="2226"/>
      <c r="H3" s="2226"/>
      <c r="I3" s="2226"/>
      <c r="J3" s="2226"/>
      <c r="K3" s="2226"/>
      <c r="L3" s="2226"/>
      <c r="M3" s="2226"/>
      <c r="N3" s="2226"/>
      <c r="O3" s="2226"/>
      <c r="P3" s="2226"/>
      <c r="Q3" s="2226"/>
      <c r="R3" s="2226"/>
      <c r="S3" s="349"/>
      <c r="T3" s="349"/>
      <c r="U3" s="349"/>
      <c r="V3" s="349"/>
      <c r="W3" s="349"/>
      <c r="X3" s="349"/>
      <c r="Y3" s="349"/>
      <c r="Z3" s="349"/>
      <c r="AA3" s="349"/>
      <c r="AB3" s="350"/>
    </row>
    <row r="4" spans="1:67" ht="25.5" customHeight="1" x14ac:dyDescent="0.2">
      <c r="A4" s="2184" t="s">
        <v>733</v>
      </c>
      <c r="B4" s="2184"/>
      <c r="C4" s="2223" t="s">
        <v>1150</v>
      </c>
      <c r="D4" s="2246"/>
      <c r="E4" s="2246"/>
      <c r="F4" s="2246"/>
      <c r="G4" s="2246"/>
      <c r="H4" s="2246"/>
      <c r="I4" s="2246"/>
      <c r="J4" s="2246"/>
      <c r="K4" s="2246"/>
      <c r="L4" s="2246"/>
      <c r="M4" s="2246"/>
      <c r="N4" s="2246"/>
      <c r="O4" s="2246"/>
      <c r="P4" s="2246"/>
      <c r="Q4" s="2246"/>
      <c r="R4" s="2246"/>
      <c r="S4" s="351"/>
      <c r="T4" s="351"/>
      <c r="U4" s="351"/>
      <c r="V4" s="351"/>
      <c r="W4" s="351"/>
      <c r="X4" s="351"/>
      <c r="Y4" s="351"/>
      <c r="Z4" s="351"/>
      <c r="AA4" s="351"/>
      <c r="AB4" s="352"/>
    </row>
    <row r="5" spans="1:67" ht="15" customHeight="1" x14ac:dyDescent="0.2">
      <c r="A5" s="2184" t="s">
        <v>735</v>
      </c>
      <c r="B5" s="2184"/>
      <c r="C5" s="2223" t="s">
        <v>1341</v>
      </c>
      <c r="D5" s="2246"/>
      <c r="E5" s="2246"/>
      <c r="F5" s="2246"/>
      <c r="G5" s="2246"/>
      <c r="H5" s="2246"/>
      <c r="I5" s="2246"/>
      <c r="J5" s="2246"/>
      <c r="K5" s="2246"/>
      <c r="L5" s="2246"/>
      <c r="M5" s="2246"/>
      <c r="N5" s="2246"/>
      <c r="O5" s="2246"/>
      <c r="P5" s="2246"/>
      <c r="Q5" s="2246"/>
      <c r="R5" s="2246"/>
      <c r="S5" s="351"/>
      <c r="T5" s="351"/>
      <c r="U5" s="351"/>
      <c r="V5" s="351"/>
      <c r="W5" s="351"/>
      <c r="X5" s="351"/>
      <c r="Y5" s="351"/>
      <c r="Z5" s="351"/>
      <c r="AA5" s="351"/>
      <c r="AB5" s="352"/>
    </row>
    <row r="6" spans="1:67" ht="15" customHeight="1" x14ac:dyDescent="0.2">
      <c r="A6" s="2184" t="s">
        <v>815</v>
      </c>
      <c r="B6" s="2185"/>
      <c r="C6" s="2223" t="s">
        <v>1342</v>
      </c>
      <c r="D6" s="2246"/>
      <c r="E6" s="2246"/>
      <c r="F6" s="2246"/>
      <c r="G6" s="2246"/>
      <c r="H6" s="2246"/>
      <c r="I6" s="2246"/>
      <c r="J6" s="2246"/>
      <c r="K6" s="2246"/>
      <c r="L6" s="2246"/>
      <c r="M6" s="2246"/>
      <c r="N6" s="2246"/>
      <c r="O6" s="2246"/>
      <c r="P6" s="2246"/>
      <c r="Q6" s="2246"/>
      <c r="R6" s="2246"/>
      <c r="S6" s="351"/>
      <c r="T6" s="351"/>
      <c r="U6" s="351"/>
      <c r="V6" s="351"/>
      <c r="W6" s="351"/>
      <c r="X6" s="351"/>
      <c r="Y6" s="351"/>
      <c r="Z6" s="351"/>
      <c r="AA6" s="351"/>
      <c r="AB6" s="352"/>
    </row>
    <row r="7" spans="1:67" x14ac:dyDescent="0.2">
      <c r="B7" s="26"/>
    </row>
    <row r="8" spans="1:67" x14ac:dyDescent="0.2">
      <c r="B8" s="26"/>
    </row>
    <row r="9" spans="1:67" ht="22.5" customHeight="1" x14ac:dyDescent="0.2">
      <c r="B9" s="353"/>
      <c r="C9" s="2249" t="s">
        <v>4607</v>
      </c>
      <c r="D9" s="2249"/>
      <c r="E9" s="2249"/>
      <c r="F9" s="2249"/>
      <c r="G9" s="2249"/>
      <c r="H9" s="2249"/>
      <c r="I9" s="2249"/>
      <c r="J9" s="2249"/>
      <c r="K9" s="2249"/>
      <c r="L9" s="2249"/>
      <c r="M9" s="2249"/>
      <c r="N9" s="354"/>
      <c r="O9" s="354"/>
      <c r="P9" s="354"/>
      <c r="Q9" s="354"/>
      <c r="R9" s="354"/>
      <c r="S9" s="354"/>
      <c r="T9" s="354"/>
      <c r="U9" s="354"/>
      <c r="V9" s="354"/>
      <c r="W9" s="354"/>
      <c r="X9" s="354"/>
      <c r="Y9" s="354"/>
      <c r="Z9" s="354"/>
      <c r="AA9" s="354"/>
      <c r="AB9" s="354"/>
      <c r="AC9" s="354"/>
      <c r="AD9" s="354"/>
      <c r="AE9" s="354"/>
      <c r="AF9" s="354"/>
      <c r="AG9" s="354"/>
      <c r="AH9" s="354"/>
      <c r="AI9" s="354"/>
      <c r="AJ9" s="354"/>
      <c r="AK9" s="354"/>
      <c r="AL9" s="354"/>
      <c r="AM9" s="354"/>
      <c r="AN9" s="354"/>
      <c r="AO9" s="354"/>
      <c r="AP9" s="354"/>
      <c r="AQ9" s="354"/>
      <c r="AR9" s="354"/>
      <c r="AS9" s="354"/>
      <c r="AT9" s="354"/>
      <c r="AU9" s="354"/>
      <c r="AV9" s="354"/>
      <c r="AW9" s="354"/>
      <c r="AX9" s="354"/>
      <c r="AY9" s="354"/>
      <c r="AZ9" s="354"/>
      <c r="BA9" s="354"/>
      <c r="BB9" s="354"/>
      <c r="BC9" s="354"/>
      <c r="BD9" s="354"/>
      <c r="BE9" s="354"/>
      <c r="BF9" s="354"/>
      <c r="BG9" s="354"/>
      <c r="BH9" s="354"/>
      <c r="BI9" s="354"/>
      <c r="BJ9" s="354"/>
      <c r="BK9" s="354"/>
      <c r="BL9" s="354"/>
      <c r="BM9" s="354"/>
      <c r="BN9" s="354"/>
      <c r="BO9" s="354"/>
    </row>
    <row r="10" spans="1:67" ht="29.25" customHeight="1" x14ac:dyDescent="0.2">
      <c r="C10" s="2247" t="s">
        <v>739</v>
      </c>
      <c r="D10" s="2250" t="s">
        <v>4608</v>
      </c>
      <c r="E10" s="1411"/>
      <c r="F10" s="2252" t="s">
        <v>4609</v>
      </c>
      <c r="G10" s="2252"/>
      <c r="H10" s="1411"/>
      <c r="I10" s="2252" t="s">
        <v>1343</v>
      </c>
      <c r="J10" s="2252"/>
      <c r="K10" s="1411"/>
      <c r="L10" s="2252" t="s">
        <v>1344</v>
      </c>
      <c r="M10" s="2252"/>
    </row>
    <row r="11" spans="1:67" ht="42.75" customHeight="1" x14ac:dyDescent="0.2">
      <c r="C11" s="2248"/>
      <c r="D11" s="2251"/>
      <c r="E11" s="1412"/>
      <c r="F11" s="1412" t="s">
        <v>879</v>
      </c>
      <c r="G11" s="1412" t="s">
        <v>4610</v>
      </c>
      <c r="H11" s="1412"/>
      <c r="I11" s="1412" t="s">
        <v>879</v>
      </c>
      <c r="J11" s="1412" t="s">
        <v>4610</v>
      </c>
      <c r="K11" s="1412"/>
      <c r="L11" s="1412" t="s">
        <v>879</v>
      </c>
      <c r="M11" s="1412" t="s">
        <v>4610</v>
      </c>
    </row>
    <row r="12" spans="1:67" ht="12.75" x14ac:dyDescent="0.2">
      <c r="C12" s="1270">
        <v>2010</v>
      </c>
      <c r="D12" s="1271">
        <v>4538307</v>
      </c>
      <c r="E12" s="1270"/>
      <c r="F12" s="1272">
        <f t="shared" ref="F12:F20" si="0">+L12+I12</f>
        <v>31131</v>
      </c>
      <c r="G12" s="474">
        <f t="shared" ref="G12:G20" si="1">+F12/D12*10000</f>
        <v>68.596064567690107</v>
      </c>
      <c r="H12" s="1272"/>
      <c r="I12" s="1272">
        <v>19739</v>
      </c>
      <c r="J12" s="1273">
        <f>+I12/D12*10000</f>
        <v>43.494192878533774</v>
      </c>
      <c r="K12" s="1272"/>
      <c r="L12" s="1272">
        <v>11392</v>
      </c>
      <c r="M12" s="474">
        <f>+L12/D12*10000</f>
        <v>25.101871689156329</v>
      </c>
    </row>
    <row r="13" spans="1:67" ht="12.75" x14ac:dyDescent="0.2">
      <c r="C13" s="1270">
        <v>2011</v>
      </c>
      <c r="D13" s="1271">
        <v>4592346</v>
      </c>
      <c r="E13" s="1270"/>
      <c r="F13" s="1272">
        <f t="shared" si="0"/>
        <v>32140</v>
      </c>
      <c r="G13" s="474">
        <f t="shared" si="1"/>
        <v>69.986015862045235</v>
      </c>
      <c r="H13" s="1272"/>
      <c r="I13" s="1272">
        <v>20275</v>
      </c>
      <c r="J13" s="1273">
        <f t="shared" ref="J13:J20" si="2">+I13/D13*10000</f>
        <v>44.149547965244778</v>
      </c>
      <c r="K13" s="1272"/>
      <c r="L13" s="1272">
        <v>11865</v>
      </c>
      <c r="M13" s="474">
        <f t="shared" ref="M13:M20" si="3">+L13/D13*10000</f>
        <v>25.83646789680046</v>
      </c>
    </row>
    <row r="14" spans="1:67" ht="12.75" customHeight="1" x14ac:dyDescent="0.2">
      <c r="C14" s="1270">
        <v>2012</v>
      </c>
      <c r="D14" s="1271">
        <v>4651166</v>
      </c>
      <c r="E14" s="1270"/>
      <c r="F14" s="1272">
        <f t="shared" si="0"/>
        <v>32199</v>
      </c>
      <c r="G14" s="474">
        <f t="shared" si="1"/>
        <v>69.227802232816458</v>
      </c>
      <c r="H14" s="1272"/>
      <c r="I14" s="1272">
        <v>20379</v>
      </c>
      <c r="J14" s="1273">
        <f t="shared" si="2"/>
        <v>43.81481976777436</v>
      </c>
      <c r="K14" s="1272"/>
      <c r="L14" s="1272">
        <v>11820</v>
      </c>
      <c r="M14" s="474">
        <f t="shared" si="3"/>
        <v>25.412982465042099</v>
      </c>
    </row>
    <row r="15" spans="1:67" ht="12.75" x14ac:dyDescent="0.2">
      <c r="C15" s="1270">
        <v>2013</v>
      </c>
      <c r="D15" s="1271">
        <v>4711986</v>
      </c>
      <c r="E15" s="1270"/>
      <c r="F15" s="1272">
        <f t="shared" si="0"/>
        <v>32845</v>
      </c>
      <c r="G15" s="474">
        <f t="shared" si="1"/>
        <v>69.705215592745816</v>
      </c>
      <c r="H15" s="1272"/>
      <c r="I15" s="1272">
        <v>20536</v>
      </c>
      <c r="J15" s="1273">
        <f t="shared" si="2"/>
        <v>43.582472443678739</v>
      </c>
      <c r="K15" s="1272"/>
      <c r="L15" s="1272">
        <v>12309</v>
      </c>
      <c r="M15" s="474">
        <f t="shared" si="3"/>
        <v>26.122743149067084</v>
      </c>
    </row>
    <row r="16" spans="1:67" ht="12.75" x14ac:dyDescent="0.2">
      <c r="C16" s="1270">
        <v>2014</v>
      </c>
      <c r="D16" s="1271">
        <v>4772098</v>
      </c>
      <c r="E16" s="1270"/>
      <c r="F16" s="1272">
        <f t="shared" si="0"/>
        <v>33551</v>
      </c>
      <c r="G16" s="474">
        <f t="shared" si="1"/>
        <v>70.30660309155428</v>
      </c>
      <c r="H16" s="1272"/>
      <c r="I16" s="1272">
        <v>20932</v>
      </c>
      <c r="J16" s="1273">
        <f t="shared" si="2"/>
        <v>43.863307082126141</v>
      </c>
      <c r="K16" s="1272"/>
      <c r="L16" s="1272">
        <v>12619</v>
      </c>
      <c r="M16" s="474">
        <f t="shared" si="3"/>
        <v>26.443296009428138</v>
      </c>
    </row>
    <row r="17" spans="2:13" ht="12.75" x14ac:dyDescent="0.2">
      <c r="C17" s="1270">
        <v>2015</v>
      </c>
      <c r="D17" s="1271">
        <v>4833752</v>
      </c>
      <c r="E17" s="1270"/>
      <c r="F17" s="1272">
        <f t="shared" si="0"/>
        <v>34476</v>
      </c>
      <c r="G17" s="474">
        <f t="shared" si="1"/>
        <v>71.323477083640199</v>
      </c>
      <c r="H17" s="1272"/>
      <c r="I17" s="1272">
        <v>21411</v>
      </c>
      <c r="J17" s="1273">
        <f t="shared" si="2"/>
        <v>44.294783844930393</v>
      </c>
      <c r="K17" s="1272"/>
      <c r="L17" s="1272">
        <v>13065</v>
      </c>
      <c r="M17" s="474">
        <f t="shared" si="3"/>
        <v>27.028693238709806</v>
      </c>
    </row>
    <row r="18" spans="2:13" ht="12.75" x14ac:dyDescent="0.2">
      <c r="C18" s="1270">
        <v>2016</v>
      </c>
      <c r="D18" s="1271">
        <v>4889762</v>
      </c>
      <c r="E18" s="1270"/>
      <c r="F18" s="1272">
        <f t="shared" si="0"/>
        <v>34260</v>
      </c>
      <c r="G18" s="474">
        <f t="shared" si="1"/>
        <v>70.064759798125138</v>
      </c>
      <c r="H18" s="1272"/>
      <c r="I18" s="1272">
        <v>21068</v>
      </c>
      <c r="J18" s="1273">
        <f t="shared" si="2"/>
        <v>43.085941606155885</v>
      </c>
      <c r="K18" s="1272"/>
      <c r="L18" s="1272">
        <v>13192</v>
      </c>
      <c r="M18" s="474">
        <f t="shared" si="3"/>
        <v>26.97881819196926</v>
      </c>
    </row>
    <row r="19" spans="2:13" ht="12.75" x14ac:dyDescent="0.2">
      <c r="C19" s="1270">
        <v>2017</v>
      </c>
      <c r="D19" s="1271">
        <v>4946700</v>
      </c>
      <c r="E19" s="1270"/>
      <c r="F19" s="1272">
        <f t="shared" si="0"/>
        <v>36355</v>
      </c>
      <c r="G19" s="474">
        <f t="shared" si="1"/>
        <v>73.493440071158545</v>
      </c>
      <c r="H19" s="1272"/>
      <c r="I19" s="1272">
        <v>22084</v>
      </c>
      <c r="J19" s="1273">
        <f t="shared" si="2"/>
        <v>44.643904016819292</v>
      </c>
      <c r="K19" s="1272"/>
      <c r="L19" s="1272">
        <v>14271</v>
      </c>
      <c r="M19" s="474">
        <f t="shared" si="3"/>
        <v>28.849536054339257</v>
      </c>
    </row>
    <row r="20" spans="2:13" ht="12.75" x14ac:dyDescent="0.2">
      <c r="C20" s="1274">
        <v>2018</v>
      </c>
      <c r="D20" s="1275">
        <v>5003673</v>
      </c>
      <c r="E20" s="1274"/>
      <c r="F20" s="1276">
        <f t="shared" si="0"/>
        <v>36535</v>
      </c>
      <c r="G20" s="566">
        <f t="shared" si="1"/>
        <v>73.016362180342327</v>
      </c>
      <c r="H20" s="1276"/>
      <c r="I20" s="1276">
        <v>22268</v>
      </c>
      <c r="J20" s="1277">
        <f t="shared" si="2"/>
        <v>44.503307870038675</v>
      </c>
      <c r="K20" s="1276"/>
      <c r="L20" s="1276">
        <v>14267</v>
      </c>
      <c r="M20" s="566">
        <f t="shared" si="3"/>
        <v>28.513054310303652</v>
      </c>
    </row>
    <row r="21" spans="2:13" s="903" customFormat="1" ht="11.25" customHeight="1" x14ac:dyDescent="0.2">
      <c r="B21" s="165"/>
      <c r="C21" s="2245" t="s">
        <v>4611</v>
      </c>
      <c r="D21" s="2245"/>
      <c r="E21" s="2245"/>
      <c r="F21" s="2245"/>
      <c r="G21" s="2245"/>
      <c r="H21" s="2245"/>
      <c r="I21" s="2245"/>
      <c r="J21" s="2245"/>
      <c r="K21" s="2245"/>
      <c r="L21" s="2245"/>
      <c r="M21" s="2245"/>
    </row>
    <row r="24" spans="2:13" ht="15" x14ac:dyDescent="0.25">
      <c r="C24" s="109" t="s">
        <v>4612</v>
      </c>
      <c r="D24" s="355"/>
      <c r="E24" s="355"/>
      <c r="F24" s="355"/>
      <c r="G24" s="356"/>
    </row>
    <row r="25" spans="2:13" ht="15" x14ac:dyDescent="0.25">
      <c r="C25" s="355"/>
      <c r="D25" s="355"/>
      <c r="E25" s="355"/>
      <c r="F25" s="355"/>
      <c r="G25" s="356"/>
    </row>
    <row r="26" spans="2:13" ht="15" x14ac:dyDescent="0.25">
      <c r="C26" s="355"/>
      <c r="D26" s="355"/>
      <c r="E26" s="355"/>
      <c r="F26" s="355"/>
      <c r="G26" s="356"/>
    </row>
    <row r="27" spans="2:13" ht="15" x14ac:dyDescent="0.25">
      <c r="C27" s="355"/>
      <c r="D27" s="355"/>
      <c r="E27" s="355"/>
      <c r="F27" s="355"/>
      <c r="G27" s="356"/>
    </row>
    <row r="28" spans="2:13" ht="15" x14ac:dyDescent="0.25">
      <c r="C28" s="355"/>
      <c r="D28" s="355"/>
      <c r="E28" s="355"/>
      <c r="F28" s="355"/>
      <c r="G28" s="356"/>
    </row>
    <row r="29" spans="2:13" ht="15" x14ac:dyDescent="0.25">
      <c r="C29" s="355"/>
      <c r="D29" s="355"/>
      <c r="E29" s="355"/>
      <c r="F29" s="355"/>
      <c r="G29" s="356"/>
    </row>
    <row r="30" spans="2:13" ht="15" x14ac:dyDescent="0.25">
      <c r="C30" s="355"/>
      <c r="D30" s="355"/>
      <c r="E30" s="355"/>
      <c r="F30" s="355"/>
      <c r="G30" s="356"/>
    </row>
    <row r="31" spans="2:13" ht="15" x14ac:dyDescent="0.25">
      <c r="C31" s="355"/>
      <c r="D31" s="355"/>
      <c r="E31" s="355"/>
      <c r="F31" s="355"/>
      <c r="G31" s="356"/>
    </row>
    <row r="32" spans="2:13" ht="15" x14ac:dyDescent="0.25">
      <c r="C32" s="355"/>
      <c r="D32" s="355"/>
      <c r="E32" s="355"/>
      <c r="F32" s="355"/>
      <c r="G32" s="356"/>
    </row>
    <row r="43" spans="3:3" ht="12.75" x14ac:dyDescent="0.2">
      <c r="C43" s="44" t="s">
        <v>1345</v>
      </c>
    </row>
  </sheetData>
  <protectedRanges>
    <protectedRange password="EBC2" sqref="C21:H21 D9 F12:F20 H12:H20 I11:J11 L11:M11 E9:H11 C9:C11" name="p3cdd4a75544b594a63a32c7fc56762cb_1_1"/>
    <protectedRange password="EBC2" sqref="I12:L12 C12 E12 J13:J20" name="p3cdd4a75544b594a63a32c7fc56762cb_3_1"/>
    <protectedRange password="EBC2" sqref="I13 C13 E13 K13:L13" name="p3cdd4a75544b594a63a32c7fc56762cb_4_1"/>
    <protectedRange password="EBC2" sqref="I14 C14 E14 K14:L14" name="p3cdd4a75544b594a63a32c7fc56762cb_5_1"/>
    <protectedRange password="EBC2" sqref="I15 I10:L10 C15 E15 K15:L15 K11" name="p1f56dce16526161fc89d4889cbc42cfb_2"/>
    <protectedRange password="EBC2" sqref="I16 C16 E16 K16:L16" name="p1f56dce16526161fc89d4889cbc42cfb_1_1"/>
    <protectedRange password="EBC2" sqref="I17 C17 E17 K17:L17" name="p80db86f3ed746667206d68ed5b814a2c_2"/>
    <protectedRange password="EBC2" sqref="I18 C18 E18 K18:L18" name="p80db86f3ed746667206d68ed5b814a2c_1_1"/>
    <protectedRange password="EBC2" sqref="I19 C19 E19 K19:L19" name="pe6c733e44c2106749b6a90e02e239945_2"/>
    <protectedRange password="EBC2" sqref="E20 I20 C20 K20:L20" name="pe6c733e44c2106749b6a90e02e239945_1_1"/>
  </protectedRanges>
  <mergeCells count="16">
    <mergeCell ref="C21:M21"/>
    <mergeCell ref="A5:B5"/>
    <mergeCell ref="C5:R5"/>
    <mergeCell ref="C1:D1"/>
    <mergeCell ref="A3:B3"/>
    <mergeCell ref="C3:R3"/>
    <mergeCell ref="A4:B4"/>
    <mergeCell ref="C4:R4"/>
    <mergeCell ref="A6:B6"/>
    <mergeCell ref="C6:R6"/>
    <mergeCell ref="C10:C11"/>
    <mergeCell ref="C9:M9"/>
    <mergeCell ref="D10:D11"/>
    <mergeCell ref="F10:G10"/>
    <mergeCell ref="I10:J10"/>
    <mergeCell ref="L10:M10"/>
  </mergeCells>
  <hyperlinks>
    <hyperlink ref="A1" location="'ODS 3.'!A1" display="REGRESAR"/>
    <hyperlink ref="C1" location="'Metadato 3.c.1'!A1" display="VER METADATO"/>
  </hyperlinks>
  <pageMargins left="0.7" right="0.7" top="0.75" bottom="0.75" header="0.3" footer="0.3"/>
  <pageSetup paperSize="0" orientation="portrait" horizontalDpi="0" verticalDpi="0" copies="0"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3">
    <tabColor theme="0" tint="-0.499984740745262"/>
  </sheetPr>
  <dimension ref="A1:L37"/>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9" style="26" customWidth="1"/>
    <col min="2" max="2" width="26.42578125" style="26" customWidth="1"/>
    <col min="3" max="3" width="24" style="26" customWidth="1"/>
    <col min="4" max="4" width="68.42578125" style="26" customWidth="1"/>
    <col min="5" max="5" width="9.5703125" style="26" customWidth="1"/>
    <col min="6" max="6" width="7.140625" style="26" customWidth="1"/>
    <col min="7" max="7" width="2.85546875" style="26" customWidth="1"/>
    <col min="8" max="8" width="9" style="26" customWidth="1"/>
    <col min="9" max="9" width="9.85546875" style="26" customWidth="1"/>
    <col min="10" max="10" width="13.140625" style="26" customWidth="1"/>
    <col min="11" max="11" width="1.85546875" style="26" customWidth="1"/>
    <col min="12" max="13" width="7.85546875" style="26" bestFit="1" customWidth="1"/>
    <col min="14" max="14" width="3.140625" style="26" customWidth="1"/>
    <col min="15" max="15" width="7.85546875" style="26" bestFit="1" customWidth="1"/>
    <col min="16" max="16" width="2.7109375" style="26" customWidth="1"/>
    <col min="17" max="18" width="7.85546875" style="26" bestFit="1" customWidth="1"/>
    <col min="19" max="19" width="2.42578125" style="26" customWidth="1"/>
    <col min="20" max="20" width="3" style="26" customWidth="1"/>
    <col min="21" max="22" width="7.85546875" style="26" bestFit="1" customWidth="1"/>
    <col min="23" max="23" width="2.140625" style="26" customWidth="1"/>
    <col min="24" max="25" width="7.85546875" style="26" bestFit="1" customWidth="1"/>
    <col min="26" max="26" width="1.42578125" style="26" customWidth="1"/>
    <col min="27" max="27" width="7.85546875" style="26" bestFit="1" customWidth="1"/>
    <col min="28" max="28" width="11.42578125" style="26"/>
    <col min="29" max="29" width="2.85546875" style="26" customWidth="1"/>
    <col min="30" max="31" width="11.42578125" style="26"/>
    <col min="32" max="32" width="2.28515625" style="26" customWidth="1"/>
    <col min="33" max="34" width="11.42578125" style="26"/>
    <col min="35" max="35" width="2.7109375" style="26" customWidth="1"/>
    <col min="36" max="37" width="11.42578125" style="26"/>
    <col min="38" max="38" width="1.7109375" style="26" customWidth="1"/>
    <col min="39" max="40" width="11.42578125" style="26"/>
    <col min="41" max="41" width="1.28515625" style="26" customWidth="1"/>
    <col min="42" max="43" width="11.42578125" style="26"/>
    <col min="44" max="44" width="1.5703125" style="26" customWidth="1"/>
    <col min="45" max="46" width="11.42578125" style="26"/>
    <col min="47" max="47" width="1.85546875" style="26" customWidth="1"/>
    <col min="48" max="49" width="11.42578125" style="26"/>
    <col min="50" max="50" width="1.7109375" style="26" customWidth="1"/>
    <col min="51" max="52" width="11.42578125" style="26"/>
    <col min="53" max="53" width="1.7109375" style="26" customWidth="1"/>
    <col min="54" max="55" width="11.42578125" style="26"/>
    <col min="56" max="56" width="1.42578125" style="26" customWidth="1"/>
    <col min="57" max="58" width="11.42578125" style="26"/>
    <col min="59" max="59" width="1.5703125" style="26" customWidth="1"/>
    <col min="60" max="61" width="11.42578125" style="26"/>
    <col min="62" max="62" width="2.5703125" style="26" customWidth="1"/>
    <col min="63"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767</v>
      </c>
    </row>
    <row r="4" spans="2:6" ht="30" x14ac:dyDescent="0.2">
      <c r="B4" s="2082" t="s">
        <v>856</v>
      </c>
      <c r="C4" s="2082"/>
      <c r="D4" s="910" t="s">
        <v>18</v>
      </c>
      <c r="E4" s="93"/>
    </row>
    <row r="5" spans="2:6" ht="60" x14ac:dyDescent="0.2">
      <c r="B5" s="2082" t="s">
        <v>769</v>
      </c>
      <c r="C5" s="2082"/>
      <c r="D5" s="910" t="s">
        <v>108</v>
      </c>
    </row>
    <row r="6" spans="2:6" ht="15" x14ac:dyDescent="0.2">
      <c r="B6" s="2082" t="s">
        <v>770</v>
      </c>
      <c r="C6" s="2082"/>
      <c r="D6" s="911" t="s">
        <v>190</v>
      </c>
    </row>
    <row r="7" spans="2:6" ht="15" customHeight="1" x14ac:dyDescent="0.2">
      <c r="B7" s="2083" t="s">
        <v>771</v>
      </c>
      <c r="C7" s="2083"/>
      <c r="D7" s="912" t="s">
        <v>191</v>
      </c>
    </row>
    <row r="8" spans="2:6" s="903" customFormat="1" ht="15" x14ac:dyDescent="0.2">
      <c r="B8" s="2083" t="s">
        <v>4617</v>
      </c>
      <c r="C8" s="2083"/>
      <c r="D8" s="1285" t="s">
        <v>4670</v>
      </c>
    </row>
    <row r="9" spans="2:6" ht="15" x14ac:dyDescent="0.25">
      <c r="B9" s="913"/>
      <c r="C9" s="913"/>
      <c r="D9" s="913"/>
    </row>
    <row r="10" spans="2:6" ht="23.25" customHeight="1" x14ac:dyDescent="0.2">
      <c r="B10" s="2081" t="s">
        <v>772</v>
      </c>
      <c r="C10" s="2081"/>
      <c r="D10" s="2081"/>
    </row>
    <row r="11" spans="2:6" ht="15" x14ac:dyDescent="0.2">
      <c r="B11" s="2093" t="s">
        <v>773</v>
      </c>
      <c r="C11" s="2094"/>
      <c r="D11" s="910" t="s">
        <v>841</v>
      </c>
    </row>
    <row r="12" spans="2:6" ht="30" x14ac:dyDescent="0.25">
      <c r="B12" s="2095" t="s">
        <v>775</v>
      </c>
      <c r="C12" s="2095"/>
      <c r="D12" s="357" t="s">
        <v>1342</v>
      </c>
    </row>
    <row r="13" spans="2:6" ht="15" x14ac:dyDescent="0.2">
      <c r="B13" s="2082" t="s">
        <v>776</v>
      </c>
      <c r="C13" s="2082"/>
      <c r="D13" s="915" t="s">
        <v>1151</v>
      </c>
    </row>
    <row r="14" spans="2:6" ht="15" x14ac:dyDescent="0.2">
      <c r="B14" s="2082" t="s">
        <v>777</v>
      </c>
      <c r="C14" s="2096"/>
      <c r="D14" s="915" t="s">
        <v>10</v>
      </c>
    </row>
    <row r="15" spans="2:6" ht="150" x14ac:dyDescent="0.25">
      <c r="B15" s="2082" t="s">
        <v>778</v>
      </c>
      <c r="C15" s="2082"/>
      <c r="D15" s="145" t="s">
        <v>1346</v>
      </c>
    </row>
    <row r="16" spans="2:6" ht="84.75" customHeight="1" x14ac:dyDescent="0.25">
      <c r="B16" s="2082" t="s">
        <v>779</v>
      </c>
      <c r="C16" s="2082"/>
      <c r="D16" s="145" t="s">
        <v>1347</v>
      </c>
    </row>
    <row r="17" spans="1:12" ht="15" x14ac:dyDescent="0.25">
      <c r="B17" s="2082" t="s">
        <v>780</v>
      </c>
      <c r="C17" s="2082"/>
      <c r="D17" s="143" t="s">
        <v>1348</v>
      </c>
    </row>
    <row r="18" spans="1:12" ht="15" x14ac:dyDescent="0.2">
      <c r="B18" s="2083" t="s">
        <v>782</v>
      </c>
      <c r="C18" s="2083"/>
      <c r="D18" s="910"/>
    </row>
    <row r="19" spans="1:12" ht="45" x14ac:dyDescent="0.25">
      <c r="B19" s="2084" t="s">
        <v>783</v>
      </c>
      <c r="C19" s="2085"/>
      <c r="D19" s="143" t="s">
        <v>1349</v>
      </c>
    </row>
    <row r="20" spans="1:12" ht="15" x14ac:dyDescent="0.25">
      <c r="B20" s="2082" t="s">
        <v>784</v>
      </c>
      <c r="C20" s="2082"/>
      <c r="D20" s="145" t="s">
        <v>824</v>
      </c>
    </row>
    <row r="21" spans="1:12" ht="15" x14ac:dyDescent="0.2">
      <c r="B21" s="2086" t="s">
        <v>786</v>
      </c>
      <c r="C21" s="918" t="s">
        <v>787</v>
      </c>
      <c r="D21" s="910"/>
    </row>
    <row r="22" spans="1:12" ht="15" x14ac:dyDescent="0.25">
      <c r="B22" s="2087"/>
      <c r="C22" s="1390" t="s">
        <v>789</v>
      </c>
      <c r="D22" s="143" t="s">
        <v>1350</v>
      </c>
    </row>
    <row r="23" spans="1:12" ht="15" x14ac:dyDescent="0.25">
      <c r="B23" s="2088" t="s">
        <v>791</v>
      </c>
      <c r="C23" s="2088"/>
      <c r="D23" s="143" t="s">
        <v>827</v>
      </c>
    </row>
    <row r="24" spans="1:12" ht="30" x14ac:dyDescent="0.25">
      <c r="B24" s="2088" t="s">
        <v>793</v>
      </c>
      <c r="C24" s="2088"/>
      <c r="D24" s="146" t="s">
        <v>1351</v>
      </c>
    </row>
    <row r="25" spans="1:12" ht="15" x14ac:dyDescent="0.2">
      <c r="B25" s="2082" t="s">
        <v>795</v>
      </c>
      <c r="C25" s="2082"/>
      <c r="D25" s="917" t="s">
        <v>23</v>
      </c>
    </row>
    <row r="26" spans="1:12" ht="15" customHeight="1" x14ac:dyDescent="0.25">
      <c r="B26" s="2083" t="s">
        <v>797</v>
      </c>
      <c r="C26" s="2083"/>
      <c r="D26" s="146" t="s">
        <v>1352</v>
      </c>
    </row>
    <row r="27" spans="1:12" ht="15" x14ac:dyDescent="0.2">
      <c r="B27" s="2089" t="s">
        <v>799</v>
      </c>
      <c r="C27" s="2090"/>
      <c r="D27" s="910"/>
    </row>
    <row r="28" spans="1:12" ht="30" x14ac:dyDescent="0.25">
      <c r="A28" s="76"/>
      <c r="B28" s="1391" t="s">
        <v>800</v>
      </c>
      <c r="C28" s="1392"/>
      <c r="D28" s="143" t="s">
        <v>1353</v>
      </c>
      <c r="E28" s="76"/>
      <c r="F28" s="76"/>
      <c r="G28" s="76"/>
      <c r="H28" s="76"/>
      <c r="I28" s="76"/>
      <c r="J28" s="76"/>
      <c r="K28" s="76"/>
      <c r="L28" s="76"/>
    </row>
    <row r="29" spans="1:12" ht="15" x14ac:dyDescent="0.2">
      <c r="A29" s="76"/>
      <c r="B29" s="2091" t="s">
        <v>801</v>
      </c>
      <c r="C29" s="2092"/>
      <c r="D29" s="921"/>
      <c r="E29" s="76"/>
      <c r="F29" s="76"/>
      <c r="G29" s="76"/>
      <c r="H29" s="76"/>
      <c r="I29" s="76"/>
      <c r="J29" s="76"/>
      <c r="K29" s="76"/>
      <c r="L29" s="76"/>
    </row>
    <row r="30" spans="1:12" ht="15" x14ac:dyDescent="0.2">
      <c r="B30" s="922"/>
      <c r="C30" s="922"/>
      <c r="D30" s="923"/>
    </row>
    <row r="31" spans="1:12" ht="23.25" customHeight="1" x14ac:dyDescent="0.25">
      <c r="A31" s="355"/>
      <c r="B31" s="2081" t="s">
        <v>802</v>
      </c>
      <c r="C31" s="2081"/>
      <c r="D31" s="2081"/>
      <c r="E31" s="356"/>
    </row>
    <row r="32" spans="1:12" ht="15" x14ac:dyDescent="0.25">
      <c r="A32" s="355"/>
      <c r="B32" s="2079" t="s">
        <v>803</v>
      </c>
      <c r="C32" s="2080"/>
      <c r="D32" s="146" t="s">
        <v>5065</v>
      </c>
      <c r="E32" s="356"/>
    </row>
    <row r="33" spans="1:5" ht="15" x14ac:dyDescent="0.25">
      <c r="A33" s="355"/>
      <c r="B33" s="2079" t="s">
        <v>805</v>
      </c>
      <c r="C33" s="2080"/>
      <c r="D33" s="146" t="s">
        <v>5066</v>
      </c>
      <c r="E33" s="356"/>
    </row>
    <row r="34" spans="1:5" ht="15" x14ac:dyDescent="0.25">
      <c r="A34" s="355"/>
      <c r="B34" s="2079" t="s">
        <v>807</v>
      </c>
      <c r="C34" s="2080"/>
      <c r="D34" s="358" t="s">
        <v>1186</v>
      </c>
      <c r="E34" s="356"/>
    </row>
    <row r="35" spans="1:5" ht="15" x14ac:dyDescent="0.25">
      <c r="A35" s="355"/>
      <c r="B35" s="2079" t="s">
        <v>809</v>
      </c>
      <c r="C35" s="2080"/>
      <c r="D35" s="146"/>
      <c r="E35" s="356"/>
    </row>
    <row r="36" spans="1:5" ht="15" x14ac:dyDescent="0.25">
      <c r="A36" s="355"/>
      <c r="B36" s="2079" t="s">
        <v>811</v>
      </c>
      <c r="C36" s="2080"/>
      <c r="D36" s="149" t="s">
        <v>5067</v>
      </c>
      <c r="E36" s="356"/>
    </row>
    <row r="37" spans="1:5" ht="15" x14ac:dyDescent="0.25">
      <c r="A37" s="355"/>
      <c r="B37" s="355"/>
      <c r="C37" s="355"/>
      <c r="D37" s="355"/>
      <c r="E37" s="356"/>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3.c.1'!A1" display="REGRESAR"/>
    <hyperlink ref="D36" r:id="rId1"/>
    <hyperlink ref="D8" r:id="rId2"/>
  </hyperlinks>
  <pageMargins left="0.7" right="0.7" top="0.75" bottom="0.75" header="0.3" footer="0.3"/>
  <drawing r:id="rId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4"/>
  <dimension ref="A1:R12"/>
  <sheetViews>
    <sheetView showGridLines="0" zoomScaleNormal="100" workbookViewId="0">
      <pane ySplit="1" topLeftCell="A2" activePane="bottomLeft" state="frozen"/>
      <selection activeCell="I38" sqref="I38"/>
      <selection pane="bottomLeft"/>
    </sheetView>
  </sheetViews>
  <sheetFormatPr baseColWidth="10" defaultColWidth="11.42578125" defaultRowHeight="11.25" x14ac:dyDescent="0.2"/>
  <cols>
    <col min="1" max="2" width="15.140625" style="26" customWidth="1"/>
    <col min="3" max="3" width="11.85546875" style="165" customWidth="1"/>
    <col min="4" max="10" width="11.85546875" style="26" customWidth="1"/>
    <col min="11" max="16" width="11.42578125" style="26"/>
    <col min="17" max="18" width="10" style="26" customWidth="1"/>
    <col min="19" max="16384" width="11.42578125" style="26"/>
  </cols>
  <sheetData>
    <row r="1" spans="1:18" ht="15" x14ac:dyDescent="0.25">
      <c r="A1" s="25" t="s">
        <v>730</v>
      </c>
      <c r="B1" s="121"/>
      <c r="C1" s="2077" t="s">
        <v>830</v>
      </c>
      <c r="D1" s="2077"/>
    </row>
    <row r="3" spans="1:18" s="42" customFormat="1" ht="13.5" customHeight="1" x14ac:dyDescent="0.25">
      <c r="A3" s="2184" t="s">
        <v>732</v>
      </c>
      <c r="B3" s="2184"/>
      <c r="C3" s="2184" t="s">
        <v>1156</v>
      </c>
      <c r="D3" s="2185"/>
      <c r="E3" s="2185"/>
      <c r="F3" s="2185"/>
      <c r="G3" s="2185"/>
      <c r="H3" s="2185"/>
      <c r="I3" s="2185"/>
      <c r="J3" s="2185"/>
      <c r="K3" s="2185"/>
      <c r="L3" s="2185"/>
      <c r="M3" s="2185"/>
      <c r="N3" s="2185"/>
      <c r="O3" s="2185"/>
      <c r="P3" s="2185"/>
      <c r="Q3" s="2185"/>
      <c r="R3" s="2185"/>
    </row>
    <row r="4" spans="1:18" s="42" customFormat="1" ht="13.5" customHeight="1" x14ac:dyDescent="0.25">
      <c r="A4" s="2184" t="s">
        <v>733</v>
      </c>
      <c r="B4" s="2184"/>
      <c r="C4" s="2184" t="s">
        <v>1153</v>
      </c>
      <c r="D4" s="2185"/>
      <c r="E4" s="2185"/>
      <c r="F4" s="2185"/>
      <c r="G4" s="2185"/>
      <c r="H4" s="2185"/>
      <c r="I4" s="2185"/>
      <c r="J4" s="2185"/>
      <c r="K4" s="2185"/>
      <c r="L4" s="2185"/>
      <c r="M4" s="2185"/>
      <c r="N4" s="2185"/>
      <c r="O4" s="2185"/>
      <c r="P4" s="2185"/>
      <c r="Q4" s="2185"/>
      <c r="R4" s="2185"/>
    </row>
    <row r="5" spans="1:18" s="42" customFormat="1" ht="13.5" customHeight="1" x14ac:dyDescent="0.25">
      <c r="A5" s="2184" t="s">
        <v>735</v>
      </c>
      <c r="B5" s="2184"/>
      <c r="C5" s="2184" t="s">
        <v>1354</v>
      </c>
      <c r="D5" s="2185"/>
      <c r="E5" s="2185"/>
      <c r="F5" s="2185"/>
      <c r="G5" s="2185"/>
      <c r="H5" s="2185"/>
      <c r="I5" s="2185"/>
      <c r="J5" s="2185"/>
      <c r="K5" s="2185"/>
      <c r="L5" s="2185"/>
      <c r="M5" s="2185"/>
      <c r="N5" s="2185"/>
      <c r="O5" s="2185"/>
      <c r="P5" s="2185"/>
      <c r="Q5" s="2185"/>
      <c r="R5" s="2185"/>
    </row>
    <row r="6" spans="1:18" s="42" customFormat="1" ht="13.5" customHeight="1" x14ac:dyDescent="0.25">
      <c r="A6" s="2184" t="s">
        <v>815</v>
      </c>
      <c r="B6" s="2185"/>
      <c r="C6" s="2184" t="s">
        <v>4613</v>
      </c>
      <c r="D6" s="2185"/>
      <c r="E6" s="2185"/>
      <c r="F6" s="2185"/>
      <c r="G6" s="2185"/>
      <c r="H6" s="2185"/>
      <c r="I6" s="2185"/>
      <c r="J6" s="2185"/>
      <c r="K6" s="2185"/>
      <c r="L6" s="2185"/>
      <c r="M6" s="2185"/>
      <c r="N6" s="2185"/>
      <c r="O6" s="2185"/>
      <c r="P6" s="2185"/>
      <c r="Q6" s="2185"/>
      <c r="R6" s="2185"/>
    </row>
    <row r="7" spans="1:18" x14ac:dyDescent="0.2">
      <c r="A7" s="262"/>
      <c r="B7" s="76"/>
    </row>
    <row r="8" spans="1:18" x14ac:dyDescent="0.2">
      <c r="A8" s="262"/>
      <c r="B8" s="76"/>
    </row>
    <row r="9" spans="1:18" ht="49.5" customHeight="1" x14ac:dyDescent="0.2">
      <c r="C9" s="2253" t="s">
        <v>4613</v>
      </c>
      <c r="D9" s="2253"/>
    </row>
    <row r="10" spans="1:18" s="903" customFormat="1" ht="12.75" x14ac:dyDescent="0.2">
      <c r="C10" s="1278" t="s">
        <v>867</v>
      </c>
      <c r="D10" s="1279" t="s">
        <v>781</v>
      </c>
    </row>
    <row r="11" spans="1:18" ht="12.75" x14ac:dyDescent="0.2">
      <c r="C11" s="1280">
        <v>2017</v>
      </c>
      <c r="D11" s="1281">
        <v>0.88</v>
      </c>
    </row>
    <row r="12" spans="1:18" x14ac:dyDescent="0.2">
      <c r="C12" s="2254" t="s">
        <v>4614</v>
      </c>
      <c r="D12" s="2254"/>
    </row>
  </sheetData>
  <mergeCells count="11">
    <mergeCell ref="C9:D9"/>
    <mergeCell ref="C12:D12"/>
    <mergeCell ref="A6:B6"/>
    <mergeCell ref="C6:R6"/>
    <mergeCell ref="C1:D1"/>
    <mergeCell ref="A3:B3"/>
    <mergeCell ref="C3:R3"/>
    <mergeCell ref="A4:B4"/>
    <mergeCell ref="C4:R4"/>
    <mergeCell ref="A5:B5"/>
    <mergeCell ref="C5:R5"/>
  </mergeCells>
  <hyperlinks>
    <hyperlink ref="A1" location="'ODS 3.'!A1" display="REGRESAR"/>
    <hyperlink ref="C1" location="'Metadato 3.d.1'!A1" display="VER METADATO"/>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5">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767</v>
      </c>
    </row>
    <row r="4" spans="1:6" ht="15.75" x14ac:dyDescent="0.2">
      <c r="A4" s="93"/>
      <c r="B4" s="2082" t="s">
        <v>856</v>
      </c>
      <c r="C4" s="2082"/>
      <c r="D4" s="49" t="s">
        <v>18</v>
      </c>
    </row>
    <row r="5" spans="1:6" ht="45" x14ac:dyDescent="0.2">
      <c r="B5" s="2082" t="s">
        <v>769</v>
      </c>
      <c r="C5" s="2082"/>
      <c r="D5" s="49" t="s">
        <v>111</v>
      </c>
    </row>
    <row r="6" spans="1:6" ht="15" x14ac:dyDescent="0.2">
      <c r="B6" s="2082" t="s">
        <v>770</v>
      </c>
      <c r="C6" s="2082"/>
      <c r="D6" s="50" t="s">
        <v>193</v>
      </c>
    </row>
    <row r="7" spans="1:6" ht="19.5" customHeight="1" x14ac:dyDescent="0.2">
      <c r="B7" s="2083" t="s">
        <v>771</v>
      </c>
      <c r="C7" s="2083"/>
      <c r="D7" s="321" t="s">
        <v>194</v>
      </c>
    </row>
    <row r="8" spans="1:6" s="903" customFormat="1" ht="15" x14ac:dyDescent="0.2">
      <c r="B8" s="2097" t="s">
        <v>4617</v>
      </c>
      <c r="C8" s="2097"/>
      <c r="D8" s="1285" t="s">
        <v>4671</v>
      </c>
    </row>
    <row r="9" spans="1:6" ht="15" x14ac:dyDescent="0.25">
      <c r="B9" s="52"/>
      <c r="C9" s="52"/>
      <c r="D9" s="52"/>
    </row>
    <row r="10" spans="1:6" ht="23.25" customHeight="1" x14ac:dyDescent="0.2">
      <c r="B10" s="2081" t="s">
        <v>772</v>
      </c>
      <c r="C10" s="2081"/>
      <c r="D10" s="2081"/>
    </row>
    <row r="11" spans="1:6" ht="30" x14ac:dyDescent="0.2">
      <c r="B11" s="2093" t="s">
        <v>773</v>
      </c>
      <c r="C11" s="2094"/>
      <c r="D11" s="49" t="s">
        <v>1355</v>
      </c>
    </row>
    <row r="12" spans="1:6" ht="30" x14ac:dyDescent="0.2">
      <c r="B12" s="2095" t="s">
        <v>775</v>
      </c>
      <c r="C12" s="2095"/>
      <c r="D12" s="161" t="s">
        <v>4613</v>
      </c>
    </row>
    <row r="13" spans="1:6" ht="15" x14ac:dyDescent="0.2">
      <c r="B13" s="2082" t="s">
        <v>776</v>
      </c>
      <c r="C13" s="2082"/>
      <c r="D13" s="54" t="s">
        <v>1154</v>
      </c>
    </row>
    <row r="14" spans="1:6" ht="15" x14ac:dyDescent="0.2">
      <c r="B14" s="2082" t="s">
        <v>777</v>
      </c>
      <c r="C14" s="2096"/>
      <c r="D14" s="54" t="s">
        <v>22</v>
      </c>
    </row>
    <row r="15" spans="1:6" ht="90" x14ac:dyDescent="0.2">
      <c r="B15" s="2082" t="s">
        <v>778</v>
      </c>
      <c r="C15" s="2082"/>
      <c r="D15" s="49" t="s">
        <v>1356</v>
      </c>
    </row>
    <row r="16" spans="1:6" ht="30" x14ac:dyDescent="0.2">
      <c r="B16" s="2082" t="s">
        <v>779</v>
      </c>
      <c r="C16" s="2082"/>
      <c r="D16" s="49" t="s">
        <v>6168</v>
      </c>
    </row>
    <row r="17" spans="2:4" ht="15" x14ac:dyDescent="0.2">
      <c r="B17" s="2082" t="s">
        <v>780</v>
      </c>
      <c r="C17" s="2082"/>
      <c r="D17" s="60" t="s">
        <v>781</v>
      </c>
    </row>
    <row r="18" spans="2:4" ht="15" x14ac:dyDescent="0.2">
      <c r="B18" s="2083" t="s">
        <v>782</v>
      </c>
      <c r="C18" s="2083"/>
      <c r="D18" s="49"/>
    </row>
    <row r="19" spans="2:4" ht="60" x14ac:dyDescent="0.2">
      <c r="B19" s="2084" t="s">
        <v>783</v>
      </c>
      <c r="C19" s="2085"/>
      <c r="D19" s="60" t="s">
        <v>1357</v>
      </c>
    </row>
    <row r="20" spans="2:4" ht="15" x14ac:dyDescent="0.2">
      <c r="B20" s="2082" t="s">
        <v>784</v>
      </c>
      <c r="C20" s="2082"/>
      <c r="D20" s="49" t="s">
        <v>824</v>
      </c>
    </row>
    <row r="21" spans="2:4" ht="15" x14ac:dyDescent="0.2">
      <c r="B21" s="2086" t="s">
        <v>786</v>
      </c>
      <c r="C21" s="58" t="s">
        <v>787</v>
      </c>
      <c r="D21" s="49" t="s">
        <v>1193</v>
      </c>
    </row>
    <row r="22" spans="2:4" ht="15" x14ac:dyDescent="0.2">
      <c r="B22" s="2087"/>
      <c r="C22" s="59" t="s">
        <v>789</v>
      </c>
      <c r="D22" s="60" t="s">
        <v>1193</v>
      </c>
    </row>
    <row r="23" spans="2:4" ht="15" x14ac:dyDescent="0.2">
      <c r="B23" s="2088" t="s">
        <v>791</v>
      </c>
      <c r="C23" s="2088"/>
      <c r="D23" s="49" t="s">
        <v>827</v>
      </c>
    </row>
    <row r="24" spans="2:4" ht="15" x14ac:dyDescent="0.25">
      <c r="B24" s="2088" t="s">
        <v>793</v>
      </c>
      <c r="C24" s="2088"/>
      <c r="D24" s="146" t="s">
        <v>1186</v>
      </c>
    </row>
    <row r="25" spans="2:4" ht="15" x14ac:dyDescent="0.2">
      <c r="B25" s="2082" t="s">
        <v>795</v>
      </c>
      <c r="C25" s="2082"/>
      <c r="D25" s="57" t="s">
        <v>23</v>
      </c>
    </row>
    <row r="26" spans="2:4" ht="15" x14ac:dyDescent="0.25">
      <c r="B26" s="2083" t="s">
        <v>797</v>
      </c>
      <c r="C26" s="2083"/>
      <c r="D26" s="146" t="s">
        <v>1358</v>
      </c>
    </row>
    <row r="27" spans="2:4" ht="15" x14ac:dyDescent="0.2">
      <c r="B27" s="2089" t="s">
        <v>799</v>
      </c>
      <c r="C27" s="2090"/>
      <c r="D27" s="49"/>
    </row>
    <row r="28" spans="2:4" ht="105" x14ac:dyDescent="0.2">
      <c r="B28" s="62" t="s">
        <v>800</v>
      </c>
      <c r="C28" s="63"/>
      <c r="D28" s="49" t="s">
        <v>1359</v>
      </c>
    </row>
    <row r="29" spans="2:4" ht="15" x14ac:dyDescent="0.2">
      <c r="B29" s="2091" t="s">
        <v>801</v>
      </c>
      <c r="C29" s="2092"/>
      <c r="D29" s="64" t="s">
        <v>1360</v>
      </c>
    </row>
    <row r="30" spans="2:4" ht="15" x14ac:dyDescent="0.2">
      <c r="B30" s="65"/>
      <c r="C30" s="65"/>
      <c r="D30" s="66"/>
    </row>
    <row r="31" spans="2:4" ht="23.25" customHeight="1" x14ac:dyDescent="0.2">
      <c r="B31" s="2081" t="s">
        <v>802</v>
      </c>
      <c r="C31" s="2081"/>
      <c r="D31" s="2081"/>
    </row>
    <row r="32" spans="2:4" ht="15" x14ac:dyDescent="0.2">
      <c r="B32" s="2079" t="s">
        <v>803</v>
      </c>
      <c r="C32" s="2080"/>
      <c r="D32" s="348" t="s">
        <v>1361</v>
      </c>
    </row>
    <row r="33" spans="2:4" ht="15" x14ac:dyDescent="0.2">
      <c r="B33" s="2079" t="s">
        <v>805</v>
      </c>
      <c r="C33" s="2080"/>
      <c r="D33" s="348" t="s">
        <v>1362</v>
      </c>
    </row>
    <row r="34" spans="2:4" ht="15" x14ac:dyDescent="0.2">
      <c r="B34" s="2079" t="s">
        <v>807</v>
      </c>
      <c r="C34" s="2080"/>
      <c r="D34" s="348" t="s">
        <v>1186</v>
      </c>
    </row>
    <row r="35" spans="2:4" ht="15" x14ac:dyDescent="0.2">
      <c r="B35" s="2079" t="s">
        <v>809</v>
      </c>
      <c r="C35" s="2080"/>
      <c r="D35" s="348" t="s">
        <v>1363</v>
      </c>
    </row>
    <row r="36" spans="2:4" ht="15" x14ac:dyDescent="0.2">
      <c r="B36" s="2079" t="s">
        <v>811</v>
      </c>
      <c r="C36" s="2080"/>
      <c r="D36" s="373" t="s">
        <v>1364</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3.d.1'!A1" display="REGRESAR"/>
    <hyperlink ref="D36" r:id="rId1"/>
    <hyperlink ref="D8" r:id="rId2"/>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6">
    <tabColor rgb="FFC00000"/>
  </sheetPr>
  <dimension ref="A1:E15"/>
  <sheetViews>
    <sheetView showGridLines="0" workbookViewId="0">
      <pane ySplit="4" topLeftCell="A5" activePane="bottomLeft" state="frozen"/>
      <selection activeCell="I38" sqref="I38"/>
      <selection pane="bottomLeft" sqref="A1:B1"/>
    </sheetView>
  </sheetViews>
  <sheetFormatPr baseColWidth="10" defaultRowHeight="15" x14ac:dyDescent="0.25"/>
  <cols>
    <col min="3" max="3" width="62.42578125" customWidth="1"/>
    <col min="4" max="4" width="18.28515625" customWidth="1"/>
    <col min="5" max="5" width="82.7109375" customWidth="1"/>
  </cols>
  <sheetData>
    <row r="1" spans="1:5" x14ac:dyDescent="0.25">
      <c r="A1" s="2065" t="s">
        <v>690</v>
      </c>
      <c r="B1" s="2065"/>
    </row>
    <row r="3" spans="1:5" ht="56.25" customHeight="1" x14ac:dyDescent="0.25">
      <c r="A3" s="14"/>
      <c r="B3" s="14"/>
      <c r="C3" s="2255" t="s">
        <v>1365</v>
      </c>
      <c r="D3" s="2255"/>
      <c r="E3" s="2255"/>
    </row>
    <row r="4" spans="1:5" s="222" customFormat="1" x14ac:dyDescent="0.25">
      <c r="A4" s="182"/>
      <c r="B4" s="182"/>
      <c r="C4" s="16" t="s">
        <v>692</v>
      </c>
      <c r="D4" s="16" t="s">
        <v>693</v>
      </c>
      <c r="E4" s="16" t="s">
        <v>694</v>
      </c>
    </row>
    <row r="5" spans="1:5" s="184" customFormat="1" ht="53.25" customHeight="1" x14ac:dyDescent="0.25">
      <c r="C5" s="1289" t="s">
        <v>1366</v>
      </c>
      <c r="D5" s="19" t="s">
        <v>1367</v>
      </c>
      <c r="E5" s="225" t="s">
        <v>1368</v>
      </c>
    </row>
    <row r="6" spans="1:5" s="184" customFormat="1" ht="39" customHeight="1" x14ac:dyDescent="0.25">
      <c r="C6" s="2142" t="s">
        <v>1371</v>
      </c>
      <c r="D6" s="19" t="s">
        <v>1372</v>
      </c>
      <c r="E6" s="185" t="s">
        <v>1373</v>
      </c>
    </row>
    <row r="7" spans="1:5" s="184" customFormat="1" ht="39" customHeight="1" x14ac:dyDescent="0.25">
      <c r="C7" s="2143"/>
      <c r="D7" s="223" t="s">
        <v>1374</v>
      </c>
      <c r="E7" s="20" t="s">
        <v>1375</v>
      </c>
    </row>
    <row r="8" spans="1:5" s="184" customFormat="1" ht="45" x14ac:dyDescent="0.25">
      <c r="C8" s="187" t="s">
        <v>1376</v>
      </c>
      <c r="D8" s="223" t="s">
        <v>1377</v>
      </c>
      <c r="E8" s="20" t="s">
        <v>1378</v>
      </c>
    </row>
    <row r="9" spans="1:5" s="184" customFormat="1" ht="60" x14ac:dyDescent="0.25">
      <c r="C9" s="187" t="s">
        <v>1379</v>
      </c>
      <c r="D9" s="19" t="s">
        <v>1380</v>
      </c>
      <c r="E9" s="185" t="s">
        <v>1381</v>
      </c>
    </row>
    <row r="10" spans="1:5" s="184" customFormat="1" ht="75" x14ac:dyDescent="0.25">
      <c r="C10" s="187" t="s">
        <v>1382</v>
      </c>
      <c r="D10" s="19" t="s">
        <v>1383</v>
      </c>
      <c r="E10" s="185" t="s">
        <v>1384</v>
      </c>
    </row>
    <row r="11" spans="1:5" s="184" customFormat="1" ht="45" x14ac:dyDescent="0.25">
      <c r="C11" s="187" t="s">
        <v>1385</v>
      </c>
      <c r="D11" s="19" t="s">
        <v>1386</v>
      </c>
      <c r="E11" s="185" t="s">
        <v>1387</v>
      </c>
    </row>
    <row r="12" spans="1:5" s="184" customFormat="1" ht="120" x14ac:dyDescent="0.25">
      <c r="C12" s="187" t="s">
        <v>1388</v>
      </c>
      <c r="D12" s="19" t="s">
        <v>1389</v>
      </c>
      <c r="E12" s="185" t="s">
        <v>1390</v>
      </c>
    </row>
    <row r="13" spans="1:5" s="184" customFormat="1" ht="81.75" customHeight="1" x14ac:dyDescent="0.25">
      <c r="C13" s="187" t="s">
        <v>1391</v>
      </c>
      <c r="D13" s="223" t="s">
        <v>1392</v>
      </c>
      <c r="E13" s="20" t="s">
        <v>1393</v>
      </c>
    </row>
    <row r="14" spans="1:5" s="184" customFormat="1" ht="135" x14ac:dyDescent="0.25">
      <c r="C14" s="187" t="s">
        <v>1394</v>
      </c>
      <c r="D14" s="19" t="s">
        <v>1395</v>
      </c>
      <c r="E14" s="21" t="s">
        <v>1396</v>
      </c>
    </row>
    <row r="15" spans="1:5" s="184" customFormat="1" ht="75" x14ac:dyDescent="0.25">
      <c r="C15" s="187" t="s">
        <v>1397</v>
      </c>
      <c r="D15" s="19" t="s">
        <v>1398</v>
      </c>
      <c r="E15" s="20" t="s">
        <v>1399</v>
      </c>
    </row>
  </sheetData>
  <mergeCells count="3">
    <mergeCell ref="A1:B1"/>
    <mergeCell ref="C3:E3"/>
    <mergeCell ref="C6:C7"/>
  </mergeCells>
  <hyperlinks>
    <hyperlink ref="D6" location="'4.2.1'!A1" display="4.2.1"/>
    <hyperlink ref="D7" location="'4.2.2'!A1" display="4.2.2"/>
    <hyperlink ref="D8" location="'4.3.1'!A1" display="4.3.1"/>
    <hyperlink ref="D9" location="'4.4.1'!A1" display="4.4.1"/>
    <hyperlink ref="D10" location="'4.5.1'!A1" display="4.5.1"/>
    <hyperlink ref="D11" location="'4.6.1'!A1" display="4.6.1"/>
    <hyperlink ref="D12" location="'4.7.1'!A1" display="4.7.1"/>
    <hyperlink ref="D13" location="'4.a.1'!A1" display="4.a.1"/>
    <hyperlink ref="D14" location="'4.b.1'!A1" display="4.b.1"/>
    <hyperlink ref="D15" location="'4.c.1'!A1" display="4.c.1"/>
    <hyperlink ref="D5" location="'4.1.1.a'!A1" display="4.1.1.a"/>
    <hyperlink ref="A1" location="Objetivos!A1" display="REGRESAR A INICIO"/>
    <hyperlink ref="A1:B1" location="'Lista de Objetivos'!A1" display="REGRESAR A INICIO"/>
    <hyperlink ref="E5" location="'4.1.1.a'!A1" display="4.1.1 Proporción de niños, niñas y adolescentes: a) en los grados 2/3; b) al final de la enseñanza primaria; y c) al final de la enseñanza secundaria inferior, que han alcanzado al menos un nivel mínimo de competencia en i) lectura y ii) matemáticas, desg"/>
    <hyperlink ref="E6" location="'4.2.1'!A1" display="4.2.1 Proporción de niños menores de 5 años cuyo desarrollo se encuentra bien encauzado en cuanto a la salud, el aprendizaje y el bienestar psicosocial, desglosado por sexo  "/>
    <hyperlink ref="E7" location="'4.2.2'!A1" display="4.2.2 Tasa de participación en la enseñanza organizada (un año antes de la edad oficial de ingreso en la enseñanza primaria), desglosada por sexo "/>
    <hyperlink ref="E8" location="'4.3.1'!A1" display="4.3.1 Tasa de participación de los jóvenes y adultos en la enseñanza académica y no académica, y en la capacitación en los 12 meses anteriores, desglosada por sexo."/>
    <hyperlink ref="E9" location="'4.4.1'!A1" display="4.4.1 Proporción de jóvenes y adultos con conocimientos de tecnología de la información y las comunicaciones (TIC), desglosada por tipo de conocimiento técnico "/>
    <hyperlink ref="E10" location="'4.5.1'!A1" display="4.5.1 Índices de paridad (mujeres/hombres, zonas rurales y urbanas, quintil superior/inferior de recursos económicos, y otras características, como la situación en materia de discapacidad, los pueblos indígenas y los efectos de conflictos, a medida que se"/>
    <hyperlink ref="E11" location="'4.6.1'!A1" display="4.6.1 Porcentaje de población en un grupo de edad determinado que alcanza por lo menos un nivel fijo de competencia funcional en a) alfabetización y b) aritmética elemental, desglosado por sexo  "/>
    <hyperlink ref="E12" location="'4.7.1'!A1" display="4.7.1 Grado en que i) la educación cívica mundial y ii) la educación para el desarrollo sostenible, incluida la igualdad entre los géneros y los derechos humanos, se incorporan en todos los niveles en: a) las políticas nacionales de educación, b) los plan"/>
    <hyperlink ref="E13" location="'4.a.1'!A1" display="4.a.1 Proporción de escuelas con acceso a: a) electricidad; b) Internet con fines pedagógicos; c) computadoras con fines pedagógicos; d) infraestructura y materiales adaptados a los estudiantes con discapacidad; e) suministro básico de agua potable; f) in"/>
    <hyperlink ref="E14" location="'4.b.1'!A1" display="4.b.1 Volumen de la asistencia oficial para el desarrollo destinada a becas por sector y por tipo de estudio "/>
    <hyperlink ref="E15" location="'4.c.1'!A1" display="4.c.1 Proporción de maestros en la enseñanza: a) preescolar; b) primaria; c) secundaria inferior y d) secundaria superior que han recibido al menos el mínimo de formación docente organizada (por ejemplo, formación pedagógica); requisitos de práctica previ"/>
  </hyperlinks>
  <pageMargins left="0.7" right="0.7" top="0.75" bottom="0.75" header="0.3" footer="0.3"/>
  <pageSetup paperSize="9" orientation="portrait" r:id="rId1"/>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7"/>
  <dimension ref="A1:R42"/>
  <sheetViews>
    <sheetView showGridLines="0" workbookViewId="0">
      <pane ySplit="1" topLeftCell="A2" activePane="bottomLeft" state="frozen"/>
      <selection pane="bottomLeft" activeCell="A11" sqref="A11"/>
    </sheetView>
  </sheetViews>
  <sheetFormatPr baseColWidth="10" defaultColWidth="11.42578125" defaultRowHeight="11.25" x14ac:dyDescent="0.25"/>
  <cols>
    <col min="1" max="2" width="15.5703125" style="42" customWidth="1"/>
    <col min="3" max="3" width="8.140625" style="42" customWidth="1"/>
    <col min="4" max="6" width="11.42578125" style="42"/>
    <col min="7" max="7" width="3.140625" style="42" customWidth="1"/>
    <col min="8" max="16384" width="11.42578125" style="42"/>
  </cols>
  <sheetData>
    <row r="1" spans="1:18" ht="15" x14ac:dyDescent="0.25">
      <c r="A1" s="70" t="s">
        <v>730</v>
      </c>
      <c r="C1" s="2175" t="s">
        <v>830</v>
      </c>
      <c r="D1" s="2175"/>
    </row>
    <row r="3" spans="1:18" ht="12.75" x14ac:dyDescent="0.25">
      <c r="A3" s="2256" t="s">
        <v>732</v>
      </c>
      <c r="B3" s="2256"/>
      <c r="C3" s="2256" t="s">
        <v>1400</v>
      </c>
      <c r="D3" s="2256"/>
      <c r="E3" s="2256"/>
      <c r="F3" s="2256"/>
      <c r="G3" s="2256"/>
      <c r="H3" s="2256"/>
      <c r="I3" s="2256"/>
      <c r="J3" s="2256"/>
      <c r="K3" s="2256"/>
      <c r="L3" s="2256"/>
      <c r="M3" s="2256"/>
      <c r="N3" s="2256"/>
      <c r="O3" s="2256"/>
      <c r="P3" s="2256"/>
      <c r="Q3" s="2256"/>
      <c r="R3" s="2256"/>
    </row>
    <row r="4" spans="1:18" ht="15.75" customHeight="1" x14ac:dyDescent="0.25">
      <c r="A4" s="2256" t="s">
        <v>733</v>
      </c>
      <c r="B4" s="2256"/>
      <c r="C4" s="2257" t="s">
        <v>1401</v>
      </c>
      <c r="D4" s="2257"/>
      <c r="E4" s="2257"/>
      <c r="F4" s="2257"/>
      <c r="G4" s="2257"/>
      <c r="H4" s="2257"/>
      <c r="I4" s="2257"/>
      <c r="J4" s="2257"/>
      <c r="K4" s="2257"/>
      <c r="L4" s="2257"/>
      <c r="M4" s="2257"/>
      <c r="N4" s="2257"/>
      <c r="O4" s="2257"/>
      <c r="P4" s="2257"/>
      <c r="Q4" s="2257"/>
      <c r="R4" s="2257"/>
    </row>
    <row r="5" spans="1:18" ht="28.5" customHeight="1" x14ac:dyDescent="0.25">
      <c r="A5" s="2256" t="s">
        <v>735</v>
      </c>
      <c r="B5" s="2256"/>
      <c r="C5" s="2257" t="s">
        <v>1402</v>
      </c>
      <c r="D5" s="2257"/>
      <c r="E5" s="2257"/>
      <c r="F5" s="2257"/>
      <c r="G5" s="2257"/>
      <c r="H5" s="2257"/>
      <c r="I5" s="2257"/>
      <c r="J5" s="2257"/>
      <c r="K5" s="2257"/>
      <c r="L5" s="2257"/>
      <c r="M5" s="2257"/>
      <c r="N5" s="2257"/>
      <c r="O5" s="2257"/>
      <c r="P5" s="2257"/>
      <c r="Q5" s="2257"/>
      <c r="R5" s="2257"/>
    </row>
    <row r="6" spans="1:18" ht="18.75" customHeight="1" x14ac:dyDescent="0.25">
      <c r="A6" s="2256" t="s">
        <v>815</v>
      </c>
      <c r="B6" s="2256"/>
      <c r="C6" s="2256" t="s">
        <v>1403</v>
      </c>
      <c r="D6" s="2256"/>
      <c r="E6" s="2256"/>
      <c r="F6" s="2256"/>
      <c r="G6" s="2256"/>
      <c r="H6" s="2256"/>
      <c r="I6" s="2256"/>
      <c r="J6" s="2256"/>
      <c r="K6" s="2256"/>
      <c r="L6" s="2256"/>
      <c r="M6" s="2256"/>
      <c r="N6" s="2256"/>
      <c r="O6" s="2256"/>
      <c r="P6" s="2256"/>
      <c r="Q6" s="2256"/>
      <c r="R6" s="2256"/>
    </row>
    <row r="9" spans="1:18" ht="41.25" customHeight="1" x14ac:dyDescent="0.25">
      <c r="A9" s="126"/>
      <c r="C9" s="2148" t="s">
        <v>4051</v>
      </c>
      <c r="D9" s="2148"/>
      <c r="E9" s="2148"/>
      <c r="F9" s="2148"/>
      <c r="G9" s="2148"/>
      <c r="H9" s="2148"/>
      <c r="I9" s="2148"/>
      <c r="J9" s="2148"/>
    </row>
    <row r="10" spans="1:18" ht="15" x14ac:dyDescent="0.25">
      <c r="A10" s="126"/>
      <c r="C10" s="2070" t="s">
        <v>1404</v>
      </c>
      <c r="D10" s="2070" t="s">
        <v>1405</v>
      </c>
      <c r="E10" s="2070"/>
      <c r="F10" s="2070"/>
      <c r="G10" s="2070"/>
      <c r="H10" s="2070"/>
      <c r="I10" s="2070"/>
      <c r="J10" s="2070"/>
      <c r="L10" s="2258" t="s">
        <v>4826</v>
      </c>
      <c r="M10" s="2258"/>
    </row>
    <row r="11" spans="1:18" ht="12.75" x14ac:dyDescent="0.25">
      <c r="A11" s="126"/>
      <c r="C11" s="2070"/>
      <c r="D11" s="2070" t="s">
        <v>1406</v>
      </c>
      <c r="E11" s="2070"/>
      <c r="F11" s="2070"/>
      <c r="G11" s="948"/>
      <c r="H11" s="2070" t="s">
        <v>4052</v>
      </c>
      <c r="I11" s="2070"/>
      <c r="J11" s="2070"/>
    </row>
    <row r="12" spans="1:18" ht="12.75" x14ac:dyDescent="0.25">
      <c r="A12" s="126"/>
      <c r="C12" s="2070"/>
      <c r="D12" s="944" t="s">
        <v>740</v>
      </c>
      <c r="E12" s="944" t="s">
        <v>746</v>
      </c>
      <c r="F12" s="944" t="s">
        <v>747</v>
      </c>
      <c r="G12" s="949"/>
      <c r="H12" s="944" t="s">
        <v>740</v>
      </c>
      <c r="I12" s="944" t="s">
        <v>746</v>
      </c>
      <c r="J12" s="944" t="s">
        <v>747</v>
      </c>
    </row>
    <row r="13" spans="1:18" ht="12.75" x14ac:dyDescent="0.25">
      <c r="A13" s="126"/>
      <c r="C13" s="953">
        <v>2006</v>
      </c>
      <c r="D13" s="359">
        <v>88.2</v>
      </c>
      <c r="E13" s="359"/>
      <c r="F13" s="359"/>
      <c r="G13" s="359"/>
      <c r="H13" s="360">
        <v>73</v>
      </c>
      <c r="I13" s="360"/>
      <c r="J13" s="360"/>
    </row>
    <row r="14" spans="1:18" ht="15" x14ac:dyDescent="0.25">
      <c r="A14" s="126"/>
      <c r="C14" s="120">
        <v>2013</v>
      </c>
      <c r="D14" s="362">
        <v>90.3</v>
      </c>
      <c r="E14" s="362">
        <v>89.1</v>
      </c>
      <c r="F14" s="362">
        <v>91.7</v>
      </c>
      <c r="G14" s="362"/>
      <c r="H14" s="363">
        <v>85.5</v>
      </c>
      <c r="I14" s="363">
        <v>85.7</v>
      </c>
      <c r="J14" s="363">
        <v>85.2</v>
      </c>
      <c r="L14" s="2258" t="s">
        <v>4827</v>
      </c>
      <c r="M14" s="2258"/>
    </row>
    <row r="15" spans="1:18" ht="12.75" x14ac:dyDescent="0.25">
      <c r="A15" s="126"/>
      <c r="C15" s="950" t="s">
        <v>4053</v>
      </c>
    </row>
    <row r="16" spans="1:18" x14ac:dyDescent="0.25">
      <c r="A16" s="126"/>
    </row>
    <row r="17" spans="1:9" x14ac:dyDescent="0.25">
      <c r="A17" s="126"/>
    </row>
    <row r="18" spans="1:9" x14ac:dyDescent="0.25">
      <c r="A18" s="126"/>
    </row>
    <row r="19" spans="1:9" x14ac:dyDescent="0.25">
      <c r="A19" s="126"/>
    </row>
    <row r="20" spans="1:9" ht="48" customHeight="1" x14ac:dyDescent="0.25">
      <c r="A20" s="126"/>
      <c r="C20" s="2244" t="s">
        <v>4066</v>
      </c>
      <c r="D20" s="2244"/>
      <c r="E20" s="2244"/>
      <c r="F20" s="2244"/>
      <c r="G20" s="2244"/>
      <c r="H20" s="2244"/>
      <c r="I20" s="2244"/>
    </row>
    <row r="21" spans="1:9" x14ac:dyDescent="0.25">
      <c r="A21" s="126"/>
    </row>
    <row r="22" spans="1:9" x14ac:dyDescent="0.25">
      <c r="A22" s="126"/>
    </row>
    <row r="42" spans="3:3" ht="12.75" x14ac:dyDescent="0.25">
      <c r="C42" s="950" t="s">
        <v>4053</v>
      </c>
    </row>
  </sheetData>
  <mergeCells count="17">
    <mergeCell ref="C1:D1"/>
    <mergeCell ref="A3:B3"/>
    <mergeCell ref="C3:R3"/>
    <mergeCell ref="A4:B4"/>
    <mergeCell ref="C4:R4"/>
    <mergeCell ref="A6:B6"/>
    <mergeCell ref="C6:R6"/>
    <mergeCell ref="C20:I20"/>
    <mergeCell ref="A5:B5"/>
    <mergeCell ref="C5:R5"/>
    <mergeCell ref="C9:J9"/>
    <mergeCell ref="C10:C12"/>
    <mergeCell ref="D10:J10"/>
    <mergeCell ref="D11:F11"/>
    <mergeCell ref="H11:J11"/>
    <mergeCell ref="L10:M10"/>
    <mergeCell ref="L14:M14"/>
  </mergeCells>
  <hyperlinks>
    <hyperlink ref="A1" location="'ODS 4.'!A1" display="REGRESAR"/>
    <hyperlink ref="C1" location="'Metadato 4.1.1.a'!A1" display="VER METADATO"/>
    <hyperlink ref="L10" location="'Metadato 4.1.1.b'!A1" display="Ver indicador 4.1.1.b"/>
    <hyperlink ref="L14" location="'4.1.1.c'!A1" display="Ver indicador 4.1.1.c"/>
    <hyperlink ref="L10:M10" location="'4.1.1.b'!A1" display="Ver indicador 4.1.1.b"/>
  </hyperlinks>
  <pageMargins left="0.7" right="0.7" top="0.75" bottom="0.75" header="0.3" footer="0.3"/>
  <pageSetup paperSize="9" orientation="portrait" r:id="rId1"/>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8">
    <tabColor theme="0" tint="-0.499984740745262"/>
  </sheetPr>
  <dimension ref="A1:F42"/>
  <sheetViews>
    <sheetView showGridLines="0" zoomScaleNormal="100" workbookViewId="0">
      <pane ySplit="1" topLeftCell="A5"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0" x14ac:dyDescent="0.25">
      <c r="A4" s="48"/>
      <c r="B4" s="2082" t="s">
        <v>856</v>
      </c>
      <c r="C4" s="2082"/>
      <c r="D4" s="801" t="s">
        <v>24</v>
      </c>
    </row>
    <row r="5" spans="1:6" ht="45" x14ac:dyDescent="0.25">
      <c r="B5" s="2082" t="s">
        <v>4054</v>
      </c>
      <c r="C5" s="2082"/>
      <c r="D5" s="801" t="s">
        <v>114</v>
      </c>
    </row>
    <row r="6" spans="1:6" ht="15" x14ac:dyDescent="0.25">
      <c r="B6" s="2082" t="s">
        <v>770</v>
      </c>
      <c r="C6" s="2082"/>
      <c r="D6" s="951" t="s">
        <v>196</v>
      </c>
    </row>
    <row r="7" spans="1:6" ht="43.5" customHeight="1" x14ac:dyDescent="0.25">
      <c r="B7" s="2083" t="s">
        <v>771</v>
      </c>
      <c r="C7" s="2083"/>
      <c r="D7" s="912" t="s">
        <v>197</v>
      </c>
    </row>
    <row r="8" spans="1:6" ht="15" x14ac:dyDescent="0.25">
      <c r="B8" s="2097" t="s">
        <v>4617</v>
      </c>
      <c r="C8" s="2097"/>
      <c r="D8" s="1285" t="s">
        <v>4672</v>
      </c>
    </row>
    <row r="9" spans="1:6" ht="15" x14ac:dyDescent="0.25">
      <c r="B9" s="2097"/>
      <c r="C9" s="2097"/>
      <c r="D9" s="1285" t="s">
        <v>4673</v>
      </c>
    </row>
    <row r="10" spans="1:6" ht="15" x14ac:dyDescent="0.25">
      <c r="B10" s="913"/>
      <c r="C10" s="913"/>
      <c r="D10" s="913"/>
    </row>
    <row r="11" spans="1:6" ht="23.25" customHeight="1" x14ac:dyDescent="0.25">
      <c r="B11" s="2081" t="s">
        <v>772</v>
      </c>
      <c r="C11" s="2081"/>
      <c r="D11" s="2081"/>
    </row>
    <row r="12" spans="1:6" ht="18.75" customHeight="1" x14ac:dyDescent="0.25">
      <c r="B12" s="2093" t="s">
        <v>773</v>
      </c>
      <c r="C12" s="2094"/>
      <c r="D12" s="801" t="s">
        <v>841</v>
      </c>
    </row>
    <row r="13" spans="1:6" ht="51" customHeight="1" x14ac:dyDescent="0.25">
      <c r="B13" s="2083" t="s">
        <v>775</v>
      </c>
      <c r="C13" s="2083"/>
      <c r="D13" s="567" t="s">
        <v>4055</v>
      </c>
    </row>
    <row r="14" spans="1:6" ht="15" x14ac:dyDescent="0.25">
      <c r="B14" s="2082" t="s">
        <v>776</v>
      </c>
      <c r="C14" s="2082"/>
      <c r="D14" s="915" t="s">
        <v>1367</v>
      </c>
    </row>
    <row r="15" spans="1:6" ht="15" x14ac:dyDescent="0.25">
      <c r="B15" s="2082" t="s">
        <v>777</v>
      </c>
      <c r="C15" s="2096"/>
      <c r="D15" s="915" t="s">
        <v>10</v>
      </c>
    </row>
    <row r="16" spans="1:6" ht="165" x14ac:dyDescent="0.25">
      <c r="B16" s="2082" t="s">
        <v>778</v>
      </c>
      <c r="C16" s="2082"/>
      <c r="D16" s="964" t="s">
        <v>4056</v>
      </c>
    </row>
    <row r="17" spans="2:4" ht="89.25" customHeight="1" x14ac:dyDescent="0.25">
      <c r="B17" s="2082" t="s">
        <v>779</v>
      </c>
      <c r="C17" s="2082"/>
      <c r="D17" s="965" t="s">
        <v>4061</v>
      </c>
    </row>
    <row r="18" spans="2:4" ht="15" x14ac:dyDescent="0.25">
      <c r="B18" s="2082" t="s">
        <v>780</v>
      </c>
      <c r="C18" s="2082"/>
      <c r="D18" s="18" t="s">
        <v>1407</v>
      </c>
    </row>
    <row r="19" spans="2:4" ht="15" x14ac:dyDescent="0.25">
      <c r="B19" s="2083" t="s">
        <v>782</v>
      </c>
      <c r="C19" s="2083"/>
      <c r="D19" s="801"/>
    </row>
    <row r="20" spans="2:4" ht="75" x14ac:dyDescent="0.25">
      <c r="B20" s="2084" t="s">
        <v>783</v>
      </c>
      <c r="C20" s="2085"/>
      <c r="D20" s="18" t="s">
        <v>4057</v>
      </c>
    </row>
    <row r="21" spans="2:4" ht="15" x14ac:dyDescent="0.25">
      <c r="B21" s="2082" t="s">
        <v>784</v>
      </c>
      <c r="C21" s="2082"/>
      <c r="D21" s="964" t="s">
        <v>824</v>
      </c>
    </row>
    <row r="22" spans="2:4" ht="15" x14ac:dyDescent="0.25">
      <c r="B22" s="2086" t="s">
        <v>786</v>
      </c>
      <c r="C22" s="918" t="s">
        <v>787</v>
      </c>
      <c r="D22" s="801" t="s">
        <v>909</v>
      </c>
    </row>
    <row r="23" spans="2:4" ht="15" x14ac:dyDescent="0.25">
      <c r="B23" s="2087"/>
      <c r="C23" s="945" t="s">
        <v>789</v>
      </c>
      <c r="D23" s="18" t="s">
        <v>1408</v>
      </c>
    </row>
    <row r="24" spans="2:4" ht="15" x14ac:dyDescent="0.25">
      <c r="B24" s="2082" t="s">
        <v>791</v>
      </c>
      <c r="C24" s="2082"/>
      <c r="D24" s="18" t="s">
        <v>4058</v>
      </c>
    </row>
    <row r="25" spans="2:4" ht="75" x14ac:dyDescent="0.25">
      <c r="B25" s="2082" t="s">
        <v>793</v>
      </c>
      <c r="C25" s="2082"/>
      <c r="D25" s="951" t="s">
        <v>4059</v>
      </c>
    </row>
    <row r="26" spans="2:4" ht="15" x14ac:dyDescent="0.25">
      <c r="B26" s="2082" t="s">
        <v>795</v>
      </c>
      <c r="C26" s="2082"/>
      <c r="D26" s="18" t="s">
        <v>28</v>
      </c>
    </row>
    <row r="27" spans="2:4" ht="15" customHeight="1" x14ac:dyDescent="0.25">
      <c r="B27" s="2083" t="s">
        <v>797</v>
      </c>
      <c r="C27" s="2083"/>
      <c r="D27" s="951" t="s">
        <v>4060</v>
      </c>
    </row>
    <row r="28" spans="2:4" ht="15" x14ac:dyDescent="0.25">
      <c r="B28" s="2089" t="s">
        <v>799</v>
      </c>
      <c r="C28" s="2090"/>
      <c r="D28" s="801"/>
    </row>
    <row r="29" spans="2:4" ht="30" x14ac:dyDescent="0.25">
      <c r="B29" s="946" t="s">
        <v>800</v>
      </c>
      <c r="C29" s="947"/>
      <c r="D29" s="18" t="s">
        <v>1411</v>
      </c>
    </row>
    <row r="30" spans="2:4" ht="15" x14ac:dyDescent="0.25">
      <c r="B30" s="2091" t="s">
        <v>801</v>
      </c>
      <c r="C30" s="2092"/>
      <c r="D30" s="962"/>
    </row>
    <row r="31" spans="2:4" ht="15" x14ac:dyDescent="0.25">
      <c r="B31" s="922"/>
      <c r="C31" s="922"/>
      <c r="D31" s="923"/>
    </row>
    <row r="32" spans="2:4" ht="23.25" customHeight="1" x14ac:dyDescent="0.25">
      <c r="B32" s="2081" t="s">
        <v>802</v>
      </c>
      <c r="C32" s="2081"/>
      <c r="D32" s="2081"/>
    </row>
    <row r="33" spans="2:4" ht="15" x14ac:dyDescent="0.25">
      <c r="B33" s="2079" t="s">
        <v>803</v>
      </c>
      <c r="C33" s="2080"/>
      <c r="D33" s="348" t="s">
        <v>1412</v>
      </c>
    </row>
    <row r="34" spans="2:4" ht="15" x14ac:dyDescent="0.25">
      <c r="B34" s="2079" t="s">
        <v>805</v>
      </c>
      <c r="C34" s="2080"/>
      <c r="D34" s="348" t="s">
        <v>1413</v>
      </c>
    </row>
    <row r="35" spans="2:4" ht="15" x14ac:dyDescent="0.25">
      <c r="B35" s="2079" t="s">
        <v>807</v>
      </c>
      <c r="C35" s="2080"/>
      <c r="D35" s="348" t="s">
        <v>1414</v>
      </c>
    </row>
    <row r="36" spans="2:4" ht="15" x14ac:dyDescent="0.25">
      <c r="B36" s="2079" t="s">
        <v>809</v>
      </c>
      <c r="C36" s="2080"/>
      <c r="D36" s="348" t="s">
        <v>1415</v>
      </c>
    </row>
    <row r="37" spans="2:4" ht="15" x14ac:dyDescent="0.25">
      <c r="B37" s="2079" t="s">
        <v>811</v>
      </c>
      <c r="C37" s="2080"/>
      <c r="D37" s="373" t="s">
        <v>1416</v>
      </c>
    </row>
    <row r="38" spans="2:4" ht="15" x14ac:dyDescent="0.25">
      <c r="B38" s="2079" t="s">
        <v>803</v>
      </c>
      <c r="C38" s="2080"/>
      <c r="D38" s="234" t="s">
        <v>4062</v>
      </c>
    </row>
    <row r="39" spans="2:4" ht="15" x14ac:dyDescent="0.25">
      <c r="B39" s="2079" t="s">
        <v>805</v>
      </c>
      <c r="C39" s="2080"/>
      <c r="D39" s="234" t="s">
        <v>4064</v>
      </c>
    </row>
    <row r="40" spans="2:4" ht="15" x14ac:dyDescent="0.25">
      <c r="B40" s="2079" t="s">
        <v>807</v>
      </c>
      <c r="C40" s="2080"/>
      <c r="D40" s="348" t="s">
        <v>1414</v>
      </c>
    </row>
    <row r="41" spans="2:4" ht="15" x14ac:dyDescent="0.25">
      <c r="B41" s="2079" t="s">
        <v>809</v>
      </c>
      <c r="C41" s="2080"/>
      <c r="D41" s="234" t="s">
        <v>4065</v>
      </c>
    </row>
    <row r="42" spans="2:4" ht="15" x14ac:dyDescent="0.25">
      <c r="B42" s="2079" t="s">
        <v>811</v>
      </c>
      <c r="C42" s="2080"/>
      <c r="D42" s="234" t="s">
        <v>4063</v>
      </c>
    </row>
  </sheetData>
  <mergeCells count="35">
    <mergeCell ref="B17:C17"/>
    <mergeCell ref="B3:D3"/>
    <mergeCell ref="B4:C4"/>
    <mergeCell ref="B5:C5"/>
    <mergeCell ref="B6:C6"/>
    <mergeCell ref="B7:C7"/>
    <mergeCell ref="B11:D11"/>
    <mergeCell ref="B12:C12"/>
    <mergeCell ref="B13:C13"/>
    <mergeCell ref="B14:C14"/>
    <mergeCell ref="B15:C15"/>
    <mergeCell ref="B16:C16"/>
    <mergeCell ref="B8:C9"/>
    <mergeCell ref="B32:D32"/>
    <mergeCell ref="B18:C18"/>
    <mergeCell ref="B19:C19"/>
    <mergeCell ref="B20:C20"/>
    <mergeCell ref="B21:C21"/>
    <mergeCell ref="B22:B23"/>
    <mergeCell ref="B24:C24"/>
    <mergeCell ref="B25:C25"/>
    <mergeCell ref="B26:C26"/>
    <mergeCell ref="B27:C27"/>
    <mergeCell ref="B28:C28"/>
    <mergeCell ref="B30:C30"/>
    <mergeCell ref="B33:C33"/>
    <mergeCell ref="B34:C34"/>
    <mergeCell ref="B35:C35"/>
    <mergeCell ref="B36:C36"/>
    <mergeCell ref="B37:C37"/>
    <mergeCell ref="B38:C38"/>
    <mergeCell ref="B39:C39"/>
    <mergeCell ref="B40:C40"/>
    <mergeCell ref="B41:C41"/>
    <mergeCell ref="B42:C42"/>
  </mergeCells>
  <dataValidations count="7">
    <dataValidation allowBlank="1" showDropDown="1" showInputMessage="1" showErrorMessage="1" sqref="D14"/>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5">
      <formula1>Tipo_indicador</formula1>
    </dataValidation>
    <dataValidation type="list" allowBlank="1" showInputMessage="1" showErrorMessage="1" sqref="D26">
      <formula1>Tipo_operación</formula1>
    </dataValidation>
  </dataValidations>
  <hyperlinks>
    <hyperlink ref="B1" location="'4.1.1.a'!A1" display="REGRESAR"/>
    <hyperlink ref="D37" r:id="rId1"/>
    <hyperlink ref="D8" r:id="rId2"/>
    <hyperlink ref="D9" r:id="rId3"/>
  </hyperlinks>
  <pageMargins left="0.7" right="0.7" top="0.75" bottom="0.75" header="0.3" footer="0.3"/>
  <pageSetup paperSize="9" orientation="portrait" r:id="rId4"/>
  <drawing r:id="rId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9"/>
  <dimension ref="A1:R41"/>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2" width="15.7109375" style="26" customWidth="1"/>
    <col min="3" max="6" width="11.42578125" style="26"/>
    <col min="7" max="7" width="3" style="26" customWidth="1"/>
    <col min="8" max="16384" width="11.42578125" style="26"/>
  </cols>
  <sheetData>
    <row r="1" spans="1:18" ht="15" x14ac:dyDescent="0.25">
      <c r="A1" s="70" t="s">
        <v>730</v>
      </c>
      <c r="C1" s="2077" t="s">
        <v>830</v>
      </c>
      <c r="D1" s="2077"/>
    </row>
    <row r="3" spans="1:18" ht="12.75" customHeight="1" x14ac:dyDescent="0.2">
      <c r="A3" s="2256" t="s">
        <v>732</v>
      </c>
      <c r="B3" s="2256"/>
      <c r="C3" s="2256" t="s">
        <v>1400</v>
      </c>
      <c r="D3" s="2256"/>
      <c r="E3" s="2256"/>
      <c r="F3" s="2256"/>
      <c r="G3" s="2256"/>
      <c r="H3" s="2256"/>
      <c r="I3" s="2256"/>
      <c r="J3" s="2256"/>
      <c r="K3" s="2256"/>
      <c r="L3" s="2256"/>
      <c r="M3" s="2256"/>
      <c r="N3" s="2256"/>
      <c r="O3" s="2256"/>
      <c r="P3" s="2256"/>
      <c r="Q3" s="2256"/>
      <c r="R3" s="2256"/>
    </row>
    <row r="4" spans="1:18" ht="15" customHeight="1" x14ac:dyDescent="0.2">
      <c r="A4" s="2256" t="s">
        <v>733</v>
      </c>
      <c r="B4" s="2256"/>
      <c r="C4" s="2257" t="s">
        <v>1401</v>
      </c>
      <c r="D4" s="2257"/>
      <c r="E4" s="2257"/>
      <c r="F4" s="2257"/>
      <c r="G4" s="2257"/>
      <c r="H4" s="2257"/>
      <c r="I4" s="2257"/>
      <c r="J4" s="2257"/>
      <c r="K4" s="2257"/>
      <c r="L4" s="2257"/>
      <c r="M4" s="2257"/>
      <c r="N4" s="2257"/>
      <c r="O4" s="2257"/>
      <c r="P4" s="2257"/>
      <c r="Q4" s="2257"/>
      <c r="R4" s="2257"/>
    </row>
    <row r="5" spans="1:18" ht="26.25" customHeight="1" x14ac:dyDescent="0.2">
      <c r="A5" s="2256" t="s">
        <v>735</v>
      </c>
      <c r="B5" s="2256"/>
      <c r="C5" s="2257" t="s">
        <v>1402</v>
      </c>
      <c r="D5" s="2257"/>
      <c r="E5" s="2257"/>
      <c r="F5" s="2257"/>
      <c r="G5" s="2257"/>
      <c r="H5" s="2257"/>
      <c r="I5" s="2257"/>
      <c r="J5" s="2257"/>
      <c r="K5" s="2257"/>
      <c r="L5" s="2257"/>
      <c r="M5" s="2257"/>
      <c r="N5" s="2257"/>
      <c r="O5" s="2257"/>
      <c r="P5" s="2257"/>
      <c r="Q5" s="2257"/>
      <c r="R5" s="2257"/>
    </row>
    <row r="6" spans="1:18" ht="12.75" customHeight="1" x14ac:dyDescent="0.2">
      <c r="A6" s="2256" t="s">
        <v>815</v>
      </c>
      <c r="B6" s="2256"/>
      <c r="C6" s="2256" t="s">
        <v>4067</v>
      </c>
      <c r="D6" s="2256"/>
      <c r="E6" s="2256"/>
      <c r="F6" s="2256"/>
      <c r="G6" s="2256"/>
      <c r="H6" s="2256"/>
      <c r="I6" s="2256"/>
      <c r="J6" s="2256"/>
      <c r="K6" s="2256"/>
      <c r="L6" s="2256"/>
      <c r="M6" s="2256"/>
      <c r="N6" s="2256"/>
      <c r="O6" s="2256"/>
      <c r="P6" s="2256"/>
      <c r="Q6" s="2256"/>
      <c r="R6" s="2256"/>
    </row>
    <row r="9" spans="1:18" s="165" customFormat="1" ht="36.75" customHeight="1" x14ac:dyDescent="0.2">
      <c r="A9" s="29"/>
      <c r="B9" s="26"/>
      <c r="C9" s="2148" t="s">
        <v>4067</v>
      </c>
      <c r="D9" s="2148"/>
      <c r="E9" s="2148"/>
      <c r="F9" s="2148"/>
      <c r="G9" s="2148"/>
      <c r="H9" s="2148"/>
      <c r="I9" s="2148"/>
      <c r="J9" s="2148"/>
    </row>
    <row r="10" spans="1:18" s="165" customFormat="1" ht="12.75" x14ac:dyDescent="0.2">
      <c r="A10" s="29"/>
      <c r="B10" s="26"/>
      <c r="C10" s="2070" t="s">
        <v>1404</v>
      </c>
      <c r="D10" s="2070" t="s">
        <v>1405</v>
      </c>
      <c r="E10" s="2070"/>
      <c r="F10" s="2070"/>
      <c r="G10" s="2070"/>
      <c r="H10" s="2070"/>
      <c r="I10" s="2070"/>
      <c r="J10" s="2070"/>
    </row>
    <row r="11" spans="1:18" s="165" customFormat="1" ht="12.75" x14ac:dyDescent="0.2">
      <c r="A11" s="29"/>
      <c r="B11" s="26"/>
      <c r="C11" s="2070"/>
      <c r="D11" s="2070" t="s">
        <v>1406</v>
      </c>
      <c r="E11" s="2070"/>
      <c r="F11" s="2070"/>
      <c r="G11" s="948"/>
      <c r="H11" s="2070" t="s">
        <v>4052</v>
      </c>
      <c r="I11" s="2070"/>
      <c r="J11" s="2070"/>
    </row>
    <row r="12" spans="1:18" s="165" customFormat="1" ht="12.75" x14ac:dyDescent="0.2">
      <c r="A12" s="29"/>
      <c r="B12" s="26"/>
      <c r="C12" s="2070"/>
      <c r="D12" s="944" t="s">
        <v>740</v>
      </c>
      <c r="E12" s="944" t="s">
        <v>746</v>
      </c>
      <c r="F12" s="944" t="s">
        <v>747</v>
      </c>
      <c r="G12" s="949"/>
      <c r="H12" s="944" t="s">
        <v>740</v>
      </c>
      <c r="I12" s="944" t="s">
        <v>746</v>
      </c>
      <c r="J12" s="944" t="s">
        <v>747</v>
      </c>
    </row>
    <row r="13" spans="1:18" s="165" customFormat="1" ht="12.75" x14ac:dyDescent="0.2">
      <c r="A13" s="29"/>
      <c r="B13" s="26"/>
      <c r="C13" s="359">
        <v>2006</v>
      </c>
      <c r="D13" s="359">
        <v>94.8</v>
      </c>
      <c r="E13" s="359"/>
      <c r="F13" s="359"/>
      <c r="G13" s="359"/>
      <c r="H13" s="360">
        <v>95.4</v>
      </c>
      <c r="I13" s="360"/>
      <c r="J13" s="360"/>
    </row>
    <row r="14" spans="1:18" s="165" customFormat="1" ht="12.75" x14ac:dyDescent="0.2">
      <c r="A14" s="29"/>
      <c r="B14" s="26"/>
      <c r="C14" s="362">
        <v>2013</v>
      </c>
      <c r="D14" s="362">
        <v>95.2</v>
      </c>
      <c r="E14" s="362">
        <v>94.6</v>
      </c>
      <c r="F14" s="362">
        <v>95.9</v>
      </c>
      <c r="G14" s="362"/>
      <c r="H14" s="363">
        <v>95.4</v>
      </c>
      <c r="I14" s="363">
        <v>95.1</v>
      </c>
      <c r="J14" s="363">
        <v>95.6</v>
      </c>
    </row>
    <row r="15" spans="1:18" s="165" customFormat="1" ht="12.75" x14ac:dyDescent="0.2">
      <c r="A15" s="29"/>
      <c r="B15" s="26"/>
      <c r="C15" s="950" t="s">
        <v>4053</v>
      </c>
      <c r="D15" s="42"/>
      <c r="E15" s="42"/>
      <c r="F15" s="42"/>
      <c r="G15" s="42"/>
      <c r="H15" s="42"/>
      <c r="I15" s="42"/>
      <c r="J15" s="42"/>
    </row>
    <row r="16" spans="1:18" s="165" customFormat="1" x14ac:dyDescent="0.2">
      <c r="A16" s="29"/>
      <c r="B16" s="26"/>
      <c r="C16" s="26"/>
      <c r="D16" s="26"/>
      <c r="E16" s="26"/>
      <c r="F16" s="26"/>
      <c r="G16" s="26"/>
      <c r="I16" s="26"/>
    </row>
    <row r="17" spans="1:9" s="165" customFormat="1" x14ac:dyDescent="0.2">
      <c r="A17" s="29"/>
      <c r="B17" s="26"/>
      <c r="C17" s="26"/>
      <c r="D17" s="26"/>
      <c r="E17" s="26"/>
      <c r="F17" s="26"/>
      <c r="G17" s="26"/>
      <c r="H17" s="26"/>
      <c r="I17" s="26"/>
    </row>
    <row r="18" spans="1:9" x14ac:dyDescent="0.2">
      <c r="A18" s="29"/>
    </row>
    <row r="19" spans="1:9" ht="67.5" customHeight="1" x14ac:dyDescent="0.2">
      <c r="A19" s="29"/>
      <c r="C19" s="2071" t="s">
        <v>4068</v>
      </c>
      <c r="D19" s="2071"/>
      <c r="E19" s="2071"/>
      <c r="F19" s="2071"/>
      <c r="G19" s="2071"/>
      <c r="H19" s="2071"/>
    </row>
    <row r="20" spans="1:9" x14ac:dyDescent="0.2">
      <c r="A20" s="29"/>
    </row>
    <row r="21" spans="1:9" x14ac:dyDescent="0.2">
      <c r="A21" s="29"/>
    </row>
    <row r="22" spans="1:9" x14ac:dyDescent="0.2">
      <c r="A22" s="29"/>
    </row>
    <row r="23" spans="1:9" x14ac:dyDescent="0.2">
      <c r="A23" s="29"/>
    </row>
    <row r="24" spans="1:9" x14ac:dyDescent="0.2">
      <c r="A24" s="29"/>
    </row>
    <row r="41" spans="3:3" ht="12.75" x14ac:dyDescent="0.2">
      <c r="C41" s="44" t="s">
        <v>1417</v>
      </c>
    </row>
  </sheetData>
  <mergeCells count="15">
    <mergeCell ref="C1:D1"/>
    <mergeCell ref="A3:B3"/>
    <mergeCell ref="C3:R3"/>
    <mergeCell ref="A4:B4"/>
    <mergeCell ref="C4:R4"/>
    <mergeCell ref="A6:B6"/>
    <mergeCell ref="C6:R6"/>
    <mergeCell ref="C19:H19"/>
    <mergeCell ref="A5:B5"/>
    <mergeCell ref="C5:R5"/>
    <mergeCell ref="C9:J9"/>
    <mergeCell ref="C10:C12"/>
    <mergeCell ref="D10:J10"/>
    <mergeCell ref="D11:F11"/>
    <mergeCell ref="H11:J11"/>
  </mergeCells>
  <hyperlinks>
    <hyperlink ref="A1" location="'ODS 4.'!A1" display="REGRESAR"/>
    <hyperlink ref="C1" location="'Metadato 4.1.1.b'!A1" display="VER METADATO"/>
  </hyperlink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0">
    <tabColor theme="0" tint="-0.499984740745262"/>
  </sheetPr>
  <dimension ref="A1:G42"/>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4" ht="15" x14ac:dyDescent="0.25">
      <c r="B1" s="166" t="s">
        <v>730</v>
      </c>
    </row>
    <row r="3" spans="1:4" ht="23.25" customHeight="1" x14ac:dyDescent="0.25">
      <c r="B3" s="2081" t="s">
        <v>766</v>
      </c>
      <c r="C3" s="2081"/>
      <c r="D3" s="2081"/>
    </row>
    <row r="4" spans="1:4" ht="30" x14ac:dyDescent="0.25">
      <c r="A4" s="48"/>
      <c r="B4" s="2082" t="s">
        <v>856</v>
      </c>
      <c r="C4" s="2082"/>
      <c r="D4" s="801" t="s">
        <v>24</v>
      </c>
    </row>
    <row r="5" spans="1:4" ht="45" x14ac:dyDescent="0.25">
      <c r="B5" s="2082" t="s">
        <v>4054</v>
      </c>
      <c r="C5" s="2082"/>
      <c r="D5" s="801" t="s">
        <v>114</v>
      </c>
    </row>
    <row r="6" spans="1:4" ht="15" x14ac:dyDescent="0.25">
      <c r="B6" s="2082" t="s">
        <v>770</v>
      </c>
      <c r="C6" s="2082"/>
      <c r="D6" s="951" t="s">
        <v>196</v>
      </c>
    </row>
    <row r="7" spans="1:4" ht="48" customHeight="1" x14ac:dyDescent="0.25">
      <c r="B7" s="2083" t="s">
        <v>771</v>
      </c>
      <c r="C7" s="2083"/>
      <c r="D7" s="912" t="s">
        <v>197</v>
      </c>
    </row>
    <row r="8" spans="1:4" ht="15" x14ac:dyDescent="0.25">
      <c r="B8" s="2097" t="s">
        <v>4617</v>
      </c>
      <c r="C8" s="2097"/>
      <c r="D8" s="1285" t="s">
        <v>4672</v>
      </c>
    </row>
    <row r="9" spans="1:4" ht="15" x14ac:dyDescent="0.25">
      <c r="B9" s="2097"/>
      <c r="C9" s="2097"/>
      <c r="D9" s="1285" t="s">
        <v>4673</v>
      </c>
    </row>
    <row r="10" spans="1:4" ht="15" x14ac:dyDescent="0.25">
      <c r="B10" s="913"/>
      <c r="C10" s="913"/>
      <c r="D10" s="913"/>
    </row>
    <row r="11" spans="1:4" ht="23.25" customHeight="1" x14ac:dyDescent="0.25">
      <c r="B11" s="2081" t="s">
        <v>772</v>
      </c>
      <c r="C11" s="2081"/>
      <c r="D11" s="2081"/>
    </row>
    <row r="12" spans="1:4" ht="14.25" customHeight="1" x14ac:dyDescent="0.25">
      <c r="B12" s="2093" t="s">
        <v>773</v>
      </c>
      <c r="C12" s="2094"/>
      <c r="D12" s="801" t="s">
        <v>841</v>
      </c>
    </row>
    <row r="13" spans="1:4" ht="45" x14ac:dyDescent="0.25">
      <c r="B13" s="2095" t="s">
        <v>775</v>
      </c>
      <c r="C13" s="2095"/>
      <c r="D13" s="567" t="s">
        <v>4069</v>
      </c>
    </row>
    <row r="14" spans="1:4" ht="15" x14ac:dyDescent="0.25">
      <c r="B14" s="2082" t="s">
        <v>776</v>
      </c>
      <c r="C14" s="2082"/>
      <c r="D14" s="915" t="s">
        <v>1369</v>
      </c>
    </row>
    <row r="15" spans="1:4" ht="15" x14ac:dyDescent="0.25">
      <c r="B15" s="2082" t="s">
        <v>777</v>
      </c>
      <c r="C15" s="2096"/>
      <c r="D15" s="915" t="s">
        <v>10</v>
      </c>
    </row>
    <row r="16" spans="1:4" ht="165" x14ac:dyDescent="0.25">
      <c r="B16" s="2082" t="s">
        <v>778</v>
      </c>
      <c r="C16" s="2082"/>
      <c r="D16" s="964" t="s">
        <v>4056</v>
      </c>
    </row>
    <row r="17" spans="1:7" ht="120.75" customHeight="1" x14ac:dyDescent="0.25">
      <c r="B17" s="2082" t="s">
        <v>779</v>
      </c>
      <c r="C17" s="2082"/>
      <c r="D17" s="966" t="s">
        <v>4070</v>
      </c>
    </row>
    <row r="18" spans="1:7" ht="18" customHeight="1" x14ac:dyDescent="0.25">
      <c r="B18" s="2082" t="s">
        <v>780</v>
      </c>
      <c r="C18" s="2082"/>
      <c r="D18" s="18" t="s">
        <v>1407</v>
      </c>
    </row>
    <row r="19" spans="1:7" ht="15" x14ac:dyDescent="0.25">
      <c r="B19" s="2083" t="s">
        <v>782</v>
      </c>
      <c r="C19" s="2083"/>
      <c r="D19" s="801"/>
    </row>
    <row r="20" spans="1:7" ht="77.25" customHeight="1" x14ac:dyDescent="0.25">
      <c r="B20" s="2084" t="s">
        <v>783</v>
      </c>
      <c r="C20" s="2085"/>
      <c r="D20" s="18" t="s">
        <v>4057</v>
      </c>
    </row>
    <row r="21" spans="1:7" ht="15" x14ac:dyDescent="0.25">
      <c r="B21" s="2082" t="s">
        <v>784</v>
      </c>
      <c r="C21" s="2082"/>
      <c r="D21" s="964" t="s">
        <v>824</v>
      </c>
    </row>
    <row r="22" spans="1:7" ht="15" x14ac:dyDescent="0.25">
      <c r="B22" s="2086" t="s">
        <v>786</v>
      </c>
      <c r="C22" s="918" t="s">
        <v>787</v>
      </c>
      <c r="D22" s="801" t="s">
        <v>909</v>
      </c>
    </row>
    <row r="23" spans="1:7" ht="15" x14ac:dyDescent="0.25">
      <c r="B23" s="2087"/>
      <c r="C23" s="945" t="s">
        <v>789</v>
      </c>
      <c r="D23" s="18" t="s">
        <v>1408</v>
      </c>
    </row>
    <row r="24" spans="1:7" ht="15" x14ac:dyDescent="0.25">
      <c r="B24" s="2088" t="s">
        <v>791</v>
      </c>
      <c r="C24" s="2088"/>
      <c r="D24" s="18" t="s">
        <v>4058</v>
      </c>
    </row>
    <row r="25" spans="1:7" ht="75" x14ac:dyDescent="0.25">
      <c r="B25" s="2088" t="s">
        <v>793</v>
      </c>
      <c r="C25" s="2088"/>
      <c r="D25" s="951" t="s">
        <v>4059</v>
      </c>
    </row>
    <row r="26" spans="1:7" ht="15" x14ac:dyDescent="0.25">
      <c r="B26" s="2082" t="s">
        <v>795</v>
      </c>
      <c r="C26" s="2082"/>
      <c r="D26" s="18" t="s">
        <v>28</v>
      </c>
    </row>
    <row r="27" spans="1:7" ht="15" customHeight="1" x14ac:dyDescent="0.25">
      <c r="B27" s="2083" t="s">
        <v>797</v>
      </c>
      <c r="C27" s="2083"/>
      <c r="D27" s="951" t="s">
        <v>1410</v>
      </c>
    </row>
    <row r="28" spans="1:7" ht="15" x14ac:dyDescent="0.25">
      <c r="B28" s="2089" t="s">
        <v>799</v>
      </c>
      <c r="C28" s="2090"/>
      <c r="D28" s="801"/>
    </row>
    <row r="29" spans="1:7" ht="30" x14ac:dyDescent="0.25">
      <c r="B29" s="946" t="s">
        <v>800</v>
      </c>
      <c r="C29" s="947"/>
      <c r="D29" s="18" t="s">
        <v>1411</v>
      </c>
    </row>
    <row r="30" spans="1:7" ht="15" x14ac:dyDescent="0.25">
      <c r="B30" s="2091" t="s">
        <v>801</v>
      </c>
      <c r="C30" s="2092"/>
      <c r="D30" s="962"/>
    </row>
    <row r="31" spans="1:7" ht="15" x14ac:dyDescent="0.25">
      <c r="B31" s="922"/>
      <c r="C31" s="922"/>
      <c r="D31" s="923"/>
    </row>
    <row r="32" spans="1:7" s="68" customFormat="1" ht="23.25" customHeight="1" x14ac:dyDescent="0.25">
      <c r="A32" s="45"/>
      <c r="B32" s="2081" t="s">
        <v>802</v>
      </c>
      <c r="C32" s="2081"/>
      <c r="D32" s="2081"/>
      <c r="E32" s="45"/>
      <c r="F32" s="45"/>
      <c r="G32" s="45"/>
    </row>
    <row r="33" spans="1:7" s="68" customFormat="1" ht="15" x14ac:dyDescent="0.25">
      <c r="A33" s="45"/>
      <c r="B33" s="2079" t="s">
        <v>803</v>
      </c>
      <c r="C33" s="2080"/>
      <c r="D33" s="348" t="s">
        <v>1412</v>
      </c>
      <c r="E33" s="45"/>
      <c r="F33" s="45"/>
      <c r="G33" s="45"/>
    </row>
    <row r="34" spans="1:7" s="68" customFormat="1" ht="15" x14ac:dyDescent="0.25">
      <c r="A34" s="45"/>
      <c r="B34" s="2079" t="s">
        <v>805</v>
      </c>
      <c r="C34" s="2080"/>
      <c r="D34" s="348" t="s">
        <v>1413</v>
      </c>
      <c r="E34" s="45"/>
      <c r="F34" s="45"/>
      <c r="G34" s="45"/>
    </row>
    <row r="35" spans="1:7" s="68" customFormat="1" ht="15" x14ac:dyDescent="0.25">
      <c r="A35" s="45"/>
      <c r="B35" s="2079" t="s">
        <v>807</v>
      </c>
      <c r="C35" s="2080"/>
      <c r="D35" s="348" t="s">
        <v>1414</v>
      </c>
      <c r="E35" s="45"/>
      <c r="F35" s="45"/>
      <c r="G35" s="45"/>
    </row>
    <row r="36" spans="1:7" s="68" customFormat="1" ht="15" x14ac:dyDescent="0.25">
      <c r="A36" s="45"/>
      <c r="B36" s="2079" t="s">
        <v>809</v>
      </c>
      <c r="C36" s="2080"/>
      <c r="D36" s="951" t="s">
        <v>1415</v>
      </c>
      <c r="E36" s="45"/>
      <c r="F36" s="45"/>
      <c r="G36" s="45"/>
    </row>
    <row r="37" spans="1:7" s="68" customFormat="1" ht="15" x14ac:dyDescent="0.25">
      <c r="A37" s="45"/>
      <c r="B37" s="2079" t="s">
        <v>811</v>
      </c>
      <c r="C37" s="2080"/>
      <c r="D37" s="963" t="s">
        <v>1416</v>
      </c>
      <c r="E37" s="45"/>
      <c r="F37" s="45"/>
      <c r="G37" s="45"/>
    </row>
    <row r="38" spans="1:7" s="68" customFormat="1" ht="15" x14ac:dyDescent="0.25">
      <c r="A38" s="45"/>
      <c r="B38" s="2079" t="s">
        <v>803</v>
      </c>
      <c r="C38" s="2080"/>
      <c r="D38" s="234" t="s">
        <v>4062</v>
      </c>
      <c r="E38" s="45"/>
      <c r="F38" s="45"/>
      <c r="G38" s="45"/>
    </row>
    <row r="39" spans="1:7" ht="15" x14ac:dyDescent="0.25">
      <c r="B39" s="2079" t="s">
        <v>805</v>
      </c>
      <c r="C39" s="2080"/>
      <c r="D39" s="234" t="s">
        <v>4064</v>
      </c>
    </row>
    <row r="40" spans="1:7" ht="15" x14ac:dyDescent="0.25">
      <c r="B40" s="2079" t="s">
        <v>807</v>
      </c>
      <c r="C40" s="2080"/>
      <c r="D40" s="348" t="s">
        <v>1414</v>
      </c>
    </row>
    <row r="41" spans="1:7" ht="15" x14ac:dyDescent="0.25">
      <c r="B41" s="2079" t="s">
        <v>809</v>
      </c>
      <c r="C41" s="2080"/>
      <c r="D41" s="257" t="s">
        <v>4065</v>
      </c>
    </row>
    <row r="42" spans="1:7" ht="15" x14ac:dyDescent="0.25">
      <c r="B42" s="2079" t="s">
        <v>811</v>
      </c>
      <c r="C42" s="2080"/>
      <c r="D42" s="234" t="s">
        <v>4063</v>
      </c>
    </row>
  </sheetData>
  <mergeCells count="35">
    <mergeCell ref="B17:C17"/>
    <mergeCell ref="B3:D3"/>
    <mergeCell ref="B4:C4"/>
    <mergeCell ref="B5:C5"/>
    <mergeCell ref="B6:C6"/>
    <mergeCell ref="B7:C7"/>
    <mergeCell ref="B11:D11"/>
    <mergeCell ref="B12:C12"/>
    <mergeCell ref="B13:C13"/>
    <mergeCell ref="B14:C14"/>
    <mergeCell ref="B15:C15"/>
    <mergeCell ref="B16:C16"/>
    <mergeCell ref="B8:C9"/>
    <mergeCell ref="B32:D32"/>
    <mergeCell ref="B18:C18"/>
    <mergeCell ref="B19:C19"/>
    <mergeCell ref="B20:C20"/>
    <mergeCell ref="B21:C21"/>
    <mergeCell ref="B22:B23"/>
    <mergeCell ref="B24:C24"/>
    <mergeCell ref="B25:C25"/>
    <mergeCell ref="B26:C26"/>
    <mergeCell ref="B27:C27"/>
    <mergeCell ref="B28:C28"/>
    <mergeCell ref="B30:C30"/>
    <mergeCell ref="B33:C33"/>
    <mergeCell ref="B34:C34"/>
    <mergeCell ref="B35:C35"/>
    <mergeCell ref="B36:C36"/>
    <mergeCell ref="B37:C37"/>
    <mergeCell ref="B38:C38"/>
    <mergeCell ref="B39:C39"/>
    <mergeCell ref="B40:C40"/>
    <mergeCell ref="B41:C41"/>
    <mergeCell ref="B42:C42"/>
  </mergeCells>
  <dataValidations count="7">
    <dataValidation allowBlank="1" showDropDown="1" showInputMessage="1" showErrorMessage="1" sqref="D14"/>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5">
      <formula1>Tipo_indicador</formula1>
    </dataValidation>
    <dataValidation type="list" allowBlank="1" showInputMessage="1" showErrorMessage="1" sqref="D26">
      <formula1>Tipo_operación</formula1>
    </dataValidation>
  </dataValidations>
  <hyperlinks>
    <hyperlink ref="B1" location="'4.1.1.b'!A1" display="REGRESAR"/>
    <hyperlink ref="D37" r:id="rId1"/>
    <hyperlink ref="D8" r:id="rId2"/>
    <hyperlink ref="D9" r:id="rId3"/>
  </hyperlinks>
  <pageMargins left="0.7" right="0.7" top="0.75" bottom="0.75" header="0.3" footer="0.3"/>
  <pageSetup orientation="portrait" r:id="rId4"/>
  <drawing r:id="rId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1"/>
  <dimension ref="A1:R41"/>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140625" style="26" customWidth="1"/>
    <col min="3" max="16384" width="11.42578125" style="26"/>
  </cols>
  <sheetData>
    <row r="1" spans="1:18" ht="15" x14ac:dyDescent="0.25">
      <c r="A1" s="70" t="s">
        <v>730</v>
      </c>
      <c r="C1" s="2077" t="s">
        <v>830</v>
      </c>
      <c r="D1" s="2077"/>
    </row>
    <row r="3" spans="1:18" ht="15.75" customHeight="1" x14ac:dyDescent="0.2">
      <c r="A3" s="2256" t="s">
        <v>732</v>
      </c>
      <c r="B3" s="2256"/>
      <c r="C3" s="2256" t="s">
        <v>1400</v>
      </c>
      <c r="D3" s="2256"/>
      <c r="E3" s="2256"/>
      <c r="F3" s="2256"/>
      <c r="G3" s="2256"/>
      <c r="H3" s="2256"/>
      <c r="I3" s="2256"/>
      <c r="J3" s="2256"/>
      <c r="K3" s="2256"/>
      <c r="L3" s="2256"/>
      <c r="M3" s="2256"/>
      <c r="N3" s="2256"/>
      <c r="O3" s="2256"/>
      <c r="P3" s="2256"/>
      <c r="Q3" s="2256"/>
      <c r="R3" s="2256"/>
    </row>
    <row r="4" spans="1:18" ht="15.75" customHeight="1" x14ac:dyDescent="0.2">
      <c r="A4" s="2256" t="s">
        <v>733</v>
      </c>
      <c r="B4" s="2256"/>
      <c r="C4" s="2257" t="s">
        <v>1401</v>
      </c>
      <c r="D4" s="2257"/>
      <c r="E4" s="2257"/>
      <c r="F4" s="2257"/>
      <c r="G4" s="2257"/>
      <c r="H4" s="2257"/>
      <c r="I4" s="2257"/>
      <c r="J4" s="2257"/>
      <c r="K4" s="2257"/>
      <c r="L4" s="2257"/>
      <c r="M4" s="2257"/>
      <c r="N4" s="2257"/>
      <c r="O4" s="2257"/>
      <c r="P4" s="2257"/>
      <c r="Q4" s="2257"/>
      <c r="R4" s="2257"/>
    </row>
    <row r="5" spans="1:18" ht="28.5" customHeight="1" x14ac:dyDescent="0.2">
      <c r="A5" s="2256" t="s">
        <v>735</v>
      </c>
      <c r="B5" s="2256"/>
      <c r="C5" s="2257" t="s">
        <v>1402</v>
      </c>
      <c r="D5" s="2257"/>
      <c r="E5" s="2257"/>
      <c r="F5" s="2257"/>
      <c r="G5" s="2257"/>
      <c r="H5" s="2257"/>
      <c r="I5" s="2257"/>
      <c r="J5" s="2257"/>
      <c r="K5" s="2257"/>
      <c r="L5" s="2257"/>
      <c r="M5" s="2257"/>
      <c r="N5" s="2257"/>
      <c r="O5" s="2257"/>
      <c r="P5" s="2257"/>
      <c r="Q5" s="2257"/>
      <c r="R5" s="2257"/>
    </row>
    <row r="6" spans="1:18" ht="13.5" customHeight="1" x14ac:dyDescent="0.2">
      <c r="A6" s="2256" t="s">
        <v>815</v>
      </c>
      <c r="B6" s="2256"/>
      <c r="C6" s="2256" t="s">
        <v>1418</v>
      </c>
      <c r="D6" s="2256"/>
      <c r="E6" s="2256"/>
      <c r="F6" s="2256"/>
      <c r="G6" s="2256"/>
      <c r="H6" s="2256"/>
      <c r="I6" s="2256"/>
      <c r="J6" s="2256"/>
      <c r="K6" s="2256"/>
      <c r="L6" s="2256"/>
      <c r="M6" s="2256"/>
      <c r="N6" s="2256"/>
      <c r="O6" s="2256"/>
      <c r="P6" s="2256"/>
      <c r="Q6" s="2256"/>
      <c r="R6" s="2256"/>
    </row>
    <row r="9" spans="1:18" ht="64.5" customHeight="1" x14ac:dyDescent="0.2">
      <c r="C9" s="2148" t="s">
        <v>4071</v>
      </c>
      <c r="D9" s="2148"/>
      <c r="E9" s="2148"/>
    </row>
    <row r="10" spans="1:18" ht="18" customHeight="1" x14ac:dyDescent="0.2">
      <c r="A10" s="262"/>
      <c r="C10" s="2070" t="s">
        <v>1404</v>
      </c>
      <c r="D10" s="2070" t="s">
        <v>1419</v>
      </c>
      <c r="E10" s="2070"/>
    </row>
    <row r="11" spans="1:18" ht="16.5" customHeight="1" x14ac:dyDescent="0.2">
      <c r="A11" s="262"/>
      <c r="C11" s="2070"/>
      <c r="D11" s="944" t="s">
        <v>1406</v>
      </c>
      <c r="E11" s="944" t="s">
        <v>4052</v>
      </c>
    </row>
    <row r="12" spans="1:18" ht="12.75" x14ac:dyDescent="0.2">
      <c r="A12" s="262"/>
      <c r="C12" s="359" t="s">
        <v>4072</v>
      </c>
      <c r="D12" s="360">
        <v>67.3779488585308</v>
      </c>
      <c r="E12" s="360">
        <v>43.306378116442417</v>
      </c>
    </row>
    <row r="13" spans="1:18" ht="12.75" x14ac:dyDescent="0.2">
      <c r="A13" s="263"/>
      <c r="C13" s="361">
        <v>2012</v>
      </c>
      <c r="D13" s="360">
        <v>67.617314664823652</v>
      </c>
      <c r="E13" s="360">
        <v>40.126797075471174</v>
      </c>
    </row>
    <row r="14" spans="1:18" ht="12.75" x14ac:dyDescent="0.2">
      <c r="A14" s="262"/>
      <c r="C14" s="362">
        <v>2015</v>
      </c>
      <c r="D14" s="363">
        <v>59.6935753854263</v>
      </c>
      <c r="E14" s="363">
        <v>37.503197218982763</v>
      </c>
    </row>
    <row r="15" spans="1:18" ht="12.75" x14ac:dyDescent="0.2">
      <c r="A15" s="262"/>
      <c r="C15" s="950" t="s">
        <v>1420</v>
      </c>
      <c r="D15" s="903"/>
      <c r="E15" s="903"/>
    </row>
    <row r="16" spans="1:18" x14ac:dyDescent="0.2">
      <c r="A16" s="262"/>
    </row>
    <row r="17" spans="1:9" x14ac:dyDescent="0.2">
      <c r="A17" s="29"/>
    </row>
    <row r="18" spans="1:9" x14ac:dyDescent="0.2">
      <c r="A18" s="29"/>
    </row>
    <row r="19" spans="1:9" x14ac:dyDescent="0.2">
      <c r="A19" s="29"/>
    </row>
    <row r="20" spans="1:9" ht="48" customHeight="1" x14ac:dyDescent="0.2">
      <c r="A20" s="29"/>
      <c r="C20" s="2071" t="s">
        <v>4073</v>
      </c>
      <c r="D20" s="2071"/>
      <c r="E20" s="2071"/>
      <c r="F20" s="2071"/>
      <c r="G20" s="2071"/>
      <c r="H20" s="2071"/>
      <c r="I20" s="2071"/>
    </row>
    <row r="21" spans="1:9" x14ac:dyDescent="0.2">
      <c r="A21" s="29"/>
    </row>
    <row r="22" spans="1:9" x14ac:dyDescent="0.2">
      <c r="A22" s="29"/>
    </row>
    <row r="23" spans="1:9" x14ac:dyDescent="0.2">
      <c r="A23" s="29"/>
    </row>
    <row r="24" spans="1:9" x14ac:dyDescent="0.2">
      <c r="A24" s="29"/>
    </row>
    <row r="25" spans="1:9" x14ac:dyDescent="0.2">
      <c r="A25" s="29"/>
    </row>
    <row r="26" spans="1:9" x14ac:dyDescent="0.2">
      <c r="A26" s="29"/>
    </row>
    <row r="27" spans="1:9" x14ac:dyDescent="0.2">
      <c r="A27" s="29"/>
    </row>
    <row r="28" spans="1:9" x14ac:dyDescent="0.2">
      <c r="A28" s="29"/>
    </row>
    <row r="29" spans="1:9" x14ac:dyDescent="0.2">
      <c r="A29" s="29"/>
    </row>
    <row r="30" spans="1:9" x14ac:dyDescent="0.2">
      <c r="A30" s="29"/>
    </row>
    <row r="31" spans="1:9" x14ac:dyDescent="0.2">
      <c r="A31" s="29"/>
    </row>
    <row r="32" spans="1:9" x14ac:dyDescent="0.2">
      <c r="A32" s="29"/>
    </row>
    <row r="41" spans="3:3" ht="12.75" x14ac:dyDescent="0.2">
      <c r="C41" s="44" t="s">
        <v>1420</v>
      </c>
    </row>
  </sheetData>
  <mergeCells count="13">
    <mergeCell ref="A5:B5"/>
    <mergeCell ref="C5:R5"/>
    <mergeCell ref="C1:D1"/>
    <mergeCell ref="A3:B3"/>
    <mergeCell ref="C3:R3"/>
    <mergeCell ref="A4:B4"/>
    <mergeCell ref="C4:R4"/>
    <mergeCell ref="A6:B6"/>
    <mergeCell ref="C6:R6"/>
    <mergeCell ref="C9:E9"/>
    <mergeCell ref="C20:I20"/>
    <mergeCell ref="C10:C11"/>
    <mergeCell ref="D10:E10"/>
  </mergeCells>
  <hyperlinks>
    <hyperlink ref="A1" location="'ODS 4.'!A1" display="REGRESAR"/>
    <hyperlink ref="C1" location="'Metadato 4.1.1.c'!A1" display="VER METADATO"/>
  </hyperlinks>
  <pageMargins left="0.7" right="0.7" top="0.75" bottom="0.75" header="0.3" footer="0.3"/>
  <pageSetup orientation="portrait" r:id="rId1"/>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2">
    <tabColor theme="0" tint="-0.499984740745262"/>
  </sheetPr>
  <dimension ref="A1:H42"/>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8" ht="15" x14ac:dyDescent="0.2">
      <c r="B1" s="70" t="s">
        <v>730</v>
      </c>
    </row>
    <row r="2" spans="1:8" ht="12" thickBot="1" x14ac:dyDescent="0.25"/>
    <row r="3" spans="1:8" ht="23.25" customHeight="1" thickBot="1" x14ac:dyDescent="0.25">
      <c r="B3" s="2081" t="s">
        <v>766</v>
      </c>
      <c r="C3" s="2081"/>
      <c r="D3" s="2081"/>
      <c r="F3" s="258" t="s">
        <v>880</v>
      </c>
    </row>
    <row r="4" spans="1:8" ht="30" x14ac:dyDescent="0.2">
      <c r="A4" s="93"/>
      <c r="B4" s="2082" t="s">
        <v>856</v>
      </c>
      <c r="C4" s="2082"/>
      <c r="D4" s="801" t="s">
        <v>24</v>
      </c>
    </row>
    <row r="5" spans="1:8" ht="45" x14ac:dyDescent="0.2">
      <c r="B5" s="2082" t="s">
        <v>4054</v>
      </c>
      <c r="C5" s="2082"/>
      <c r="D5" s="801" t="s">
        <v>114</v>
      </c>
    </row>
    <row r="6" spans="1:8" ht="15" x14ac:dyDescent="0.2">
      <c r="B6" s="2082" t="s">
        <v>770</v>
      </c>
      <c r="C6" s="2082"/>
      <c r="D6" s="951" t="s">
        <v>196</v>
      </c>
    </row>
    <row r="7" spans="1:8" ht="45" x14ac:dyDescent="0.2">
      <c r="B7" s="2083" t="s">
        <v>771</v>
      </c>
      <c r="C7" s="2083"/>
      <c r="D7" s="912" t="s">
        <v>197</v>
      </c>
    </row>
    <row r="8" spans="1:8" s="903" customFormat="1" ht="15" x14ac:dyDescent="0.2">
      <c r="B8" s="2097" t="s">
        <v>4617</v>
      </c>
      <c r="C8" s="2097"/>
      <c r="D8" s="1285" t="s">
        <v>4672</v>
      </c>
    </row>
    <row r="9" spans="1:8" s="903" customFormat="1" ht="15" x14ac:dyDescent="0.2">
      <c r="B9" s="2097"/>
      <c r="C9" s="2097"/>
      <c r="D9" s="1285" t="s">
        <v>4673</v>
      </c>
    </row>
    <row r="10" spans="1:8" ht="15" x14ac:dyDescent="0.25">
      <c r="B10" s="913"/>
      <c r="C10" s="913"/>
      <c r="D10" s="913"/>
    </row>
    <row r="11" spans="1:8" ht="15" x14ac:dyDescent="0.2">
      <c r="B11" s="2081" t="s">
        <v>772</v>
      </c>
      <c r="C11" s="2081"/>
      <c r="D11" s="2081"/>
    </row>
    <row r="12" spans="1:8" ht="17.25" customHeight="1" x14ac:dyDescent="0.2">
      <c r="B12" s="2093" t="s">
        <v>773</v>
      </c>
      <c r="C12" s="2094"/>
      <c r="D12" s="801" t="s">
        <v>1421</v>
      </c>
    </row>
    <row r="13" spans="1:8" ht="30" x14ac:dyDescent="0.2">
      <c r="B13" s="2083" t="s">
        <v>775</v>
      </c>
      <c r="C13" s="2083"/>
      <c r="D13" s="567" t="s">
        <v>4074</v>
      </c>
    </row>
    <row r="14" spans="1:8" ht="15" x14ac:dyDescent="0.2">
      <c r="B14" s="2082" t="s">
        <v>776</v>
      </c>
      <c r="C14" s="2082"/>
      <c r="D14" s="915" t="s">
        <v>1370</v>
      </c>
    </row>
    <row r="15" spans="1:8" ht="15" x14ac:dyDescent="0.2">
      <c r="B15" s="2082" t="s">
        <v>777</v>
      </c>
      <c r="C15" s="2096"/>
      <c r="D15" s="915" t="s">
        <v>10</v>
      </c>
      <c r="H15" s="45"/>
    </row>
    <row r="16" spans="1:8" ht="210" x14ac:dyDescent="0.2">
      <c r="B16" s="2082" t="s">
        <v>778</v>
      </c>
      <c r="C16" s="2082"/>
      <c r="D16" s="18" t="s">
        <v>4075</v>
      </c>
    </row>
    <row r="17" spans="2:4" ht="82.5" customHeight="1" x14ac:dyDescent="0.25">
      <c r="B17" s="2082" t="s">
        <v>779</v>
      </c>
      <c r="C17" s="2082"/>
      <c r="D17" s="965" t="s">
        <v>4061</v>
      </c>
    </row>
    <row r="18" spans="2:4" ht="20.25" customHeight="1" x14ac:dyDescent="0.2">
      <c r="B18" s="2082" t="s">
        <v>780</v>
      </c>
      <c r="C18" s="2082"/>
      <c r="D18" s="18" t="s">
        <v>1407</v>
      </c>
    </row>
    <row r="19" spans="2:4" ht="15" x14ac:dyDescent="0.2">
      <c r="B19" s="2083" t="s">
        <v>782</v>
      </c>
      <c r="C19" s="2083"/>
      <c r="D19" s="801"/>
    </row>
    <row r="20" spans="2:4" ht="75" x14ac:dyDescent="0.2">
      <c r="B20" s="2084" t="s">
        <v>783</v>
      </c>
      <c r="C20" s="2085"/>
      <c r="D20" s="18" t="s">
        <v>4076</v>
      </c>
    </row>
    <row r="21" spans="2:4" ht="15" x14ac:dyDescent="0.2">
      <c r="B21" s="2082" t="s">
        <v>784</v>
      </c>
      <c r="C21" s="2082"/>
      <c r="D21" s="964" t="s">
        <v>824</v>
      </c>
    </row>
    <row r="22" spans="2:4" ht="15" x14ac:dyDescent="0.2">
      <c r="B22" s="2086" t="s">
        <v>786</v>
      </c>
      <c r="C22" s="918" t="s">
        <v>787</v>
      </c>
      <c r="D22" s="801" t="s">
        <v>909</v>
      </c>
    </row>
    <row r="23" spans="2:4" ht="15" x14ac:dyDescent="0.2">
      <c r="B23" s="2087"/>
      <c r="C23" s="945" t="s">
        <v>789</v>
      </c>
      <c r="D23" s="18" t="s">
        <v>1408</v>
      </c>
    </row>
    <row r="24" spans="2:4" ht="15" x14ac:dyDescent="0.2">
      <c r="B24" s="2082" t="s">
        <v>791</v>
      </c>
      <c r="C24" s="2082"/>
      <c r="D24" s="18" t="s">
        <v>1409</v>
      </c>
    </row>
    <row r="25" spans="2:4" ht="15" x14ac:dyDescent="0.2">
      <c r="B25" s="2082" t="s">
        <v>793</v>
      </c>
      <c r="C25" s="2082"/>
      <c r="D25" s="951" t="s">
        <v>1422</v>
      </c>
    </row>
    <row r="26" spans="2:4" ht="15" x14ac:dyDescent="0.2">
      <c r="B26" s="2082" t="s">
        <v>795</v>
      </c>
      <c r="C26" s="2082"/>
      <c r="D26" s="18" t="s">
        <v>28</v>
      </c>
    </row>
    <row r="27" spans="2:4" ht="15" customHeight="1" x14ac:dyDescent="0.2">
      <c r="B27" s="2083" t="s">
        <v>797</v>
      </c>
      <c r="C27" s="2083"/>
      <c r="D27" s="951" t="s">
        <v>1423</v>
      </c>
    </row>
    <row r="28" spans="2:4" ht="15" x14ac:dyDescent="0.2">
      <c r="B28" s="2089" t="s">
        <v>799</v>
      </c>
      <c r="C28" s="2090"/>
      <c r="D28" s="801"/>
    </row>
    <row r="29" spans="2:4" ht="30" x14ac:dyDescent="0.2">
      <c r="B29" s="946" t="s">
        <v>800</v>
      </c>
      <c r="C29" s="947"/>
      <c r="D29" s="18" t="s">
        <v>1411</v>
      </c>
    </row>
    <row r="30" spans="2:4" ht="15" x14ac:dyDescent="0.2">
      <c r="B30" s="2091" t="s">
        <v>801</v>
      </c>
      <c r="C30" s="2092"/>
      <c r="D30" s="962"/>
    </row>
    <row r="31" spans="2:4" ht="15" x14ac:dyDescent="0.2">
      <c r="B31" s="922"/>
      <c r="C31" s="922"/>
      <c r="D31" s="923"/>
    </row>
    <row r="32" spans="2:4" ht="15" x14ac:dyDescent="0.2">
      <c r="B32" s="2259" t="s">
        <v>802</v>
      </c>
      <c r="C32" s="2259"/>
      <c r="D32" s="2259"/>
    </row>
    <row r="33" spans="2:4" ht="15" x14ac:dyDescent="0.2">
      <c r="B33" s="2089" t="s">
        <v>803</v>
      </c>
      <c r="C33" s="2090"/>
      <c r="D33" s="951" t="s">
        <v>1412</v>
      </c>
    </row>
    <row r="34" spans="2:4" ht="15" x14ac:dyDescent="0.2">
      <c r="B34" s="2089" t="s">
        <v>805</v>
      </c>
      <c r="C34" s="2090"/>
      <c r="D34" s="951" t="s">
        <v>1413</v>
      </c>
    </row>
    <row r="35" spans="2:4" ht="15" x14ac:dyDescent="0.2">
      <c r="B35" s="2089" t="s">
        <v>807</v>
      </c>
      <c r="C35" s="2090"/>
      <c r="D35" s="951" t="s">
        <v>1414</v>
      </c>
    </row>
    <row r="36" spans="2:4" ht="15" x14ac:dyDescent="0.2">
      <c r="B36" s="2089" t="s">
        <v>809</v>
      </c>
      <c r="C36" s="2090"/>
      <c r="D36" s="951" t="s">
        <v>1415</v>
      </c>
    </row>
    <row r="37" spans="2:4" ht="15" x14ac:dyDescent="0.2">
      <c r="B37" s="2079" t="s">
        <v>811</v>
      </c>
      <c r="C37" s="2080"/>
      <c r="D37" s="963" t="s">
        <v>1416</v>
      </c>
    </row>
    <row r="38" spans="2:4" ht="15" x14ac:dyDescent="0.2">
      <c r="B38" s="2079" t="s">
        <v>803</v>
      </c>
      <c r="C38" s="2080"/>
      <c r="D38" s="234" t="s">
        <v>4062</v>
      </c>
    </row>
    <row r="39" spans="2:4" ht="15" x14ac:dyDescent="0.2">
      <c r="B39" s="2079" t="s">
        <v>805</v>
      </c>
      <c r="C39" s="2080"/>
      <c r="D39" s="234" t="s">
        <v>4064</v>
      </c>
    </row>
    <row r="40" spans="2:4" ht="15" x14ac:dyDescent="0.2">
      <c r="B40" s="2079" t="s">
        <v>807</v>
      </c>
      <c r="C40" s="2080"/>
      <c r="D40" s="348" t="s">
        <v>1414</v>
      </c>
    </row>
    <row r="41" spans="2:4" ht="15" x14ac:dyDescent="0.2">
      <c r="B41" s="2079" t="s">
        <v>809</v>
      </c>
      <c r="C41" s="2080"/>
      <c r="D41" s="257" t="s">
        <v>4065</v>
      </c>
    </row>
    <row r="42" spans="2:4" ht="15" x14ac:dyDescent="0.2">
      <c r="B42" s="2079" t="s">
        <v>811</v>
      </c>
      <c r="C42" s="2080"/>
      <c r="D42" s="234" t="s">
        <v>4063</v>
      </c>
    </row>
  </sheetData>
  <mergeCells count="35">
    <mergeCell ref="B17:C17"/>
    <mergeCell ref="B3:D3"/>
    <mergeCell ref="B4:C4"/>
    <mergeCell ref="B5:C5"/>
    <mergeCell ref="B6:C6"/>
    <mergeCell ref="B7:C7"/>
    <mergeCell ref="B11:D11"/>
    <mergeCell ref="B12:C12"/>
    <mergeCell ref="B13:C13"/>
    <mergeCell ref="B14:C14"/>
    <mergeCell ref="B15:C15"/>
    <mergeCell ref="B16:C16"/>
    <mergeCell ref="B8:C9"/>
    <mergeCell ref="B32:D32"/>
    <mergeCell ref="B18:C18"/>
    <mergeCell ref="B19:C19"/>
    <mergeCell ref="B20:C20"/>
    <mergeCell ref="B21:C21"/>
    <mergeCell ref="B22:B23"/>
    <mergeCell ref="B24:C24"/>
    <mergeCell ref="B25:C25"/>
    <mergeCell ref="B26:C26"/>
    <mergeCell ref="B27:C27"/>
    <mergeCell ref="B28:C28"/>
    <mergeCell ref="B30:C30"/>
    <mergeCell ref="B33:C33"/>
    <mergeCell ref="B34:C34"/>
    <mergeCell ref="B35:C35"/>
    <mergeCell ref="B36:C36"/>
    <mergeCell ref="B37:C37"/>
    <mergeCell ref="B38:C38"/>
    <mergeCell ref="B39:C39"/>
    <mergeCell ref="B40:C40"/>
    <mergeCell ref="B41:C41"/>
    <mergeCell ref="B42:C42"/>
  </mergeCells>
  <dataValidations count="7">
    <dataValidation allowBlank="1" showDropDown="1" showInputMessage="1" showErrorMessage="1" sqref="D14"/>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5">
      <formula1>Tipo_indicador</formula1>
    </dataValidation>
    <dataValidation type="list" allowBlank="1" showInputMessage="1" showErrorMessage="1" sqref="D26">
      <formula1>Tipo_operación</formula1>
    </dataValidation>
  </dataValidations>
  <hyperlinks>
    <hyperlink ref="B1" location="'4.1.1.c'!A1" display="REGRESAR"/>
    <hyperlink ref="D37" r:id="rId1"/>
    <hyperlink ref="D8" r:id="rId2"/>
    <hyperlink ref="D9" r:id="rId3"/>
  </hyperlinks>
  <pageMargins left="0.7" right="0.7" top="0.75" bottom="0.75" header="0.3" footer="0.3"/>
  <drawing r:id="rId4"/>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3"/>
  <dimension ref="A1:Q26"/>
  <sheetViews>
    <sheetView showGridLines="0" workbookViewId="0">
      <pane ySplit="1" topLeftCell="A5" activePane="bottomLeft" state="frozen"/>
      <selection activeCell="B1" sqref="B1"/>
      <selection pane="bottomLeft" activeCell="C9" sqref="C9:D9"/>
    </sheetView>
  </sheetViews>
  <sheetFormatPr baseColWidth="10" defaultColWidth="11.42578125" defaultRowHeight="11.25" x14ac:dyDescent="0.2"/>
  <cols>
    <col min="1" max="2" width="15.85546875" style="26" customWidth="1"/>
    <col min="3" max="3" width="11.42578125" style="26"/>
    <col min="4" max="4" width="13.5703125" style="26" customWidth="1"/>
    <col min="5" max="16384" width="11.42578125" style="26"/>
  </cols>
  <sheetData>
    <row r="1" spans="1:17" ht="15" x14ac:dyDescent="0.25">
      <c r="A1" s="70" t="s">
        <v>730</v>
      </c>
      <c r="C1" s="2077" t="s">
        <v>830</v>
      </c>
      <c r="D1" s="2077"/>
    </row>
    <row r="3" spans="1:17" ht="18" customHeight="1" x14ac:dyDescent="0.2">
      <c r="A3" s="2256" t="s">
        <v>732</v>
      </c>
      <c r="B3" s="2256"/>
      <c r="C3" s="2256" t="s">
        <v>1400</v>
      </c>
      <c r="D3" s="2256"/>
      <c r="E3" s="2256"/>
      <c r="F3" s="2256"/>
      <c r="G3" s="2256"/>
      <c r="H3" s="2256"/>
      <c r="I3" s="2256"/>
      <c r="J3" s="2256"/>
      <c r="K3" s="2256"/>
      <c r="L3" s="2256"/>
      <c r="M3" s="2256"/>
      <c r="N3" s="2256"/>
      <c r="O3" s="2256"/>
      <c r="P3" s="2256"/>
      <c r="Q3" s="2256"/>
    </row>
    <row r="4" spans="1:17" ht="30" customHeight="1" x14ac:dyDescent="0.2">
      <c r="A4" s="2256" t="s">
        <v>733</v>
      </c>
      <c r="B4" s="2256"/>
      <c r="C4" s="2257" t="s">
        <v>1424</v>
      </c>
      <c r="D4" s="2257"/>
      <c r="E4" s="2257"/>
      <c r="F4" s="2257"/>
      <c r="G4" s="2257"/>
      <c r="H4" s="2257"/>
      <c r="I4" s="2257"/>
      <c r="J4" s="2257"/>
      <c r="K4" s="2257"/>
      <c r="L4" s="2257"/>
      <c r="M4" s="2257"/>
      <c r="N4" s="2257"/>
      <c r="O4" s="2257"/>
      <c r="P4" s="2257"/>
      <c r="Q4" s="2257"/>
    </row>
    <row r="5" spans="1:17" ht="15.75" customHeight="1" x14ac:dyDescent="0.2">
      <c r="A5" s="2256" t="s">
        <v>735</v>
      </c>
      <c r="B5" s="2256"/>
      <c r="C5" s="2257" t="s">
        <v>1425</v>
      </c>
      <c r="D5" s="2257"/>
      <c r="E5" s="2257"/>
      <c r="F5" s="2257"/>
      <c r="G5" s="2257"/>
      <c r="H5" s="2257"/>
      <c r="I5" s="2257"/>
      <c r="J5" s="2257"/>
      <c r="K5" s="2257"/>
      <c r="L5" s="2257"/>
      <c r="M5" s="2257"/>
      <c r="N5" s="2257"/>
      <c r="O5" s="2257"/>
      <c r="P5" s="2257"/>
      <c r="Q5" s="2257"/>
    </row>
    <row r="6" spans="1:17" ht="18" customHeight="1" x14ac:dyDescent="0.2">
      <c r="A6" s="2256" t="s">
        <v>815</v>
      </c>
      <c r="B6" s="2256"/>
      <c r="C6" s="2256" t="s">
        <v>1426</v>
      </c>
      <c r="D6" s="2256"/>
      <c r="E6" s="2256"/>
      <c r="F6" s="2256"/>
      <c r="G6" s="2256"/>
      <c r="H6" s="2256"/>
      <c r="I6" s="2256"/>
      <c r="J6" s="2256"/>
      <c r="K6" s="2256"/>
      <c r="L6" s="2256"/>
      <c r="M6" s="2256"/>
      <c r="N6" s="2256"/>
      <c r="O6" s="2256"/>
      <c r="P6" s="2256"/>
      <c r="Q6" s="2256"/>
    </row>
    <row r="9" spans="1:17" ht="84.75" customHeight="1" x14ac:dyDescent="0.2">
      <c r="C9" s="2148" t="s">
        <v>1427</v>
      </c>
      <c r="D9" s="2148"/>
    </row>
    <row r="10" spans="1:17" ht="12.75" x14ac:dyDescent="0.2">
      <c r="A10" s="127"/>
      <c r="C10" s="364" t="s">
        <v>867</v>
      </c>
      <c r="D10" s="365" t="s">
        <v>781</v>
      </c>
    </row>
    <row r="11" spans="1:17" ht="12.75" x14ac:dyDescent="0.2">
      <c r="A11" s="29"/>
      <c r="C11" s="366">
        <v>2010</v>
      </c>
      <c r="D11" s="367" t="s">
        <v>1428</v>
      </c>
    </row>
    <row r="12" spans="1:17" ht="12.75" x14ac:dyDescent="0.2">
      <c r="A12" s="29"/>
      <c r="C12" s="366">
        <v>2011</v>
      </c>
      <c r="D12" s="367">
        <v>81.099999999999994</v>
      </c>
    </row>
    <row r="13" spans="1:17" ht="12.75" x14ac:dyDescent="0.2">
      <c r="A13" s="29"/>
      <c r="C13" s="366">
        <v>2012</v>
      </c>
      <c r="D13" s="367" t="s">
        <v>1428</v>
      </c>
    </row>
    <row r="14" spans="1:17" ht="12.75" x14ac:dyDescent="0.2">
      <c r="A14" s="29"/>
      <c r="C14" s="366">
        <v>2013</v>
      </c>
      <c r="D14" s="367" t="s">
        <v>1428</v>
      </c>
    </row>
    <row r="15" spans="1:17" ht="12.75" x14ac:dyDescent="0.2">
      <c r="A15" s="29"/>
      <c r="C15" s="366">
        <v>2014</v>
      </c>
      <c r="D15" s="367" t="s">
        <v>1428</v>
      </c>
    </row>
    <row r="16" spans="1:17" ht="12.75" x14ac:dyDescent="0.2">
      <c r="A16" s="29"/>
      <c r="C16" s="366">
        <v>2015</v>
      </c>
      <c r="D16" s="367" t="s">
        <v>1428</v>
      </c>
    </row>
    <row r="17" spans="1:4" ht="12.75" x14ac:dyDescent="0.2">
      <c r="A17" s="29"/>
      <c r="C17" s="368">
        <v>2016</v>
      </c>
      <c r="D17" s="369" t="s">
        <v>1428</v>
      </c>
    </row>
    <row r="18" spans="1:4" ht="12.75" x14ac:dyDescent="0.2">
      <c r="A18" s="29"/>
      <c r="C18" s="370" t="s">
        <v>1429</v>
      </c>
      <c r="D18" s="367"/>
    </row>
    <row r="19" spans="1:4" ht="12.75" x14ac:dyDescent="0.2">
      <c r="A19" s="29"/>
      <c r="C19" s="371" t="s">
        <v>1430</v>
      </c>
      <c r="D19" s="372"/>
    </row>
    <row r="20" spans="1:4" x14ac:dyDescent="0.2">
      <c r="A20" s="29"/>
    </row>
    <row r="21" spans="1:4" x14ac:dyDescent="0.2">
      <c r="A21" s="29"/>
    </row>
    <row r="22" spans="1:4" x14ac:dyDescent="0.2">
      <c r="A22" s="29"/>
    </row>
    <row r="23" spans="1:4" x14ac:dyDescent="0.2">
      <c r="A23" s="29"/>
    </row>
    <row r="24" spans="1:4" x14ac:dyDescent="0.2">
      <c r="A24" s="29"/>
    </row>
    <row r="25" spans="1:4" x14ac:dyDescent="0.2">
      <c r="A25" s="29"/>
    </row>
    <row r="26" spans="1:4" x14ac:dyDescent="0.2">
      <c r="A26" s="29"/>
    </row>
  </sheetData>
  <mergeCells count="10">
    <mergeCell ref="A6:B6"/>
    <mergeCell ref="C6:Q6"/>
    <mergeCell ref="C9:D9"/>
    <mergeCell ref="C1:D1"/>
    <mergeCell ref="A3:B3"/>
    <mergeCell ref="C3:Q3"/>
    <mergeCell ref="A4:B4"/>
    <mergeCell ref="C4:Q4"/>
    <mergeCell ref="A5:B5"/>
    <mergeCell ref="C5:Q5"/>
  </mergeCells>
  <hyperlinks>
    <hyperlink ref="A1" location="'ODS 4.'!A1" display="REGRESAR"/>
    <hyperlink ref="C1" location="'Metadato 4.2.1'!A1" display="VER METADATO"/>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4">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
      <c r="B1" s="70" t="s">
        <v>730</v>
      </c>
    </row>
    <row r="2" spans="1:6" ht="12" thickBot="1" x14ac:dyDescent="0.25"/>
    <row r="3" spans="1:6" ht="23.25" customHeight="1" thickBot="1" x14ac:dyDescent="0.25">
      <c r="B3" s="2081" t="s">
        <v>766</v>
      </c>
      <c r="C3" s="2081"/>
      <c r="D3" s="2081"/>
      <c r="F3" s="47" t="s">
        <v>880</v>
      </c>
    </row>
    <row r="4" spans="1:6" ht="30" x14ac:dyDescent="0.2">
      <c r="A4" s="93"/>
      <c r="B4" s="2082" t="s">
        <v>856</v>
      </c>
      <c r="C4" s="2082"/>
      <c r="D4" s="49" t="s">
        <v>24</v>
      </c>
    </row>
    <row r="5" spans="1:6" ht="45" x14ac:dyDescent="0.2">
      <c r="B5" s="2082" t="s">
        <v>769</v>
      </c>
      <c r="C5" s="2082"/>
      <c r="D5" s="49" t="s">
        <v>117</v>
      </c>
    </row>
    <row r="6" spans="1:6" ht="15" x14ac:dyDescent="0.2">
      <c r="B6" s="2082" t="s">
        <v>770</v>
      </c>
      <c r="C6" s="2082"/>
      <c r="D6" s="50" t="s">
        <v>199</v>
      </c>
    </row>
    <row r="7" spans="1:6" ht="33.75" customHeight="1" x14ac:dyDescent="0.2">
      <c r="B7" s="2083" t="s">
        <v>771</v>
      </c>
      <c r="C7" s="2083"/>
      <c r="D7" s="94" t="s">
        <v>200</v>
      </c>
    </row>
    <row r="8" spans="1:6" s="903" customFormat="1" ht="15" x14ac:dyDescent="0.2">
      <c r="B8" s="2083" t="s">
        <v>4617</v>
      </c>
      <c r="C8" s="2083"/>
      <c r="D8" s="1285" t="s">
        <v>4674</v>
      </c>
    </row>
    <row r="9" spans="1:6" ht="15" x14ac:dyDescent="0.25">
      <c r="B9" s="52"/>
      <c r="C9" s="52"/>
      <c r="D9" s="52"/>
    </row>
    <row r="10" spans="1:6" ht="23.25" customHeight="1" x14ac:dyDescent="0.2">
      <c r="B10" s="2081" t="s">
        <v>772</v>
      </c>
      <c r="C10" s="2081"/>
      <c r="D10" s="2081"/>
    </row>
    <row r="11" spans="1:6" ht="15" x14ac:dyDescent="0.2">
      <c r="B11" s="2093" t="s">
        <v>773</v>
      </c>
      <c r="C11" s="2094"/>
      <c r="D11" s="49" t="s">
        <v>1421</v>
      </c>
    </row>
    <row r="12" spans="1:6" ht="30" x14ac:dyDescent="0.2">
      <c r="B12" s="2095" t="s">
        <v>775</v>
      </c>
      <c r="C12" s="2095"/>
      <c r="D12" s="161" t="s">
        <v>1426</v>
      </c>
    </row>
    <row r="13" spans="1:6" ht="15" x14ac:dyDescent="0.2">
      <c r="B13" s="2082" t="s">
        <v>776</v>
      </c>
      <c r="C13" s="2082"/>
      <c r="D13" s="54" t="s">
        <v>1372</v>
      </c>
    </row>
    <row r="14" spans="1:6" ht="15" x14ac:dyDescent="0.2">
      <c r="B14" s="2082" t="s">
        <v>777</v>
      </c>
      <c r="C14" s="2096"/>
      <c r="D14" s="54" t="s">
        <v>10</v>
      </c>
    </row>
    <row r="15" spans="1:6" ht="360" x14ac:dyDescent="0.2">
      <c r="B15" s="2082" t="s">
        <v>778</v>
      </c>
      <c r="C15" s="2082"/>
      <c r="D15" s="436" t="s">
        <v>1431</v>
      </c>
    </row>
    <row r="16" spans="1:6" ht="150" x14ac:dyDescent="0.25">
      <c r="B16" s="2082" t="s">
        <v>779</v>
      </c>
      <c r="C16" s="2082"/>
      <c r="D16" s="145" t="s">
        <v>1432</v>
      </c>
    </row>
    <row r="17" spans="2:5" ht="15" x14ac:dyDescent="0.2">
      <c r="B17" s="2082" t="s">
        <v>780</v>
      </c>
      <c r="C17" s="2082"/>
      <c r="D17" s="144" t="s">
        <v>857</v>
      </c>
    </row>
    <row r="18" spans="2:5" ht="15" x14ac:dyDescent="0.2">
      <c r="B18" s="2083" t="s">
        <v>782</v>
      </c>
      <c r="C18" s="2083"/>
      <c r="D18" s="49"/>
    </row>
    <row r="19" spans="2:5" ht="48" customHeight="1" x14ac:dyDescent="0.2">
      <c r="B19" s="2084" t="s">
        <v>783</v>
      </c>
      <c r="C19" s="2085"/>
      <c r="D19" s="57" t="s">
        <v>1433</v>
      </c>
    </row>
    <row r="20" spans="2:5" ht="15" x14ac:dyDescent="0.2">
      <c r="B20" s="2082" t="s">
        <v>784</v>
      </c>
      <c r="C20" s="2082"/>
      <c r="D20" s="162" t="s">
        <v>1434</v>
      </c>
    </row>
    <row r="21" spans="2:5" ht="15" x14ac:dyDescent="0.2">
      <c r="B21" s="2086" t="s">
        <v>786</v>
      </c>
      <c r="C21" s="58" t="s">
        <v>787</v>
      </c>
      <c r="D21" s="144" t="s">
        <v>999</v>
      </c>
    </row>
    <row r="22" spans="2:5" ht="15" x14ac:dyDescent="0.2">
      <c r="B22" s="2087"/>
      <c r="C22" s="59" t="s">
        <v>789</v>
      </c>
      <c r="D22" s="60"/>
    </row>
    <row r="23" spans="2:5" ht="15" x14ac:dyDescent="0.2">
      <c r="B23" s="2088" t="s">
        <v>791</v>
      </c>
      <c r="C23" s="2088"/>
      <c r="D23" s="49" t="s">
        <v>1435</v>
      </c>
    </row>
    <row r="24" spans="2:5" ht="15" x14ac:dyDescent="0.2">
      <c r="B24" s="2088" t="s">
        <v>793</v>
      </c>
      <c r="C24" s="2088"/>
      <c r="D24" s="348" t="s">
        <v>1436</v>
      </c>
    </row>
    <row r="25" spans="2:5" ht="15" x14ac:dyDescent="0.2">
      <c r="B25" s="2082" t="s">
        <v>795</v>
      </c>
      <c r="C25" s="2082"/>
      <c r="D25" s="57" t="s">
        <v>17</v>
      </c>
    </row>
    <row r="26" spans="2:5" ht="15" customHeight="1" x14ac:dyDescent="0.2">
      <c r="B26" s="2083" t="s">
        <v>797</v>
      </c>
      <c r="C26" s="2083"/>
      <c r="D26" s="348" t="s">
        <v>1437</v>
      </c>
    </row>
    <row r="27" spans="2:5" ht="15" x14ac:dyDescent="0.2">
      <c r="B27" s="2089" t="s">
        <v>799</v>
      </c>
      <c r="C27" s="2090"/>
      <c r="D27" s="49"/>
    </row>
    <row r="28" spans="2:5" ht="180" x14ac:dyDescent="0.2">
      <c r="B28" s="62" t="s">
        <v>800</v>
      </c>
      <c r="C28" s="63"/>
      <c r="D28" s="144" t="s">
        <v>1438</v>
      </c>
    </row>
    <row r="29" spans="2:5" ht="15" x14ac:dyDescent="0.2">
      <c r="B29" s="2091" t="s">
        <v>801</v>
      </c>
      <c r="C29" s="2092"/>
      <c r="D29" s="64"/>
    </row>
    <row r="30" spans="2:5" ht="15" x14ac:dyDescent="0.2">
      <c r="B30" s="65"/>
      <c r="C30" s="65"/>
      <c r="D30" s="66"/>
    </row>
    <row r="31" spans="2:5" ht="23.25" customHeight="1" x14ac:dyDescent="0.2">
      <c r="B31" s="2081" t="s">
        <v>802</v>
      </c>
      <c r="C31" s="2081"/>
      <c r="D31" s="2081"/>
    </row>
    <row r="32" spans="2:5" ht="15" x14ac:dyDescent="0.2">
      <c r="B32" s="2079" t="s">
        <v>803</v>
      </c>
      <c r="C32" s="2080"/>
      <c r="D32" s="1133" t="s">
        <v>1439</v>
      </c>
      <c r="E32" s="1134" t="s">
        <v>4522</v>
      </c>
    </row>
    <row r="33" spans="2:4" ht="15" x14ac:dyDescent="0.2">
      <c r="B33" s="2079" t="s">
        <v>805</v>
      </c>
      <c r="C33" s="2080"/>
      <c r="D33" s="348" t="s">
        <v>1440</v>
      </c>
    </row>
    <row r="34" spans="2:4" ht="15" x14ac:dyDescent="0.2">
      <c r="B34" s="2079" t="s">
        <v>807</v>
      </c>
      <c r="C34" s="2080"/>
      <c r="D34" s="348" t="s">
        <v>1436</v>
      </c>
    </row>
    <row r="35" spans="2:4" ht="15" x14ac:dyDescent="0.2">
      <c r="B35" s="2079" t="s">
        <v>809</v>
      </c>
      <c r="C35" s="2080"/>
      <c r="D35" s="348" t="s">
        <v>1440</v>
      </c>
    </row>
    <row r="36" spans="2:4" ht="15" x14ac:dyDescent="0.2">
      <c r="B36" s="2079" t="s">
        <v>811</v>
      </c>
      <c r="C36" s="2080"/>
      <c r="D36" s="373" t="s">
        <v>1441</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4.2.1'!A1" display="REGRESAR"/>
    <hyperlink ref="D36" r:id="rId1"/>
    <hyperlink ref="D8" r:id="rId2"/>
  </hyperlinks>
  <pageMargins left="0.7" right="0.7" top="0.75" bottom="0.75" header="0.3" footer="0.3"/>
  <drawing r:id="rId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5"/>
  <dimension ref="A1:T54"/>
  <sheetViews>
    <sheetView showGridLines="0" workbookViewId="0">
      <pane ySplit="1" topLeftCell="A2" activePane="bottomLeft" state="frozen"/>
      <selection pane="bottomLeft" activeCell="C9" sqref="C9:J9"/>
    </sheetView>
  </sheetViews>
  <sheetFormatPr baseColWidth="10" defaultColWidth="11.42578125" defaultRowHeight="11.25" x14ac:dyDescent="0.25"/>
  <cols>
    <col min="1" max="2" width="15.5703125" style="42" customWidth="1"/>
    <col min="3" max="4" width="8.28515625" style="42" customWidth="1"/>
    <col min="5" max="5" width="9.7109375" style="42" customWidth="1"/>
    <col min="6" max="6" width="10.140625" style="42" customWidth="1"/>
    <col min="7" max="7" width="2.85546875" style="42" customWidth="1"/>
    <col min="8" max="8" width="8.140625" style="42" customWidth="1"/>
    <col min="9" max="9" width="9.28515625" style="42" customWidth="1"/>
    <col min="10" max="10" width="9.85546875" style="42" customWidth="1"/>
    <col min="11" max="16384" width="11.42578125" style="42"/>
  </cols>
  <sheetData>
    <row r="1" spans="1:20" ht="15" x14ac:dyDescent="0.25">
      <c r="A1" s="70" t="s">
        <v>730</v>
      </c>
      <c r="C1" s="2175" t="s">
        <v>830</v>
      </c>
      <c r="D1" s="2175"/>
    </row>
    <row r="3" spans="1:20" ht="12.75" x14ac:dyDescent="0.25">
      <c r="A3" s="2256" t="s">
        <v>732</v>
      </c>
      <c r="B3" s="2256"/>
      <c r="C3" s="2256" t="s">
        <v>1400</v>
      </c>
      <c r="D3" s="2256"/>
      <c r="E3" s="2256"/>
      <c r="F3" s="2256"/>
      <c r="G3" s="2256"/>
      <c r="H3" s="2256"/>
      <c r="I3" s="2256"/>
      <c r="J3" s="2256"/>
      <c r="K3" s="2256"/>
      <c r="L3" s="2256"/>
      <c r="M3" s="2256"/>
      <c r="N3" s="2256"/>
      <c r="O3" s="2256"/>
      <c r="P3" s="2256"/>
      <c r="Q3" s="2256"/>
      <c r="R3" s="2256"/>
      <c r="S3" s="2256"/>
      <c r="T3" s="2256"/>
    </row>
    <row r="4" spans="1:20" ht="15" x14ac:dyDescent="0.25">
      <c r="A4" s="2256" t="s">
        <v>733</v>
      </c>
      <c r="B4" s="2256"/>
      <c r="C4" s="2256" t="s">
        <v>1424</v>
      </c>
      <c r="D4" s="2256"/>
      <c r="E4" s="2256"/>
      <c r="F4" s="2256"/>
      <c r="G4" s="2256"/>
      <c r="H4" s="2256"/>
      <c r="I4" s="2256"/>
      <c r="J4" s="2256"/>
      <c r="K4" s="2256"/>
      <c r="L4" s="2256"/>
      <c r="M4" s="2256"/>
      <c r="N4" s="2256"/>
      <c r="O4" s="2256"/>
      <c r="P4" s="2256"/>
      <c r="Q4" s="2256"/>
      <c r="R4" s="2260"/>
      <c r="S4" s="2260"/>
      <c r="T4" s="2260"/>
    </row>
    <row r="5" spans="1:20" ht="15" x14ac:dyDescent="0.25">
      <c r="A5" s="2256" t="s">
        <v>735</v>
      </c>
      <c r="B5" s="2256"/>
      <c r="C5" s="2256" t="s">
        <v>1442</v>
      </c>
      <c r="D5" s="2256"/>
      <c r="E5" s="2256"/>
      <c r="F5" s="2256"/>
      <c r="G5" s="2256"/>
      <c r="H5" s="2256"/>
      <c r="I5" s="2256"/>
      <c r="J5" s="2256"/>
      <c r="K5" s="2256"/>
      <c r="L5" s="2256"/>
      <c r="M5" s="2256"/>
      <c r="N5" s="2256"/>
      <c r="O5" s="2256"/>
      <c r="P5" s="2256"/>
      <c r="Q5" s="2256"/>
      <c r="R5" s="2260"/>
      <c r="S5" s="2260"/>
      <c r="T5" s="2260"/>
    </row>
    <row r="6" spans="1:20" ht="15" x14ac:dyDescent="0.25">
      <c r="A6" s="2256" t="s">
        <v>815</v>
      </c>
      <c r="B6" s="2256"/>
      <c r="C6" s="2256" t="s">
        <v>1443</v>
      </c>
      <c r="D6" s="2256"/>
      <c r="E6" s="2256"/>
      <c r="F6" s="2256"/>
      <c r="G6" s="2256"/>
      <c r="H6" s="2256"/>
      <c r="I6" s="2256"/>
      <c r="J6" s="2256"/>
      <c r="K6" s="2256"/>
      <c r="L6" s="2256"/>
      <c r="M6" s="2256"/>
      <c r="N6" s="2256"/>
      <c r="O6" s="2256"/>
      <c r="P6" s="2256"/>
      <c r="Q6" s="2256"/>
      <c r="R6" s="2260"/>
      <c r="S6" s="2260"/>
      <c r="T6" s="2260"/>
    </row>
    <row r="9" spans="1:20" ht="32.25" customHeight="1" x14ac:dyDescent="0.25">
      <c r="C9" s="2148" t="s">
        <v>1443</v>
      </c>
      <c r="D9" s="2148"/>
      <c r="E9" s="2148"/>
      <c r="F9" s="2148"/>
      <c r="G9" s="2148"/>
      <c r="H9" s="2148"/>
      <c r="I9" s="2148"/>
      <c r="J9" s="2148"/>
    </row>
    <row r="10" spans="1:20" ht="12.75" x14ac:dyDescent="0.25">
      <c r="A10" s="283"/>
      <c r="C10" s="2261" t="s">
        <v>739</v>
      </c>
      <c r="D10" s="2261" t="s">
        <v>1444</v>
      </c>
      <c r="E10" s="2261"/>
      <c r="F10" s="2261"/>
      <c r="G10" s="1413"/>
      <c r="H10" s="2261" t="s">
        <v>1445</v>
      </c>
      <c r="I10" s="2261"/>
      <c r="J10" s="2261"/>
    </row>
    <row r="11" spans="1:20" ht="12.75" x14ac:dyDescent="0.25">
      <c r="A11" s="283"/>
      <c r="C11" s="2261"/>
      <c r="D11" s="1413" t="s">
        <v>740</v>
      </c>
      <c r="E11" s="1413" t="s">
        <v>1016</v>
      </c>
      <c r="F11" s="1413" t="s">
        <v>1014</v>
      </c>
      <c r="G11" s="1413"/>
      <c r="H11" s="1413" t="s">
        <v>740</v>
      </c>
      <c r="I11" s="1413" t="s">
        <v>1016</v>
      </c>
      <c r="J11" s="1413" t="s">
        <v>1014</v>
      </c>
    </row>
    <row r="12" spans="1:20" ht="12.75" x14ac:dyDescent="0.25">
      <c r="A12" s="283"/>
      <c r="C12" s="374">
        <v>2010</v>
      </c>
      <c r="D12" s="375">
        <v>92.247351687561604</v>
      </c>
      <c r="E12" s="375">
        <v>92.136175766804442</v>
      </c>
      <c r="F12" s="375">
        <v>92.363337210291903</v>
      </c>
      <c r="G12" s="375"/>
      <c r="H12" s="376">
        <v>88.611215238729926</v>
      </c>
      <c r="I12" s="376">
        <v>88.071024581248636</v>
      </c>
      <c r="J12" s="376">
        <v>89.174775183682726</v>
      </c>
    </row>
    <row r="13" spans="1:20" ht="12.75" x14ac:dyDescent="0.25">
      <c r="A13" s="283"/>
      <c r="C13" s="374">
        <v>2011</v>
      </c>
      <c r="D13" s="375">
        <v>91.37198646258409</v>
      </c>
      <c r="E13" s="375">
        <v>90.524749797132813</v>
      </c>
      <c r="F13" s="375">
        <v>92.271252619792705</v>
      </c>
      <c r="G13" s="375"/>
      <c r="H13" s="376">
        <v>87.774543530034393</v>
      </c>
      <c r="I13" s="376">
        <v>86.591831214498242</v>
      </c>
      <c r="J13" s="376">
        <v>89.029887169475458</v>
      </c>
    </row>
    <row r="14" spans="1:20" ht="12.75" x14ac:dyDescent="0.25">
      <c r="A14" s="282"/>
      <c r="C14" s="374">
        <v>2012</v>
      </c>
      <c r="D14" s="375">
        <v>90.159947782288725</v>
      </c>
      <c r="E14" s="375">
        <v>89.854137221668694</v>
      </c>
      <c r="F14" s="375">
        <v>90.480155548542612</v>
      </c>
      <c r="G14" s="375"/>
      <c r="H14" s="376">
        <v>86.712161896149468</v>
      </c>
      <c r="I14" s="376">
        <v>86.04036806953242</v>
      </c>
      <c r="J14" s="376">
        <v>87.415582995041731</v>
      </c>
    </row>
    <row r="15" spans="1:20" ht="12.75" x14ac:dyDescent="0.25">
      <c r="A15" s="283"/>
      <c r="C15" s="374">
        <v>2013</v>
      </c>
      <c r="D15" s="375">
        <v>88.967495952700673</v>
      </c>
      <c r="E15" s="375">
        <v>88.727861513206236</v>
      </c>
      <c r="F15" s="375">
        <v>89.222217496189401</v>
      </c>
      <c r="G15" s="375"/>
      <c r="H15" s="376">
        <v>84.963844551567618</v>
      </c>
      <c r="I15" s="376">
        <v>84.317907324148948</v>
      </c>
      <c r="J15" s="376">
        <v>85.65044923122899</v>
      </c>
    </row>
    <row r="16" spans="1:20" ht="12.75" x14ac:dyDescent="0.25">
      <c r="A16" s="283"/>
      <c r="C16" s="374">
        <v>2014</v>
      </c>
      <c r="D16" s="375">
        <v>89.320388349514573</v>
      </c>
      <c r="E16" s="375">
        <v>88.760147980680301</v>
      </c>
      <c r="F16" s="375">
        <v>89.91161479232187</v>
      </c>
      <c r="G16" s="375"/>
      <c r="H16" s="376">
        <v>86.758653440270166</v>
      </c>
      <c r="I16" s="376">
        <v>86.134518548967222</v>
      </c>
      <c r="J16" s="376">
        <v>87.417308317969855</v>
      </c>
    </row>
    <row r="17" spans="1:10" ht="12.75" x14ac:dyDescent="0.25">
      <c r="A17" s="283"/>
      <c r="C17" s="374">
        <v>2015</v>
      </c>
      <c r="D17" s="375">
        <v>90.638704296591243</v>
      </c>
      <c r="E17" s="375">
        <v>90.998393510837218</v>
      </c>
      <c r="F17" s="375">
        <v>90.263150658564086</v>
      </c>
      <c r="G17" s="375"/>
      <c r="H17" s="376">
        <v>84.458823212892469</v>
      </c>
      <c r="I17" s="376">
        <v>84.867398804350685</v>
      </c>
      <c r="J17" s="376">
        <v>84.032227019000743</v>
      </c>
    </row>
    <row r="18" spans="1:10" ht="12.75" x14ac:dyDescent="0.25">
      <c r="A18" s="283"/>
      <c r="C18" s="374">
        <v>2016</v>
      </c>
      <c r="D18" s="375">
        <v>90.190754959770359</v>
      </c>
      <c r="E18" s="375">
        <v>90.494956732624161</v>
      </c>
      <c r="F18" s="375">
        <v>89.870182673597995</v>
      </c>
      <c r="G18" s="375"/>
      <c r="H18" s="376">
        <v>89.343740720315608</v>
      </c>
      <c r="I18" s="376">
        <v>89.635120983299345</v>
      </c>
      <c r="J18" s="376">
        <v>89.036679929137748</v>
      </c>
    </row>
    <row r="19" spans="1:10" ht="12.75" x14ac:dyDescent="0.25">
      <c r="A19" s="380"/>
      <c r="C19" s="374">
        <v>2017</v>
      </c>
      <c r="D19" s="967">
        <v>88.451131074791647</v>
      </c>
      <c r="E19" s="375">
        <v>88.154597018862944</v>
      </c>
      <c r="F19" s="375">
        <v>88.760830926460784</v>
      </c>
      <c r="G19" s="375"/>
      <c r="H19" s="376">
        <v>86.374337049464216</v>
      </c>
      <c r="I19" s="376">
        <v>86.133755441234655</v>
      </c>
      <c r="J19" s="376">
        <v>86.625194401244158</v>
      </c>
    </row>
    <row r="20" spans="1:10" ht="12.75" x14ac:dyDescent="0.25">
      <c r="C20" s="374">
        <v>2018</v>
      </c>
      <c r="D20" s="967">
        <v>102.07319990431385</v>
      </c>
      <c r="E20" s="375">
        <v>101.73748182007066</v>
      </c>
      <c r="F20" s="375">
        <v>102.42501769092591</v>
      </c>
      <c r="G20" s="375"/>
      <c r="H20" s="376">
        <v>88.146878239374843</v>
      </c>
      <c r="I20" s="376">
        <v>87.258466652815287</v>
      </c>
      <c r="J20" s="376">
        <v>89.077894507647926</v>
      </c>
    </row>
    <row r="21" spans="1:10" ht="12.75" x14ac:dyDescent="0.25">
      <c r="C21" s="377">
        <v>2019</v>
      </c>
      <c r="D21" s="378">
        <v>91.9</v>
      </c>
      <c r="E21" s="968">
        <v>91.9</v>
      </c>
      <c r="F21" s="968">
        <v>92</v>
      </c>
      <c r="G21" s="378"/>
      <c r="H21" s="379" t="s">
        <v>4077</v>
      </c>
      <c r="I21" s="379" t="s">
        <v>4077</v>
      </c>
      <c r="J21" s="379" t="s">
        <v>4077</v>
      </c>
    </row>
    <row r="22" spans="1:10" ht="12.75" x14ac:dyDescent="0.25">
      <c r="C22" s="1516" t="s">
        <v>5206</v>
      </c>
      <c r="D22" s="7"/>
      <c r="E22" s="7"/>
      <c r="F22" s="7"/>
      <c r="G22" s="7"/>
      <c r="H22" s="7"/>
      <c r="I22" s="7"/>
      <c r="J22" s="7"/>
    </row>
    <row r="23" spans="1:10" ht="12.75" x14ac:dyDescent="0.25">
      <c r="C23" s="1421" t="s">
        <v>4078</v>
      </c>
    </row>
    <row r="28" spans="1:10" ht="15" x14ac:dyDescent="0.25">
      <c r="C28" s="2071" t="s">
        <v>4079</v>
      </c>
      <c r="D28" s="2071"/>
      <c r="E28" s="2071"/>
      <c r="F28" s="2071"/>
      <c r="G28" s="2071"/>
      <c r="H28" s="2071"/>
      <c r="I28" s="2071"/>
    </row>
    <row r="54" spans="3:3" ht="12.75" x14ac:dyDescent="0.25">
      <c r="C54" s="44" t="s">
        <v>4080</v>
      </c>
    </row>
  </sheetData>
  <mergeCells count="14">
    <mergeCell ref="A5:B5"/>
    <mergeCell ref="C5:T5"/>
    <mergeCell ref="C1:D1"/>
    <mergeCell ref="A3:B3"/>
    <mergeCell ref="C3:T3"/>
    <mergeCell ref="A4:B4"/>
    <mergeCell ref="C4:T4"/>
    <mergeCell ref="A6:B6"/>
    <mergeCell ref="C6:T6"/>
    <mergeCell ref="C9:J9"/>
    <mergeCell ref="C28:I28"/>
    <mergeCell ref="C10:C11"/>
    <mergeCell ref="D10:F10"/>
    <mergeCell ref="H10:J10"/>
  </mergeCells>
  <hyperlinks>
    <hyperlink ref="A1" location="'ODS 4.'!A1" display="REGRESAR"/>
    <hyperlink ref="C1" location="'Metadato 4.2.2'!A1" display="VER METADATO"/>
  </hyperlinks>
  <pageMargins left="0.7" right="0.7" top="0.75" bottom="0.75" header="0.3" footer="0.3"/>
  <pageSetup paperSize="9" orientation="portrait" r:id="rId1"/>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6">
    <tabColor theme="0" tint="-0.499984740745262"/>
  </sheetPr>
  <dimension ref="A1:F42"/>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8.28515625" style="42" customWidth="1"/>
    <col min="2" max="2" width="26.42578125" style="42" customWidth="1"/>
    <col min="3" max="3" width="24" style="42" customWidth="1"/>
    <col min="4" max="4" width="85.7109375" style="42" customWidth="1"/>
    <col min="5" max="5" width="2.85546875" style="42" customWidth="1"/>
    <col min="6" max="6" width="7.140625" style="42" customWidth="1"/>
    <col min="7" max="7" width="9.28515625" style="42" customWidth="1"/>
    <col min="8" max="8" width="9.85546875" style="42" customWidth="1"/>
    <col min="9" max="16384" width="11.42578125" style="42"/>
  </cols>
  <sheetData>
    <row r="1" spans="1:6" ht="15" x14ac:dyDescent="0.25">
      <c r="B1" s="70" t="s">
        <v>730</v>
      </c>
    </row>
    <row r="2" spans="1:6" ht="12" thickBot="1" x14ac:dyDescent="0.3"/>
    <row r="3" spans="1:6" ht="23.25" customHeight="1" thickBot="1" x14ac:dyDescent="0.3">
      <c r="B3" s="2081" t="s">
        <v>766</v>
      </c>
      <c r="C3" s="2081"/>
      <c r="D3" s="2081"/>
      <c r="F3" s="47" t="s">
        <v>767</v>
      </c>
    </row>
    <row r="4" spans="1:6" ht="30" x14ac:dyDescent="0.25">
      <c r="A4" s="93"/>
      <c r="B4" s="2082" t="s">
        <v>856</v>
      </c>
      <c r="C4" s="2082"/>
      <c r="D4" s="910" t="s">
        <v>24</v>
      </c>
    </row>
    <row r="5" spans="1:6" ht="45.75" customHeight="1" x14ac:dyDescent="0.25">
      <c r="B5" s="2082" t="s">
        <v>4054</v>
      </c>
      <c r="C5" s="2082"/>
      <c r="D5" s="910" t="s">
        <v>117</v>
      </c>
    </row>
    <row r="6" spans="1:6" ht="15" x14ac:dyDescent="0.25">
      <c r="B6" s="2082" t="s">
        <v>770</v>
      </c>
      <c r="C6" s="2082"/>
      <c r="D6" s="911" t="s">
        <v>202</v>
      </c>
    </row>
    <row r="7" spans="1:6" ht="30" x14ac:dyDescent="0.25">
      <c r="B7" s="2083" t="s">
        <v>771</v>
      </c>
      <c r="C7" s="2083"/>
      <c r="D7" s="912" t="s">
        <v>203</v>
      </c>
    </row>
    <row r="8" spans="1:6" ht="15" x14ac:dyDescent="0.25">
      <c r="B8" s="2083" t="s">
        <v>4617</v>
      </c>
      <c r="C8" s="2083"/>
      <c r="D8" s="1285" t="s">
        <v>4675</v>
      </c>
    </row>
    <row r="9" spans="1:6" ht="15" x14ac:dyDescent="0.25">
      <c r="B9" s="913"/>
      <c r="C9" s="913"/>
      <c r="D9" s="913"/>
    </row>
    <row r="10" spans="1:6" ht="23.25" customHeight="1" x14ac:dyDescent="0.25">
      <c r="B10" s="2081" t="s">
        <v>772</v>
      </c>
      <c r="C10" s="2081"/>
      <c r="D10" s="2081"/>
    </row>
    <row r="11" spans="1:6" ht="16.5" customHeight="1" x14ac:dyDescent="0.25">
      <c r="B11" s="2093" t="s">
        <v>773</v>
      </c>
      <c r="C11" s="2094"/>
      <c r="D11" s="910" t="s">
        <v>841</v>
      </c>
    </row>
    <row r="12" spans="1:6" ht="36" customHeight="1" x14ac:dyDescent="0.25">
      <c r="B12" s="2095" t="s">
        <v>775</v>
      </c>
      <c r="C12" s="2095"/>
      <c r="D12" s="567" t="s">
        <v>5207</v>
      </c>
    </row>
    <row r="13" spans="1:6" ht="15" x14ac:dyDescent="0.25">
      <c r="B13" s="2082" t="s">
        <v>776</v>
      </c>
      <c r="C13" s="2082"/>
      <c r="D13" s="915" t="s">
        <v>1374</v>
      </c>
    </row>
    <row r="14" spans="1:6" ht="15" x14ac:dyDescent="0.25">
      <c r="B14" s="2082" t="s">
        <v>777</v>
      </c>
      <c r="C14" s="2096"/>
      <c r="D14" s="915" t="s">
        <v>10</v>
      </c>
    </row>
    <row r="15" spans="1:6" ht="215.25" customHeight="1" x14ac:dyDescent="0.25">
      <c r="B15" s="2082" t="s">
        <v>778</v>
      </c>
      <c r="C15" s="2082"/>
      <c r="D15" s="55" t="s">
        <v>5208</v>
      </c>
    </row>
    <row r="16" spans="1:6" ht="117" customHeight="1" x14ac:dyDescent="0.25">
      <c r="B16" s="2082" t="s">
        <v>779</v>
      </c>
      <c r="C16" s="2082"/>
      <c r="D16" s="964"/>
    </row>
    <row r="17" spans="2:4" ht="15" x14ac:dyDescent="0.25">
      <c r="B17" s="2082" t="s">
        <v>780</v>
      </c>
      <c r="C17" s="2082"/>
      <c r="D17" s="144" t="s">
        <v>1446</v>
      </c>
    </row>
    <row r="18" spans="2:4" ht="15" x14ac:dyDescent="0.25">
      <c r="B18" s="2083" t="s">
        <v>782</v>
      </c>
      <c r="C18" s="2083"/>
      <c r="D18" s="910"/>
    </row>
    <row r="19" spans="2:4" ht="34.5" customHeight="1" x14ac:dyDescent="0.25">
      <c r="B19" s="2084" t="s">
        <v>783</v>
      </c>
      <c r="C19" s="2085"/>
      <c r="D19" s="919" t="s">
        <v>4081</v>
      </c>
    </row>
    <row r="20" spans="2:4" ht="18.75" customHeight="1" x14ac:dyDescent="0.25">
      <c r="B20" s="2082" t="s">
        <v>784</v>
      </c>
      <c r="C20" s="2082"/>
      <c r="D20" s="162" t="s">
        <v>824</v>
      </c>
    </row>
    <row r="21" spans="2:4" ht="15" x14ac:dyDescent="0.25">
      <c r="B21" s="2086" t="s">
        <v>786</v>
      </c>
      <c r="C21" s="918" t="s">
        <v>787</v>
      </c>
      <c r="D21" s="910"/>
    </row>
    <row r="22" spans="2:4" ht="15" x14ac:dyDescent="0.25">
      <c r="B22" s="2087"/>
      <c r="C22" s="1390" t="s">
        <v>789</v>
      </c>
      <c r="D22" s="144" t="s">
        <v>741</v>
      </c>
    </row>
    <row r="23" spans="2:4" ht="15" x14ac:dyDescent="0.25">
      <c r="B23" s="2088" t="s">
        <v>791</v>
      </c>
      <c r="C23" s="2088"/>
      <c r="D23" s="144" t="s">
        <v>827</v>
      </c>
    </row>
    <row r="24" spans="2:4" ht="15" x14ac:dyDescent="0.25">
      <c r="B24" s="2088" t="s">
        <v>793</v>
      </c>
      <c r="C24" s="2088"/>
      <c r="D24" s="910" t="s">
        <v>1414</v>
      </c>
    </row>
    <row r="25" spans="2:4" ht="15" x14ac:dyDescent="0.25">
      <c r="B25" s="2082" t="s">
        <v>795</v>
      </c>
      <c r="C25" s="2082"/>
      <c r="D25" s="917" t="s">
        <v>11</v>
      </c>
    </row>
    <row r="26" spans="2:4" ht="15" customHeight="1" x14ac:dyDescent="0.25">
      <c r="B26" s="2083" t="s">
        <v>797</v>
      </c>
      <c r="C26" s="2083"/>
      <c r="D26" s="348" t="s">
        <v>4082</v>
      </c>
    </row>
    <row r="27" spans="2:4" ht="15" x14ac:dyDescent="0.25">
      <c r="B27" s="2089" t="s">
        <v>799</v>
      </c>
      <c r="C27" s="2090"/>
      <c r="D27" s="910"/>
    </row>
    <row r="28" spans="2:4" ht="15" x14ac:dyDescent="0.25">
      <c r="B28" s="1391" t="s">
        <v>800</v>
      </c>
      <c r="C28" s="1392"/>
      <c r="D28" s="910" t="s">
        <v>5209</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348" t="s">
        <v>1412</v>
      </c>
    </row>
    <row r="33" spans="2:4" ht="15" x14ac:dyDescent="0.25">
      <c r="B33" s="2079" t="s">
        <v>805</v>
      </c>
      <c r="C33" s="2080"/>
      <c r="D33" s="348" t="s">
        <v>1413</v>
      </c>
    </row>
    <row r="34" spans="2:4" ht="15" x14ac:dyDescent="0.25">
      <c r="B34" s="2079" t="s">
        <v>807</v>
      </c>
      <c r="C34" s="2080"/>
      <c r="D34" s="348" t="s">
        <v>1414</v>
      </c>
    </row>
    <row r="35" spans="2:4" ht="15" x14ac:dyDescent="0.25">
      <c r="B35" s="2079" t="s">
        <v>809</v>
      </c>
      <c r="C35" s="2080"/>
      <c r="D35" s="348" t="s">
        <v>1415</v>
      </c>
    </row>
    <row r="36" spans="2:4" ht="15" x14ac:dyDescent="0.25">
      <c r="B36" s="2079" t="s">
        <v>811</v>
      </c>
      <c r="C36" s="2080"/>
      <c r="D36" s="234" t="s">
        <v>1416</v>
      </c>
    </row>
    <row r="37" spans="2:4" ht="15" x14ac:dyDescent="0.25">
      <c r="B37" s="2262"/>
      <c r="C37" s="2263"/>
      <c r="D37" s="2264"/>
    </row>
    <row r="38" spans="2:4" ht="15" x14ac:dyDescent="0.25">
      <c r="B38" s="2079" t="s">
        <v>803</v>
      </c>
      <c r="C38" s="2080"/>
      <c r="D38" s="234" t="s">
        <v>4062</v>
      </c>
    </row>
    <row r="39" spans="2:4" ht="15" x14ac:dyDescent="0.25">
      <c r="B39" s="2079" t="s">
        <v>805</v>
      </c>
      <c r="C39" s="2080"/>
      <c r="D39" s="234" t="s">
        <v>4064</v>
      </c>
    </row>
    <row r="40" spans="2:4" ht="15" x14ac:dyDescent="0.25">
      <c r="B40" s="2079" t="s">
        <v>807</v>
      </c>
      <c r="C40" s="2080"/>
      <c r="D40" s="348" t="s">
        <v>1414</v>
      </c>
    </row>
    <row r="41" spans="2:4" ht="15" x14ac:dyDescent="0.25">
      <c r="B41" s="2079" t="s">
        <v>809</v>
      </c>
      <c r="C41" s="2080"/>
      <c r="D41" s="234" t="s">
        <v>5202</v>
      </c>
    </row>
    <row r="42" spans="2:4" ht="15" x14ac:dyDescent="0.25">
      <c r="B42" s="2079" t="s">
        <v>811</v>
      </c>
      <c r="C42" s="2080"/>
      <c r="D42" s="234" t="s">
        <v>4063</v>
      </c>
    </row>
  </sheetData>
  <mergeCells count="36">
    <mergeCell ref="B42:C42"/>
    <mergeCell ref="B38:C38"/>
    <mergeCell ref="B39:C39"/>
    <mergeCell ref="B40:C40"/>
    <mergeCell ref="B41:C41"/>
    <mergeCell ref="B37:D37"/>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4.2.2'!A1" display="REGRESAR"/>
    <hyperlink ref="D36" r:id="rId1"/>
    <hyperlink ref="D8" r:id="rId2"/>
  </hyperlinks>
  <pageMargins left="0.7" right="0.7" top="0.75" bottom="0.75" header="0.3" footer="0.3"/>
  <pageSetup paperSize="9" orientation="portrait" r:id="rId3"/>
  <drawing r:id="rId4"/>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7"/>
  <dimension ref="A1:AL75"/>
  <sheetViews>
    <sheetView showGridLines="0" zoomScaleNormal="100" workbookViewId="0">
      <pane ySplit="1" topLeftCell="A2" activePane="bottomLeft" state="frozen"/>
      <selection activeCell="C23" sqref="C23:D23"/>
      <selection pane="bottomLeft" activeCell="C9" sqref="C9:AL9"/>
    </sheetView>
  </sheetViews>
  <sheetFormatPr baseColWidth="10" defaultColWidth="11.42578125" defaultRowHeight="11.25" x14ac:dyDescent="0.25"/>
  <cols>
    <col min="1" max="2" width="15" style="42" customWidth="1"/>
    <col min="3" max="3" width="8.5703125" style="42" customWidth="1"/>
    <col min="4" max="4" width="8.42578125" style="42" customWidth="1"/>
    <col min="5" max="5" width="7.42578125" style="42" customWidth="1"/>
    <col min="6" max="6" width="8.140625" style="42" customWidth="1"/>
    <col min="7" max="7" width="3" style="42" customWidth="1"/>
    <col min="8" max="8" width="7.42578125" style="42" customWidth="1"/>
    <col min="9" max="9" width="8.85546875" style="42" customWidth="1"/>
    <col min="10" max="10" width="2.42578125" style="42" customWidth="1"/>
    <col min="11" max="11" width="9.42578125" style="42" customWidth="1"/>
    <col min="12" max="12" width="11" style="42" customWidth="1"/>
    <col min="13" max="13" width="9.42578125" style="42" customWidth="1"/>
    <col min="14" max="14" width="9.5703125" style="42" customWidth="1"/>
    <col min="15" max="15" width="8.7109375" style="42" customWidth="1"/>
    <col min="16" max="16" width="10.28515625" style="42" customWidth="1"/>
    <col min="17" max="17" width="3.28515625" style="42" customWidth="1"/>
    <col min="18" max="18" width="10.28515625" style="42" customWidth="1"/>
    <col min="19" max="19" width="9.28515625" style="42" customWidth="1"/>
    <col min="20" max="20" width="9.7109375" style="42" customWidth="1"/>
    <col min="21" max="21" width="4.7109375" style="42" customWidth="1"/>
    <col min="22" max="22" width="7.5703125" style="42" customWidth="1"/>
    <col min="23" max="23" width="8.28515625" style="42" customWidth="1"/>
    <col min="24" max="24" width="9.42578125" style="42" customWidth="1"/>
    <col min="25" max="25" width="2.5703125" style="42" customWidth="1"/>
    <col min="26" max="26" width="7.85546875" style="42" customWidth="1"/>
    <col min="27" max="27" width="7.140625" style="42" customWidth="1"/>
    <col min="28" max="28" width="3" style="42" customWidth="1"/>
    <col min="29" max="29" width="7.42578125" style="42" customWidth="1"/>
    <col min="30" max="30" width="10.85546875" style="42" customWidth="1"/>
    <col min="31" max="31" width="7.85546875" style="42" customWidth="1"/>
    <col min="32" max="32" width="7.140625" style="42" customWidth="1"/>
    <col min="33" max="33" width="8.140625" style="42" customWidth="1"/>
    <col min="34" max="34" width="8" style="42" customWidth="1"/>
    <col min="35" max="35" width="2.85546875" style="42" customWidth="1"/>
    <col min="36" max="36" width="10" style="42" customWidth="1"/>
    <col min="37" max="37" width="10.85546875" style="42" customWidth="1"/>
    <col min="38" max="38" width="9.5703125" style="42" customWidth="1"/>
    <col min="39" max="16384" width="11.42578125" style="42"/>
  </cols>
  <sheetData>
    <row r="1" spans="1:38" ht="15" x14ac:dyDescent="0.25">
      <c r="A1" s="70" t="s">
        <v>730</v>
      </c>
      <c r="C1" s="2175" t="s">
        <v>830</v>
      </c>
      <c r="D1" s="2175"/>
    </row>
    <row r="3" spans="1:38" ht="14.25" customHeight="1" x14ac:dyDescent="0.25">
      <c r="A3" s="2256" t="s">
        <v>732</v>
      </c>
      <c r="B3" s="2256"/>
      <c r="C3" s="2266" t="s">
        <v>1400</v>
      </c>
      <c r="D3" s="2267"/>
      <c r="E3" s="2267"/>
      <c r="F3" s="2267"/>
      <c r="G3" s="2267"/>
      <c r="H3" s="2267"/>
      <c r="I3" s="2267"/>
      <c r="J3" s="2267"/>
      <c r="K3" s="2267"/>
      <c r="L3" s="2267"/>
      <c r="M3" s="2267"/>
      <c r="N3" s="2267"/>
      <c r="O3" s="2267"/>
      <c r="P3" s="2267"/>
      <c r="Q3" s="2267"/>
      <c r="R3" s="2267"/>
      <c r="S3" s="2267"/>
      <c r="T3" s="2267"/>
      <c r="U3" s="2267"/>
      <c r="V3" s="2267"/>
      <c r="W3" s="2267"/>
      <c r="X3" s="2273"/>
    </row>
    <row r="4" spans="1:38" ht="14.25" customHeight="1" x14ac:dyDescent="0.25">
      <c r="A4" s="2256" t="s">
        <v>733</v>
      </c>
      <c r="B4" s="2256"/>
      <c r="C4" s="2266" t="s">
        <v>1447</v>
      </c>
      <c r="D4" s="2267"/>
      <c r="E4" s="2267"/>
      <c r="F4" s="2267"/>
      <c r="G4" s="2267"/>
      <c r="H4" s="2267"/>
      <c r="I4" s="2267"/>
      <c r="J4" s="2267"/>
      <c r="K4" s="2267"/>
      <c r="L4" s="2267"/>
      <c r="M4" s="2267"/>
      <c r="N4" s="2267"/>
      <c r="O4" s="2267"/>
      <c r="P4" s="2267"/>
      <c r="Q4" s="2267"/>
      <c r="R4" s="2268"/>
      <c r="S4" s="2268"/>
      <c r="T4" s="2268"/>
      <c r="U4" s="2268"/>
      <c r="V4" s="2268"/>
      <c r="W4" s="2268"/>
      <c r="X4" s="2269"/>
    </row>
    <row r="5" spans="1:38" ht="14.25" customHeight="1" x14ac:dyDescent="0.25">
      <c r="A5" s="2256" t="s">
        <v>735</v>
      </c>
      <c r="B5" s="2256"/>
      <c r="C5" s="2266" t="s">
        <v>1448</v>
      </c>
      <c r="D5" s="2267"/>
      <c r="E5" s="2267"/>
      <c r="F5" s="2267"/>
      <c r="G5" s="2267"/>
      <c r="H5" s="2267"/>
      <c r="I5" s="2267"/>
      <c r="J5" s="2267"/>
      <c r="K5" s="2267"/>
      <c r="L5" s="2267"/>
      <c r="M5" s="2267"/>
      <c r="N5" s="2267"/>
      <c r="O5" s="2267"/>
      <c r="P5" s="2267"/>
      <c r="Q5" s="2267"/>
      <c r="R5" s="2268"/>
      <c r="S5" s="2268"/>
      <c r="T5" s="2268"/>
      <c r="U5" s="2268"/>
      <c r="V5" s="2268"/>
      <c r="W5" s="2268"/>
      <c r="X5" s="2269"/>
    </row>
    <row r="6" spans="1:38" ht="14.25" customHeight="1" x14ac:dyDescent="0.25">
      <c r="A6" s="2256" t="s">
        <v>815</v>
      </c>
      <c r="B6" s="2256"/>
      <c r="C6" s="2266" t="s">
        <v>1449</v>
      </c>
      <c r="D6" s="2267"/>
      <c r="E6" s="2267"/>
      <c r="F6" s="2267"/>
      <c r="G6" s="2267"/>
      <c r="H6" s="2267"/>
      <c r="I6" s="2267"/>
      <c r="J6" s="2267"/>
      <c r="K6" s="2267"/>
      <c r="L6" s="2267"/>
      <c r="M6" s="2267"/>
      <c r="N6" s="2267"/>
      <c r="O6" s="2267"/>
      <c r="P6" s="2267"/>
      <c r="Q6" s="2267"/>
      <c r="R6" s="2268"/>
      <c r="S6" s="2268"/>
      <c r="T6" s="2268"/>
      <c r="U6" s="2268"/>
      <c r="V6" s="2268"/>
      <c r="W6" s="2268"/>
      <c r="X6" s="2269"/>
    </row>
    <row r="9" spans="1:38" ht="23.25" customHeight="1" x14ac:dyDescent="0.25">
      <c r="A9" s="126"/>
      <c r="C9" s="2270" t="s">
        <v>6026</v>
      </c>
      <c r="D9" s="2270"/>
      <c r="E9" s="2270"/>
      <c r="F9" s="2270"/>
      <c r="G9" s="2270"/>
      <c r="H9" s="2270"/>
      <c r="I9" s="2270"/>
      <c r="J9" s="2270"/>
      <c r="K9" s="2270"/>
      <c r="L9" s="2270"/>
      <c r="M9" s="2270"/>
      <c r="N9" s="2270"/>
      <c r="O9" s="2270"/>
      <c r="P9" s="2270"/>
      <c r="Q9" s="2270"/>
      <c r="R9" s="2270"/>
      <c r="S9" s="2270"/>
      <c r="T9" s="2270"/>
      <c r="U9" s="2270"/>
      <c r="V9" s="2270"/>
      <c r="W9" s="2270"/>
      <c r="X9" s="2270"/>
      <c r="Y9" s="2270"/>
      <c r="Z9" s="2270"/>
      <c r="AA9" s="2270"/>
      <c r="AB9" s="2270"/>
      <c r="AC9" s="2270"/>
      <c r="AD9" s="2270"/>
      <c r="AE9" s="2270"/>
      <c r="AF9" s="2270"/>
      <c r="AG9" s="2270"/>
      <c r="AH9" s="2270"/>
      <c r="AI9" s="2270"/>
      <c r="AJ9" s="2270"/>
      <c r="AK9" s="2270"/>
      <c r="AL9" s="2270"/>
    </row>
    <row r="10" spans="1:38" ht="15" customHeight="1" x14ac:dyDescent="0.25">
      <c r="A10" s="126"/>
      <c r="C10" s="2154" t="s">
        <v>867</v>
      </c>
      <c r="D10" s="2265" t="s">
        <v>6027</v>
      </c>
      <c r="E10" s="2265"/>
      <c r="F10" s="2265"/>
      <c r="G10" s="2265"/>
      <c r="H10" s="2265"/>
      <c r="I10" s="2265"/>
      <c r="J10" s="2265"/>
      <c r="K10" s="2265"/>
      <c r="L10" s="2265"/>
      <c r="M10" s="2265"/>
      <c r="N10" s="2265"/>
      <c r="O10" s="2265"/>
      <c r="P10" s="2265"/>
      <c r="Q10" s="2265"/>
      <c r="R10" s="2265"/>
      <c r="S10" s="2265"/>
      <c r="T10" s="2265"/>
      <c r="U10" s="1858"/>
      <c r="V10" s="2265" t="s">
        <v>6028</v>
      </c>
      <c r="W10" s="2265"/>
      <c r="X10" s="2265"/>
      <c r="Y10" s="2265"/>
      <c r="Z10" s="2265"/>
      <c r="AA10" s="2265"/>
      <c r="AB10" s="2265"/>
      <c r="AC10" s="2265"/>
      <c r="AD10" s="2265"/>
      <c r="AE10" s="2265"/>
      <c r="AF10" s="2265"/>
      <c r="AG10" s="2265"/>
      <c r="AH10" s="2265"/>
      <c r="AI10" s="2265"/>
      <c r="AJ10" s="2265"/>
      <c r="AK10" s="2265"/>
      <c r="AL10" s="2265"/>
    </row>
    <row r="11" spans="1:38" ht="15" customHeight="1" x14ac:dyDescent="0.25">
      <c r="A11" s="126"/>
      <c r="C11" s="2154"/>
      <c r="D11" s="2271" t="s">
        <v>740</v>
      </c>
      <c r="E11" s="2265" t="s">
        <v>741</v>
      </c>
      <c r="F11" s="2265"/>
      <c r="G11" s="1858"/>
      <c r="H11" s="2265" t="s">
        <v>742</v>
      </c>
      <c r="I11" s="2265"/>
      <c r="J11" s="1858"/>
      <c r="K11" s="2265" t="s">
        <v>743</v>
      </c>
      <c r="L11" s="2265"/>
      <c r="M11" s="2265"/>
      <c r="N11" s="2265"/>
      <c r="O11" s="2265"/>
      <c r="P11" s="2265"/>
      <c r="Q11" s="1858"/>
      <c r="R11" s="2265" t="s">
        <v>1450</v>
      </c>
      <c r="S11" s="2265"/>
      <c r="T11" s="2265"/>
      <c r="U11" s="381"/>
      <c r="V11" s="2265" t="s">
        <v>741</v>
      </c>
      <c r="W11" s="2265"/>
      <c r="X11" s="2265"/>
      <c r="Y11" s="1858"/>
      <c r="Z11" s="2265" t="s">
        <v>742</v>
      </c>
      <c r="AA11" s="2265"/>
      <c r="AB11" s="1858"/>
      <c r="AC11" s="2265" t="s">
        <v>743</v>
      </c>
      <c r="AD11" s="2265"/>
      <c r="AE11" s="2265"/>
      <c r="AF11" s="2265"/>
      <c r="AG11" s="2265"/>
      <c r="AH11" s="2265"/>
      <c r="AI11" s="1858"/>
      <c r="AJ11" s="2265" t="s">
        <v>1450</v>
      </c>
      <c r="AK11" s="2265"/>
      <c r="AL11" s="2265"/>
    </row>
    <row r="12" spans="1:38" ht="26.25" customHeight="1" x14ac:dyDescent="0.25">
      <c r="A12" s="126"/>
      <c r="C12" s="2154"/>
      <c r="D12" s="2272"/>
      <c r="E12" s="1857" t="s">
        <v>746</v>
      </c>
      <c r="F12" s="1857" t="s">
        <v>747</v>
      </c>
      <c r="G12" s="1859"/>
      <c r="H12" s="1857" t="s">
        <v>748</v>
      </c>
      <c r="I12" s="1857" t="s">
        <v>749</v>
      </c>
      <c r="J12" s="1859"/>
      <c r="K12" s="1857" t="s">
        <v>750</v>
      </c>
      <c r="L12" s="1857" t="s">
        <v>751</v>
      </c>
      <c r="M12" s="1857" t="s">
        <v>752</v>
      </c>
      <c r="N12" s="1857" t="s">
        <v>753</v>
      </c>
      <c r="O12" s="1857" t="s">
        <v>754</v>
      </c>
      <c r="P12" s="1857" t="s">
        <v>755</v>
      </c>
      <c r="Q12" s="1859"/>
      <c r="R12" s="1857" t="s">
        <v>1451</v>
      </c>
      <c r="S12" s="1857" t="s">
        <v>1452</v>
      </c>
      <c r="T12" s="1857" t="s">
        <v>1453</v>
      </c>
      <c r="U12" s="1859"/>
      <c r="V12" s="1857" t="s">
        <v>740</v>
      </c>
      <c r="W12" s="1857" t="s">
        <v>746</v>
      </c>
      <c r="X12" s="1857" t="s">
        <v>747</v>
      </c>
      <c r="Y12" s="1859"/>
      <c r="Z12" s="1857" t="s">
        <v>748</v>
      </c>
      <c r="AA12" s="1857" t="s">
        <v>749</v>
      </c>
      <c r="AB12" s="1859"/>
      <c r="AC12" s="1857" t="s">
        <v>750</v>
      </c>
      <c r="AD12" s="1857" t="s">
        <v>751</v>
      </c>
      <c r="AE12" s="1857" t="s">
        <v>752</v>
      </c>
      <c r="AF12" s="1857" t="s">
        <v>753</v>
      </c>
      <c r="AG12" s="1857" t="s">
        <v>754</v>
      </c>
      <c r="AH12" s="1857" t="s">
        <v>755</v>
      </c>
      <c r="AI12" s="1859"/>
      <c r="AJ12" s="1857" t="s">
        <v>1451</v>
      </c>
      <c r="AK12" s="1857" t="s">
        <v>1452</v>
      </c>
      <c r="AL12" s="1857" t="s">
        <v>1453</v>
      </c>
    </row>
    <row r="13" spans="1:38" ht="12.75" x14ac:dyDescent="0.25">
      <c r="A13" s="126"/>
      <c r="C13" s="361">
        <v>2010</v>
      </c>
      <c r="D13" s="382">
        <v>36.704267486000944</v>
      </c>
      <c r="E13" s="382">
        <v>34.922880183092325</v>
      </c>
      <c r="F13" s="382">
        <v>38.420963958476435</v>
      </c>
      <c r="G13" s="382"/>
      <c r="H13" s="382">
        <v>38.843049845450864</v>
      </c>
      <c r="I13" s="382">
        <v>30.698030434583924</v>
      </c>
      <c r="J13" s="382"/>
      <c r="K13" s="382">
        <v>38.438143963618273</v>
      </c>
      <c r="L13" s="382">
        <v>33.206119188626573</v>
      </c>
      <c r="M13" s="382">
        <v>33.607817421497913</v>
      </c>
      <c r="N13" s="382">
        <v>38.062277866843104</v>
      </c>
      <c r="O13" s="382">
        <v>32.216719277239577</v>
      </c>
      <c r="P13" s="382">
        <v>31.998454404945903</v>
      </c>
      <c r="Q13" s="382"/>
      <c r="R13" s="382">
        <v>79.63722431884122</v>
      </c>
      <c r="S13" s="382">
        <v>42.749500720077023</v>
      </c>
      <c r="T13" s="382">
        <v>16.256151181498506</v>
      </c>
      <c r="U13" s="382"/>
      <c r="V13" s="382">
        <v>2.0121568182759062</v>
      </c>
      <c r="W13" s="382">
        <v>2.1308200521304532</v>
      </c>
      <c r="X13" s="382">
        <v>1.8978028231407529</v>
      </c>
      <c r="Y13" s="382"/>
      <c r="Z13" s="382">
        <v>2.2697038954191786</v>
      </c>
      <c r="AA13" s="382">
        <v>1.2889000594068456</v>
      </c>
      <c r="AB13" s="382"/>
      <c r="AC13" s="382">
        <v>2.3611170326156472</v>
      </c>
      <c r="AD13" s="382">
        <v>1.3434136423050236</v>
      </c>
      <c r="AE13" s="382">
        <v>1.7533298216570095</v>
      </c>
      <c r="AF13" s="382">
        <v>0.52760600894046195</v>
      </c>
      <c r="AG13" s="382">
        <v>1.3517742462174811</v>
      </c>
      <c r="AH13" s="382">
        <v>2.0950540958268933</v>
      </c>
      <c r="AI13" s="382"/>
      <c r="AJ13" s="382">
        <v>1.0783650734786181</v>
      </c>
      <c r="AK13" s="382">
        <v>3.1864800566513631</v>
      </c>
      <c r="AL13" s="382">
        <v>1.3818213261921108</v>
      </c>
    </row>
    <row r="14" spans="1:38" ht="12.75" x14ac:dyDescent="0.25">
      <c r="A14" s="126"/>
      <c r="C14" s="361">
        <v>2011</v>
      </c>
      <c r="D14" s="382">
        <v>37.695814531330328</v>
      </c>
      <c r="E14" s="382">
        <v>36.323663080896551</v>
      </c>
      <c r="F14" s="382">
        <v>39.043667282739847</v>
      </c>
      <c r="G14" s="382"/>
      <c r="H14" s="382">
        <v>39.920970965068584</v>
      </c>
      <c r="I14" s="382">
        <v>31.472327774338858</v>
      </c>
      <c r="J14" s="382"/>
      <c r="K14" s="382">
        <v>39.897645835515192</v>
      </c>
      <c r="L14" s="382">
        <v>34.988348734431497</v>
      </c>
      <c r="M14" s="382">
        <v>36.798750026572563</v>
      </c>
      <c r="N14" s="382">
        <v>35.967891846218848</v>
      </c>
      <c r="O14" s="382">
        <v>31.836748992818354</v>
      </c>
      <c r="P14" s="382">
        <v>30.91514041977803</v>
      </c>
      <c r="Q14" s="382"/>
      <c r="R14" s="382">
        <v>81.497081564444301</v>
      </c>
      <c r="S14" s="382">
        <v>45.660360798183497</v>
      </c>
      <c r="T14" s="382">
        <v>16.652834468831028</v>
      </c>
      <c r="U14" s="382"/>
      <c r="V14" s="382">
        <v>2.2268473562955768</v>
      </c>
      <c r="W14" s="382">
        <v>1.9129977462360221</v>
      </c>
      <c r="X14" s="382">
        <v>2.5351391708134643</v>
      </c>
      <c r="Y14" s="382"/>
      <c r="Z14" s="382">
        <v>2.4735344815052351</v>
      </c>
      <c r="AA14" s="382">
        <v>1.5368940417399004</v>
      </c>
      <c r="AB14" s="382"/>
      <c r="AC14" s="382">
        <v>2.5508123999461394</v>
      </c>
      <c r="AD14" s="382">
        <v>2.0265166733627962</v>
      </c>
      <c r="AE14" s="382">
        <v>1.3466975617014945</v>
      </c>
      <c r="AF14" s="382">
        <v>1.6501901140684407</v>
      </c>
      <c r="AG14" s="382">
        <v>1.5484322998773865</v>
      </c>
      <c r="AH14" s="382">
        <v>1.6674136477237336</v>
      </c>
      <c r="AI14" s="382"/>
      <c r="AJ14" s="382">
        <v>0.81871648055548363</v>
      </c>
      <c r="AK14" s="382">
        <v>3.3090774924542501</v>
      </c>
      <c r="AL14" s="382">
        <v>1.867975444076424</v>
      </c>
    </row>
    <row r="15" spans="1:38" ht="12.75" x14ac:dyDescent="0.25">
      <c r="A15" s="126"/>
      <c r="C15" s="361">
        <v>2012</v>
      </c>
      <c r="D15" s="382">
        <v>37.335891190841345</v>
      </c>
      <c r="E15" s="382">
        <v>35.153369345631255</v>
      </c>
      <c r="F15" s="382">
        <v>39.533082593363133</v>
      </c>
      <c r="G15" s="382"/>
      <c r="H15" s="382">
        <v>39.340146052112971</v>
      </c>
      <c r="I15" s="382">
        <v>31.889344716709168</v>
      </c>
      <c r="J15" s="382"/>
      <c r="K15" s="382">
        <v>39.130711673142876</v>
      </c>
      <c r="L15" s="382">
        <v>33.616640752765271</v>
      </c>
      <c r="M15" s="382">
        <v>35.825627476882431</v>
      </c>
      <c r="N15" s="382">
        <v>37.743527719665273</v>
      </c>
      <c r="O15" s="382">
        <v>33.699974675053554</v>
      </c>
      <c r="P15" s="382">
        <v>31.484641638225259</v>
      </c>
      <c r="Q15" s="382"/>
      <c r="R15" s="382">
        <v>81.980731871704393</v>
      </c>
      <c r="S15" s="382">
        <v>47.128898493260593</v>
      </c>
      <c r="T15" s="382">
        <v>15.707013165734685</v>
      </c>
      <c r="U15" s="382"/>
      <c r="V15" s="382">
        <v>1.7685484934111904</v>
      </c>
      <c r="W15" s="382">
        <v>1.6299468852295278</v>
      </c>
      <c r="X15" s="382">
        <v>1.9080816955831619</v>
      </c>
      <c r="Y15" s="382"/>
      <c r="Z15" s="382">
        <v>1.9787784598838145</v>
      </c>
      <c r="AA15" s="382">
        <v>1.1972502494733341</v>
      </c>
      <c r="AB15" s="382"/>
      <c r="AC15" s="382">
        <v>1.9502764111416122</v>
      </c>
      <c r="AD15" s="382">
        <v>1.3373184348540632</v>
      </c>
      <c r="AE15" s="382">
        <v>1.7764861294583885</v>
      </c>
      <c r="AF15" s="382">
        <v>1.4219403765690375</v>
      </c>
      <c r="AG15" s="382">
        <v>0.97877495705025963</v>
      </c>
      <c r="AH15" s="382">
        <v>1.9099501181412446</v>
      </c>
      <c r="AI15" s="382"/>
      <c r="AJ15" s="382">
        <v>0.83653808032351418</v>
      </c>
      <c r="AK15" s="382">
        <v>2.9035001824937812</v>
      </c>
      <c r="AL15" s="382">
        <v>1.1817001024638696</v>
      </c>
    </row>
    <row r="16" spans="1:38" ht="12.75" x14ac:dyDescent="0.25">
      <c r="A16" s="126"/>
      <c r="C16" s="361">
        <v>2013</v>
      </c>
      <c r="D16" s="382">
        <v>38.771511422748517</v>
      </c>
      <c r="E16" s="382">
        <v>37.146392284900436</v>
      </c>
      <c r="F16" s="382">
        <v>40.350410148832026</v>
      </c>
      <c r="G16" s="382"/>
      <c r="H16" s="382">
        <v>40.855576422024235</v>
      </c>
      <c r="I16" s="382">
        <v>33.158757951195724</v>
      </c>
      <c r="J16" s="382"/>
      <c r="K16" s="382">
        <v>41.030650044080836</v>
      </c>
      <c r="L16" s="382">
        <v>34.677096026099605</v>
      </c>
      <c r="M16" s="382">
        <v>35.267032004928822</v>
      </c>
      <c r="N16" s="382">
        <v>38.672223876153616</v>
      </c>
      <c r="O16" s="382">
        <v>32.424277354742031</v>
      </c>
      <c r="P16" s="382">
        <v>34.5740762567034</v>
      </c>
      <c r="Q16" s="382"/>
      <c r="R16" s="382">
        <v>84.034532351298125</v>
      </c>
      <c r="S16" s="382">
        <v>48.390409008437274</v>
      </c>
      <c r="T16" s="382">
        <v>17.085445365704764</v>
      </c>
      <c r="U16" s="382"/>
      <c r="V16" s="382">
        <v>1.3542984437600369</v>
      </c>
      <c r="W16" s="382">
        <v>1.3898918945908325</v>
      </c>
      <c r="X16" s="382">
        <v>1.3197173149893338</v>
      </c>
      <c r="Y16" s="382"/>
      <c r="Z16" s="382">
        <v>1.4560534064555843</v>
      </c>
      <c r="AA16" s="382">
        <v>1.0802544382632593</v>
      </c>
      <c r="AB16" s="382"/>
      <c r="AC16" s="382">
        <v>1.3842911591633631</v>
      </c>
      <c r="AD16" s="382">
        <v>0.79635234464054094</v>
      </c>
      <c r="AE16" s="382">
        <v>2.3898310580758131</v>
      </c>
      <c r="AF16" s="382">
        <v>1.0734487304895164</v>
      </c>
      <c r="AG16" s="382">
        <v>1.2530597576604126</v>
      </c>
      <c r="AH16" s="382">
        <v>1.2935352701985976</v>
      </c>
      <c r="AI16" s="382"/>
      <c r="AJ16" s="382">
        <v>0.29595762298881545</v>
      </c>
      <c r="AK16" s="382">
        <v>2.2478784772226157</v>
      </c>
      <c r="AL16" s="382">
        <v>1.0015161598622946</v>
      </c>
    </row>
    <row r="17" spans="3:38" ht="12.75" x14ac:dyDescent="0.25">
      <c r="C17" s="361">
        <v>2014</v>
      </c>
      <c r="D17" s="382">
        <v>37.94372262580746</v>
      </c>
      <c r="E17" s="382">
        <v>36.713524570113293</v>
      </c>
      <c r="F17" s="382">
        <v>39.195588550810015</v>
      </c>
      <c r="G17" s="382"/>
      <c r="H17" s="382">
        <v>39.835815524105477</v>
      </c>
      <c r="I17" s="382">
        <v>32.749667755080488</v>
      </c>
      <c r="J17" s="382"/>
      <c r="K17" s="382">
        <v>40.363462592587382</v>
      </c>
      <c r="L17" s="382">
        <v>32.878744881825924</v>
      </c>
      <c r="M17" s="382">
        <v>33.494187321781091</v>
      </c>
      <c r="N17" s="382">
        <v>36.215369617157975</v>
      </c>
      <c r="O17" s="382">
        <v>33.222130101201522</v>
      </c>
      <c r="P17" s="382">
        <v>33.632345200066339</v>
      </c>
      <c r="Q17" s="382"/>
      <c r="R17" s="382">
        <v>85.577207705585437</v>
      </c>
      <c r="S17" s="382">
        <v>47.187261865716337</v>
      </c>
      <c r="T17" s="382">
        <v>16.167859662664551</v>
      </c>
      <c r="U17" s="382"/>
      <c r="V17" s="382">
        <v>2.3475050011603278</v>
      </c>
      <c r="W17" s="382">
        <v>1.9617184751689609</v>
      </c>
      <c r="X17" s="382">
        <v>2.7400865078358461</v>
      </c>
      <c r="Y17" s="382"/>
      <c r="Z17" s="382">
        <v>2.5334616842775168</v>
      </c>
      <c r="AA17" s="382">
        <v>1.837028366235115</v>
      </c>
      <c r="AB17" s="382"/>
      <c r="AC17" s="382">
        <v>2.6658608460179813</v>
      </c>
      <c r="AD17" s="382">
        <v>1.513763327522601</v>
      </c>
      <c r="AE17" s="382">
        <v>2.1694398312077627</v>
      </c>
      <c r="AF17" s="382">
        <v>2.17191532886378</v>
      </c>
      <c r="AG17" s="382">
        <v>1.3574690407569716</v>
      </c>
      <c r="AH17" s="382">
        <v>2.0053504856539202</v>
      </c>
      <c r="AI17" s="382"/>
      <c r="AJ17" s="382">
        <v>1.1525316869327202</v>
      </c>
      <c r="AK17" s="382">
        <v>3.4575262263864612</v>
      </c>
      <c r="AL17" s="382">
        <v>1.9019592471763083</v>
      </c>
    </row>
    <row r="18" spans="3:38" ht="12.75" x14ac:dyDescent="0.25">
      <c r="C18" s="361">
        <v>2015</v>
      </c>
      <c r="D18" s="382">
        <v>36.15335637036592</v>
      </c>
      <c r="E18" s="382">
        <v>34.785942009669377</v>
      </c>
      <c r="F18" s="382">
        <v>37.492635523692243</v>
      </c>
      <c r="G18" s="382"/>
      <c r="H18" s="382">
        <v>37.599539717334736</v>
      </c>
      <c r="I18" s="382">
        <v>32.216453413855277</v>
      </c>
      <c r="J18" s="382"/>
      <c r="K18" s="382">
        <v>38.234420466978605</v>
      </c>
      <c r="L18" s="382">
        <v>34.448889032843169</v>
      </c>
      <c r="M18" s="382">
        <v>32.359228719763266</v>
      </c>
      <c r="N18" s="382">
        <v>36.855091790371389</v>
      </c>
      <c r="O18" s="382">
        <v>31.157271950493254</v>
      </c>
      <c r="P18" s="382">
        <v>29.220246431552294</v>
      </c>
      <c r="Q18" s="382"/>
      <c r="R18" s="382">
        <v>84.782930745238403</v>
      </c>
      <c r="S18" s="382">
        <v>45.354849744750275</v>
      </c>
      <c r="T18" s="382">
        <v>15.42079884817023</v>
      </c>
      <c r="U18" s="382"/>
      <c r="V18" s="382">
        <v>2.4083250801150644</v>
      </c>
      <c r="W18" s="382">
        <v>2.2999866718721065</v>
      </c>
      <c r="X18" s="382">
        <v>2.5144343735632053</v>
      </c>
      <c r="Y18" s="382"/>
      <c r="Z18" s="382">
        <v>2.543364963136689</v>
      </c>
      <c r="AA18" s="382">
        <v>2.0407099254882368</v>
      </c>
      <c r="AB18" s="382"/>
      <c r="AC18" s="382">
        <v>2.862397281001932</v>
      </c>
      <c r="AD18" s="382">
        <v>1.6777871348059854</v>
      </c>
      <c r="AE18" s="382">
        <v>2.9023052054044376</v>
      </c>
      <c r="AF18" s="382">
        <v>1.8461882441248572</v>
      </c>
      <c r="AG18" s="382">
        <v>0.88552859843090559</v>
      </c>
      <c r="AH18" s="382">
        <v>1.4273790830256476</v>
      </c>
      <c r="AI18" s="382"/>
      <c r="AJ18" s="382">
        <v>0.60338165992016302</v>
      </c>
      <c r="AK18" s="382">
        <v>3.8493039840008425</v>
      </c>
      <c r="AL18" s="382">
        <v>1.91122402948759</v>
      </c>
    </row>
    <row r="19" spans="3:38" ht="12.75" x14ac:dyDescent="0.25">
      <c r="C19" s="361">
        <v>2016</v>
      </c>
      <c r="D19" s="382">
        <v>36.697166657636032</v>
      </c>
      <c r="E19" s="382">
        <v>34.491195912126088</v>
      </c>
      <c r="F19" s="382">
        <v>38.819268950200659</v>
      </c>
      <c r="G19" s="382"/>
      <c r="H19" s="382">
        <v>38.680664615622263</v>
      </c>
      <c r="I19" s="382">
        <v>31.278517737043387</v>
      </c>
      <c r="J19" s="382"/>
      <c r="K19" s="382">
        <v>39.078134949912055</v>
      </c>
      <c r="L19" s="382">
        <v>33.159211837022276</v>
      </c>
      <c r="M19" s="382">
        <v>33.534929123164417</v>
      </c>
      <c r="N19" s="382">
        <v>37.635582792088726</v>
      </c>
      <c r="O19" s="382">
        <v>31.516475808953455</v>
      </c>
      <c r="P19" s="382">
        <v>28.410984970420127</v>
      </c>
      <c r="Q19" s="382"/>
      <c r="R19" s="382">
        <v>84.720489964416217</v>
      </c>
      <c r="S19" s="382">
        <v>46.089919746477101</v>
      </c>
      <c r="T19" s="382">
        <v>15.694102502403307</v>
      </c>
      <c r="U19" s="382"/>
      <c r="V19" s="382">
        <v>3.1169828567120792</v>
      </c>
      <c r="W19" s="382">
        <v>2.6038094391545576</v>
      </c>
      <c r="X19" s="382">
        <v>3.6106460152551443</v>
      </c>
      <c r="Y19" s="382"/>
      <c r="Z19" s="382">
        <v>3.2815637711755317</v>
      </c>
      <c r="AA19" s="382">
        <v>2.6673699942854632</v>
      </c>
      <c r="AB19" s="382"/>
      <c r="AC19" s="382">
        <v>3.7007945435792706</v>
      </c>
      <c r="AD19" s="382">
        <v>2.8337261190343139</v>
      </c>
      <c r="AE19" s="382">
        <v>2.5942195059842117</v>
      </c>
      <c r="AF19" s="382">
        <v>2.6794663885063281</v>
      </c>
      <c r="AG19" s="382">
        <v>1.1802155410782449</v>
      </c>
      <c r="AH19" s="382">
        <v>1.6918113469393596</v>
      </c>
      <c r="AI19" s="382"/>
      <c r="AJ19" s="382">
        <v>0.86628386536338886</v>
      </c>
      <c r="AK19" s="382">
        <v>4.4411258697446536</v>
      </c>
      <c r="AL19" s="382">
        <v>2.839518319071535</v>
      </c>
    </row>
    <row r="20" spans="3:38" ht="12.75" x14ac:dyDescent="0.25">
      <c r="C20" s="361">
        <v>2017</v>
      </c>
      <c r="D20" s="382">
        <v>37.471532035551867</v>
      </c>
      <c r="E20" s="382">
        <v>35.637294837837807</v>
      </c>
      <c r="F20" s="382">
        <v>39.272510294386976</v>
      </c>
      <c r="G20" s="382"/>
      <c r="H20" s="382">
        <v>38.689131938687417</v>
      </c>
      <c r="I20" s="382">
        <v>34.180473536067112</v>
      </c>
      <c r="J20" s="382"/>
      <c r="K20" s="382">
        <v>38.41855221684429</v>
      </c>
      <c r="L20" s="382">
        <v>34.952993816298829</v>
      </c>
      <c r="M20" s="382">
        <v>35.891968727789624</v>
      </c>
      <c r="N20" s="382">
        <v>43.228113563825346</v>
      </c>
      <c r="O20" s="382">
        <v>35.134638119006958</v>
      </c>
      <c r="P20" s="382">
        <v>31.173645752073686</v>
      </c>
      <c r="Q20" s="382"/>
      <c r="R20" s="382">
        <v>86.793566016643894</v>
      </c>
      <c r="S20" s="382">
        <v>45.80518008492497</v>
      </c>
      <c r="T20" s="382">
        <v>16.190552051577274</v>
      </c>
      <c r="U20" s="382"/>
      <c r="V20" s="382">
        <v>3.4701703427602535</v>
      </c>
      <c r="W20" s="382">
        <v>3.0694750472027907</v>
      </c>
      <c r="X20" s="382">
        <v>3.863600111067131</v>
      </c>
      <c r="Y20" s="382"/>
      <c r="Z20" s="382">
        <v>3.7068678946934246</v>
      </c>
      <c r="AA20" s="382">
        <v>2.8303990286439649</v>
      </c>
      <c r="AB20" s="382"/>
      <c r="AC20" s="382">
        <v>4.1117414232973015</v>
      </c>
      <c r="AD20" s="382">
        <v>3.9992961640943139</v>
      </c>
      <c r="AE20" s="382">
        <v>2.3931515132227985</v>
      </c>
      <c r="AF20" s="382">
        <v>1.8999715923332721</v>
      </c>
      <c r="AG20" s="382">
        <v>1.5657428083541309</v>
      </c>
      <c r="AH20" s="382">
        <v>2.334552377135414</v>
      </c>
      <c r="AI20" s="382"/>
      <c r="AJ20" s="382">
        <v>1.2052074276487392</v>
      </c>
      <c r="AK20" s="382">
        <v>5.5148787873661416</v>
      </c>
      <c r="AL20" s="382">
        <v>2.7157239717976012</v>
      </c>
    </row>
    <row r="21" spans="3:38" ht="12.75" x14ac:dyDescent="0.25">
      <c r="C21" s="383">
        <v>2018</v>
      </c>
      <c r="D21" s="384">
        <v>37.447793035065054</v>
      </c>
      <c r="E21" s="384">
        <v>35.371060249520035</v>
      </c>
      <c r="F21" s="384">
        <v>39.518394729104536</v>
      </c>
      <c r="G21" s="384"/>
      <c r="H21" s="384">
        <v>38.304649763418091</v>
      </c>
      <c r="I21" s="384">
        <v>35.118800244884461</v>
      </c>
      <c r="J21" s="384"/>
      <c r="K21" s="384">
        <v>39.08945227906905</v>
      </c>
      <c r="L21" s="384">
        <v>32.860817468572854</v>
      </c>
      <c r="M21" s="384">
        <v>36.256244305507558</v>
      </c>
      <c r="N21" s="384">
        <v>41.656975473265426</v>
      </c>
      <c r="O21" s="384">
        <v>34.104885095554913</v>
      </c>
      <c r="P21" s="384">
        <v>30.434293191875561</v>
      </c>
      <c r="Q21" s="384"/>
      <c r="R21" s="384">
        <v>87.175182361016923</v>
      </c>
      <c r="S21" s="384">
        <v>46.983148719749252</v>
      </c>
      <c r="T21" s="384">
        <v>16.358568092677327</v>
      </c>
      <c r="U21" s="384"/>
      <c r="V21" s="384">
        <v>3.0954598719990387</v>
      </c>
      <c r="W21" s="384">
        <v>2.8238012987560106</v>
      </c>
      <c r="X21" s="384">
        <v>3.3663164337447702</v>
      </c>
      <c r="Y21" s="384"/>
      <c r="Z21" s="384">
        <v>3.3310535539896686</v>
      </c>
      <c r="AA21" s="384">
        <v>2.4551007914058065</v>
      </c>
      <c r="AB21" s="384"/>
      <c r="AC21" s="384">
        <v>3.5627026015924654</v>
      </c>
      <c r="AD21" s="384">
        <v>3.0108775409822846</v>
      </c>
      <c r="AE21" s="384">
        <v>2.8579806675254225</v>
      </c>
      <c r="AF21" s="384">
        <v>2.3416254973112403</v>
      </c>
      <c r="AG21" s="384">
        <v>1.7361571288467146</v>
      </c>
      <c r="AH21" s="384">
        <v>1.9691991641984257</v>
      </c>
      <c r="AI21" s="384"/>
      <c r="AJ21" s="384">
        <v>0.78402831764725345</v>
      </c>
      <c r="AK21" s="384">
        <v>4.1391052987706258</v>
      </c>
      <c r="AL21" s="384">
        <v>3.0315942171224211</v>
      </c>
    </row>
    <row r="22" spans="3:38" ht="15" x14ac:dyDescent="0.25">
      <c r="C22" s="240" t="s">
        <v>6029</v>
      </c>
      <c r="D22" s="385"/>
      <c r="E22" s="385"/>
      <c r="F22" s="385"/>
      <c r="G22" s="385"/>
      <c r="H22" s="385"/>
      <c r="I22" s="385"/>
      <c r="J22" s="385"/>
      <c r="K22" s="385"/>
      <c r="L22" s="385"/>
      <c r="M22" s="385"/>
      <c r="N22" s="385"/>
      <c r="O22" s="385"/>
      <c r="P22" s="385"/>
      <c r="Q22" s="385"/>
      <c r="R22" s="385"/>
      <c r="S22" s="385"/>
      <c r="T22" s="385"/>
      <c r="U22" s="385"/>
      <c r="V22" s="385"/>
      <c r="W22" s="902"/>
      <c r="X22" s="902"/>
      <c r="Y22" s="902"/>
      <c r="Z22" s="902"/>
      <c r="AA22" s="902"/>
      <c r="AB22" s="902"/>
      <c r="AC22" s="902"/>
      <c r="AD22" s="902"/>
      <c r="AE22" s="902"/>
      <c r="AF22" s="902"/>
      <c r="AG22" s="902"/>
      <c r="AH22" s="902"/>
      <c r="AI22" s="902"/>
      <c r="AJ22" s="902"/>
      <c r="AK22" s="902"/>
      <c r="AL22" s="902"/>
    </row>
    <row r="24" spans="3:38" ht="46.5" customHeight="1" x14ac:dyDescent="0.25">
      <c r="C24" s="2071" t="s">
        <v>6030</v>
      </c>
      <c r="D24" s="2071"/>
      <c r="E24" s="2071"/>
      <c r="F24" s="2071"/>
      <c r="G24" s="2071"/>
      <c r="H24" s="2071"/>
      <c r="I24" s="2071"/>
      <c r="J24" s="2071"/>
      <c r="K24" s="2071"/>
      <c r="N24" s="2071" t="s">
        <v>6031</v>
      </c>
      <c r="O24" s="2071"/>
      <c r="P24" s="2071"/>
      <c r="Q24" s="2071"/>
      <c r="R24" s="2071"/>
      <c r="S24" s="2071"/>
      <c r="T24" s="2071"/>
      <c r="U24" s="2071"/>
    </row>
    <row r="26" spans="3:38" ht="23.25" customHeight="1" x14ac:dyDescent="0.2">
      <c r="F26" s="172"/>
    </row>
    <row r="44" spans="3:14" ht="12.75" x14ac:dyDescent="0.2">
      <c r="C44" s="240" t="s">
        <v>6029</v>
      </c>
      <c r="N44" s="240" t="s">
        <v>6029</v>
      </c>
    </row>
    <row r="75" spans="10:10" ht="15" x14ac:dyDescent="0.25">
      <c r="J75" s="386" t="s">
        <v>1454</v>
      </c>
    </row>
  </sheetData>
  <mergeCells count="24">
    <mergeCell ref="AC11:AH11"/>
    <mergeCell ref="A5:B5"/>
    <mergeCell ref="C5:X5"/>
    <mergeCell ref="C1:D1"/>
    <mergeCell ref="A3:B3"/>
    <mergeCell ref="C3:X3"/>
    <mergeCell ref="A4:B4"/>
    <mergeCell ref="C4:X4"/>
    <mergeCell ref="C24:K24"/>
    <mergeCell ref="N24:U24"/>
    <mergeCell ref="AJ11:AL11"/>
    <mergeCell ref="A6:B6"/>
    <mergeCell ref="C6:X6"/>
    <mergeCell ref="C9:AL9"/>
    <mergeCell ref="C10:C12"/>
    <mergeCell ref="D10:T10"/>
    <mergeCell ref="V10:AL10"/>
    <mergeCell ref="D11:D12"/>
    <mergeCell ref="E11:F11"/>
    <mergeCell ref="H11:I11"/>
    <mergeCell ref="K11:P11"/>
    <mergeCell ref="R11:T11"/>
    <mergeCell ref="V11:X11"/>
    <mergeCell ref="Z11:AA11"/>
  </mergeCells>
  <hyperlinks>
    <hyperlink ref="A1" location="'ODS 4.'!A1" display="REGRESAR"/>
    <hyperlink ref="C1" location="'Metadato 4.3.1'!A1" display="VER METADATO"/>
  </hyperlink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8">
    <tabColor theme="0" tint="-0.499984740745262"/>
  </sheetPr>
  <dimension ref="B1:G36"/>
  <sheetViews>
    <sheetView showGridLines="0" zoomScaleNormal="100" workbookViewId="0">
      <pane ySplit="1" topLeftCell="A2" activePane="bottomLeft" state="frozen"/>
      <selection activeCell="C23" sqref="C23"/>
      <selection pane="bottomLeft" activeCell="C1" sqref="C1"/>
    </sheetView>
  </sheetViews>
  <sheetFormatPr baseColWidth="10" defaultColWidth="11.42578125" defaultRowHeight="11.25" x14ac:dyDescent="0.25"/>
  <cols>
    <col min="1" max="1" width="3.7109375" style="42" customWidth="1"/>
    <col min="2" max="2" width="8.5703125" style="42" customWidth="1"/>
    <col min="3" max="3" width="26.42578125" style="42" customWidth="1"/>
    <col min="4" max="4" width="24" style="42" customWidth="1"/>
    <col min="5" max="5" width="85.7109375" style="42" customWidth="1"/>
    <col min="6" max="6" width="3" style="42" customWidth="1"/>
    <col min="7" max="7" width="7.140625" style="42" customWidth="1"/>
    <col min="8" max="8" width="8.85546875" style="42" customWidth="1"/>
    <col min="9" max="9" width="3.85546875" style="42" customWidth="1"/>
    <col min="10" max="10" width="9.42578125" style="42" customWidth="1"/>
    <col min="11" max="11" width="11" style="42" customWidth="1"/>
    <col min="12" max="12" width="9.42578125" style="42" customWidth="1"/>
    <col min="13" max="13" width="9.5703125" style="42" customWidth="1"/>
    <col min="14" max="14" width="8.7109375" style="42" customWidth="1"/>
    <col min="15" max="15" width="10.28515625" style="42" customWidth="1"/>
    <col min="16" max="16" width="3.28515625" style="42" customWidth="1"/>
    <col min="17" max="17" width="10.28515625" style="42" customWidth="1"/>
    <col min="18" max="18" width="9.28515625" style="42" customWidth="1"/>
    <col min="19" max="19" width="9.7109375" style="42" customWidth="1"/>
    <col min="20" max="20" width="4.7109375" style="42" customWidth="1"/>
    <col min="21" max="21" width="7.5703125" style="42" customWidth="1"/>
    <col min="22" max="22" width="8.28515625" style="42" customWidth="1"/>
    <col min="23" max="23" width="9.42578125" style="42" customWidth="1"/>
    <col min="24" max="24" width="2.5703125" style="42" customWidth="1"/>
    <col min="25" max="25" width="7.85546875" style="42" customWidth="1"/>
    <col min="26" max="26" width="7.140625" style="42" customWidth="1"/>
    <col min="27" max="27" width="3" style="42" customWidth="1"/>
    <col min="28" max="28" width="7.42578125" style="42" customWidth="1"/>
    <col min="29" max="29" width="10.85546875" style="42" customWidth="1"/>
    <col min="30" max="30" width="7.85546875" style="42" customWidth="1"/>
    <col min="31" max="31" width="7.140625" style="42" customWidth="1"/>
    <col min="32" max="32" width="8.140625" style="42" customWidth="1"/>
    <col min="33" max="33" width="8" style="42" customWidth="1"/>
    <col min="34" max="34" width="2.85546875" style="42" customWidth="1"/>
    <col min="35" max="35" width="10" style="42" customWidth="1"/>
    <col min="36" max="36" width="10.85546875" style="42" customWidth="1"/>
    <col min="37" max="37" width="9.5703125" style="42" customWidth="1"/>
    <col min="38" max="16384" width="11.42578125" style="42"/>
  </cols>
  <sheetData>
    <row r="1" spans="2:7" ht="15" x14ac:dyDescent="0.25">
      <c r="C1" s="70" t="s">
        <v>730</v>
      </c>
    </row>
    <row r="2" spans="2:7" ht="12" thickBot="1" x14ac:dyDescent="0.3"/>
    <row r="3" spans="2:7" ht="23.25" customHeight="1" thickBot="1" x14ac:dyDescent="0.3">
      <c r="C3" s="2081" t="s">
        <v>766</v>
      </c>
      <c r="D3" s="2081"/>
      <c r="E3" s="2081"/>
      <c r="G3" s="47" t="s">
        <v>767</v>
      </c>
    </row>
    <row r="4" spans="2:7" ht="30" x14ac:dyDescent="0.25">
      <c r="B4" s="93"/>
      <c r="C4" s="2082" t="s">
        <v>856</v>
      </c>
      <c r="D4" s="2082"/>
      <c r="E4" s="910" t="s">
        <v>24</v>
      </c>
    </row>
    <row r="5" spans="2:7" ht="30" x14ac:dyDescent="0.25">
      <c r="C5" s="2082" t="s">
        <v>769</v>
      </c>
      <c r="D5" s="2082"/>
      <c r="E5" s="910" t="s">
        <v>120</v>
      </c>
    </row>
    <row r="6" spans="2:7" ht="15" x14ac:dyDescent="0.25">
      <c r="C6" s="2082" t="s">
        <v>770</v>
      </c>
      <c r="D6" s="2082"/>
      <c r="E6" s="911" t="s">
        <v>205</v>
      </c>
    </row>
    <row r="7" spans="2:7" ht="30" x14ac:dyDescent="0.25">
      <c r="C7" s="2083" t="s">
        <v>771</v>
      </c>
      <c r="D7" s="2083"/>
      <c r="E7" s="912" t="s">
        <v>206</v>
      </c>
    </row>
    <row r="8" spans="2:7" ht="15" x14ac:dyDescent="0.25">
      <c r="C8" s="2083" t="s">
        <v>4617</v>
      </c>
      <c r="D8" s="2083"/>
      <c r="E8" s="1285" t="s">
        <v>4676</v>
      </c>
    </row>
    <row r="9" spans="2:7" ht="15" x14ac:dyDescent="0.25">
      <c r="C9" s="913"/>
      <c r="D9" s="913"/>
      <c r="E9" s="913"/>
    </row>
    <row r="10" spans="2:7" ht="23.25" customHeight="1" x14ac:dyDescent="0.25">
      <c r="C10" s="2081" t="s">
        <v>772</v>
      </c>
      <c r="D10" s="2081"/>
      <c r="E10" s="2081"/>
    </row>
    <row r="11" spans="2:7" ht="15" x14ac:dyDescent="0.25">
      <c r="C11" s="2093" t="s">
        <v>773</v>
      </c>
      <c r="D11" s="2094"/>
      <c r="E11" s="1895"/>
    </row>
    <row r="12" spans="2:7" ht="30" x14ac:dyDescent="0.25">
      <c r="C12" s="2095" t="s">
        <v>775</v>
      </c>
      <c r="D12" s="2095"/>
      <c r="E12" s="129" t="s">
        <v>4427</v>
      </c>
    </row>
    <row r="13" spans="2:7" ht="15" x14ac:dyDescent="0.25">
      <c r="C13" s="2082" t="s">
        <v>776</v>
      </c>
      <c r="D13" s="2082"/>
      <c r="E13" s="1902" t="s">
        <v>1377</v>
      </c>
    </row>
    <row r="14" spans="2:7" ht="15" x14ac:dyDescent="0.25">
      <c r="C14" s="2082" t="s">
        <v>777</v>
      </c>
      <c r="D14" s="2096"/>
      <c r="E14" s="1902" t="s">
        <v>4428</v>
      </c>
    </row>
    <row r="15" spans="2:7" ht="159" customHeight="1" x14ac:dyDescent="0.25">
      <c r="C15" s="2082" t="s">
        <v>778</v>
      </c>
      <c r="D15" s="2082"/>
      <c r="E15" s="1895" t="s">
        <v>4429</v>
      </c>
    </row>
    <row r="16" spans="2:7" ht="49.5" customHeight="1" x14ac:dyDescent="0.25">
      <c r="C16" s="2082" t="s">
        <v>779</v>
      </c>
      <c r="D16" s="2082"/>
      <c r="E16" s="1895"/>
    </row>
    <row r="17" spans="3:5" ht="15" x14ac:dyDescent="0.25">
      <c r="C17" s="2082" t="s">
        <v>780</v>
      </c>
      <c r="D17" s="2082"/>
      <c r="E17" s="1905" t="s">
        <v>781</v>
      </c>
    </row>
    <row r="18" spans="3:5" ht="15" x14ac:dyDescent="0.25">
      <c r="C18" s="2083" t="s">
        <v>782</v>
      </c>
      <c r="D18" s="2083"/>
      <c r="E18" s="1895"/>
    </row>
    <row r="19" spans="3:5" ht="75" x14ac:dyDescent="0.25">
      <c r="C19" s="2084" t="s">
        <v>783</v>
      </c>
      <c r="D19" s="2085"/>
      <c r="E19" s="1905" t="s">
        <v>4430</v>
      </c>
    </row>
    <row r="20" spans="3:5" ht="15" x14ac:dyDescent="0.25">
      <c r="C20" s="2082" t="s">
        <v>784</v>
      </c>
      <c r="D20" s="2082"/>
      <c r="E20" s="1903" t="s">
        <v>824</v>
      </c>
    </row>
    <row r="21" spans="3:5" ht="15" x14ac:dyDescent="0.25">
      <c r="C21" s="2086" t="s">
        <v>786</v>
      </c>
      <c r="D21" s="1906" t="s">
        <v>787</v>
      </c>
      <c r="E21" s="1895" t="s">
        <v>1455</v>
      </c>
    </row>
    <row r="22" spans="3:5" ht="15" x14ac:dyDescent="0.25">
      <c r="C22" s="2087"/>
      <c r="D22" s="1907" t="s">
        <v>789</v>
      </c>
      <c r="E22" s="1904" t="s">
        <v>1456</v>
      </c>
    </row>
    <row r="23" spans="3:5" ht="15" x14ac:dyDescent="0.25">
      <c r="C23" s="2088" t="s">
        <v>791</v>
      </c>
      <c r="D23" s="2088"/>
      <c r="E23" s="1904" t="s">
        <v>827</v>
      </c>
    </row>
    <row r="24" spans="3:5" ht="15" x14ac:dyDescent="0.25">
      <c r="C24" s="2088" t="s">
        <v>793</v>
      </c>
      <c r="D24" s="2088"/>
      <c r="E24" s="1908" t="s">
        <v>808</v>
      </c>
    </row>
    <row r="25" spans="3:5" ht="15" x14ac:dyDescent="0.25">
      <c r="C25" s="2082" t="s">
        <v>795</v>
      </c>
      <c r="D25" s="2082"/>
      <c r="E25" s="1904" t="s">
        <v>17</v>
      </c>
    </row>
    <row r="26" spans="3:5" ht="15" customHeight="1" x14ac:dyDescent="0.25">
      <c r="C26" s="2083" t="s">
        <v>797</v>
      </c>
      <c r="D26" s="2083"/>
      <c r="E26" s="1908" t="s">
        <v>4363</v>
      </c>
    </row>
    <row r="27" spans="3:5" ht="15" x14ac:dyDescent="0.25">
      <c r="C27" s="2089" t="s">
        <v>799</v>
      </c>
      <c r="D27" s="2090"/>
      <c r="E27" s="1895"/>
    </row>
    <row r="28" spans="3:5" ht="60" x14ac:dyDescent="0.25">
      <c r="C28" s="1909" t="s">
        <v>800</v>
      </c>
      <c r="D28" s="1910"/>
      <c r="E28" s="143" t="s">
        <v>6032</v>
      </c>
    </row>
    <row r="29" spans="3:5" ht="15" x14ac:dyDescent="0.25">
      <c r="C29" s="2091" t="s">
        <v>801</v>
      </c>
      <c r="D29" s="2092"/>
      <c r="E29" s="921"/>
    </row>
    <row r="30" spans="3:5" ht="15" x14ac:dyDescent="0.25">
      <c r="C30" s="1911"/>
      <c r="D30" s="1911"/>
      <c r="E30" s="1912"/>
    </row>
    <row r="31" spans="3:5" ht="23.25" customHeight="1" x14ac:dyDescent="0.25">
      <c r="C31" s="2081" t="s">
        <v>802</v>
      </c>
      <c r="D31" s="2081"/>
      <c r="E31" s="2081"/>
    </row>
    <row r="32" spans="3:5" ht="15" x14ac:dyDescent="0.25">
      <c r="C32" s="2079" t="s">
        <v>803</v>
      </c>
      <c r="D32" s="2080"/>
      <c r="E32" s="1908" t="s">
        <v>804</v>
      </c>
    </row>
    <row r="33" spans="3:5" ht="15" x14ac:dyDescent="0.25">
      <c r="C33" s="2079" t="s">
        <v>805</v>
      </c>
      <c r="D33" s="2080"/>
      <c r="E33" s="1908" t="s">
        <v>1620</v>
      </c>
    </row>
    <row r="34" spans="3:5" ht="15" x14ac:dyDescent="0.25">
      <c r="C34" s="2079" t="s">
        <v>807</v>
      </c>
      <c r="D34" s="2080"/>
      <c r="E34" s="1908" t="s">
        <v>808</v>
      </c>
    </row>
    <row r="35" spans="3:5" ht="15" x14ac:dyDescent="0.25">
      <c r="C35" s="2079" t="s">
        <v>809</v>
      </c>
      <c r="D35" s="2080"/>
      <c r="E35" s="1908" t="s">
        <v>1709</v>
      </c>
    </row>
    <row r="36" spans="3:5" ht="15" x14ac:dyDescent="0.25">
      <c r="C36" s="2079" t="s">
        <v>811</v>
      </c>
      <c r="D36" s="2080"/>
      <c r="E36" s="200" t="s">
        <v>1710</v>
      </c>
    </row>
  </sheetData>
  <mergeCells count="30">
    <mergeCell ref="C16:D16"/>
    <mergeCell ref="C3:E3"/>
    <mergeCell ref="C4:D4"/>
    <mergeCell ref="C5:D5"/>
    <mergeCell ref="C6:D6"/>
    <mergeCell ref="C7:D7"/>
    <mergeCell ref="C10:E10"/>
    <mergeCell ref="C11:D11"/>
    <mergeCell ref="C12:D12"/>
    <mergeCell ref="C13:D13"/>
    <mergeCell ref="C14:D14"/>
    <mergeCell ref="C15:D15"/>
    <mergeCell ref="C8:D8"/>
    <mergeCell ref="C31:E31"/>
    <mergeCell ref="C17:D17"/>
    <mergeCell ref="C18:D18"/>
    <mergeCell ref="C19:D19"/>
    <mergeCell ref="C20:D20"/>
    <mergeCell ref="C21:C22"/>
    <mergeCell ref="C23:D23"/>
    <mergeCell ref="C24:D24"/>
    <mergeCell ref="C25:D25"/>
    <mergeCell ref="C26:D26"/>
    <mergeCell ref="C27:D27"/>
    <mergeCell ref="C29:D29"/>
    <mergeCell ref="C32:D32"/>
    <mergeCell ref="C33:D33"/>
    <mergeCell ref="C34:D34"/>
    <mergeCell ref="C35:D35"/>
    <mergeCell ref="C36:D36"/>
  </mergeCells>
  <dataValidations count="7">
    <dataValidation allowBlank="1" showDropDown="1" showInputMessage="1" showErrorMessage="1" sqref="E13"/>
    <dataValidation type="list" allowBlank="1" showInputMessage="1" showErrorMessage="1" sqref="E4">
      <formula1>ODS</formula1>
    </dataValidation>
    <dataValidation type="list" allowBlank="1" showInputMessage="1" showErrorMessage="1" sqref="E5">
      <formula1>Metas_ODS</formula1>
    </dataValidation>
    <dataValidation type="list" allowBlank="1" showInputMessage="1" showErrorMessage="1" sqref="E6">
      <formula1>Numero_indicador</formula1>
    </dataValidation>
    <dataValidation type="list" allowBlank="1" showInputMessage="1" showErrorMessage="1" sqref="E7">
      <formula1>Nombre_indicador_ODS</formula1>
    </dataValidation>
    <dataValidation type="list" allowBlank="1" showInputMessage="1" showErrorMessage="1" sqref="E14">
      <formula1>Tipo_indicador</formula1>
    </dataValidation>
    <dataValidation type="list" allowBlank="1" showInputMessage="1" showErrorMessage="1" sqref="E25">
      <formula1>Tipo_operación</formula1>
    </dataValidation>
  </dataValidations>
  <hyperlinks>
    <hyperlink ref="C1" location="'4.3.1'!A1" display="REGRESAR"/>
    <hyperlink ref="E8" r:id="rId1"/>
    <hyperlink ref="E36" r:id="rId2"/>
  </hyperlinks>
  <pageMargins left="0.7" right="0.7" top="0.75" bottom="0.75" header="0.3" footer="0.3"/>
  <drawing r:id="rId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9"/>
  <dimension ref="A1:R23"/>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2" width="15" style="26" customWidth="1"/>
    <col min="3" max="3" width="112.28515625" style="165" bestFit="1" customWidth="1"/>
    <col min="4" max="5" width="11.7109375" style="26" customWidth="1"/>
    <col min="6" max="7" width="11.5703125" style="26" customWidth="1"/>
    <col min="8" max="16384" width="11.42578125" style="26"/>
  </cols>
  <sheetData>
    <row r="1" spans="1:18" ht="15" x14ac:dyDescent="0.25">
      <c r="A1" s="70" t="s">
        <v>730</v>
      </c>
      <c r="B1" s="121"/>
      <c r="C1" s="2275" t="s">
        <v>830</v>
      </c>
      <c r="D1" s="2275"/>
    </row>
    <row r="3" spans="1:18" ht="14.25" customHeight="1" x14ac:dyDescent="0.2">
      <c r="A3" s="2256" t="s">
        <v>732</v>
      </c>
      <c r="B3" s="2256"/>
      <c r="C3" s="2256" t="s">
        <v>1400</v>
      </c>
      <c r="D3" s="2256"/>
      <c r="E3" s="2256"/>
      <c r="F3" s="2256"/>
      <c r="G3" s="2256"/>
      <c r="H3" s="2256"/>
      <c r="I3" s="2256"/>
      <c r="J3" s="2256"/>
      <c r="K3" s="2256"/>
      <c r="L3" s="2256"/>
      <c r="M3" s="2256"/>
      <c r="N3" s="2256"/>
      <c r="O3" s="2256"/>
      <c r="P3" s="2256"/>
      <c r="Q3" s="2256"/>
      <c r="R3" s="2256"/>
    </row>
    <row r="4" spans="1:18" ht="12.75" x14ac:dyDescent="0.2">
      <c r="A4" s="2256" t="s">
        <v>733</v>
      </c>
      <c r="B4" s="2256"/>
      <c r="C4" s="2257" t="s">
        <v>1459</v>
      </c>
      <c r="D4" s="2257"/>
      <c r="E4" s="2257"/>
      <c r="F4" s="2257"/>
      <c r="G4" s="2257"/>
      <c r="H4" s="2257"/>
      <c r="I4" s="2257"/>
      <c r="J4" s="2257"/>
      <c r="K4" s="2257"/>
      <c r="L4" s="2257"/>
      <c r="M4" s="2257"/>
      <c r="N4" s="2257"/>
      <c r="O4" s="2257"/>
      <c r="P4" s="2257"/>
      <c r="Q4" s="2257"/>
      <c r="R4" s="2257"/>
    </row>
    <row r="5" spans="1:18" ht="15.75" customHeight="1" x14ac:dyDescent="0.2">
      <c r="A5" s="2256" t="s">
        <v>735</v>
      </c>
      <c r="B5" s="2256"/>
      <c r="C5" s="2257" t="s">
        <v>1460</v>
      </c>
      <c r="D5" s="2257"/>
      <c r="E5" s="2257"/>
      <c r="F5" s="2257"/>
      <c r="G5" s="2257"/>
      <c r="H5" s="2257"/>
      <c r="I5" s="2257"/>
      <c r="J5" s="2257"/>
      <c r="K5" s="2257"/>
      <c r="L5" s="2257"/>
      <c r="M5" s="2257"/>
      <c r="N5" s="2257"/>
      <c r="O5" s="2257"/>
      <c r="P5" s="2257"/>
      <c r="Q5" s="2257"/>
      <c r="R5" s="2257"/>
    </row>
    <row r="6" spans="1:18" ht="15.75" customHeight="1" x14ac:dyDescent="0.2">
      <c r="A6" s="2256" t="s">
        <v>815</v>
      </c>
      <c r="B6" s="2256"/>
      <c r="C6" s="2256" t="s">
        <v>5747</v>
      </c>
      <c r="D6" s="2256"/>
      <c r="E6" s="2256"/>
      <c r="F6" s="2256"/>
      <c r="G6" s="2256"/>
      <c r="H6" s="2256"/>
      <c r="I6" s="2256"/>
      <c r="J6" s="2256"/>
      <c r="K6" s="2256"/>
      <c r="L6" s="2256"/>
      <c r="M6" s="2256"/>
      <c r="N6" s="2256"/>
      <c r="O6" s="2256"/>
      <c r="P6" s="2256"/>
      <c r="Q6" s="2256"/>
      <c r="R6" s="2256"/>
    </row>
    <row r="7" spans="1:18" x14ac:dyDescent="0.2">
      <c r="A7" s="29"/>
    </row>
    <row r="8" spans="1:18" x14ac:dyDescent="0.2">
      <c r="A8" s="29"/>
    </row>
    <row r="9" spans="1:18" ht="12.75" x14ac:dyDescent="0.2">
      <c r="A9" s="29"/>
      <c r="C9" s="2274" t="s">
        <v>5747</v>
      </c>
      <c r="D9" s="2274"/>
      <c r="E9" s="2274"/>
    </row>
    <row r="10" spans="1:18" ht="12.75" x14ac:dyDescent="0.2">
      <c r="A10" s="29"/>
      <c r="C10" s="105" t="s">
        <v>5748</v>
      </c>
      <c r="D10" s="1993">
        <v>2017</v>
      </c>
      <c r="E10" s="1993">
        <v>2018</v>
      </c>
    </row>
    <row r="11" spans="1:18" ht="12.75" x14ac:dyDescent="0.2">
      <c r="A11" s="29"/>
      <c r="C11" s="2007" t="s">
        <v>5749</v>
      </c>
      <c r="D11" s="91" t="s">
        <v>3019</v>
      </c>
      <c r="E11" s="91" t="s">
        <v>3019</v>
      </c>
    </row>
    <row r="12" spans="1:18" ht="12.75" x14ac:dyDescent="0.2">
      <c r="A12" s="29"/>
      <c r="C12" s="2007" t="s">
        <v>5750</v>
      </c>
      <c r="D12" s="91" t="s">
        <v>3019</v>
      </c>
      <c r="E12" s="91" t="s">
        <v>3019</v>
      </c>
    </row>
    <row r="13" spans="1:18" ht="12.75" x14ac:dyDescent="0.2">
      <c r="A13" s="29"/>
      <c r="C13" s="2007" t="s">
        <v>5751</v>
      </c>
      <c r="D13" s="91">
        <v>41.8</v>
      </c>
      <c r="E13" s="91">
        <v>34.799999999999997</v>
      </c>
    </row>
    <row r="14" spans="1:18" ht="12.75" x14ac:dyDescent="0.2">
      <c r="A14" s="29"/>
      <c r="C14" s="2007" t="s">
        <v>5752</v>
      </c>
      <c r="D14" s="91">
        <v>24.7</v>
      </c>
      <c r="E14" s="91">
        <v>25.3</v>
      </c>
    </row>
    <row r="15" spans="1:18" ht="12.75" x14ac:dyDescent="0.2">
      <c r="A15" s="29"/>
      <c r="C15" s="2007" t="s">
        <v>5753</v>
      </c>
      <c r="D15" s="91" t="s">
        <v>3019</v>
      </c>
      <c r="E15" s="91" t="s">
        <v>3019</v>
      </c>
    </row>
    <row r="16" spans="1:18" ht="12.75" x14ac:dyDescent="0.2">
      <c r="A16" s="29"/>
      <c r="C16" s="2007" t="s">
        <v>5754</v>
      </c>
      <c r="D16" s="91">
        <v>27.5</v>
      </c>
      <c r="E16" s="91">
        <v>15.9</v>
      </c>
    </row>
    <row r="17" spans="1:5" ht="12.75" x14ac:dyDescent="0.2">
      <c r="A17" s="29"/>
      <c r="C17" s="2007" t="s">
        <v>5755</v>
      </c>
      <c r="D17" s="91">
        <v>27.9</v>
      </c>
      <c r="E17" s="91">
        <v>24.5</v>
      </c>
    </row>
    <row r="18" spans="1:5" ht="12.75" x14ac:dyDescent="0.2">
      <c r="A18" s="29"/>
      <c r="C18" s="2007" t="s">
        <v>5756</v>
      </c>
      <c r="D18" s="91">
        <v>39.200000000000003</v>
      </c>
      <c r="E18" s="253">
        <v>25</v>
      </c>
    </row>
    <row r="19" spans="1:5" ht="12.75" x14ac:dyDescent="0.2">
      <c r="A19" s="29"/>
      <c r="C19" s="2009" t="s">
        <v>5757</v>
      </c>
      <c r="D19" s="91">
        <v>7.1</v>
      </c>
      <c r="E19" s="91">
        <v>3.7</v>
      </c>
    </row>
    <row r="20" spans="1:5" ht="12.75" x14ac:dyDescent="0.2">
      <c r="A20" s="29"/>
      <c r="C20" s="2009"/>
      <c r="D20" s="91"/>
      <c r="E20" s="91"/>
    </row>
    <row r="21" spans="1:5" ht="12.75" x14ac:dyDescent="0.2">
      <c r="A21" s="29"/>
      <c r="C21" s="2010" t="s">
        <v>5758</v>
      </c>
      <c r="D21" s="2011">
        <v>2.8</v>
      </c>
      <c r="E21" s="2012">
        <v>2.15</v>
      </c>
    </row>
    <row r="22" spans="1:5" ht="12.75" x14ac:dyDescent="0.2">
      <c r="C22" s="960"/>
      <c r="D22" s="1880"/>
      <c r="E22" s="1880"/>
    </row>
    <row r="23" spans="1:5" ht="12.75" x14ac:dyDescent="0.2">
      <c r="C23" s="960" t="s">
        <v>6138</v>
      </c>
      <c r="D23" s="1880"/>
      <c r="E23" s="1880"/>
    </row>
  </sheetData>
  <mergeCells count="10">
    <mergeCell ref="C9:E9"/>
    <mergeCell ref="A6:B6"/>
    <mergeCell ref="C6:R6"/>
    <mergeCell ref="C1:D1"/>
    <mergeCell ref="A3:B3"/>
    <mergeCell ref="C3:R3"/>
    <mergeCell ref="A4:B4"/>
    <mergeCell ref="C4:R4"/>
    <mergeCell ref="A5:B5"/>
    <mergeCell ref="C5:R5"/>
  </mergeCells>
  <hyperlinks>
    <hyperlink ref="A1" location="'ODS 4.'!A1" display="REGRESAR"/>
    <hyperlink ref="C1" location="'Metadato 4.4.1'!A1" display="VER METADATO"/>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0">
    <tabColor theme="0" tint="-0.499984740745262"/>
  </sheetPr>
  <dimension ref="B1:G36"/>
  <sheetViews>
    <sheetView showGridLines="0" zoomScaleNormal="100" workbookViewId="0">
      <pane ySplit="1" topLeftCell="A2" activePane="bottomLeft" state="frozen"/>
      <selection pane="bottomLeft" activeCell="C1" sqref="C1"/>
    </sheetView>
  </sheetViews>
  <sheetFormatPr baseColWidth="10" defaultColWidth="11.42578125" defaultRowHeight="11.25" x14ac:dyDescent="0.2"/>
  <cols>
    <col min="1" max="1" width="3.7109375" style="26" customWidth="1"/>
    <col min="2" max="2" width="11.42578125" style="26"/>
    <col min="3" max="3" width="26.42578125" style="26" customWidth="1"/>
    <col min="4" max="4" width="24" style="26" customWidth="1"/>
    <col min="5" max="5" width="85.7109375" style="26" customWidth="1"/>
    <col min="6" max="6" width="11.42578125" style="26"/>
    <col min="7" max="7" width="7.140625" style="26" customWidth="1"/>
    <col min="8" max="16384" width="11.42578125" style="26"/>
  </cols>
  <sheetData>
    <row r="1" spans="2:7" ht="15" x14ac:dyDescent="0.2">
      <c r="C1" s="70" t="s">
        <v>730</v>
      </c>
    </row>
    <row r="2" spans="2:7" ht="12" thickBot="1" x14ac:dyDescent="0.25"/>
    <row r="3" spans="2:7" ht="23.25" customHeight="1" thickBot="1" x14ac:dyDescent="0.25">
      <c r="C3" s="2081" t="s">
        <v>766</v>
      </c>
      <c r="D3" s="2081"/>
      <c r="E3" s="2081"/>
      <c r="G3" s="47" t="s">
        <v>864</v>
      </c>
    </row>
    <row r="4" spans="2:7" ht="30" x14ac:dyDescent="0.2">
      <c r="B4" s="93"/>
      <c r="C4" s="2082" t="s">
        <v>768</v>
      </c>
      <c r="D4" s="2082"/>
      <c r="E4" s="910" t="s">
        <v>24</v>
      </c>
    </row>
    <row r="5" spans="2:7" ht="45" x14ac:dyDescent="0.2">
      <c r="C5" s="2082" t="s">
        <v>769</v>
      </c>
      <c r="D5" s="2082"/>
      <c r="E5" s="910" t="s">
        <v>123</v>
      </c>
    </row>
    <row r="6" spans="2:7" ht="15" x14ac:dyDescent="0.2">
      <c r="C6" s="2082" t="s">
        <v>770</v>
      </c>
      <c r="D6" s="2082"/>
      <c r="E6" s="911" t="s">
        <v>208</v>
      </c>
    </row>
    <row r="7" spans="2:7" ht="30" x14ac:dyDescent="0.2">
      <c r="C7" s="2083" t="s">
        <v>771</v>
      </c>
      <c r="D7" s="2083"/>
      <c r="E7" s="912" t="s">
        <v>209</v>
      </c>
    </row>
    <row r="8" spans="2:7" s="903" customFormat="1" ht="15" x14ac:dyDescent="0.2">
      <c r="C8" s="2083" t="s">
        <v>4617</v>
      </c>
      <c r="D8" s="2083"/>
      <c r="E8" s="1285" t="s">
        <v>4677</v>
      </c>
    </row>
    <row r="9" spans="2:7" ht="15" x14ac:dyDescent="0.25">
      <c r="C9" s="913"/>
      <c r="D9" s="913"/>
      <c r="E9" s="913"/>
    </row>
    <row r="10" spans="2:7" ht="23.25" customHeight="1" x14ac:dyDescent="0.2">
      <c r="C10" s="2081" t="s">
        <v>772</v>
      </c>
      <c r="D10" s="2081"/>
      <c r="E10" s="2081"/>
    </row>
    <row r="11" spans="2:7" ht="15" x14ac:dyDescent="0.2">
      <c r="C11" s="2093" t="s">
        <v>773</v>
      </c>
      <c r="D11" s="2094"/>
      <c r="E11" s="910"/>
    </row>
    <row r="12" spans="2:7" ht="15" customHeight="1" x14ac:dyDescent="0.2">
      <c r="C12" s="2095" t="s">
        <v>775</v>
      </c>
      <c r="D12" s="2095"/>
      <c r="E12" s="129" t="s">
        <v>5759</v>
      </c>
    </row>
    <row r="13" spans="2:7" ht="15" x14ac:dyDescent="0.2">
      <c r="C13" s="2082" t="s">
        <v>776</v>
      </c>
      <c r="D13" s="2082"/>
      <c r="E13" s="915" t="s">
        <v>208</v>
      </c>
    </row>
    <row r="14" spans="2:7" ht="15" x14ac:dyDescent="0.2">
      <c r="C14" s="2082" t="s">
        <v>777</v>
      </c>
      <c r="D14" s="2096"/>
      <c r="E14" s="915" t="s">
        <v>5760</v>
      </c>
    </row>
    <row r="15" spans="2:7" ht="165" x14ac:dyDescent="0.2">
      <c r="C15" s="2082" t="s">
        <v>778</v>
      </c>
      <c r="D15" s="2082"/>
      <c r="E15" s="910" t="s">
        <v>5761</v>
      </c>
    </row>
    <row r="16" spans="2:7" ht="15" x14ac:dyDescent="0.2">
      <c r="C16" s="2082" t="s">
        <v>779</v>
      </c>
      <c r="D16" s="2082"/>
      <c r="E16" s="255" t="s">
        <v>5762</v>
      </c>
    </row>
    <row r="17" spans="3:5" ht="15" x14ac:dyDescent="0.2">
      <c r="C17" s="2082" t="s">
        <v>780</v>
      </c>
      <c r="D17" s="2082"/>
      <c r="E17" s="919" t="s">
        <v>5763</v>
      </c>
    </row>
    <row r="18" spans="3:5" ht="30" x14ac:dyDescent="0.2">
      <c r="C18" s="2083" t="s">
        <v>782</v>
      </c>
      <c r="D18" s="2083"/>
      <c r="E18" s="910" t="s">
        <v>5764</v>
      </c>
    </row>
    <row r="19" spans="3:5" ht="64.5" customHeight="1" x14ac:dyDescent="0.2">
      <c r="C19" s="2084" t="s">
        <v>783</v>
      </c>
      <c r="D19" s="2085"/>
      <c r="E19" s="919" t="s">
        <v>5765</v>
      </c>
    </row>
    <row r="20" spans="3:5" ht="15" x14ac:dyDescent="0.2">
      <c r="C20" s="2082" t="s">
        <v>784</v>
      </c>
      <c r="D20" s="2082"/>
      <c r="E20" s="910" t="s">
        <v>824</v>
      </c>
    </row>
    <row r="21" spans="3:5" ht="15" x14ac:dyDescent="0.2">
      <c r="C21" s="2086" t="s">
        <v>786</v>
      </c>
      <c r="D21" s="918" t="s">
        <v>787</v>
      </c>
      <c r="E21" s="910" t="s">
        <v>1265</v>
      </c>
    </row>
    <row r="22" spans="3:5" ht="15" x14ac:dyDescent="0.2">
      <c r="C22" s="2087"/>
      <c r="D22" s="1390" t="s">
        <v>789</v>
      </c>
      <c r="E22" s="919" t="s">
        <v>5766</v>
      </c>
    </row>
    <row r="23" spans="3:5" ht="15" x14ac:dyDescent="0.2">
      <c r="C23" s="2088" t="s">
        <v>791</v>
      </c>
      <c r="D23" s="2088"/>
      <c r="E23" s="910" t="s">
        <v>5767</v>
      </c>
    </row>
    <row r="24" spans="3:5" ht="15" x14ac:dyDescent="0.2">
      <c r="C24" s="2088" t="s">
        <v>793</v>
      </c>
      <c r="D24" s="2088"/>
      <c r="E24" s="910" t="s">
        <v>5768</v>
      </c>
    </row>
    <row r="25" spans="3:5" ht="15" x14ac:dyDescent="0.2">
      <c r="C25" s="2082" t="s">
        <v>795</v>
      </c>
      <c r="D25" s="2082"/>
      <c r="E25" s="917" t="s">
        <v>5769</v>
      </c>
    </row>
    <row r="26" spans="3:5" ht="15" customHeight="1" x14ac:dyDescent="0.2">
      <c r="C26" s="2083" t="s">
        <v>797</v>
      </c>
      <c r="D26" s="2083"/>
      <c r="E26" s="910" t="s">
        <v>5770</v>
      </c>
    </row>
    <row r="27" spans="3:5" ht="15" x14ac:dyDescent="0.2">
      <c r="C27" s="2089" t="s">
        <v>799</v>
      </c>
      <c r="D27" s="2090"/>
      <c r="E27" s="910" t="s">
        <v>5771</v>
      </c>
    </row>
    <row r="28" spans="3:5" ht="270" x14ac:dyDescent="0.25">
      <c r="C28" s="1391" t="s">
        <v>800</v>
      </c>
      <c r="D28" s="1392"/>
      <c r="E28" s="143" t="s">
        <v>5772</v>
      </c>
    </row>
    <row r="29" spans="3:5" ht="15" x14ac:dyDescent="0.2">
      <c r="C29" s="2091" t="s">
        <v>801</v>
      </c>
      <c r="D29" s="2092"/>
      <c r="E29" s="921"/>
    </row>
    <row r="30" spans="3:5" ht="15" x14ac:dyDescent="0.2">
      <c r="C30" s="922"/>
      <c r="D30" s="922"/>
      <c r="E30" s="923"/>
    </row>
    <row r="31" spans="3:5" ht="23.25" customHeight="1" x14ac:dyDescent="0.2">
      <c r="C31" s="2081" t="s">
        <v>802</v>
      </c>
      <c r="D31" s="2081"/>
      <c r="E31" s="2081"/>
    </row>
    <row r="32" spans="3:5" ht="15" x14ac:dyDescent="0.2">
      <c r="C32" s="2079" t="s">
        <v>803</v>
      </c>
      <c r="D32" s="2080"/>
      <c r="E32" s="920" t="s">
        <v>5741</v>
      </c>
    </row>
    <row r="33" spans="3:5" ht="15" x14ac:dyDescent="0.2">
      <c r="C33" s="2079" t="s">
        <v>805</v>
      </c>
      <c r="D33" s="2080"/>
      <c r="E33" s="920" t="s">
        <v>5742</v>
      </c>
    </row>
    <row r="34" spans="3:5" ht="15" x14ac:dyDescent="0.2">
      <c r="C34" s="2079" t="s">
        <v>807</v>
      </c>
      <c r="D34" s="2080"/>
      <c r="E34" s="920" t="s">
        <v>2799</v>
      </c>
    </row>
    <row r="35" spans="3:5" ht="15" x14ac:dyDescent="0.2">
      <c r="C35" s="2079" t="s">
        <v>809</v>
      </c>
      <c r="D35" s="2080"/>
      <c r="E35" s="920" t="s">
        <v>2803</v>
      </c>
    </row>
    <row r="36" spans="3:5" ht="15" x14ac:dyDescent="0.2">
      <c r="C36" s="2079" t="s">
        <v>811</v>
      </c>
      <c r="D36" s="2080"/>
      <c r="E36" s="924" t="s">
        <v>5743</v>
      </c>
    </row>
  </sheetData>
  <mergeCells count="30">
    <mergeCell ref="C16:D16"/>
    <mergeCell ref="C3:E3"/>
    <mergeCell ref="C4:D4"/>
    <mergeCell ref="C5:D5"/>
    <mergeCell ref="C6:D6"/>
    <mergeCell ref="C7:D7"/>
    <mergeCell ref="C10:E10"/>
    <mergeCell ref="C11:D11"/>
    <mergeCell ref="C12:D12"/>
    <mergeCell ref="C13:D13"/>
    <mergeCell ref="C14:D14"/>
    <mergeCell ref="C15:D15"/>
    <mergeCell ref="C8:D8"/>
    <mergeCell ref="C31:E31"/>
    <mergeCell ref="C17:D17"/>
    <mergeCell ref="C18:D18"/>
    <mergeCell ref="C19:D19"/>
    <mergeCell ref="C20:D20"/>
    <mergeCell ref="C21:C22"/>
    <mergeCell ref="C23:D23"/>
    <mergeCell ref="C24:D24"/>
    <mergeCell ref="C25:D25"/>
    <mergeCell ref="C26:D26"/>
    <mergeCell ref="C27:D27"/>
    <mergeCell ref="C29:D29"/>
    <mergeCell ref="C32:D32"/>
    <mergeCell ref="C33:D33"/>
    <mergeCell ref="C34:D34"/>
    <mergeCell ref="C35:D35"/>
    <mergeCell ref="C36:D36"/>
  </mergeCells>
  <dataValidations count="7">
    <dataValidation allowBlank="1" showDropDown="1" showInputMessage="1" showErrorMessage="1" sqref="E13"/>
    <dataValidation type="list" allowBlank="1" showInputMessage="1" showErrorMessage="1" sqref="E4">
      <formula1>ODS</formula1>
    </dataValidation>
    <dataValidation type="list" allowBlank="1" showInputMessage="1" showErrorMessage="1" sqref="E5">
      <formula1>Metas_ODS</formula1>
    </dataValidation>
    <dataValidation type="list" allowBlank="1" showInputMessage="1" showErrorMessage="1" sqref="E6">
      <formula1>Numero_indicador</formula1>
    </dataValidation>
    <dataValidation type="list" allowBlank="1" showInputMessage="1" showErrorMessage="1" sqref="E7">
      <formula1>Nombre_indicador_ODS</formula1>
    </dataValidation>
    <dataValidation type="list" allowBlank="1" showInputMessage="1" showErrorMessage="1" sqref="E14">
      <formula1>Tipo_indicador</formula1>
    </dataValidation>
    <dataValidation type="list" allowBlank="1" showInputMessage="1" showErrorMessage="1" sqref="E25">
      <formula1>Tipo_operación</formula1>
    </dataValidation>
  </dataValidations>
  <hyperlinks>
    <hyperlink ref="C1" location="'4.4.1'!A1" display="REGRESAR"/>
    <hyperlink ref="E8" r:id="rId1"/>
    <hyperlink ref="E36" r:id="rId2"/>
  </hyperlinks>
  <pageMargins left="0.7" right="0.7" top="0.75" bottom="0.75" header="0.3" footer="0.3"/>
  <pageSetup paperSize="9" orientation="portrait" r:id="rId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1"/>
  <dimension ref="A1:Z53"/>
  <sheetViews>
    <sheetView showGridLines="0" zoomScaleNormal="100" workbookViewId="0">
      <pane ySplit="1" topLeftCell="A5" activePane="bottomLeft" state="frozen"/>
      <selection pane="bottomLeft" activeCell="B10" sqref="B10"/>
    </sheetView>
  </sheetViews>
  <sheetFormatPr baseColWidth="10" defaultColWidth="11.42578125" defaultRowHeight="11.25" x14ac:dyDescent="0.25"/>
  <cols>
    <col min="1" max="2" width="15.140625" style="42" customWidth="1"/>
    <col min="3" max="4" width="11.42578125" style="42"/>
    <col min="5" max="5" width="17.42578125" style="42" customWidth="1"/>
    <col min="6" max="6" width="15" style="42" customWidth="1"/>
    <col min="7" max="7" width="1" style="42" customWidth="1"/>
    <col min="8" max="8" width="11.42578125" style="42"/>
    <col min="9" max="9" width="15.140625" style="42" customWidth="1"/>
    <col min="10" max="10" width="14.42578125" style="42" customWidth="1"/>
    <col min="11" max="11" width="0.85546875" style="42" customWidth="1"/>
    <col min="12" max="12" width="11.42578125" style="42"/>
    <col min="13" max="14" width="16" style="42" customWidth="1"/>
    <col min="15" max="15" width="0.85546875" style="42" customWidth="1"/>
    <col min="16" max="16" width="10.42578125" style="42" customWidth="1"/>
    <col min="17" max="17" width="15.85546875" style="42" customWidth="1"/>
    <col min="18" max="18" width="14.7109375" style="42" customWidth="1"/>
    <col min="19" max="19" width="0.85546875" style="42" customWidth="1"/>
    <col min="20" max="20" width="11.42578125" style="42"/>
    <col min="21" max="21" width="15.5703125" style="42" customWidth="1"/>
    <col min="22" max="22" width="15.140625" style="42" customWidth="1"/>
    <col min="23" max="23" width="1" style="42" customWidth="1"/>
    <col min="24" max="24" width="11.42578125" style="42"/>
    <col min="25" max="25" width="15.28515625" style="42" customWidth="1"/>
    <col min="26" max="26" width="15.42578125" style="42" customWidth="1"/>
    <col min="27" max="28" width="22.42578125" style="42" customWidth="1"/>
    <col min="29" max="29" width="12.85546875" style="42" customWidth="1"/>
    <col min="30" max="30" width="11.42578125" style="42" customWidth="1"/>
    <col min="31" max="31" width="10.7109375" style="42" customWidth="1"/>
    <col min="32" max="32" width="12.140625" style="42" customWidth="1"/>
    <col min="33" max="16384" width="11.42578125" style="42"/>
  </cols>
  <sheetData>
    <row r="1" spans="1:26" ht="15" x14ac:dyDescent="0.25">
      <c r="A1" s="70" t="s">
        <v>730</v>
      </c>
      <c r="C1" s="2175" t="s">
        <v>830</v>
      </c>
      <c r="D1" s="2175"/>
    </row>
    <row r="3" spans="1:26" ht="12.75" customHeight="1" x14ac:dyDescent="0.25">
      <c r="A3" s="2256" t="s">
        <v>732</v>
      </c>
      <c r="B3" s="2256"/>
      <c r="C3" s="2266" t="s">
        <v>1400</v>
      </c>
      <c r="D3" s="2267"/>
      <c r="E3" s="2267"/>
      <c r="F3" s="2267"/>
      <c r="G3" s="2267"/>
      <c r="H3" s="2267"/>
      <c r="I3" s="2267"/>
      <c r="J3" s="2267"/>
      <c r="K3" s="2267"/>
      <c r="L3" s="2267"/>
      <c r="M3" s="2267"/>
      <c r="N3" s="2267"/>
      <c r="O3" s="2267"/>
      <c r="P3" s="2267"/>
      <c r="Q3" s="2267"/>
      <c r="R3" s="2267"/>
      <c r="S3" s="2267"/>
      <c r="T3" s="2267"/>
      <c r="U3" s="2267"/>
      <c r="V3" s="2273"/>
    </row>
    <row r="4" spans="1:26" ht="26.25" customHeight="1" x14ac:dyDescent="0.25">
      <c r="A4" s="2256" t="s">
        <v>733</v>
      </c>
      <c r="B4" s="2256"/>
      <c r="C4" s="2276" t="s">
        <v>126</v>
      </c>
      <c r="D4" s="2277"/>
      <c r="E4" s="2277"/>
      <c r="F4" s="2277"/>
      <c r="G4" s="2277"/>
      <c r="H4" s="2277"/>
      <c r="I4" s="2277"/>
      <c r="J4" s="2277"/>
      <c r="K4" s="2277"/>
      <c r="L4" s="2277"/>
      <c r="M4" s="2277"/>
      <c r="N4" s="2277"/>
      <c r="O4" s="2277"/>
      <c r="P4" s="2277"/>
      <c r="Q4" s="2277"/>
      <c r="R4" s="2278"/>
      <c r="S4" s="2278"/>
      <c r="T4" s="2278"/>
      <c r="U4" s="2278"/>
      <c r="V4" s="2279"/>
    </row>
    <row r="5" spans="1:26" ht="27" customHeight="1" x14ac:dyDescent="0.25">
      <c r="A5" s="2256" t="s">
        <v>735</v>
      </c>
      <c r="B5" s="2256"/>
      <c r="C5" s="2276" t="s">
        <v>1461</v>
      </c>
      <c r="D5" s="2277"/>
      <c r="E5" s="2277"/>
      <c r="F5" s="2277"/>
      <c r="G5" s="2277"/>
      <c r="H5" s="2277"/>
      <c r="I5" s="2277"/>
      <c r="J5" s="2277"/>
      <c r="K5" s="2277"/>
      <c r="L5" s="2277"/>
      <c r="M5" s="2277"/>
      <c r="N5" s="2277"/>
      <c r="O5" s="2277"/>
      <c r="P5" s="2277"/>
      <c r="Q5" s="2277"/>
      <c r="R5" s="2278"/>
      <c r="S5" s="2278"/>
      <c r="T5" s="2278"/>
      <c r="U5" s="2278"/>
      <c r="V5" s="2279"/>
    </row>
    <row r="6" spans="1:26" ht="28.5" customHeight="1" x14ac:dyDescent="0.25">
      <c r="A6" s="2256" t="s">
        <v>815</v>
      </c>
      <c r="B6" s="2256"/>
      <c r="C6" s="2276" t="s">
        <v>1462</v>
      </c>
      <c r="D6" s="2277"/>
      <c r="E6" s="2277"/>
      <c r="F6" s="2277"/>
      <c r="G6" s="2277"/>
      <c r="H6" s="2277"/>
      <c r="I6" s="2277"/>
      <c r="J6" s="2277"/>
      <c r="K6" s="2277"/>
      <c r="L6" s="2277"/>
      <c r="M6" s="2277"/>
      <c r="N6" s="2277"/>
      <c r="O6" s="2277"/>
      <c r="P6" s="2277"/>
      <c r="Q6" s="2277"/>
      <c r="R6" s="2278"/>
      <c r="S6" s="2278"/>
      <c r="T6" s="2278"/>
      <c r="U6" s="2278"/>
      <c r="V6" s="2279"/>
    </row>
    <row r="8" spans="1:26" x14ac:dyDescent="0.25">
      <c r="A8" s="283"/>
    </row>
    <row r="9" spans="1:26" ht="30.75" customHeight="1" x14ac:dyDescent="0.25">
      <c r="C9" s="2148" t="s">
        <v>1462</v>
      </c>
      <c r="D9" s="2148"/>
      <c r="E9" s="2148"/>
      <c r="F9" s="2148"/>
      <c r="G9" s="2148"/>
      <c r="H9" s="2148"/>
      <c r="I9" s="2148"/>
      <c r="J9" s="2148"/>
      <c r="K9" s="2148"/>
      <c r="L9" s="2148"/>
      <c r="M9" s="2148"/>
      <c r="N9" s="2148"/>
      <c r="O9" s="2148"/>
      <c r="P9" s="2148"/>
      <c r="Q9" s="2148"/>
      <c r="R9" s="2148"/>
      <c r="S9" s="2148"/>
      <c r="T9" s="2148"/>
      <c r="U9" s="2148"/>
      <c r="V9" s="2148"/>
      <c r="W9" s="2148"/>
      <c r="X9" s="2148"/>
      <c r="Y9" s="2148"/>
      <c r="Z9" s="2148"/>
    </row>
    <row r="10" spans="1:26" ht="76.5" customHeight="1" x14ac:dyDescent="0.25">
      <c r="C10" s="2280" t="s">
        <v>867</v>
      </c>
      <c r="D10" s="2070" t="s">
        <v>1463</v>
      </c>
      <c r="E10" s="2070"/>
      <c r="F10" s="2070"/>
      <c r="G10" s="387"/>
      <c r="H10" s="2070" t="s">
        <v>1464</v>
      </c>
      <c r="I10" s="2070"/>
      <c r="J10" s="2070"/>
      <c r="K10" s="387"/>
      <c r="L10" s="2070" t="s">
        <v>1465</v>
      </c>
      <c r="M10" s="2070"/>
      <c r="N10" s="2070"/>
      <c r="O10" s="387"/>
      <c r="P10" s="2070" t="s">
        <v>1466</v>
      </c>
      <c r="Q10" s="2070"/>
      <c r="R10" s="2070"/>
      <c r="S10" s="387"/>
      <c r="T10" s="2070" t="s">
        <v>1467</v>
      </c>
      <c r="U10" s="2070"/>
      <c r="V10" s="2070"/>
      <c r="W10" s="174"/>
      <c r="X10" s="2070" t="s">
        <v>1468</v>
      </c>
      <c r="Y10" s="2070"/>
      <c r="Z10" s="2070"/>
    </row>
    <row r="11" spans="1:26" ht="69.75" customHeight="1" x14ac:dyDescent="0.25">
      <c r="C11" s="2280"/>
      <c r="D11" s="388" t="s">
        <v>1469</v>
      </c>
      <c r="E11" s="388" t="s">
        <v>1470</v>
      </c>
      <c r="F11" s="388" t="s">
        <v>1471</v>
      </c>
      <c r="G11" s="389"/>
      <c r="H11" s="388" t="s">
        <v>1469</v>
      </c>
      <c r="I11" s="388" t="s">
        <v>1470</v>
      </c>
      <c r="J11" s="388" t="s">
        <v>1471</v>
      </c>
      <c r="K11" s="389"/>
      <c r="L11" s="388" t="s">
        <v>1469</v>
      </c>
      <c r="M11" s="388" t="s">
        <v>1470</v>
      </c>
      <c r="N11" s="388" t="s">
        <v>1471</v>
      </c>
      <c r="O11" s="389"/>
      <c r="P11" s="388" t="s">
        <v>1469</v>
      </c>
      <c r="Q11" s="388" t="s">
        <v>1470</v>
      </c>
      <c r="R11" s="388" t="s">
        <v>1471</v>
      </c>
      <c r="S11" s="389"/>
      <c r="T11" s="388" t="s">
        <v>1472</v>
      </c>
      <c r="U11" s="388" t="s">
        <v>1470</v>
      </c>
      <c r="V11" s="388" t="s">
        <v>1471</v>
      </c>
      <c r="W11" s="390"/>
      <c r="X11" s="388" t="s">
        <v>1469</v>
      </c>
      <c r="Y11" s="388" t="s">
        <v>1470</v>
      </c>
      <c r="Z11" s="388" t="s">
        <v>1471</v>
      </c>
    </row>
    <row r="12" spans="1:26" ht="12.75" x14ac:dyDescent="0.2">
      <c r="C12" s="10">
        <v>2012</v>
      </c>
      <c r="D12" s="392"/>
      <c r="E12" s="392"/>
      <c r="F12" s="392"/>
      <c r="G12" s="392"/>
      <c r="H12" s="392"/>
      <c r="I12" s="392"/>
      <c r="J12" s="392"/>
      <c r="K12" s="392"/>
      <c r="L12" s="392"/>
      <c r="M12" s="392"/>
      <c r="N12" s="392"/>
      <c r="O12" s="392"/>
      <c r="P12" s="392"/>
      <c r="Q12" s="392"/>
      <c r="R12" s="392"/>
      <c r="S12" s="392"/>
      <c r="T12" s="392">
        <v>1.2288557213930349</v>
      </c>
      <c r="U12" s="392">
        <v>0.83958067905476441</v>
      </c>
      <c r="V12" s="392">
        <v>0.58132837510068314</v>
      </c>
      <c r="W12" s="238"/>
      <c r="X12" s="392">
        <v>0.7002096436058699</v>
      </c>
      <c r="Y12" s="392">
        <v>0.66724689993663633</v>
      </c>
      <c r="Z12" s="392">
        <v>0.28291174597561503</v>
      </c>
    </row>
    <row r="13" spans="1:26" ht="12.75" x14ac:dyDescent="0.2">
      <c r="C13" s="391">
        <v>2013</v>
      </c>
      <c r="D13" s="1135">
        <v>1.0768261964735515</v>
      </c>
      <c r="E13" s="1135">
        <v>0.96912361258700308</v>
      </c>
      <c r="F13" s="1135">
        <v>0.81837762422923999</v>
      </c>
      <c r="G13" s="1135"/>
      <c r="H13" s="1135">
        <v>1.0223684210526316</v>
      </c>
      <c r="I13" s="1135">
        <v>1.0449197277584048</v>
      </c>
      <c r="J13" s="1135">
        <v>0.75458953454304722</v>
      </c>
      <c r="K13" s="1135"/>
      <c r="L13" s="1135">
        <v>1.0200845665961946</v>
      </c>
      <c r="M13" s="1135">
        <v>0.89533023878692908</v>
      </c>
      <c r="N13" s="1135">
        <v>0.9181409888879235</v>
      </c>
      <c r="O13" s="1135"/>
      <c r="P13" s="1135">
        <v>0.9567039106145252</v>
      </c>
      <c r="Q13" s="1135">
        <v>0.8313974154594006</v>
      </c>
      <c r="R13" s="1135">
        <v>0.63781866784495556</v>
      </c>
      <c r="S13" s="1135"/>
      <c r="T13" s="1135" t="s">
        <v>1428</v>
      </c>
      <c r="U13" s="1135" t="s">
        <v>1428</v>
      </c>
      <c r="V13" s="1135" t="s">
        <v>1428</v>
      </c>
      <c r="W13" s="39"/>
      <c r="X13" s="1135" t="s">
        <v>1428</v>
      </c>
      <c r="Y13" s="1135" t="s">
        <v>1428</v>
      </c>
      <c r="Z13" s="1135" t="s">
        <v>1428</v>
      </c>
    </row>
    <row r="14" spans="1:26" ht="12.75" x14ac:dyDescent="0.25">
      <c r="C14" s="8" t="s">
        <v>1473</v>
      </c>
      <c r="D14" s="392"/>
      <c r="E14" s="392"/>
      <c r="F14" s="392"/>
      <c r="G14" s="392"/>
      <c r="H14" s="392"/>
      <c r="I14" s="392"/>
      <c r="J14" s="392"/>
      <c r="K14" s="392"/>
      <c r="L14" s="392"/>
      <c r="M14" s="7"/>
      <c r="N14" s="7"/>
      <c r="O14" s="7"/>
      <c r="P14" s="7"/>
      <c r="Q14" s="7"/>
      <c r="R14" s="7"/>
      <c r="S14" s="7"/>
      <c r="T14" s="7"/>
      <c r="U14" s="7"/>
      <c r="V14" s="7"/>
      <c r="W14" s="7"/>
      <c r="X14" s="7"/>
      <c r="Y14" s="7"/>
      <c r="Z14" s="7"/>
    </row>
    <row r="18" spans="3:14" ht="15" customHeight="1" x14ac:dyDescent="0.25">
      <c r="C18" s="2244" t="s">
        <v>1474</v>
      </c>
      <c r="D18" s="2244"/>
      <c r="E18" s="2244"/>
      <c r="F18" s="2244"/>
      <c r="G18" s="2244"/>
      <c r="H18" s="2244"/>
      <c r="I18" s="2244"/>
      <c r="J18" s="2244"/>
    </row>
    <row r="19" spans="3:14" ht="49.5" customHeight="1" x14ac:dyDescent="0.25">
      <c r="C19" s="2244"/>
      <c r="D19" s="2244"/>
      <c r="E19" s="2244"/>
      <c r="F19" s="2244"/>
      <c r="G19" s="2244"/>
      <c r="H19" s="2244"/>
      <c r="I19" s="2244"/>
      <c r="J19" s="2244"/>
      <c r="K19" s="394"/>
      <c r="L19" s="394"/>
      <c r="M19" s="394"/>
      <c r="N19" s="394"/>
    </row>
    <row r="51" spans="3:16" s="393" customFormat="1" x14ac:dyDescent="0.25"/>
    <row r="53" spans="3:16" ht="47.25" customHeight="1" x14ac:dyDescent="0.25">
      <c r="C53" s="2071" t="s">
        <v>1475</v>
      </c>
      <c r="D53" s="2071"/>
      <c r="E53" s="2071"/>
      <c r="F53" s="2071"/>
      <c r="G53" s="2071"/>
      <c r="H53" s="2071"/>
      <c r="I53" s="2071"/>
      <c r="J53" s="2071"/>
      <c r="K53" s="2071"/>
      <c r="L53" s="2071"/>
      <c r="M53" s="2071"/>
      <c r="N53" s="2071"/>
      <c r="O53" s="394"/>
      <c r="P53" s="394"/>
    </row>
  </sheetData>
  <mergeCells count="19">
    <mergeCell ref="A5:B5"/>
    <mergeCell ref="C5:V5"/>
    <mergeCell ref="C1:D1"/>
    <mergeCell ref="A3:B3"/>
    <mergeCell ref="C3:V3"/>
    <mergeCell ref="A4:B4"/>
    <mergeCell ref="C4:V4"/>
    <mergeCell ref="C53:N53"/>
    <mergeCell ref="A6:B6"/>
    <mergeCell ref="C6:V6"/>
    <mergeCell ref="C9:Z9"/>
    <mergeCell ref="C10:C11"/>
    <mergeCell ref="D10:F10"/>
    <mergeCell ref="H10:J10"/>
    <mergeCell ref="L10:N10"/>
    <mergeCell ref="P10:R10"/>
    <mergeCell ref="T10:V10"/>
    <mergeCell ref="X10:Z10"/>
    <mergeCell ref="C18:J19"/>
  </mergeCells>
  <hyperlinks>
    <hyperlink ref="A1" location="'ODS 4.'!A1" display="REGRESAR"/>
    <hyperlink ref="C1" location="'Metadato 4.5.1'!A1" display="VER METADATO"/>
  </hyperlinks>
  <pageMargins left="0.7" right="0.7" top="0.75" bottom="0.75" header="0.3" footer="0.3"/>
  <pageSetup paperSize="9" orientation="portrait" r:id="rId1"/>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2">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0.85546875" style="45" customWidth="1"/>
    <col min="6" max="6" width="7.140625" style="45" customWidth="1"/>
    <col min="7" max="8" width="11.42578125" style="45"/>
    <col min="9" max="9" width="0.85546875" style="45" customWidth="1"/>
    <col min="10" max="12" width="11.42578125" style="45"/>
    <col min="13" max="13" width="0.85546875" style="45" customWidth="1"/>
    <col min="14" max="16" width="11.42578125" style="45"/>
    <col min="17" max="17" width="0.85546875" style="45" customWidth="1"/>
    <col min="18" max="20" width="11.42578125" style="45"/>
    <col min="21" max="21" width="1" style="45" customWidth="1"/>
    <col min="22" max="24" width="11.42578125" style="45"/>
    <col min="25" max="26" width="22.42578125" style="45" customWidth="1"/>
    <col min="27" max="27" width="12.85546875" style="45" customWidth="1"/>
    <col min="28" max="28" width="11.42578125" style="45" customWidth="1"/>
    <col min="29" max="29" width="10.7109375" style="45" customWidth="1"/>
    <col min="30" max="30" width="12.140625" style="45" customWidth="1"/>
    <col min="31"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880</v>
      </c>
    </row>
    <row r="4" spans="2:6" ht="30" x14ac:dyDescent="0.25">
      <c r="B4" s="2082" t="s">
        <v>856</v>
      </c>
      <c r="C4" s="2082"/>
      <c r="D4" s="49" t="s">
        <v>24</v>
      </c>
    </row>
    <row r="5" spans="2:6" ht="60" x14ac:dyDescent="0.25">
      <c r="B5" s="2082" t="s">
        <v>769</v>
      </c>
      <c r="C5" s="2082"/>
      <c r="D5" s="49" t="s">
        <v>126</v>
      </c>
    </row>
    <row r="6" spans="2:6" ht="15" x14ac:dyDescent="0.25">
      <c r="B6" s="2082" t="s">
        <v>770</v>
      </c>
      <c r="C6" s="2082"/>
      <c r="D6" s="50" t="s">
        <v>211</v>
      </c>
    </row>
    <row r="7" spans="2:6" ht="15" customHeight="1" x14ac:dyDescent="0.25">
      <c r="B7" s="2083" t="s">
        <v>771</v>
      </c>
      <c r="C7" s="2083"/>
      <c r="D7" s="94" t="s">
        <v>212</v>
      </c>
    </row>
    <row r="8" spans="2:6" ht="15" customHeight="1" x14ac:dyDescent="0.25">
      <c r="B8" s="2083" t="s">
        <v>4617</v>
      </c>
      <c r="C8" s="2083"/>
      <c r="D8" s="1285" t="s">
        <v>4678</v>
      </c>
    </row>
    <row r="9" spans="2:6" ht="15" x14ac:dyDescent="0.25">
      <c r="B9" s="52"/>
      <c r="C9" s="52"/>
      <c r="D9" s="52"/>
    </row>
    <row r="10" spans="2:6" ht="23.25" customHeight="1" x14ac:dyDescent="0.25">
      <c r="B10" s="2081" t="s">
        <v>772</v>
      </c>
      <c r="C10" s="2081"/>
      <c r="D10" s="2081"/>
    </row>
    <row r="11" spans="2:6" ht="15" x14ac:dyDescent="0.25">
      <c r="B11" s="2093" t="s">
        <v>773</v>
      </c>
      <c r="C11" s="2094"/>
      <c r="D11" s="49" t="s">
        <v>841</v>
      </c>
    </row>
    <row r="12" spans="2:6" ht="45" x14ac:dyDescent="0.25">
      <c r="B12" s="2095" t="s">
        <v>775</v>
      </c>
      <c r="C12" s="2095"/>
      <c r="D12" s="53" t="s">
        <v>1462</v>
      </c>
    </row>
    <row r="13" spans="2:6" ht="15" x14ac:dyDescent="0.25">
      <c r="B13" s="2082" t="s">
        <v>776</v>
      </c>
      <c r="C13" s="2082"/>
      <c r="D13" s="54" t="s">
        <v>1383</v>
      </c>
    </row>
    <row r="14" spans="2:6" ht="15" x14ac:dyDescent="0.25">
      <c r="B14" s="2082" t="s">
        <v>777</v>
      </c>
      <c r="C14" s="2096"/>
      <c r="D14" s="54" t="s">
        <v>10</v>
      </c>
    </row>
    <row r="15" spans="2:6" ht="45" x14ac:dyDescent="0.25">
      <c r="B15" s="2082" t="s">
        <v>778</v>
      </c>
      <c r="C15" s="2082"/>
      <c r="D15" s="56" t="s">
        <v>1476</v>
      </c>
    </row>
    <row r="16" spans="2:6" ht="136.5" customHeight="1" x14ac:dyDescent="0.25">
      <c r="B16" s="2082" t="s">
        <v>779</v>
      </c>
      <c r="C16" s="2082"/>
      <c r="D16" s="56" t="s">
        <v>1477</v>
      </c>
    </row>
    <row r="17" spans="2:4" ht="15" x14ac:dyDescent="0.25">
      <c r="B17" s="2082" t="s">
        <v>780</v>
      </c>
      <c r="C17" s="2082"/>
      <c r="D17" s="57" t="s">
        <v>1478</v>
      </c>
    </row>
    <row r="18" spans="2:4" ht="15" x14ac:dyDescent="0.25">
      <c r="B18" s="2083" t="s">
        <v>782</v>
      </c>
      <c r="C18" s="2083"/>
      <c r="D18" s="49"/>
    </row>
    <row r="19" spans="2:4" ht="21" customHeight="1" x14ac:dyDescent="0.25">
      <c r="B19" s="2084" t="s">
        <v>783</v>
      </c>
      <c r="C19" s="2085"/>
      <c r="D19" s="57" t="s">
        <v>1479</v>
      </c>
    </row>
    <row r="20" spans="2:4" ht="15" x14ac:dyDescent="0.25">
      <c r="B20" s="2082" t="s">
        <v>784</v>
      </c>
      <c r="C20" s="2082"/>
      <c r="D20" s="56" t="s">
        <v>1480</v>
      </c>
    </row>
    <row r="21" spans="2:4" ht="15" x14ac:dyDescent="0.25">
      <c r="B21" s="2086" t="s">
        <v>786</v>
      </c>
      <c r="C21" s="58" t="s">
        <v>787</v>
      </c>
      <c r="D21" s="49"/>
    </row>
    <row r="22" spans="2:4" ht="15" x14ac:dyDescent="0.25">
      <c r="B22" s="2087"/>
      <c r="C22" s="59" t="s">
        <v>789</v>
      </c>
      <c r="D22" s="57" t="s">
        <v>1481</v>
      </c>
    </row>
    <row r="23" spans="2:4" ht="15" x14ac:dyDescent="0.25">
      <c r="B23" s="2088" t="s">
        <v>791</v>
      </c>
      <c r="C23" s="2088"/>
      <c r="D23" s="57" t="s">
        <v>827</v>
      </c>
    </row>
    <row r="24" spans="2:4" ht="15" x14ac:dyDescent="0.25">
      <c r="B24" s="2088" t="s">
        <v>793</v>
      </c>
      <c r="C24" s="2088"/>
      <c r="D24" s="61" t="s">
        <v>1436</v>
      </c>
    </row>
    <row r="25" spans="2:4" ht="15" x14ac:dyDescent="0.25">
      <c r="B25" s="2082" t="s">
        <v>795</v>
      </c>
      <c r="C25" s="2082"/>
      <c r="D25" s="57" t="s">
        <v>28</v>
      </c>
    </row>
    <row r="26" spans="2:4" ht="15" customHeight="1" x14ac:dyDescent="0.25">
      <c r="B26" s="2083" t="s">
        <v>797</v>
      </c>
      <c r="C26" s="2083"/>
      <c r="D26" s="61" t="s">
        <v>1482</v>
      </c>
    </row>
    <row r="27" spans="2:4" ht="15" x14ac:dyDescent="0.25">
      <c r="B27" s="2089" t="s">
        <v>799</v>
      </c>
      <c r="C27" s="2090"/>
      <c r="D27" s="49"/>
    </row>
    <row r="28" spans="2:4" ht="150" x14ac:dyDescent="0.25">
      <c r="B28" s="62" t="s">
        <v>800</v>
      </c>
      <c r="C28" s="63"/>
      <c r="D28" s="57" t="s">
        <v>1483</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1484</v>
      </c>
    </row>
    <row r="33" spans="2:4" ht="15" x14ac:dyDescent="0.25">
      <c r="B33" s="2079" t="s">
        <v>805</v>
      </c>
      <c r="C33" s="2080"/>
      <c r="D33" s="61" t="s">
        <v>862</v>
      </c>
    </row>
    <row r="34" spans="2:4" ht="15" x14ac:dyDescent="0.25">
      <c r="B34" s="2079" t="s">
        <v>807</v>
      </c>
      <c r="C34" s="2080"/>
      <c r="D34" s="61" t="s">
        <v>1436</v>
      </c>
    </row>
    <row r="35" spans="2:4" ht="15" x14ac:dyDescent="0.25">
      <c r="B35" s="2079" t="s">
        <v>809</v>
      </c>
      <c r="C35" s="2080"/>
      <c r="D35" s="61" t="s">
        <v>862</v>
      </c>
    </row>
    <row r="36" spans="2:4" ht="15" x14ac:dyDescent="0.25">
      <c r="B36" s="2079" t="s">
        <v>811</v>
      </c>
      <c r="C36" s="2080"/>
      <c r="D36" s="924" t="s">
        <v>1441</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4.5.1'!A1" display="REGRESAR"/>
    <hyperlink ref="D8" r:id="rId1"/>
    <hyperlink ref="D36" r:id="rId2"/>
  </hyperlinks>
  <pageMargins left="0.7" right="0.7" top="0.75" bottom="0.75" header="0.3" footer="0.3"/>
  <pageSetup paperSize="9" orientation="portrait" r:id="rId3"/>
  <drawing r:id="rId4"/>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3"/>
  <dimension ref="A1:AC42"/>
  <sheetViews>
    <sheetView showGridLines="0" workbookViewId="0">
      <pane ySplit="1" topLeftCell="A2" activePane="bottomLeft" state="frozen"/>
      <selection activeCell="I38" sqref="I38"/>
      <selection pane="bottomLeft" activeCell="C9" sqref="C9:Z9"/>
    </sheetView>
  </sheetViews>
  <sheetFormatPr baseColWidth="10" defaultColWidth="11.42578125" defaultRowHeight="11.25" x14ac:dyDescent="0.25"/>
  <cols>
    <col min="1" max="2" width="14.85546875" style="42" customWidth="1"/>
    <col min="3" max="3" width="11.42578125" style="42"/>
    <col min="4" max="4" width="6.7109375" style="42" customWidth="1"/>
    <col min="5" max="5" width="8.140625" style="42" customWidth="1"/>
    <col min="6" max="6" width="8" style="42" customWidth="1"/>
    <col min="7" max="7" width="2.85546875" style="42" customWidth="1"/>
    <col min="8" max="8" width="5.7109375" style="42" customWidth="1"/>
    <col min="9" max="9" width="8" style="42" customWidth="1"/>
    <col min="10" max="10" width="7.28515625" style="42" customWidth="1"/>
    <col min="11" max="11" width="2" style="42" customWidth="1"/>
    <col min="12" max="12" width="5.28515625" style="42" customWidth="1"/>
    <col min="13" max="13" width="8.28515625" style="42" customWidth="1"/>
    <col min="14" max="14" width="7.28515625" style="42" customWidth="1"/>
    <col min="15" max="15" width="3.28515625" style="42" customWidth="1"/>
    <col min="16" max="16" width="6" style="42" customWidth="1"/>
    <col min="17" max="18" width="7.85546875" style="42" customWidth="1"/>
    <col min="19" max="19" width="1.85546875" style="42" customWidth="1"/>
    <col min="20" max="20" width="6.28515625" style="42" customWidth="1"/>
    <col min="21" max="21" width="7.5703125" style="42" customWidth="1"/>
    <col min="22" max="22" width="7.140625" style="42" customWidth="1"/>
    <col min="23" max="23" width="2.7109375" style="42" customWidth="1"/>
    <col min="24" max="24" width="6.5703125" style="42" customWidth="1"/>
    <col min="25" max="25" width="7.85546875" style="42" customWidth="1"/>
    <col min="26" max="26" width="7" style="42" customWidth="1"/>
    <col min="27" max="32" width="8.5703125" style="42" customWidth="1"/>
    <col min="33" max="16384" width="11.42578125" style="42"/>
  </cols>
  <sheetData>
    <row r="1" spans="1:29" ht="15" x14ac:dyDescent="0.25">
      <c r="A1" s="70" t="s">
        <v>730</v>
      </c>
      <c r="B1" s="125"/>
      <c r="C1" s="2175" t="s">
        <v>830</v>
      </c>
      <c r="D1" s="2175"/>
    </row>
    <row r="2" spans="1:29" ht="15.75" x14ac:dyDescent="0.25">
      <c r="V2" s="93"/>
      <c r="W2" s="93"/>
    </row>
    <row r="3" spans="1:29" ht="12.75" customHeight="1" x14ac:dyDescent="0.25">
      <c r="A3" s="2256" t="s">
        <v>732</v>
      </c>
      <c r="B3" s="2256"/>
      <c r="C3" s="2256" t="s">
        <v>1400</v>
      </c>
      <c r="D3" s="2256"/>
      <c r="E3" s="2256"/>
      <c r="F3" s="2256"/>
      <c r="G3" s="2256"/>
      <c r="H3" s="2256"/>
      <c r="I3" s="2256"/>
      <c r="J3" s="2256"/>
      <c r="K3" s="2256"/>
      <c r="L3" s="2256"/>
      <c r="M3" s="2256"/>
      <c r="N3" s="2256"/>
      <c r="O3" s="2256"/>
      <c r="P3" s="2256"/>
      <c r="Q3" s="2256"/>
      <c r="R3" s="2256"/>
      <c r="S3" s="2256"/>
      <c r="T3" s="2256"/>
      <c r="U3" s="2256"/>
      <c r="V3" s="2256"/>
      <c r="W3" s="2256"/>
      <c r="X3" s="2256"/>
      <c r="Y3" s="2256"/>
      <c r="Z3" s="2256"/>
      <c r="AA3" s="2256"/>
      <c r="AB3" s="2256"/>
      <c r="AC3" s="2256"/>
    </row>
    <row r="4" spans="1:29" ht="16.5" customHeight="1" x14ac:dyDescent="0.25">
      <c r="A4" s="2256" t="s">
        <v>733</v>
      </c>
      <c r="B4" s="2256"/>
      <c r="C4" s="2256" t="s">
        <v>1485</v>
      </c>
      <c r="D4" s="2256"/>
      <c r="E4" s="2256"/>
      <c r="F4" s="2256"/>
      <c r="G4" s="2256"/>
      <c r="H4" s="2256"/>
      <c r="I4" s="2256"/>
      <c r="J4" s="2256"/>
      <c r="K4" s="2256"/>
      <c r="L4" s="2256"/>
      <c r="M4" s="2256"/>
      <c r="N4" s="2256"/>
      <c r="O4" s="2256"/>
      <c r="P4" s="2256"/>
      <c r="Q4" s="2256"/>
      <c r="R4" s="2260"/>
      <c r="S4" s="2260"/>
      <c r="T4" s="2260"/>
      <c r="U4" s="2260"/>
      <c r="V4" s="2260"/>
      <c r="W4" s="2260"/>
      <c r="X4" s="2260"/>
      <c r="Y4" s="2260"/>
      <c r="Z4" s="2260"/>
      <c r="AA4" s="2260"/>
      <c r="AB4" s="2260"/>
      <c r="AC4" s="2260"/>
    </row>
    <row r="5" spans="1:29" ht="18" customHeight="1" x14ac:dyDescent="0.25">
      <c r="A5" s="2256" t="s">
        <v>735</v>
      </c>
      <c r="B5" s="2256"/>
      <c r="C5" s="2256" t="s">
        <v>1486</v>
      </c>
      <c r="D5" s="2256"/>
      <c r="E5" s="2256"/>
      <c r="F5" s="2256"/>
      <c r="G5" s="2256"/>
      <c r="H5" s="2256"/>
      <c r="I5" s="2256"/>
      <c r="J5" s="2256"/>
      <c r="K5" s="2256"/>
      <c r="L5" s="2256"/>
      <c r="M5" s="2256"/>
      <c r="N5" s="2256"/>
      <c r="O5" s="2256"/>
      <c r="P5" s="2256"/>
      <c r="Q5" s="2256"/>
      <c r="R5" s="2260"/>
      <c r="S5" s="2260"/>
      <c r="T5" s="2260"/>
      <c r="U5" s="2260"/>
      <c r="V5" s="2260"/>
      <c r="W5" s="2260"/>
      <c r="X5" s="2260"/>
      <c r="Y5" s="2260"/>
      <c r="Z5" s="2260"/>
      <c r="AA5" s="2260"/>
      <c r="AB5" s="2260"/>
      <c r="AC5" s="2260"/>
    </row>
    <row r="6" spans="1:29" ht="18" customHeight="1" x14ac:dyDescent="0.25">
      <c r="A6" s="2256" t="s">
        <v>815</v>
      </c>
      <c r="B6" s="2256"/>
      <c r="C6" s="2281" t="s">
        <v>1487</v>
      </c>
      <c r="D6" s="2281"/>
      <c r="E6" s="2281"/>
      <c r="F6" s="2281"/>
      <c r="G6" s="2281"/>
      <c r="H6" s="2281"/>
      <c r="I6" s="2281"/>
      <c r="J6" s="2281"/>
      <c r="K6" s="2281"/>
      <c r="L6" s="2281"/>
      <c r="M6" s="2281"/>
      <c r="N6" s="2281"/>
      <c r="O6" s="2281"/>
      <c r="P6" s="2281"/>
      <c r="Q6" s="2281"/>
      <c r="R6" s="2282"/>
      <c r="S6" s="2282"/>
      <c r="T6" s="2282"/>
      <c r="U6" s="2282"/>
      <c r="V6" s="2282"/>
      <c r="W6" s="2282"/>
      <c r="X6" s="2282"/>
      <c r="Y6" s="2282"/>
      <c r="Z6" s="2282"/>
      <c r="AA6" s="2282"/>
      <c r="AB6" s="2282"/>
      <c r="AC6" s="2282"/>
    </row>
    <row r="9" spans="1:29" ht="12.75" x14ac:dyDescent="0.25">
      <c r="A9" s="282"/>
      <c r="B9" s="380"/>
      <c r="C9" s="2076" t="s">
        <v>1487</v>
      </c>
      <c r="D9" s="2076"/>
      <c r="E9" s="2076"/>
      <c r="F9" s="2076"/>
      <c r="G9" s="2076"/>
      <c r="H9" s="2076"/>
      <c r="I9" s="2076"/>
      <c r="J9" s="2076"/>
      <c r="K9" s="2076"/>
      <c r="L9" s="2076"/>
      <c r="M9" s="2076"/>
      <c r="N9" s="2076"/>
      <c r="O9" s="2076"/>
      <c r="P9" s="2076"/>
      <c r="Q9" s="2076"/>
      <c r="R9" s="2076"/>
      <c r="S9" s="2076"/>
      <c r="T9" s="2076"/>
      <c r="U9" s="2076"/>
      <c r="V9" s="2076"/>
      <c r="W9" s="2076"/>
      <c r="X9" s="2076"/>
      <c r="Y9" s="2076"/>
      <c r="Z9" s="2076"/>
    </row>
    <row r="10" spans="1:29" ht="15" customHeight="1" x14ac:dyDescent="0.25">
      <c r="A10" s="282"/>
      <c r="B10" s="380"/>
      <c r="C10" s="2154" t="s">
        <v>1488</v>
      </c>
      <c r="D10" s="2154" t="s">
        <v>1489</v>
      </c>
      <c r="E10" s="2154"/>
      <c r="F10" s="2154"/>
      <c r="G10" s="2154"/>
      <c r="H10" s="2154"/>
      <c r="I10" s="2154"/>
      <c r="J10" s="2154"/>
      <c r="K10" s="2154"/>
      <c r="L10" s="2154"/>
      <c r="M10" s="2154"/>
      <c r="N10" s="2154"/>
      <c r="O10" s="2154"/>
      <c r="P10" s="2154"/>
      <c r="Q10" s="2154"/>
      <c r="R10" s="2154"/>
      <c r="S10" s="2154"/>
      <c r="T10" s="2154"/>
      <c r="U10" s="2154"/>
      <c r="V10" s="2154"/>
      <c r="W10" s="2154"/>
      <c r="X10" s="2154"/>
      <c r="Y10" s="2154"/>
      <c r="Z10" s="2154"/>
    </row>
    <row r="11" spans="1:29" ht="12.75" x14ac:dyDescent="0.25">
      <c r="A11" s="283"/>
      <c r="B11" s="380"/>
      <c r="C11" s="2154"/>
      <c r="D11" s="2154" t="s">
        <v>1490</v>
      </c>
      <c r="E11" s="2154"/>
      <c r="F11" s="2154"/>
      <c r="G11" s="2154"/>
      <c r="H11" s="2154"/>
      <c r="I11" s="2154"/>
      <c r="J11" s="2154"/>
      <c r="K11" s="2154"/>
      <c r="L11" s="2154"/>
      <c r="M11" s="2154"/>
      <c r="N11" s="2154"/>
      <c r="O11" s="395"/>
      <c r="P11" s="2154" t="s">
        <v>1491</v>
      </c>
      <c r="Q11" s="2154"/>
      <c r="R11" s="2154"/>
      <c r="S11" s="2154"/>
      <c r="T11" s="2154"/>
      <c r="U11" s="2154"/>
      <c r="V11" s="2154"/>
      <c r="W11" s="2154"/>
      <c r="X11" s="2154"/>
      <c r="Y11" s="2154"/>
      <c r="Z11" s="2154"/>
    </row>
    <row r="12" spans="1:29" ht="15" customHeight="1" x14ac:dyDescent="0.25">
      <c r="A12" s="283"/>
      <c r="B12" s="380"/>
      <c r="C12" s="2154"/>
      <c r="D12" s="2154" t="s">
        <v>740</v>
      </c>
      <c r="E12" s="2154"/>
      <c r="F12" s="2154"/>
      <c r="G12" s="395"/>
      <c r="H12" s="2154" t="s">
        <v>742</v>
      </c>
      <c r="I12" s="2154"/>
      <c r="J12" s="2154"/>
      <c r="K12" s="2154"/>
      <c r="L12" s="2154"/>
      <c r="M12" s="2154"/>
      <c r="N12" s="2154"/>
      <c r="O12" s="167"/>
      <c r="P12" s="2154" t="s">
        <v>740</v>
      </c>
      <c r="Q12" s="2154"/>
      <c r="R12" s="2154"/>
      <c r="S12" s="395"/>
      <c r="T12" s="2154" t="s">
        <v>742</v>
      </c>
      <c r="U12" s="2154"/>
      <c r="V12" s="2154"/>
      <c r="W12" s="2154"/>
      <c r="X12" s="2154"/>
      <c r="Y12" s="2154"/>
      <c r="Z12" s="2154"/>
    </row>
    <row r="13" spans="1:29" ht="12.75" x14ac:dyDescent="0.25">
      <c r="A13" s="283"/>
      <c r="B13" s="380"/>
      <c r="C13" s="2154"/>
      <c r="D13" s="2154"/>
      <c r="E13" s="2154"/>
      <c r="F13" s="2154"/>
      <c r="G13" s="167"/>
      <c r="H13" s="2154" t="s">
        <v>1033</v>
      </c>
      <c r="I13" s="2154"/>
      <c r="J13" s="2154"/>
      <c r="K13" s="395"/>
      <c r="L13" s="2154" t="s">
        <v>749</v>
      </c>
      <c r="M13" s="2154"/>
      <c r="N13" s="2154"/>
      <c r="O13" s="396"/>
      <c r="P13" s="2154"/>
      <c r="Q13" s="2154"/>
      <c r="R13" s="2154"/>
      <c r="S13" s="167"/>
      <c r="T13" s="2154" t="s">
        <v>1033</v>
      </c>
      <c r="U13" s="2154"/>
      <c r="V13" s="2154"/>
      <c r="W13" s="395"/>
      <c r="X13" s="2154" t="s">
        <v>749</v>
      </c>
      <c r="Y13" s="2154"/>
      <c r="Z13" s="2154"/>
    </row>
    <row r="14" spans="1:29" ht="15.75" customHeight="1" x14ac:dyDescent="0.25">
      <c r="A14" s="282"/>
      <c r="B14" s="380"/>
      <c r="C14" s="2154"/>
      <c r="D14" s="397" t="s">
        <v>740</v>
      </c>
      <c r="E14" s="397" t="s">
        <v>1016</v>
      </c>
      <c r="F14" s="397" t="s">
        <v>1014</v>
      </c>
      <c r="G14" s="398"/>
      <c r="H14" s="174" t="s">
        <v>740</v>
      </c>
      <c r="I14" s="174" t="s">
        <v>1016</v>
      </c>
      <c r="J14" s="174" t="s">
        <v>1014</v>
      </c>
      <c r="K14" s="399"/>
      <c r="L14" s="174" t="s">
        <v>740</v>
      </c>
      <c r="M14" s="174" t="s">
        <v>1016</v>
      </c>
      <c r="N14" s="174" t="s">
        <v>1014</v>
      </c>
      <c r="O14" s="174"/>
      <c r="P14" s="397" t="s">
        <v>740</v>
      </c>
      <c r="Q14" s="397" t="s">
        <v>1016</v>
      </c>
      <c r="R14" s="397" t="s">
        <v>1014</v>
      </c>
      <c r="S14" s="398"/>
      <c r="T14" s="174" t="s">
        <v>740</v>
      </c>
      <c r="U14" s="174" t="s">
        <v>1016</v>
      </c>
      <c r="V14" s="174" t="s">
        <v>1014</v>
      </c>
      <c r="W14" s="399"/>
      <c r="X14" s="174" t="s">
        <v>740</v>
      </c>
      <c r="Y14" s="174" t="s">
        <v>1016</v>
      </c>
      <c r="Z14" s="174" t="s">
        <v>1014</v>
      </c>
    </row>
    <row r="15" spans="1:29" ht="12.75" x14ac:dyDescent="0.25">
      <c r="A15" s="283"/>
      <c r="B15" s="380"/>
      <c r="C15" s="400">
        <v>2000</v>
      </c>
      <c r="D15" s="401">
        <v>97.614695879508588</v>
      </c>
      <c r="E15" s="401">
        <v>97.197493517718243</v>
      </c>
      <c r="F15" s="401">
        <v>98.038408892034312</v>
      </c>
      <c r="G15" s="401"/>
      <c r="H15" s="402">
        <v>98.758971291866033</v>
      </c>
      <c r="I15" s="402">
        <v>98.524136237775011</v>
      </c>
      <c r="J15" s="402">
        <v>98.992184007694078</v>
      </c>
      <c r="K15" s="402"/>
      <c r="L15" s="402">
        <v>95.893081739569098</v>
      </c>
      <c r="M15" s="402">
        <v>95.256185920253358</v>
      </c>
      <c r="N15" s="402">
        <v>96.562111236913097</v>
      </c>
      <c r="O15" s="402"/>
      <c r="P15" s="402">
        <v>94.868187055308681</v>
      </c>
      <c r="Q15" s="402">
        <v>94.650180370926023</v>
      </c>
      <c r="R15" s="402">
        <v>95.0807910400585</v>
      </c>
      <c r="S15" s="402"/>
      <c r="T15" s="402">
        <v>97.09027105075576</v>
      </c>
      <c r="U15" s="402">
        <v>97.204064513065632</v>
      </c>
      <c r="V15" s="402">
        <v>96.986137681727939</v>
      </c>
      <c r="W15" s="402"/>
      <c r="X15" s="402">
        <v>91.365905264255815</v>
      </c>
      <c r="Y15" s="402">
        <v>90.942565271089236</v>
      </c>
      <c r="Z15" s="402">
        <v>91.822272680359177</v>
      </c>
      <c r="AA15" s="126"/>
      <c r="AB15" s="126"/>
    </row>
    <row r="16" spans="1:29" ht="12.75" x14ac:dyDescent="0.25">
      <c r="A16" s="283"/>
      <c r="B16" s="380"/>
      <c r="C16" s="197">
        <v>2011</v>
      </c>
      <c r="D16" s="403">
        <v>99.133703423992472</v>
      </c>
      <c r="E16" s="403">
        <v>99.007684828263592</v>
      </c>
      <c r="F16" s="403">
        <v>99.258116859385737</v>
      </c>
      <c r="G16" s="403"/>
      <c r="H16" s="404">
        <v>99.380187780650431</v>
      </c>
      <c r="I16" s="404">
        <v>99.258010118043842</v>
      </c>
      <c r="J16" s="404">
        <v>99.499579619976458</v>
      </c>
      <c r="K16" s="404"/>
      <c r="L16" s="404">
        <v>98.49738293462606</v>
      </c>
      <c r="M16" s="404">
        <v>98.373224939813682</v>
      </c>
      <c r="N16" s="404">
        <v>98.62324479185088</v>
      </c>
      <c r="O16" s="404"/>
      <c r="P16" s="403">
        <v>97.406584408460176</v>
      </c>
      <c r="Q16" s="403">
        <v>97.306333129723143</v>
      </c>
      <c r="R16" s="403">
        <v>97.50041456217744</v>
      </c>
      <c r="S16" s="403"/>
      <c r="T16" s="404">
        <v>98.259517421341286</v>
      </c>
      <c r="U16" s="404">
        <v>98.260634208614576</v>
      </c>
      <c r="V16" s="404">
        <v>98.258510023229945</v>
      </c>
      <c r="W16" s="404"/>
      <c r="X16" s="404">
        <v>94.984379990714672</v>
      </c>
      <c r="Y16" s="404">
        <v>94.784251865762926</v>
      </c>
      <c r="Z16" s="404">
        <v>95.192344942470854</v>
      </c>
      <c r="AA16" s="126"/>
      <c r="AB16" s="126"/>
    </row>
    <row r="17" spans="1:26" ht="12.75" x14ac:dyDescent="0.2">
      <c r="A17" s="282"/>
      <c r="B17" s="380"/>
      <c r="C17" s="240" t="s">
        <v>1492</v>
      </c>
      <c r="D17" s="7"/>
      <c r="E17" s="7"/>
      <c r="F17" s="7"/>
      <c r="G17" s="7"/>
      <c r="H17" s="7"/>
      <c r="I17" s="7"/>
      <c r="J17" s="7"/>
      <c r="K17" s="7"/>
      <c r="L17" s="7"/>
      <c r="M17" s="7"/>
      <c r="N17" s="7"/>
      <c r="O17" s="7"/>
      <c r="P17" s="7"/>
      <c r="Q17" s="7"/>
      <c r="R17" s="7"/>
      <c r="S17" s="7"/>
      <c r="T17" s="7"/>
      <c r="U17" s="7"/>
      <c r="V17" s="7"/>
      <c r="W17" s="7"/>
      <c r="X17" s="7"/>
      <c r="Y17" s="7"/>
      <c r="Z17" s="7"/>
    </row>
    <row r="18" spans="1:26" x14ac:dyDescent="0.25">
      <c r="A18" s="283"/>
      <c r="B18" s="380"/>
    </row>
    <row r="19" spans="1:26" x14ac:dyDescent="0.25">
      <c r="A19" s="126"/>
    </row>
    <row r="20" spans="1:26" ht="15" x14ac:dyDescent="0.25">
      <c r="A20" s="126"/>
      <c r="C20" s="109" t="s">
        <v>1493</v>
      </c>
    </row>
    <row r="21" spans="1:26" x14ac:dyDescent="0.25">
      <c r="A21" s="126"/>
    </row>
    <row r="22" spans="1:26" x14ac:dyDescent="0.25">
      <c r="A22" s="126"/>
    </row>
    <row r="23" spans="1:26" x14ac:dyDescent="0.25">
      <c r="A23" s="126"/>
    </row>
    <row r="24" spans="1:26" x14ac:dyDescent="0.25">
      <c r="A24" s="126"/>
    </row>
    <row r="25" spans="1:26" x14ac:dyDescent="0.25">
      <c r="A25" s="126"/>
    </row>
    <row r="26" spans="1:26" x14ac:dyDescent="0.25">
      <c r="A26" s="126"/>
    </row>
    <row r="27" spans="1:26" x14ac:dyDescent="0.25">
      <c r="A27" s="126"/>
    </row>
    <row r="28" spans="1:26" x14ac:dyDescent="0.25">
      <c r="A28" s="126"/>
    </row>
    <row r="29" spans="1:26" x14ac:dyDescent="0.25">
      <c r="A29" s="126"/>
    </row>
    <row r="30" spans="1:26" x14ac:dyDescent="0.25">
      <c r="A30" s="126"/>
    </row>
    <row r="31" spans="1:26" x14ac:dyDescent="0.25">
      <c r="A31" s="126"/>
    </row>
    <row r="32" spans="1:26" x14ac:dyDescent="0.25">
      <c r="A32" s="126"/>
    </row>
    <row r="33" spans="1:3" x14ac:dyDescent="0.25">
      <c r="A33" s="126"/>
    </row>
    <row r="34" spans="1:3" x14ac:dyDescent="0.25">
      <c r="A34" s="126"/>
    </row>
    <row r="42" spans="1:3" ht="12.75" x14ac:dyDescent="0.2">
      <c r="C42" s="240" t="s">
        <v>1492</v>
      </c>
    </row>
  </sheetData>
  <mergeCells count="22">
    <mergeCell ref="A5:B5"/>
    <mergeCell ref="C5:AC5"/>
    <mergeCell ref="C1:D1"/>
    <mergeCell ref="A3:B3"/>
    <mergeCell ref="C3:AC3"/>
    <mergeCell ref="A4:B4"/>
    <mergeCell ref="C4:AC4"/>
    <mergeCell ref="A6:B6"/>
    <mergeCell ref="C6:AC6"/>
    <mergeCell ref="C9:Z9"/>
    <mergeCell ref="C10:C14"/>
    <mergeCell ref="D10:Z10"/>
    <mergeCell ref="D11:N11"/>
    <mergeCell ref="P11:Z11"/>
    <mergeCell ref="D12:F13"/>
    <mergeCell ref="H12:N12"/>
    <mergeCell ref="P12:R13"/>
    <mergeCell ref="T12:Z12"/>
    <mergeCell ref="H13:J13"/>
    <mergeCell ref="L13:N13"/>
    <mergeCell ref="T13:V13"/>
    <mergeCell ref="X13:Z13"/>
  </mergeCells>
  <hyperlinks>
    <hyperlink ref="A1" location="'ODS 4.'!A1" display="REGRESAR"/>
    <hyperlink ref="C1" location="'Metadato 4.6.1'!A1" display="VER METADATO"/>
  </hyperlinks>
  <pageMargins left="0.7" right="0.7" top="0.75" bottom="0.75" header="0.3" footer="0.3"/>
  <pageSetup orientation="portrait" r:id="rId1"/>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4">
    <tabColor theme="0" tint="-0.499984740745262"/>
  </sheetPr>
  <dimension ref="A1:T36"/>
  <sheetViews>
    <sheetView showGridLines="0" zoomScaleNormal="100" workbookViewId="0">
      <pane ySplit="1" topLeftCell="A2" activePane="bottomLeft" state="frozen"/>
      <selection activeCell="I38" sqref="I38"/>
      <selection pane="bottomLeft" activeCell="D36" sqref="D36"/>
    </sheetView>
  </sheetViews>
  <sheetFormatPr baseColWidth="10" defaultColWidth="11.42578125" defaultRowHeight="11.25" x14ac:dyDescent="0.25"/>
  <cols>
    <col min="1" max="1" width="11.42578125" style="42"/>
    <col min="2" max="2" width="26.42578125" style="42" customWidth="1"/>
    <col min="3" max="3" width="24" style="42" customWidth="1"/>
    <col min="4" max="4" width="68.42578125" style="42" customWidth="1"/>
    <col min="5" max="5" width="2.85546875" style="42" customWidth="1"/>
    <col min="6" max="6" width="7.140625" style="42" customWidth="1"/>
    <col min="7" max="7" width="8" style="42" customWidth="1"/>
    <col min="8" max="8" width="7.28515625" style="42" customWidth="1"/>
    <col min="9" max="9" width="2" style="42" customWidth="1"/>
    <col min="10" max="10" width="5.28515625" style="42" customWidth="1"/>
    <col min="11" max="11" width="8.28515625" style="42" customWidth="1"/>
    <col min="12" max="12" width="7.28515625" style="42" customWidth="1"/>
    <col min="13" max="13" width="3.28515625" style="42" customWidth="1"/>
    <col min="14" max="14" width="6" style="42" customWidth="1"/>
    <col min="15" max="16" width="7.85546875" style="42" customWidth="1"/>
    <col min="17" max="17" width="1.85546875" style="42" customWidth="1"/>
    <col min="18" max="18" width="6.28515625" style="42" customWidth="1"/>
    <col min="19" max="19" width="7.5703125" style="42" customWidth="1"/>
    <col min="20" max="20" width="2.7109375" style="42" customWidth="1"/>
    <col min="21" max="21" width="6.5703125" style="42" customWidth="1"/>
    <col min="22" max="22" width="7.85546875" style="42" customWidth="1"/>
    <col min="23" max="23" width="7" style="42" customWidth="1"/>
    <col min="24" max="29" width="8.5703125" style="42" customWidth="1"/>
    <col min="30" max="16384" width="11.42578125" style="42"/>
  </cols>
  <sheetData>
    <row r="1" spans="1:20" ht="15" x14ac:dyDescent="0.25">
      <c r="B1" s="70" t="s">
        <v>730</v>
      </c>
    </row>
    <row r="2" spans="1:20" ht="16.5" thickBot="1" x14ac:dyDescent="0.3">
      <c r="T2" s="93"/>
    </row>
    <row r="3" spans="1:20" ht="23.25" customHeight="1" thickBot="1" x14ac:dyDescent="0.3">
      <c r="B3" s="2081" t="s">
        <v>766</v>
      </c>
      <c r="C3" s="2081"/>
      <c r="D3" s="2081"/>
      <c r="F3" s="47" t="s">
        <v>880</v>
      </c>
    </row>
    <row r="4" spans="1:20" ht="30" x14ac:dyDescent="0.25">
      <c r="A4" s="93"/>
      <c r="B4" s="2082" t="s">
        <v>856</v>
      </c>
      <c r="C4" s="2082"/>
      <c r="D4" s="49" t="s">
        <v>24</v>
      </c>
    </row>
    <row r="5" spans="1:20" ht="45" x14ac:dyDescent="0.25">
      <c r="B5" s="2082" t="s">
        <v>769</v>
      </c>
      <c r="C5" s="2082"/>
      <c r="D5" s="49" t="s">
        <v>129</v>
      </c>
    </row>
    <row r="6" spans="1:20" ht="15" x14ac:dyDescent="0.25">
      <c r="B6" s="2082" t="s">
        <v>770</v>
      </c>
      <c r="C6" s="2082"/>
      <c r="D6" s="50" t="s">
        <v>214</v>
      </c>
    </row>
    <row r="7" spans="1:20" ht="50.25" customHeight="1" x14ac:dyDescent="0.25">
      <c r="B7" s="2083" t="s">
        <v>771</v>
      </c>
      <c r="C7" s="2083"/>
      <c r="D7" s="94" t="s">
        <v>215</v>
      </c>
    </row>
    <row r="8" spans="1:20" ht="15" x14ac:dyDescent="0.25">
      <c r="B8" s="2083" t="s">
        <v>4617</v>
      </c>
      <c r="C8" s="2083"/>
      <c r="D8" s="1285" t="s">
        <v>4679</v>
      </c>
    </row>
    <row r="9" spans="1:20" ht="15" x14ac:dyDescent="0.25">
      <c r="B9" s="52"/>
      <c r="C9" s="52"/>
      <c r="D9" s="52"/>
    </row>
    <row r="10" spans="1:20" ht="23.25" customHeight="1" x14ac:dyDescent="0.25">
      <c r="B10" s="2081" t="s">
        <v>772</v>
      </c>
      <c r="C10" s="2081"/>
      <c r="D10" s="2081"/>
    </row>
    <row r="11" spans="1:20" ht="15" x14ac:dyDescent="0.25">
      <c r="B11" s="2093" t="s">
        <v>773</v>
      </c>
      <c r="C11" s="2094"/>
      <c r="D11" s="49" t="s">
        <v>841</v>
      </c>
    </row>
    <row r="12" spans="1:20" ht="33.75" customHeight="1" x14ac:dyDescent="0.25">
      <c r="B12" s="2095" t="s">
        <v>775</v>
      </c>
      <c r="C12" s="2095"/>
      <c r="D12" s="161" t="s">
        <v>1487</v>
      </c>
    </row>
    <row r="13" spans="1:20" ht="15" x14ac:dyDescent="0.25">
      <c r="B13" s="2082" t="s">
        <v>776</v>
      </c>
      <c r="C13" s="2082"/>
      <c r="D13" s="54" t="s">
        <v>1386</v>
      </c>
    </row>
    <row r="14" spans="1:20" ht="15" x14ac:dyDescent="0.25">
      <c r="B14" s="2082" t="s">
        <v>777</v>
      </c>
      <c r="C14" s="2096"/>
      <c r="D14" s="54" t="s">
        <v>22</v>
      </c>
    </row>
    <row r="15" spans="1:20" ht="45" x14ac:dyDescent="0.25">
      <c r="B15" s="2082" t="s">
        <v>778</v>
      </c>
      <c r="C15" s="2082"/>
      <c r="D15" s="162" t="s">
        <v>1494</v>
      </c>
    </row>
    <row r="16" spans="1:20" ht="95.25" customHeight="1" x14ac:dyDescent="0.25">
      <c r="B16" s="2082" t="s">
        <v>779</v>
      </c>
      <c r="C16" s="2082"/>
      <c r="D16" s="162"/>
    </row>
    <row r="17" spans="2:4" ht="15" x14ac:dyDescent="0.25">
      <c r="B17" s="2082" t="s">
        <v>780</v>
      </c>
      <c r="C17" s="2082"/>
      <c r="D17" s="144" t="s">
        <v>781</v>
      </c>
    </row>
    <row r="18" spans="2:4" ht="15" x14ac:dyDescent="0.25">
      <c r="B18" s="2083" t="s">
        <v>782</v>
      </c>
      <c r="C18" s="2083"/>
      <c r="D18" s="49"/>
    </row>
    <row r="19" spans="2:4" ht="60" x14ac:dyDescent="0.25">
      <c r="B19" s="2084" t="s">
        <v>783</v>
      </c>
      <c r="C19" s="2085"/>
      <c r="D19" s="144" t="s">
        <v>1495</v>
      </c>
    </row>
    <row r="20" spans="2:4" ht="15" x14ac:dyDescent="0.25">
      <c r="B20" s="2082" t="s">
        <v>784</v>
      </c>
      <c r="C20" s="2082"/>
      <c r="D20" s="162" t="s">
        <v>824</v>
      </c>
    </row>
    <row r="21" spans="2:4" ht="15" x14ac:dyDescent="0.25">
      <c r="B21" s="2086" t="s">
        <v>786</v>
      </c>
      <c r="C21" s="58" t="s">
        <v>787</v>
      </c>
      <c r="D21" s="49" t="s">
        <v>4523</v>
      </c>
    </row>
    <row r="22" spans="2:4" ht="15" x14ac:dyDescent="0.25">
      <c r="B22" s="2087"/>
      <c r="C22" s="59" t="s">
        <v>789</v>
      </c>
      <c r="D22" s="60" t="s">
        <v>1751</v>
      </c>
    </row>
    <row r="23" spans="2:4" ht="15" x14ac:dyDescent="0.25">
      <c r="B23" s="2088" t="s">
        <v>791</v>
      </c>
      <c r="C23" s="2088"/>
      <c r="D23" s="144" t="s">
        <v>827</v>
      </c>
    </row>
    <row r="24" spans="2:4" ht="15" x14ac:dyDescent="0.25">
      <c r="B24" s="2088" t="s">
        <v>793</v>
      </c>
      <c r="C24" s="2088"/>
      <c r="D24" s="348" t="s">
        <v>808</v>
      </c>
    </row>
    <row r="25" spans="2:4" ht="15" x14ac:dyDescent="0.25">
      <c r="B25" s="2082" t="s">
        <v>795</v>
      </c>
      <c r="C25" s="2082"/>
      <c r="D25" s="57" t="s">
        <v>11</v>
      </c>
    </row>
    <row r="26" spans="2:4" ht="15" customHeight="1" x14ac:dyDescent="0.25">
      <c r="B26" s="2083" t="s">
        <v>797</v>
      </c>
      <c r="C26" s="2083"/>
      <c r="D26" s="348" t="s">
        <v>1496</v>
      </c>
    </row>
    <row r="27" spans="2:4" ht="15" x14ac:dyDescent="0.25">
      <c r="B27" s="2089" t="s">
        <v>799</v>
      </c>
      <c r="C27" s="2090"/>
      <c r="D27" s="49"/>
    </row>
    <row r="28" spans="2:4" ht="60" x14ac:dyDescent="0.25">
      <c r="B28" s="62" t="s">
        <v>800</v>
      </c>
      <c r="C28" s="63"/>
      <c r="D28" s="144" t="s">
        <v>1497</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348" t="s">
        <v>1498</v>
      </c>
    </row>
    <row r="33" spans="2:4" ht="15" x14ac:dyDescent="0.25">
      <c r="B33" s="2079" t="s">
        <v>805</v>
      </c>
      <c r="C33" s="2080"/>
      <c r="D33" s="348" t="s">
        <v>1499</v>
      </c>
    </row>
    <row r="34" spans="2:4" ht="15" x14ac:dyDescent="0.25">
      <c r="B34" s="2079" t="s">
        <v>807</v>
      </c>
      <c r="C34" s="2080"/>
      <c r="D34" s="348" t="s">
        <v>808</v>
      </c>
    </row>
    <row r="35" spans="2:4" ht="15" x14ac:dyDescent="0.25">
      <c r="B35" s="2079" t="s">
        <v>809</v>
      </c>
      <c r="C35" s="2080"/>
      <c r="D35" s="348" t="s">
        <v>1458</v>
      </c>
    </row>
    <row r="36" spans="2:4" ht="15" x14ac:dyDescent="0.25">
      <c r="B36" s="2079" t="s">
        <v>811</v>
      </c>
      <c r="C36" s="2080"/>
      <c r="D36" s="373" t="s">
        <v>1500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4.6.1'!A1" display="REGRESAR"/>
    <hyperlink ref="D36" r:id="rId1"/>
    <hyperlink ref="D8" r:id="rId2"/>
  </hyperlinks>
  <pageMargins left="0.7" right="0.7" top="0.75" bottom="0.75" header="0.3" footer="0.3"/>
  <drawing r:id="rId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5"/>
  <dimension ref="A1:P22"/>
  <sheetViews>
    <sheetView showGridLines="0" workbookViewId="0">
      <pane ySplit="1" topLeftCell="A2" activePane="bottomLeft" state="frozen"/>
      <selection pane="bottomLeft"/>
    </sheetView>
  </sheetViews>
  <sheetFormatPr baseColWidth="10" defaultColWidth="11.42578125" defaultRowHeight="11.25" x14ac:dyDescent="0.2"/>
  <cols>
    <col min="1" max="2" width="15.5703125" style="26" customWidth="1"/>
    <col min="3" max="3" width="32.7109375" style="26" customWidth="1"/>
    <col min="4" max="16384" width="11.42578125" style="26"/>
  </cols>
  <sheetData>
    <row r="1" spans="1:16" ht="15" x14ac:dyDescent="0.25">
      <c r="A1" s="405" t="s">
        <v>730</v>
      </c>
      <c r="C1" s="70" t="s">
        <v>830</v>
      </c>
      <c r="D1" s="132"/>
    </row>
    <row r="3" spans="1:16" ht="12.75" customHeight="1" x14ac:dyDescent="0.2">
      <c r="A3" s="2256" t="s">
        <v>732</v>
      </c>
      <c r="B3" s="2256"/>
      <c r="C3" s="2256" t="s">
        <v>1400</v>
      </c>
      <c r="D3" s="2256"/>
      <c r="E3" s="2256"/>
      <c r="F3" s="2256"/>
      <c r="G3" s="2256"/>
      <c r="H3" s="2256"/>
      <c r="I3" s="2256"/>
      <c r="J3" s="2256"/>
      <c r="K3" s="2256"/>
      <c r="L3" s="2256"/>
      <c r="M3" s="2256"/>
      <c r="N3" s="2256"/>
      <c r="O3" s="2256"/>
      <c r="P3" s="2256"/>
    </row>
    <row r="4" spans="1:16" ht="41.25" customHeight="1" x14ac:dyDescent="0.2">
      <c r="A4" s="2256" t="s">
        <v>733</v>
      </c>
      <c r="B4" s="2256"/>
      <c r="C4" s="2257" t="s">
        <v>1501</v>
      </c>
      <c r="D4" s="2257"/>
      <c r="E4" s="2257"/>
      <c r="F4" s="2257"/>
      <c r="G4" s="2257"/>
      <c r="H4" s="2257"/>
      <c r="I4" s="2257"/>
      <c r="J4" s="2257"/>
      <c r="K4" s="2257"/>
      <c r="L4" s="2257"/>
      <c r="M4" s="2257"/>
      <c r="N4" s="2257"/>
      <c r="O4" s="2257"/>
      <c r="P4" s="2257"/>
    </row>
    <row r="5" spans="1:16" ht="27.75" customHeight="1" x14ac:dyDescent="0.2">
      <c r="A5" s="2256" t="s">
        <v>735</v>
      </c>
      <c r="B5" s="2256"/>
      <c r="C5" s="2257" t="s">
        <v>1502</v>
      </c>
      <c r="D5" s="2257"/>
      <c r="E5" s="2257"/>
      <c r="F5" s="2257"/>
      <c r="G5" s="2257"/>
      <c r="H5" s="2257"/>
      <c r="I5" s="2257"/>
      <c r="J5" s="2257"/>
      <c r="K5" s="2257"/>
      <c r="L5" s="2257"/>
      <c r="M5" s="2257"/>
      <c r="N5" s="2257"/>
      <c r="O5" s="2257"/>
      <c r="P5" s="2257"/>
    </row>
    <row r="6" spans="1:16" ht="20.25" customHeight="1" x14ac:dyDescent="0.2">
      <c r="A6" s="2256" t="s">
        <v>815</v>
      </c>
      <c r="B6" s="2256"/>
      <c r="C6" s="2257" t="s">
        <v>1503</v>
      </c>
      <c r="D6" s="2257"/>
      <c r="E6" s="2257"/>
      <c r="F6" s="2257"/>
      <c r="G6" s="2257"/>
      <c r="H6" s="2257"/>
      <c r="I6" s="2257"/>
      <c r="J6" s="2257"/>
      <c r="K6" s="2257"/>
      <c r="L6" s="2257"/>
      <c r="M6" s="2257"/>
      <c r="N6" s="2257"/>
      <c r="O6" s="2257"/>
      <c r="P6" s="2257"/>
    </row>
    <row r="9" spans="1:16" x14ac:dyDescent="0.2">
      <c r="A9" s="262"/>
    </row>
    <row r="10" spans="1:16" ht="36.75" customHeight="1" x14ac:dyDescent="0.2">
      <c r="A10" s="903"/>
      <c r="B10" s="903"/>
      <c r="C10" s="2148" t="s">
        <v>1503</v>
      </c>
      <c r="D10" s="2148"/>
      <c r="E10" s="2148"/>
      <c r="F10" s="2148"/>
      <c r="G10" s="2148"/>
      <c r="H10" s="2148"/>
    </row>
    <row r="11" spans="1:16" ht="38.25" x14ac:dyDescent="0.2">
      <c r="A11" s="262"/>
      <c r="B11" s="903"/>
      <c r="C11" s="105"/>
      <c r="D11" s="1305" t="s">
        <v>4994</v>
      </c>
      <c r="E11" s="1305" t="s">
        <v>4995</v>
      </c>
      <c r="F11" s="1305" t="s">
        <v>4996</v>
      </c>
      <c r="G11" s="1305" t="s">
        <v>4997</v>
      </c>
      <c r="H11" s="1305" t="s">
        <v>4998</v>
      </c>
    </row>
    <row r="12" spans="1:16" ht="12.75" x14ac:dyDescent="0.2">
      <c r="A12" s="262"/>
      <c r="B12" s="903"/>
      <c r="C12" s="406" t="s">
        <v>4999</v>
      </c>
      <c r="D12" s="1325">
        <v>1</v>
      </c>
      <c r="E12" s="1325">
        <v>1</v>
      </c>
      <c r="F12" s="1325">
        <v>1</v>
      </c>
      <c r="G12" s="1325">
        <v>1</v>
      </c>
      <c r="H12" s="1325">
        <v>1</v>
      </c>
    </row>
    <row r="13" spans="1:16" ht="12.75" x14ac:dyDescent="0.2">
      <c r="A13" s="262"/>
      <c r="B13" s="903"/>
      <c r="C13" s="406" t="s">
        <v>5000</v>
      </c>
      <c r="D13" s="1325">
        <v>1</v>
      </c>
      <c r="E13" s="1325">
        <v>1</v>
      </c>
      <c r="F13" s="1325">
        <v>1</v>
      </c>
      <c r="G13" s="1325">
        <v>1</v>
      </c>
      <c r="H13" s="1325">
        <v>1</v>
      </c>
    </row>
    <row r="14" spans="1:16" ht="12.75" x14ac:dyDescent="0.2">
      <c r="A14" s="262"/>
      <c r="B14" s="903"/>
      <c r="C14" s="406" t="s">
        <v>5001</v>
      </c>
      <c r="D14" s="1325">
        <v>1</v>
      </c>
      <c r="E14" s="1325">
        <v>1</v>
      </c>
      <c r="F14" s="1325">
        <v>1</v>
      </c>
      <c r="G14" s="1325">
        <v>1</v>
      </c>
      <c r="H14" s="1325">
        <v>1</v>
      </c>
    </row>
    <row r="15" spans="1:16" ht="12.75" x14ac:dyDescent="0.2">
      <c r="A15" s="262"/>
      <c r="B15" s="903"/>
      <c r="C15" s="406" t="s">
        <v>5002</v>
      </c>
      <c r="D15" s="1325">
        <v>1</v>
      </c>
      <c r="E15" s="1325">
        <v>1</v>
      </c>
      <c r="F15" s="1325">
        <v>1</v>
      </c>
      <c r="G15" s="1325">
        <v>1</v>
      </c>
      <c r="H15" s="1325">
        <v>1</v>
      </c>
    </row>
    <row r="16" spans="1:16" ht="12.75" x14ac:dyDescent="0.2">
      <c r="A16" s="262"/>
      <c r="B16" s="903"/>
      <c r="C16" s="1358" t="s">
        <v>4998</v>
      </c>
      <c r="D16" s="1359">
        <v>1</v>
      </c>
      <c r="E16" s="1359">
        <v>1</v>
      </c>
      <c r="F16" s="1359">
        <v>1</v>
      </c>
      <c r="G16" s="1359">
        <v>1</v>
      </c>
      <c r="H16" s="1359">
        <v>1</v>
      </c>
    </row>
    <row r="17" spans="1:8" ht="12.75" x14ac:dyDescent="0.2">
      <c r="A17" s="262"/>
      <c r="B17" s="903"/>
      <c r="C17" s="903"/>
      <c r="D17" s="406"/>
      <c r="E17" s="406"/>
      <c r="F17" s="406"/>
      <c r="G17" s="406"/>
      <c r="H17" s="406"/>
    </row>
    <row r="18" spans="1:8" x14ac:dyDescent="0.2">
      <c r="A18" s="263"/>
      <c r="B18" s="903"/>
      <c r="C18" s="2283" t="s">
        <v>5003</v>
      </c>
      <c r="D18" s="2283"/>
      <c r="E18" s="2283"/>
      <c r="F18" s="2283"/>
      <c r="G18" s="2283"/>
      <c r="H18" s="2283"/>
    </row>
    <row r="19" spans="1:8" x14ac:dyDescent="0.2">
      <c r="A19" s="262"/>
      <c r="B19" s="903"/>
      <c r="C19" s="2283"/>
      <c r="D19" s="2283"/>
      <c r="E19" s="2283"/>
      <c r="F19" s="2283"/>
      <c r="G19" s="2283"/>
      <c r="H19" s="2283"/>
    </row>
    <row r="20" spans="1:8" ht="12.75" x14ac:dyDescent="0.2">
      <c r="A20" s="262"/>
      <c r="B20" s="903"/>
      <c r="C20" s="406" t="s">
        <v>5004</v>
      </c>
      <c r="D20" s="903"/>
      <c r="E20" s="903"/>
      <c r="F20" s="903"/>
      <c r="G20" s="903"/>
      <c r="H20" s="903"/>
    </row>
    <row r="21" spans="1:8" x14ac:dyDescent="0.2">
      <c r="A21" s="29"/>
    </row>
    <row r="22" spans="1:8" x14ac:dyDescent="0.2">
      <c r="A22" s="29"/>
    </row>
  </sheetData>
  <mergeCells count="10">
    <mergeCell ref="C10:H10"/>
    <mergeCell ref="C18:H19"/>
    <mergeCell ref="A6:B6"/>
    <mergeCell ref="C6:P6"/>
    <mergeCell ref="A3:B3"/>
    <mergeCell ref="C3:P3"/>
    <mergeCell ref="A4:B4"/>
    <mergeCell ref="C4:P4"/>
    <mergeCell ref="A5:B5"/>
    <mergeCell ref="C5:P5"/>
  </mergeCells>
  <conditionalFormatting sqref="D12:G16">
    <cfRule type="iconSet" priority="2">
      <iconSet iconSet="3Symbols2">
        <cfvo type="percent" val="0"/>
        <cfvo type="percent" val="33"/>
        <cfvo type="percent" val="67"/>
      </iconSet>
    </cfRule>
  </conditionalFormatting>
  <conditionalFormatting sqref="H12:H16">
    <cfRule type="iconSet" priority="1">
      <iconSet iconSet="3Symbols2">
        <cfvo type="percent" val="0"/>
        <cfvo type="percent" val="33"/>
        <cfvo type="percent" val="67"/>
      </iconSet>
    </cfRule>
  </conditionalFormatting>
  <hyperlinks>
    <hyperlink ref="A1" location="'ODS 4.'!A1" display="REGRESAR"/>
    <hyperlink ref="C1" location="'Metadato 4.7.1'!A1" display="VER METADATO"/>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6">
    <tabColor theme="0" tint="-0.499984740745262"/>
  </sheetPr>
  <dimension ref="B1:G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3.7109375" style="26" customWidth="1"/>
    <col min="2" max="2" width="8" style="26" customWidth="1"/>
    <col min="3" max="3" width="26.42578125" style="26" customWidth="1"/>
    <col min="4" max="4" width="24" style="26" customWidth="1"/>
    <col min="5" max="5" width="85.7109375" style="26" customWidth="1"/>
    <col min="6" max="6" width="11.42578125" style="26"/>
    <col min="7" max="7" width="7.140625" style="26" customWidth="1"/>
    <col min="8" max="16384" width="11.42578125" style="26"/>
  </cols>
  <sheetData>
    <row r="1" spans="2:7" ht="15" x14ac:dyDescent="0.2">
      <c r="C1" s="70" t="s">
        <v>730</v>
      </c>
    </row>
    <row r="2" spans="2:7" ht="12" thickBot="1" x14ac:dyDescent="0.25"/>
    <row r="3" spans="2:7" ht="23.25" customHeight="1" thickBot="1" x14ac:dyDescent="0.25">
      <c r="C3" s="2081" t="s">
        <v>766</v>
      </c>
      <c r="D3" s="2081"/>
      <c r="E3" s="2081"/>
      <c r="G3" s="47" t="s">
        <v>767</v>
      </c>
    </row>
    <row r="4" spans="2:7" ht="30" x14ac:dyDescent="0.2">
      <c r="B4" s="93"/>
      <c r="C4" s="2082" t="s">
        <v>856</v>
      </c>
      <c r="D4" s="2082"/>
      <c r="E4" s="910" t="s">
        <v>24</v>
      </c>
    </row>
    <row r="5" spans="2:7" ht="78.75" customHeight="1" x14ac:dyDescent="0.2">
      <c r="C5" s="2082" t="s">
        <v>4054</v>
      </c>
      <c r="D5" s="2082"/>
      <c r="E5" s="910" t="s">
        <v>132</v>
      </c>
    </row>
    <row r="6" spans="2:7" ht="15" x14ac:dyDescent="0.2">
      <c r="C6" s="2082" t="s">
        <v>770</v>
      </c>
      <c r="D6" s="2082"/>
      <c r="E6" s="911" t="s">
        <v>217</v>
      </c>
    </row>
    <row r="7" spans="2:7" ht="60" x14ac:dyDescent="0.2">
      <c r="C7" s="2083" t="s">
        <v>771</v>
      </c>
      <c r="D7" s="2083"/>
      <c r="E7" s="912" t="s">
        <v>218</v>
      </c>
    </row>
    <row r="8" spans="2:7" s="903" customFormat="1" ht="15" x14ac:dyDescent="0.2">
      <c r="C8" s="2083" t="s">
        <v>4617</v>
      </c>
      <c r="D8" s="2083"/>
      <c r="E8" s="1285" t="s">
        <v>4632</v>
      </c>
    </row>
    <row r="9" spans="2:7" ht="15" x14ac:dyDescent="0.25">
      <c r="C9" s="913"/>
      <c r="D9" s="913"/>
      <c r="E9" s="913"/>
    </row>
    <row r="10" spans="2:7" ht="23.25" customHeight="1" x14ac:dyDescent="0.2">
      <c r="C10" s="2081" t="s">
        <v>772</v>
      </c>
      <c r="D10" s="2081"/>
      <c r="E10" s="2081"/>
    </row>
    <row r="11" spans="2:7" ht="17.25" customHeight="1" x14ac:dyDescent="0.2">
      <c r="C11" s="2093" t="s">
        <v>773</v>
      </c>
      <c r="D11" s="2094"/>
      <c r="E11" s="910" t="s">
        <v>841</v>
      </c>
    </row>
    <row r="12" spans="2:7" ht="30" customHeight="1" x14ac:dyDescent="0.2">
      <c r="C12" s="2095" t="s">
        <v>775</v>
      </c>
      <c r="D12" s="2095"/>
      <c r="E12" s="407" t="s">
        <v>1504</v>
      </c>
    </row>
    <row r="13" spans="2:7" ht="15" x14ac:dyDescent="0.2">
      <c r="C13" s="2082" t="s">
        <v>776</v>
      </c>
      <c r="D13" s="2082"/>
      <c r="E13" s="915" t="s">
        <v>1389</v>
      </c>
    </row>
    <row r="14" spans="2:7" ht="15" x14ac:dyDescent="0.2">
      <c r="C14" s="2082" t="s">
        <v>777</v>
      </c>
      <c r="D14" s="2096"/>
      <c r="E14" s="915" t="s">
        <v>10</v>
      </c>
    </row>
    <row r="15" spans="2:7" ht="181.5" customHeight="1" x14ac:dyDescent="0.2">
      <c r="C15" s="2082" t="s">
        <v>778</v>
      </c>
      <c r="D15" s="2082"/>
      <c r="E15" s="916" t="s">
        <v>1505</v>
      </c>
    </row>
    <row r="16" spans="2:7" ht="233.25" customHeight="1" x14ac:dyDescent="0.2">
      <c r="C16" s="2082" t="s">
        <v>779</v>
      </c>
      <c r="D16" s="2082"/>
      <c r="E16" s="916" t="s">
        <v>1506</v>
      </c>
    </row>
    <row r="17" spans="3:5" ht="15" x14ac:dyDescent="0.25">
      <c r="C17" s="2082" t="s">
        <v>780</v>
      </c>
      <c r="D17" s="2082"/>
      <c r="E17" s="143" t="s">
        <v>1507</v>
      </c>
    </row>
    <row r="18" spans="3:5" ht="15" x14ac:dyDescent="0.2">
      <c r="C18" s="2083" t="s">
        <v>782</v>
      </c>
      <c r="D18" s="2083"/>
      <c r="E18" s="910"/>
    </row>
    <row r="19" spans="3:5" ht="30" x14ac:dyDescent="0.2">
      <c r="C19" s="2084" t="s">
        <v>783</v>
      </c>
      <c r="D19" s="2085"/>
      <c r="E19" s="919" t="s">
        <v>1508</v>
      </c>
    </row>
    <row r="20" spans="3:5" ht="15" x14ac:dyDescent="0.25">
      <c r="C20" s="2082" t="s">
        <v>784</v>
      </c>
      <c r="D20" s="2082"/>
      <c r="E20" s="145" t="s">
        <v>824</v>
      </c>
    </row>
    <row r="21" spans="3:5" ht="15" x14ac:dyDescent="0.25">
      <c r="C21" s="2086" t="s">
        <v>786</v>
      </c>
      <c r="D21" s="918" t="s">
        <v>787</v>
      </c>
      <c r="E21" s="965" t="s">
        <v>824</v>
      </c>
    </row>
    <row r="22" spans="3:5" ht="15" x14ac:dyDescent="0.2">
      <c r="C22" s="2087"/>
      <c r="D22" s="956" t="s">
        <v>789</v>
      </c>
      <c r="E22" s="919"/>
    </row>
    <row r="23" spans="3:5" ht="15" x14ac:dyDescent="0.25">
      <c r="C23" s="2088" t="s">
        <v>791</v>
      </c>
      <c r="D23" s="2088"/>
      <c r="E23" s="970" t="s">
        <v>827</v>
      </c>
    </row>
    <row r="24" spans="3:5" ht="15" x14ac:dyDescent="0.25">
      <c r="C24" s="2088" t="s">
        <v>793</v>
      </c>
      <c r="D24" s="2088"/>
      <c r="E24" s="971" t="s">
        <v>1414</v>
      </c>
    </row>
    <row r="25" spans="3:5" ht="15" x14ac:dyDescent="0.2">
      <c r="C25" s="2082" t="s">
        <v>795</v>
      </c>
      <c r="D25" s="2082"/>
      <c r="E25" s="919" t="s">
        <v>28</v>
      </c>
    </row>
    <row r="26" spans="3:5" ht="15" customHeight="1" x14ac:dyDescent="0.25">
      <c r="C26" s="2083" t="s">
        <v>797</v>
      </c>
      <c r="D26" s="2083"/>
      <c r="E26" s="971"/>
    </row>
    <row r="27" spans="3:5" ht="15" x14ac:dyDescent="0.2">
      <c r="C27" s="2089" t="s">
        <v>799</v>
      </c>
      <c r="D27" s="2090"/>
      <c r="E27" s="910" t="s">
        <v>4083</v>
      </c>
    </row>
    <row r="28" spans="3:5" ht="31.5" customHeight="1" x14ac:dyDescent="0.25">
      <c r="C28" s="957" t="s">
        <v>800</v>
      </c>
      <c r="D28" s="958"/>
      <c r="E28" s="970" t="s">
        <v>4084</v>
      </c>
    </row>
    <row r="29" spans="3:5" ht="15" x14ac:dyDescent="0.2">
      <c r="C29" s="2091" t="s">
        <v>801</v>
      </c>
      <c r="D29" s="2092"/>
      <c r="E29" s="921"/>
    </row>
    <row r="30" spans="3:5" ht="15" x14ac:dyDescent="0.2">
      <c r="C30" s="922"/>
      <c r="D30" s="922"/>
      <c r="E30" s="923"/>
    </row>
    <row r="31" spans="3:5" ht="23.25" customHeight="1" x14ac:dyDescent="0.2">
      <c r="C31" s="2081" t="s">
        <v>802</v>
      </c>
      <c r="D31" s="2081"/>
      <c r="E31" s="2081"/>
    </row>
    <row r="32" spans="3:5" ht="15" x14ac:dyDescent="0.25">
      <c r="C32" s="2079" t="s">
        <v>803</v>
      </c>
      <c r="D32" s="2080"/>
      <c r="E32" s="971" t="s">
        <v>4085</v>
      </c>
    </row>
    <row r="33" spans="3:5" ht="15" x14ac:dyDescent="0.25">
      <c r="C33" s="2079" t="s">
        <v>805</v>
      </c>
      <c r="D33" s="2080"/>
      <c r="E33" s="971" t="s">
        <v>4086</v>
      </c>
    </row>
    <row r="34" spans="3:5" ht="15" x14ac:dyDescent="0.25">
      <c r="C34" s="2079" t="s">
        <v>807</v>
      </c>
      <c r="D34" s="2080"/>
      <c r="E34" s="971" t="s">
        <v>1414</v>
      </c>
    </row>
    <row r="35" spans="3:5" ht="15" x14ac:dyDescent="0.25">
      <c r="C35" s="2079" t="s">
        <v>809</v>
      </c>
      <c r="D35" s="2080"/>
      <c r="E35" s="971" t="s">
        <v>4087</v>
      </c>
    </row>
    <row r="36" spans="3:5" ht="15" x14ac:dyDescent="0.25">
      <c r="C36" s="2079" t="s">
        <v>811</v>
      </c>
      <c r="D36" s="2080"/>
      <c r="E36" s="149" t="s">
        <v>4088</v>
      </c>
    </row>
  </sheetData>
  <mergeCells count="30">
    <mergeCell ref="C16:D16"/>
    <mergeCell ref="C3:E3"/>
    <mergeCell ref="C4:D4"/>
    <mergeCell ref="C5:D5"/>
    <mergeCell ref="C6:D6"/>
    <mergeCell ref="C7:D7"/>
    <mergeCell ref="C10:E10"/>
    <mergeCell ref="C11:D11"/>
    <mergeCell ref="C12:D12"/>
    <mergeCell ref="C13:D13"/>
    <mergeCell ref="C14:D14"/>
    <mergeCell ref="C15:D15"/>
    <mergeCell ref="C8:D8"/>
    <mergeCell ref="C31:E31"/>
    <mergeCell ref="C17:D17"/>
    <mergeCell ref="C18:D18"/>
    <mergeCell ref="C19:D19"/>
    <mergeCell ref="C20:D20"/>
    <mergeCell ref="C21:C22"/>
    <mergeCell ref="C23:D23"/>
    <mergeCell ref="C24:D24"/>
    <mergeCell ref="C25:D25"/>
    <mergeCell ref="C26:D26"/>
    <mergeCell ref="C27:D27"/>
    <mergeCell ref="C29:D29"/>
    <mergeCell ref="C32:D32"/>
    <mergeCell ref="C33:D33"/>
    <mergeCell ref="C34:D34"/>
    <mergeCell ref="C35:D35"/>
    <mergeCell ref="C36:D36"/>
  </mergeCells>
  <dataValidations count="7">
    <dataValidation allowBlank="1" showDropDown="1" showInputMessage="1" showErrorMessage="1" sqref="E13"/>
    <dataValidation type="list" allowBlank="1" showInputMessage="1" showErrorMessage="1" sqref="E4">
      <formula1>ODS</formula1>
    </dataValidation>
    <dataValidation type="list" allowBlank="1" showInputMessage="1" showErrorMessage="1" sqref="E5">
      <formula1>Metas_ODS</formula1>
    </dataValidation>
    <dataValidation type="list" allowBlank="1" showInputMessage="1" showErrorMessage="1" sqref="E6">
      <formula1>Numero_indicador</formula1>
    </dataValidation>
    <dataValidation type="list" allowBlank="1" showInputMessage="1" showErrorMessage="1" sqref="E7">
      <formula1>Nombre_indicador_ODS</formula1>
    </dataValidation>
    <dataValidation type="list" allowBlank="1" showInputMessage="1" showErrorMessage="1" sqref="E14">
      <formula1>Tipo_indicador</formula1>
    </dataValidation>
    <dataValidation type="list" allowBlank="1" showInputMessage="1" showErrorMessage="1" sqref="E25">
      <formula1>Tipo_operación</formula1>
    </dataValidation>
  </dataValidations>
  <hyperlinks>
    <hyperlink ref="C1" location="'4.7.1'!A1" display="REGRESAR"/>
    <hyperlink ref="E36" r:id="rId1"/>
    <hyperlink ref="E8" r:id="rId2"/>
  </hyperlinks>
  <pageMargins left="0.7" right="0.7" top="0.75" bottom="0.75" header="0.3" footer="0.3"/>
  <drawing r:id="rId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7">
    <pageSetUpPr fitToPage="1"/>
  </sheetPr>
  <dimension ref="A1:W63"/>
  <sheetViews>
    <sheetView showGridLines="0" topLeftCell="A7" zoomScaleNormal="100" workbookViewId="0">
      <selection activeCell="C9" sqref="C9:W9"/>
    </sheetView>
  </sheetViews>
  <sheetFormatPr baseColWidth="10" defaultColWidth="11.42578125" defaultRowHeight="12.75" x14ac:dyDescent="0.2"/>
  <cols>
    <col min="1" max="1" width="14.28515625" style="4" customWidth="1"/>
    <col min="2" max="2" width="16.28515625" style="4" customWidth="1"/>
    <col min="3" max="3" width="11.42578125" style="4"/>
    <col min="4" max="5" width="11.28515625" style="4" customWidth="1"/>
    <col min="6" max="6" width="1.85546875" style="4" customWidth="1"/>
    <col min="7" max="8" width="11.28515625" style="4" customWidth="1"/>
    <col min="9" max="9" width="1.85546875" style="4" customWidth="1"/>
    <col min="10" max="11" width="11.28515625" style="4" customWidth="1"/>
    <col min="12" max="12" width="1.85546875" style="4" customWidth="1"/>
    <col min="13" max="14" width="11.28515625" style="4" customWidth="1"/>
    <col min="15" max="15" width="1.7109375" style="4" customWidth="1"/>
    <col min="16" max="17" width="11.28515625" style="4" customWidth="1"/>
    <col min="18" max="18" width="2.28515625" style="4" customWidth="1"/>
    <col min="19" max="20" width="11.28515625" style="4" customWidth="1"/>
    <col min="21" max="21" width="2.140625" style="4" customWidth="1"/>
    <col min="22" max="23" width="11.28515625" style="4" customWidth="1"/>
    <col min="24" max="16384" width="11.42578125" style="4"/>
  </cols>
  <sheetData>
    <row r="1" spans="1:23" x14ac:dyDescent="0.2">
      <c r="A1" s="976" t="s">
        <v>730</v>
      </c>
      <c r="C1" s="2285" t="s">
        <v>830</v>
      </c>
      <c r="D1" s="2285"/>
    </row>
    <row r="3" spans="1:23" ht="21" customHeight="1" x14ac:dyDescent="0.2">
      <c r="A3" s="2257" t="s">
        <v>732</v>
      </c>
      <c r="B3" s="2257"/>
      <c r="C3" s="2276" t="s">
        <v>1400</v>
      </c>
      <c r="D3" s="2277"/>
      <c r="E3" s="2277"/>
      <c r="F3" s="2277"/>
      <c r="G3" s="2277"/>
      <c r="H3" s="2277"/>
      <c r="I3" s="2277"/>
      <c r="J3" s="2277"/>
      <c r="K3" s="2277"/>
      <c r="L3" s="2277"/>
      <c r="M3" s="2277"/>
      <c r="N3" s="2277"/>
      <c r="O3" s="2277"/>
      <c r="P3" s="2277"/>
      <c r="Q3" s="2277"/>
      <c r="R3" s="2277"/>
      <c r="S3" s="2277"/>
      <c r="T3" s="2277"/>
      <c r="U3" s="2277"/>
      <c r="V3" s="2277"/>
      <c r="W3" s="2277"/>
    </row>
    <row r="4" spans="1:23" ht="33.75" customHeight="1" x14ac:dyDescent="0.2">
      <c r="A4" s="2257" t="s">
        <v>733</v>
      </c>
      <c r="B4" s="2257"/>
      <c r="C4" s="2276" t="s">
        <v>1509</v>
      </c>
      <c r="D4" s="2277"/>
      <c r="E4" s="2277"/>
      <c r="F4" s="2277"/>
      <c r="G4" s="2277"/>
      <c r="H4" s="2277"/>
      <c r="I4" s="2277"/>
      <c r="J4" s="2277"/>
      <c r="K4" s="2277"/>
      <c r="L4" s="2277"/>
      <c r="M4" s="2277"/>
      <c r="N4" s="2277"/>
      <c r="O4" s="2277"/>
      <c r="P4" s="2277"/>
      <c r="Q4" s="2277"/>
      <c r="R4" s="2277"/>
      <c r="S4" s="2277"/>
      <c r="T4" s="2284"/>
      <c r="U4" s="2284"/>
      <c r="V4" s="2284"/>
      <c r="W4" s="2284"/>
    </row>
    <row r="5" spans="1:23" ht="29.25" customHeight="1" x14ac:dyDescent="0.2">
      <c r="A5" s="2257" t="s">
        <v>735</v>
      </c>
      <c r="B5" s="2257"/>
      <c r="C5" s="2276" t="s">
        <v>1510</v>
      </c>
      <c r="D5" s="2277"/>
      <c r="E5" s="2277"/>
      <c r="F5" s="2277"/>
      <c r="G5" s="2277"/>
      <c r="H5" s="2277"/>
      <c r="I5" s="2277"/>
      <c r="J5" s="2277"/>
      <c r="K5" s="2277"/>
      <c r="L5" s="2277"/>
      <c r="M5" s="2277"/>
      <c r="N5" s="2277"/>
      <c r="O5" s="2277"/>
      <c r="P5" s="2277"/>
      <c r="Q5" s="2277"/>
      <c r="R5" s="2277"/>
      <c r="S5" s="2277"/>
      <c r="T5" s="2284"/>
      <c r="U5" s="2284"/>
      <c r="V5" s="2284"/>
      <c r="W5" s="2284"/>
    </row>
    <row r="6" spans="1:23" ht="31.5" customHeight="1" x14ac:dyDescent="0.2">
      <c r="A6" s="2257" t="s">
        <v>815</v>
      </c>
      <c r="B6" s="2257"/>
      <c r="C6" s="2276" t="s">
        <v>1511</v>
      </c>
      <c r="D6" s="2277"/>
      <c r="E6" s="2277"/>
      <c r="F6" s="2277"/>
      <c r="G6" s="2277"/>
      <c r="H6" s="2277"/>
      <c r="I6" s="2277"/>
      <c r="J6" s="2277"/>
      <c r="K6" s="2277"/>
      <c r="L6" s="2277"/>
      <c r="M6" s="2277"/>
      <c r="N6" s="2277"/>
      <c r="O6" s="2277"/>
      <c r="P6" s="2277"/>
      <c r="Q6" s="2277"/>
      <c r="R6" s="2277"/>
      <c r="S6" s="2277"/>
      <c r="T6" s="2284"/>
      <c r="U6" s="2284"/>
      <c r="V6" s="2284"/>
      <c r="W6" s="2284"/>
    </row>
    <row r="9" spans="1:23" ht="13.5" thickBot="1" x14ac:dyDescent="0.25">
      <c r="C9" s="2287" t="s">
        <v>1511</v>
      </c>
      <c r="D9" s="2287"/>
      <c r="E9" s="2287"/>
      <c r="F9" s="2287"/>
      <c r="G9" s="2287"/>
      <c r="H9" s="2287"/>
      <c r="I9" s="2287"/>
      <c r="J9" s="2287"/>
      <c r="K9" s="2287"/>
      <c r="L9" s="2287"/>
      <c r="M9" s="2287"/>
      <c r="N9" s="2287"/>
      <c r="O9" s="2287"/>
      <c r="P9" s="2287"/>
      <c r="Q9" s="2287"/>
      <c r="R9" s="2287"/>
      <c r="S9" s="2287"/>
      <c r="T9" s="2287"/>
      <c r="U9" s="2287"/>
      <c r="V9" s="2287"/>
      <c r="W9" s="2287"/>
    </row>
    <row r="10" spans="1:23" ht="54" customHeight="1" x14ac:dyDescent="0.2">
      <c r="A10" s="889"/>
      <c r="C10" s="2288" t="s">
        <v>739</v>
      </c>
      <c r="D10" s="2290" t="s">
        <v>4107</v>
      </c>
      <c r="E10" s="2290"/>
      <c r="F10" s="977"/>
      <c r="G10" s="2290" t="s">
        <v>4108</v>
      </c>
      <c r="H10" s="2290"/>
      <c r="I10" s="977"/>
      <c r="J10" s="2290" t="s">
        <v>4109</v>
      </c>
      <c r="K10" s="2290"/>
      <c r="L10" s="977"/>
      <c r="M10" s="2290" t="s">
        <v>1512</v>
      </c>
      <c r="N10" s="2290"/>
      <c r="O10" s="977"/>
      <c r="P10" s="2290" t="s">
        <v>1513</v>
      </c>
      <c r="Q10" s="2290"/>
      <c r="R10" s="977"/>
      <c r="S10" s="2290" t="s">
        <v>1514</v>
      </c>
      <c r="T10" s="2290"/>
      <c r="U10" s="977"/>
      <c r="V10" s="2290" t="s">
        <v>1515</v>
      </c>
      <c r="W10" s="2290"/>
    </row>
    <row r="11" spans="1:23" ht="65.25" customHeight="1" thickBot="1" x14ac:dyDescent="0.25">
      <c r="A11" s="889"/>
      <c r="C11" s="2289"/>
      <c r="D11" s="978" t="s">
        <v>1516</v>
      </c>
      <c r="E11" s="978" t="s">
        <v>4110</v>
      </c>
      <c r="F11" s="979"/>
      <c r="G11" s="978" t="s">
        <v>1516</v>
      </c>
      <c r="H11" s="978" t="s">
        <v>4110</v>
      </c>
      <c r="I11" s="979"/>
      <c r="J11" s="978" t="s">
        <v>1516</v>
      </c>
      <c r="K11" s="978" t="s">
        <v>4110</v>
      </c>
      <c r="L11" s="979"/>
      <c r="M11" s="978" t="s">
        <v>1516</v>
      </c>
      <c r="N11" s="978" t="s">
        <v>4110</v>
      </c>
      <c r="O11" s="979"/>
      <c r="P11" s="978" t="s">
        <v>1516</v>
      </c>
      <c r="Q11" s="978" t="s">
        <v>4110</v>
      </c>
      <c r="R11" s="979"/>
      <c r="S11" s="978" t="s">
        <v>1516</v>
      </c>
      <c r="T11" s="978" t="s">
        <v>4110</v>
      </c>
      <c r="U11" s="979"/>
      <c r="V11" s="978" t="s">
        <v>1516</v>
      </c>
      <c r="W11" s="978" t="s">
        <v>4110</v>
      </c>
    </row>
    <row r="12" spans="1:23" x14ac:dyDescent="0.2">
      <c r="A12" s="889"/>
      <c r="C12" s="980">
        <v>2010</v>
      </c>
      <c r="D12" s="981">
        <v>88.94</v>
      </c>
      <c r="E12" s="981">
        <v>89.16</v>
      </c>
      <c r="F12" s="981"/>
      <c r="G12" s="981" t="s">
        <v>4077</v>
      </c>
      <c r="H12" s="981" t="s">
        <v>4077</v>
      </c>
      <c r="I12" s="981"/>
      <c r="J12" s="981">
        <v>20.81</v>
      </c>
      <c r="K12" s="981">
        <v>56.4</v>
      </c>
      <c r="L12" s="981"/>
      <c r="M12" s="981" t="s">
        <v>4077</v>
      </c>
      <c r="N12" s="981" t="s">
        <v>4077</v>
      </c>
      <c r="O12" s="981"/>
      <c r="P12" s="981">
        <v>81.17</v>
      </c>
      <c r="Q12" s="981">
        <v>86.82</v>
      </c>
      <c r="R12" s="981"/>
      <c r="S12" s="981">
        <v>57.34</v>
      </c>
      <c r="T12" s="981">
        <v>72.41</v>
      </c>
      <c r="U12" s="981"/>
      <c r="V12" s="981">
        <v>42.89</v>
      </c>
      <c r="W12" s="981">
        <v>60.1</v>
      </c>
    </row>
    <row r="13" spans="1:23" x14ac:dyDescent="0.2">
      <c r="A13" s="889"/>
      <c r="C13" s="980">
        <v>2011</v>
      </c>
      <c r="D13" s="981">
        <v>90.5</v>
      </c>
      <c r="E13" s="981">
        <v>94.67</v>
      </c>
      <c r="F13" s="981"/>
      <c r="G13" s="981" t="s">
        <v>4077</v>
      </c>
      <c r="H13" s="981" t="s">
        <v>4077</v>
      </c>
      <c r="I13" s="981"/>
      <c r="J13" s="981">
        <v>24.7</v>
      </c>
      <c r="K13" s="981">
        <v>60.77</v>
      </c>
      <c r="L13" s="981"/>
      <c r="M13" s="981" t="s">
        <v>4077</v>
      </c>
      <c r="N13" s="981" t="s">
        <v>4077</v>
      </c>
      <c r="O13" s="981"/>
      <c r="P13" s="981">
        <v>82.93</v>
      </c>
      <c r="Q13" s="981">
        <v>91.77</v>
      </c>
      <c r="R13" s="981"/>
      <c r="S13" s="981">
        <v>60.23</v>
      </c>
      <c r="T13" s="981">
        <v>73.97</v>
      </c>
      <c r="U13" s="981"/>
      <c r="V13" s="981">
        <v>43.95</v>
      </c>
      <c r="W13" s="981">
        <v>63.08</v>
      </c>
    </row>
    <row r="14" spans="1:23" x14ac:dyDescent="0.2">
      <c r="A14" s="889"/>
      <c r="C14" s="980">
        <v>2012</v>
      </c>
      <c r="D14" s="981" t="s">
        <v>4077</v>
      </c>
      <c r="E14" s="981" t="s">
        <v>4077</v>
      </c>
      <c r="F14" s="981"/>
      <c r="G14" s="981" t="s">
        <v>4077</v>
      </c>
      <c r="H14" s="981" t="s">
        <v>4077</v>
      </c>
      <c r="I14" s="981"/>
      <c r="J14" s="981" t="s">
        <v>4077</v>
      </c>
      <c r="K14" s="981" t="s">
        <v>4077</v>
      </c>
      <c r="L14" s="981"/>
      <c r="M14" s="981" t="s">
        <v>4077</v>
      </c>
      <c r="N14" s="981" t="s">
        <v>4077</v>
      </c>
      <c r="O14" s="981"/>
      <c r="P14" s="981" t="s">
        <v>4077</v>
      </c>
      <c r="Q14" s="981" t="s">
        <v>4077</v>
      </c>
      <c r="R14" s="981"/>
      <c r="S14" s="981" t="s">
        <v>4077</v>
      </c>
      <c r="T14" s="981" t="s">
        <v>4077</v>
      </c>
      <c r="U14" s="981"/>
      <c r="V14" s="981" t="s">
        <v>4077</v>
      </c>
      <c r="W14" s="981" t="s">
        <v>4077</v>
      </c>
    </row>
    <row r="15" spans="1:23" x14ac:dyDescent="0.2">
      <c r="A15" s="889"/>
      <c r="C15" s="980">
        <v>2013</v>
      </c>
      <c r="D15" s="981" t="s">
        <v>4077</v>
      </c>
      <c r="E15" s="981" t="s">
        <v>4077</v>
      </c>
      <c r="F15" s="981"/>
      <c r="G15" s="981" t="s">
        <v>4077</v>
      </c>
      <c r="H15" s="981" t="s">
        <v>4077</v>
      </c>
      <c r="I15" s="981"/>
      <c r="J15" s="981" t="s">
        <v>4077</v>
      </c>
      <c r="K15" s="981" t="s">
        <v>4077</v>
      </c>
      <c r="L15" s="981"/>
      <c r="M15" s="981" t="s">
        <v>4077</v>
      </c>
      <c r="N15" s="981" t="s">
        <v>4077</v>
      </c>
      <c r="O15" s="981"/>
      <c r="P15" s="981" t="s">
        <v>4077</v>
      </c>
      <c r="Q15" s="981" t="s">
        <v>4077</v>
      </c>
      <c r="R15" s="981"/>
      <c r="S15" s="981" t="s">
        <v>4077</v>
      </c>
      <c r="T15" s="981" t="s">
        <v>4077</v>
      </c>
      <c r="U15" s="981"/>
      <c r="V15" s="981" t="s">
        <v>4077</v>
      </c>
      <c r="W15" s="981" t="s">
        <v>4077</v>
      </c>
    </row>
    <row r="16" spans="1:23" x14ac:dyDescent="0.2">
      <c r="A16" s="889"/>
      <c r="C16" s="980">
        <v>2014</v>
      </c>
      <c r="D16" s="981">
        <v>96.306395637084776</v>
      </c>
      <c r="E16" s="981">
        <v>97.55</v>
      </c>
      <c r="F16" s="981"/>
      <c r="G16" s="981">
        <v>45.810609816559243</v>
      </c>
      <c r="H16" s="981">
        <v>70.98</v>
      </c>
      <c r="I16" s="981"/>
      <c r="J16" s="981">
        <v>61.3</v>
      </c>
      <c r="K16" s="981">
        <v>84.27</v>
      </c>
      <c r="L16" s="981"/>
      <c r="M16" s="981">
        <v>66.732771442736734</v>
      </c>
      <c r="N16" s="981">
        <v>75.989999999999995</v>
      </c>
      <c r="O16" s="981"/>
      <c r="P16" s="981">
        <v>89.32</v>
      </c>
      <c r="Q16" s="981">
        <v>96.04</v>
      </c>
      <c r="R16" s="981"/>
      <c r="S16" s="981">
        <v>70.13</v>
      </c>
      <c r="T16" s="981">
        <v>80.3</v>
      </c>
      <c r="U16" s="981"/>
      <c r="V16" s="981">
        <v>55.97</v>
      </c>
      <c r="W16" s="981">
        <v>73.430000000000007</v>
      </c>
    </row>
    <row r="17" spans="1:23" x14ac:dyDescent="0.2">
      <c r="A17" s="982"/>
      <c r="C17" s="980">
        <v>2015</v>
      </c>
      <c r="D17" s="981">
        <v>96.955445544554451</v>
      </c>
      <c r="E17" s="981">
        <v>98.039215686274503</v>
      </c>
      <c r="F17" s="981"/>
      <c r="G17" s="981">
        <v>51.683168316831683</v>
      </c>
      <c r="H17" s="981">
        <v>70.011534025374857</v>
      </c>
      <c r="I17" s="981"/>
      <c r="J17" s="981">
        <v>68.069999999999993</v>
      </c>
      <c r="K17" s="981">
        <v>81.2</v>
      </c>
      <c r="L17" s="981"/>
      <c r="M17" s="981">
        <v>61.212871287128714</v>
      </c>
      <c r="N17" s="981">
        <v>72.779700115340248</v>
      </c>
      <c r="O17" s="981"/>
      <c r="P17" s="981">
        <v>89.41</v>
      </c>
      <c r="Q17" s="981">
        <v>96.54</v>
      </c>
      <c r="R17" s="981"/>
      <c r="S17" s="981">
        <v>86.34</v>
      </c>
      <c r="T17" s="981">
        <v>93.43</v>
      </c>
      <c r="U17" s="981"/>
      <c r="V17" s="981">
        <v>71.81</v>
      </c>
      <c r="W17" s="981">
        <v>86.85</v>
      </c>
    </row>
    <row r="18" spans="1:23" x14ac:dyDescent="0.2">
      <c r="A18" s="982"/>
      <c r="C18" s="980">
        <v>2016</v>
      </c>
      <c r="D18" s="981">
        <v>96.98616600790514</v>
      </c>
      <c r="E18" s="981">
        <v>97.16</v>
      </c>
      <c r="F18" s="981"/>
      <c r="G18" s="981">
        <v>54.273715415019765</v>
      </c>
      <c r="H18" s="981">
        <v>71.25</v>
      </c>
      <c r="I18" s="981"/>
      <c r="J18" s="981">
        <v>70.78</v>
      </c>
      <c r="K18" s="981">
        <v>83.3</v>
      </c>
      <c r="L18" s="981"/>
      <c r="M18" s="981">
        <v>60.301383399209485</v>
      </c>
      <c r="N18" s="981">
        <v>72.27</v>
      </c>
      <c r="O18" s="981"/>
      <c r="P18" s="981">
        <v>90.02</v>
      </c>
      <c r="Q18" s="981">
        <v>96.36</v>
      </c>
      <c r="R18" s="981"/>
      <c r="S18" s="981">
        <v>88.44</v>
      </c>
      <c r="T18" s="981">
        <v>93.41</v>
      </c>
      <c r="U18" s="981"/>
      <c r="V18" s="981">
        <v>75.67</v>
      </c>
      <c r="W18" s="981">
        <v>87.16</v>
      </c>
    </row>
    <row r="19" spans="1:23" x14ac:dyDescent="0.2">
      <c r="A19" s="889"/>
      <c r="C19" s="980">
        <v>2017</v>
      </c>
      <c r="D19" s="981">
        <v>97.22</v>
      </c>
      <c r="E19" s="981">
        <v>97.84</v>
      </c>
      <c r="F19" s="981"/>
      <c r="G19" s="981">
        <v>60.41</v>
      </c>
      <c r="H19" s="981">
        <v>71.400000000000006</v>
      </c>
      <c r="I19" s="981"/>
      <c r="J19" s="981">
        <v>76.09</v>
      </c>
      <c r="K19" s="981">
        <v>80.59</v>
      </c>
      <c r="L19" s="981"/>
      <c r="M19" s="981">
        <v>63.61</v>
      </c>
      <c r="N19" s="981">
        <v>72.08</v>
      </c>
      <c r="O19" s="981"/>
      <c r="P19" s="981">
        <v>90.67</v>
      </c>
      <c r="Q19" s="981">
        <v>96.71</v>
      </c>
      <c r="R19" s="981"/>
      <c r="S19" s="981">
        <v>89.43</v>
      </c>
      <c r="T19" s="981">
        <v>92.85</v>
      </c>
      <c r="U19" s="981"/>
      <c r="V19" s="981">
        <v>77.28</v>
      </c>
      <c r="W19" s="981">
        <v>89.1</v>
      </c>
    </row>
    <row r="20" spans="1:23" ht="13.5" thickBot="1" x14ac:dyDescent="0.25">
      <c r="A20" s="889"/>
      <c r="C20" s="983">
        <v>2018</v>
      </c>
      <c r="D20" s="984">
        <v>98.98</v>
      </c>
      <c r="E20" s="984">
        <v>99.1</v>
      </c>
      <c r="F20" s="984"/>
      <c r="G20" s="984">
        <v>86.6</v>
      </c>
      <c r="H20" s="984">
        <v>83.9</v>
      </c>
      <c r="I20" s="984"/>
      <c r="J20" s="984">
        <v>95.58</v>
      </c>
      <c r="K20" s="984">
        <v>90.99</v>
      </c>
      <c r="L20" s="984"/>
      <c r="M20" s="984">
        <v>79.88</v>
      </c>
      <c r="N20" s="984">
        <v>81.42</v>
      </c>
      <c r="O20" s="984"/>
      <c r="P20" s="984">
        <v>91.07</v>
      </c>
      <c r="Q20" s="984">
        <v>97.86</v>
      </c>
      <c r="R20" s="984"/>
      <c r="S20" s="984">
        <v>97.87</v>
      </c>
      <c r="T20" s="984">
        <v>98.31</v>
      </c>
      <c r="U20" s="984"/>
      <c r="V20" s="984">
        <v>88.29</v>
      </c>
      <c r="W20" s="984">
        <v>91.44</v>
      </c>
    </row>
    <row r="21" spans="1:23" ht="15" x14ac:dyDescent="0.25">
      <c r="A21" s="889"/>
      <c r="C21" s="972" t="s">
        <v>1517</v>
      </c>
      <c r="D21" s="973"/>
      <c r="E21" s="973"/>
      <c r="F21" s="973"/>
      <c r="G21" s="973"/>
      <c r="H21" s="973"/>
      <c r="I21" s="973"/>
      <c r="J21" s="973"/>
      <c r="K21" s="973"/>
      <c r="L21" s="973"/>
      <c r="M21" s="973"/>
      <c r="N21" s="973"/>
      <c r="O21" s="973"/>
      <c r="P21" s="973"/>
      <c r="Q21" s="973"/>
      <c r="R21" s="973"/>
      <c r="S21" s="973"/>
      <c r="T21" s="973"/>
      <c r="U21" s="973"/>
      <c r="V21" s="1046"/>
      <c r="W21" s="1046"/>
    </row>
    <row r="22" spans="1:23" ht="15" customHeight="1" x14ac:dyDescent="0.25">
      <c r="A22" s="982"/>
      <c r="C22" s="410" t="s">
        <v>4089</v>
      </c>
      <c r="D22" s="973"/>
      <c r="E22" s="973"/>
      <c r="F22" s="973"/>
      <c r="G22" s="973"/>
      <c r="H22" s="973"/>
      <c r="I22" s="973"/>
      <c r="J22" s="973"/>
      <c r="K22" s="973"/>
      <c r="L22" s="973"/>
      <c r="M22" s="973"/>
      <c r="N22" s="973"/>
      <c r="O22" s="973"/>
      <c r="P22" s="973"/>
      <c r="Q22" s="973"/>
      <c r="R22" s="973"/>
      <c r="S22" s="973"/>
      <c r="T22" s="973"/>
      <c r="U22" s="973"/>
      <c r="V22" s="1046"/>
      <c r="W22" s="1046"/>
    </row>
    <row r="23" spans="1:23" ht="29.25" customHeight="1" x14ac:dyDescent="0.2">
      <c r="A23" s="982"/>
      <c r="C23" s="2291" t="s">
        <v>4090</v>
      </c>
      <c r="D23" s="2291"/>
      <c r="E23" s="2291"/>
      <c r="F23" s="2291"/>
      <c r="G23" s="2291"/>
      <c r="H23" s="2291"/>
      <c r="I23" s="2291"/>
      <c r="J23" s="2291"/>
      <c r="K23" s="2291"/>
      <c r="L23" s="2291"/>
      <c r="M23" s="2291"/>
      <c r="N23" s="2291"/>
      <c r="O23" s="2291"/>
      <c r="P23" s="2291"/>
      <c r="Q23" s="2291"/>
      <c r="R23" s="2291"/>
      <c r="S23" s="2291"/>
      <c r="T23" s="2291"/>
      <c r="U23" s="2291"/>
      <c r="V23" s="2291"/>
      <c r="W23" s="2291"/>
    </row>
    <row r="24" spans="1:23" ht="29.25" customHeight="1" x14ac:dyDescent="0.2">
      <c r="A24" s="889"/>
      <c r="C24" s="2292" t="s">
        <v>4091</v>
      </c>
      <c r="D24" s="2292"/>
      <c r="E24" s="2292"/>
      <c r="F24" s="2292"/>
      <c r="G24" s="2292"/>
      <c r="H24" s="2292"/>
      <c r="I24" s="2292"/>
      <c r="J24" s="2292"/>
      <c r="K24" s="2292"/>
      <c r="L24" s="2292"/>
      <c r="M24" s="2292"/>
      <c r="N24" s="2292"/>
      <c r="O24" s="2292"/>
      <c r="P24" s="2292"/>
      <c r="Q24" s="2292"/>
      <c r="R24" s="2292"/>
      <c r="S24" s="2292"/>
      <c r="T24" s="2292"/>
      <c r="U24" s="2292"/>
      <c r="V24" s="2292"/>
      <c r="W24" s="2292"/>
    </row>
    <row r="25" spans="1:23" ht="29.25" customHeight="1" x14ac:dyDescent="0.2">
      <c r="A25" s="889"/>
      <c r="C25" s="2292" t="s">
        <v>4092</v>
      </c>
      <c r="D25" s="2292"/>
      <c r="E25" s="2292"/>
      <c r="F25" s="2292"/>
      <c r="G25" s="2292"/>
      <c r="H25" s="2292"/>
      <c r="I25" s="2292"/>
      <c r="J25" s="2292"/>
      <c r="K25" s="2292"/>
      <c r="L25" s="2292"/>
      <c r="M25" s="2292"/>
      <c r="N25" s="2292"/>
      <c r="O25" s="2292"/>
      <c r="P25" s="2292"/>
      <c r="Q25" s="2292"/>
      <c r="R25" s="2292"/>
      <c r="S25" s="2292"/>
      <c r="T25" s="2292"/>
      <c r="U25" s="2292"/>
      <c r="V25" s="2292"/>
      <c r="W25" s="2292"/>
    </row>
    <row r="26" spans="1:23" ht="29.25" customHeight="1" x14ac:dyDescent="0.2">
      <c r="A26" s="889"/>
      <c r="C26" s="2286" t="s">
        <v>4093</v>
      </c>
      <c r="D26" s="2286"/>
      <c r="E26" s="2286"/>
      <c r="F26" s="2286"/>
      <c r="G26" s="2286"/>
      <c r="H26" s="2286"/>
      <c r="I26" s="2286"/>
      <c r="J26" s="2286"/>
      <c r="K26" s="2286"/>
      <c r="L26" s="2286"/>
      <c r="M26" s="2286"/>
      <c r="N26" s="2286"/>
      <c r="O26" s="2286"/>
      <c r="P26" s="2286"/>
      <c r="Q26" s="2286"/>
      <c r="R26" s="2286"/>
      <c r="S26" s="2286"/>
      <c r="T26" s="2286"/>
      <c r="U26" s="2286"/>
      <c r="V26" s="2286"/>
      <c r="W26" s="2286"/>
    </row>
    <row r="27" spans="1:23" ht="29.25" customHeight="1" x14ac:dyDescent="0.2">
      <c r="A27" s="982"/>
      <c r="C27" s="2286" t="s">
        <v>4094</v>
      </c>
      <c r="D27" s="2286"/>
      <c r="E27" s="2286"/>
      <c r="F27" s="2286"/>
      <c r="G27" s="2286"/>
      <c r="H27" s="2286"/>
      <c r="I27" s="2286"/>
      <c r="J27" s="2286"/>
      <c r="K27" s="2286"/>
      <c r="L27" s="2286"/>
      <c r="M27" s="2286"/>
      <c r="N27" s="2286"/>
      <c r="O27" s="2286"/>
      <c r="P27" s="2286"/>
      <c r="Q27" s="2286"/>
      <c r="R27" s="2286"/>
      <c r="S27" s="2286"/>
      <c r="T27" s="2286"/>
      <c r="U27" s="2286"/>
      <c r="V27" s="2286"/>
      <c r="W27" s="2286"/>
    </row>
    <row r="28" spans="1:23" ht="15" customHeight="1" x14ac:dyDescent="0.2">
      <c r="A28" s="889"/>
      <c r="C28" s="2286" t="s">
        <v>4095</v>
      </c>
      <c r="D28" s="2286"/>
      <c r="E28" s="2286"/>
      <c r="F28" s="2286"/>
      <c r="G28" s="2286"/>
      <c r="H28" s="2286"/>
      <c r="I28" s="2286"/>
      <c r="J28" s="2286"/>
      <c r="K28" s="2286"/>
      <c r="L28" s="2286"/>
      <c r="M28" s="2286"/>
      <c r="N28" s="2286"/>
      <c r="O28" s="2286"/>
      <c r="P28" s="2286"/>
      <c r="Q28" s="2286"/>
      <c r="R28" s="2286"/>
      <c r="S28" s="2286"/>
      <c r="T28" s="2286"/>
      <c r="U28" s="2286"/>
      <c r="V28" s="2286"/>
      <c r="W28" s="2286"/>
    </row>
    <row r="29" spans="1:23" ht="15" customHeight="1" x14ac:dyDescent="0.25">
      <c r="A29" s="889"/>
      <c r="C29" s="2293" t="s">
        <v>4096</v>
      </c>
      <c r="D29" s="2293"/>
      <c r="E29" s="2293"/>
      <c r="F29" s="2293"/>
      <c r="G29" s="2293"/>
      <c r="H29" s="2293"/>
      <c r="I29" s="2293"/>
      <c r="J29" s="2293"/>
      <c r="K29" s="2293"/>
      <c r="L29" s="2293"/>
      <c r="M29" s="2293"/>
      <c r="N29" s="2293"/>
      <c r="O29" s="2293"/>
      <c r="P29" s="2293"/>
      <c r="Q29" s="2293"/>
      <c r="R29" s="2293"/>
      <c r="S29" s="2293"/>
      <c r="T29" s="1415"/>
      <c r="U29" s="1415"/>
      <c r="V29" s="1046"/>
      <c r="W29" s="1046"/>
    </row>
    <row r="30" spans="1:23" ht="15" customHeight="1" x14ac:dyDescent="0.25">
      <c r="A30" s="889"/>
      <c r="C30" s="2296" t="s">
        <v>4097</v>
      </c>
      <c r="D30" s="2296"/>
      <c r="E30" s="2296"/>
      <c r="F30" s="2296"/>
      <c r="G30" s="2296"/>
      <c r="H30" s="2296"/>
      <c r="I30" s="2296"/>
      <c r="J30" s="2296"/>
      <c r="K30" s="2296"/>
      <c r="L30" s="2296"/>
      <c r="M30" s="2296"/>
      <c r="N30" s="2296"/>
      <c r="O30" s="2296"/>
      <c r="P30" s="2296"/>
      <c r="Q30" s="2296"/>
      <c r="R30" s="2296"/>
      <c r="S30" s="2296"/>
      <c r="T30" s="1416"/>
      <c r="U30" s="1416"/>
      <c r="V30" s="902"/>
      <c r="W30" s="902"/>
    </row>
    <row r="31" spans="1:23" ht="15" customHeight="1" x14ac:dyDescent="0.2">
      <c r="A31" s="889"/>
      <c r="C31" s="1416"/>
      <c r="D31" s="1416"/>
      <c r="E31" s="1416"/>
      <c r="F31" s="1416"/>
      <c r="G31" s="1416"/>
      <c r="H31" s="1416"/>
      <c r="I31" s="1416"/>
      <c r="J31" s="1416"/>
      <c r="K31" s="1416"/>
      <c r="L31" s="1416"/>
      <c r="M31" s="1416"/>
      <c r="N31" s="1416"/>
      <c r="O31" s="1416"/>
      <c r="P31" s="1416"/>
      <c r="Q31" s="1416"/>
      <c r="R31" s="1416"/>
      <c r="S31" s="1416"/>
      <c r="T31" s="1416"/>
      <c r="U31" s="1416"/>
    </row>
    <row r="32" spans="1:23" ht="15" customHeight="1" x14ac:dyDescent="0.2">
      <c r="A32" s="238"/>
      <c r="D32" s="985"/>
      <c r="E32" s="985"/>
      <c r="F32" s="985"/>
      <c r="G32" s="985"/>
      <c r="H32" s="985"/>
      <c r="I32" s="985"/>
      <c r="J32" s="985"/>
      <c r="K32" s="985"/>
      <c r="L32" s="985"/>
      <c r="M32" s="985"/>
      <c r="N32" s="985"/>
      <c r="O32" s="985"/>
      <c r="P32" s="985"/>
    </row>
    <row r="33" spans="1:22" ht="38.25" customHeight="1" x14ac:dyDescent="0.2">
      <c r="A33" s="238"/>
      <c r="C33" s="2294" t="s">
        <v>5204</v>
      </c>
      <c r="D33" s="2294"/>
      <c r="E33" s="2294"/>
      <c r="F33" s="2294"/>
      <c r="G33" s="2294"/>
      <c r="H33" s="2294"/>
      <c r="I33" s="2294"/>
      <c r="J33" s="2294"/>
      <c r="K33" s="2294"/>
      <c r="L33" s="2294"/>
      <c r="M33" s="2294"/>
      <c r="N33" s="2294"/>
      <c r="O33" s="2294"/>
      <c r="P33" s="2294"/>
      <c r="Q33" s="985"/>
      <c r="V33" s="411"/>
    </row>
    <row r="34" spans="1:22" ht="12.75" customHeight="1" x14ac:dyDescent="0.2">
      <c r="A34" s="238"/>
      <c r="V34" s="483"/>
    </row>
    <row r="35" spans="1:22" x14ac:dyDescent="0.2">
      <c r="A35" s="238"/>
      <c r="V35" s="412"/>
    </row>
    <row r="53" spans="3:13" x14ac:dyDescent="0.2">
      <c r="C53" s="961"/>
    </row>
    <row r="55" spans="3:13" x14ac:dyDescent="0.2">
      <c r="C55" s="961"/>
    </row>
    <row r="57" spans="3:13" x14ac:dyDescent="0.2">
      <c r="C57" s="961" t="s">
        <v>5203</v>
      </c>
    </row>
    <row r="58" spans="3:13" x14ac:dyDescent="0.2">
      <c r="E58" s="961"/>
    </row>
    <row r="59" spans="3:13" ht="51" customHeight="1" x14ac:dyDescent="0.2">
      <c r="C59" s="974"/>
      <c r="D59" s="1417" t="s">
        <v>1518</v>
      </c>
      <c r="E59" s="1417" t="s">
        <v>4098</v>
      </c>
      <c r="F59" s="2295" t="s">
        <v>4099</v>
      </c>
      <c r="G59" s="2295"/>
      <c r="H59" s="2295" t="s">
        <v>4100</v>
      </c>
      <c r="I59" s="2295"/>
      <c r="J59" s="1417" t="s">
        <v>1519</v>
      </c>
      <c r="K59" s="2295" t="s">
        <v>1520</v>
      </c>
      <c r="L59" s="2295"/>
      <c r="M59" s="1417" t="s">
        <v>1521</v>
      </c>
    </row>
    <row r="60" spans="3:13" ht="23.25" customHeight="1" x14ac:dyDescent="0.2">
      <c r="C60" s="1417" t="s">
        <v>1516</v>
      </c>
      <c r="D60" s="1414">
        <f>+D20</f>
        <v>98.98</v>
      </c>
      <c r="E60" s="1414">
        <f>+G20</f>
        <v>86.6</v>
      </c>
      <c r="F60" s="2297">
        <f>+J20</f>
        <v>95.58</v>
      </c>
      <c r="G60" s="2297"/>
      <c r="H60" s="2297">
        <f>+M20</f>
        <v>79.88</v>
      </c>
      <c r="I60" s="2297"/>
      <c r="J60" s="1414">
        <f>+P20</f>
        <v>91.07</v>
      </c>
      <c r="K60" s="2297">
        <f>+S20</f>
        <v>97.87</v>
      </c>
      <c r="L60" s="2297"/>
      <c r="M60" s="1414">
        <f>+V20</f>
        <v>88.29</v>
      </c>
    </row>
    <row r="61" spans="3:13" ht="32.25" customHeight="1" x14ac:dyDescent="0.2">
      <c r="C61" s="975" t="s">
        <v>4101</v>
      </c>
      <c r="D61" s="1414">
        <f>+E20</f>
        <v>99.1</v>
      </c>
      <c r="E61" s="1414">
        <f>+H20</f>
        <v>83.9</v>
      </c>
      <c r="F61" s="2297">
        <f>+K20</f>
        <v>90.99</v>
      </c>
      <c r="G61" s="2297"/>
      <c r="H61" s="2297">
        <f>+N20</f>
        <v>81.42</v>
      </c>
      <c r="I61" s="2297"/>
      <c r="J61" s="1414">
        <f>+Q20</f>
        <v>97.86</v>
      </c>
      <c r="K61" s="2297">
        <f>+T20</f>
        <v>98.31</v>
      </c>
      <c r="L61" s="2297"/>
      <c r="M61" s="1414">
        <f>+W20</f>
        <v>91.44</v>
      </c>
    </row>
    <row r="62" spans="3:13" x14ac:dyDescent="0.2">
      <c r="C62" s="1515"/>
      <c r="D62" s="1515"/>
      <c r="E62" s="1515"/>
      <c r="F62" s="1515"/>
      <c r="G62" s="1515"/>
      <c r="H62" s="1515"/>
      <c r="I62" s="1515"/>
      <c r="J62" s="1515"/>
      <c r="K62" s="1515"/>
      <c r="L62" s="1515"/>
      <c r="M62" s="1515"/>
    </row>
    <row r="63" spans="3:13" x14ac:dyDescent="0.2">
      <c r="C63" s="804"/>
      <c r="D63" s="804"/>
      <c r="E63" s="804"/>
      <c r="F63" s="804"/>
      <c r="G63" s="804"/>
      <c r="H63" s="804"/>
      <c r="I63" s="804"/>
      <c r="J63" s="804"/>
      <c r="K63" s="804"/>
      <c r="L63" s="804"/>
      <c r="M63" s="804"/>
    </row>
  </sheetData>
  <mergeCells count="36">
    <mergeCell ref="F60:G60"/>
    <mergeCell ref="H60:I60"/>
    <mergeCell ref="K60:L60"/>
    <mergeCell ref="F61:G61"/>
    <mergeCell ref="H61:I61"/>
    <mergeCell ref="K61:L61"/>
    <mergeCell ref="C27:W27"/>
    <mergeCell ref="C29:S29"/>
    <mergeCell ref="C33:P33"/>
    <mergeCell ref="F59:G59"/>
    <mergeCell ref="H59:I59"/>
    <mergeCell ref="K59:L59"/>
    <mergeCell ref="C28:W28"/>
    <mergeCell ref="C30:S30"/>
    <mergeCell ref="C26:W26"/>
    <mergeCell ref="A6:B6"/>
    <mergeCell ref="C6:W6"/>
    <mergeCell ref="C9:W9"/>
    <mergeCell ref="C10:C11"/>
    <mergeCell ref="D10:E10"/>
    <mergeCell ref="G10:H10"/>
    <mergeCell ref="J10:K10"/>
    <mergeCell ref="M10:N10"/>
    <mergeCell ref="P10:Q10"/>
    <mergeCell ref="S10:T10"/>
    <mergeCell ref="V10:W10"/>
    <mergeCell ref="C23:W23"/>
    <mergeCell ref="C24:W24"/>
    <mergeCell ref="C25:W25"/>
    <mergeCell ref="A5:B5"/>
    <mergeCell ref="C5:W5"/>
    <mergeCell ref="C1:D1"/>
    <mergeCell ref="A3:B3"/>
    <mergeCell ref="C3:W3"/>
    <mergeCell ref="A4:B4"/>
    <mergeCell ref="C4:W4"/>
  </mergeCells>
  <hyperlinks>
    <hyperlink ref="A1" location="'ODS 4.'!A1" display="REGRESAR"/>
    <hyperlink ref="C1" location="'Metadato 4.a.1'!A1" display="VER METADATO"/>
  </hyperlinks>
  <pageMargins left="0.17" right="0.17" top="0.17" bottom="0.17" header="0.3" footer="0.17"/>
  <pageSetup scale="67" fitToHeight="0" orientation="landscape" r:id="rId1"/>
  <rowBreaks count="1" manualBreakCount="1">
    <brk id="31" max="16383" man="1"/>
  </rowBreaks>
  <drawing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8">
    <tabColor theme="1" tint="0.499984740745262"/>
  </sheetPr>
  <dimension ref="A1:F43"/>
  <sheetViews>
    <sheetView showGridLines="0" zoomScaleNormal="100" workbookViewId="0">
      <pane ySplit="1" topLeftCell="A2" activePane="bottomLeft" state="frozen"/>
      <selection pane="bottomLeft" activeCell="B1" sqref="B1"/>
    </sheetView>
  </sheetViews>
  <sheetFormatPr baseColWidth="10" defaultRowHeight="15" x14ac:dyDescent="0.25"/>
  <cols>
    <col min="1" max="1" width="11" customWidth="1"/>
    <col min="2" max="2" width="22" customWidth="1"/>
    <col min="3" max="3" width="11.28515625" customWidth="1"/>
    <col min="4" max="4" width="81.85546875" customWidth="1"/>
    <col min="5" max="5" width="11.140625" customWidth="1"/>
    <col min="6" max="6" width="7.140625" customWidth="1"/>
  </cols>
  <sheetData>
    <row r="1" spans="1:6" x14ac:dyDescent="0.25">
      <c r="A1" s="903"/>
      <c r="B1" s="1052" t="s">
        <v>730</v>
      </c>
      <c r="C1" s="903"/>
      <c r="D1" s="903"/>
      <c r="E1" s="903"/>
      <c r="F1" s="903"/>
    </row>
    <row r="2" spans="1:6" ht="15.75" thickBot="1" x14ac:dyDescent="0.3">
      <c r="A2" s="903"/>
      <c r="B2" s="903"/>
      <c r="C2" s="903"/>
      <c r="D2" s="903"/>
      <c r="E2" s="903"/>
      <c r="F2" s="903"/>
    </row>
    <row r="3" spans="1:6" ht="21.75" thickBot="1" x14ac:dyDescent="0.3">
      <c r="A3" s="903"/>
      <c r="B3" s="2081" t="s">
        <v>766</v>
      </c>
      <c r="C3" s="2081"/>
      <c r="D3" s="2081"/>
      <c r="E3" s="903"/>
      <c r="F3" s="47" t="s">
        <v>767</v>
      </c>
    </row>
    <row r="4" spans="1:6" ht="30" x14ac:dyDescent="0.25">
      <c r="A4" s="93"/>
      <c r="B4" s="2082" t="s">
        <v>856</v>
      </c>
      <c r="C4" s="2082"/>
      <c r="D4" s="910" t="s">
        <v>24</v>
      </c>
      <c r="E4" s="903"/>
      <c r="F4" s="903"/>
    </row>
    <row r="5" spans="1:6" ht="45" x14ac:dyDescent="0.25">
      <c r="A5" s="903"/>
      <c r="B5" s="2082" t="s">
        <v>4102</v>
      </c>
      <c r="C5" s="2082"/>
      <c r="D5" s="910" t="s">
        <v>135</v>
      </c>
      <c r="E5" s="903"/>
      <c r="F5" s="903"/>
    </row>
    <row r="6" spans="1:6" x14ac:dyDescent="0.25">
      <c r="A6" s="903"/>
      <c r="B6" s="2082" t="s">
        <v>770</v>
      </c>
      <c r="C6" s="2082"/>
      <c r="D6" s="911" t="s">
        <v>220</v>
      </c>
      <c r="E6" s="903"/>
      <c r="F6" s="903"/>
    </row>
    <row r="7" spans="1:6" ht="75" x14ac:dyDescent="0.25">
      <c r="A7" s="903"/>
      <c r="B7" s="2083" t="s">
        <v>771</v>
      </c>
      <c r="C7" s="2083"/>
      <c r="D7" s="912" t="s">
        <v>221</v>
      </c>
      <c r="E7" s="903"/>
      <c r="F7" s="903"/>
    </row>
    <row r="8" spans="1:6" s="902" customFormat="1" x14ac:dyDescent="0.25">
      <c r="A8" s="903"/>
      <c r="B8" s="2083" t="s">
        <v>4617</v>
      </c>
      <c r="C8" s="2083"/>
      <c r="D8" s="1285" t="s">
        <v>4680</v>
      </c>
      <c r="E8" s="903"/>
      <c r="F8" s="903"/>
    </row>
    <row r="9" spans="1:6" x14ac:dyDescent="0.25">
      <c r="A9" s="903"/>
      <c r="B9" s="913"/>
      <c r="C9" s="913"/>
      <c r="D9" s="913"/>
      <c r="E9" s="903"/>
      <c r="F9" s="903"/>
    </row>
    <row r="10" spans="1:6" x14ac:dyDescent="0.25">
      <c r="A10" s="903"/>
      <c r="B10" s="2081" t="s">
        <v>772</v>
      </c>
      <c r="C10" s="2081"/>
      <c r="D10" s="2081"/>
      <c r="E10" s="903"/>
      <c r="F10" s="903"/>
    </row>
    <row r="11" spans="1:6" x14ac:dyDescent="0.25">
      <c r="A11" s="903"/>
      <c r="B11" s="2093" t="s">
        <v>773</v>
      </c>
      <c r="C11" s="2094"/>
      <c r="D11" s="910" t="s">
        <v>841</v>
      </c>
      <c r="E11" s="903"/>
      <c r="F11" s="903"/>
    </row>
    <row r="12" spans="1:6" ht="45" x14ac:dyDescent="0.25">
      <c r="A12" s="903"/>
      <c r="B12" s="2095" t="s">
        <v>775</v>
      </c>
      <c r="C12" s="2095"/>
      <c r="D12" s="161" t="s">
        <v>1511</v>
      </c>
      <c r="E12" s="903"/>
      <c r="F12" s="903"/>
    </row>
    <row r="13" spans="1:6" x14ac:dyDescent="0.25">
      <c r="A13" s="903"/>
      <c r="B13" s="2082" t="s">
        <v>776</v>
      </c>
      <c r="C13" s="2082"/>
      <c r="D13" s="915" t="s">
        <v>1392</v>
      </c>
      <c r="E13" s="903"/>
      <c r="F13" s="903"/>
    </row>
    <row r="14" spans="1:6" x14ac:dyDescent="0.25">
      <c r="A14" s="903"/>
      <c r="B14" s="2082" t="s">
        <v>777</v>
      </c>
      <c r="C14" s="2096"/>
      <c r="D14" s="915" t="s">
        <v>10</v>
      </c>
      <c r="E14" s="903"/>
      <c r="F14" s="903"/>
    </row>
    <row r="15" spans="1:6" ht="270" x14ac:dyDescent="0.25">
      <c r="A15" s="903"/>
      <c r="B15" s="2082" t="s">
        <v>778</v>
      </c>
      <c r="C15" s="2082"/>
      <c r="D15" s="964" t="s">
        <v>4417</v>
      </c>
      <c r="E15" s="903"/>
      <c r="F15" s="903"/>
    </row>
    <row r="16" spans="1:6" ht="270" x14ac:dyDescent="0.25">
      <c r="A16" s="903"/>
      <c r="B16" s="2082"/>
      <c r="C16" s="2082"/>
      <c r="D16" s="964" t="s">
        <v>5205</v>
      </c>
      <c r="E16" s="903"/>
      <c r="F16" s="903"/>
    </row>
    <row r="17" spans="1:6" ht="113.25" customHeight="1" x14ac:dyDescent="0.25">
      <c r="A17" s="903"/>
      <c r="B17" s="2082" t="s">
        <v>779</v>
      </c>
      <c r="C17" s="2082"/>
      <c r="D17" s="965" t="s">
        <v>4106</v>
      </c>
      <c r="E17" s="903"/>
      <c r="F17" s="903"/>
    </row>
    <row r="18" spans="1:6" x14ac:dyDescent="0.25">
      <c r="A18" s="903"/>
      <c r="B18" s="2082" t="s">
        <v>780</v>
      </c>
      <c r="C18" s="2082"/>
      <c r="D18" s="143" t="s">
        <v>857</v>
      </c>
      <c r="E18" s="903"/>
      <c r="F18" s="903"/>
    </row>
    <row r="19" spans="1:6" x14ac:dyDescent="0.25">
      <c r="A19" s="903"/>
      <c r="B19" s="2083" t="s">
        <v>782</v>
      </c>
      <c r="C19" s="2083"/>
      <c r="D19" s="910"/>
      <c r="E19" s="903"/>
      <c r="F19" s="903"/>
    </row>
    <row r="20" spans="1:6" ht="30" customHeight="1" x14ac:dyDescent="0.25">
      <c r="A20" s="903"/>
      <c r="B20" s="2084" t="s">
        <v>783</v>
      </c>
      <c r="C20" s="2085"/>
      <c r="D20" s="143" t="s">
        <v>4103</v>
      </c>
      <c r="E20" s="903"/>
      <c r="F20" s="903"/>
    </row>
    <row r="21" spans="1:6" x14ac:dyDescent="0.25">
      <c r="A21" s="903"/>
      <c r="B21" s="2082" t="s">
        <v>784</v>
      </c>
      <c r="C21" s="2082"/>
      <c r="D21" s="145" t="s">
        <v>824</v>
      </c>
      <c r="E21" s="903"/>
      <c r="F21" s="903"/>
    </row>
    <row r="22" spans="1:6" x14ac:dyDescent="0.25">
      <c r="A22" s="903"/>
      <c r="B22" s="2086" t="s">
        <v>786</v>
      </c>
      <c r="C22" s="918" t="s">
        <v>787</v>
      </c>
      <c r="D22" s="910"/>
      <c r="E22" s="903"/>
      <c r="F22" s="903"/>
    </row>
    <row r="23" spans="1:6" ht="30" x14ac:dyDescent="0.25">
      <c r="A23" s="903"/>
      <c r="B23" s="2087"/>
      <c r="C23" s="1390" t="s">
        <v>789</v>
      </c>
      <c r="D23" s="970" t="s">
        <v>4104</v>
      </c>
      <c r="E23" s="903"/>
      <c r="F23" s="903"/>
    </row>
    <row r="24" spans="1:6" x14ac:dyDescent="0.25">
      <c r="A24" s="903"/>
      <c r="B24" s="2088" t="s">
        <v>791</v>
      </c>
      <c r="C24" s="2088"/>
      <c r="D24" s="143" t="s">
        <v>827</v>
      </c>
      <c r="E24" s="903"/>
      <c r="F24" s="903"/>
    </row>
    <row r="25" spans="1:6" x14ac:dyDescent="0.25">
      <c r="A25" s="903"/>
      <c r="B25" s="2088" t="s">
        <v>793</v>
      </c>
      <c r="C25" s="2088"/>
      <c r="D25" s="146" t="s">
        <v>1414</v>
      </c>
      <c r="E25" s="903"/>
      <c r="F25" s="903"/>
    </row>
    <row r="26" spans="1:6" x14ac:dyDescent="0.25">
      <c r="A26" s="903"/>
      <c r="B26" s="2082" t="s">
        <v>795</v>
      </c>
      <c r="C26" s="2082"/>
      <c r="D26" s="917" t="s">
        <v>11</v>
      </c>
      <c r="E26" s="903"/>
      <c r="F26" s="903"/>
    </row>
    <row r="27" spans="1:6" ht="15" customHeight="1" x14ac:dyDescent="0.25">
      <c r="A27" s="903"/>
      <c r="B27" s="2083" t="s">
        <v>797</v>
      </c>
      <c r="C27" s="2083"/>
      <c r="D27" s="910" t="s">
        <v>4105</v>
      </c>
      <c r="E27" s="903"/>
      <c r="F27" s="903"/>
    </row>
    <row r="28" spans="1:6" x14ac:dyDescent="0.25">
      <c r="A28" s="903"/>
      <c r="B28" s="2089" t="s">
        <v>799</v>
      </c>
      <c r="C28" s="2090"/>
      <c r="D28" s="910"/>
      <c r="E28" s="903"/>
      <c r="F28" s="903"/>
    </row>
    <row r="29" spans="1:6" x14ac:dyDescent="0.25">
      <c r="A29" s="903"/>
      <c r="B29" s="1391" t="s">
        <v>800</v>
      </c>
      <c r="C29" s="1392"/>
      <c r="D29" s="910"/>
      <c r="E29" s="903"/>
      <c r="F29" s="903"/>
    </row>
    <row r="30" spans="1:6" x14ac:dyDescent="0.25">
      <c r="A30" s="903"/>
      <c r="B30" s="2091" t="s">
        <v>801</v>
      </c>
      <c r="C30" s="2092"/>
      <c r="D30" s="921"/>
      <c r="E30" s="903"/>
      <c r="F30" s="903"/>
    </row>
    <row r="31" spans="1:6" x14ac:dyDescent="0.25">
      <c r="A31" s="903"/>
      <c r="B31" s="922"/>
      <c r="C31" s="922"/>
      <c r="D31" s="923"/>
      <c r="E31" s="903"/>
      <c r="F31" s="903"/>
    </row>
    <row r="32" spans="1:6" x14ac:dyDescent="0.25">
      <c r="A32" s="903"/>
      <c r="B32" s="2081" t="s">
        <v>802</v>
      </c>
      <c r="C32" s="2081"/>
      <c r="D32" s="2081"/>
      <c r="E32" s="903"/>
      <c r="F32" s="903"/>
    </row>
    <row r="33" spans="1:6" x14ac:dyDescent="0.25">
      <c r="A33" s="903"/>
      <c r="B33" s="2079" t="s">
        <v>803</v>
      </c>
      <c r="C33" s="2080"/>
      <c r="D33" s="146" t="s">
        <v>1412</v>
      </c>
      <c r="E33" s="903"/>
      <c r="F33" s="903"/>
    </row>
    <row r="34" spans="1:6" x14ac:dyDescent="0.25">
      <c r="A34" s="903"/>
      <c r="B34" s="2079" t="s">
        <v>805</v>
      </c>
      <c r="C34" s="2080"/>
      <c r="D34" s="146" t="s">
        <v>1413</v>
      </c>
      <c r="E34" s="903"/>
      <c r="F34" s="903"/>
    </row>
    <row r="35" spans="1:6" x14ac:dyDescent="0.25">
      <c r="A35" s="903"/>
      <c r="B35" s="2079" t="s">
        <v>807</v>
      </c>
      <c r="C35" s="2080"/>
      <c r="D35" s="146" t="s">
        <v>1414</v>
      </c>
      <c r="E35" s="903"/>
      <c r="F35" s="903"/>
    </row>
    <row r="36" spans="1:6" x14ac:dyDescent="0.25">
      <c r="A36" s="903"/>
      <c r="B36" s="2079" t="s">
        <v>809</v>
      </c>
      <c r="C36" s="2080"/>
      <c r="D36" s="146" t="s">
        <v>1415</v>
      </c>
      <c r="E36" s="903"/>
      <c r="F36" s="903"/>
    </row>
    <row r="37" spans="1:6" x14ac:dyDescent="0.25">
      <c r="A37" s="903"/>
      <c r="B37" s="2079" t="s">
        <v>811</v>
      </c>
      <c r="C37" s="2080"/>
      <c r="D37" s="1514" t="s">
        <v>1416</v>
      </c>
      <c r="E37" s="903"/>
      <c r="F37" s="903"/>
    </row>
    <row r="38" spans="1:6" x14ac:dyDescent="0.25">
      <c r="B38" s="2262"/>
      <c r="C38" s="2263"/>
      <c r="D38" s="2264"/>
    </row>
    <row r="39" spans="1:6" x14ac:dyDescent="0.25">
      <c r="B39" s="2079" t="s">
        <v>803</v>
      </c>
      <c r="C39" s="2080"/>
      <c r="D39" s="234" t="s">
        <v>4062</v>
      </c>
    </row>
    <row r="40" spans="1:6" x14ac:dyDescent="0.25">
      <c r="B40" s="2079" t="s">
        <v>805</v>
      </c>
      <c r="C40" s="2080"/>
      <c r="D40" s="234" t="s">
        <v>4064</v>
      </c>
    </row>
    <row r="41" spans="1:6" x14ac:dyDescent="0.25">
      <c r="B41" s="2079" t="s">
        <v>807</v>
      </c>
      <c r="C41" s="2080"/>
      <c r="D41" s="348" t="s">
        <v>1414</v>
      </c>
    </row>
    <row r="42" spans="1:6" x14ac:dyDescent="0.25">
      <c r="B42" s="2079" t="s">
        <v>809</v>
      </c>
      <c r="C42" s="2080"/>
      <c r="D42" s="234" t="s">
        <v>5202</v>
      </c>
    </row>
    <row r="43" spans="1:6" x14ac:dyDescent="0.25">
      <c r="B43" s="2079" t="s">
        <v>811</v>
      </c>
      <c r="C43" s="2080"/>
      <c r="D43" s="234" t="s">
        <v>4063</v>
      </c>
    </row>
  </sheetData>
  <mergeCells count="37">
    <mergeCell ref="B43:C43"/>
    <mergeCell ref="B38:D38"/>
    <mergeCell ref="B39:C39"/>
    <mergeCell ref="B40:C40"/>
    <mergeCell ref="B41:C41"/>
    <mergeCell ref="B42:C42"/>
    <mergeCell ref="B37:C37"/>
    <mergeCell ref="B24:C24"/>
    <mergeCell ref="B25:C25"/>
    <mergeCell ref="B26:C26"/>
    <mergeCell ref="B27:C27"/>
    <mergeCell ref="B28:C28"/>
    <mergeCell ref="B30:C30"/>
    <mergeCell ref="B32:D32"/>
    <mergeCell ref="B33:C33"/>
    <mergeCell ref="B34:C34"/>
    <mergeCell ref="B35:C35"/>
    <mergeCell ref="B36:C36"/>
    <mergeCell ref="B22:B23"/>
    <mergeCell ref="B11:C11"/>
    <mergeCell ref="B12:C12"/>
    <mergeCell ref="B13:C13"/>
    <mergeCell ref="B14:C14"/>
    <mergeCell ref="B17:C17"/>
    <mergeCell ref="B18:C18"/>
    <mergeCell ref="B19:C19"/>
    <mergeCell ref="B20:C20"/>
    <mergeCell ref="B21:C21"/>
    <mergeCell ref="B15:C15"/>
    <mergeCell ref="B16:C16"/>
    <mergeCell ref="B10:D10"/>
    <mergeCell ref="B3:D3"/>
    <mergeCell ref="B4:C4"/>
    <mergeCell ref="B5:C5"/>
    <mergeCell ref="B6:C6"/>
    <mergeCell ref="B7:C7"/>
    <mergeCell ref="B8:C8"/>
  </mergeCells>
  <dataValidations count="7">
    <dataValidation type="list" allowBlank="1" showInputMessage="1" showErrorMessage="1" sqref="D26">
      <formula1>Tipo_operación</formula1>
    </dataValidation>
    <dataValidation type="list" allowBlank="1" showInputMessage="1" showErrorMessage="1" sqref="D14">
      <formula1>Tipo_indicador</formula1>
    </dataValidation>
    <dataValidation type="list" allowBlank="1" showInputMessage="1" showErrorMessage="1" sqref="D7:D8">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4.a.1'!A1" display="REGRESAR"/>
    <hyperlink ref="D37" r:id="rId1"/>
    <hyperlink ref="D8" r:id="rId2"/>
  </hyperlinks>
  <pageMargins left="0.7" right="0.7" top="0.75" bottom="0.75" header="0.3" footer="0.3"/>
  <drawing r:id="rId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9">
    <tabColor rgb="FF7030A0"/>
  </sheetPr>
  <dimension ref="A1:R29"/>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140625" style="26" customWidth="1"/>
    <col min="3" max="3" width="12.140625" style="165" customWidth="1"/>
    <col min="4" max="5" width="12.140625" style="26" customWidth="1"/>
    <col min="6" max="16384" width="11.42578125" style="26"/>
  </cols>
  <sheetData>
    <row r="1" spans="1:18" ht="15" x14ac:dyDescent="0.25">
      <c r="A1" s="70" t="s">
        <v>730</v>
      </c>
      <c r="B1" s="121"/>
      <c r="C1" s="2077" t="s">
        <v>830</v>
      </c>
      <c r="D1" s="2077"/>
    </row>
    <row r="3" spans="1:18" ht="12.75" customHeight="1" x14ac:dyDescent="0.2">
      <c r="A3" s="2256" t="s">
        <v>732</v>
      </c>
      <c r="B3" s="2256"/>
      <c r="C3" s="2256" t="s">
        <v>1400</v>
      </c>
      <c r="D3" s="2256"/>
      <c r="E3" s="2256"/>
      <c r="F3" s="2256"/>
      <c r="G3" s="2256"/>
      <c r="H3" s="2256"/>
      <c r="I3" s="2256"/>
      <c r="J3" s="2256"/>
      <c r="K3" s="2256"/>
      <c r="L3" s="2256"/>
      <c r="M3" s="2256"/>
      <c r="N3" s="2256"/>
      <c r="O3" s="2256"/>
      <c r="P3" s="2256"/>
      <c r="Q3" s="2256"/>
      <c r="R3" s="2256"/>
    </row>
    <row r="4" spans="1:18" ht="42.75" customHeight="1" x14ac:dyDescent="0.2">
      <c r="A4" s="2256" t="s">
        <v>733</v>
      </c>
      <c r="B4" s="2256"/>
      <c r="C4" s="2257" t="s">
        <v>1522</v>
      </c>
      <c r="D4" s="2257"/>
      <c r="E4" s="2257"/>
      <c r="F4" s="2257"/>
      <c r="G4" s="2257"/>
      <c r="H4" s="2257"/>
      <c r="I4" s="2257"/>
      <c r="J4" s="2257"/>
      <c r="K4" s="2257"/>
      <c r="L4" s="2257"/>
      <c r="M4" s="2257"/>
      <c r="N4" s="2257"/>
      <c r="O4" s="2257"/>
      <c r="P4" s="2257"/>
      <c r="Q4" s="2257"/>
      <c r="R4" s="2257"/>
    </row>
    <row r="5" spans="1:18" ht="15" customHeight="1" x14ac:dyDescent="0.2">
      <c r="A5" s="2256" t="s">
        <v>735</v>
      </c>
      <c r="B5" s="2256"/>
      <c r="C5" s="2257" t="s">
        <v>1523</v>
      </c>
      <c r="D5" s="2257"/>
      <c r="E5" s="2257"/>
      <c r="F5" s="2257"/>
      <c r="G5" s="2257"/>
      <c r="H5" s="2257"/>
      <c r="I5" s="2257"/>
      <c r="J5" s="2257"/>
      <c r="K5" s="2257"/>
      <c r="L5" s="2257"/>
      <c r="M5" s="2257"/>
      <c r="N5" s="2257"/>
      <c r="O5" s="2257"/>
      <c r="P5" s="2257"/>
      <c r="Q5" s="2257"/>
      <c r="R5" s="2257"/>
    </row>
    <row r="6" spans="1:18" ht="12.75" x14ac:dyDescent="0.2">
      <c r="A6" s="2256" t="s">
        <v>815</v>
      </c>
      <c r="B6" s="2256"/>
      <c r="C6" s="2256" t="s">
        <v>862</v>
      </c>
      <c r="D6" s="2256"/>
      <c r="E6" s="2256"/>
      <c r="F6" s="2256"/>
      <c r="G6" s="2256"/>
      <c r="H6" s="2256"/>
      <c r="I6" s="2256"/>
      <c r="J6" s="2256"/>
      <c r="K6" s="2256"/>
      <c r="L6" s="2256"/>
      <c r="M6" s="2256"/>
      <c r="N6" s="2256"/>
      <c r="O6" s="2256"/>
      <c r="P6" s="2256"/>
      <c r="Q6" s="2256"/>
      <c r="R6" s="2256"/>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sheetData>
  <mergeCells count="10">
    <mergeCell ref="A6:B6"/>
    <mergeCell ref="C6:R6"/>
    <mergeCell ref="C9:P10"/>
    <mergeCell ref="C1:D1"/>
    <mergeCell ref="A3:B3"/>
    <mergeCell ref="C3:R3"/>
    <mergeCell ref="A4:B4"/>
    <mergeCell ref="C4:R4"/>
    <mergeCell ref="A5:B5"/>
    <mergeCell ref="C5:R5"/>
  </mergeCells>
  <hyperlinks>
    <hyperlink ref="A1" location="'ODS 4.'!A1" display="REGRESAR"/>
    <hyperlink ref="C1" location="'Metadato 4.b.1'!A1" display="VER METADATO"/>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0">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913</v>
      </c>
    </row>
    <row r="4" spans="1:6" ht="30" x14ac:dyDescent="0.25">
      <c r="A4" s="48"/>
      <c r="B4" s="2082" t="s">
        <v>856</v>
      </c>
      <c r="C4" s="2082"/>
      <c r="D4" s="49" t="s">
        <v>24</v>
      </c>
    </row>
    <row r="5" spans="1:6" ht="90" x14ac:dyDescent="0.25">
      <c r="B5" s="2082" t="s">
        <v>769</v>
      </c>
      <c r="C5" s="2082"/>
      <c r="D5" s="49" t="s">
        <v>138</v>
      </c>
    </row>
    <row r="6" spans="1:6" ht="15" x14ac:dyDescent="0.25">
      <c r="B6" s="2082" t="s">
        <v>770</v>
      </c>
      <c r="C6" s="2082"/>
      <c r="D6" s="50" t="s">
        <v>223</v>
      </c>
    </row>
    <row r="7" spans="1:6" ht="30" x14ac:dyDescent="0.25">
      <c r="B7" s="2083" t="s">
        <v>771</v>
      </c>
      <c r="C7" s="2083"/>
      <c r="D7" s="94" t="s">
        <v>224</v>
      </c>
    </row>
    <row r="8" spans="1:6" ht="15" x14ac:dyDescent="0.25">
      <c r="B8" s="2084" t="s">
        <v>4617</v>
      </c>
      <c r="C8" s="2085"/>
      <c r="D8" s="1285" t="s">
        <v>4681</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914</v>
      </c>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45" x14ac:dyDescent="0.25">
      <c r="B28" s="62" t="s">
        <v>800</v>
      </c>
      <c r="C28" s="63"/>
      <c r="D28" s="57" t="s">
        <v>1524</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4.b.1'!A1" display="REGRESAR"/>
    <hyperlink ref="D8" r:id="rId1"/>
  </hyperlinks>
  <pageMargins left="0.7" right="0.7" top="0.75" bottom="0.75" header="0.3" footer="0.3"/>
  <pageSetup orientation="portrait"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1"/>
  <dimension ref="A1:AD61"/>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3.140625" style="903" customWidth="1"/>
    <col min="2" max="2" width="10.7109375" style="903" customWidth="1"/>
    <col min="3" max="6" width="9.42578125" style="903" customWidth="1"/>
    <col min="7" max="7" width="1.7109375" style="903" customWidth="1"/>
    <col min="8" max="10" width="9.42578125" style="903" customWidth="1"/>
    <col min="11" max="11" width="1.7109375" style="903" customWidth="1"/>
    <col min="12" max="14" width="9.42578125" style="903" customWidth="1"/>
    <col min="15" max="15" width="1.7109375" style="903" customWidth="1"/>
    <col min="16" max="23" width="9.42578125" style="903" customWidth="1"/>
    <col min="24" max="16384" width="11.42578125" style="903"/>
  </cols>
  <sheetData>
    <row r="1" spans="1:18" ht="15" x14ac:dyDescent="0.25">
      <c r="A1" s="959" t="s">
        <v>730</v>
      </c>
      <c r="C1" s="2077" t="s">
        <v>830</v>
      </c>
      <c r="D1" s="2077"/>
    </row>
    <row r="3" spans="1:18" ht="16.5" customHeight="1" x14ac:dyDescent="0.2">
      <c r="A3" s="2256" t="s">
        <v>732</v>
      </c>
      <c r="B3" s="2256"/>
      <c r="C3" s="2298" t="s">
        <v>1400</v>
      </c>
      <c r="D3" s="2298"/>
      <c r="E3" s="2298"/>
      <c r="F3" s="2298"/>
      <c r="G3" s="2298"/>
      <c r="H3" s="2298"/>
      <c r="I3" s="2298"/>
      <c r="J3" s="2298"/>
      <c r="K3" s="2298"/>
      <c r="L3" s="2298"/>
      <c r="M3" s="2298"/>
      <c r="N3" s="2298"/>
      <c r="O3" s="2298"/>
      <c r="P3" s="2298"/>
      <c r="Q3" s="2298"/>
      <c r="R3" s="2298"/>
    </row>
    <row r="4" spans="1:18" ht="31.5" customHeight="1" x14ac:dyDescent="0.2">
      <c r="A4" s="2256" t="s">
        <v>733</v>
      </c>
      <c r="B4" s="2256"/>
      <c r="C4" s="2298" t="s">
        <v>141</v>
      </c>
      <c r="D4" s="2298"/>
      <c r="E4" s="2298"/>
      <c r="F4" s="2298"/>
      <c r="G4" s="2298"/>
      <c r="H4" s="2298"/>
      <c r="I4" s="2298"/>
      <c r="J4" s="2298"/>
      <c r="K4" s="2298"/>
      <c r="L4" s="2298"/>
      <c r="M4" s="2298"/>
      <c r="N4" s="2298"/>
      <c r="O4" s="2298"/>
      <c r="P4" s="2298"/>
      <c r="Q4" s="2298"/>
      <c r="R4" s="2298"/>
    </row>
    <row r="5" spans="1:18" ht="41.25" customHeight="1" x14ac:dyDescent="0.2">
      <c r="A5" s="2257" t="s">
        <v>735</v>
      </c>
      <c r="B5" s="2257"/>
      <c r="C5" s="2298" t="s">
        <v>1525</v>
      </c>
      <c r="D5" s="2298"/>
      <c r="E5" s="2298"/>
      <c r="F5" s="2298"/>
      <c r="G5" s="2298"/>
      <c r="H5" s="2298"/>
      <c r="I5" s="2298"/>
      <c r="J5" s="2298"/>
      <c r="K5" s="2298"/>
      <c r="L5" s="2298"/>
      <c r="M5" s="2298"/>
      <c r="N5" s="2298"/>
      <c r="O5" s="2298"/>
      <c r="P5" s="2298"/>
      <c r="Q5" s="2298"/>
      <c r="R5" s="2298"/>
    </row>
    <row r="6" spans="1:18" ht="28.5" customHeight="1" x14ac:dyDescent="0.2">
      <c r="A6" s="2257" t="s">
        <v>815</v>
      </c>
      <c r="B6" s="2257"/>
      <c r="C6" s="2298" t="s">
        <v>4111</v>
      </c>
      <c r="D6" s="2298"/>
      <c r="E6" s="2298"/>
      <c r="F6" s="2298"/>
      <c r="G6" s="2298"/>
      <c r="H6" s="2298"/>
      <c r="I6" s="2298"/>
      <c r="J6" s="2298"/>
      <c r="K6" s="2298"/>
      <c r="L6" s="2298"/>
      <c r="M6" s="2298"/>
      <c r="N6" s="2298"/>
      <c r="O6" s="2298"/>
      <c r="P6" s="2298"/>
      <c r="Q6" s="2298"/>
      <c r="R6" s="2298"/>
    </row>
    <row r="8" spans="1:18" ht="21" customHeight="1" x14ac:dyDescent="0.25">
      <c r="C8" s="2299" t="s">
        <v>5197</v>
      </c>
      <c r="D8" s="2299"/>
      <c r="E8" s="2299"/>
      <c r="F8" s="2299"/>
      <c r="G8" s="2299"/>
      <c r="H8" s="2299"/>
      <c r="I8" s="2299"/>
      <c r="J8" s="2299"/>
      <c r="K8" s="2299"/>
      <c r="L8" s="2299"/>
      <c r="M8" s="2299"/>
      <c r="N8" s="2299"/>
      <c r="O8" s="2299"/>
      <c r="P8" s="2299"/>
      <c r="Q8" s="2299"/>
      <c r="R8" s="2299"/>
    </row>
    <row r="9" spans="1:18" ht="17.25" customHeight="1" x14ac:dyDescent="0.2">
      <c r="A9" s="262"/>
      <c r="C9" s="2302" t="s">
        <v>867</v>
      </c>
      <c r="D9" s="2117" t="s">
        <v>4112</v>
      </c>
      <c r="E9" s="2117"/>
      <c r="F9" s="2117"/>
      <c r="G9" s="986"/>
      <c r="H9" s="2117" t="s">
        <v>4423</v>
      </c>
      <c r="I9" s="2117"/>
      <c r="J9" s="2117"/>
      <c r="K9" s="986"/>
      <c r="L9" s="2117" t="s">
        <v>4424</v>
      </c>
      <c r="M9" s="2117"/>
      <c r="N9" s="2117"/>
      <c r="O9" s="986"/>
      <c r="P9" s="2117" t="s">
        <v>4115</v>
      </c>
      <c r="Q9" s="2117"/>
      <c r="R9" s="2117"/>
    </row>
    <row r="10" spans="1:18" ht="17.25" customHeight="1" x14ac:dyDescent="0.2">
      <c r="A10" s="262"/>
      <c r="C10" s="2205"/>
      <c r="D10" s="1389" t="s">
        <v>740</v>
      </c>
      <c r="E10" s="1389" t="s">
        <v>1016</v>
      </c>
      <c r="F10" s="1389" t="s">
        <v>1014</v>
      </c>
      <c r="G10" s="987"/>
      <c r="H10" s="1389" t="s">
        <v>740</v>
      </c>
      <c r="I10" s="1389" t="s">
        <v>1016</v>
      </c>
      <c r="J10" s="1389" t="s">
        <v>1014</v>
      </c>
      <c r="K10" s="987"/>
      <c r="L10" s="1389" t="s">
        <v>740</v>
      </c>
      <c r="M10" s="1389" t="s">
        <v>1016</v>
      </c>
      <c r="N10" s="1389" t="s">
        <v>1014</v>
      </c>
      <c r="O10" s="987"/>
      <c r="P10" s="1389" t="s">
        <v>740</v>
      </c>
      <c r="Q10" s="1389" t="s">
        <v>1016</v>
      </c>
      <c r="R10" s="1389" t="s">
        <v>1014</v>
      </c>
    </row>
    <row r="11" spans="1:18" ht="13.5" customHeight="1" x14ac:dyDescent="0.2">
      <c r="A11" s="262"/>
      <c r="C11" s="988">
        <v>2013</v>
      </c>
      <c r="D11" s="989">
        <v>96.081554635234156</v>
      </c>
      <c r="E11" s="989">
        <v>96.453900709219852</v>
      </c>
      <c r="F11" s="989">
        <v>96.051423324150591</v>
      </c>
      <c r="G11" s="990"/>
      <c r="H11" s="989">
        <v>97.399105599604923</v>
      </c>
      <c r="I11" s="989">
        <v>97.40521645603657</v>
      </c>
      <c r="J11" s="989">
        <v>97.397538864568617</v>
      </c>
      <c r="K11" s="990"/>
      <c r="L11" s="989">
        <v>98.350406386764774</v>
      </c>
      <c r="M11" s="989">
        <v>98.354744196529182</v>
      </c>
      <c r="N11" s="989">
        <v>98.347176776575225</v>
      </c>
      <c r="O11" s="990"/>
      <c r="P11" s="989">
        <v>98.285767234988882</v>
      </c>
      <c r="Q11" s="989">
        <v>98.251748251748253</v>
      </c>
      <c r="R11" s="989">
        <v>98.310810810810807</v>
      </c>
    </row>
    <row r="12" spans="1:18" ht="13.5" customHeight="1" x14ac:dyDescent="0.2">
      <c r="A12" s="262"/>
      <c r="C12" s="988">
        <v>2014</v>
      </c>
      <c r="D12" s="989">
        <v>96.052358196551012</v>
      </c>
      <c r="E12" s="989">
        <v>96.239554317548752</v>
      </c>
      <c r="F12" s="989">
        <v>96.037269869779976</v>
      </c>
      <c r="G12" s="990"/>
      <c r="H12" s="989">
        <v>97.400394806350263</v>
      </c>
      <c r="I12" s="989">
        <v>97.412501702301512</v>
      </c>
      <c r="J12" s="989">
        <v>97.397288988261593</v>
      </c>
      <c r="K12" s="990"/>
      <c r="L12" s="989">
        <v>98.351727794110559</v>
      </c>
      <c r="M12" s="989">
        <v>98.360841058105365</v>
      </c>
      <c r="N12" s="989">
        <v>98.344955053347888</v>
      </c>
      <c r="O12" s="990"/>
      <c r="P12" s="989">
        <v>98.248097681826223</v>
      </c>
      <c r="Q12" s="989">
        <v>98.230272746200285</v>
      </c>
      <c r="R12" s="989">
        <v>98.26127096476381</v>
      </c>
    </row>
    <row r="13" spans="1:18" ht="13.5" customHeight="1" x14ac:dyDescent="0.2">
      <c r="A13" s="262"/>
      <c r="C13" s="988">
        <v>2015</v>
      </c>
      <c r="D13" s="989">
        <v>97.280873416417762</v>
      </c>
      <c r="E13" s="989">
        <v>97.395079594790161</v>
      </c>
      <c r="F13" s="989">
        <v>97.272122421823013</v>
      </c>
      <c r="G13" s="990"/>
      <c r="H13" s="989">
        <v>97.678652708238516</v>
      </c>
      <c r="I13" s="989">
        <v>97.69349051768323</v>
      </c>
      <c r="J13" s="989">
        <v>97.674733457437796</v>
      </c>
      <c r="K13" s="990"/>
      <c r="L13" s="989">
        <v>98.615318044136728</v>
      </c>
      <c r="M13" s="989">
        <v>98.614708863610772</v>
      </c>
      <c r="N13" s="989">
        <v>98.615771812080538</v>
      </c>
      <c r="O13" s="990"/>
      <c r="P13" s="989">
        <v>98.490442201985388</v>
      </c>
      <c r="Q13" s="989">
        <v>98.494090735798707</v>
      </c>
      <c r="R13" s="989">
        <v>98.487685438571219</v>
      </c>
    </row>
    <row r="14" spans="1:18" ht="13.5" customHeight="1" x14ac:dyDescent="0.2">
      <c r="A14" s="263"/>
      <c r="C14" s="988">
        <v>2016</v>
      </c>
      <c r="D14" s="1511">
        <v>96.660268714011522</v>
      </c>
      <c r="E14" s="1511">
        <v>97.218863361547761</v>
      </c>
      <c r="F14" s="1511">
        <v>96.612112999061821</v>
      </c>
      <c r="G14" s="1512"/>
      <c r="H14" s="1511">
        <v>97.48722209633155</v>
      </c>
      <c r="I14" s="1511">
        <v>97.502986857825562</v>
      </c>
      <c r="J14" s="1511">
        <v>97.483012728490763</v>
      </c>
      <c r="K14" s="1512"/>
      <c r="L14" s="1511">
        <v>98.851904592381629</v>
      </c>
      <c r="M14" s="1511">
        <v>98.840125391849526</v>
      </c>
      <c r="N14" s="1511">
        <v>98.860641760967297</v>
      </c>
      <c r="O14" s="1512"/>
      <c r="P14" s="1511">
        <v>98.948354102139305</v>
      </c>
      <c r="Q14" s="1511">
        <v>98.933468765870998</v>
      </c>
      <c r="R14" s="1511">
        <v>98.95937813440321</v>
      </c>
    </row>
    <row r="15" spans="1:18" ht="12.75" x14ac:dyDescent="0.2">
      <c r="A15" s="262"/>
      <c r="C15" s="988">
        <v>2017</v>
      </c>
      <c r="D15" s="1511">
        <v>96.411483253588514</v>
      </c>
      <c r="E15" s="1511">
        <v>96.855345911949684</v>
      </c>
      <c r="F15" s="1511">
        <v>96.376451901121811</v>
      </c>
      <c r="G15" s="1512"/>
      <c r="H15" s="1511">
        <v>97.385974844315356</v>
      </c>
      <c r="I15" s="1511">
        <v>97.399082028951383</v>
      </c>
      <c r="J15" s="1511">
        <v>97.38250855897914</v>
      </c>
      <c r="K15" s="1512"/>
      <c r="L15" s="1511">
        <v>98.893364819187852</v>
      </c>
      <c r="M15" s="1511">
        <v>98.882620958993272</v>
      </c>
      <c r="N15" s="1511">
        <v>98.90136521528396</v>
      </c>
      <c r="O15" s="1512"/>
      <c r="P15" s="1511">
        <v>99.030706622271552</v>
      </c>
      <c r="Q15" s="1511">
        <v>99.026425591098743</v>
      </c>
      <c r="R15" s="1511">
        <v>99.033878655159086</v>
      </c>
    </row>
    <row r="16" spans="1:18" ht="12.75" x14ac:dyDescent="0.2">
      <c r="A16" s="262"/>
      <c r="C16" s="197">
        <v>2018</v>
      </c>
      <c r="D16" s="991">
        <v>96.690839376510795</v>
      </c>
      <c r="E16" s="991">
        <v>97.252090800477902</v>
      </c>
      <c r="F16" s="991">
        <v>96.648745519713259</v>
      </c>
      <c r="G16" s="992"/>
      <c r="H16" s="991">
        <v>97.444371562641905</v>
      </c>
      <c r="I16" s="991">
        <v>97.468809980806142</v>
      </c>
      <c r="J16" s="991">
        <v>97.437863395310202</v>
      </c>
      <c r="K16" s="992"/>
      <c r="L16" s="991">
        <v>99.107714639456944</v>
      </c>
      <c r="M16" s="991">
        <v>99.124380208882783</v>
      </c>
      <c r="N16" s="991">
        <v>99.096385542168676</v>
      </c>
      <c r="O16" s="992"/>
      <c r="P16" s="991">
        <v>99.196249162759543</v>
      </c>
      <c r="Q16" s="991">
        <v>99.219398770968283</v>
      </c>
      <c r="R16" s="991">
        <v>99.180603883713104</v>
      </c>
    </row>
    <row r="17" spans="1:30" ht="27.75" customHeight="1" x14ac:dyDescent="0.2">
      <c r="A17" s="262"/>
      <c r="C17" s="7" t="s">
        <v>1517</v>
      </c>
      <c r="D17" s="42"/>
      <c r="E17" s="42"/>
      <c r="F17" s="42"/>
      <c r="G17" s="42"/>
      <c r="H17" s="42"/>
      <c r="I17" s="42"/>
      <c r="J17" s="42"/>
      <c r="K17" s="42"/>
      <c r="L17" s="42"/>
      <c r="M17" s="42"/>
      <c r="N17" s="42"/>
      <c r="O17" s="42"/>
      <c r="P17" s="42"/>
      <c r="Q17" s="42"/>
      <c r="R17" s="42"/>
    </row>
    <row r="18" spans="1:30" ht="12.75" customHeight="1" x14ac:dyDescent="0.2">
      <c r="A18" s="263"/>
      <c r="C18" s="2300" t="s">
        <v>4418</v>
      </c>
      <c r="D18" s="2300"/>
      <c r="E18" s="2300"/>
      <c r="F18" s="2300"/>
      <c r="G18" s="2300"/>
      <c r="H18" s="2300"/>
      <c r="I18" s="2300"/>
      <c r="J18" s="2300"/>
      <c r="K18" s="2300"/>
      <c r="L18" s="2300"/>
      <c r="M18" s="2300"/>
      <c r="N18" s="2300"/>
      <c r="O18" s="2300"/>
      <c r="P18" s="2300"/>
      <c r="Q18" s="2300"/>
      <c r="R18" s="2300"/>
    </row>
    <row r="19" spans="1:30" ht="26.25" customHeight="1" x14ac:dyDescent="0.2">
      <c r="A19" s="262"/>
      <c r="C19" s="2300" t="s">
        <v>4419</v>
      </c>
      <c r="D19" s="2300"/>
      <c r="E19" s="2300"/>
      <c r="F19" s="2300"/>
      <c r="G19" s="2300"/>
      <c r="H19" s="2300"/>
      <c r="I19" s="2300"/>
      <c r="J19" s="2300"/>
      <c r="K19" s="2300"/>
      <c r="L19" s="2300"/>
      <c r="M19" s="2300"/>
      <c r="N19" s="2300"/>
      <c r="O19" s="2300"/>
      <c r="P19" s="2300"/>
      <c r="Q19" s="2300"/>
      <c r="R19" s="2300"/>
    </row>
    <row r="20" spans="1:30" ht="26.25" customHeight="1" x14ac:dyDescent="0.2">
      <c r="A20" s="262"/>
      <c r="C20" s="2300" t="s">
        <v>4420</v>
      </c>
      <c r="D20" s="2300"/>
      <c r="E20" s="2300"/>
      <c r="F20" s="2300"/>
      <c r="G20" s="2300"/>
      <c r="H20" s="2300"/>
      <c r="I20" s="2300"/>
      <c r="J20" s="2300"/>
      <c r="K20" s="2300"/>
      <c r="L20" s="2300"/>
      <c r="M20" s="2300"/>
      <c r="N20" s="2300"/>
      <c r="O20" s="2300"/>
      <c r="P20" s="2300"/>
      <c r="Q20" s="2300"/>
      <c r="R20" s="2300"/>
    </row>
    <row r="21" spans="1:30" ht="32.25" customHeight="1" x14ac:dyDescent="0.2">
      <c r="A21" s="262"/>
      <c r="C21" s="2300" t="s">
        <v>4421</v>
      </c>
      <c r="D21" s="2300"/>
      <c r="E21" s="2300"/>
      <c r="F21" s="2300"/>
      <c r="G21" s="2300"/>
      <c r="H21" s="2300"/>
      <c r="I21" s="2300"/>
      <c r="J21" s="2300"/>
      <c r="K21" s="2300"/>
      <c r="L21" s="2300"/>
      <c r="M21" s="2300"/>
      <c r="N21" s="2300"/>
      <c r="O21" s="2300"/>
      <c r="P21" s="2300"/>
      <c r="Q21" s="2300"/>
      <c r="R21" s="2300"/>
    </row>
    <row r="22" spans="1:30" ht="12.75" x14ac:dyDescent="0.2">
      <c r="A22" s="263"/>
      <c r="C22" s="2300" t="s">
        <v>4422</v>
      </c>
      <c r="D22" s="2300"/>
      <c r="E22" s="2300"/>
      <c r="F22" s="2300"/>
      <c r="G22" s="2300"/>
      <c r="H22" s="2300"/>
      <c r="I22" s="2300"/>
      <c r="J22" s="2300"/>
      <c r="K22" s="2300"/>
      <c r="L22" s="2300"/>
      <c r="M22" s="2300"/>
      <c r="N22" s="2300"/>
      <c r="O22" s="2300"/>
      <c r="P22" s="2300"/>
      <c r="Q22" s="2300"/>
      <c r="R22" s="2300"/>
    </row>
    <row r="23" spans="1:30" ht="12.75" x14ac:dyDescent="0.2">
      <c r="A23" s="263"/>
      <c r="C23" s="1421" t="s">
        <v>5198</v>
      </c>
      <c r="D23" s="42"/>
      <c r="E23" s="42"/>
      <c r="F23" s="42"/>
      <c r="G23" s="42"/>
      <c r="H23" s="42"/>
      <c r="I23" s="42"/>
      <c r="J23" s="42"/>
      <c r="K23" s="42"/>
      <c r="L23" s="42"/>
      <c r="M23" s="42"/>
      <c r="N23" s="42"/>
      <c r="O23" s="42"/>
      <c r="P23" s="42"/>
      <c r="Q23" s="42"/>
      <c r="R23" s="42"/>
    </row>
    <row r="24" spans="1:30" ht="12.75" x14ac:dyDescent="0.2">
      <c r="A24" s="263"/>
      <c r="C24" s="1421"/>
      <c r="D24" s="42"/>
      <c r="E24" s="42"/>
      <c r="F24" s="42"/>
      <c r="G24" s="42"/>
      <c r="H24" s="42"/>
      <c r="I24" s="42"/>
      <c r="J24" s="42"/>
      <c r="K24" s="42"/>
      <c r="L24" s="42"/>
      <c r="M24" s="42"/>
      <c r="N24" s="42"/>
      <c r="O24" s="42"/>
      <c r="P24" s="42"/>
      <c r="Q24" s="42"/>
      <c r="R24" s="42"/>
    </row>
    <row r="25" spans="1:30" ht="12.75" x14ac:dyDescent="0.2">
      <c r="A25" s="263"/>
      <c r="C25" s="1421"/>
      <c r="D25" s="42"/>
      <c r="E25" s="42"/>
      <c r="F25" s="42"/>
      <c r="G25" s="42"/>
      <c r="H25" s="42"/>
      <c r="I25" s="42"/>
      <c r="J25" s="42"/>
      <c r="K25" s="42"/>
      <c r="L25" s="42"/>
      <c r="M25" s="42"/>
      <c r="N25" s="42"/>
      <c r="O25" s="42"/>
      <c r="P25" s="42"/>
      <c r="Q25" s="42"/>
      <c r="R25" s="42"/>
    </row>
    <row r="26" spans="1:30" x14ac:dyDescent="0.2">
      <c r="A26" s="262"/>
    </row>
    <row r="27" spans="1:30" x14ac:dyDescent="0.2">
      <c r="A27" s="262"/>
    </row>
    <row r="28" spans="1:30" ht="15" x14ac:dyDescent="0.2">
      <c r="C28" s="993" t="s">
        <v>4425</v>
      </c>
    </row>
    <row r="32" spans="1:30" x14ac:dyDescent="0.2">
      <c r="W32" s="994"/>
      <c r="X32" s="994"/>
      <c r="Y32" s="994"/>
      <c r="Z32" s="994"/>
      <c r="AA32" s="994"/>
      <c r="AB32" s="994"/>
      <c r="AC32" s="994"/>
      <c r="AD32" s="994"/>
    </row>
    <row r="33" spans="3:30" x14ac:dyDescent="0.2">
      <c r="W33" s="994"/>
      <c r="X33" s="994"/>
      <c r="Y33" s="994"/>
      <c r="Z33" s="994"/>
      <c r="AA33" s="994"/>
      <c r="AB33" s="994"/>
      <c r="AC33" s="994"/>
      <c r="AD33" s="994"/>
    </row>
    <row r="34" spans="3:30" x14ac:dyDescent="0.2">
      <c r="W34" s="994"/>
      <c r="X34" s="994"/>
      <c r="Y34" s="994"/>
      <c r="Z34" s="994"/>
      <c r="AA34" s="994"/>
      <c r="AB34" s="994"/>
      <c r="AC34" s="994"/>
      <c r="AD34" s="994"/>
    </row>
    <row r="35" spans="3:30" ht="15" x14ac:dyDescent="0.2">
      <c r="C35" s="109"/>
      <c r="W35" s="994"/>
      <c r="X35" s="994"/>
      <c r="Y35" s="994"/>
      <c r="Z35" s="994"/>
      <c r="AA35" s="994"/>
      <c r="AB35" s="994"/>
      <c r="AC35" s="994"/>
      <c r="AD35" s="994"/>
    </row>
    <row r="36" spans="3:30" ht="15" x14ac:dyDescent="0.2">
      <c r="C36" s="109"/>
      <c r="W36" s="994"/>
      <c r="X36" s="994"/>
      <c r="Y36" s="994"/>
      <c r="Z36" s="994"/>
      <c r="AA36" s="994"/>
      <c r="AB36" s="994"/>
      <c r="AC36" s="994"/>
      <c r="AD36" s="994"/>
    </row>
    <row r="37" spans="3:30" x14ac:dyDescent="0.2">
      <c r="W37" s="994"/>
      <c r="X37" s="994"/>
      <c r="Y37" s="994"/>
      <c r="Z37" s="994"/>
      <c r="AA37" s="994"/>
      <c r="AB37" s="994"/>
      <c r="AC37" s="994"/>
      <c r="AD37" s="994"/>
    </row>
    <row r="38" spans="3:30" x14ac:dyDescent="0.2">
      <c r="W38" s="994"/>
      <c r="X38" s="994"/>
      <c r="Y38" s="994"/>
      <c r="Z38" s="994"/>
      <c r="AA38" s="994"/>
      <c r="AB38" s="994"/>
      <c r="AC38" s="994"/>
      <c r="AD38" s="994"/>
    </row>
    <row r="39" spans="3:30" x14ac:dyDescent="0.2">
      <c r="W39" s="994"/>
      <c r="X39" s="994"/>
      <c r="Y39" s="994"/>
      <c r="Z39" s="994"/>
      <c r="AA39" s="994"/>
      <c r="AB39" s="994"/>
      <c r="AC39" s="994"/>
      <c r="AD39" s="994"/>
    </row>
    <row r="53" spans="3:18" ht="27.75" customHeight="1" x14ac:dyDescent="0.2"/>
    <row r="55" spans="3:18" ht="34.5" customHeight="1" x14ac:dyDescent="0.2">
      <c r="D55" s="2301" t="s">
        <v>4426</v>
      </c>
      <c r="E55" s="2301"/>
      <c r="F55" s="2301"/>
      <c r="G55" s="2301"/>
      <c r="H55" s="2301"/>
      <c r="I55" s="2301"/>
      <c r="J55" s="2301"/>
      <c r="K55" s="2301"/>
      <c r="L55" s="2301"/>
      <c r="M55" s="2301"/>
      <c r="N55" s="2301"/>
      <c r="O55" s="2301"/>
      <c r="P55" s="2301"/>
      <c r="Q55" s="2301"/>
      <c r="R55" s="2301"/>
    </row>
    <row r="56" spans="3:18" ht="12.75" x14ac:dyDescent="0.2">
      <c r="D56" s="1513" t="s">
        <v>5198</v>
      </c>
    </row>
    <row r="57" spans="3:18" x14ac:dyDescent="0.2">
      <c r="C57" s="994"/>
      <c r="D57" s="994"/>
      <c r="E57" s="804" t="s">
        <v>4112</v>
      </c>
      <c r="F57" s="994"/>
      <c r="G57" s="994"/>
      <c r="H57" s="994"/>
      <c r="I57" s="994"/>
      <c r="J57" s="994"/>
    </row>
    <row r="58" spans="3:18" x14ac:dyDescent="0.2">
      <c r="C58" s="994"/>
      <c r="D58" s="994"/>
      <c r="E58" s="804" t="s">
        <v>4113</v>
      </c>
      <c r="F58" s="994"/>
      <c r="G58" s="994"/>
      <c r="H58" s="994"/>
      <c r="I58" s="994"/>
      <c r="J58" s="994"/>
    </row>
    <row r="59" spans="3:18" x14ac:dyDescent="0.2">
      <c r="C59" s="994"/>
      <c r="D59" s="994"/>
      <c r="E59" s="804" t="s">
        <v>4114</v>
      </c>
      <c r="F59" s="994"/>
      <c r="G59" s="994"/>
      <c r="H59" s="994"/>
      <c r="I59" s="994"/>
      <c r="J59" s="994"/>
    </row>
    <row r="60" spans="3:18" x14ac:dyDescent="0.2">
      <c r="C60" s="994"/>
      <c r="D60" s="994"/>
      <c r="E60" s="804" t="s">
        <v>4115</v>
      </c>
      <c r="F60" s="994"/>
      <c r="G60" s="994"/>
      <c r="H60" s="994"/>
      <c r="I60" s="994"/>
      <c r="J60" s="994"/>
    </row>
    <row r="61" spans="3:18" x14ac:dyDescent="0.2">
      <c r="C61" s="994"/>
      <c r="D61" s="994"/>
      <c r="E61" s="994"/>
      <c r="F61" s="994"/>
      <c r="G61" s="994"/>
      <c r="H61" s="994"/>
      <c r="I61" s="994"/>
      <c r="J61" s="994"/>
    </row>
  </sheetData>
  <mergeCells count="21">
    <mergeCell ref="C22:R22"/>
    <mergeCell ref="D55:R55"/>
    <mergeCell ref="C9:C10"/>
    <mergeCell ref="D9:F9"/>
    <mergeCell ref="H9:J9"/>
    <mergeCell ref="L9:N9"/>
    <mergeCell ref="P9:R9"/>
    <mergeCell ref="C18:R18"/>
    <mergeCell ref="C19:R19"/>
    <mergeCell ref="C20:R20"/>
    <mergeCell ref="C21:R21"/>
    <mergeCell ref="C1:D1"/>
    <mergeCell ref="A3:B3"/>
    <mergeCell ref="C3:R3"/>
    <mergeCell ref="A4:B4"/>
    <mergeCell ref="C4:R4"/>
    <mergeCell ref="A6:B6"/>
    <mergeCell ref="C6:R6"/>
    <mergeCell ref="C8:R8"/>
    <mergeCell ref="A5:B5"/>
    <mergeCell ref="C5:R5"/>
  </mergeCells>
  <hyperlinks>
    <hyperlink ref="A1" location="'ODS 4.'!A1" display="REGRESAR"/>
    <hyperlink ref="C1" location="'Metadato 4.c.1'!A1" display="VER METADATO"/>
  </hyperlinks>
  <pageMargins left="0.17" right="0.17" top="0.32" bottom="0.33" header="0.3" footer="0.3"/>
  <pageSetup scale="89" orientation="landscape" r:id="rId1"/>
  <colBreaks count="1" manualBreakCount="1">
    <brk id="18" max="1048575" man="1"/>
  </colBreaks>
  <drawing r:id="rId2"/>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2">
    <tabColor theme="1" tint="0.499984740745262"/>
  </sheetPr>
  <dimension ref="A1:F42"/>
  <sheetViews>
    <sheetView showGridLines="0" workbookViewId="0">
      <pane ySplit="1" topLeftCell="A2" activePane="bottomLeft" state="frozen"/>
      <selection pane="bottomLeft" activeCell="B1" sqref="B1"/>
    </sheetView>
  </sheetViews>
  <sheetFormatPr baseColWidth="10" defaultRowHeight="15" x14ac:dyDescent="0.25"/>
  <cols>
    <col min="1" max="1" width="6.42578125" style="913" customWidth="1"/>
    <col min="2" max="2" width="22.7109375" style="913" customWidth="1"/>
    <col min="3" max="3" width="11.42578125" style="913" customWidth="1"/>
    <col min="4" max="4" width="82" style="913" customWidth="1"/>
    <col min="5" max="5" width="11.42578125" style="913"/>
    <col min="6" max="6" width="7.140625" style="913" customWidth="1"/>
    <col min="7" max="16384" width="11.42578125" style="913"/>
  </cols>
  <sheetData>
    <row r="1" spans="1:6" x14ac:dyDescent="0.25">
      <c r="B1" s="1252" t="s">
        <v>730</v>
      </c>
    </row>
    <row r="2" spans="1:6" ht="15.75" thickBot="1" x14ac:dyDescent="0.3"/>
    <row r="3" spans="1:6" ht="15.75" thickBot="1" x14ac:dyDescent="0.3">
      <c r="B3" s="2081" t="s">
        <v>766</v>
      </c>
      <c r="C3" s="2081"/>
      <c r="D3" s="2081"/>
      <c r="F3" s="1268" t="s">
        <v>767</v>
      </c>
    </row>
    <row r="4" spans="1:6" ht="30" x14ac:dyDescent="0.25">
      <c r="A4" s="1269"/>
      <c r="B4" s="2082" t="s">
        <v>856</v>
      </c>
      <c r="C4" s="2082"/>
      <c r="D4" s="910" t="s">
        <v>24</v>
      </c>
    </row>
    <row r="5" spans="1:6" ht="60" x14ac:dyDescent="0.25">
      <c r="B5" s="2082" t="s">
        <v>4102</v>
      </c>
      <c r="C5" s="2082"/>
      <c r="D5" s="910" t="s">
        <v>4606</v>
      </c>
    </row>
    <row r="6" spans="1:6" x14ac:dyDescent="0.25">
      <c r="B6" s="2082" t="s">
        <v>770</v>
      </c>
      <c r="C6" s="2082"/>
      <c r="D6" s="911" t="s">
        <v>226</v>
      </c>
    </row>
    <row r="7" spans="1:6" ht="60" x14ac:dyDescent="0.25">
      <c r="B7" s="2083" t="s">
        <v>771</v>
      </c>
      <c r="C7" s="2083"/>
      <c r="D7" s="321" t="s">
        <v>227</v>
      </c>
    </row>
    <row r="8" spans="1:6" x14ac:dyDescent="0.25">
      <c r="B8" s="2083" t="s">
        <v>4617</v>
      </c>
      <c r="C8" s="2083"/>
      <c r="D8" s="1292" t="s">
        <v>4682</v>
      </c>
    </row>
    <row r="10" spans="1:6" x14ac:dyDescent="0.25">
      <c r="B10" s="2081" t="s">
        <v>772</v>
      </c>
      <c r="C10" s="2081"/>
      <c r="D10" s="2081"/>
    </row>
    <row r="11" spans="1:6" x14ac:dyDescent="0.25">
      <c r="B11" s="2093" t="s">
        <v>773</v>
      </c>
      <c r="C11" s="2094"/>
      <c r="D11" s="910" t="s">
        <v>841</v>
      </c>
    </row>
    <row r="12" spans="1:6" ht="15" customHeight="1" x14ac:dyDescent="0.25">
      <c r="B12" s="2095" t="s">
        <v>775</v>
      </c>
      <c r="C12" s="2095"/>
      <c r="D12" s="567" t="s">
        <v>4111</v>
      </c>
    </row>
    <row r="13" spans="1:6" x14ac:dyDescent="0.25">
      <c r="B13" s="2082" t="s">
        <v>776</v>
      </c>
      <c r="C13" s="2082"/>
      <c r="D13" s="915" t="s">
        <v>1398</v>
      </c>
    </row>
    <row r="14" spans="1:6" x14ac:dyDescent="0.25">
      <c r="B14" s="2082" t="s">
        <v>777</v>
      </c>
      <c r="C14" s="2096"/>
      <c r="D14" s="915" t="s">
        <v>10</v>
      </c>
    </row>
    <row r="15" spans="1:6" ht="289.5" x14ac:dyDescent="0.25">
      <c r="B15" s="2082" t="s">
        <v>778</v>
      </c>
      <c r="C15" s="2082"/>
      <c r="D15" s="55" t="s">
        <v>5199</v>
      </c>
    </row>
    <row r="16" spans="1:6" ht="285" x14ac:dyDescent="0.25">
      <c r="B16" s="2082" t="s">
        <v>779</v>
      </c>
      <c r="C16" s="2082"/>
      <c r="D16" s="18" t="s">
        <v>5200</v>
      </c>
    </row>
    <row r="17" spans="2:4" x14ac:dyDescent="0.25">
      <c r="B17" s="2082" t="s">
        <v>780</v>
      </c>
      <c r="C17" s="2082"/>
      <c r="D17" s="143" t="s">
        <v>857</v>
      </c>
    </row>
    <row r="18" spans="2:4" x14ac:dyDescent="0.25">
      <c r="B18" s="2083" t="s">
        <v>782</v>
      </c>
      <c r="C18" s="2083"/>
      <c r="D18" s="910"/>
    </row>
    <row r="19" spans="2:4" ht="30" customHeight="1" x14ac:dyDescent="0.25">
      <c r="B19" s="2084" t="s">
        <v>783</v>
      </c>
      <c r="C19" s="2085"/>
      <c r="D19" s="970" t="s">
        <v>4117</v>
      </c>
    </row>
    <row r="20" spans="2:4" x14ac:dyDescent="0.25">
      <c r="B20" s="2082" t="s">
        <v>784</v>
      </c>
      <c r="C20" s="2082"/>
      <c r="D20" s="145" t="s">
        <v>824</v>
      </c>
    </row>
    <row r="21" spans="2:4" x14ac:dyDescent="0.25">
      <c r="B21" s="2086" t="s">
        <v>786</v>
      </c>
      <c r="C21" s="918" t="s">
        <v>787</v>
      </c>
      <c r="D21" s="910"/>
    </row>
    <row r="22" spans="2:4" x14ac:dyDescent="0.25">
      <c r="B22" s="2087"/>
      <c r="C22" s="1390" t="s">
        <v>789</v>
      </c>
      <c r="D22" s="18" t="s">
        <v>4116</v>
      </c>
    </row>
    <row r="23" spans="2:4" x14ac:dyDescent="0.25">
      <c r="B23" s="2088" t="s">
        <v>791</v>
      </c>
      <c r="C23" s="2088"/>
      <c r="D23" s="143" t="s">
        <v>827</v>
      </c>
    </row>
    <row r="24" spans="2:4" x14ac:dyDescent="0.25">
      <c r="B24" s="2088" t="s">
        <v>793</v>
      </c>
      <c r="C24" s="2088"/>
      <c r="D24" s="146" t="s">
        <v>1414</v>
      </c>
    </row>
    <row r="25" spans="2:4" x14ac:dyDescent="0.25">
      <c r="B25" s="2082" t="s">
        <v>795</v>
      </c>
      <c r="C25" s="2082"/>
      <c r="D25" s="917" t="s">
        <v>11</v>
      </c>
    </row>
    <row r="26" spans="2:4" ht="15" customHeight="1" x14ac:dyDescent="0.25">
      <c r="B26" s="2083" t="s">
        <v>797</v>
      </c>
      <c r="C26" s="2083"/>
      <c r="D26" s="146" t="s">
        <v>4082</v>
      </c>
    </row>
    <row r="27" spans="2:4" x14ac:dyDescent="0.25">
      <c r="B27" s="2089" t="s">
        <v>799</v>
      </c>
      <c r="C27" s="2090"/>
      <c r="D27" s="910"/>
    </row>
    <row r="28" spans="2:4" ht="120" x14ac:dyDescent="0.25">
      <c r="B28" s="1391" t="s">
        <v>800</v>
      </c>
      <c r="C28" s="1392"/>
      <c r="D28" s="143" t="s">
        <v>5201</v>
      </c>
    </row>
    <row r="29" spans="2:4" x14ac:dyDescent="0.25">
      <c r="B29" s="2091" t="s">
        <v>801</v>
      </c>
      <c r="C29" s="2092"/>
      <c r="D29" s="921"/>
    </row>
    <row r="30" spans="2:4" x14ac:dyDescent="0.25">
      <c r="B30" s="922"/>
      <c r="C30" s="922"/>
      <c r="D30" s="923"/>
    </row>
    <row r="31" spans="2:4" x14ac:dyDescent="0.25">
      <c r="B31" s="2081" t="s">
        <v>802</v>
      </c>
      <c r="C31" s="2081"/>
      <c r="D31" s="2081"/>
    </row>
    <row r="32" spans="2:4" x14ac:dyDescent="0.25">
      <c r="B32" s="2079" t="s">
        <v>803</v>
      </c>
      <c r="C32" s="2080"/>
      <c r="D32" s="146" t="s">
        <v>1412</v>
      </c>
    </row>
    <row r="33" spans="2:4" x14ac:dyDescent="0.25">
      <c r="B33" s="2079" t="s">
        <v>805</v>
      </c>
      <c r="C33" s="2080"/>
      <c r="D33" s="146" t="s">
        <v>1413</v>
      </c>
    </row>
    <row r="34" spans="2:4" x14ac:dyDescent="0.25">
      <c r="B34" s="2079" t="s">
        <v>807</v>
      </c>
      <c r="C34" s="2080"/>
      <c r="D34" s="146" t="s">
        <v>1414</v>
      </c>
    </row>
    <row r="35" spans="2:4" x14ac:dyDescent="0.25">
      <c r="B35" s="2079" t="s">
        <v>809</v>
      </c>
      <c r="C35" s="2080"/>
      <c r="D35" s="146" t="s">
        <v>1415</v>
      </c>
    </row>
    <row r="36" spans="2:4" x14ac:dyDescent="0.25">
      <c r="B36" s="2079" t="s">
        <v>811</v>
      </c>
      <c r="C36" s="2080"/>
      <c r="D36" s="1514" t="s">
        <v>1416</v>
      </c>
    </row>
    <row r="37" spans="2:4" x14ac:dyDescent="0.25">
      <c r="B37" s="2262"/>
      <c r="C37" s="2263"/>
      <c r="D37" s="2264"/>
    </row>
    <row r="38" spans="2:4" x14ac:dyDescent="0.25">
      <c r="B38" s="2079" t="s">
        <v>803</v>
      </c>
      <c r="C38" s="2080"/>
      <c r="D38" s="234" t="s">
        <v>4062</v>
      </c>
    </row>
    <row r="39" spans="2:4" x14ac:dyDescent="0.25">
      <c r="B39" s="2079" t="s">
        <v>805</v>
      </c>
      <c r="C39" s="2080"/>
      <c r="D39" s="234" t="s">
        <v>4064</v>
      </c>
    </row>
    <row r="40" spans="2:4" x14ac:dyDescent="0.25">
      <c r="B40" s="2079" t="s">
        <v>807</v>
      </c>
      <c r="C40" s="2080"/>
      <c r="D40" s="348" t="s">
        <v>1414</v>
      </c>
    </row>
    <row r="41" spans="2:4" x14ac:dyDescent="0.25">
      <c r="B41" s="2079" t="s">
        <v>809</v>
      </c>
      <c r="C41" s="2080"/>
      <c r="D41" s="234" t="s">
        <v>5202</v>
      </c>
    </row>
    <row r="42" spans="2:4" x14ac:dyDescent="0.25">
      <c r="B42" s="2079" t="s">
        <v>811</v>
      </c>
      <c r="C42" s="2080"/>
      <c r="D42" s="234" t="s">
        <v>4063</v>
      </c>
    </row>
  </sheetData>
  <mergeCells count="36">
    <mergeCell ref="B42:C42"/>
    <mergeCell ref="B37:D37"/>
    <mergeCell ref="B38:C38"/>
    <mergeCell ref="B39:C39"/>
    <mergeCell ref="B40:C40"/>
    <mergeCell ref="B41:C41"/>
    <mergeCell ref="B32:C32"/>
    <mergeCell ref="B33:C33"/>
    <mergeCell ref="B34:C34"/>
    <mergeCell ref="B35:C35"/>
    <mergeCell ref="B36:C36"/>
    <mergeCell ref="B31:D31"/>
    <mergeCell ref="B17:C17"/>
    <mergeCell ref="B18:C18"/>
    <mergeCell ref="B19:C19"/>
    <mergeCell ref="B20:C20"/>
    <mergeCell ref="B21:B22"/>
    <mergeCell ref="B23:C23"/>
    <mergeCell ref="B24:C24"/>
    <mergeCell ref="B25:C25"/>
    <mergeCell ref="B26:C26"/>
    <mergeCell ref="B27:C27"/>
    <mergeCell ref="B29:C29"/>
    <mergeCell ref="B16:C16"/>
    <mergeCell ref="B3:D3"/>
    <mergeCell ref="B4:C4"/>
    <mergeCell ref="B5:C5"/>
    <mergeCell ref="B6:C6"/>
    <mergeCell ref="B7:C7"/>
    <mergeCell ref="B10:D10"/>
    <mergeCell ref="B11:C11"/>
    <mergeCell ref="B12:C12"/>
    <mergeCell ref="B13:C13"/>
    <mergeCell ref="B14:C14"/>
    <mergeCell ref="B15:C15"/>
    <mergeCell ref="B8:C8"/>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4.c.1'!A1" display="REGRESAR"/>
    <hyperlink ref="D36" r:id="rId1"/>
    <hyperlink ref="D8" r:id="rId2"/>
  </hyperlinks>
  <pageMargins left="0.7" right="0.7" top="0.75" bottom="0.75" header="0.3" footer="0.3"/>
  <pageSetup paperSize="9" orientation="portrait" r:id="rId3"/>
  <drawing r:id="rId4"/>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3">
    <tabColor rgb="FFFF3A21"/>
  </sheetPr>
  <dimension ref="A1:E18"/>
  <sheetViews>
    <sheetView showGridLines="0" workbookViewId="0">
      <pane ySplit="4" topLeftCell="A11" activePane="bottomLeft" state="frozen"/>
      <selection activeCell="I38" sqref="I38"/>
      <selection pane="bottomLeft" sqref="A1:B1"/>
    </sheetView>
  </sheetViews>
  <sheetFormatPr baseColWidth="10" defaultRowHeight="15" x14ac:dyDescent="0.25"/>
  <cols>
    <col min="3" max="3" width="64.7109375" customWidth="1"/>
    <col min="4" max="4" width="14.5703125" customWidth="1"/>
    <col min="5" max="5" width="75.7109375" customWidth="1"/>
  </cols>
  <sheetData>
    <row r="1" spans="1:5" x14ac:dyDescent="0.25">
      <c r="A1" s="2065" t="s">
        <v>690</v>
      </c>
      <c r="B1" s="2065"/>
    </row>
    <row r="3" spans="1:5" ht="57.75" customHeight="1" x14ac:dyDescent="0.25">
      <c r="A3" s="14"/>
      <c r="B3" s="14"/>
      <c r="C3" s="2303" t="s">
        <v>1526</v>
      </c>
      <c r="D3" s="2303"/>
      <c r="E3" s="2303"/>
    </row>
    <row r="4" spans="1:5" s="52" customFormat="1" x14ac:dyDescent="0.25">
      <c r="A4" s="415"/>
      <c r="B4" s="415"/>
      <c r="C4" s="16" t="s">
        <v>692</v>
      </c>
      <c r="D4" s="16" t="s">
        <v>693</v>
      </c>
      <c r="E4" s="16" t="s">
        <v>694</v>
      </c>
    </row>
    <row r="5" spans="1:5" s="416" customFormat="1" ht="36.75" customHeight="1" x14ac:dyDescent="0.25">
      <c r="C5" s="18" t="s">
        <v>1527</v>
      </c>
      <c r="D5" s="19" t="s">
        <v>1528</v>
      </c>
      <c r="E5" s="20" t="s">
        <v>1529</v>
      </c>
    </row>
    <row r="6" spans="1:5" s="416" customFormat="1" ht="58.5" customHeight="1" x14ac:dyDescent="0.25">
      <c r="C6" s="2067" t="s">
        <v>1530</v>
      </c>
      <c r="D6" s="19" t="s">
        <v>1531</v>
      </c>
      <c r="E6" s="20" t="s">
        <v>1532</v>
      </c>
    </row>
    <row r="7" spans="1:5" s="416" customFormat="1" ht="53.25" customHeight="1" x14ac:dyDescent="0.25">
      <c r="C7" s="2068"/>
      <c r="D7" s="19" t="s">
        <v>1533</v>
      </c>
      <c r="E7" s="20" t="s">
        <v>1534</v>
      </c>
    </row>
    <row r="8" spans="1:5" s="416" customFormat="1" ht="35.25" customHeight="1" x14ac:dyDescent="0.25">
      <c r="C8" s="2067" t="s">
        <v>1535</v>
      </c>
      <c r="D8" s="19" t="s">
        <v>1536</v>
      </c>
      <c r="E8" s="20" t="s">
        <v>1537</v>
      </c>
    </row>
    <row r="9" spans="1:5" s="416" customFormat="1" ht="33.75" customHeight="1" x14ac:dyDescent="0.25">
      <c r="C9" s="2068"/>
      <c r="D9" s="19" t="s">
        <v>1538</v>
      </c>
      <c r="E9" s="21" t="s">
        <v>1539</v>
      </c>
    </row>
    <row r="10" spans="1:5" s="416" customFormat="1" ht="60" x14ac:dyDescent="0.25">
      <c r="C10" s="18" t="s">
        <v>1540</v>
      </c>
      <c r="D10" s="19" t="s">
        <v>1541</v>
      </c>
      <c r="E10" s="417" t="s">
        <v>1542</v>
      </c>
    </row>
    <row r="11" spans="1:5" s="416" customFormat="1" ht="33.75" customHeight="1" x14ac:dyDescent="0.25">
      <c r="C11" s="2067" t="s">
        <v>1543</v>
      </c>
      <c r="D11" s="19" t="s">
        <v>1544</v>
      </c>
      <c r="E11" s="418" t="s">
        <v>1545</v>
      </c>
    </row>
    <row r="12" spans="1:5" s="416" customFormat="1" ht="33.75" customHeight="1" x14ac:dyDescent="0.25">
      <c r="C12" s="2068"/>
      <c r="D12" s="19" t="s">
        <v>1546</v>
      </c>
      <c r="E12" s="418" t="s">
        <v>1547</v>
      </c>
    </row>
    <row r="13" spans="1:5" s="416" customFormat="1" ht="52.5" customHeight="1" x14ac:dyDescent="0.25">
      <c r="C13" s="2067" t="s">
        <v>1548</v>
      </c>
      <c r="D13" s="19" t="s">
        <v>1549</v>
      </c>
      <c r="E13" s="418" t="s">
        <v>1550</v>
      </c>
    </row>
    <row r="14" spans="1:5" s="416" customFormat="1" ht="51" customHeight="1" x14ac:dyDescent="0.25">
      <c r="C14" s="2068"/>
      <c r="D14" s="22" t="s">
        <v>1551</v>
      </c>
      <c r="E14" s="23" t="s">
        <v>1552</v>
      </c>
    </row>
    <row r="15" spans="1:5" s="416" customFormat="1" ht="75" customHeight="1" x14ac:dyDescent="0.25">
      <c r="C15" s="2067" t="s">
        <v>1553</v>
      </c>
      <c r="D15" s="19" t="s">
        <v>1554</v>
      </c>
      <c r="E15" s="186" t="s">
        <v>1555</v>
      </c>
    </row>
    <row r="16" spans="1:5" s="416" customFormat="1" ht="51" customHeight="1" x14ac:dyDescent="0.25">
      <c r="C16" s="2068"/>
      <c r="D16" s="22" t="s">
        <v>1556</v>
      </c>
      <c r="E16" s="23" t="s">
        <v>1557</v>
      </c>
    </row>
    <row r="17" spans="3:5" s="416" customFormat="1" ht="45" x14ac:dyDescent="0.25">
      <c r="C17" s="18" t="s">
        <v>1558</v>
      </c>
      <c r="D17" s="19" t="s">
        <v>1559</v>
      </c>
      <c r="E17" s="20" t="s">
        <v>1560</v>
      </c>
    </row>
    <row r="18" spans="3:5" s="416" customFormat="1" ht="51.75" customHeight="1" x14ac:dyDescent="0.25">
      <c r="C18" s="18" t="s">
        <v>1561</v>
      </c>
      <c r="D18" s="22" t="s">
        <v>1562</v>
      </c>
      <c r="E18" s="23" t="s">
        <v>1563</v>
      </c>
    </row>
  </sheetData>
  <mergeCells count="7">
    <mergeCell ref="C15:C16"/>
    <mergeCell ref="A1:B1"/>
    <mergeCell ref="C3:E3"/>
    <mergeCell ref="C6:C7"/>
    <mergeCell ref="C8:C9"/>
    <mergeCell ref="C11:C12"/>
    <mergeCell ref="C13:C14"/>
  </mergeCells>
  <hyperlinks>
    <hyperlink ref="D5" location="'5.1.1'!A1" display="5.1.1"/>
    <hyperlink ref="D6" location="'5.2.1'!A1" display="5.2.1"/>
    <hyperlink ref="D7" location="'5.2.2'!A1" display="5.2.2"/>
    <hyperlink ref="D8" location="'5.3.1'!A1" display="5.3.1"/>
    <hyperlink ref="D9" location="'5.3.2'!A1" display="5.3.2"/>
    <hyperlink ref="D10" location="'5.4.1'!A1" display="5.4.1"/>
    <hyperlink ref="D11" location="'5.5.1'!A1" display="5.5.1"/>
    <hyperlink ref="D12" location="'5.5.2'!A1" display="5.5.2"/>
    <hyperlink ref="D13" location="'5.6.1'!A1" display="5.6.1"/>
    <hyperlink ref="D14" location="'5.6.2'!A1" display="5.6.2"/>
    <hyperlink ref="D15" location="'5.a.1'!A1" display="5.a.1"/>
    <hyperlink ref="D16" location="'5.a.2'!A1" display="5.a.2"/>
    <hyperlink ref="D17" location="'5.b.1'!A1" display="5.b.1"/>
    <hyperlink ref="D18" location="'5.c.1'!A1" display="5.c.1"/>
    <hyperlink ref="A1" location="Objetivos!A1" display="REGRESAR A INICIO"/>
    <hyperlink ref="A1:B1" location="'Lista de Objetivos'!A1" display="REGRESAR A INICIO"/>
    <hyperlink ref="E5" location="'5.1.1'!A1" display="5.1.1 Determinar si existen o no marcos jurídicos para promover, hacer cumplir y supervisar la igualdad y la no discriminación por motivos de sexo."/>
    <hyperlink ref="E6" location="'5.2.1'!A1" display="5.2.1 Proporción de mujeres y niñas de 15 años de edad o más que han sufrido en los 12 meses anteriores violencia física, sexual o psicológica infligida por un compañero íntimo actual o anterior, desglosada por la forma de violencia y por edad."/>
    <hyperlink ref="E7" location="'5.2.2'!A1" display="5.2.2 Proporción de mujeres y niñas de 15 años de edad o más que han sufrido en los 12 meses anteriores violencia sexual infligida por otra persona que no sea un compañero íntimo, por edad y lugar del hecho."/>
    <hyperlink ref="E8" location="'5.3.1'!A1" display="5.3.1 Proporción de mujeres de entre 20 y 24 años que estaban casadas o mantenían una unión estable antes de cumplir los 15 años y antes de cumplir los 18 años."/>
    <hyperlink ref="E9" location="'5.3.2'!A1" display="5.3.2 Proporción de niñas y mujeres de entre 15 y 49 años que han sufrido mutilación/ablación genital, desglosada por edad."/>
    <hyperlink ref="E10" location="'5.4.1'!A1" display="5.4.1 Proporción de tiempo dedicado a quehaceres domésticos y cuidados no remunerados, desglosada por sexo, edad y ubicación."/>
    <hyperlink ref="E11" location="'5.5.1'!A1" display="5.5.1 Proporción de escaños ocupados por mujeres en a) los parlamentos nacionales y los b) gobiernos locales."/>
    <hyperlink ref="E12" location="'5.5.2'!A1" display="5.5.2 Proporción de mujeres en cargos directivos."/>
    <hyperlink ref="E13" location="'5.6.1'!A1" display="5.6.1 Proporción de mujeres de 15 a 49 años de edad que toman sus propias decisiones informadas con respecto a las relaciones sexuales, el uso de anticonceptivos y la atención de la salud reproductiva."/>
    <hyperlink ref="E14" location="'5.6.2'!A1" display="5.6.2 Número de países con leyes y reglamentos que garantizan a hombres y mujeres de 15 años y mayores un  acceso pleno y en pie de igualdad a servicios de salud sexual y reproductiva y a información y educación en la materia."/>
    <hyperlink ref="E15" location="'5.a.1'!A1" display="5.a.1 a) Proporción del total de la población agrícola con derechos de propiedad o derechos seguros sobre las tierras agrícolas, desglosada por sexo; y b) proporción de mujeres entre los propietarios de tierras agrícolas, o titulares de derechos sobre tie"/>
    <hyperlink ref="E16" location="'5.a.2'!A1" display="5.a.2 Proporción de países en que el ordenamiento jurídico (incluido el derecho consuetudinario) garantiza la igualdad de derechos de la mujer a la propiedad y/o el control de la tierra."/>
    <hyperlink ref="E17" location="'5.b.1'!A1" display="5.b.1 Proporción de personas que utilizan teléfonos móviles, desglosada por sexo."/>
    <hyperlink ref="E18" location="'5.c.1'!A1" display="5.c.1 Proporción de países que cuentan con sistemas para dar seguimiento a la igualdad de género y el empoderamiento de la mujer y asignar fondos públicos para ese fin."/>
  </hyperlinks>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4"/>
  <dimension ref="A1:Q39"/>
  <sheetViews>
    <sheetView showGridLines="0" workbookViewId="0">
      <pane ySplit="1" topLeftCell="A11" activePane="bottomLeft" state="frozen"/>
      <selection activeCell="C1" sqref="C1"/>
      <selection pane="bottomLeft" activeCell="B11" sqref="B11"/>
    </sheetView>
  </sheetViews>
  <sheetFormatPr baseColWidth="10" defaultColWidth="11.42578125" defaultRowHeight="11.25" x14ac:dyDescent="0.2"/>
  <cols>
    <col min="1" max="2" width="15.140625" style="26" customWidth="1"/>
    <col min="3" max="3" width="11.42578125" style="26"/>
    <col min="4" max="4" width="20" style="26" customWidth="1"/>
    <col min="5" max="16384" width="11.42578125" style="26"/>
  </cols>
  <sheetData>
    <row r="1" spans="1:17" ht="15" x14ac:dyDescent="0.25">
      <c r="A1" s="25" t="s">
        <v>730</v>
      </c>
      <c r="C1" s="2077" t="s">
        <v>830</v>
      </c>
      <c r="D1" s="2077"/>
    </row>
    <row r="3" spans="1:17" ht="15" x14ac:dyDescent="0.2">
      <c r="A3" s="2304" t="s">
        <v>732</v>
      </c>
      <c r="B3" s="2307"/>
      <c r="C3" s="2304" t="s">
        <v>1526</v>
      </c>
      <c r="D3" s="2306"/>
      <c r="E3" s="2306"/>
      <c r="F3" s="2306"/>
      <c r="G3" s="2306"/>
      <c r="H3" s="2306"/>
      <c r="I3" s="2306"/>
      <c r="J3" s="2306"/>
      <c r="K3" s="2306"/>
      <c r="L3" s="2306"/>
      <c r="M3" s="2306"/>
      <c r="N3" s="2306"/>
      <c r="O3" s="2306"/>
      <c r="P3" s="2306"/>
      <c r="Q3" s="2305"/>
    </row>
    <row r="4" spans="1:17" ht="17.25" customHeight="1" x14ac:dyDescent="0.2">
      <c r="A4" s="2304" t="s">
        <v>733</v>
      </c>
      <c r="B4" s="2305"/>
      <c r="C4" s="2304" t="s">
        <v>1564</v>
      </c>
      <c r="D4" s="2306"/>
      <c r="E4" s="2306"/>
      <c r="F4" s="2306"/>
      <c r="G4" s="2306"/>
      <c r="H4" s="2306"/>
      <c r="I4" s="2306"/>
      <c r="J4" s="2306"/>
      <c r="K4" s="2306"/>
      <c r="L4" s="2306"/>
      <c r="M4" s="2306"/>
      <c r="N4" s="2306"/>
      <c r="O4" s="2306"/>
      <c r="P4" s="2306"/>
      <c r="Q4" s="2305"/>
    </row>
    <row r="5" spans="1:17" ht="15" x14ac:dyDescent="0.2">
      <c r="A5" s="2304" t="s">
        <v>735</v>
      </c>
      <c r="B5" s="2305"/>
      <c r="C5" s="2304" t="s">
        <v>1565</v>
      </c>
      <c r="D5" s="2306"/>
      <c r="E5" s="2306"/>
      <c r="F5" s="2306"/>
      <c r="G5" s="2306"/>
      <c r="H5" s="2306"/>
      <c r="I5" s="2306"/>
      <c r="J5" s="2306"/>
      <c r="K5" s="2306"/>
      <c r="L5" s="2306"/>
      <c r="M5" s="2306"/>
      <c r="N5" s="2306"/>
      <c r="O5" s="2306"/>
      <c r="P5" s="2306"/>
      <c r="Q5" s="2305"/>
    </row>
    <row r="6" spans="1:17" ht="15" x14ac:dyDescent="0.2">
      <c r="A6" s="2304" t="s">
        <v>815</v>
      </c>
      <c r="B6" s="2305"/>
      <c r="C6" s="2304" t="s">
        <v>1566</v>
      </c>
      <c r="D6" s="2306"/>
      <c r="E6" s="2306"/>
      <c r="F6" s="2306"/>
      <c r="G6" s="2306"/>
      <c r="H6" s="2306"/>
      <c r="I6" s="2306"/>
      <c r="J6" s="2306"/>
      <c r="K6" s="2306"/>
      <c r="L6" s="2306"/>
      <c r="M6" s="2306"/>
      <c r="N6" s="2306"/>
      <c r="O6" s="2306"/>
      <c r="P6" s="2306"/>
      <c r="Q6" s="2305"/>
    </row>
    <row r="7" spans="1:17" s="76" customFormat="1" ht="12.75" x14ac:dyDescent="0.2">
      <c r="A7" s="419"/>
      <c r="B7" s="419"/>
      <c r="C7" s="75"/>
    </row>
    <row r="9" spans="1:17" ht="54.75" customHeight="1" x14ac:dyDescent="0.2">
      <c r="C9" s="2166" t="s">
        <v>1566</v>
      </c>
      <c r="D9" s="2166"/>
      <c r="G9" s="420"/>
      <c r="H9" s="420"/>
      <c r="I9" s="420"/>
    </row>
    <row r="10" spans="1:17" ht="17.25" customHeight="1" x14ac:dyDescent="0.2">
      <c r="C10" s="1400" t="s">
        <v>739</v>
      </c>
      <c r="D10" s="1389" t="s">
        <v>1567</v>
      </c>
      <c r="G10" s="76"/>
      <c r="H10" s="76"/>
      <c r="I10" s="76"/>
    </row>
    <row r="11" spans="1:17" ht="12.75" x14ac:dyDescent="0.2">
      <c r="C11" s="33">
        <v>2000</v>
      </c>
      <c r="D11" s="33" t="s">
        <v>1568</v>
      </c>
    </row>
    <row r="12" spans="1:17" ht="12.75" x14ac:dyDescent="0.2">
      <c r="C12" s="33">
        <v>2001</v>
      </c>
      <c r="D12" s="33" t="s">
        <v>1568</v>
      </c>
    </row>
    <row r="13" spans="1:17" ht="12.75" x14ac:dyDescent="0.2">
      <c r="C13" s="33">
        <v>2002</v>
      </c>
      <c r="D13" s="33" t="s">
        <v>1568</v>
      </c>
    </row>
    <row r="14" spans="1:17" ht="12.75" x14ac:dyDescent="0.2">
      <c r="C14" s="231">
        <v>2003</v>
      </c>
      <c r="D14" s="33" t="s">
        <v>1568</v>
      </c>
    </row>
    <row r="15" spans="1:17" ht="12.75" x14ac:dyDescent="0.2">
      <c r="C15" s="33">
        <v>2004</v>
      </c>
      <c r="D15" s="33" t="s">
        <v>1568</v>
      </c>
    </row>
    <row r="16" spans="1:17" ht="12.75" x14ac:dyDescent="0.2">
      <c r="C16" s="33">
        <v>2005</v>
      </c>
      <c r="D16" s="33" t="s">
        <v>1568</v>
      </c>
    </row>
    <row r="17" spans="1:4" ht="12.75" x14ac:dyDescent="0.2">
      <c r="C17" s="33">
        <v>2006</v>
      </c>
      <c r="D17" s="33" t="s">
        <v>1568</v>
      </c>
    </row>
    <row r="18" spans="1:4" ht="12.75" x14ac:dyDescent="0.2">
      <c r="C18" s="231">
        <v>2007</v>
      </c>
      <c r="D18" s="33" t="s">
        <v>1568</v>
      </c>
    </row>
    <row r="19" spans="1:4" ht="12.75" x14ac:dyDescent="0.2">
      <c r="C19" s="33">
        <v>2008</v>
      </c>
      <c r="D19" s="33" t="s">
        <v>1568</v>
      </c>
    </row>
    <row r="20" spans="1:4" ht="12.75" x14ac:dyDescent="0.2">
      <c r="C20" s="33">
        <v>2009</v>
      </c>
      <c r="D20" s="33" t="s">
        <v>1568</v>
      </c>
    </row>
    <row r="21" spans="1:4" ht="12.75" x14ac:dyDescent="0.2">
      <c r="C21" s="33">
        <v>2010</v>
      </c>
      <c r="D21" s="33" t="s">
        <v>1568</v>
      </c>
    </row>
    <row r="22" spans="1:4" ht="12.75" x14ac:dyDescent="0.2">
      <c r="C22" s="231">
        <v>2011</v>
      </c>
      <c r="D22" s="33" t="s">
        <v>1568</v>
      </c>
    </row>
    <row r="23" spans="1:4" ht="12.75" x14ac:dyDescent="0.2">
      <c r="C23" s="33">
        <v>2012</v>
      </c>
      <c r="D23" s="33" t="s">
        <v>1568</v>
      </c>
    </row>
    <row r="24" spans="1:4" ht="12.75" x14ac:dyDescent="0.2">
      <c r="C24" s="33">
        <v>2013</v>
      </c>
      <c r="D24" s="33" t="s">
        <v>1568</v>
      </c>
    </row>
    <row r="25" spans="1:4" ht="12.75" x14ac:dyDescent="0.2">
      <c r="C25" s="33">
        <v>2014</v>
      </c>
      <c r="D25" s="33" t="s">
        <v>1568</v>
      </c>
    </row>
    <row r="26" spans="1:4" ht="12.75" x14ac:dyDescent="0.2">
      <c r="C26" s="231">
        <v>2015</v>
      </c>
      <c r="D26" s="33" t="s">
        <v>1568</v>
      </c>
    </row>
    <row r="27" spans="1:4" ht="12.75" x14ac:dyDescent="0.2">
      <c r="C27" s="33">
        <v>2016</v>
      </c>
      <c r="D27" s="33" t="s">
        <v>1568</v>
      </c>
    </row>
    <row r="28" spans="1:4" s="903" customFormat="1" ht="12.75" x14ac:dyDescent="0.2">
      <c r="C28" s="33">
        <v>2017</v>
      </c>
      <c r="D28" s="33" t="s">
        <v>1568</v>
      </c>
    </row>
    <row r="29" spans="1:4" ht="12.75" x14ac:dyDescent="0.2">
      <c r="A29" s="29"/>
      <c r="C29" s="39">
        <v>2018</v>
      </c>
      <c r="D29" s="39" t="s">
        <v>1568</v>
      </c>
    </row>
    <row r="30" spans="1:4" x14ac:dyDescent="0.2">
      <c r="A30" s="29"/>
      <c r="C30" s="903" t="s">
        <v>5064</v>
      </c>
      <c r="D30" s="903"/>
    </row>
    <row r="31" spans="1:4" x14ac:dyDescent="0.2">
      <c r="A31" s="29"/>
    </row>
    <row r="32" spans="1:4" x14ac:dyDescent="0.2">
      <c r="A32" s="29"/>
    </row>
    <row r="33" spans="1:9" x14ac:dyDescent="0.2">
      <c r="A33" s="29"/>
    </row>
    <row r="34" spans="1:9" x14ac:dyDescent="0.2">
      <c r="A34" s="29"/>
    </row>
    <row r="35" spans="1:9" x14ac:dyDescent="0.2">
      <c r="A35" s="29"/>
    </row>
    <row r="36" spans="1:9" x14ac:dyDescent="0.2">
      <c r="A36" s="29"/>
    </row>
    <row r="37" spans="1:9" x14ac:dyDescent="0.2">
      <c r="A37" s="29"/>
    </row>
    <row r="38" spans="1:9" x14ac:dyDescent="0.2">
      <c r="A38" s="29"/>
    </row>
    <row r="39" spans="1:9" x14ac:dyDescent="0.2">
      <c r="I39" s="26" t="s">
        <v>7</v>
      </c>
    </row>
  </sheetData>
  <mergeCells count="10">
    <mergeCell ref="A6:B6"/>
    <mergeCell ref="C6:Q6"/>
    <mergeCell ref="C9:D9"/>
    <mergeCell ref="C1:D1"/>
    <mergeCell ref="A3:B3"/>
    <mergeCell ref="C3:Q3"/>
    <mergeCell ref="A4:B4"/>
    <mergeCell ref="C4:Q4"/>
    <mergeCell ref="A5:B5"/>
    <mergeCell ref="C5:Q5"/>
  </mergeCells>
  <hyperlinks>
    <hyperlink ref="A1" location="'ODS 5.'!A1" display="REGRESAR"/>
    <hyperlink ref="C1" location="'Metadato 5.1.1'!A1" display="VER METADATO"/>
  </hyperlinks>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5">
    <tabColor theme="0" tint="-0.499984740745262"/>
  </sheetPr>
  <dimension ref="B1:G36"/>
  <sheetViews>
    <sheetView showGridLines="0" zoomScaleNormal="100" workbookViewId="0">
      <pane ySplit="1" topLeftCell="A2" activePane="bottomLeft" state="frozen"/>
      <selection pane="bottomLeft" activeCell="C1" sqref="C1"/>
    </sheetView>
  </sheetViews>
  <sheetFormatPr baseColWidth="10" defaultColWidth="11.42578125" defaultRowHeight="11.25" x14ac:dyDescent="0.25"/>
  <cols>
    <col min="1" max="1" width="3.7109375" style="45" customWidth="1"/>
    <col min="2" max="2" width="11.42578125" style="45"/>
    <col min="3" max="3" width="26.42578125" style="45" customWidth="1"/>
    <col min="4" max="4" width="24" style="45" customWidth="1"/>
    <col min="5" max="5" width="85.7109375" style="45" customWidth="1"/>
    <col min="6" max="6" width="11.42578125" style="45"/>
    <col min="7" max="7" width="7.140625" style="45" customWidth="1"/>
    <col min="8" max="16384" width="11.42578125" style="45"/>
  </cols>
  <sheetData>
    <row r="1" spans="2:7" ht="15" x14ac:dyDescent="0.25">
      <c r="C1" s="166" t="s">
        <v>730</v>
      </c>
    </row>
    <row r="2" spans="2:7" ht="12" thickBot="1" x14ac:dyDescent="0.3"/>
    <row r="3" spans="2:7" ht="23.25" customHeight="1" thickBot="1" x14ac:dyDescent="0.3">
      <c r="C3" s="2081" t="s">
        <v>766</v>
      </c>
      <c r="D3" s="2081"/>
      <c r="E3" s="2081"/>
      <c r="G3" s="47" t="s">
        <v>767</v>
      </c>
    </row>
    <row r="4" spans="2:7" ht="15.75" x14ac:dyDescent="0.25">
      <c r="B4" s="48"/>
      <c r="C4" s="2082" t="s">
        <v>856</v>
      </c>
      <c r="D4" s="2082"/>
      <c r="E4" s="910" t="s">
        <v>29</v>
      </c>
    </row>
    <row r="5" spans="2:7" ht="30" x14ac:dyDescent="0.25">
      <c r="C5" s="2082" t="s">
        <v>769</v>
      </c>
      <c r="D5" s="2082"/>
      <c r="E5" s="910" t="s">
        <v>144</v>
      </c>
    </row>
    <row r="6" spans="2:7" ht="15" x14ac:dyDescent="0.25">
      <c r="C6" s="2082" t="s">
        <v>770</v>
      </c>
      <c r="D6" s="2082"/>
      <c r="E6" s="911" t="s">
        <v>229</v>
      </c>
    </row>
    <row r="7" spans="2:7" ht="30" x14ac:dyDescent="0.25">
      <c r="C7" s="2083" t="s">
        <v>771</v>
      </c>
      <c r="D7" s="2083"/>
      <c r="E7" s="912" t="s">
        <v>230</v>
      </c>
    </row>
    <row r="8" spans="2:7" ht="15" x14ac:dyDescent="0.25">
      <c r="C8" s="2083" t="s">
        <v>4617</v>
      </c>
      <c r="D8" s="2083"/>
      <c r="E8" s="1285" t="s">
        <v>4683</v>
      </c>
    </row>
    <row r="9" spans="2:7" ht="15" x14ac:dyDescent="0.25">
      <c r="C9" s="913"/>
      <c r="D9" s="913"/>
      <c r="E9" s="913"/>
    </row>
    <row r="10" spans="2:7" ht="23.25" customHeight="1" x14ac:dyDescent="0.25">
      <c r="C10" s="2081" t="s">
        <v>772</v>
      </c>
      <c r="D10" s="2081"/>
      <c r="E10" s="2081"/>
    </row>
    <row r="11" spans="2:7" ht="17.25" customHeight="1" x14ac:dyDescent="0.25">
      <c r="C11" s="2093" t="s">
        <v>773</v>
      </c>
      <c r="D11" s="2094"/>
      <c r="E11" s="910" t="s">
        <v>841</v>
      </c>
    </row>
    <row r="12" spans="2:7" ht="32.25" customHeight="1" x14ac:dyDescent="0.25">
      <c r="C12" s="2095" t="s">
        <v>775</v>
      </c>
      <c r="D12" s="2095"/>
      <c r="E12" s="914" t="s">
        <v>1566</v>
      </c>
    </row>
    <row r="13" spans="2:7" ht="15" x14ac:dyDescent="0.25">
      <c r="C13" s="2082" t="s">
        <v>776</v>
      </c>
      <c r="D13" s="2082"/>
      <c r="E13" s="915" t="s">
        <v>1528</v>
      </c>
    </row>
    <row r="14" spans="2:7" ht="15" x14ac:dyDescent="0.25">
      <c r="C14" s="2082" t="s">
        <v>777</v>
      </c>
      <c r="D14" s="2096"/>
      <c r="E14" s="915" t="s">
        <v>10</v>
      </c>
    </row>
    <row r="15" spans="2:7" ht="111.75" customHeight="1" x14ac:dyDescent="0.25">
      <c r="C15" s="2082" t="s">
        <v>778</v>
      </c>
      <c r="D15" s="2082"/>
      <c r="E15" s="917" t="s">
        <v>1569</v>
      </c>
    </row>
    <row r="16" spans="2:7" ht="66.75" customHeight="1" x14ac:dyDescent="0.25">
      <c r="C16" s="2082" t="s">
        <v>779</v>
      </c>
      <c r="D16" s="2082"/>
      <c r="E16" s="917" t="s">
        <v>1570</v>
      </c>
    </row>
    <row r="17" spans="3:5" ht="15" x14ac:dyDescent="0.25">
      <c r="C17" s="2082" t="s">
        <v>780</v>
      </c>
      <c r="D17" s="2082"/>
      <c r="E17" s="917" t="s">
        <v>1571</v>
      </c>
    </row>
    <row r="18" spans="3:5" ht="15" x14ac:dyDescent="0.25">
      <c r="C18" s="2083" t="s">
        <v>782</v>
      </c>
      <c r="D18" s="2083"/>
      <c r="E18" s="910"/>
    </row>
    <row r="19" spans="3:5" ht="15" customHeight="1" x14ac:dyDescent="0.25">
      <c r="C19" s="2084" t="s">
        <v>783</v>
      </c>
      <c r="D19" s="2085"/>
      <c r="E19" s="919" t="s">
        <v>1572</v>
      </c>
    </row>
    <row r="20" spans="3:5" ht="15" x14ac:dyDescent="0.25">
      <c r="C20" s="2082" t="s">
        <v>784</v>
      </c>
      <c r="D20" s="2082"/>
      <c r="E20" s="917" t="s">
        <v>824</v>
      </c>
    </row>
    <row r="21" spans="3:5" ht="15" x14ac:dyDescent="0.25">
      <c r="C21" s="2086" t="s">
        <v>786</v>
      </c>
      <c r="D21" s="918" t="s">
        <v>787</v>
      </c>
      <c r="E21" s="917" t="s">
        <v>824</v>
      </c>
    </row>
    <row r="22" spans="3:5" ht="15" x14ac:dyDescent="0.25">
      <c r="C22" s="2087"/>
      <c r="D22" s="1390" t="s">
        <v>789</v>
      </c>
      <c r="E22" s="919"/>
    </row>
    <row r="23" spans="3:5" ht="15" x14ac:dyDescent="0.25">
      <c r="C23" s="2088" t="s">
        <v>791</v>
      </c>
      <c r="D23" s="2088"/>
      <c r="E23" s="917" t="s">
        <v>1573</v>
      </c>
    </row>
    <row r="24" spans="3:5" ht="15" x14ac:dyDescent="0.25">
      <c r="C24" s="2088" t="s">
        <v>793</v>
      </c>
      <c r="D24" s="2088"/>
      <c r="E24" s="920" t="s">
        <v>1574</v>
      </c>
    </row>
    <row r="25" spans="3:5" ht="15" x14ac:dyDescent="0.25">
      <c r="C25" s="2082" t="s">
        <v>795</v>
      </c>
      <c r="D25" s="2082"/>
      <c r="E25" s="917" t="s">
        <v>23</v>
      </c>
    </row>
    <row r="26" spans="3:5" ht="15" customHeight="1" x14ac:dyDescent="0.25">
      <c r="C26" s="2083" t="s">
        <v>797</v>
      </c>
      <c r="D26" s="2083"/>
      <c r="E26" s="920" t="s">
        <v>1575</v>
      </c>
    </row>
    <row r="27" spans="3:5" ht="15" x14ac:dyDescent="0.25">
      <c r="C27" s="2089" t="s">
        <v>799</v>
      </c>
      <c r="D27" s="2090"/>
      <c r="E27" s="910"/>
    </row>
    <row r="28" spans="3:5" ht="30" x14ac:dyDescent="0.25">
      <c r="C28" s="1391" t="s">
        <v>800</v>
      </c>
      <c r="D28" s="1392"/>
      <c r="E28" s="917" t="s">
        <v>1576</v>
      </c>
    </row>
    <row r="29" spans="3:5" ht="15" x14ac:dyDescent="0.25">
      <c r="C29" s="2091" t="s">
        <v>801</v>
      </c>
      <c r="D29" s="2092"/>
      <c r="E29" s="921"/>
    </row>
    <row r="30" spans="3:5" ht="15" x14ac:dyDescent="0.25">
      <c r="C30" s="922"/>
      <c r="D30" s="922"/>
      <c r="E30" s="923"/>
    </row>
    <row r="31" spans="3:5" ht="23.25" customHeight="1" x14ac:dyDescent="0.25">
      <c r="C31" s="2081" t="s">
        <v>802</v>
      </c>
      <c r="D31" s="2081"/>
      <c r="E31" s="2081"/>
    </row>
    <row r="32" spans="3:5" ht="15" x14ac:dyDescent="0.25">
      <c r="C32" s="2079" t="s">
        <v>803</v>
      </c>
      <c r="D32" s="2080"/>
      <c r="E32" s="920" t="s">
        <v>1577</v>
      </c>
    </row>
    <row r="33" spans="3:5" ht="15" x14ac:dyDescent="0.25">
      <c r="C33" s="2079" t="s">
        <v>805</v>
      </c>
      <c r="D33" s="2080"/>
      <c r="E33" s="920" t="s">
        <v>1578</v>
      </c>
    </row>
    <row r="34" spans="3:5" ht="15" x14ac:dyDescent="0.25">
      <c r="C34" s="2079" t="s">
        <v>807</v>
      </c>
      <c r="D34" s="2080"/>
      <c r="E34" s="920" t="s">
        <v>1574</v>
      </c>
    </row>
    <row r="35" spans="3:5" ht="30" x14ac:dyDescent="0.25">
      <c r="C35" s="2079" t="s">
        <v>809</v>
      </c>
      <c r="D35" s="2080"/>
      <c r="E35" s="920" t="s">
        <v>1579</v>
      </c>
    </row>
    <row r="36" spans="3:5" ht="15" x14ac:dyDescent="0.25">
      <c r="C36" s="2079" t="s">
        <v>811</v>
      </c>
      <c r="D36" s="2080"/>
      <c r="E36" s="924" t="s">
        <v>1580</v>
      </c>
    </row>
  </sheetData>
  <mergeCells count="30">
    <mergeCell ref="C16:D16"/>
    <mergeCell ref="C3:E3"/>
    <mergeCell ref="C4:D4"/>
    <mergeCell ref="C5:D5"/>
    <mergeCell ref="C6:D6"/>
    <mergeCell ref="C7:D7"/>
    <mergeCell ref="C10:E10"/>
    <mergeCell ref="C11:D11"/>
    <mergeCell ref="C12:D12"/>
    <mergeCell ref="C13:D13"/>
    <mergeCell ref="C14:D14"/>
    <mergeCell ref="C15:D15"/>
    <mergeCell ref="C8:D8"/>
    <mergeCell ref="C31:E31"/>
    <mergeCell ref="C17:D17"/>
    <mergeCell ref="C18:D18"/>
    <mergeCell ref="C19:D19"/>
    <mergeCell ref="C20:D20"/>
    <mergeCell ref="C21:C22"/>
    <mergeCell ref="C23:D23"/>
    <mergeCell ref="C24:D24"/>
    <mergeCell ref="C25:D25"/>
    <mergeCell ref="C26:D26"/>
    <mergeCell ref="C27:D27"/>
    <mergeCell ref="C29:D29"/>
    <mergeCell ref="C32:D32"/>
    <mergeCell ref="C33:D33"/>
    <mergeCell ref="C34:D34"/>
    <mergeCell ref="C35:D35"/>
    <mergeCell ref="C36:D36"/>
  </mergeCells>
  <dataValidations count="7">
    <dataValidation allowBlank="1" showDropDown="1" showInputMessage="1" showErrorMessage="1" sqref="E13"/>
    <dataValidation type="list" allowBlank="1" showInputMessage="1" showErrorMessage="1" sqref="E4">
      <formula1>ODS</formula1>
    </dataValidation>
    <dataValidation type="list" allowBlank="1" showInputMessage="1" showErrorMessage="1" sqref="E5">
      <formula1>Metas_ODS</formula1>
    </dataValidation>
    <dataValidation type="list" allowBlank="1" showInputMessage="1" showErrorMessage="1" sqref="E6">
      <formula1>Numero_indicador</formula1>
    </dataValidation>
    <dataValidation type="list" allowBlank="1" showInputMessage="1" showErrorMessage="1" sqref="E7">
      <formula1>Nombre_indicador_ODS</formula1>
    </dataValidation>
    <dataValidation type="list" allowBlank="1" showInputMessage="1" showErrorMessage="1" sqref="E14">
      <formula1>Tipo_indicador</formula1>
    </dataValidation>
    <dataValidation type="list" allowBlank="1" showInputMessage="1" showErrorMessage="1" sqref="E25">
      <formula1>Tipo_operación</formula1>
    </dataValidation>
  </dataValidations>
  <hyperlinks>
    <hyperlink ref="C1" location="'5.1.1'!A1" display="REGRESAR"/>
    <hyperlink ref="E36" r:id="rId1"/>
    <hyperlink ref="E8" r:id="rId2"/>
  </hyperlinks>
  <pageMargins left="0.7" right="0.7" top="0.75" bottom="0.75" header="0.3" footer="0.3"/>
  <pageSetup orientation="portrait" r:id="rId3"/>
  <drawing r:id="rId4"/>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6"/>
  <dimension ref="A1:Q25"/>
  <sheetViews>
    <sheetView showGridLines="0" workbookViewId="0">
      <pane ySplit="1" topLeftCell="A2" activePane="bottomLeft" state="frozen"/>
      <selection pane="bottomLeft"/>
    </sheetView>
  </sheetViews>
  <sheetFormatPr baseColWidth="10" defaultColWidth="11.42578125" defaultRowHeight="11.25" x14ac:dyDescent="0.25"/>
  <cols>
    <col min="1" max="1" width="15.28515625" style="423" customWidth="1"/>
    <col min="2" max="2" width="15.28515625" style="426" customWidth="1"/>
    <col min="3" max="3" width="26" style="423" customWidth="1"/>
    <col min="4" max="7" width="9.42578125" style="423" customWidth="1"/>
    <col min="8" max="16384" width="11.42578125" style="423"/>
  </cols>
  <sheetData>
    <row r="1" spans="1:17" ht="15" x14ac:dyDescent="0.25">
      <c r="A1" s="25" t="s">
        <v>730</v>
      </c>
      <c r="B1" s="421"/>
      <c r="C1" s="70" t="s">
        <v>830</v>
      </c>
      <c r="D1" s="422"/>
    </row>
    <row r="3" spans="1:17" ht="12.75" customHeight="1" x14ac:dyDescent="0.25">
      <c r="A3" s="2304" t="s">
        <v>732</v>
      </c>
      <c r="B3" s="2307"/>
      <c r="C3" s="2304" t="s">
        <v>1526</v>
      </c>
      <c r="D3" s="2306"/>
      <c r="E3" s="2306"/>
      <c r="F3" s="2306"/>
      <c r="G3" s="2306"/>
      <c r="H3" s="2306"/>
      <c r="I3" s="2306"/>
      <c r="J3" s="2306"/>
      <c r="K3" s="2306"/>
      <c r="L3" s="2306"/>
      <c r="M3" s="2306"/>
      <c r="N3" s="2306"/>
      <c r="O3" s="2306"/>
      <c r="P3" s="2306"/>
      <c r="Q3" s="2305"/>
    </row>
    <row r="4" spans="1:17" ht="12.75" customHeight="1" x14ac:dyDescent="0.25">
      <c r="A4" s="2304" t="s">
        <v>733</v>
      </c>
      <c r="B4" s="2305"/>
      <c r="C4" s="2304" t="s">
        <v>1581</v>
      </c>
      <c r="D4" s="2306"/>
      <c r="E4" s="2306"/>
      <c r="F4" s="2306"/>
      <c r="G4" s="2306"/>
      <c r="H4" s="2306"/>
      <c r="I4" s="2306"/>
      <c r="J4" s="2306"/>
      <c r="K4" s="2306"/>
      <c r="L4" s="2306"/>
      <c r="M4" s="2306"/>
      <c r="N4" s="2306"/>
      <c r="O4" s="2306"/>
      <c r="P4" s="2306"/>
      <c r="Q4" s="2305"/>
    </row>
    <row r="5" spans="1:17" ht="31.5" customHeight="1" x14ac:dyDescent="0.25">
      <c r="A5" s="2304" t="s">
        <v>735</v>
      </c>
      <c r="B5" s="2305"/>
      <c r="C5" s="2311" t="s">
        <v>1582</v>
      </c>
      <c r="D5" s="2312"/>
      <c r="E5" s="2312"/>
      <c r="F5" s="2312"/>
      <c r="G5" s="2312"/>
      <c r="H5" s="2312"/>
      <c r="I5" s="2312"/>
      <c r="J5" s="2312"/>
      <c r="K5" s="2312"/>
      <c r="L5" s="2312"/>
      <c r="M5" s="2312"/>
      <c r="N5" s="2312"/>
      <c r="O5" s="2312"/>
      <c r="P5" s="2312"/>
      <c r="Q5" s="2313"/>
    </row>
    <row r="6" spans="1:17" ht="15" x14ac:dyDescent="0.25">
      <c r="A6" s="2304" t="s">
        <v>815</v>
      </c>
      <c r="B6" s="2305"/>
      <c r="C6" s="2304" t="s">
        <v>1583</v>
      </c>
      <c r="D6" s="2306"/>
      <c r="E6" s="2306"/>
      <c r="F6" s="2306"/>
      <c r="G6" s="2306"/>
      <c r="H6" s="2306"/>
      <c r="I6" s="2306"/>
      <c r="J6" s="2306"/>
      <c r="K6" s="2306"/>
      <c r="L6" s="2306"/>
      <c r="M6" s="2306"/>
      <c r="N6" s="2306"/>
      <c r="O6" s="2306"/>
      <c r="P6" s="2306"/>
      <c r="Q6" s="2305"/>
    </row>
    <row r="7" spans="1:17" s="426" customFormat="1" ht="12" customHeight="1" x14ac:dyDescent="0.25">
      <c r="A7" s="424"/>
      <c r="B7" s="424"/>
      <c r="C7" s="425"/>
    </row>
    <row r="9" spans="1:17" ht="68.25" customHeight="1" x14ac:dyDescent="0.25">
      <c r="C9" s="2232" t="s">
        <v>1584</v>
      </c>
      <c r="D9" s="2232"/>
      <c r="G9" s="2071" t="s">
        <v>1585</v>
      </c>
      <c r="H9" s="2071"/>
      <c r="I9" s="2071"/>
      <c r="J9" s="2071"/>
      <c r="K9" s="2071"/>
      <c r="L9" s="2071"/>
      <c r="M9" s="2071"/>
    </row>
    <row r="10" spans="1:17" ht="12.75" x14ac:dyDescent="0.25">
      <c r="C10" s="427" t="s">
        <v>1586</v>
      </c>
      <c r="D10" s="428" t="s">
        <v>781</v>
      </c>
    </row>
    <row r="11" spans="1:17" ht="12.75" x14ac:dyDescent="0.25">
      <c r="C11" s="429" t="s">
        <v>1587</v>
      </c>
      <c r="D11" s="430">
        <v>5.8370044052863435</v>
      </c>
    </row>
    <row r="12" spans="1:17" ht="12.75" x14ac:dyDescent="0.25">
      <c r="C12" s="431" t="s">
        <v>1588</v>
      </c>
      <c r="D12" s="432">
        <v>2.2999999999999998</v>
      </c>
    </row>
    <row r="13" spans="1:17" ht="42" customHeight="1" x14ac:dyDescent="0.25">
      <c r="C13" s="2309" t="s">
        <v>1589</v>
      </c>
      <c r="D13" s="2309"/>
    </row>
    <row r="14" spans="1:17" ht="30.75" customHeight="1" x14ac:dyDescent="0.25">
      <c r="C14" s="2310" t="s">
        <v>1590</v>
      </c>
      <c r="D14" s="2310"/>
    </row>
    <row r="24" spans="7:13" ht="12.75" x14ac:dyDescent="0.25">
      <c r="G24" s="2308" t="s">
        <v>1591</v>
      </c>
      <c r="H24" s="2308"/>
      <c r="I24" s="2308"/>
      <c r="J24" s="2308"/>
      <c r="K24" s="2308"/>
      <c r="L24" s="2308"/>
      <c r="M24" s="2308"/>
    </row>
    <row r="25" spans="7:13" ht="12.75" x14ac:dyDescent="0.25">
      <c r="G25" s="2308" t="s">
        <v>1592</v>
      </c>
      <c r="H25" s="2308"/>
      <c r="I25" s="2308"/>
      <c r="J25" s="2308"/>
      <c r="K25" s="2308"/>
      <c r="L25" s="2308"/>
      <c r="M25" s="2308"/>
    </row>
  </sheetData>
  <mergeCells count="14">
    <mergeCell ref="A3:B3"/>
    <mergeCell ref="C3:Q3"/>
    <mergeCell ref="A4:B4"/>
    <mergeCell ref="C4:Q4"/>
    <mergeCell ref="A5:B5"/>
    <mergeCell ref="C5:Q5"/>
    <mergeCell ref="G24:M24"/>
    <mergeCell ref="G25:M25"/>
    <mergeCell ref="A6:B6"/>
    <mergeCell ref="C6:Q6"/>
    <mergeCell ref="C9:D9"/>
    <mergeCell ref="G9:M9"/>
    <mergeCell ref="C13:D13"/>
    <mergeCell ref="C14:D14"/>
  </mergeCells>
  <hyperlinks>
    <hyperlink ref="A1" location="'ODS 5.'!A1" display="REGRESAR"/>
    <hyperlink ref="C1" location="'Metadato 5.2.1'!A1" display="VER METADATO"/>
  </hyperlinks>
  <pageMargins left="0.7" right="0.7" top="0.75" bottom="0.75" header="0.3" footer="0.3"/>
  <pageSetup paperSize="9" orientation="portrait" r:id="rId1"/>
  <drawing r:id="rId2"/>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7">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9.42578125" style="433" customWidth="1"/>
    <col min="2" max="2" width="26.42578125" style="433" customWidth="1"/>
    <col min="3" max="3" width="24" style="433" customWidth="1"/>
    <col min="4" max="4" width="85.7109375" style="433" customWidth="1"/>
    <col min="5" max="5" width="9.5703125" style="433" customWidth="1"/>
    <col min="6" max="6" width="7.140625" style="433" customWidth="1"/>
    <col min="7" max="16384" width="11.42578125" style="433"/>
  </cols>
  <sheetData>
    <row r="1" spans="2:6" ht="15" x14ac:dyDescent="0.25">
      <c r="B1" s="166" t="s">
        <v>730</v>
      </c>
    </row>
    <row r="2" spans="2:6" ht="12" thickBot="1" x14ac:dyDescent="0.3"/>
    <row r="3" spans="2:6" ht="23.25" customHeight="1" thickBot="1" x14ac:dyDescent="0.3">
      <c r="B3" s="2081" t="s">
        <v>766</v>
      </c>
      <c r="C3" s="2081"/>
      <c r="D3" s="2081"/>
      <c r="F3" s="434" t="s">
        <v>767</v>
      </c>
    </row>
    <row r="4" spans="2:6" ht="15" x14ac:dyDescent="0.25">
      <c r="B4" s="2082" t="s">
        <v>856</v>
      </c>
      <c r="C4" s="2082"/>
      <c r="D4" s="49" t="s">
        <v>29</v>
      </c>
    </row>
    <row r="5" spans="2:6" ht="30" x14ac:dyDescent="0.25">
      <c r="B5" s="2082" t="s">
        <v>769</v>
      </c>
      <c r="C5" s="2082"/>
      <c r="D5" s="49" t="s">
        <v>147</v>
      </c>
    </row>
    <row r="6" spans="2:6" ht="15" x14ac:dyDescent="0.25">
      <c r="B6" s="2082" t="s">
        <v>770</v>
      </c>
      <c r="C6" s="2082"/>
      <c r="D6" s="50" t="s">
        <v>232</v>
      </c>
    </row>
    <row r="7" spans="2:6" ht="45" x14ac:dyDescent="0.25">
      <c r="B7" s="2083" t="s">
        <v>771</v>
      </c>
      <c r="C7" s="2083"/>
      <c r="D7" s="94" t="s">
        <v>233</v>
      </c>
    </row>
    <row r="8" spans="2:6" s="1283" customFormat="1" ht="15" x14ac:dyDescent="0.25">
      <c r="B8" s="2083" t="s">
        <v>4617</v>
      </c>
      <c r="C8" s="2083"/>
      <c r="D8" s="1285" t="s">
        <v>4684</v>
      </c>
    </row>
    <row r="9" spans="2:6" ht="15" x14ac:dyDescent="0.25">
      <c r="B9" s="52"/>
      <c r="C9" s="52"/>
      <c r="D9" s="52"/>
    </row>
    <row r="10" spans="2:6" ht="23.25" customHeight="1" x14ac:dyDescent="0.25">
      <c r="B10" s="2081" t="s">
        <v>772</v>
      </c>
      <c r="C10" s="2081"/>
      <c r="D10" s="2081"/>
    </row>
    <row r="11" spans="2:6" ht="15" x14ac:dyDescent="0.25">
      <c r="B11" s="2093" t="s">
        <v>773</v>
      </c>
      <c r="C11" s="2094"/>
      <c r="D11" s="49" t="s">
        <v>841</v>
      </c>
    </row>
    <row r="12" spans="2:6" ht="33.75" customHeight="1" x14ac:dyDescent="0.25">
      <c r="B12" s="2095" t="s">
        <v>775</v>
      </c>
      <c r="C12" s="2095"/>
      <c r="D12" s="435" t="s">
        <v>1583</v>
      </c>
    </row>
    <row r="13" spans="2:6" ht="15" x14ac:dyDescent="0.25">
      <c r="B13" s="2082" t="s">
        <v>776</v>
      </c>
      <c r="C13" s="2082"/>
      <c r="D13" s="54" t="s">
        <v>1531</v>
      </c>
    </row>
    <row r="14" spans="2:6" ht="15" x14ac:dyDescent="0.25">
      <c r="B14" s="2082" t="s">
        <v>777</v>
      </c>
      <c r="C14" s="2096"/>
      <c r="D14" s="54" t="s">
        <v>22</v>
      </c>
    </row>
    <row r="15" spans="2:6" ht="137.25" customHeight="1" x14ac:dyDescent="0.25">
      <c r="B15" s="2082" t="s">
        <v>778</v>
      </c>
      <c r="C15" s="2082"/>
      <c r="D15" s="436" t="s">
        <v>1593</v>
      </c>
    </row>
    <row r="16" spans="2:6" ht="75" customHeight="1" x14ac:dyDescent="0.25">
      <c r="B16" s="2082" t="s">
        <v>779</v>
      </c>
      <c r="C16" s="2082"/>
      <c r="D16" s="436"/>
    </row>
    <row r="17" spans="2:4" ht="15" x14ac:dyDescent="0.25">
      <c r="B17" s="2082" t="s">
        <v>780</v>
      </c>
      <c r="C17" s="2082"/>
      <c r="D17" s="61" t="s">
        <v>781</v>
      </c>
    </row>
    <row r="18" spans="2:4" ht="15" x14ac:dyDescent="0.25">
      <c r="B18" s="2083" t="s">
        <v>782</v>
      </c>
      <c r="C18" s="2083"/>
      <c r="D18" s="49"/>
    </row>
    <row r="19" spans="2:4" ht="48" customHeight="1" x14ac:dyDescent="0.25">
      <c r="B19" s="2084" t="s">
        <v>783</v>
      </c>
      <c r="C19" s="2085"/>
      <c r="D19" s="61" t="s">
        <v>4524</v>
      </c>
    </row>
    <row r="20" spans="2:4" ht="15" x14ac:dyDescent="0.25">
      <c r="B20" s="2082" t="s">
        <v>784</v>
      </c>
      <c r="C20" s="2082"/>
      <c r="D20" s="436" t="s">
        <v>824</v>
      </c>
    </row>
    <row r="21" spans="2:4" ht="15" x14ac:dyDescent="0.25">
      <c r="B21" s="2086" t="s">
        <v>786</v>
      </c>
      <c r="C21" s="58" t="s">
        <v>787</v>
      </c>
      <c r="D21" s="49"/>
    </row>
    <row r="22" spans="2:4" ht="15" x14ac:dyDescent="0.25">
      <c r="B22" s="2087"/>
      <c r="C22" s="59" t="s">
        <v>789</v>
      </c>
      <c r="D22" s="61" t="s">
        <v>1594</v>
      </c>
    </row>
    <row r="23" spans="2:4" ht="15" x14ac:dyDescent="0.25">
      <c r="B23" s="2088" t="s">
        <v>791</v>
      </c>
      <c r="C23" s="2088"/>
      <c r="D23" s="61" t="s">
        <v>1020</v>
      </c>
    </row>
    <row r="24" spans="2:4" ht="15" x14ac:dyDescent="0.25">
      <c r="B24" s="2088" t="s">
        <v>793</v>
      </c>
      <c r="C24" s="2088"/>
      <c r="D24" s="61" t="s">
        <v>1595</v>
      </c>
    </row>
    <row r="25" spans="2:4" ht="15" x14ac:dyDescent="0.25">
      <c r="B25" s="2082" t="s">
        <v>795</v>
      </c>
      <c r="C25" s="2082"/>
      <c r="D25" s="57" t="s">
        <v>17</v>
      </c>
    </row>
    <row r="26" spans="2:4" ht="15" x14ac:dyDescent="0.25">
      <c r="B26" s="2083" t="s">
        <v>797</v>
      </c>
      <c r="C26" s="2083"/>
      <c r="D26" s="61" t="s">
        <v>1596</v>
      </c>
    </row>
    <row r="27" spans="2:4" ht="15" x14ac:dyDescent="0.25">
      <c r="B27" s="2089" t="s">
        <v>799</v>
      </c>
      <c r="C27" s="2090"/>
      <c r="D27" s="49" t="s">
        <v>4526</v>
      </c>
    </row>
    <row r="28" spans="2:4" ht="90.75" customHeight="1" x14ac:dyDescent="0.25">
      <c r="B28" s="62" t="s">
        <v>800</v>
      </c>
      <c r="C28" s="63"/>
      <c r="D28" s="61" t="s">
        <v>1597</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1598</v>
      </c>
    </row>
    <row r="33" spans="2:4" ht="15" x14ac:dyDescent="0.25">
      <c r="B33" s="2079" t="s">
        <v>805</v>
      </c>
      <c r="C33" s="2080"/>
      <c r="D33" s="61" t="s">
        <v>1599</v>
      </c>
    </row>
    <row r="34" spans="2:4" ht="15" x14ac:dyDescent="0.25">
      <c r="B34" s="2079" t="s">
        <v>807</v>
      </c>
      <c r="C34" s="2080"/>
      <c r="D34" s="61" t="s">
        <v>1600</v>
      </c>
    </row>
    <row r="35" spans="2:4" ht="15" x14ac:dyDescent="0.25">
      <c r="B35" s="2079" t="s">
        <v>809</v>
      </c>
      <c r="C35" s="2080"/>
      <c r="D35" s="61" t="s">
        <v>1601</v>
      </c>
    </row>
    <row r="36" spans="2:4" ht="15" x14ac:dyDescent="0.25">
      <c r="B36" s="2079" t="s">
        <v>811</v>
      </c>
      <c r="C36" s="2080"/>
      <c r="D36" s="924" t="s">
        <v>1602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5.2.1'!A1" display="REGRESAR"/>
    <hyperlink ref="D36" r:id="rId1"/>
    <hyperlink ref="D8" r:id="rId2"/>
  </hyperlinks>
  <pageMargins left="0.7" right="0.7" top="0.75" bottom="0.75" header="0.3" footer="0.3"/>
  <pageSetup paperSize="9" orientation="portrait" r:id="rId3"/>
  <drawing r:id="rId4"/>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8"/>
  <dimension ref="A1:P25"/>
  <sheetViews>
    <sheetView showGridLines="0" workbookViewId="0">
      <pane ySplit="1" topLeftCell="A2" activePane="bottomLeft" state="frozen"/>
      <selection activeCell="C1" sqref="C1"/>
      <selection pane="bottomLeft" activeCell="C1" sqref="C1"/>
    </sheetView>
  </sheetViews>
  <sheetFormatPr baseColWidth="10" defaultColWidth="11.42578125" defaultRowHeight="11.25" x14ac:dyDescent="0.2"/>
  <cols>
    <col min="1" max="2" width="15" style="26" customWidth="1"/>
    <col min="3" max="3" width="23.140625" style="26" customWidth="1"/>
    <col min="4" max="4" width="11.42578125" style="26"/>
    <col min="5" max="5" width="21" style="26" customWidth="1"/>
    <col min="6" max="16384" width="11.42578125" style="26"/>
  </cols>
  <sheetData>
    <row r="1" spans="1:16" ht="15" x14ac:dyDescent="0.25">
      <c r="A1" s="25" t="s">
        <v>730</v>
      </c>
      <c r="C1" s="25" t="s">
        <v>830</v>
      </c>
      <c r="D1" s="132"/>
    </row>
    <row r="3" spans="1:16" ht="12.75" customHeight="1" x14ac:dyDescent="0.2">
      <c r="A3" s="2304" t="s">
        <v>732</v>
      </c>
      <c r="B3" s="2307"/>
      <c r="C3" s="2304" t="s">
        <v>1526</v>
      </c>
      <c r="D3" s="2306"/>
      <c r="E3" s="2306"/>
      <c r="F3" s="2306"/>
      <c r="G3" s="2306"/>
      <c r="H3" s="2306"/>
      <c r="I3" s="2306"/>
      <c r="J3" s="2306"/>
      <c r="K3" s="2306"/>
      <c r="L3" s="2306"/>
      <c r="M3" s="2306"/>
      <c r="N3" s="2306"/>
      <c r="O3" s="2306"/>
      <c r="P3" s="2306"/>
    </row>
    <row r="4" spans="1:16" ht="12.75" customHeight="1" x14ac:dyDescent="0.2">
      <c r="A4" s="2304" t="s">
        <v>733</v>
      </c>
      <c r="B4" s="2305"/>
      <c r="C4" s="2304" t="s">
        <v>1581</v>
      </c>
      <c r="D4" s="2306"/>
      <c r="E4" s="2306"/>
      <c r="F4" s="2306"/>
      <c r="G4" s="2306"/>
      <c r="H4" s="2306"/>
      <c r="I4" s="2306"/>
      <c r="J4" s="2306"/>
      <c r="K4" s="2306"/>
      <c r="L4" s="2306"/>
      <c r="M4" s="2306"/>
      <c r="N4" s="2306"/>
      <c r="O4" s="2306"/>
      <c r="P4" s="2306"/>
    </row>
    <row r="5" spans="1:16" ht="12.75" customHeight="1" x14ac:dyDescent="0.2">
      <c r="A5" s="2304" t="s">
        <v>735</v>
      </c>
      <c r="B5" s="2305"/>
      <c r="C5" s="2304" t="s">
        <v>1603</v>
      </c>
      <c r="D5" s="2306"/>
      <c r="E5" s="2306"/>
      <c r="F5" s="2306"/>
      <c r="G5" s="2306"/>
      <c r="H5" s="2306"/>
      <c r="I5" s="2306"/>
      <c r="J5" s="2306"/>
      <c r="K5" s="2306"/>
      <c r="L5" s="2306"/>
      <c r="M5" s="2306"/>
      <c r="N5" s="2306"/>
      <c r="O5" s="2306"/>
      <c r="P5" s="2306"/>
    </row>
    <row r="6" spans="1:16" ht="12.75" customHeight="1" x14ac:dyDescent="0.2">
      <c r="A6" s="2304" t="s">
        <v>815</v>
      </c>
      <c r="B6" s="2305"/>
      <c r="C6" s="2304" t="s">
        <v>1604</v>
      </c>
      <c r="D6" s="2306"/>
      <c r="E6" s="2306"/>
      <c r="F6" s="2306"/>
      <c r="G6" s="2306"/>
      <c r="H6" s="2306"/>
      <c r="I6" s="2306"/>
      <c r="J6" s="2306"/>
      <c r="K6" s="2306"/>
      <c r="L6" s="2306"/>
      <c r="M6" s="2306"/>
      <c r="N6" s="2306"/>
      <c r="O6" s="2306"/>
      <c r="P6" s="2306"/>
    </row>
    <row r="9" spans="1:16" ht="72" customHeight="1" x14ac:dyDescent="0.2">
      <c r="C9" s="2232" t="s">
        <v>4525</v>
      </c>
      <c r="D9" s="2232"/>
      <c r="F9" s="2244" t="s">
        <v>1605</v>
      </c>
      <c r="G9" s="2244"/>
      <c r="H9" s="2244"/>
      <c r="I9" s="2244"/>
      <c r="J9" s="2244"/>
      <c r="K9" s="2244"/>
      <c r="L9" s="2244"/>
    </row>
    <row r="10" spans="1:16" ht="12.75" x14ac:dyDescent="0.2">
      <c r="C10" s="437" t="s">
        <v>1586</v>
      </c>
      <c r="D10" s="428" t="s">
        <v>781</v>
      </c>
    </row>
    <row r="11" spans="1:16" ht="12.75" x14ac:dyDescent="0.2">
      <c r="C11" s="438" t="s">
        <v>1587</v>
      </c>
      <c r="D11" s="439">
        <v>4.3</v>
      </c>
    </row>
    <row r="12" spans="1:16" ht="12.75" x14ac:dyDescent="0.2">
      <c r="C12" s="440" t="s">
        <v>1588</v>
      </c>
      <c r="D12" s="441">
        <v>1.1000000000000001</v>
      </c>
    </row>
    <row r="13" spans="1:16" x14ac:dyDescent="0.2">
      <c r="C13" s="2314" t="s">
        <v>1606</v>
      </c>
      <c r="D13" s="2314"/>
    </row>
    <row r="14" spans="1:16" ht="33" customHeight="1" x14ac:dyDescent="0.2">
      <c r="C14" s="2314"/>
      <c r="D14" s="2314"/>
    </row>
    <row r="15" spans="1:16" ht="33" customHeight="1" x14ac:dyDescent="0.2">
      <c r="C15" s="2300" t="s">
        <v>1607</v>
      </c>
      <c r="D15" s="2300"/>
    </row>
    <row r="24" spans="6:12" ht="12.75" x14ac:dyDescent="0.2">
      <c r="F24" s="2308" t="s">
        <v>1608</v>
      </c>
      <c r="G24" s="2308"/>
      <c r="H24" s="2308"/>
      <c r="I24" s="2308"/>
      <c r="J24" s="2308"/>
      <c r="K24" s="2308"/>
      <c r="L24" s="2308"/>
    </row>
    <row r="25" spans="6:12" ht="12.75" x14ac:dyDescent="0.2">
      <c r="F25" s="2308" t="s">
        <v>1609</v>
      </c>
      <c r="G25" s="2308"/>
      <c r="H25" s="2308"/>
      <c r="I25" s="2308"/>
      <c r="J25" s="2308"/>
      <c r="K25" s="2308"/>
      <c r="L25" s="2308"/>
    </row>
  </sheetData>
  <mergeCells count="14">
    <mergeCell ref="A3:B3"/>
    <mergeCell ref="C3:P3"/>
    <mergeCell ref="A4:B4"/>
    <mergeCell ref="C4:P4"/>
    <mergeCell ref="A5:B5"/>
    <mergeCell ref="C5:P5"/>
    <mergeCell ref="F24:L24"/>
    <mergeCell ref="F25:L25"/>
    <mergeCell ref="A6:B6"/>
    <mergeCell ref="C6:P6"/>
    <mergeCell ref="C9:D9"/>
    <mergeCell ref="F9:L9"/>
    <mergeCell ref="C13:D14"/>
    <mergeCell ref="C15:D15"/>
  </mergeCells>
  <hyperlinks>
    <hyperlink ref="A1" location="'ODS 5.'!A1" display="REGRESAR"/>
    <hyperlink ref="C1" location="'Metadato 5.2.2'!A1" display="VER METADATO"/>
  </hyperlinks>
  <pageMargins left="0.7" right="0.7" top="0.75" bottom="0.75" header="0.3" footer="0.3"/>
  <pageSetup paperSize="0" orientation="portrait" horizontalDpi="0" verticalDpi="0" copies="0" r:id="rId1"/>
  <drawing r:id="rId2"/>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9">
    <tabColor theme="0" tint="-0.499984740745262"/>
  </sheetPr>
  <dimension ref="A1:F36"/>
  <sheetViews>
    <sheetView showGridLines="0" zoomScaleNormal="100" workbookViewId="0">
      <pane ySplit="1" topLeftCell="A2" activePane="bottomLeft" state="frozen"/>
      <selection activeCell="C1" sqref="C1"/>
      <selection pane="bottomLeft" activeCell="C1" sqref="C1"/>
    </sheetView>
  </sheetViews>
  <sheetFormatPr baseColWidth="10" defaultColWidth="11.42578125" defaultRowHeight="11.25" x14ac:dyDescent="0.25"/>
  <cols>
    <col min="1" max="1" width="9.85546875"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15.75" x14ac:dyDescent="0.25">
      <c r="A4" s="48"/>
      <c r="B4" s="2082" t="s">
        <v>856</v>
      </c>
      <c r="C4" s="2082"/>
      <c r="D4" s="49" t="s">
        <v>29</v>
      </c>
    </row>
    <row r="5" spans="1:6" ht="30" x14ac:dyDescent="0.25">
      <c r="B5" s="2082" t="s">
        <v>769</v>
      </c>
      <c r="C5" s="2082"/>
      <c r="D5" s="49" t="s">
        <v>147</v>
      </c>
    </row>
    <row r="6" spans="1:6" ht="15" x14ac:dyDescent="0.25">
      <c r="B6" s="2082" t="s">
        <v>770</v>
      </c>
      <c r="C6" s="2082"/>
      <c r="D6" s="50" t="s">
        <v>235</v>
      </c>
    </row>
    <row r="7" spans="1:6" ht="51" customHeight="1" x14ac:dyDescent="0.25">
      <c r="B7" s="2083" t="s">
        <v>771</v>
      </c>
      <c r="C7" s="2083"/>
      <c r="D7" s="94" t="s">
        <v>236</v>
      </c>
    </row>
    <row r="8" spans="1:6" ht="15" x14ac:dyDescent="0.25">
      <c r="B8" s="2083" t="s">
        <v>4617</v>
      </c>
      <c r="C8" s="2083"/>
      <c r="D8" s="1285" t="s">
        <v>4685</v>
      </c>
    </row>
    <row r="9" spans="1:6" ht="15" x14ac:dyDescent="0.25">
      <c r="B9" s="52"/>
      <c r="C9" s="52"/>
      <c r="D9" s="52"/>
    </row>
    <row r="10" spans="1:6" ht="23.25" customHeight="1" x14ac:dyDescent="0.25">
      <c r="B10" s="2081" t="s">
        <v>772</v>
      </c>
      <c r="C10" s="2081"/>
      <c r="D10" s="2081"/>
    </row>
    <row r="11" spans="1:6" ht="15" x14ac:dyDescent="0.25">
      <c r="B11" s="2093" t="s">
        <v>773</v>
      </c>
      <c r="C11" s="2094"/>
      <c r="D11" s="49" t="s">
        <v>1421</v>
      </c>
    </row>
    <row r="12" spans="1:6" ht="33" customHeight="1" x14ac:dyDescent="0.25">
      <c r="B12" s="2095" t="s">
        <v>775</v>
      </c>
      <c r="C12" s="2095"/>
      <c r="D12" s="129" t="s">
        <v>1604</v>
      </c>
    </row>
    <row r="13" spans="1:6" ht="15" x14ac:dyDescent="0.25">
      <c r="B13" s="2082" t="s">
        <v>776</v>
      </c>
      <c r="C13" s="2082"/>
      <c r="D13" s="54" t="s">
        <v>1533</v>
      </c>
    </row>
    <row r="14" spans="1:6" ht="15" x14ac:dyDescent="0.25">
      <c r="B14" s="2082" t="s">
        <v>777</v>
      </c>
      <c r="C14" s="2096"/>
      <c r="D14" s="54" t="s">
        <v>22</v>
      </c>
    </row>
    <row r="15" spans="1:6" ht="138" customHeight="1" x14ac:dyDescent="0.25">
      <c r="B15" s="2082" t="s">
        <v>778</v>
      </c>
      <c r="C15" s="2082"/>
      <c r="D15" s="436" t="s">
        <v>1593</v>
      </c>
    </row>
    <row r="16" spans="1:6" ht="69" customHeight="1" x14ac:dyDescent="0.25">
      <c r="B16" s="2082" t="s">
        <v>779</v>
      </c>
      <c r="C16" s="2082"/>
      <c r="D16" s="56"/>
    </row>
    <row r="17" spans="2:4" ht="15" x14ac:dyDescent="0.25">
      <c r="B17" s="2082" t="s">
        <v>780</v>
      </c>
      <c r="C17" s="2082"/>
      <c r="D17" s="57" t="s">
        <v>857</v>
      </c>
    </row>
    <row r="18" spans="2:4" ht="15" x14ac:dyDescent="0.25">
      <c r="B18" s="2083" t="s">
        <v>782</v>
      </c>
      <c r="C18" s="2083"/>
      <c r="D18" s="49"/>
    </row>
    <row r="19" spans="2:4" ht="45" x14ac:dyDescent="0.25">
      <c r="B19" s="2084" t="s">
        <v>783</v>
      </c>
      <c r="C19" s="2085"/>
      <c r="D19" s="57" t="s">
        <v>1610</v>
      </c>
    </row>
    <row r="20" spans="2:4" ht="15" x14ac:dyDescent="0.25">
      <c r="B20" s="2082" t="s">
        <v>784</v>
      </c>
      <c r="C20" s="2082"/>
      <c r="D20" s="56" t="s">
        <v>824</v>
      </c>
    </row>
    <row r="21" spans="2:4" ht="15" x14ac:dyDescent="0.25">
      <c r="B21" s="2086" t="s">
        <v>786</v>
      </c>
      <c r="C21" s="58" t="s">
        <v>787</v>
      </c>
      <c r="D21" s="49" t="s">
        <v>787</v>
      </c>
    </row>
    <row r="22" spans="2:4" ht="15" x14ac:dyDescent="0.25">
      <c r="B22" s="2087"/>
      <c r="C22" s="59" t="s">
        <v>789</v>
      </c>
      <c r="D22" s="60" t="s">
        <v>1611</v>
      </c>
    </row>
    <row r="23" spans="2:4" ht="15" x14ac:dyDescent="0.25">
      <c r="B23" s="2088" t="s">
        <v>791</v>
      </c>
      <c r="C23" s="2088"/>
      <c r="D23" s="57" t="s">
        <v>1020</v>
      </c>
    </row>
    <row r="24" spans="2:4" ht="15" x14ac:dyDescent="0.25">
      <c r="B24" s="2088" t="s">
        <v>793</v>
      </c>
      <c r="C24" s="2088"/>
      <c r="D24" s="61" t="s">
        <v>1595</v>
      </c>
    </row>
    <row r="25" spans="2:4" ht="15" x14ac:dyDescent="0.25">
      <c r="B25" s="2082" t="s">
        <v>795</v>
      </c>
      <c r="C25" s="2082"/>
      <c r="D25" s="57" t="s">
        <v>17</v>
      </c>
    </row>
    <row r="26" spans="2:4" ht="15" x14ac:dyDescent="0.25">
      <c r="B26" s="2083" t="s">
        <v>797</v>
      </c>
      <c r="C26" s="2083"/>
      <c r="D26" s="61" t="s">
        <v>1596</v>
      </c>
    </row>
    <row r="27" spans="2:4" ht="15" x14ac:dyDescent="0.25">
      <c r="B27" s="2089" t="s">
        <v>799</v>
      </c>
      <c r="C27" s="2090"/>
      <c r="D27" s="910" t="s">
        <v>4526</v>
      </c>
    </row>
    <row r="28" spans="2:4" ht="120" x14ac:dyDescent="0.25">
      <c r="B28" s="62" t="s">
        <v>800</v>
      </c>
      <c r="C28" s="63"/>
      <c r="D28" s="57" t="s">
        <v>1612</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1598</v>
      </c>
    </row>
    <row r="33" spans="2:4" ht="15" x14ac:dyDescent="0.25">
      <c r="B33" s="2079" t="s">
        <v>805</v>
      </c>
      <c r="C33" s="2080"/>
      <c r="D33" s="61" t="s">
        <v>1599</v>
      </c>
    </row>
    <row r="34" spans="2:4" ht="15" x14ac:dyDescent="0.25">
      <c r="B34" s="2079" t="s">
        <v>807</v>
      </c>
      <c r="C34" s="2080"/>
      <c r="D34" s="61" t="s">
        <v>1600</v>
      </c>
    </row>
    <row r="35" spans="2:4" ht="15" x14ac:dyDescent="0.25">
      <c r="B35" s="2079" t="s">
        <v>809</v>
      </c>
      <c r="C35" s="2080"/>
      <c r="D35" s="61" t="s">
        <v>1601</v>
      </c>
    </row>
    <row r="36" spans="2:4" ht="15" x14ac:dyDescent="0.25">
      <c r="B36" s="2079" t="s">
        <v>811</v>
      </c>
      <c r="C36" s="2080"/>
      <c r="D36" s="61" t="s">
        <v>1602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5.2.2'!A1" display="REGRESAR"/>
    <hyperlink ref="D8" r:id="rId1"/>
  </hyperlinks>
  <pageMargins left="0.7" right="0.7" top="0.75" bottom="0.75" header="0.3" footer="0.3"/>
  <drawing r:id="rId2"/>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0"/>
  <dimension ref="A1:T45"/>
  <sheetViews>
    <sheetView showGridLines="0" workbookViewId="0">
      <pane ySplit="1" topLeftCell="A2" activePane="bottomLeft" state="frozen"/>
      <selection activeCell="B1" sqref="B1"/>
      <selection pane="bottomLeft" activeCell="C9" sqref="C9:M9"/>
    </sheetView>
  </sheetViews>
  <sheetFormatPr baseColWidth="10" defaultColWidth="11.42578125" defaultRowHeight="11.25" x14ac:dyDescent="0.2"/>
  <cols>
    <col min="1" max="1" width="15.28515625" style="903" customWidth="1"/>
    <col min="2" max="2" width="15.28515625" style="443" customWidth="1"/>
    <col min="3" max="3" width="6.85546875" style="903" customWidth="1"/>
    <col min="4" max="4" width="8.7109375" style="903" customWidth="1"/>
    <col min="5" max="5" width="9.28515625" style="903" customWidth="1"/>
    <col min="6" max="6" width="9" style="903" customWidth="1"/>
    <col min="7" max="7" width="2" style="903" customWidth="1"/>
    <col min="8" max="8" width="9.140625" style="903" customWidth="1"/>
    <col min="9" max="9" width="9.5703125" style="903" customWidth="1"/>
    <col min="10" max="10" width="11.42578125" style="903"/>
    <col min="11" max="11" width="8.7109375" style="903" customWidth="1"/>
    <col min="12" max="12" width="11.42578125" style="903"/>
    <col min="13" max="13" width="8" style="903" customWidth="1"/>
    <col min="14" max="16384" width="11.42578125" style="903"/>
  </cols>
  <sheetData>
    <row r="1" spans="1:20" ht="15" x14ac:dyDescent="0.25">
      <c r="A1" s="1145" t="s">
        <v>730</v>
      </c>
      <c r="B1" s="442"/>
      <c r="C1" s="2077" t="s">
        <v>830</v>
      </c>
      <c r="D1" s="2077"/>
    </row>
    <row r="2" spans="1:20" ht="11.25" customHeight="1" x14ac:dyDescent="0.2">
      <c r="D2" s="444"/>
      <c r="E2" s="444"/>
      <c r="F2" s="444"/>
      <c r="G2" s="444"/>
      <c r="H2" s="444"/>
      <c r="I2" s="444"/>
      <c r="J2" s="444"/>
      <c r="K2" s="444"/>
      <c r="L2" s="444"/>
      <c r="M2" s="444"/>
      <c r="N2" s="444"/>
      <c r="O2" s="444"/>
      <c r="P2" s="444"/>
      <c r="Q2" s="444"/>
      <c r="R2" s="444"/>
      <c r="S2" s="444"/>
      <c r="T2" s="444"/>
    </row>
    <row r="3" spans="1:20" ht="15" customHeight="1" x14ac:dyDescent="0.2">
      <c r="A3" s="2304" t="s">
        <v>732</v>
      </c>
      <c r="B3" s="2307"/>
      <c r="C3" s="2304" t="s">
        <v>1526</v>
      </c>
      <c r="D3" s="2317"/>
      <c r="E3" s="2317"/>
      <c r="F3" s="2317"/>
      <c r="G3" s="2317"/>
      <c r="H3" s="2317"/>
      <c r="I3" s="2317"/>
      <c r="J3" s="2317"/>
      <c r="K3" s="2317"/>
      <c r="L3" s="2317"/>
      <c r="M3" s="2317"/>
      <c r="N3" s="2317"/>
      <c r="O3" s="2317"/>
      <c r="P3" s="2317"/>
      <c r="Q3" s="2317"/>
      <c r="R3" s="2317"/>
      <c r="S3" s="2317"/>
      <c r="T3" s="2317"/>
    </row>
    <row r="4" spans="1:20" ht="15" x14ac:dyDescent="0.2">
      <c r="A4" s="2304" t="s">
        <v>733</v>
      </c>
      <c r="B4" s="2305"/>
      <c r="C4" s="2304" t="s">
        <v>1613</v>
      </c>
      <c r="D4" s="2306"/>
      <c r="E4" s="2306"/>
      <c r="F4" s="2306"/>
      <c r="G4" s="2306"/>
      <c r="H4" s="2306"/>
      <c r="I4" s="2306"/>
      <c r="J4" s="2306"/>
      <c r="K4" s="2306"/>
      <c r="L4" s="2306"/>
      <c r="M4" s="2306"/>
      <c r="N4" s="2306"/>
      <c r="O4" s="2306"/>
      <c r="P4" s="2306"/>
      <c r="Q4" s="2306"/>
      <c r="R4" s="2306"/>
      <c r="S4" s="2306"/>
      <c r="T4" s="2306"/>
    </row>
    <row r="5" spans="1:20" ht="15" x14ac:dyDescent="0.2">
      <c r="A5" s="2304" t="s">
        <v>735</v>
      </c>
      <c r="B5" s="2305"/>
      <c r="C5" s="2304" t="s">
        <v>1614</v>
      </c>
      <c r="D5" s="2306"/>
      <c r="E5" s="2306"/>
      <c r="F5" s="2306"/>
      <c r="G5" s="2306"/>
      <c r="H5" s="2306"/>
      <c r="I5" s="2306"/>
      <c r="J5" s="2306"/>
      <c r="K5" s="2306"/>
      <c r="L5" s="2306"/>
      <c r="M5" s="2306"/>
      <c r="N5" s="2306"/>
      <c r="O5" s="2306"/>
      <c r="P5" s="2306"/>
      <c r="Q5" s="2306"/>
      <c r="R5" s="2306"/>
      <c r="S5" s="2306"/>
      <c r="T5" s="2306"/>
    </row>
    <row r="6" spans="1:20" ht="15" x14ac:dyDescent="0.2">
      <c r="A6" s="2304" t="s">
        <v>815</v>
      </c>
      <c r="B6" s="2305"/>
      <c r="C6" s="2304" t="s">
        <v>1615</v>
      </c>
      <c r="D6" s="2306"/>
      <c r="E6" s="2306"/>
      <c r="F6" s="2306"/>
      <c r="G6" s="2306"/>
      <c r="H6" s="2306"/>
      <c r="I6" s="2306"/>
      <c r="J6" s="2306"/>
      <c r="K6" s="2306"/>
      <c r="L6" s="2306"/>
      <c r="M6" s="2306"/>
      <c r="N6" s="2306"/>
      <c r="O6" s="2306"/>
      <c r="P6" s="2306"/>
      <c r="Q6" s="2306"/>
      <c r="R6" s="2306"/>
      <c r="S6" s="2306"/>
      <c r="T6" s="2306"/>
    </row>
    <row r="9" spans="1:20" ht="19.5" customHeight="1" x14ac:dyDescent="0.2">
      <c r="A9" s="263"/>
      <c r="C9" s="2315" t="s">
        <v>1616</v>
      </c>
      <c r="D9" s="2315"/>
      <c r="E9" s="2315"/>
      <c r="F9" s="2315"/>
      <c r="G9" s="2315"/>
      <c r="H9" s="2315"/>
      <c r="I9" s="2315"/>
      <c r="J9" s="2315"/>
      <c r="K9" s="2315"/>
      <c r="L9" s="2315"/>
      <c r="M9" s="2315"/>
    </row>
    <row r="10" spans="1:20" ht="15" customHeight="1" x14ac:dyDescent="0.2">
      <c r="A10" s="262"/>
      <c r="C10" s="2194" t="s">
        <v>739</v>
      </c>
      <c r="D10" s="2316" t="s">
        <v>740</v>
      </c>
      <c r="E10" s="2316" t="s">
        <v>742</v>
      </c>
      <c r="F10" s="2316"/>
      <c r="G10" s="445"/>
      <c r="H10" s="2316" t="s">
        <v>743</v>
      </c>
      <c r="I10" s="2316"/>
      <c r="J10" s="2316"/>
      <c r="K10" s="2316"/>
      <c r="L10" s="2316"/>
      <c r="M10" s="2316"/>
    </row>
    <row r="11" spans="1:20" ht="25.5" x14ac:dyDescent="0.2">
      <c r="A11" s="262"/>
      <c r="C11" s="2194"/>
      <c r="D11" s="2316"/>
      <c r="E11" s="1861" t="s">
        <v>748</v>
      </c>
      <c r="F11" s="1861" t="s">
        <v>749</v>
      </c>
      <c r="G11" s="446"/>
      <c r="H11" s="1861" t="s">
        <v>750</v>
      </c>
      <c r="I11" s="1861" t="s">
        <v>751</v>
      </c>
      <c r="J11" s="1861" t="s">
        <v>752</v>
      </c>
      <c r="K11" s="1861" t="s">
        <v>753</v>
      </c>
      <c r="L11" s="1861" t="s">
        <v>754</v>
      </c>
      <c r="M11" s="1861" t="s">
        <v>755</v>
      </c>
    </row>
    <row r="12" spans="1:20" ht="12.75" x14ac:dyDescent="0.2">
      <c r="A12" s="262"/>
      <c r="C12" s="400">
        <v>2010</v>
      </c>
      <c r="D12" s="1055">
        <v>2.4547994418307471</v>
      </c>
      <c r="E12" s="1055">
        <v>2.3516949152542375</v>
      </c>
      <c r="F12" s="1055">
        <v>2.676764317410846</v>
      </c>
      <c r="H12" s="1055">
        <v>2.2959975178405214</v>
      </c>
      <c r="I12" s="1055">
        <v>2.6168156647001339</v>
      </c>
      <c r="J12" s="1055">
        <v>3.7219801564386583</v>
      </c>
      <c r="K12" s="1055">
        <v>1.7855299824543296</v>
      </c>
      <c r="L12" s="1055">
        <v>2.5748641759147204</v>
      </c>
      <c r="M12" s="1055">
        <v>2.9785688339992733</v>
      </c>
    </row>
    <row r="13" spans="1:20" ht="12.75" x14ac:dyDescent="0.2">
      <c r="A13" s="263"/>
      <c r="C13" s="400">
        <v>2011</v>
      </c>
      <c r="D13" s="1055">
        <v>2.2823872088807771</v>
      </c>
      <c r="E13" s="1055">
        <v>1.7597132804312026</v>
      </c>
      <c r="F13" s="1055">
        <v>3.3338353224652688</v>
      </c>
      <c r="H13" s="1055">
        <v>1.6636479143575462</v>
      </c>
      <c r="I13" s="1055">
        <v>2.4151811385853938</v>
      </c>
      <c r="J13" s="1055">
        <v>2.5112402675731986</v>
      </c>
      <c r="K13" s="1055">
        <v>1.7731277533039647</v>
      </c>
      <c r="L13" s="1055">
        <v>3.3701752376589162</v>
      </c>
      <c r="M13" s="1055">
        <v>5.0216393009349503</v>
      </c>
    </row>
    <row r="14" spans="1:20" ht="12.75" x14ac:dyDescent="0.2">
      <c r="A14" s="262"/>
      <c r="C14" s="400">
        <v>2012</v>
      </c>
      <c r="D14" s="1055">
        <v>1.4885290680113987</v>
      </c>
      <c r="E14" s="1055">
        <v>0.92694484925993115</v>
      </c>
      <c r="F14" s="1055">
        <v>2.5899784168465261</v>
      </c>
      <c r="H14" s="1055">
        <v>0.68037100572790976</v>
      </c>
      <c r="I14" s="1055">
        <v>2.1365193026151932</v>
      </c>
      <c r="J14" s="1055">
        <v>0.87007299270073002</v>
      </c>
      <c r="K14" s="1055">
        <v>1.5895417069003936</v>
      </c>
      <c r="L14" s="1055">
        <v>3.2255160825732121</v>
      </c>
      <c r="M14" s="1055">
        <v>3.9349032345378259</v>
      </c>
    </row>
    <row r="15" spans="1:20" ht="12.75" x14ac:dyDescent="0.2">
      <c r="A15" s="262"/>
      <c r="C15" s="400">
        <v>2013</v>
      </c>
      <c r="D15" s="1055">
        <v>0.99458905604169379</v>
      </c>
      <c r="E15" s="1055">
        <v>0.5668976249583163</v>
      </c>
      <c r="F15" s="1055">
        <v>1.9152733327351221</v>
      </c>
      <c r="H15" s="1055">
        <v>0.38744147737125023</v>
      </c>
      <c r="I15" s="1055">
        <v>2.7928808918443182</v>
      </c>
      <c r="J15" s="1055">
        <v>3.0180208268379372</v>
      </c>
      <c r="K15" s="1055">
        <v>1.5532305037212815</v>
      </c>
      <c r="L15" s="1055">
        <v>1.0418178124727937</v>
      </c>
      <c r="M15" s="1055">
        <v>1.5867304717015074</v>
      </c>
    </row>
    <row r="16" spans="1:20" ht="12.75" x14ac:dyDescent="0.2">
      <c r="A16" s="262"/>
      <c r="C16" s="400">
        <v>2014</v>
      </c>
      <c r="D16" s="1055">
        <v>2.321718745402173</v>
      </c>
      <c r="E16" s="1055">
        <v>2.2912329015136716</v>
      </c>
      <c r="F16" s="1055">
        <v>2.3883956483681379</v>
      </c>
      <c r="H16" s="1055">
        <v>1.7069652227388459</v>
      </c>
      <c r="I16" s="1055">
        <v>4.5592933659086636</v>
      </c>
      <c r="J16" s="1055">
        <v>4.6793084216397096</v>
      </c>
      <c r="K16" s="1055">
        <v>2.0286718961319989</v>
      </c>
      <c r="L16" s="1055">
        <v>2.5510495910312874</v>
      </c>
      <c r="M16" s="1055">
        <v>2.5001888360148046</v>
      </c>
    </row>
    <row r="17" spans="1:13" ht="12.75" x14ac:dyDescent="0.2">
      <c r="A17" s="263"/>
      <c r="C17" s="400">
        <v>2015</v>
      </c>
      <c r="D17" s="1055">
        <v>1.9750781633549521</v>
      </c>
      <c r="E17" s="1055">
        <v>1.355127719032172</v>
      </c>
      <c r="F17" s="1055">
        <v>3.3550403750976816</v>
      </c>
      <c r="H17" s="1055">
        <v>1.3706997517497996</v>
      </c>
      <c r="I17" s="1055">
        <v>2.2768781200535737</v>
      </c>
      <c r="J17" s="1055">
        <v>3.4121791645697037</v>
      </c>
      <c r="K17" s="1055">
        <v>1.6600393776782612</v>
      </c>
      <c r="L17" s="1055">
        <v>3.8970970603530026</v>
      </c>
      <c r="M17" s="1055">
        <v>2.5876817792985456</v>
      </c>
    </row>
    <row r="18" spans="1:13" ht="12.75" x14ac:dyDescent="0.2">
      <c r="A18" s="262"/>
      <c r="C18" s="988">
        <v>2016</v>
      </c>
      <c r="D18" s="1056">
        <v>1.365146461693252</v>
      </c>
      <c r="E18" s="1056">
        <v>0.58690787282255308</v>
      </c>
      <c r="F18" s="1056">
        <v>3.1494030332365281</v>
      </c>
      <c r="H18" s="1056">
        <v>0.70969864754470369</v>
      </c>
      <c r="I18" s="1056">
        <v>1.6727069974909394</v>
      </c>
      <c r="J18" s="1056">
        <v>2.2984393864866073</v>
      </c>
      <c r="K18" s="1056">
        <v>1.363767459107577</v>
      </c>
      <c r="L18" s="1056">
        <v>1.9060117485314336</v>
      </c>
      <c r="M18" s="1056">
        <v>3.7488632153322778</v>
      </c>
    </row>
    <row r="19" spans="1:13" ht="12.75" x14ac:dyDescent="0.2">
      <c r="A19" s="262"/>
      <c r="C19" s="988">
        <v>2017</v>
      </c>
      <c r="D19" s="1056">
        <v>1.5347611202635913</v>
      </c>
      <c r="E19" s="1056">
        <v>1.2467593133247694</v>
      </c>
      <c r="F19" s="1056">
        <v>2.2242102320380206</v>
      </c>
      <c r="G19" s="84"/>
      <c r="H19" s="1056">
        <v>0.89250274346821079</v>
      </c>
      <c r="I19" s="1056">
        <v>0.60526672388093405</v>
      </c>
      <c r="J19" s="1056">
        <v>2.3086269744835968</v>
      </c>
      <c r="K19" s="1056">
        <v>1.7487952743665478</v>
      </c>
      <c r="L19" s="1056">
        <v>2.12308050255933</v>
      </c>
      <c r="M19" s="1056">
        <v>4.56496559242352</v>
      </c>
    </row>
    <row r="20" spans="1:13" ht="12.75" x14ac:dyDescent="0.2">
      <c r="A20" s="262"/>
      <c r="C20" s="197">
        <v>2018</v>
      </c>
      <c r="D20" s="1057">
        <v>1.3715600988389804</v>
      </c>
      <c r="E20" s="1057">
        <v>0.96730806454014395</v>
      </c>
      <c r="F20" s="1057">
        <v>2.2385914863268153</v>
      </c>
      <c r="G20" s="1058"/>
      <c r="H20" s="1057">
        <v>0.25204941622689297</v>
      </c>
      <c r="I20" s="1057">
        <v>2.9036705152507323</v>
      </c>
      <c r="J20" s="1057">
        <v>2.5184275184275187</v>
      </c>
      <c r="K20" s="1057">
        <v>1.1068376068376069</v>
      </c>
      <c r="L20" s="1057">
        <v>1.7801138343593914</v>
      </c>
      <c r="M20" s="1057">
        <v>5.3625960602704792</v>
      </c>
    </row>
    <row r="21" spans="1:13" ht="12.75" x14ac:dyDescent="0.2">
      <c r="A21" s="262"/>
      <c r="C21" s="240" t="s">
        <v>6033</v>
      </c>
      <c r="D21" s="7"/>
      <c r="E21" s="7"/>
      <c r="F21" s="7"/>
      <c r="G21" s="7"/>
      <c r="H21" s="7"/>
      <c r="I21" s="7"/>
      <c r="J21" s="7"/>
      <c r="K21" s="7"/>
      <c r="L21" s="7"/>
      <c r="M21" s="7"/>
    </row>
    <row r="22" spans="1:13" ht="12.75" x14ac:dyDescent="0.2">
      <c r="A22" s="262"/>
      <c r="C22" s="240"/>
      <c r="D22" s="7"/>
      <c r="E22" s="7"/>
      <c r="F22" s="7"/>
      <c r="G22" s="7"/>
      <c r="H22" s="7"/>
      <c r="I22" s="7"/>
      <c r="J22" s="7"/>
      <c r="K22" s="7"/>
      <c r="L22" s="7"/>
      <c r="M22" s="7"/>
    </row>
    <row r="23" spans="1:13" x14ac:dyDescent="0.2">
      <c r="A23" s="263"/>
    </row>
    <row r="24" spans="1:13" ht="33" customHeight="1" x14ac:dyDescent="0.2">
      <c r="A24" s="262"/>
      <c r="C24" s="2071" t="s">
        <v>6034</v>
      </c>
      <c r="D24" s="2071"/>
      <c r="E24" s="2071"/>
      <c r="F24" s="2071"/>
      <c r="G24" s="2071"/>
      <c r="H24" s="2071"/>
      <c r="I24" s="2071"/>
      <c r="J24" s="2071"/>
      <c r="K24" s="2071"/>
      <c r="L24" s="2071"/>
      <c r="M24" s="2071"/>
    </row>
    <row r="45" spans="3:3" ht="12.75" x14ac:dyDescent="0.2">
      <c r="C45" s="240" t="s">
        <v>6033</v>
      </c>
    </row>
  </sheetData>
  <mergeCells count="15">
    <mergeCell ref="A5:B5"/>
    <mergeCell ref="C5:T5"/>
    <mergeCell ref="C1:D1"/>
    <mergeCell ref="A3:B3"/>
    <mergeCell ref="C3:T3"/>
    <mergeCell ref="A4:B4"/>
    <mergeCell ref="C4:T4"/>
    <mergeCell ref="C24:M24"/>
    <mergeCell ref="A6:B6"/>
    <mergeCell ref="C6:T6"/>
    <mergeCell ref="C9:M9"/>
    <mergeCell ref="C10:C11"/>
    <mergeCell ref="D10:D11"/>
    <mergeCell ref="E10:F10"/>
    <mergeCell ref="H10:M10"/>
  </mergeCells>
  <hyperlinks>
    <hyperlink ref="A1" location="'ODS 5.'!A1" display="REGRESAR"/>
    <hyperlink ref="C1" location="'Metadato 5.3.1'!A1" display="VER METADATO"/>
  </hyperlinks>
  <pageMargins left="0.7" right="0.7" top="0.75" bottom="0.75" header="0.3" footer="0.3"/>
  <pageSetup paperSize="9" orientation="portrait" r:id="rId1"/>
  <drawing r:id="rId2"/>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1">
    <tabColor theme="0" tint="-0.499984740745262"/>
  </sheetPr>
  <dimension ref="B1:F36"/>
  <sheetViews>
    <sheetView showGridLines="0" workbookViewId="0">
      <pane ySplit="1" topLeftCell="A2" activePane="bottomLeft" state="frozen"/>
      <selection pane="bottomLeft" activeCell="B1" sqref="B1"/>
    </sheetView>
  </sheetViews>
  <sheetFormatPr baseColWidth="10" defaultColWidth="11.42578125" defaultRowHeight="11.25" x14ac:dyDescent="0.25"/>
  <cols>
    <col min="1" max="1" width="10.5703125" style="45" customWidth="1"/>
    <col min="2" max="2" width="26.42578125" style="45" customWidth="1"/>
    <col min="3" max="3" width="24" style="45" customWidth="1"/>
    <col min="4" max="4" width="85.7109375" style="45" customWidth="1"/>
    <col min="5" max="5" width="2" style="45" customWidth="1"/>
    <col min="6" max="6" width="7.140625" style="45" customWidth="1"/>
    <col min="7" max="7" width="9.5703125" style="45" customWidth="1"/>
    <col min="8" max="8" width="11.42578125" style="45"/>
    <col min="9" max="9" width="8.7109375" style="45" customWidth="1"/>
    <col min="10" max="10" width="11.42578125" style="45"/>
    <col min="11" max="11" width="8" style="45" customWidth="1"/>
    <col min="12"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767</v>
      </c>
    </row>
    <row r="4" spans="2:6" ht="15" x14ac:dyDescent="0.25">
      <c r="B4" s="2082" t="s">
        <v>856</v>
      </c>
      <c r="C4" s="2082"/>
      <c r="D4" s="910" t="s">
        <v>29</v>
      </c>
    </row>
    <row r="5" spans="2:6" ht="30" x14ac:dyDescent="0.25">
      <c r="B5" s="2082" t="s">
        <v>769</v>
      </c>
      <c r="C5" s="2082"/>
      <c r="D5" s="910" t="s">
        <v>150</v>
      </c>
    </row>
    <row r="6" spans="2:6" ht="15" x14ac:dyDescent="0.25">
      <c r="B6" s="2082" t="s">
        <v>770</v>
      </c>
      <c r="C6" s="2082"/>
      <c r="D6" s="911" t="s">
        <v>238</v>
      </c>
    </row>
    <row r="7" spans="2:6" ht="30" x14ac:dyDescent="0.25">
      <c r="B7" s="2083" t="s">
        <v>771</v>
      </c>
      <c r="C7" s="2083"/>
      <c r="D7" s="912" t="s">
        <v>239</v>
      </c>
    </row>
    <row r="8" spans="2:6" ht="15" x14ac:dyDescent="0.25">
      <c r="B8" s="2083" t="s">
        <v>4617</v>
      </c>
      <c r="C8" s="2083"/>
      <c r="D8" s="1285" t="s">
        <v>4686</v>
      </c>
    </row>
    <row r="9" spans="2:6" ht="15" x14ac:dyDescent="0.25">
      <c r="B9" s="913"/>
      <c r="C9" s="913"/>
      <c r="D9" s="913"/>
    </row>
    <row r="10" spans="2:6" ht="23.25" customHeight="1" x14ac:dyDescent="0.25">
      <c r="B10" s="2081" t="s">
        <v>772</v>
      </c>
      <c r="C10" s="2081"/>
      <c r="D10" s="2081"/>
    </row>
    <row r="11" spans="2:6" ht="15" x14ac:dyDescent="0.25">
      <c r="B11" s="2093" t="s">
        <v>773</v>
      </c>
      <c r="C11" s="2094"/>
      <c r="D11" s="1895" t="s">
        <v>841</v>
      </c>
    </row>
    <row r="12" spans="2:6" ht="32.25" customHeight="1" x14ac:dyDescent="0.25">
      <c r="B12" s="2095" t="s">
        <v>775</v>
      </c>
      <c r="C12" s="2095"/>
      <c r="D12" s="1900" t="s">
        <v>1615</v>
      </c>
    </row>
    <row r="13" spans="2:6" ht="15" x14ac:dyDescent="0.25">
      <c r="B13" s="2082" t="s">
        <v>776</v>
      </c>
      <c r="C13" s="2082"/>
      <c r="D13" s="1902" t="s">
        <v>1536</v>
      </c>
    </row>
    <row r="14" spans="2:6" ht="15" x14ac:dyDescent="0.25">
      <c r="B14" s="2082" t="s">
        <v>777</v>
      </c>
      <c r="C14" s="2096"/>
      <c r="D14" s="1902" t="s">
        <v>22</v>
      </c>
    </row>
    <row r="15" spans="2:6" ht="94.5" customHeight="1" x14ac:dyDescent="0.25">
      <c r="B15" s="2082" t="s">
        <v>778</v>
      </c>
      <c r="C15" s="2082"/>
      <c r="D15" s="1903" t="s">
        <v>4527</v>
      </c>
    </row>
    <row r="16" spans="2:6" ht="47.25" customHeight="1" x14ac:dyDescent="0.25">
      <c r="B16" s="2082" t="s">
        <v>779</v>
      </c>
      <c r="C16" s="2082"/>
      <c r="D16" s="1903"/>
    </row>
    <row r="17" spans="2:4" ht="15" x14ac:dyDescent="0.25">
      <c r="B17" s="2082" t="s">
        <v>780</v>
      </c>
      <c r="C17" s="2082"/>
      <c r="D17" s="1904" t="s">
        <v>857</v>
      </c>
    </row>
    <row r="18" spans="2:4" ht="15" customHeight="1" x14ac:dyDescent="0.25">
      <c r="B18" s="2083" t="s">
        <v>782</v>
      </c>
      <c r="C18" s="2083"/>
      <c r="D18" s="1895"/>
    </row>
    <row r="19" spans="2:4" ht="33.75" customHeight="1" x14ac:dyDescent="0.25">
      <c r="B19" s="2084" t="s">
        <v>783</v>
      </c>
      <c r="C19" s="2085"/>
      <c r="D19" s="1904" t="s">
        <v>1617</v>
      </c>
    </row>
    <row r="20" spans="2:4" ht="15" x14ac:dyDescent="0.25">
      <c r="B20" s="2082" t="s">
        <v>784</v>
      </c>
      <c r="C20" s="2082"/>
      <c r="D20" s="1903" t="s">
        <v>824</v>
      </c>
    </row>
    <row r="21" spans="2:4" ht="15" x14ac:dyDescent="0.25">
      <c r="B21" s="2086" t="s">
        <v>786</v>
      </c>
      <c r="C21" s="1906" t="s">
        <v>787</v>
      </c>
      <c r="D21" s="257" t="s">
        <v>1618</v>
      </c>
    </row>
    <row r="22" spans="2:4" ht="15" x14ac:dyDescent="0.25">
      <c r="B22" s="2087"/>
      <c r="C22" s="1907" t="s">
        <v>789</v>
      </c>
      <c r="D22" s="1905"/>
    </row>
    <row r="23" spans="2:4" ht="15" x14ac:dyDescent="0.25">
      <c r="B23" s="2088" t="s">
        <v>791</v>
      </c>
      <c r="C23" s="2088"/>
      <c r="D23" s="1904" t="s">
        <v>827</v>
      </c>
    </row>
    <row r="24" spans="2:4" ht="15" x14ac:dyDescent="0.25">
      <c r="B24" s="2088" t="s">
        <v>793</v>
      </c>
      <c r="C24" s="2088"/>
      <c r="D24" s="1908" t="s">
        <v>808</v>
      </c>
    </row>
    <row r="25" spans="2:4" ht="15" x14ac:dyDescent="0.25">
      <c r="B25" s="2082" t="s">
        <v>795</v>
      </c>
      <c r="C25" s="2082"/>
      <c r="D25" s="1904" t="s">
        <v>17</v>
      </c>
    </row>
    <row r="26" spans="2:4" ht="15" customHeight="1" x14ac:dyDescent="0.25">
      <c r="B26" s="2083" t="s">
        <v>797</v>
      </c>
      <c r="C26" s="2083"/>
      <c r="D26" s="1908" t="s">
        <v>4363</v>
      </c>
    </row>
    <row r="27" spans="2:4" ht="15" x14ac:dyDescent="0.25">
      <c r="B27" s="2089" t="s">
        <v>799</v>
      </c>
      <c r="C27" s="2090"/>
      <c r="D27" s="1895"/>
    </row>
    <row r="28" spans="2:4" ht="45" x14ac:dyDescent="0.25">
      <c r="B28" s="1909" t="s">
        <v>800</v>
      </c>
      <c r="C28" s="1910"/>
      <c r="D28" s="1904" t="s">
        <v>1619</v>
      </c>
    </row>
    <row r="29" spans="2:4" ht="15" x14ac:dyDescent="0.25">
      <c r="B29" s="2091" t="s">
        <v>801</v>
      </c>
      <c r="C29" s="2092"/>
      <c r="D29" s="921"/>
    </row>
    <row r="30" spans="2:4" ht="15" x14ac:dyDescent="0.25">
      <c r="B30" s="1911"/>
      <c r="C30" s="1911"/>
      <c r="D30" s="1912"/>
    </row>
    <row r="31" spans="2:4" ht="23.25" customHeight="1" x14ac:dyDescent="0.25">
      <c r="B31" s="2081" t="s">
        <v>802</v>
      </c>
      <c r="C31" s="2081"/>
      <c r="D31" s="2081"/>
    </row>
    <row r="32" spans="2:4" ht="15" x14ac:dyDescent="0.25">
      <c r="B32" s="2079" t="s">
        <v>803</v>
      </c>
      <c r="C32" s="2080"/>
      <c r="D32" s="1908" t="s">
        <v>1457</v>
      </c>
    </row>
    <row r="33" spans="2:4" ht="15" x14ac:dyDescent="0.25">
      <c r="B33" s="2079" t="s">
        <v>805</v>
      </c>
      <c r="C33" s="2080"/>
      <c r="D33" s="1908" t="s">
        <v>1620</v>
      </c>
    </row>
    <row r="34" spans="2:4" ht="15" x14ac:dyDescent="0.25">
      <c r="B34" s="2079" t="s">
        <v>807</v>
      </c>
      <c r="C34" s="2080"/>
      <c r="D34" s="1908" t="s">
        <v>808</v>
      </c>
    </row>
    <row r="35" spans="2:4" ht="15" x14ac:dyDescent="0.25">
      <c r="B35" s="2079" t="s">
        <v>809</v>
      </c>
      <c r="C35" s="2080"/>
      <c r="D35" s="1908" t="s">
        <v>1458</v>
      </c>
    </row>
    <row r="36" spans="2:4" ht="15" x14ac:dyDescent="0.25">
      <c r="B36" s="2079" t="s">
        <v>811</v>
      </c>
      <c r="C36" s="2080"/>
      <c r="D36" s="200" t="s">
        <v>812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5.3.1'!A1" display="REGRESAR"/>
    <hyperlink ref="D8" r:id="rId1"/>
    <hyperlink ref="D36" r:id="rId2"/>
  </hyperlinks>
  <pageMargins left="0.7" right="0.7" top="0.75" bottom="0.75" header="0.3" footer="0.3"/>
  <pageSetup paperSize="9" orientation="portrait" r:id="rId3"/>
  <drawing r:id="rId4"/>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2">
    <tabColor rgb="FF7030A0"/>
  </sheetPr>
  <dimension ref="A1:R33"/>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28515625" style="26" customWidth="1"/>
    <col min="3" max="3" width="11.28515625" style="165" customWidth="1"/>
    <col min="4" max="5" width="11.28515625" style="26" customWidth="1"/>
    <col min="6" max="16384" width="11.42578125" style="26"/>
  </cols>
  <sheetData>
    <row r="1" spans="1:18" ht="15" x14ac:dyDescent="0.25">
      <c r="A1" s="25" t="s">
        <v>730</v>
      </c>
      <c r="B1" s="121"/>
      <c r="C1" s="2077" t="s">
        <v>830</v>
      </c>
      <c r="D1" s="2077"/>
    </row>
    <row r="3" spans="1:18" ht="12.75" customHeight="1" x14ac:dyDescent="0.2">
      <c r="A3" s="2304" t="s">
        <v>732</v>
      </c>
      <c r="B3" s="2307"/>
      <c r="C3" s="2304" t="s">
        <v>1526</v>
      </c>
      <c r="D3" s="2317"/>
      <c r="E3" s="2317"/>
      <c r="F3" s="2317"/>
      <c r="G3" s="2317"/>
      <c r="H3" s="2317"/>
      <c r="I3" s="2317"/>
      <c r="J3" s="2317"/>
      <c r="K3" s="2317"/>
      <c r="L3" s="2317"/>
      <c r="M3" s="2317"/>
      <c r="N3" s="2317"/>
      <c r="O3" s="2317"/>
      <c r="P3" s="2317"/>
      <c r="Q3" s="2317"/>
      <c r="R3" s="2317"/>
    </row>
    <row r="4" spans="1:18" ht="12.75" customHeight="1" x14ac:dyDescent="0.2">
      <c r="A4" s="2304" t="s">
        <v>733</v>
      </c>
      <c r="B4" s="2305"/>
      <c r="C4" s="2304" t="s">
        <v>1613</v>
      </c>
      <c r="D4" s="2306"/>
      <c r="E4" s="2306"/>
      <c r="F4" s="2306"/>
      <c r="G4" s="2306"/>
      <c r="H4" s="2306"/>
      <c r="I4" s="2306"/>
      <c r="J4" s="2306"/>
      <c r="K4" s="2306"/>
      <c r="L4" s="2306"/>
      <c r="M4" s="2306"/>
      <c r="N4" s="2306"/>
      <c r="O4" s="2306"/>
      <c r="P4" s="2306"/>
      <c r="Q4" s="2306"/>
      <c r="R4" s="2306"/>
    </row>
    <row r="5" spans="1:18" ht="12.75" customHeight="1" x14ac:dyDescent="0.2">
      <c r="A5" s="2304" t="s">
        <v>735</v>
      </c>
      <c r="B5" s="2305"/>
      <c r="C5" s="2304" t="s">
        <v>1621</v>
      </c>
      <c r="D5" s="2306"/>
      <c r="E5" s="2306"/>
      <c r="F5" s="2306"/>
      <c r="G5" s="2306"/>
      <c r="H5" s="2306"/>
      <c r="I5" s="2306"/>
      <c r="J5" s="2306"/>
      <c r="K5" s="2306"/>
      <c r="L5" s="2306"/>
      <c r="M5" s="2306"/>
      <c r="N5" s="2306"/>
      <c r="O5" s="2306"/>
      <c r="P5" s="2306"/>
      <c r="Q5" s="2306"/>
      <c r="R5" s="2306"/>
    </row>
    <row r="6" spans="1:18" ht="15" x14ac:dyDescent="0.2">
      <c r="A6" s="2304" t="s">
        <v>815</v>
      </c>
      <c r="B6" s="2305"/>
      <c r="C6" s="2304"/>
      <c r="D6" s="2306"/>
      <c r="E6" s="2306"/>
      <c r="F6" s="2306"/>
      <c r="G6" s="2306"/>
      <c r="H6" s="2306"/>
      <c r="I6" s="2306"/>
      <c r="J6" s="2306"/>
      <c r="K6" s="2306"/>
      <c r="L6" s="2306"/>
      <c r="M6" s="2306"/>
      <c r="N6" s="2306"/>
      <c r="O6" s="2306"/>
      <c r="P6" s="2306"/>
      <c r="Q6" s="2306"/>
      <c r="R6" s="2306"/>
    </row>
    <row r="7" spans="1:18" x14ac:dyDescent="0.2">
      <c r="A7" s="29"/>
    </row>
    <row r="8" spans="1:18" x14ac:dyDescent="0.2">
      <c r="A8" s="28"/>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row r="30" spans="1:1" x14ac:dyDescent="0.2">
      <c r="A30" s="29"/>
    </row>
    <row r="31" spans="1:1" x14ac:dyDescent="0.2">
      <c r="A31" s="29"/>
    </row>
    <row r="32" spans="1:1" x14ac:dyDescent="0.2">
      <c r="A32" s="29"/>
    </row>
    <row r="33" spans="1:1" x14ac:dyDescent="0.2">
      <c r="A33" s="29"/>
    </row>
  </sheetData>
  <mergeCells count="10">
    <mergeCell ref="A6:B6"/>
    <mergeCell ref="C6:R6"/>
    <mergeCell ref="C9:P10"/>
    <mergeCell ref="C1:D1"/>
    <mergeCell ref="A3:B3"/>
    <mergeCell ref="C3:R3"/>
    <mergeCell ref="A4:B4"/>
    <mergeCell ref="C4:R4"/>
    <mergeCell ref="A5:B5"/>
    <mergeCell ref="C5:R5"/>
  </mergeCells>
  <hyperlinks>
    <hyperlink ref="A1" location="'ODS 5.'!A1" display="REGRESAR"/>
    <hyperlink ref="C1" location="'Metadato 5.3.2'!A1" display="VER METADATO"/>
  </hyperlinks>
  <pageMargins left="0.7" right="0.7" top="0.75" bottom="0.75" header="0.3" footer="0.3"/>
  <pageSetup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3">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68.4257812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913</v>
      </c>
    </row>
    <row r="4" spans="1:6" ht="30" x14ac:dyDescent="0.2">
      <c r="A4" s="93"/>
      <c r="B4" s="2082" t="s">
        <v>856</v>
      </c>
      <c r="C4" s="2082"/>
      <c r="D4" s="49" t="s">
        <v>29</v>
      </c>
    </row>
    <row r="5" spans="1:6" ht="30" x14ac:dyDescent="0.2">
      <c r="B5" s="2082" t="s">
        <v>769</v>
      </c>
      <c r="C5" s="2082"/>
      <c r="D5" s="49" t="s">
        <v>150</v>
      </c>
    </row>
    <row r="6" spans="1:6" ht="15" x14ac:dyDescent="0.2">
      <c r="B6" s="2082" t="s">
        <v>770</v>
      </c>
      <c r="C6" s="2082"/>
      <c r="D6" s="50" t="s">
        <v>241</v>
      </c>
    </row>
    <row r="7" spans="1:6" ht="33.75" customHeight="1" x14ac:dyDescent="0.2">
      <c r="B7" s="2083" t="s">
        <v>771</v>
      </c>
      <c r="C7" s="2083"/>
      <c r="D7" s="94" t="s">
        <v>242</v>
      </c>
    </row>
    <row r="8" spans="1:6" s="903" customFormat="1" ht="15" x14ac:dyDescent="0.2">
      <c r="B8" s="2083" t="s">
        <v>4617</v>
      </c>
      <c r="C8" s="2083"/>
      <c r="D8" s="1285" t="s">
        <v>4687</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1079</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63" customHeight="1" x14ac:dyDescent="0.2">
      <c r="B28" s="62" t="s">
        <v>800</v>
      </c>
      <c r="C28" s="63"/>
      <c r="D28" s="57" t="s">
        <v>1622</v>
      </c>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5.3.2'!A1" display="REGRESAR"/>
    <hyperlink ref="D8" r:id="rId1"/>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4"/>
  <dimension ref="A1:T53"/>
  <sheetViews>
    <sheetView showGridLines="0" zoomScaleNormal="100" workbookViewId="0">
      <pane ySplit="1" topLeftCell="A2" activePane="bottomLeft" state="frozen"/>
      <selection activeCell="I38" sqref="I38"/>
      <selection pane="bottomLeft" activeCell="C9" sqref="C9:N9"/>
    </sheetView>
  </sheetViews>
  <sheetFormatPr baseColWidth="10" defaultColWidth="11.42578125" defaultRowHeight="11.25" x14ac:dyDescent="0.2"/>
  <cols>
    <col min="1" max="2" width="15.140625" style="26" customWidth="1"/>
    <col min="3" max="4" width="11.42578125" style="26"/>
    <col min="5" max="5" width="12.28515625" style="26" customWidth="1"/>
    <col min="6" max="6" width="3.28515625" style="26" customWidth="1"/>
    <col min="7" max="7" width="11.42578125" style="26"/>
    <col min="8" max="8" width="13.42578125" style="26" customWidth="1"/>
    <col min="9" max="9" width="3" style="26" customWidth="1"/>
    <col min="10" max="11" width="11.42578125" style="26"/>
    <col min="12" max="12" width="3.140625" style="26" customWidth="1"/>
    <col min="13" max="17" width="11.42578125" style="26"/>
    <col min="18" max="18" width="15.28515625" style="26" bestFit="1" customWidth="1"/>
    <col min="19" max="16384" width="11.42578125" style="26"/>
  </cols>
  <sheetData>
    <row r="1" spans="1:20" ht="15" x14ac:dyDescent="0.25">
      <c r="A1" s="25" t="s">
        <v>730</v>
      </c>
      <c r="C1" s="2077" t="s">
        <v>830</v>
      </c>
      <c r="D1" s="2077"/>
    </row>
    <row r="2" spans="1:20" ht="10.5" customHeight="1" x14ac:dyDescent="0.2"/>
    <row r="3" spans="1:20" ht="15" customHeight="1" x14ac:dyDescent="0.2">
      <c r="A3" s="2304" t="s">
        <v>732</v>
      </c>
      <c r="B3" s="2307"/>
      <c r="C3" s="2323" t="s">
        <v>1526</v>
      </c>
      <c r="D3" s="2323"/>
      <c r="E3" s="2323"/>
      <c r="F3" s="2323"/>
      <c r="G3" s="2323"/>
      <c r="H3" s="2323"/>
      <c r="I3" s="2323"/>
      <c r="J3" s="2323"/>
      <c r="K3" s="2323"/>
      <c r="L3" s="2323"/>
      <c r="M3" s="2323"/>
      <c r="N3" s="2323"/>
      <c r="O3" s="2323"/>
      <c r="P3" s="2323"/>
      <c r="Q3" s="2323"/>
      <c r="R3" s="2323"/>
      <c r="S3" s="2323"/>
      <c r="T3" s="2323"/>
    </row>
    <row r="4" spans="1:20" ht="29.25" customHeight="1" x14ac:dyDescent="0.2">
      <c r="A4" s="2304" t="s">
        <v>733</v>
      </c>
      <c r="B4" s="2305"/>
      <c r="C4" s="2321" t="s">
        <v>1623</v>
      </c>
      <c r="D4" s="2322"/>
      <c r="E4" s="2322"/>
      <c r="F4" s="2322"/>
      <c r="G4" s="2322"/>
      <c r="H4" s="2322"/>
      <c r="I4" s="2322"/>
      <c r="J4" s="2322"/>
      <c r="K4" s="2322"/>
      <c r="L4" s="2322"/>
      <c r="M4" s="2322"/>
      <c r="N4" s="2322"/>
      <c r="O4" s="2322"/>
      <c r="P4" s="2322"/>
      <c r="Q4" s="2322"/>
      <c r="R4" s="2322"/>
      <c r="S4" s="2322"/>
      <c r="T4" s="2322"/>
    </row>
    <row r="5" spans="1:20" ht="15" x14ac:dyDescent="0.2">
      <c r="A5" s="2304" t="s">
        <v>735</v>
      </c>
      <c r="B5" s="2305"/>
      <c r="C5" s="2321" t="s">
        <v>1624</v>
      </c>
      <c r="D5" s="2322"/>
      <c r="E5" s="2322"/>
      <c r="F5" s="2322"/>
      <c r="G5" s="2322"/>
      <c r="H5" s="2322"/>
      <c r="I5" s="2322"/>
      <c r="J5" s="2322"/>
      <c r="K5" s="2322"/>
      <c r="L5" s="2322"/>
      <c r="M5" s="2322"/>
      <c r="N5" s="2322"/>
      <c r="O5" s="2322"/>
      <c r="P5" s="2322"/>
      <c r="Q5" s="2322"/>
      <c r="R5" s="2322"/>
      <c r="S5" s="2322"/>
      <c r="T5" s="2322"/>
    </row>
    <row r="6" spans="1:20" ht="15" x14ac:dyDescent="0.2">
      <c r="A6" s="2304" t="s">
        <v>815</v>
      </c>
      <c r="B6" s="2305"/>
      <c r="C6" s="2321" t="s">
        <v>1625</v>
      </c>
      <c r="D6" s="2322"/>
      <c r="E6" s="2322"/>
      <c r="F6" s="2322"/>
      <c r="G6" s="2322"/>
      <c r="H6" s="2322"/>
      <c r="I6" s="2322"/>
      <c r="J6" s="2322"/>
      <c r="K6" s="2322"/>
      <c r="L6" s="2322"/>
      <c r="M6" s="2322"/>
      <c r="N6" s="2322"/>
      <c r="O6" s="2322"/>
      <c r="P6" s="2322"/>
      <c r="Q6" s="2322"/>
      <c r="R6" s="2322"/>
      <c r="S6" s="2322"/>
      <c r="T6" s="2322"/>
    </row>
    <row r="9" spans="1:20" ht="32.25" customHeight="1" x14ac:dyDescent="0.2">
      <c r="C9" s="2148" t="s">
        <v>1626</v>
      </c>
      <c r="D9" s="2148"/>
      <c r="E9" s="2148"/>
      <c r="F9" s="2148"/>
      <c r="G9" s="2148"/>
      <c r="H9" s="2148"/>
      <c r="I9" s="2148"/>
      <c r="J9" s="2148"/>
      <c r="K9" s="2148"/>
      <c r="L9" s="2148"/>
      <c r="M9" s="2148"/>
      <c r="N9" s="2148"/>
    </row>
    <row r="10" spans="1:20" ht="15" customHeight="1" x14ac:dyDescent="0.2">
      <c r="C10" s="2070" t="s">
        <v>739</v>
      </c>
      <c r="D10" s="2070" t="s">
        <v>1627</v>
      </c>
      <c r="E10" s="2070"/>
      <c r="F10" s="2070"/>
      <c r="G10" s="2070"/>
      <c r="H10" s="2070"/>
      <c r="I10" s="2070"/>
      <c r="J10" s="2070"/>
      <c r="K10" s="2070"/>
      <c r="L10" s="2070"/>
      <c r="M10" s="2070"/>
      <c r="N10" s="2070"/>
    </row>
    <row r="11" spans="1:20" ht="57" customHeight="1" x14ac:dyDescent="0.2">
      <c r="C11" s="2070"/>
      <c r="D11" s="2070" t="s">
        <v>1628</v>
      </c>
      <c r="E11" s="2070"/>
      <c r="F11" s="31"/>
      <c r="G11" s="2070" t="s">
        <v>1629</v>
      </c>
      <c r="H11" s="2070"/>
      <c r="I11" s="31"/>
      <c r="J11" s="2070" t="s">
        <v>1630</v>
      </c>
      <c r="K11" s="2070"/>
      <c r="L11" s="31"/>
      <c r="M11" s="2070" t="s">
        <v>1631</v>
      </c>
      <c r="N11" s="2070"/>
    </row>
    <row r="12" spans="1:20" ht="13.5" customHeight="1" x14ac:dyDescent="0.2">
      <c r="C12" s="2070"/>
      <c r="D12" s="2070" t="s">
        <v>741</v>
      </c>
      <c r="E12" s="2070"/>
      <c r="F12" s="32"/>
      <c r="G12" s="2070" t="s">
        <v>741</v>
      </c>
      <c r="H12" s="2070"/>
      <c r="I12" s="32"/>
      <c r="J12" s="2070" t="s">
        <v>741</v>
      </c>
      <c r="K12" s="2070"/>
      <c r="L12" s="32"/>
      <c r="M12" s="2070" t="s">
        <v>741</v>
      </c>
      <c r="N12" s="2070"/>
    </row>
    <row r="13" spans="1:20" ht="12.75" x14ac:dyDescent="0.2">
      <c r="C13" s="2070"/>
      <c r="D13" s="30" t="s">
        <v>1016</v>
      </c>
      <c r="E13" s="30" t="s">
        <v>1014</v>
      </c>
      <c r="F13" s="30"/>
      <c r="G13" s="30" t="s">
        <v>1016</v>
      </c>
      <c r="H13" s="30" t="s">
        <v>1014</v>
      </c>
      <c r="I13" s="30"/>
      <c r="J13" s="30" t="s">
        <v>1016</v>
      </c>
      <c r="K13" s="30" t="s">
        <v>1014</v>
      </c>
      <c r="L13" s="30"/>
      <c r="M13" s="30" t="s">
        <v>1016</v>
      </c>
      <c r="N13" s="30" t="s">
        <v>1014</v>
      </c>
    </row>
    <row r="14" spans="1:20" ht="15" x14ac:dyDescent="0.2">
      <c r="C14" s="988">
        <v>2011</v>
      </c>
      <c r="D14" s="1136" t="s">
        <v>1632</v>
      </c>
      <c r="E14" s="1136" t="s">
        <v>1633</v>
      </c>
      <c r="F14" s="1136"/>
      <c r="G14" s="1137">
        <v>0.40138888888888885</v>
      </c>
      <c r="H14" s="1137">
        <v>0.64236111111111105</v>
      </c>
      <c r="I14" s="1137"/>
      <c r="J14" s="1137">
        <v>0.13263888888888889</v>
      </c>
      <c r="K14" s="1137">
        <v>0.18333333333333335</v>
      </c>
      <c r="L14" s="1137"/>
      <c r="M14" s="1136" t="s">
        <v>1634</v>
      </c>
      <c r="N14" s="1136" t="s">
        <v>1635</v>
      </c>
    </row>
    <row r="15" spans="1:20" s="903" customFormat="1" ht="12.75" x14ac:dyDescent="0.2">
      <c r="C15" s="197">
        <v>2017</v>
      </c>
      <c r="D15" s="447"/>
      <c r="E15" s="447"/>
      <c r="F15" s="447"/>
      <c r="G15" s="448"/>
      <c r="H15" s="448"/>
      <c r="I15" s="448"/>
      <c r="J15" s="448"/>
      <c r="K15" s="448"/>
      <c r="L15" s="448"/>
      <c r="M15" s="447"/>
      <c r="N15" s="447"/>
    </row>
    <row r="16" spans="1:20" ht="12.75" x14ac:dyDescent="0.2">
      <c r="C16" s="123" t="s">
        <v>1636</v>
      </c>
      <c r="D16" s="449"/>
      <c r="E16" s="449"/>
      <c r="F16" s="449"/>
      <c r="G16" s="450"/>
      <c r="H16" s="450"/>
      <c r="I16" s="450"/>
      <c r="J16" s="450"/>
      <c r="K16" s="450"/>
      <c r="L16" s="450"/>
      <c r="M16" s="449"/>
      <c r="N16" s="449"/>
    </row>
    <row r="17" spans="3:14" ht="27.75" customHeight="1" x14ac:dyDescent="0.2">
      <c r="C17" s="2310" t="s">
        <v>1637</v>
      </c>
      <c r="D17" s="2310"/>
      <c r="E17" s="2310"/>
      <c r="F17" s="2310"/>
      <c r="G17" s="2310"/>
      <c r="H17" s="2310"/>
      <c r="I17" s="2310"/>
      <c r="J17" s="2310"/>
      <c r="K17" s="2310"/>
      <c r="L17" s="2310"/>
      <c r="M17" s="2310"/>
      <c r="N17" s="2310"/>
    </row>
    <row r="18" spans="3:14" ht="12.75" x14ac:dyDescent="0.2">
      <c r="C18" s="2318" t="s">
        <v>1638</v>
      </c>
      <c r="D18" s="2318"/>
      <c r="E18" s="2318"/>
      <c r="F18" s="2318"/>
      <c r="G18" s="2318"/>
      <c r="H18" s="2318"/>
      <c r="I18" s="2318"/>
      <c r="J18" s="2318"/>
      <c r="K18" s="2318"/>
      <c r="L18" s="4"/>
      <c r="M18" s="4"/>
      <c r="N18" s="4"/>
    </row>
    <row r="21" spans="3:14" ht="38.25" customHeight="1" x14ac:dyDescent="0.2">
      <c r="C21" s="2071" t="s">
        <v>1639</v>
      </c>
      <c r="D21" s="2071"/>
      <c r="E21" s="2071"/>
      <c r="F21" s="2071"/>
      <c r="G21" s="2071"/>
      <c r="H21" s="2071"/>
      <c r="I21" s="2071"/>
      <c r="J21" s="2071"/>
      <c r="K21" s="2071"/>
      <c r="L21" s="2071"/>
    </row>
    <row r="47" spans="3:11" ht="12.75" x14ac:dyDescent="0.2">
      <c r="C47" s="2318" t="s">
        <v>1638</v>
      </c>
      <c r="D47" s="2318"/>
      <c r="E47" s="2318"/>
      <c r="F47" s="2318"/>
      <c r="G47" s="2318"/>
      <c r="H47" s="2318"/>
      <c r="I47" s="2318"/>
      <c r="J47" s="2318"/>
      <c r="K47" s="2318"/>
    </row>
    <row r="51" spans="3:8" ht="73.5" customHeight="1" x14ac:dyDescent="0.2">
      <c r="C51" s="451"/>
      <c r="D51" s="1124" t="s">
        <v>740</v>
      </c>
      <c r="E51" s="1124" t="s">
        <v>1631</v>
      </c>
      <c r="F51" s="2319" t="s">
        <v>1629</v>
      </c>
      <c r="G51" s="2319"/>
      <c r="H51" s="1124" t="s">
        <v>1630</v>
      </c>
    </row>
    <row r="52" spans="3:8" ht="12.75" x14ac:dyDescent="0.2">
      <c r="C52" s="414" t="s">
        <v>1014</v>
      </c>
      <c r="D52" s="452">
        <v>37.29</v>
      </c>
      <c r="E52" s="452">
        <v>24.04</v>
      </c>
      <c r="F52" s="2320">
        <v>15.25</v>
      </c>
      <c r="G52" s="2320"/>
      <c r="H52" s="453">
        <v>4.24</v>
      </c>
    </row>
    <row r="53" spans="3:8" ht="12.75" x14ac:dyDescent="0.2">
      <c r="C53" s="414" t="s">
        <v>1016</v>
      </c>
      <c r="D53" s="452">
        <v>15.43</v>
      </c>
      <c r="E53" s="452">
        <v>14.14</v>
      </c>
      <c r="F53" s="2320">
        <v>9.3800000000000008</v>
      </c>
      <c r="G53" s="2320"/>
      <c r="H53" s="453">
        <v>3.11</v>
      </c>
    </row>
  </sheetData>
  <mergeCells count="27">
    <mergeCell ref="A5:B5"/>
    <mergeCell ref="C5:T5"/>
    <mergeCell ref="C1:D1"/>
    <mergeCell ref="A3:B3"/>
    <mergeCell ref="C3:T3"/>
    <mergeCell ref="A4:B4"/>
    <mergeCell ref="C4:T4"/>
    <mergeCell ref="M12:N12"/>
    <mergeCell ref="C17:N17"/>
    <mergeCell ref="C18:K18"/>
    <mergeCell ref="C21:L21"/>
    <mergeCell ref="A6:B6"/>
    <mergeCell ref="C6:T6"/>
    <mergeCell ref="C9:N9"/>
    <mergeCell ref="C10:C13"/>
    <mergeCell ref="D10:N10"/>
    <mergeCell ref="D11:E11"/>
    <mergeCell ref="G11:H11"/>
    <mergeCell ref="J11:K11"/>
    <mergeCell ref="M11:N11"/>
    <mergeCell ref="D12:E12"/>
    <mergeCell ref="C47:K47"/>
    <mergeCell ref="F51:G51"/>
    <mergeCell ref="F52:G52"/>
    <mergeCell ref="F53:G53"/>
    <mergeCell ref="G12:H12"/>
    <mergeCell ref="J12:K12"/>
  </mergeCells>
  <hyperlinks>
    <hyperlink ref="A1" location="'ODS 5.'!A1" display="REGRESAR"/>
    <hyperlink ref="C1" location="'Metadato 5.4.1'!A1" display="VER METADATO"/>
  </hyperlinks>
  <pageMargins left="0.7" right="0.7" top="0.75" bottom="0.75" header="0.3" footer="0.3"/>
  <pageSetup paperSize="9" orientation="portrait" r:id="rId1"/>
  <drawing r:id="rId2"/>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5">
    <tabColor theme="0" tint="-0.499984740745262"/>
  </sheetPr>
  <dimension ref="A1:G36"/>
  <sheetViews>
    <sheetView showGridLines="0" zoomScaleNormal="100" workbookViewId="0">
      <pane ySplit="1" topLeftCell="A2" activePane="bottomLeft" state="frozen"/>
      <selection activeCell="I38" sqref="I38"/>
      <selection pane="bottomLeft" activeCell="D36" sqref="D36"/>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7" width="3" style="26" customWidth="1"/>
    <col min="8" max="9" width="11.42578125" style="26"/>
    <col min="10" max="10" width="3.140625" style="26" customWidth="1"/>
    <col min="11" max="16384" width="11.42578125" style="26"/>
  </cols>
  <sheetData>
    <row r="1" spans="1:7" ht="15" x14ac:dyDescent="0.25">
      <c r="B1" s="25" t="s">
        <v>730</v>
      </c>
    </row>
    <row r="2" spans="1:7" ht="12" thickBot="1" x14ac:dyDescent="0.25"/>
    <row r="3" spans="1:7" ht="23.25" customHeight="1" thickBot="1" x14ac:dyDescent="0.25">
      <c r="B3" s="2081" t="s">
        <v>766</v>
      </c>
      <c r="C3" s="2081"/>
      <c r="D3" s="2081"/>
      <c r="F3" s="47" t="s">
        <v>880</v>
      </c>
    </row>
    <row r="4" spans="1:7" ht="15.75" x14ac:dyDescent="0.2">
      <c r="A4" s="93"/>
      <c r="B4" s="2082" t="s">
        <v>856</v>
      </c>
      <c r="C4" s="2082"/>
      <c r="D4" s="49" t="s">
        <v>29</v>
      </c>
    </row>
    <row r="5" spans="1:7" ht="45" x14ac:dyDescent="0.2">
      <c r="B5" s="2082" t="s">
        <v>769</v>
      </c>
      <c r="C5" s="2082"/>
      <c r="D5" s="49" t="s">
        <v>153</v>
      </c>
    </row>
    <row r="6" spans="1:7" ht="15.75" x14ac:dyDescent="0.2">
      <c r="A6" s="454"/>
      <c r="B6" s="2082" t="s">
        <v>770</v>
      </c>
      <c r="C6" s="2082"/>
      <c r="D6" s="50" t="s">
        <v>244</v>
      </c>
      <c r="E6" s="455"/>
      <c r="F6" s="455"/>
      <c r="G6" s="454"/>
    </row>
    <row r="7" spans="1:7" ht="32.25" customHeight="1" x14ac:dyDescent="0.2">
      <c r="A7" s="454"/>
      <c r="B7" s="2083" t="s">
        <v>771</v>
      </c>
      <c r="C7" s="2083"/>
      <c r="D7" s="94" t="s">
        <v>245</v>
      </c>
      <c r="E7" s="111"/>
      <c r="F7" s="454"/>
      <c r="G7" s="454"/>
    </row>
    <row r="8" spans="1:7" s="903" customFormat="1" ht="15.75" x14ac:dyDescent="0.2">
      <c r="A8" s="454"/>
      <c r="B8" s="2083" t="s">
        <v>4617</v>
      </c>
      <c r="C8" s="2083"/>
      <c r="D8" s="1285" t="s">
        <v>4688</v>
      </c>
      <c r="E8" s="111"/>
      <c r="F8" s="454"/>
      <c r="G8" s="454"/>
    </row>
    <row r="9" spans="1:7" ht="15.75" x14ac:dyDescent="0.25">
      <c r="A9" s="456"/>
      <c r="B9" s="52"/>
      <c r="C9" s="52"/>
      <c r="D9" s="52"/>
      <c r="E9" s="71"/>
      <c r="F9" s="71"/>
      <c r="G9" s="71"/>
    </row>
    <row r="10" spans="1:7" ht="23.25" customHeight="1" x14ac:dyDescent="0.2">
      <c r="A10" s="457"/>
      <c r="B10" s="2081" t="s">
        <v>772</v>
      </c>
      <c r="C10" s="2081"/>
      <c r="D10" s="2081"/>
      <c r="E10" s="458"/>
      <c r="F10" s="459"/>
      <c r="G10" s="459"/>
    </row>
    <row r="11" spans="1:7" ht="18" customHeight="1" x14ac:dyDescent="0.25">
      <c r="A11" s="460"/>
      <c r="B11" s="2093" t="s">
        <v>773</v>
      </c>
      <c r="C11" s="2094"/>
      <c r="D11" s="49" t="s">
        <v>841</v>
      </c>
      <c r="E11" s="71"/>
      <c r="F11" s="461"/>
      <c r="G11" s="461"/>
    </row>
    <row r="12" spans="1:7" ht="30" x14ac:dyDescent="0.25">
      <c r="A12" s="460"/>
      <c r="B12" s="2095" t="s">
        <v>775</v>
      </c>
      <c r="C12" s="2095"/>
      <c r="D12" s="161" t="s">
        <v>1626</v>
      </c>
      <c r="E12" s="71"/>
      <c r="F12" s="461"/>
      <c r="G12" s="461"/>
    </row>
    <row r="13" spans="1:7" ht="15.75" x14ac:dyDescent="0.25">
      <c r="A13" s="460"/>
      <c r="B13" s="2082" t="s">
        <v>776</v>
      </c>
      <c r="C13" s="2082"/>
      <c r="D13" s="54" t="s">
        <v>1541</v>
      </c>
      <c r="E13" s="71"/>
      <c r="F13" s="462"/>
      <c r="G13" s="462"/>
    </row>
    <row r="14" spans="1:7" ht="15" x14ac:dyDescent="0.2">
      <c r="A14" s="71"/>
      <c r="B14" s="2082" t="s">
        <v>777</v>
      </c>
      <c r="C14" s="2096"/>
      <c r="D14" s="54" t="s">
        <v>22</v>
      </c>
      <c r="E14" s="71"/>
      <c r="F14" s="71"/>
      <c r="G14" s="71"/>
    </row>
    <row r="15" spans="1:7" ht="270" x14ac:dyDescent="0.2">
      <c r="A15" s="463"/>
      <c r="B15" s="2082" t="s">
        <v>778</v>
      </c>
      <c r="C15" s="2082"/>
      <c r="D15" s="162" t="s">
        <v>1640</v>
      </c>
      <c r="E15" s="463"/>
      <c r="F15" s="463"/>
      <c r="G15" s="463"/>
    </row>
    <row r="16" spans="1:7" ht="205.5" customHeight="1" x14ac:dyDescent="0.25">
      <c r="A16" s="463"/>
      <c r="B16" s="2082" t="s">
        <v>779</v>
      </c>
      <c r="C16" s="2082"/>
      <c r="D16" s="145" t="s">
        <v>1641</v>
      </c>
      <c r="E16" s="463"/>
      <c r="F16" s="463"/>
      <c r="G16" s="463"/>
    </row>
    <row r="17" spans="2:4" ht="15" x14ac:dyDescent="0.25">
      <c r="B17" s="2082" t="s">
        <v>780</v>
      </c>
      <c r="C17" s="2082"/>
      <c r="D17" s="143" t="s">
        <v>1642</v>
      </c>
    </row>
    <row r="18" spans="2:4" ht="15" x14ac:dyDescent="0.2">
      <c r="B18" s="2083" t="s">
        <v>782</v>
      </c>
      <c r="C18" s="2083"/>
      <c r="D18" s="49"/>
    </row>
    <row r="19" spans="2:4" ht="30" x14ac:dyDescent="0.2">
      <c r="B19" s="2084" t="s">
        <v>783</v>
      </c>
      <c r="C19" s="2085"/>
      <c r="D19" s="57" t="s">
        <v>1643</v>
      </c>
    </row>
    <row r="20" spans="2:4" ht="15" x14ac:dyDescent="0.25">
      <c r="B20" s="2082" t="s">
        <v>784</v>
      </c>
      <c r="C20" s="2082"/>
      <c r="D20" s="145" t="s">
        <v>1644</v>
      </c>
    </row>
    <row r="21" spans="2:4" ht="15" x14ac:dyDescent="0.2">
      <c r="B21" s="2086" t="s">
        <v>786</v>
      </c>
      <c r="C21" s="58" t="s">
        <v>787</v>
      </c>
      <c r="D21" s="49"/>
    </row>
    <row r="22" spans="2:4" ht="15" x14ac:dyDescent="0.25">
      <c r="B22" s="2087"/>
      <c r="C22" s="59" t="s">
        <v>789</v>
      </c>
      <c r="D22" s="143" t="s">
        <v>741</v>
      </c>
    </row>
    <row r="23" spans="2:4" ht="15" x14ac:dyDescent="0.25">
      <c r="B23" s="2088" t="s">
        <v>791</v>
      </c>
      <c r="C23" s="2088"/>
      <c r="D23" s="143" t="s">
        <v>827</v>
      </c>
    </row>
    <row r="24" spans="2:4" ht="45" x14ac:dyDescent="0.2">
      <c r="B24" s="2088" t="s">
        <v>793</v>
      </c>
      <c r="C24" s="2088"/>
      <c r="D24" s="348" t="s">
        <v>1645</v>
      </c>
    </row>
    <row r="25" spans="2:4" ht="15" x14ac:dyDescent="0.2">
      <c r="B25" s="2082" t="s">
        <v>795</v>
      </c>
      <c r="C25" s="2082"/>
      <c r="D25" s="57" t="s">
        <v>17</v>
      </c>
    </row>
    <row r="26" spans="2:4" ht="15" x14ac:dyDescent="0.25">
      <c r="B26" s="2083" t="s">
        <v>797</v>
      </c>
      <c r="C26" s="2083"/>
      <c r="D26" s="146" t="s">
        <v>1646</v>
      </c>
    </row>
    <row r="27" spans="2:4" ht="30" x14ac:dyDescent="0.2">
      <c r="B27" s="2089" t="s">
        <v>799</v>
      </c>
      <c r="C27" s="2090"/>
      <c r="D27" s="49" t="s">
        <v>4528</v>
      </c>
    </row>
    <row r="28" spans="2:4" ht="120" x14ac:dyDescent="0.25">
      <c r="B28" s="62" t="s">
        <v>800</v>
      </c>
      <c r="C28" s="63"/>
      <c r="D28" s="143" t="s">
        <v>1647</v>
      </c>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5">
      <c r="B32" s="2079" t="s">
        <v>803</v>
      </c>
      <c r="C32" s="2080"/>
      <c r="D32" s="146" t="s">
        <v>1648</v>
      </c>
    </row>
    <row r="33" spans="2:4" ht="15" x14ac:dyDescent="0.25">
      <c r="B33" s="2079" t="s">
        <v>805</v>
      </c>
      <c r="C33" s="2080"/>
      <c r="D33" s="146" t="s">
        <v>1649</v>
      </c>
    </row>
    <row r="34" spans="2:4" ht="15" x14ac:dyDescent="0.25">
      <c r="B34" s="2079" t="s">
        <v>807</v>
      </c>
      <c r="C34" s="2080"/>
      <c r="D34" s="146" t="s">
        <v>808</v>
      </c>
    </row>
    <row r="35" spans="2:4" ht="15" x14ac:dyDescent="0.25">
      <c r="B35" s="2079" t="s">
        <v>809</v>
      </c>
      <c r="C35" s="2080"/>
      <c r="D35" s="146" t="s">
        <v>1650</v>
      </c>
    </row>
    <row r="36" spans="2:4" ht="15" x14ac:dyDescent="0.25">
      <c r="B36" s="2079" t="s">
        <v>811</v>
      </c>
      <c r="C36" s="2080"/>
      <c r="D36" s="149" t="s">
        <v>1651</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5.4.1'!A1" display="REGRESAR"/>
    <hyperlink ref="D36" r:id="rId1"/>
    <hyperlink ref="D8" r:id="rId2"/>
  </hyperlinks>
  <pageMargins left="0.7" right="0.7" top="0.75" bottom="0.75" header="0.3" footer="0.3"/>
  <pageSetup paperSize="9" orientation="portrait" r:id="rId3"/>
  <drawing r:id="rId4"/>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6"/>
  <dimension ref="A1:U331"/>
  <sheetViews>
    <sheetView showGridLines="0" zoomScaleNormal="100" workbookViewId="0">
      <pane ySplit="1" topLeftCell="A2" activePane="bottomLeft" state="frozen"/>
      <selection activeCell="B1" sqref="B1"/>
      <selection pane="bottomLeft"/>
    </sheetView>
  </sheetViews>
  <sheetFormatPr baseColWidth="10" defaultColWidth="11.42578125" defaultRowHeight="11.25" x14ac:dyDescent="0.2"/>
  <cols>
    <col min="1" max="2" width="15.28515625" style="26" customWidth="1"/>
    <col min="3" max="3" width="12" style="26" customWidth="1"/>
    <col min="4" max="4" width="14.28515625" style="26" customWidth="1"/>
    <col min="5" max="5" width="10.5703125" style="26" customWidth="1"/>
    <col min="6" max="6" width="11.28515625" style="26" customWidth="1"/>
    <col min="7" max="7" width="11.5703125" style="26" customWidth="1"/>
    <col min="8" max="16384" width="11.42578125" style="26"/>
  </cols>
  <sheetData>
    <row r="1" spans="1:18" ht="15" x14ac:dyDescent="0.25">
      <c r="A1" s="25" t="s">
        <v>730</v>
      </c>
      <c r="C1" s="2077" t="s">
        <v>830</v>
      </c>
      <c r="D1" s="2077"/>
    </row>
    <row r="3" spans="1:18" ht="15" customHeight="1" x14ac:dyDescent="0.2">
      <c r="A3" s="2304" t="s">
        <v>732</v>
      </c>
      <c r="B3" s="2307"/>
      <c r="C3" s="2304" t="s">
        <v>1526</v>
      </c>
      <c r="D3" s="2317"/>
      <c r="E3" s="2317"/>
      <c r="F3" s="2317"/>
      <c r="G3" s="2317"/>
      <c r="H3" s="2317"/>
      <c r="I3" s="2317"/>
      <c r="J3" s="2317"/>
      <c r="K3" s="2317"/>
      <c r="L3" s="2317"/>
      <c r="M3" s="2317"/>
      <c r="N3" s="2317"/>
      <c r="O3" s="2317"/>
      <c r="P3" s="2317"/>
      <c r="Q3" s="2317"/>
      <c r="R3" s="2317"/>
    </row>
    <row r="4" spans="1:18" ht="15" x14ac:dyDescent="0.2">
      <c r="A4" s="2304" t="s">
        <v>733</v>
      </c>
      <c r="B4" s="2305"/>
      <c r="C4" s="2304" t="s">
        <v>1652</v>
      </c>
      <c r="D4" s="2306"/>
      <c r="E4" s="2306"/>
      <c r="F4" s="2306"/>
      <c r="G4" s="2306"/>
      <c r="H4" s="2306"/>
      <c r="I4" s="2306"/>
      <c r="J4" s="2306"/>
      <c r="K4" s="2306"/>
      <c r="L4" s="2306"/>
      <c r="M4" s="2306"/>
      <c r="N4" s="2306"/>
      <c r="O4" s="2306"/>
      <c r="P4" s="2306"/>
      <c r="Q4" s="2306"/>
      <c r="R4" s="2306"/>
    </row>
    <row r="5" spans="1:18" ht="15" x14ac:dyDescent="0.2">
      <c r="A5" s="2304" t="s">
        <v>735</v>
      </c>
      <c r="B5" s="2305"/>
      <c r="C5" s="2304" t="s">
        <v>1653</v>
      </c>
      <c r="D5" s="2306"/>
      <c r="E5" s="2306"/>
      <c r="F5" s="2306"/>
      <c r="G5" s="2306"/>
      <c r="H5" s="2306"/>
      <c r="I5" s="2306"/>
      <c r="J5" s="2306"/>
      <c r="K5" s="2306"/>
      <c r="L5" s="2306"/>
      <c r="M5" s="2306"/>
      <c r="N5" s="2306"/>
      <c r="O5" s="2306"/>
      <c r="P5" s="2306"/>
      <c r="Q5" s="2306"/>
      <c r="R5" s="2306"/>
    </row>
    <row r="6" spans="1:18" ht="15" x14ac:dyDescent="0.2">
      <c r="A6" s="2304" t="s">
        <v>815</v>
      </c>
      <c r="B6" s="2305"/>
      <c r="C6" s="2304" t="s">
        <v>1654</v>
      </c>
      <c r="D6" s="2306"/>
      <c r="E6" s="2306"/>
      <c r="F6" s="2306"/>
      <c r="G6" s="2306"/>
      <c r="H6" s="2306"/>
      <c r="I6" s="2306"/>
      <c r="J6" s="2306"/>
      <c r="K6" s="2306"/>
      <c r="L6" s="2306"/>
      <c r="M6" s="2306"/>
      <c r="N6" s="2306"/>
      <c r="O6" s="2306"/>
      <c r="P6" s="2306"/>
      <c r="Q6" s="2306"/>
      <c r="R6" s="2306"/>
    </row>
    <row r="9" spans="1:18" ht="26.25" customHeight="1" x14ac:dyDescent="0.2">
      <c r="C9" s="2324" t="s">
        <v>1655</v>
      </c>
      <c r="D9" s="2324"/>
      <c r="E9" s="2324"/>
      <c r="F9" s="2324"/>
      <c r="G9" s="2324"/>
      <c r="H9" s="2324"/>
      <c r="M9" s="109" t="s">
        <v>1663</v>
      </c>
    </row>
    <row r="10" spans="1:18" ht="20.25" customHeight="1" x14ac:dyDescent="0.2">
      <c r="C10" s="1406" t="s">
        <v>1656</v>
      </c>
      <c r="D10" s="464" t="s">
        <v>1657</v>
      </c>
      <c r="E10" s="1406" t="s">
        <v>1658</v>
      </c>
      <c r="F10" s="1406" t="s">
        <v>5237</v>
      </c>
      <c r="G10" s="1405" t="s">
        <v>5238</v>
      </c>
      <c r="H10" s="1405" t="s">
        <v>5239</v>
      </c>
      <c r="I10" s="465"/>
      <c r="J10" s="71"/>
    </row>
    <row r="11" spans="1:18" ht="12.75" customHeight="1" x14ac:dyDescent="0.2">
      <c r="C11" s="1395" t="s">
        <v>1659</v>
      </c>
      <c r="D11" s="1528">
        <v>50</v>
      </c>
      <c r="E11" s="1528">
        <v>35.087719298245602</v>
      </c>
      <c r="F11" s="1528">
        <v>8.6419753086419746</v>
      </c>
      <c r="G11" s="1528">
        <v>46.30738522954092</v>
      </c>
      <c r="H11" s="1529">
        <v>28.4</v>
      </c>
      <c r="I11" s="466"/>
      <c r="J11" s="467"/>
    </row>
    <row r="12" spans="1:18" ht="12.75" x14ac:dyDescent="0.2">
      <c r="C12" s="1395" t="s">
        <v>1660</v>
      </c>
      <c r="D12" s="1528">
        <v>50</v>
      </c>
      <c r="E12" s="1528">
        <v>38.596491228070199</v>
      </c>
      <c r="F12" s="1528">
        <v>11.111111111111111</v>
      </c>
      <c r="G12" s="1528">
        <v>40.755467196819083</v>
      </c>
      <c r="H12" s="1529">
        <v>28.14498933901919</v>
      </c>
      <c r="I12" s="466"/>
      <c r="J12" s="467"/>
    </row>
    <row r="13" spans="1:18" ht="12.75" x14ac:dyDescent="0.2">
      <c r="C13" s="1395" t="s">
        <v>4185</v>
      </c>
      <c r="D13" s="1528">
        <v>0</v>
      </c>
      <c r="E13" s="1528">
        <v>38.596491228070199</v>
      </c>
      <c r="F13" s="1528">
        <v>12.345679012345679</v>
      </c>
      <c r="G13" s="1528">
        <v>38.585858585858581</v>
      </c>
      <c r="H13" s="1529">
        <v>27.23404255319149</v>
      </c>
      <c r="I13" s="466"/>
      <c r="J13" s="467"/>
    </row>
    <row r="14" spans="1:18" ht="12.75" x14ac:dyDescent="0.2">
      <c r="C14" s="1395" t="s">
        <v>1661</v>
      </c>
      <c r="D14" s="1528">
        <v>50</v>
      </c>
      <c r="E14" s="1528">
        <v>33.3333333333333</v>
      </c>
      <c r="F14" s="1528" t="s">
        <v>913</v>
      </c>
      <c r="G14" s="1528" t="s">
        <v>913</v>
      </c>
      <c r="H14" s="1528" t="s">
        <v>913</v>
      </c>
      <c r="I14" s="466"/>
      <c r="J14" s="467"/>
    </row>
    <row r="15" spans="1:18" ht="11.25" customHeight="1" x14ac:dyDescent="0.2">
      <c r="C15" s="1395" t="s">
        <v>4182</v>
      </c>
      <c r="D15" s="1528" t="s">
        <v>913</v>
      </c>
      <c r="E15" s="1528" t="s">
        <v>913</v>
      </c>
      <c r="F15" s="1528">
        <v>14.814814814814813</v>
      </c>
      <c r="G15" s="1528">
        <v>40.396039603960396</v>
      </c>
      <c r="H15" s="1529">
        <v>36.268343815513624</v>
      </c>
      <c r="I15" s="468"/>
      <c r="J15" s="468"/>
      <c r="K15" s="468"/>
    </row>
    <row r="16" spans="1:18" ht="11.25" customHeight="1" x14ac:dyDescent="0.2">
      <c r="C16" s="120" t="s">
        <v>4183</v>
      </c>
      <c r="D16" s="1530">
        <v>50</v>
      </c>
      <c r="E16" s="1530">
        <v>45.614035087719294</v>
      </c>
      <c r="F16" s="1530" t="s">
        <v>913</v>
      </c>
      <c r="G16" s="1530" t="s">
        <v>913</v>
      </c>
      <c r="H16" s="1530" t="s">
        <v>913</v>
      </c>
      <c r="I16" s="468"/>
      <c r="J16" s="468"/>
      <c r="K16" s="468"/>
    </row>
    <row r="17" spans="3:21" s="903" customFormat="1" ht="11.25" customHeight="1" x14ac:dyDescent="0.2">
      <c r="C17" s="662" t="s">
        <v>4184</v>
      </c>
      <c r="D17" s="468"/>
      <c r="E17" s="468"/>
      <c r="F17" s="468"/>
      <c r="G17" s="468"/>
      <c r="H17" s="468"/>
      <c r="I17" s="468"/>
      <c r="J17" s="468"/>
      <c r="K17" s="468"/>
      <c r="M17" s="26"/>
      <c r="N17" s="26"/>
      <c r="O17" s="26"/>
      <c r="P17" s="26"/>
      <c r="Q17" s="26"/>
      <c r="R17" s="26"/>
      <c r="S17" s="26"/>
      <c r="T17" s="26"/>
      <c r="U17" s="26"/>
    </row>
    <row r="18" spans="3:21" s="903" customFormat="1" ht="11.25" customHeight="1" x14ac:dyDescent="0.2">
      <c r="C18" s="662" t="s">
        <v>5240</v>
      </c>
      <c r="D18" s="468"/>
      <c r="E18" s="468"/>
      <c r="F18" s="468"/>
      <c r="G18" s="468"/>
      <c r="H18" s="468"/>
      <c r="I18" s="468"/>
      <c r="J18" s="468"/>
      <c r="K18" s="468"/>
      <c r="M18" s="26"/>
      <c r="N18" s="26"/>
      <c r="O18" s="26"/>
      <c r="P18" s="26"/>
      <c r="Q18" s="26"/>
      <c r="R18" s="26"/>
      <c r="S18" s="26"/>
      <c r="T18" s="26"/>
      <c r="U18" s="26"/>
    </row>
    <row r="19" spans="3:21" s="903" customFormat="1" ht="11.25" customHeight="1" x14ac:dyDescent="0.2">
      <c r="C19" s="468" t="s">
        <v>5241</v>
      </c>
      <c r="I19" s="468"/>
      <c r="J19" s="468"/>
      <c r="K19" s="468"/>
      <c r="M19" s="26"/>
      <c r="N19" s="26"/>
      <c r="O19" s="26"/>
      <c r="P19" s="26"/>
      <c r="Q19" s="26"/>
      <c r="R19" s="26"/>
      <c r="S19" s="26"/>
      <c r="T19" s="26"/>
      <c r="U19" s="26"/>
    </row>
    <row r="25" spans="3:21" ht="12.75" x14ac:dyDescent="0.2">
      <c r="C25" s="2325" t="s">
        <v>5245</v>
      </c>
      <c r="D25" s="2325"/>
      <c r="E25" s="2325"/>
      <c r="F25" s="2325"/>
      <c r="G25" s="2325"/>
      <c r="H25" s="2325"/>
      <c r="I25" s="2325"/>
      <c r="J25" s="2325"/>
      <c r="K25" s="2325"/>
    </row>
    <row r="26" spans="3:21" ht="12.75" x14ac:dyDescent="0.2">
      <c r="C26" s="2326" t="s">
        <v>867</v>
      </c>
      <c r="D26" s="2326" t="s">
        <v>5246</v>
      </c>
      <c r="E26" s="2327" t="s">
        <v>5247</v>
      </c>
      <c r="F26" s="2327"/>
      <c r="G26" s="2327"/>
      <c r="H26" s="2327"/>
      <c r="I26" s="2327"/>
      <c r="J26" s="2327"/>
      <c r="K26" s="2327"/>
    </row>
    <row r="27" spans="3:21" ht="12.75" x14ac:dyDescent="0.2">
      <c r="C27" s="2326"/>
      <c r="D27" s="2326"/>
      <c r="E27" s="1532" t="s">
        <v>5248</v>
      </c>
      <c r="F27" s="1532" t="s">
        <v>5096</v>
      </c>
      <c r="G27" s="1532" t="s">
        <v>5112</v>
      </c>
      <c r="H27" s="1532" t="s">
        <v>5121</v>
      </c>
      <c r="I27" s="1532" t="s">
        <v>5132</v>
      </c>
      <c r="J27" s="1532" t="s">
        <v>5144</v>
      </c>
      <c r="K27" s="1532" t="s">
        <v>5249</v>
      </c>
    </row>
    <row r="28" spans="3:21" ht="12.75" x14ac:dyDescent="0.2">
      <c r="C28" s="1533">
        <v>2002</v>
      </c>
      <c r="D28" s="1536">
        <v>35.1</v>
      </c>
      <c r="E28" s="1536">
        <v>35</v>
      </c>
      <c r="F28" s="1536">
        <v>27.3</v>
      </c>
      <c r="G28" s="1536">
        <v>42.9</v>
      </c>
      <c r="H28" s="1536">
        <v>40</v>
      </c>
      <c r="I28" s="1536">
        <v>50</v>
      </c>
      <c r="J28" s="1536">
        <v>20</v>
      </c>
      <c r="K28" s="1536">
        <v>40</v>
      </c>
    </row>
    <row r="29" spans="3:21" ht="12.75" x14ac:dyDescent="0.2">
      <c r="C29" s="1533">
        <v>2006</v>
      </c>
      <c r="D29" s="1536">
        <v>38.6</v>
      </c>
      <c r="E29" s="1536">
        <v>40</v>
      </c>
      <c r="F29" s="1536">
        <v>45.5</v>
      </c>
      <c r="G29" s="1536">
        <v>57.1</v>
      </c>
      <c r="H29" s="1536">
        <v>40</v>
      </c>
      <c r="I29" s="1536">
        <v>25</v>
      </c>
      <c r="J29" s="1536">
        <v>20</v>
      </c>
      <c r="K29" s="1536">
        <v>20</v>
      </c>
    </row>
    <row r="30" spans="3:21" ht="12.75" x14ac:dyDescent="0.2">
      <c r="C30" s="1533">
        <v>2010</v>
      </c>
      <c r="D30" s="1536">
        <v>38.6</v>
      </c>
      <c r="E30" s="1536">
        <v>50</v>
      </c>
      <c r="F30" s="1536">
        <v>36.4</v>
      </c>
      <c r="G30" s="1536">
        <v>14.3</v>
      </c>
      <c r="H30" s="1536">
        <v>60</v>
      </c>
      <c r="I30" s="1536">
        <v>25</v>
      </c>
      <c r="J30" s="1536">
        <v>20</v>
      </c>
      <c r="K30" s="1536">
        <v>40</v>
      </c>
      <c r="M30" s="2203" t="s">
        <v>1662</v>
      </c>
      <c r="N30" s="2203"/>
      <c r="O30" s="2203"/>
      <c r="P30" s="2203"/>
      <c r="Q30" s="2203"/>
      <c r="R30" s="2203"/>
      <c r="S30" s="2203"/>
      <c r="T30" s="2203"/>
      <c r="U30" s="2203"/>
    </row>
    <row r="31" spans="3:21" ht="12.75" x14ac:dyDescent="0.2">
      <c r="C31" s="1533">
        <v>2014</v>
      </c>
      <c r="D31" s="1536">
        <v>36.84210526315789</v>
      </c>
      <c r="E31" s="1536">
        <v>36.363636363636367</v>
      </c>
      <c r="F31" s="1536">
        <v>28.571428571428569</v>
      </c>
      <c r="G31" s="1536">
        <v>33.333333333333329</v>
      </c>
      <c r="H31" s="1536">
        <v>25</v>
      </c>
      <c r="I31" s="1536">
        <v>40</v>
      </c>
      <c r="J31" s="1536">
        <v>20</v>
      </c>
      <c r="K31" s="1536">
        <v>33.333333333333329</v>
      </c>
      <c r="M31" s="2203"/>
      <c r="N31" s="2203"/>
      <c r="O31" s="2203"/>
      <c r="P31" s="2203"/>
      <c r="Q31" s="2203"/>
      <c r="R31" s="2203"/>
      <c r="S31" s="2203"/>
      <c r="T31" s="2203"/>
      <c r="U31" s="2203"/>
    </row>
    <row r="32" spans="3:21" ht="12.75" x14ac:dyDescent="0.2">
      <c r="C32" s="1534">
        <v>2018</v>
      </c>
      <c r="D32" s="1537">
        <f>0.456140350877193*100</f>
        <v>45.614035087719301</v>
      </c>
      <c r="E32" s="1537">
        <v>47.4</v>
      </c>
      <c r="F32" s="1537">
        <v>36.4</v>
      </c>
      <c r="G32" s="1537">
        <v>57.1</v>
      </c>
      <c r="H32" s="1537">
        <v>50</v>
      </c>
      <c r="I32" s="1537">
        <v>50</v>
      </c>
      <c r="J32" s="1537">
        <v>40</v>
      </c>
      <c r="K32" s="1537">
        <v>40</v>
      </c>
    </row>
    <row r="33" spans="3:15" ht="12.75" x14ac:dyDescent="0.2">
      <c r="C33" s="1535" t="s">
        <v>5250</v>
      </c>
      <c r="D33" s="1535"/>
      <c r="E33" s="1535"/>
      <c r="F33" s="1535"/>
      <c r="G33" s="1535"/>
      <c r="H33" s="1535"/>
      <c r="I33" s="1535"/>
      <c r="J33" s="1535"/>
      <c r="K33" s="1535"/>
    </row>
    <row r="39" spans="3:15" ht="12.75" x14ac:dyDescent="0.2">
      <c r="C39" s="2328" t="s">
        <v>5251</v>
      </c>
      <c r="D39" s="2328"/>
      <c r="E39" s="2328"/>
      <c r="F39" s="2328"/>
      <c r="G39" s="2328"/>
      <c r="H39" s="2328"/>
      <c r="I39" s="2328"/>
      <c r="J39" s="2328"/>
      <c r="K39" s="2328"/>
      <c r="L39" s="2328"/>
      <c r="M39" s="2328"/>
      <c r="N39" s="2328"/>
      <c r="O39" s="2328"/>
    </row>
    <row r="40" spans="3:15" ht="12.75" x14ac:dyDescent="0.2">
      <c r="C40" s="2302" t="s">
        <v>5252</v>
      </c>
      <c r="D40" s="2333" t="s">
        <v>5253</v>
      </c>
      <c r="E40" s="2333"/>
      <c r="F40" s="2333"/>
      <c r="G40" s="2333"/>
      <c r="H40" s="2333" t="s">
        <v>5254</v>
      </c>
      <c r="I40" s="2333"/>
      <c r="J40" s="2333"/>
      <c r="K40" s="2333"/>
      <c r="L40" s="2333" t="s">
        <v>5255</v>
      </c>
      <c r="M40" s="2333"/>
      <c r="N40" s="2333"/>
      <c r="O40" s="2333"/>
    </row>
    <row r="41" spans="3:15" ht="12.75" x14ac:dyDescent="0.2">
      <c r="C41" s="2302"/>
      <c r="D41" s="1538">
        <v>2002</v>
      </c>
      <c r="E41" s="1538">
        <v>2006</v>
      </c>
      <c r="F41" s="1538">
        <v>2010</v>
      </c>
      <c r="G41" s="1538">
        <v>2016</v>
      </c>
      <c r="H41" s="1538">
        <v>2002</v>
      </c>
      <c r="I41" s="1538">
        <v>2006</v>
      </c>
      <c r="J41" s="1538">
        <v>2010</v>
      </c>
      <c r="K41" s="1538">
        <v>2016</v>
      </c>
      <c r="L41" s="1538">
        <v>2002</v>
      </c>
      <c r="M41" s="1538">
        <v>2006</v>
      </c>
      <c r="N41" s="1538">
        <v>2010</v>
      </c>
      <c r="O41" s="1538">
        <v>2016</v>
      </c>
    </row>
    <row r="42" spans="3:15" ht="15" customHeight="1" x14ac:dyDescent="0.2">
      <c r="C42" s="1492"/>
      <c r="D42" s="1492"/>
      <c r="E42" s="1539"/>
      <c r="F42" s="1539"/>
      <c r="G42" s="1540"/>
      <c r="H42" s="1492"/>
      <c r="I42" s="1492"/>
      <c r="J42" s="1492"/>
      <c r="K42" s="1541"/>
      <c r="L42" s="1492"/>
      <c r="M42" s="1492"/>
      <c r="N42" s="1492"/>
      <c r="O42" s="1492"/>
    </row>
    <row r="43" spans="3:15" ht="12.75" x14ac:dyDescent="0.2">
      <c r="C43" s="1492" t="s">
        <v>5246</v>
      </c>
      <c r="D43" s="1542">
        <v>46.3</v>
      </c>
      <c r="E43" s="1542">
        <v>40.755467196819097</v>
      </c>
      <c r="F43" s="1542">
        <v>38.6</v>
      </c>
      <c r="G43" s="1543">
        <v>40.400000000000006</v>
      </c>
      <c r="H43" s="1542">
        <v>8.6419753086419746</v>
      </c>
      <c r="I43" s="1542">
        <v>11.1</v>
      </c>
      <c r="J43" s="1542">
        <v>12.3</v>
      </c>
      <c r="K43" s="1543">
        <v>14.799999999999999</v>
      </c>
      <c r="L43" s="1542">
        <v>28.448275862068968</v>
      </c>
      <c r="M43" s="1542">
        <v>28.1</v>
      </c>
      <c r="N43" s="1542">
        <v>27.2</v>
      </c>
      <c r="O43" s="1542">
        <v>36.299999999999997</v>
      </c>
    </row>
    <row r="44" spans="3:15" ht="12.75" x14ac:dyDescent="0.2">
      <c r="C44" s="1544" t="s">
        <v>5256</v>
      </c>
      <c r="D44" s="1545">
        <v>50</v>
      </c>
      <c r="E44" s="1545">
        <v>45.652173913043498</v>
      </c>
      <c r="F44" s="1545">
        <v>43.5</v>
      </c>
      <c r="G44" s="1546">
        <v>41.3</v>
      </c>
      <c r="H44" s="1545">
        <v>15</v>
      </c>
      <c r="I44" s="1545">
        <v>10</v>
      </c>
      <c r="J44" s="1545">
        <v>5</v>
      </c>
      <c r="K44" s="1546">
        <v>10</v>
      </c>
      <c r="L44" s="1545">
        <v>33.898305084745758</v>
      </c>
      <c r="M44" s="1545">
        <v>31.7</v>
      </c>
      <c r="N44" s="1545">
        <v>31.7</v>
      </c>
      <c r="O44" s="1545">
        <v>39.300000000000004</v>
      </c>
    </row>
    <row r="45" spans="3:15" ht="12.75" x14ac:dyDescent="0.2">
      <c r="C45" s="1547" t="s">
        <v>5248</v>
      </c>
      <c r="D45" s="1542">
        <v>53.8</v>
      </c>
      <c r="E45" s="1542">
        <v>46.153846153846203</v>
      </c>
      <c r="F45" s="1542">
        <v>54.5</v>
      </c>
      <c r="G45" s="1543">
        <v>27.3</v>
      </c>
      <c r="H45" s="1542">
        <v>0</v>
      </c>
      <c r="I45" s="1542">
        <v>0</v>
      </c>
      <c r="J45" s="1542">
        <v>0</v>
      </c>
      <c r="K45" s="1543">
        <v>0</v>
      </c>
      <c r="L45" s="1542">
        <v>72.727272727272734</v>
      </c>
      <c r="M45" s="1542">
        <v>54.5</v>
      </c>
      <c r="N45" s="1542">
        <v>45.5</v>
      </c>
      <c r="O45" s="1542">
        <v>72.7</v>
      </c>
    </row>
    <row r="46" spans="3:15" ht="12.75" x14ac:dyDescent="0.2">
      <c r="C46" s="1547" t="s">
        <v>5257</v>
      </c>
      <c r="D46" s="1542">
        <v>42.9</v>
      </c>
      <c r="E46" s="1542">
        <v>42.857142857142897</v>
      </c>
      <c r="F46" s="1542">
        <v>71.400000000000006</v>
      </c>
      <c r="G46" s="1543">
        <v>42.9</v>
      </c>
      <c r="H46" s="1542">
        <v>0</v>
      </c>
      <c r="I46" s="1542">
        <v>0</v>
      </c>
      <c r="J46" s="1542">
        <v>0</v>
      </c>
      <c r="K46" s="1543">
        <v>0</v>
      </c>
      <c r="L46" s="1542">
        <v>66.666666666666657</v>
      </c>
      <c r="M46" s="1542">
        <v>66.7</v>
      </c>
      <c r="N46" s="1542">
        <v>0</v>
      </c>
      <c r="O46" s="1542">
        <v>33.300000000000004</v>
      </c>
    </row>
    <row r="47" spans="3:15" ht="12.75" x14ac:dyDescent="0.2">
      <c r="C47" s="1547" t="s">
        <v>5078</v>
      </c>
      <c r="D47" s="1542">
        <v>54.5</v>
      </c>
      <c r="E47" s="1542">
        <v>45.454545454545503</v>
      </c>
      <c r="F47" s="1542">
        <v>45.5</v>
      </c>
      <c r="G47" s="1543">
        <v>45.5</v>
      </c>
      <c r="H47" s="1542">
        <v>0</v>
      </c>
      <c r="I47" s="1542">
        <v>100</v>
      </c>
      <c r="J47" s="1542">
        <v>100</v>
      </c>
      <c r="K47" s="1543">
        <v>0</v>
      </c>
      <c r="L47" s="1542">
        <v>33.333333333333329</v>
      </c>
      <c r="M47" s="1542">
        <v>38.5</v>
      </c>
      <c r="N47" s="1542">
        <v>23.1</v>
      </c>
      <c r="O47" s="1542">
        <v>46.2</v>
      </c>
    </row>
    <row r="48" spans="3:15" ht="12.75" x14ac:dyDescent="0.2">
      <c r="C48" s="1547" t="s">
        <v>5258</v>
      </c>
      <c r="D48" s="1542">
        <v>40</v>
      </c>
      <c r="E48" s="1542">
        <v>40</v>
      </c>
      <c r="F48" s="1542">
        <v>20</v>
      </c>
      <c r="G48" s="1543">
        <v>40</v>
      </c>
      <c r="H48" s="1542">
        <v>0</v>
      </c>
      <c r="I48" s="1542">
        <v>0</v>
      </c>
      <c r="J48" s="1542">
        <v>0</v>
      </c>
      <c r="K48" s="1543">
        <v>0</v>
      </c>
      <c r="L48" s="1542">
        <v>11.111111111111111</v>
      </c>
      <c r="M48" s="1542">
        <v>22.2</v>
      </c>
      <c r="N48" s="1542">
        <v>33.299999999999997</v>
      </c>
      <c r="O48" s="1542">
        <v>22.2</v>
      </c>
    </row>
    <row r="49" spans="3:15" ht="12.75" x14ac:dyDescent="0.2">
      <c r="C49" s="1547" t="s">
        <v>5259</v>
      </c>
      <c r="D49" s="1542">
        <v>40</v>
      </c>
      <c r="E49" s="1542">
        <v>40</v>
      </c>
      <c r="F49" s="1542">
        <v>20</v>
      </c>
      <c r="G49" s="1543">
        <v>20</v>
      </c>
      <c r="H49" s="1542">
        <v>0</v>
      </c>
      <c r="I49" s="1542">
        <v>0</v>
      </c>
      <c r="J49" s="1542">
        <v>0</v>
      </c>
      <c r="K49" s="1543">
        <v>100</v>
      </c>
      <c r="L49" s="1542">
        <v>33.333333333333329</v>
      </c>
      <c r="M49" s="1542">
        <v>0</v>
      </c>
      <c r="N49" s="1542">
        <v>33.299999999999997</v>
      </c>
      <c r="O49" s="1542">
        <v>33.300000000000004</v>
      </c>
    </row>
    <row r="50" spans="3:15" ht="12.75" x14ac:dyDescent="0.2">
      <c r="C50" s="1547" t="s">
        <v>5260</v>
      </c>
      <c r="D50" s="1542">
        <v>57.1</v>
      </c>
      <c r="E50" s="1542">
        <v>28.571428571428601</v>
      </c>
      <c r="F50" s="1542">
        <v>57.1</v>
      </c>
      <c r="G50" s="1543">
        <v>28.599999999999998</v>
      </c>
      <c r="H50" s="1542">
        <v>0</v>
      </c>
      <c r="I50" s="1542">
        <v>0</v>
      </c>
      <c r="J50" s="1542">
        <v>0</v>
      </c>
      <c r="K50" s="1543">
        <v>0</v>
      </c>
      <c r="L50" s="1542">
        <v>28.571428571428569</v>
      </c>
      <c r="M50" s="1542">
        <v>28.6</v>
      </c>
      <c r="N50" s="1542">
        <v>28.6</v>
      </c>
      <c r="O50" s="1542">
        <v>14.299999999999999</v>
      </c>
    </row>
    <row r="51" spans="3:15" ht="12.75" x14ac:dyDescent="0.2">
      <c r="C51" s="1547" t="s">
        <v>5261</v>
      </c>
      <c r="D51" s="1542">
        <v>40</v>
      </c>
      <c r="E51" s="1542">
        <v>40</v>
      </c>
      <c r="F51" s="1542">
        <v>20</v>
      </c>
      <c r="G51" s="1543">
        <v>40</v>
      </c>
      <c r="H51" s="1542">
        <v>0</v>
      </c>
      <c r="I51" s="1542">
        <v>0</v>
      </c>
      <c r="J51" s="1542">
        <v>0</v>
      </c>
      <c r="K51" s="1543">
        <v>0</v>
      </c>
      <c r="L51" s="1542">
        <v>0</v>
      </c>
      <c r="M51" s="1542">
        <v>20</v>
      </c>
      <c r="N51" s="1542">
        <v>40</v>
      </c>
      <c r="O51" s="1542">
        <v>28.599999999999998</v>
      </c>
    </row>
    <row r="52" spans="3:15" ht="12.75" x14ac:dyDescent="0.2">
      <c r="C52" s="1547" t="s">
        <v>5262</v>
      </c>
      <c r="D52" s="1542">
        <v>44.4</v>
      </c>
      <c r="E52" s="1542">
        <v>44.4444444444444</v>
      </c>
      <c r="F52" s="1542">
        <v>33.299999999999997</v>
      </c>
      <c r="G52" s="1543">
        <v>33.300000000000004</v>
      </c>
      <c r="H52" s="1542">
        <v>0</v>
      </c>
      <c r="I52" s="1542">
        <v>0</v>
      </c>
      <c r="J52" s="1542">
        <v>0</v>
      </c>
      <c r="K52" s="1543">
        <v>100</v>
      </c>
      <c r="L52" s="1542">
        <v>71.428571428571431</v>
      </c>
      <c r="M52" s="1542">
        <v>28.6</v>
      </c>
      <c r="N52" s="1542">
        <v>28.6</v>
      </c>
      <c r="O52" s="1542">
        <v>28.599999999999998</v>
      </c>
    </row>
    <row r="53" spans="3:15" ht="12.75" x14ac:dyDescent="0.2">
      <c r="C53" s="1547" t="s">
        <v>5263</v>
      </c>
      <c r="D53" s="1542">
        <v>40</v>
      </c>
      <c r="E53" s="1542">
        <v>40</v>
      </c>
      <c r="F53" s="1542">
        <v>40</v>
      </c>
      <c r="G53" s="1543">
        <v>42.9</v>
      </c>
      <c r="H53" s="1542">
        <v>0</v>
      </c>
      <c r="I53" s="1542">
        <v>0</v>
      </c>
      <c r="J53" s="1542">
        <v>0</v>
      </c>
      <c r="K53" s="1543">
        <v>0</v>
      </c>
      <c r="L53" s="1542">
        <v>33.333333333333329</v>
      </c>
      <c r="M53" s="1542">
        <v>16.7</v>
      </c>
      <c r="N53" s="1542">
        <v>33.299999999999997</v>
      </c>
      <c r="O53" s="1542">
        <v>33.300000000000004</v>
      </c>
    </row>
    <row r="54" spans="3:15" ht="12.75" x14ac:dyDescent="0.2">
      <c r="C54" s="1547" t="s">
        <v>5264</v>
      </c>
      <c r="D54" s="1542">
        <v>57.1</v>
      </c>
      <c r="E54" s="1542">
        <v>57.142857142857103</v>
      </c>
      <c r="F54" s="1542">
        <v>44.4</v>
      </c>
      <c r="G54" s="1543">
        <v>42.9</v>
      </c>
      <c r="H54" s="1542">
        <v>0</v>
      </c>
      <c r="I54" s="1542">
        <v>0</v>
      </c>
      <c r="J54" s="1542">
        <v>0</v>
      </c>
      <c r="K54" s="1543">
        <v>0</v>
      </c>
      <c r="L54" s="1542">
        <v>80</v>
      </c>
      <c r="M54" s="1542">
        <v>60</v>
      </c>
      <c r="N54" s="1542">
        <v>100</v>
      </c>
      <c r="O54" s="1542">
        <v>80</v>
      </c>
    </row>
    <row r="55" spans="3:15" ht="12.75" x14ac:dyDescent="0.2">
      <c r="C55" s="1547" t="s">
        <v>5265</v>
      </c>
      <c r="D55" s="1542">
        <v>71.400000000000006</v>
      </c>
      <c r="E55" s="1542">
        <v>28.571428571428601</v>
      </c>
      <c r="F55" s="1542">
        <v>28.6</v>
      </c>
      <c r="G55" s="1543">
        <v>71.399999999999991</v>
      </c>
      <c r="H55" s="1542">
        <v>0</v>
      </c>
      <c r="I55" s="1542">
        <v>0</v>
      </c>
      <c r="J55" s="1542">
        <v>0</v>
      </c>
      <c r="K55" s="1543">
        <v>0</v>
      </c>
      <c r="L55" s="1542">
        <v>60</v>
      </c>
      <c r="M55" s="1542">
        <v>60</v>
      </c>
      <c r="N55" s="1542">
        <v>60</v>
      </c>
      <c r="O55" s="1542">
        <v>60</v>
      </c>
    </row>
    <row r="56" spans="3:15" ht="12.75" x14ac:dyDescent="0.2">
      <c r="C56" s="1547" t="s">
        <v>5266</v>
      </c>
      <c r="D56" s="1542">
        <v>40</v>
      </c>
      <c r="E56" s="1542">
        <v>40</v>
      </c>
      <c r="F56" s="1542">
        <v>40</v>
      </c>
      <c r="G56" s="1543">
        <v>40</v>
      </c>
      <c r="H56" s="1542">
        <v>0</v>
      </c>
      <c r="I56" s="1542">
        <v>0</v>
      </c>
      <c r="J56" s="1542">
        <v>0</v>
      </c>
      <c r="K56" s="1543">
        <v>0</v>
      </c>
      <c r="L56" s="1542">
        <v>20</v>
      </c>
      <c r="M56" s="1542">
        <v>20</v>
      </c>
      <c r="N56" s="1542">
        <v>20</v>
      </c>
      <c r="O56" s="1542">
        <v>40</v>
      </c>
    </row>
    <row r="57" spans="3:15" ht="12.75" x14ac:dyDescent="0.2">
      <c r="C57" s="1547" t="s">
        <v>5267</v>
      </c>
      <c r="D57" s="1542">
        <v>57.1</v>
      </c>
      <c r="E57" s="1542">
        <v>71.428571428571402</v>
      </c>
      <c r="F57" s="1542">
        <v>71.400000000000006</v>
      </c>
      <c r="G57" s="1543">
        <v>71.399999999999991</v>
      </c>
      <c r="H57" s="1542">
        <v>0</v>
      </c>
      <c r="I57" s="1542">
        <v>0</v>
      </c>
      <c r="J57" s="1542">
        <v>0</v>
      </c>
      <c r="K57" s="1543">
        <v>0</v>
      </c>
      <c r="L57" s="1542">
        <v>60</v>
      </c>
      <c r="M57" s="1542">
        <v>60</v>
      </c>
      <c r="N57" s="1542">
        <v>20</v>
      </c>
      <c r="O57" s="1542">
        <v>60</v>
      </c>
    </row>
    <row r="58" spans="3:15" ht="12.75" x14ac:dyDescent="0.2">
      <c r="C58" s="1547" t="s">
        <v>5268</v>
      </c>
      <c r="D58" s="1542">
        <v>57.1</v>
      </c>
      <c r="E58" s="1542">
        <v>85.714285714285694</v>
      </c>
      <c r="F58" s="1542">
        <v>57.1</v>
      </c>
      <c r="G58" s="1543">
        <v>57.099999999999994</v>
      </c>
      <c r="H58" s="1542">
        <v>0</v>
      </c>
      <c r="I58" s="1542">
        <v>0</v>
      </c>
      <c r="J58" s="1542">
        <v>0</v>
      </c>
      <c r="K58" s="1543">
        <v>0</v>
      </c>
      <c r="L58" s="1542">
        <v>0</v>
      </c>
      <c r="M58" s="1542">
        <v>0</v>
      </c>
      <c r="N58" s="1542">
        <v>66.7</v>
      </c>
      <c r="O58" s="1542">
        <v>33.300000000000004</v>
      </c>
    </row>
    <row r="59" spans="3:15" ht="12.75" x14ac:dyDescent="0.2">
      <c r="C59" s="1547" t="s">
        <v>5269</v>
      </c>
      <c r="D59" s="1542">
        <v>57.1</v>
      </c>
      <c r="E59" s="1542">
        <v>42.857142857142897</v>
      </c>
      <c r="F59" s="1542">
        <v>42.9</v>
      </c>
      <c r="G59" s="1543">
        <v>28.599999999999998</v>
      </c>
      <c r="H59" s="1542">
        <v>100</v>
      </c>
      <c r="I59" s="1542">
        <v>0</v>
      </c>
      <c r="J59" s="1542">
        <v>0</v>
      </c>
      <c r="K59" s="1543">
        <v>0</v>
      </c>
      <c r="L59" s="1542">
        <v>25</v>
      </c>
      <c r="M59" s="1542">
        <v>25</v>
      </c>
      <c r="N59" s="1542">
        <v>25</v>
      </c>
      <c r="O59" s="1542">
        <v>50</v>
      </c>
    </row>
    <row r="60" spans="3:15" ht="12.75" x14ac:dyDescent="0.2">
      <c r="C60" s="1547" t="s">
        <v>5091</v>
      </c>
      <c r="D60" s="1542">
        <v>40</v>
      </c>
      <c r="E60" s="1542">
        <v>40</v>
      </c>
      <c r="F60" s="1542">
        <v>40</v>
      </c>
      <c r="G60" s="1543">
        <v>40</v>
      </c>
      <c r="H60" s="1542">
        <v>0</v>
      </c>
      <c r="I60" s="1542">
        <v>0</v>
      </c>
      <c r="J60" s="1542">
        <v>0</v>
      </c>
      <c r="K60" s="1543">
        <v>0</v>
      </c>
      <c r="L60" s="1542">
        <v>0</v>
      </c>
      <c r="M60" s="1542">
        <v>20</v>
      </c>
      <c r="N60" s="1542">
        <v>0</v>
      </c>
      <c r="O60" s="1542">
        <v>80</v>
      </c>
    </row>
    <row r="61" spans="3:15" ht="12.75" x14ac:dyDescent="0.2">
      <c r="C61" s="1547" t="s">
        <v>5270</v>
      </c>
      <c r="D61" s="1542">
        <v>60</v>
      </c>
      <c r="E61" s="1542">
        <v>40</v>
      </c>
      <c r="F61" s="1542">
        <v>40</v>
      </c>
      <c r="G61" s="1543">
        <v>60</v>
      </c>
      <c r="H61" s="1542">
        <v>0</v>
      </c>
      <c r="I61" s="1542">
        <v>0</v>
      </c>
      <c r="J61" s="1542">
        <v>0</v>
      </c>
      <c r="K61" s="1543">
        <v>0</v>
      </c>
      <c r="L61" s="1542">
        <v>66.666666666666657</v>
      </c>
      <c r="M61" s="1542">
        <v>100</v>
      </c>
      <c r="N61" s="1542">
        <v>33.299999999999997</v>
      </c>
      <c r="O61" s="1542">
        <v>33.300000000000004</v>
      </c>
    </row>
    <row r="62" spans="3:15" ht="12.75" x14ac:dyDescent="0.2">
      <c r="C62" s="1547" t="s">
        <v>5271</v>
      </c>
      <c r="D62" s="1542">
        <v>42.9</v>
      </c>
      <c r="E62" s="1542">
        <v>42.857142857142897</v>
      </c>
      <c r="F62" s="1542">
        <v>57.1</v>
      </c>
      <c r="G62" s="1543">
        <v>28.599999999999998</v>
      </c>
      <c r="H62" s="1542">
        <v>100</v>
      </c>
      <c r="I62" s="1542">
        <v>0</v>
      </c>
      <c r="J62" s="1542">
        <v>0</v>
      </c>
      <c r="K62" s="1543">
        <v>0</v>
      </c>
      <c r="L62" s="1542">
        <v>0</v>
      </c>
      <c r="M62" s="1542">
        <v>25</v>
      </c>
      <c r="N62" s="1542">
        <v>50</v>
      </c>
      <c r="O62" s="1542">
        <v>0</v>
      </c>
    </row>
    <row r="63" spans="3:15" ht="12.75" x14ac:dyDescent="0.2">
      <c r="C63" s="1547" t="s">
        <v>5272</v>
      </c>
      <c r="D63" s="1542">
        <v>44.4</v>
      </c>
      <c r="E63" s="1542">
        <v>55.5555555555556</v>
      </c>
      <c r="F63" s="1542">
        <v>33.299999999999997</v>
      </c>
      <c r="G63" s="1543">
        <v>22.2</v>
      </c>
      <c r="H63" s="1542">
        <v>100</v>
      </c>
      <c r="I63" s="1542">
        <v>100</v>
      </c>
      <c r="J63" s="1542">
        <v>0</v>
      </c>
      <c r="K63" s="1543">
        <v>0</v>
      </c>
      <c r="L63" s="1542">
        <v>0</v>
      </c>
      <c r="M63" s="1542">
        <v>9.1</v>
      </c>
      <c r="N63" s="1542">
        <v>0</v>
      </c>
      <c r="O63" s="1542">
        <v>9.1</v>
      </c>
    </row>
    <row r="64" spans="3:15" ht="12.75" x14ac:dyDescent="0.2">
      <c r="C64" s="1547" t="s">
        <v>5273</v>
      </c>
      <c r="D64" s="1542">
        <v>40</v>
      </c>
      <c r="E64" s="1542">
        <v>20</v>
      </c>
      <c r="F64" s="1542">
        <v>20</v>
      </c>
      <c r="G64" s="1543">
        <v>60</v>
      </c>
      <c r="H64" s="1542">
        <v>0</v>
      </c>
      <c r="I64" s="1542">
        <v>0</v>
      </c>
      <c r="J64" s="1542">
        <v>0</v>
      </c>
      <c r="K64" s="1543">
        <v>0</v>
      </c>
      <c r="L64" s="1542">
        <v>16.666666666666664</v>
      </c>
      <c r="M64" s="1542">
        <v>0</v>
      </c>
      <c r="N64" s="1542">
        <v>33.299999999999997</v>
      </c>
      <c r="O64" s="1542">
        <v>33.300000000000004</v>
      </c>
    </row>
    <row r="65" spans="3:15" ht="12.75" x14ac:dyDescent="0.2">
      <c r="C65" s="1544" t="s">
        <v>5274</v>
      </c>
      <c r="D65" s="1545">
        <v>49.4</v>
      </c>
      <c r="E65" s="1545">
        <v>43.956043956043999</v>
      </c>
      <c r="F65" s="1545">
        <v>34.799999999999997</v>
      </c>
      <c r="G65" s="1546">
        <v>40.699999999999996</v>
      </c>
      <c r="H65" s="1545">
        <v>0</v>
      </c>
      <c r="I65" s="1545">
        <v>6.7</v>
      </c>
      <c r="J65" s="1545">
        <v>20</v>
      </c>
      <c r="K65" s="1546">
        <v>13.3</v>
      </c>
      <c r="L65" s="1545">
        <v>21.296296296296298</v>
      </c>
      <c r="M65" s="1545">
        <v>26.6</v>
      </c>
      <c r="N65" s="1545">
        <v>24.3</v>
      </c>
      <c r="O65" s="1545">
        <v>34.5</v>
      </c>
    </row>
    <row r="66" spans="3:15" ht="12.75" x14ac:dyDescent="0.2">
      <c r="C66" s="1547" t="s">
        <v>5096</v>
      </c>
      <c r="D66" s="1542">
        <v>54.5</v>
      </c>
      <c r="E66" s="1542">
        <v>45.454545454545503</v>
      </c>
      <c r="F66" s="1542">
        <v>45.5</v>
      </c>
      <c r="G66" s="1543">
        <v>45.5</v>
      </c>
      <c r="H66" s="1542">
        <v>0</v>
      </c>
      <c r="I66" s="1542">
        <v>100</v>
      </c>
      <c r="J66" s="1542">
        <v>0</v>
      </c>
      <c r="K66" s="1543">
        <v>0</v>
      </c>
      <c r="L66" s="1542">
        <v>35.714285714285715</v>
      </c>
      <c r="M66" s="1542">
        <v>28.6</v>
      </c>
      <c r="N66" s="1542">
        <v>28.6</v>
      </c>
      <c r="O66" s="1542">
        <v>21.4</v>
      </c>
    </row>
    <row r="67" spans="3:15" ht="12.75" x14ac:dyDescent="0.2">
      <c r="C67" s="1547" t="s">
        <v>5275</v>
      </c>
      <c r="D67" s="1542">
        <v>42.9</v>
      </c>
      <c r="E67" s="1542">
        <v>71.428571428571402</v>
      </c>
      <c r="F67" s="1542">
        <v>42.9</v>
      </c>
      <c r="G67" s="1543">
        <v>28.599999999999998</v>
      </c>
      <c r="H67" s="1542">
        <v>0</v>
      </c>
      <c r="I67" s="1542">
        <v>0</v>
      </c>
      <c r="J67" s="1542">
        <v>100</v>
      </c>
      <c r="K67" s="1543">
        <v>0</v>
      </c>
      <c r="L67" s="1542">
        <v>15.384615384615385</v>
      </c>
      <c r="M67" s="1542">
        <v>30.8</v>
      </c>
      <c r="N67" s="1542">
        <v>7.7</v>
      </c>
      <c r="O67" s="1542">
        <v>23.1</v>
      </c>
    </row>
    <row r="68" spans="3:15" ht="12.75" x14ac:dyDescent="0.2">
      <c r="C68" s="1547" t="s">
        <v>5276</v>
      </c>
      <c r="D68" s="1542">
        <v>57.1</v>
      </c>
      <c r="E68" s="1542">
        <v>28.571428571428601</v>
      </c>
      <c r="F68" s="1542">
        <v>14.3</v>
      </c>
      <c r="G68" s="1543">
        <v>28.599999999999998</v>
      </c>
      <c r="H68" s="1542">
        <v>0</v>
      </c>
      <c r="I68" s="1542">
        <v>0</v>
      </c>
      <c r="J68" s="1542">
        <v>0</v>
      </c>
      <c r="K68" s="1543">
        <v>0</v>
      </c>
      <c r="L68" s="1542">
        <v>37.5</v>
      </c>
      <c r="M68" s="1542">
        <v>25</v>
      </c>
      <c r="N68" s="1542">
        <v>37.5</v>
      </c>
      <c r="O68" s="1542">
        <v>50</v>
      </c>
    </row>
    <row r="69" spans="3:15" ht="11.25" customHeight="1" x14ac:dyDescent="0.2">
      <c r="C69" s="1547" t="s">
        <v>5277</v>
      </c>
      <c r="D69" s="1542">
        <v>60</v>
      </c>
      <c r="E69" s="1542">
        <v>20</v>
      </c>
      <c r="F69" s="1542">
        <v>40</v>
      </c>
      <c r="G69" s="1543">
        <v>40</v>
      </c>
      <c r="H69" s="1542">
        <v>0</v>
      </c>
      <c r="I69" s="1542">
        <v>0</v>
      </c>
      <c r="J69" s="1542">
        <v>0</v>
      </c>
      <c r="K69" s="1543">
        <v>0</v>
      </c>
      <c r="L69" s="1542">
        <v>0</v>
      </c>
      <c r="M69" s="1542">
        <v>33.299999999999997</v>
      </c>
      <c r="N69" s="1542">
        <v>0</v>
      </c>
      <c r="O69" s="1542">
        <v>75</v>
      </c>
    </row>
    <row r="70" spans="3:15" ht="11.25" customHeight="1" x14ac:dyDescent="0.2">
      <c r="C70" s="1547" t="s">
        <v>5278</v>
      </c>
      <c r="D70" s="1542">
        <v>60</v>
      </c>
      <c r="E70" s="1542">
        <v>40</v>
      </c>
      <c r="F70" s="1542">
        <v>40</v>
      </c>
      <c r="G70" s="1543">
        <v>40</v>
      </c>
      <c r="H70" s="1542">
        <v>0</v>
      </c>
      <c r="I70" s="1542">
        <v>0</v>
      </c>
      <c r="J70" s="1542">
        <v>0</v>
      </c>
      <c r="K70" s="1543">
        <v>0</v>
      </c>
      <c r="L70" s="1542">
        <v>0</v>
      </c>
      <c r="M70" s="1542">
        <v>25</v>
      </c>
      <c r="N70" s="1542">
        <v>12.5</v>
      </c>
      <c r="O70" s="1542">
        <v>50</v>
      </c>
    </row>
    <row r="71" spans="3:15" ht="12.75" x14ac:dyDescent="0.2">
      <c r="C71" s="1547" t="s">
        <v>5279</v>
      </c>
      <c r="D71" s="1542">
        <v>60</v>
      </c>
      <c r="E71" s="1542">
        <v>40</v>
      </c>
      <c r="F71" s="1542">
        <v>20</v>
      </c>
      <c r="G71" s="1543">
        <v>40</v>
      </c>
      <c r="H71" s="1542">
        <v>0</v>
      </c>
      <c r="I71" s="1542">
        <v>0</v>
      </c>
      <c r="J71" s="1542">
        <v>100</v>
      </c>
      <c r="K71" s="1543">
        <v>0</v>
      </c>
      <c r="L71" s="1542">
        <v>14.285714285714285</v>
      </c>
      <c r="M71" s="1542">
        <v>42.9</v>
      </c>
      <c r="N71" s="1542">
        <v>25</v>
      </c>
      <c r="O71" s="1542">
        <v>25</v>
      </c>
    </row>
    <row r="72" spans="3:15" ht="12.75" x14ac:dyDescent="0.2">
      <c r="C72" s="1547" t="s">
        <v>5280</v>
      </c>
      <c r="D72" s="1542">
        <v>40</v>
      </c>
      <c r="E72" s="1542">
        <v>60</v>
      </c>
      <c r="F72" s="1542">
        <v>60</v>
      </c>
      <c r="G72" s="1543">
        <v>20</v>
      </c>
      <c r="H72" s="1542">
        <v>0</v>
      </c>
      <c r="I72" s="1542">
        <v>0</v>
      </c>
      <c r="J72" s="1542">
        <v>0</v>
      </c>
      <c r="K72" s="1543">
        <v>0</v>
      </c>
      <c r="L72" s="1542">
        <v>57.142857142857139</v>
      </c>
      <c r="M72" s="1542">
        <v>14.3</v>
      </c>
      <c r="N72" s="1542">
        <v>57.1</v>
      </c>
      <c r="O72" s="1542">
        <v>28.599999999999998</v>
      </c>
    </row>
    <row r="73" spans="3:15" ht="12.75" x14ac:dyDescent="0.2">
      <c r="C73" s="1547" t="s">
        <v>5281</v>
      </c>
      <c r="D73" s="1542">
        <v>40</v>
      </c>
      <c r="E73" s="1542">
        <v>40</v>
      </c>
      <c r="F73" s="1542">
        <v>20</v>
      </c>
      <c r="G73" s="1543">
        <v>40</v>
      </c>
      <c r="H73" s="1542">
        <v>0</v>
      </c>
      <c r="I73" s="1542">
        <v>0</v>
      </c>
      <c r="J73" s="1542">
        <v>0</v>
      </c>
      <c r="K73" s="1543">
        <v>0</v>
      </c>
      <c r="L73" s="1542">
        <v>60</v>
      </c>
      <c r="M73" s="1542">
        <v>40</v>
      </c>
      <c r="N73" s="1542">
        <v>20</v>
      </c>
      <c r="O73" s="1542">
        <v>40</v>
      </c>
    </row>
    <row r="74" spans="3:15" ht="12.75" x14ac:dyDescent="0.2">
      <c r="C74" s="1547" t="s">
        <v>5282</v>
      </c>
      <c r="D74" s="1542">
        <v>60</v>
      </c>
      <c r="E74" s="1542">
        <v>40</v>
      </c>
      <c r="F74" s="1542">
        <v>60</v>
      </c>
      <c r="G74" s="1543">
        <v>60</v>
      </c>
      <c r="H74" s="1542">
        <v>0</v>
      </c>
      <c r="I74" s="1542">
        <v>0</v>
      </c>
      <c r="J74" s="1542">
        <v>100</v>
      </c>
      <c r="K74" s="1543">
        <v>100</v>
      </c>
      <c r="L74" s="1542">
        <v>20</v>
      </c>
      <c r="M74" s="1542">
        <v>20</v>
      </c>
      <c r="N74" s="1542">
        <v>0</v>
      </c>
      <c r="O74" s="1542">
        <v>40</v>
      </c>
    </row>
    <row r="75" spans="3:15" ht="12.75" x14ac:dyDescent="0.2">
      <c r="C75" s="1547" t="s">
        <v>5283</v>
      </c>
      <c r="D75" s="1542">
        <v>44.4</v>
      </c>
      <c r="E75" s="1542">
        <v>44.4444444444444</v>
      </c>
      <c r="F75" s="1542">
        <v>22.2</v>
      </c>
      <c r="G75" s="1543">
        <v>44.4</v>
      </c>
      <c r="H75" s="1542">
        <v>0</v>
      </c>
      <c r="I75" s="1542">
        <v>0</v>
      </c>
      <c r="J75" s="1542">
        <v>0</v>
      </c>
      <c r="K75" s="1543">
        <v>0</v>
      </c>
      <c r="L75" s="1542">
        <v>7.6923076923076925</v>
      </c>
      <c r="M75" s="1542">
        <v>15.4</v>
      </c>
      <c r="N75" s="1542">
        <v>23.1</v>
      </c>
      <c r="O75" s="1542">
        <v>46.2</v>
      </c>
    </row>
    <row r="76" spans="3:15" ht="12.75" x14ac:dyDescent="0.2">
      <c r="C76" s="1547" t="s">
        <v>5284</v>
      </c>
      <c r="D76" s="1542">
        <v>40</v>
      </c>
      <c r="E76" s="1542">
        <v>40</v>
      </c>
      <c r="F76" s="1542">
        <v>60</v>
      </c>
      <c r="G76" s="1543">
        <v>40</v>
      </c>
      <c r="H76" s="1542">
        <v>0</v>
      </c>
      <c r="I76" s="1542">
        <v>0</v>
      </c>
      <c r="J76" s="1542">
        <v>0</v>
      </c>
      <c r="K76" s="1543">
        <v>0</v>
      </c>
      <c r="L76" s="1542">
        <v>0</v>
      </c>
      <c r="M76" s="1542">
        <v>14.3</v>
      </c>
      <c r="N76" s="1542">
        <v>28.6</v>
      </c>
      <c r="O76" s="1542">
        <v>42.9</v>
      </c>
    </row>
    <row r="77" spans="3:15" ht="12.75" x14ac:dyDescent="0.2">
      <c r="C77" s="1547" t="s">
        <v>5285</v>
      </c>
      <c r="D77" s="1542">
        <v>40</v>
      </c>
      <c r="E77" s="1542">
        <v>20</v>
      </c>
      <c r="F77" s="1542">
        <v>0</v>
      </c>
      <c r="G77" s="1543">
        <v>60</v>
      </c>
      <c r="H77" s="1542">
        <v>0</v>
      </c>
      <c r="I77" s="1542">
        <v>0</v>
      </c>
      <c r="J77" s="1542">
        <v>0</v>
      </c>
      <c r="K77" s="1543">
        <v>0</v>
      </c>
      <c r="L77" s="1542">
        <v>40</v>
      </c>
      <c r="M77" s="1542">
        <v>40</v>
      </c>
      <c r="N77" s="1542">
        <v>40</v>
      </c>
      <c r="O77" s="1542">
        <v>40</v>
      </c>
    </row>
    <row r="78" spans="3:15" ht="12.75" x14ac:dyDescent="0.2">
      <c r="C78" s="1547" t="s">
        <v>5286</v>
      </c>
      <c r="D78" s="1542">
        <v>60</v>
      </c>
      <c r="E78" s="1542">
        <v>42.857142857142897</v>
      </c>
      <c r="F78" s="1542">
        <v>40</v>
      </c>
      <c r="G78" s="1543">
        <v>57.099999999999994</v>
      </c>
      <c r="H78" s="1542">
        <v>0</v>
      </c>
      <c r="I78" s="1542">
        <v>0</v>
      </c>
      <c r="J78" s="1542">
        <v>0</v>
      </c>
      <c r="K78" s="1543">
        <v>0</v>
      </c>
      <c r="L78" s="1542">
        <v>14.285714285714285</v>
      </c>
      <c r="M78" s="1542">
        <v>42.9</v>
      </c>
      <c r="N78" s="1542">
        <v>28.6</v>
      </c>
      <c r="O78" s="1542">
        <v>25</v>
      </c>
    </row>
    <row r="79" spans="3:15" ht="12.75" x14ac:dyDescent="0.2">
      <c r="C79" s="1547" t="s">
        <v>5287</v>
      </c>
      <c r="D79" s="1542">
        <v>40</v>
      </c>
      <c r="E79" s="1542">
        <v>60</v>
      </c>
      <c r="F79" s="1542">
        <v>40</v>
      </c>
      <c r="G79" s="1543">
        <v>20</v>
      </c>
      <c r="H79" s="1542">
        <v>0</v>
      </c>
      <c r="I79" s="1542">
        <v>0</v>
      </c>
      <c r="J79" s="1542">
        <v>0</v>
      </c>
      <c r="K79" s="1543">
        <v>0</v>
      </c>
      <c r="L79" s="1542">
        <v>0</v>
      </c>
      <c r="M79" s="1542">
        <v>0</v>
      </c>
      <c r="N79" s="1542">
        <v>0</v>
      </c>
      <c r="O79" s="1542">
        <v>25</v>
      </c>
    </row>
    <row r="80" spans="3:15" ht="12.75" x14ac:dyDescent="0.2">
      <c r="C80" s="1547" t="s">
        <v>5288</v>
      </c>
      <c r="D80" s="1542">
        <v>40</v>
      </c>
      <c r="E80" s="1542">
        <v>60</v>
      </c>
      <c r="F80" s="1542">
        <v>20</v>
      </c>
      <c r="G80" s="1543">
        <v>40</v>
      </c>
      <c r="H80" s="1542">
        <v>0</v>
      </c>
      <c r="I80" s="1542">
        <v>0</v>
      </c>
      <c r="J80" s="1542">
        <v>0</v>
      </c>
      <c r="K80" s="1543">
        <v>100</v>
      </c>
      <c r="L80" s="1542">
        <v>0</v>
      </c>
      <c r="M80" s="1542">
        <v>33.299999999999997</v>
      </c>
      <c r="N80" s="1542">
        <v>50</v>
      </c>
      <c r="O80" s="1542">
        <v>0</v>
      </c>
    </row>
    <row r="81" spans="3:15" ht="12.75" x14ac:dyDescent="0.2">
      <c r="C81" s="1544" t="s">
        <v>5289</v>
      </c>
      <c r="D81" s="1545">
        <v>40.700000000000003</v>
      </c>
      <c r="E81" s="1545">
        <v>33.3333333333333</v>
      </c>
      <c r="F81" s="1545">
        <v>46.2</v>
      </c>
      <c r="G81" s="1546">
        <v>46.2</v>
      </c>
      <c r="H81" s="1545">
        <v>0</v>
      </c>
      <c r="I81" s="1545">
        <v>0</v>
      </c>
      <c r="J81" s="1545">
        <v>12.5</v>
      </c>
      <c r="K81" s="1546">
        <v>25</v>
      </c>
      <c r="L81" s="1545">
        <v>26</v>
      </c>
      <c r="M81" s="1545">
        <v>31.4</v>
      </c>
      <c r="N81" s="1545">
        <v>21.6</v>
      </c>
      <c r="O81" s="1545">
        <v>35.299999999999997</v>
      </c>
    </row>
    <row r="82" spans="3:15" ht="12.75" x14ac:dyDescent="0.2">
      <c r="C82" s="1547" t="s">
        <v>5112</v>
      </c>
      <c r="D82" s="1542">
        <v>44.4</v>
      </c>
      <c r="E82" s="1542">
        <v>22.2222222222222</v>
      </c>
      <c r="F82" s="1542">
        <v>33.299999999999997</v>
      </c>
      <c r="G82" s="1543">
        <v>33.300000000000004</v>
      </c>
      <c r="H82" s="1542">
        <v>0</v>
      </c>
      <c r="I82" s="1542">
        <v>0</v>
      </c>
      <c r="J82" s="1542">
        <v>0</v>
      </c>
      <c r="K82" s="1543">
        <v>0</v>
      </c>
      <c r="L82" s="1542">
        <v>27.27272727272727</v>
      </c>
      <c r="M82" s="1542">
        <v>45.5</v>
      </c>
      <c r="N82" s="1542">
        <v>27.3</v>
      </c>
      <c r="O82" s="1542">
        <v>45.5</v>
      </c>
    </row>
    <row r="83" spans="3:15" ht="12.75" x14ac:dyDescent="0.2">
      <c r="C83" s="1547" t="s">
        <v>5290</v>
      </c>
      <c r="D83" s="1542">
        <v>28.6</v>
      </c>
      <c r="E83" s="1542">
        <v>28.571428571428601</v>
      </c>
      <c r="F83" s="1542">
        <v>57.1</v>
      </c>
      <c r="G83" s="1543">
        <v>57.099999999999994</v>
      </c>
      <c r="H83" s="1542">
        <v>0</v>
      </c>
      <c r="I83" s="1542">
        <v>0</v>
      </c>
      <c r="J83" s="1542">
        <v>0</v>
      </c>
      <c r="K83" s="1543">
        <v>0</v>
      </c>
      <c r="L83" s="1542">
        <v>25</v>
      </c>
      <c r="M83" s="1542">
        <v>20</v>
      </c>
      <c r="N83" s="1542">
        <v>20</v>
      </c>
      <c r="O83" s="1542">
        <v>40</v>
      </c>
    </row>
    <row r="84" spans="3:15" ht="12.75" x14ac:dyDescent="0.2">
      <c r="C84" s="1547" t="s">
        <v>5291</v>
      </c>
      <c r="D84" s="1542">
        <v>44.4</v>
      </c>
      <c r="E84" s="1542">
        <v>44.4444444444444</v>
      </c>
      <c r="F84" s="1542">
        <v>55.6</v>
      </c>
      <c r="G84" s="1543">
        <v>44.4</v>
      </c>
      <c r="H84" s="1542">
        <v>0</v>
      </c>
      <c r="I84" s="1542">
        <v>0</v>
      </c>
      <c r="J84" s="1542">
        <v>0</v>
      </c>
      <c r="K84" s="1543">
        <v>0</v>
      </c>
      <c r="L84" s="1542">
        <v>37.5</v>
      </c>
      <c r="M84" s="1542">
        <v>25</v>
      </c>
      <c r="N84" s="1542">
        <v>37.5</v>
      </c>
      <c r="O84" s="1542">
        <v>37.5</v>
      </c>
    </row>
    <row r="85" spans="3:15" ht="12.75" x14ac:dyDescent="0.2">
      <c r="C85" s="1547" t="s">
        <v>5292</v>
      </c>
      <c r="D85" s="1542">
        <v>40</v>
      </c>
      <c r="E85" s="1542">
        <v>40</v>
      </c>
      <c r="F85" s="1542">
        <v>20</v>
      </c>
      <c r="G85" s="1543">
        <v>20</v>
      </c>
      <c r="H85" s="1542">
        <v>0</v>
      </c>
      <c r="I85" s="1542">
        <v>0</v>
      </c>
      <c r="J85" s="1542">
        <v>0</v>
      </c>
      <c r="K85" s="1543">
        <v>100</v>
      </c>
      <c r="L85" s="1542">
        <v>0</v>
      </c>
      <c r="M85" s="1542">
        <v>33.299999999999997</v>
      </c>
      <c r="N85" s="1542">
        <v>0</v>
      </c>
      <c r="O85" s="1542">
        <v>0</v>
      </c>
    </row>
    <row r="86" spans="3:15" ht="12.75" x14ac:dyDescent="0.2">
      <c r="C86" s="1547" t="s">
        <v>5293</v>
      </c>
      <c r="D86" s="1542">
        <v>28.6</v>
      </c>
      <c r="E86" s="1542">
        <v>28.571428571428601</v>
      </c>
      <c r="F86" s="1542">
        <v>57.1</v>
      </c>
      <c r="G86" s="1543">
        <v>42.9</v>
      </c>
      <c r="H86" s="1542">
        <v>0</v>
      </c>
      <c r="I86" s="1542">
        <v>0</v>
      </c>
      <c r="J86" s="1542">
        <v>100</v>
      </c>
      <c r="K86" s="1543">
        <v>0</v>
      </c>
      <c r="L86" s="1542">
        <v>25</v>
      </c>
      <c r="M86" s="1542">
        <v>33.299999999999997</v>
      </c>
      <c r="N86" s="1542">
        <v>25</v>
      </c>
      <c r="O86" s="1542">
        <v>25</v>
      </c>
    </row>
    <row r="87" spans="3:15" ht="12.75" x14ac:dyDescent="0.2">
      <c r="C87" s="1547" t="s">
        <v>5294</v>
      </c>
      <c r="D87" s="1542">
        <v>60</v>
      </c>
      <c r="E87" s="1542">
        <v>20</v>
      </c>
      <c r="F87" s="1542">
        <v>40</v>
      </c>
      <c r="G87" s="1543">
        <v>80</v>
      </c>
      <c r="H87" s="1542">
        <v>0</v>
      </c>
      <c r="I87" s="1542">
        <v>0</v>
      </c>
      <c r="J87" s="1542">
        <v>0</v>
      </c>
      <c r="K87" s="1543">
        <v>0</v>
      </c>
      <c r="L87" s="1542">
        <v>33.333333333333329</v>
      </c>
      <c r="M87" s="1542">
        <v>33.299999999999997</v>
      </c>
      <c r="N87" s="1542">
        <v>0</v>
      </c>
      <c r="O87" s="1542">
        <v>66.7</v>
      </c>
    </row>
    <row r="88" spans="3:15" ht="12.75" x14ac:dyDescent="0.2">
      <c r="C88" s="1547" t="s">
        <v>5295</v>
      </c>
      <c r="D88" s="1542">
        <v>42.9</v>
      </c>
      <c r="E88" s="1542">
        <v>42.857142857142897</v>
      </c>
      <c r="F88" s="1542">
        <v>60</v>
      </c>
      <c r="G88" s="1543">
        <v>40</v>
      </c>
      <c r="H88" s="1542">
        <v>0</v>
      </c>
      <c r="I88" s="1542">
        <v>0</v>
      </c>
      <c r="J88" s="1542">
        <v>0</v>
      </c>
      <c r="K88" s="1543">
        <v>100</v>
      </c>
      <c r="L88" s="1542">
        <v>20</v>
      </c>
      <c r="M88" s="1542">
        <v>0</v>
      </c>
      <c r="N88" s="1542">
        <v>0</v>
      </c>
      <c r="O88" s="1542">
        <v>40</v>
      </c>
    </row>
    <row r="89" spans="3:15" ht="12.75" x14ac:dyDescent="0.2">
      <c r="C89" s="1547" t="s">
        <v>5296</v>
      </c>
      <c r="D89" s="1542">
        <v>40</v>
      </c>
      <c r="E89" s="1542">
        <v>40</v>
      </c>
      <c r="F89" s="1542">
        <v>40</v>
      </c>
      <c r="G89" s="1543">
        <v>60</v>
      </c>
      <c r="H89" s="1542">
        <v>0</v>
      </c>
      <c r="I89" s="1542">
        <v>0</v>
      </c>
      <c r="J89" s="1542">
        <v>0</v>
      </c>
      <c r="K89" s="1543">
        <v>0</v>
      </c>
      <c r="L89" s="1542">
        <v>25</v>
      </c>
      <c r="M89" s="1542">
        <v>50</v>
      </c>
      <c r="N89" s="1542">
        <v>25</v>
      </c>
      <c r="O89" s="1542">
        <v>25</v>
      </c>
    </row>
    <row r="90" spans="3:15" ht="12.75" x14ac:dyDescent="0.2">
      <c r="C90" s="1544" t="s">
        <v>5297</v>
      </c>
      <c r="D90" s="1545">
        <v>48.2</v>
      </c>
      <c r="E90" s="1545">
        <v>37.5</v>
      </c>
      <c r="F90" s="1545">
        <v>41.1</v>
      </c>
      <c r="G90" s="1546">
        <v>43.1</v>
      </c>
      <c r="H90" s="1545">
        <v>30</v>
      </c>
      <c r="I90" s="1545">
        <v>40</v>
      </c>
      <c r="J90" s="1545">
        <v>30</v>
      </c>
      <c r="K90" s="1546">
        <v>20</v>
      </c>
      <c r="L90" s="1545">
        <v>30.434782608695656</v>
      </c>
      <c r="M90" s="1545">
        <v>32.6</v>
      </c>
      <c r="N90" s="1545">
        <v>37</v>
      </c>
      <c r="O90" s="1545">
        <v>40.400000000000006</v>
      </c>
    </row>
    <row r="91" spans="3:15" ht="12.75" x14ac:dyDescent="0.2">
      <c r="C91" s="1547" t="s">
        <v>5121</v>
      </c>
      <c r="D91" s="1542">
        <v>44.4</v>
      </c>
      <c r="E91" s="1542">
        <v>33.3333333333333</v>
      </c>
      <c r="F91" s="1542">
        <v>44.4</v>
      </c>
      <c r="G91" s="1543">
        <v>44.4</v>
      </c>
      <c r="H91" s="1542">
        <v>0</v>
      </c>
      <c r="I91" s="1542">
        <v>0</v>
      </c>
      <c r="J91" s="1542">
        <v>0</v>
      </c>
      <c r="K91" s="1543">
        <v>0</v>
      </c>
      <c r="L91" s="1542">
        <v>20</v>
      </c>
      <c r="M91" s="1542">
        <v>20</v>
      </c>
      <c r="N91" s="1542">
        <v>20</v>
      </c>
      <c r="O91" s="1542">
        <v>40</v>
      </c>
    </row>
    <row r="92" spans="3:15" ht="12.75" x14ac:dyDescent="0.2">
      <c r="C92" s="1547" t="s">
        <v>5298</v>
      </c>
      <c r="D92" s="1542">
        <v>60</v>
      </c>
      <c r="E92" s="1542">
        <v>40</v>
      </c>
      <c r="F92" s="1542">
        <v>40</v>
      </c>
      <c r="G92" s="1543">
        <v>40</v>
      </c>
      <c r="H92" s="1542">
        <v>0</v>
      </c>
      <c r="I92" s="1542">
        <v>100</v>
      </c>
      <c r="J92" s="1542">
        <v>100</v>
      </c>
      <c r="K92" s="1543">
        <v>0</v>
      </c>
      <c r="L92" s="1542">
        <v>16.666666666666664</v>
      </c>
      <c r="M92" s="1542">
        <v>33.299999999999997</v>
      </c>
      <c r="N92" s="1542">
        <v>50</v>
      </c>
      <c r="O92" s="1542">
        <v>66.7</v>
      </c>
    </row>
    <row r="93" spans="3:15" ht="12.75" x14ac:dyDescent="0.2">
      <c r="C93" s="1547" t="s">
        <v>5299</v>
      </c>
      <c r="D93" s="1542">
        <v>40</v>
      </c>
      <c r="E93" s="1542">
        <v>40</v>
      </c>
      <c r="F93" s="1542">
        <v>20</v>
      </c>
      <c r="G93" s="1543">
        <v>60</v>
      </c>
      <c r="H93" s="1542">
        <v>100</v>
      </c>
      <c r="I93" s="1542">
        <v>0</v>
      </c>
      <c r="J93" s="1542">
        <v>100</v>
      </c>
      <c r="K93" s="1543">
        <v>0</v>
      </c>
      <c r="L93" s="1542">
        <v>37.5</v>
      </c>
      <c r="M93" s="1542">
        <v>37.5</v>
      </c>
      <c r="N93" s="1542">
        <v>50</v>
      </c>
      <c r="O93" s="1542">
        <v>12.5</v>
      </c>
    </row>
    <row r="94" spans="3:15" ht="11.25" customHeight="1" x14ac:dyDescent="0.2">
      <c r="C94" s="1547" t="s">
        <v>5300</v>
      </c>
      <c r="D94" s="1542">
        <v>60</v>
      </c>
      <c r="E94" s="1542">
        <v>60</v>
      </c>
      <c r="F94" s="1542">
        <v>60</v>
      </c>
      <c r="G94" s="1543">
        <v>40</v>
      </c>
      <c r="H94" s="1542">
        <v>0</v>
      </c>
      <c r="I94" s="1542">
        <v>0</v>
      </c>
      <c r="J94" s="1542">
        <v>0</v>
      </c>
      <c r="K94" s="1543">
        <v>0</v>
      </c>
      <c r="L94" s="1542">
        <v>50</v>
      </c>
      <c r="M94" s="1542">
        <v>16.7</v>
      </c>
      <c r="N94" s="1542">
        <v>80</v>
      </c>
      <c r="O94" s="1542">
        <v>16.7</v>
      </c>
    </row>
    <row r="95" spans="3:15" ht="11.25" customHeight="1" x14ac:dyDescent="0.2">
      <c r="C95" s="1547" t="s">
        <v>5301</v>
      </c>
      <c r="D95" s="1542">
        <v>60</v>
      </c>
      <c r="E95" s="1542">
        <v>40</v>
      </c>
      <c r="F95" s="1542">
        <v>40</v>
      </c>
      <c r="G95" s="1543">
        <v>14.299999999999999</v>
      </c>
      <c r="H95" s="1542">
        <v>0</v>
      </c>
      <c r="I95" s="1542">
        <v>0</v>
      </c>
      <c r="J95" s="1542">
        <v>0</v>
      </c>
      <c r="K95" s="1543">
        <v>0</v>
      </c>
      <c r="L95" s="1542">
        <v>0</v>
      </c>
      <c r="M95" s="1542">
        <v>40</v>
      </c>
      <c r="N95" s="1542">
        <v>20</v>
      </c>
      <c r="O95" s="1542">
        <v>60</v>
      </c>
    </row>
    <row r="96" spans="3:15" ht="12.75" x14ac:dyDescent="0.2">
      <c r="C96" s="1547" t="s">
        <v>5302</v>
      </c>
      <c r="D96" s="1542">
        <v>40</v>
      </c>
      <c r="E96" s="1542">
        <v>40</v>
      </c>
      <c r="F96" s="1542">
        <v>40</v>
      </c>
      <c r="G96" s="1543">
        <v>60</v>
      </c>
      <c r="H96" s="1542">
        <v>100</v>
      </c>
      <c r="I96" s="1542">
        <v>100</v>
      </c>
      <c r="J96" s="1542">
        <v>0</v>
      </c>
      <c r="K96" s="1543">
        <v>100</v>
      </c>
      <c r="L96" s="1542">
        <v>50</v>
      </c>
      <c r="M96" s="1542">
        <v>25</v>
      </c>
      <c r="N96" s="1542">
        <v>25</v>
      </c>
      <c r="O96" s="1542">
        <v>50</v>
      </c>
    </row>
    <row r="97" spans="3:15" ht="12.75" x14ac:dyDescent="0.2">
      <c r="C97" s="1547" t="s">
        <v>5303</v>
      </c>
      <c r="D97" s="1542">
        <v>40</v>
      </c>
      <c r="E97" s="1542">
        <v>20</v>
      </c>
      <c r="F97" s="1542">
        <v>60</v>
      </c>
      <c r="G97" s="1543">
        <v>40</v>
      </c>
      <c r="H97" s="1542">
        <v>0</v>
      </c>
      <c r="I97" s="1542">
        <v>0</v>
      </c>
      <c r="J97" s="1542">
        <v>0</v>
      </c>
      <c r="K97" s="1543">
        <v>0</v>
      </c>
      <c r="L97" s="1542">
        <v>66.666666666666657</v>
      </c>
      <c r="M97" s="1542">
        <v>66.7</v>
      </c>
      <c r="N97" s="1542">
        <v>66.7</v>
      </c>
      <c r="O97" s="1542">
        <v>66.7</v>
      </c>
    </row>
    <row r="98" spans="3:15" ht="12.75" x14ac:dyDescent="0.2">
      <c r="C98" s="1547" t="s">
        <v>5304</v>
      </c>
      <c r="D98" s="1542">
        <v>80</v>
      </c>
      <c r="E98" s="1542">
        <v>40</v>
      </c>
      <c r="F98" s="1542">
        <v>40</v>
      </c>
      <c r="G98" s="1543">
        <v>80</v>
      </c>
      <c r="H98" s="1542">
        <v>0</v>
      </c>
      <c r="I98" s="1542">
        <v>100</v>
      </c>
      <c r="J98" s="1542">
        <v>0</v>
      </c>
      <c r="K98" s="1543">
        <v>0</v>
      </c>
      <c r="L98" s="1542">
        <v>33.333333333333329</v>
      </c>
      <c r="M98" s="1542">
        <v>0</v>
      </c>
      <c r="N98" s="1542">
        <v>33.299999999999997</v>
      </c>
      <c r="O98" s="1542">
        <v>66.7</v>
      </c>
    </row>
    <row r="99" spans="3:15" ht="12.75" x14ac:dyDescent="0.2">
      <c r="C99" s="1547" t="s">
        <v>5305</v>
      </c>
      <c r="D99" s="1542">
        <v>40</v>
      </c>
      <c r="E99" s="1542">
        <v>40</v>
      </c>
      <c r="F99" s="1542">
        <v>40</v>
      </c>
      <c r="G99" s="1543">
        <v>40</v>
      </c>
      <c r="H99" s="1542">
        <v>100</v>
      </c>
      <c r="I99" s="1542">
        <v>100</v>
      </c>
      <c r="J99" s="1542">
        <v>100</v>
      </c>
      <c r="K99" s="1543">
        <v>100</v>
      </c>
      <c r="L99" s="1542">
        <v>0</v>
      </c>
      <c r="M99" s="1542">
        <v>0</v>
      </c>
      <c r="N99" s="1542">
        <v>0</v>
      </c>
      <c r="O99" s="1542">
        <v>0</v>
      </c>
    </row>
    <row r="100" spans="3:15" ht="12.75" x14ac:dyDescent="0.2">
      <c r="C100" s="1547" t="s">
        <v>5306</v>
      </c>
      <c r="D100" s="1542">
        <v>28.6</v>
      </c>
      <c r="E100" s="1542">
        <v>28.571428571428601</v>
      </c>
      <c r="F100" s="1542">
        <v>28.6</v>
      </c>
      <c r="G100" s="1543">
        <v>28.599999999999998</v>
      </c>
      <c r="H100" s="1542">
        <v>0</v>
      </c>
      <c r="I100" s="1542">
        <v>0</v>
      </c>
      <c r="J100" s="1542">
        <v>0</v>
      </c>
      <c r="K100" s="1543">
        <v>0</v>
      </c>
      <c r="L100" s="1542">
        <v>20</v>
      </c>
      <c r="M100" s="1542">
        <v>60</v>
      </c>
      <c r="N100" s="1542">
        <v>0</v>
      </c>
      <c r="O100" s="1542">
        <v>40</v>
      </c>
    </row>
    <row r="101" spans="3:15" ht="12.75" x14ac:dyDescent="0.2">
      <c r="C101" s="1544" t="s">
        <v>5307</v>
      </c>
      <c r="D101" s="1545">
        <v>45.9</v>
      </c>
      <c r="E101" s="1545">
        <v>36.065573770491802</v>
      </c>
      <c r="F101" s="1545">
        <v>35.1</v>
      </c>
      <c r="G101" s="1546">
        <v>34.4</v>
      </c>
      <c r="H101" s="1545">
        <v>9.0909090909090917</v>
      </c>
      <c r="I101" s="1545">
        <v>9.1</v>
      </c>
      <c r="J101" s="1545">
        <v>0</v>
      </c>
      <c r="K101" s="1546">
        <v>18.2</v>
      </c>
      <c r="L101" s="1545">
        <v>27.118644067796609</v>
      </c>
      <c r="M101" s="1545">
        <v>22</v>
      </c>
      <c r="N101" s="1545">
        <v>25.4</v>
      </c>
      <c r="O101" s="1545">
        <v>39</v>
      </c>
    </row>
    <row r="102" spans="3:15" ht="12.75" x14ac:dyDescent="0.2">
      <c r="C102" s="1547" t="s">
        <v>5308</v>
      </c>
      <c r="D102" s="1542">
        <v>57.1</v>
      </c>
      <c r="E102" s="1542">
        <v>42.857142857142897</v>
      </c>
      <c r="F102" s="1542">
        <v>28.6</v>
      </c>
      <c r="G102" s="1543">
        <v>42.9</v>
      </c>
      <c r="H102" s="1542">
        <v>0</v>
      </c>
      <c r="I102" s="1542">
        <v>0</v>
      </c>
      <c r="J102" s="1542">
        <v>0</v>
      </c>
      <c r="K102" s="1543">
        <v>0</v>
      </c>
      <c r="L102" s="1542">
        <v>40</v>
      </c>
      <c r="M102" s="1542">
        <v>40</v>
      </c>
      <c r="N102" s="1542">
        <v>60</v>
      </c>
      <c r="O102" s="1542">
        <v>40</v>
      </c>
    </row>
    <row r="103" spans="3:15" ht="12.75" x14ac:dyDescent="0.2">
      <c r="C103" s="1547" t="s">
        <v>5309</v>
      </c>
      <c r="D103" s="1542">
        <v>42.9</v>
      </c>
      <c r="E103" s="1542">
        <v>42.857142857142897</v>
      </c>
      <c r="F103" s="1542">
        <v>20</v>
      </c>
      <c r="G103" s="1543">
        <v>28.599999999999998</v>
      </c>
      <c r="H103" s="1542">
        <v>0</v>
      </c>
      <c r="I103" s="1542">
        <v>0</v>
      </c>
      <c r="J103" s="1542">
        <v>0</v>
      </c>
      <c r="K103" s="1543">
        <v>0</v>
      </c>
      <c r="L103" s="1542">
        <v>14.285714285714285</v>
      </c>
      <c r="M103" s="1542">
        <v>14.3</v>
      </c>
      <c r="N103" s="1542">
        <v>28.6</v>
      </c>
      <c r="O103" s="1542">
        <v>28.599999999999998</v>
      </c>
    </row>
    <row r="104" spans="3:15" ht="12.75" x14ac:dyDescent="0.2">
      <c r="C104" s="1547" t="s">
        <v>5310</v>
      </c>
      <c r="D104" s="1542">
        <v>57.1</v>
      </c>
      <c r="E104" s="1542">
        <v>14.285714285714301</v>
      </c>
      <c r="F104" s="1542">
        <v>40</v>
      </c>
      <c r="G104" s="1543">
        <v>42.9</v>
      </c>
      <c r="H104" s="1542">
        <v>0</v>
      </c>
      <c r="I104" s="1542">
        <v>0</v>
      </c>
      <c r="J104" s="1542">
        <v>0</v>
      </c>
      <c r="K104" s="1543">
        <v>100</v>
      </c>
      <c r="L104" s="1542">
        <v>44.444444444444443</v>
      </c>
      <c r="M104" s="1542">
        <v>22.2</v>
      </c>
      <c r="N104" s="1542">
        <v>22.2</v>
      </c>
      <c r="O104" s="1542">
        <v>44.4</v>
      </c>
    </row>
    <row r="105" spans="3:15" ht="12.75" x14ac:dyDescent="0.2">
      <c r="C105" s="1547" t="s">
        <v>5136</v>
      </c>
      <c r="D105" s="1542">
        <v>40</v>
      </c>
      <c r="E105" s="1542">
        <v>40</v>
      </c>
      <c r="F105" s="1542">
        <v>40</v>
      </c>
      <c r="G105" s="1543">
        <v>40</v>
      </c>
      <c r="H105" s="1542">
        <v>0</v>
      </c>
      <c r="I105" s="1542">
        <v>0</v>
      </c>
      <c r="J105" s="1542">
        <v>0</v>
      </c>
      <c r="K105" s="1543">
        <v>0</v>
      </c>
      <c r="L105" s="1542">
        <v>50</v>
      </c>
      <c r="M105" s="1542">
        <v>25</v>
      </c>
      <c r="N105" s="1542">
        <v>25</v>
      </c>
      <c r="O105" s="1542">
        <v>75</v>
      </c>
    </row>
    <row r="106" spans="3:15" ht="12.75" x14ac:dyDescent="0.2">
      <c r="C106" s="1547" t="s">
        <v>5311</v>
      </c>
      <c r="D106" s="1542">
        <v>40</v>
      </c>
      <c r="E106" s="1542">
        <v>40</v>
      </c>
      <c r="F106" s="1542">
        <v>40</v>
      </c>
      <c r="G106" s="1543">
        <v>20</v>
      </c>
      <c r="H106" s="1542">
        <v>0</v>
      </c>
      <c r="I106" s="1542">
        <v>0</v>
      </c>
      <c r="J106" s="1542">
        <v>0</v>
      </c>
      <c r="K106" s="1543">
        <v>0</v>
      </c>
      <c r="L106" s="1542">
        <v>50</v>
      </c>
      <c r="M106" s="1542">
        <v>25</v>
      </c>
      <c r="N106" s="1542">
        <v>50</v>
      </c>
      <c r="O106" s="1542">
        <v>50</v>
      </c>
    </row>
    <row r="107" spans="3:15" ht="12.75" x14ac:dyDescent="0.2">
      <c r="C107" s="1547" t="s">
        <v>5312</v>
      </c>
      <c r="D107" s="1542">
        <v>40</v>
      </c>
      <c r="E107" s="1542">
        <v>60</v>
      </c>
      <c r="F107" s="1542">
        <v>40</v>
      </c>
      <c r="G107" s="1543">
        <v>40</v>
      </c>
      <c r="H107" s="1542">
        <v>0</v>
      </c>
      <c r="I107" s="1542">
        <v>100</v>
      </c>
      <c r="J107" s="1542">
        <v>0</v>
      </c>
      <c r="K107" s="1543">
        <v>0</v>
      </c>
      <c r="L107" s="1542">
        <v>0</v>
      </c>
      <c r="M107" s="1542">
        <v>20</v>
      </c>
      <c r="N107" s="1542">
        <v>0</v>
      </c>
      <c r="O107" s="1542">
        <v>40</v>
      </c>
    </row>
    <row r="108" spans="3:15" ht="12.75" x14ac:dyDescent="0.2">
      <c r="C108" s="1547" t="s">
        <v>5313</v>
      </c>
      <c r="D108" s="1542">
        <v>40</v>
      </c>
      <c r="E108" s="1542">
        <v>20</v>
      </c>
      <c r="F108" s="1542">
        <v>40</v>
      </c>
      <c r="G108" s="1543">
        <v>40</v>
      </c>
      <c r="H108" s="1542">
        <v>0</v>
      </c>
      <c r="I108" s="1542">
        <v>0</v>
      </c>
      <c r="J108" s="1542">
        <v>0</v>
      </c>
      <c r="K108" s="1543">
        <v>100</v>
      </c>
      <c r="L108" s="1542">
        <v>0</v>
      </c>
      <c r="M108" s="1542">
        <v>0</v>
      </c>
      <c r="N108" s="1542">
        <v>25</v>
      </c>
      <c r="O108" s="1542">
        <v>25</v>
      </c>
    </row>
    <row r="109" spans="3:15" ht="12.75" x14ac:dyDescent="0.2">
      <c r="C109" s="1547" t="s">
        <v>5314</v>
      </c>
      <c r="D109" s="1542">
        <v>60</v>
      </c>
      <c r="E109" s="1542">
        <v>20</v>
      </c>
      <c r="F109" s="1542">
        <v>40</v>
      </c>
      <c r="G109" s="1543">
        <v>20</v>
      </c>
      <c r="H109" s="1542">
        <v>0</v>
      </c>
      <c r="I109" s="1542">
        <v>0</v>
      </c>
      <c r="J109" s="1542">
        <v>0</v>
      </c>
      <c r="K109" s="1543">
        <v>0</v>
      </c>
      <c r="L109" s="1542">
        <v>0</v>
      </c>
      <c r="M109" s="1542">
        <v>28.6</v>
      </c>
      <c r="N109" s="1542">
        <v>0</v>
      </c>
      <c r="O109" s="1542">
        <v>14.299999999999999</v>
      </c>
    </row>
    <row r="110" spans="3:15" ht="12.75" x14ac:dyDescent="0.2">
      <c r="C110" s="1547" t="s">
        <v>5315</v>
      </c>
      <c r="D110" s="1542">
        <v>40</v>
      </c>
      <c r="E110" s="1542">
        <v>40</v>
      </c>
      <c r="F110" s="1542">
        <v>20</v>
      </c>
      <c r="G110" s="1543">
        <v>40</v>
      </c>
      <c r="H110" s="1542">
        <v>0</v>
      </c>
      <c r="I110" s="1542">
        <v>0</v>
      </c>
      <c r="J110" s="1542">
        <v>0</v>
      </c>
      <c r="K110" s="1543">
        <v>0</v>
      </c>
      <c r="L110" s="1542">
        <v>33.333333333333329</v>
      </c>
      <c r="M110" s="1542">
        <v>16.7</v>
      </c>
      <c r="N110" s="1542">
        <v>16.7</v>
      </c>
      <c r="O110" s="1542">
        <v>16.7</v>
      </c>
    </row>
    <row r="111" spans="3:15" ht="12.75" x14ac:dyDescent="0.2">
      <c r="C111" s="1547" t="s">
        <v>5316</v>
      </c>
      <c r="D111" s="1542">
        <v>40</v>
      </c>
      <c r="E111" s="1542">
        <v>40</v>
      </c>
      <c r="F111" s="1542">
        <v>60</v>
      </c>
      <c r="G111" s="1543">
        <v>40</v>
      </c>
      <c r="H111" s="1542">
        <v>100</v>
      </c>
      <c r="I111" s="1542">
        <v>0</v>
      </c>
      <c r="J111" s="1542">
        <v>0</v>
      </c>
      <c r="K111" s="1543">
        <v>0</v>
      </c>
      <c r="L111" s="1542">
        <v>50</v>
      </c>
      <c r="M111" s="1542">
        <v>50</v>
      </c>
      <c r="N111" s="1542">
        <v>25</v>
      </c>
      <c r="O111" s="1542">
        <v>75</v>
      </c>
    </row>
    <row r="112" spans="3:15" ht="12.75" x14ac:dyDescent="0.2">
      <c r="C112" s="1547" t="s">
        <v>5317</v>
      </c>
      <c r="D112" s="1542">
        <v>40</v>
      </c>
      <c r="E112" s="1542">
        <v>40</v>
      </c>
      <c r="F112" s="1542">
        <v>20</v>
      </c>
      <c r="G112" s="1543">
        <v>20</v>
      </c>
      <c r="H112" s="1542">
        <v>0</v>
      </c>
      <c r="I112" s="1542">
        <v>0</v>
      </c>
      <c r="J112" s="1542">
        <v>0</v>
      </c>
      <c r="K112" s="1543">
        <v>0</v>
      </c>
      <c r="L112" s="1542">
        <v>25</v>
      </c>
      <c r="M112" s="1542">
        <v>0</v>
      </c>
      <c r="N112" s="1542">
        <v>50</v>
      </c>
      <c r="O112" s="1542">
        <v>50</v>
      </c>
    </row>
    <row r="113" spans="3:15" ht="12.75" x14ac:dyDescent="0.2">
      <c r="C113" s="1544" t="s">
        <v>5318</v>
      </c>
      <c r="D113" s="1545">
        <v>38.1</v>
      </c>
      <c r="E113" s="1545">
        <v>42.857142857142897</v>
      </c>
      <c r="F113" s="1545">
        <v>32.200000000000003</v>
      </c>
      <c r="G113" s="1546">
        <v>39.700000000000003</v>
      </c>
      <c r="H113" s="1545">
        <v>0</v>
      </c>
      <c r="I113" s="1545">
        <v>9.1</v>
      </c>
      <c r="J113" s="1545">
        <v>9.1</v>
      </c>
      <c r="K113" s="1546">
        <v>9.1</v>
      </c>
      <c r="L113" s="1545">
        <v>30.357142857142854</v>
      </c>
      <c r="M113" s="1545">
        <v>19.600000000000001</v>
      </c>
      <c r="N113" s="1545">
        <v>23.2</v>
      </c>
      <c r="O113" s="1545">
        <v>28.799999999999997</v>
      </c>
    </row>
    <row r="114" spans="3:15" ht="12.75" x14ac:dyDescent="0.2">
      <c r="C114" s="1547" t="s">
        <v>5144</v>
      </c>
      <c r="D114" s="1542">
        <v>44.4</v>
      </c>
      <c r="E114" s="1542">
        <v>55.5555555555556</v>
      </c>
      <c r="F114" s="1542">
        <v>22.2</v>
      </c>
      <c r="G114" s="1543">
        <v>22.2</v>
      </c>
      <c r="H114" s="1542">
        <v>0</v>
      </c>
      <c r="I114" s="1542">
        <v>100</v>
      </c>
      <c r="J114" s="1542">
        <v>0</v>
      </c>
      <c r="K114" s="1543">
        <v>0</v>
      </c>
      <c r="L114" s="1542">
        <v>46.666666666666664</v>
      </c>
      <c r="M114" s="1542">
        <v>33.299999999999997</v>
      </c>
      <c r="N114" s="1542">
        <v>33.299999999999997</v>
      </c>
      <c r="O114" s="1542">
        <v>26.700000000000003</v>
      </c>
    </row>
    <row r="115" spans="3:15" ht="12.75" x14ac:dyDescent="0.2">
      <c r="C115" s="1547" t="s">
        <v>5319</v>
      </c>
      <c r="D115" s="1542">
        <v>40</v>
      </c>
      <c r="E115" s="1542">
        <v>40</v>
      </c>
      <c r="F115" s="1542">
        <v>40</v>
      </c>
      <c r="G115" s="1543">
        <v>40</v>
      </c>
      <c r="H115" s="1542">
        <v>0</v>
      </c>
      <c r="I115" s="1542">
        <v>0</v>
      </c>
      <c r="J115" s="1542">
        <v>0</v>
      </c>
      <c r="K115" s="1543">
        <v>0</v>
      </c>
      <c r="L115" s="1542">
        <v>40</v>
      </c>
      <c r="M115" s="1542">
        <v>0</v>
      </c>
      <c r="N115" s="1542">
        <v>40</v>
      </c>
      <c r="O115" s="1542">
        <v>66.7</v>
      </c>
    </row>
    <row r="116" spans="3:15" ht="12.75" x14ac:dyDescent="0.2">
      <c r="C116" s="1547" t="s">
        <v>5320</v>
      </c>
      <c r="D116" s="1542">
        <v>28.6</v>
      </c>
      <c r="E116" s="1542">
        <v>42.857142857142897</v>
      </c>
      <c r="F116" s="1542">
        <v>40</v>
      </c>
      <c r="G116" s="1543">
        <v>42.9</v>
      </c>
      <c r="H116" s="1542">
        <v>0</v>
      </c>
      <c r="I116" s="1542">
        <v>0</v>
      </c>
      <c r="J116" s="1542">
        <v>0</v>
      </c>
      <c r="K116" s="1543">
        <v>0</v>
      </c>
      <c r="L116" s="1542">
        <v>22.222222222222221</v>
      </c>
      <c r="M116" s="1542">
        <v>0</v>
      </c>
      <c r="N116" s="1542">
        <v>11.1</v>
      </c>
      <c r="O116" s="1542">
        <v>22.2</v>
      </c>
    </row>
    <row r="117" spans="3:15" ht="12.75" x14ac:dyDescent="0.2">
      <c r="C117" s="1547" t="s">
        <v>5321</v>
      </c>
      <c r="D117" s="1542">
        <v>40</v>
      </c>
      <c r="E117" s="1542">
        <v>40</v>
      </c>
      <c r="F117" s="1542">
        <v>20</v>
      </c>
      <c r="G117" s="1543">
        <v>40</v>
      </c>
      <c r="H117" s="1542">
        <v>0</v>
      </c>
      <c r="I117" s="1542">
        <v>0</v>
      </c>
      <c r="J117" s="1542">
        <v>0</v>
      </c>
      <c r="K117" s="1543">
        <v>0</v>
      </c>
      <c r="L117" s="1542">
        <v>33.333333333333329</v>
      </c>
      <c r="M117" s="1542">
        <v>33.299999999999997</v>
      </c>
      <c r="N117" s="1542">
        <v>66.7</v>
      </c>
      <c r="O117" s="1542">
        <v>66.7</v>
      </c>
    </row>
    <row r="118" spans="3:15" ht="12.75" x14ac:dyDescent="0.2">
      <c r="C118" s="1547" t="s">
        <v>5322</v>
      </c>
      <c r="D118" s="1542">
        <v>40</v>
      </c>
      <c r="E118" s="1542">
        <v>80</v>
      </c>
      <c r="F118" s="1542">
        <v>60</v>
      </c>
      <c r="G118" s="1543">
        <v>60</v>
      </c>
      <c r="H118" s="1542">
        <v>0</v>
      </c>
      <c r="I118" s="1542">
        <v>0</v>
      </c>
      <c r="J118" s="1542">
        <v>0</v>
      </c>
      <c r="K118" s="1543">
        <v>0</v>
      </c>
      <c r="L118" s="1542">
        <v>20</v>
      </c>
      <c r="M118" s="1542">
        <v>20</v>
      </c>
      <c r="N118" s="1542">
        <v>20</v>
      </c>
      <c r="O118" s="1542">
        <v>16.7</v>
      </c>
    </row>
    <row r="119" spans="3:15" ht="11.25" customHeight="1" x14ac:dyDescent="0.2">
      <c r="C119" s="1547" t="s">
        <v>5150</v>
      </c>
      <c r="D119" s="1542">
        <v>60</v>
      </c>
      <c r="E119" s="1542">
        <v>40</v>
      </c>
      <c r="F119" s="1542">
        <v>20</v>
      </c>
      <c r="G119" s="1543">
        <v>40</v>
      </c>
      <c r="H119" s="1542">
        <v>0</v>
      </c>
      <c r="I119" s="1542">
        <v>0</v>
      </c>
      <c r="J119" s="1542">
        <v>0</v>
      </c>
      <c r="K119" s="1543">
        <v>100</v>
      </c>
      <c r="L119" s="1542">
        <v>0</v>
      </c>
      <c r="M119" s="1542">
        <v>33.299999999999997</v>
      </c>
      <c r="N119" s="1542">
        <v>33.299999999999997</v>
      </c>
      <c r="O119" s="1542">
        <v>33.300000000000004</v>
      </c>
    </row>
    <row r="120" spans="3:15" ht="11.25" customHeight="1" x14ac:dyDescent="0.2">
      <c r="C120" s="1547" t="s">
        <v>5323</v>
      </c>
      <c r="D120" s="1542">
        <v>40</v>
      </c>
      <c r="E120" s="1542">
        <v>20</v>
      </c>
      <c r="F120" s="1542">
        <v>20</v>
      </c>
      <c r="G120" s="1543">
        <v>20</v>
      </c>
      <c r="H120" s="1542">
        <v>0</v>
      </c>
      <c r="I120" s="1542">
        <v>0</v>
      </c>
      <c r="J120" s="1542">
        <v>0</v>
      </c>
      <c r="K120" s="1543">
        <v>0</v>
      </c>
      <c r="L120" s="1542">
        <v>50</v>
      </c>
      <c r="M120" s="1542">
        <v>25</v>
      </c>
      <c r="N120" s="1542">
        <v>0</v>
      </c>
      <c r="O120" s="1542">
        <v>50</v>
      </c>
    </row>
    <row r="121" spans="3:15" ht="12.75" x14ac:dyDescent="0.2">
      <c r="C121" s="1547" t="s">
        <v>5152</v>
      </c>
      <c r="D121" s="1542">
        <v>42.9</v>
      </c>
      <c r="E121" s="1542">
        <v>28.571428571428601</v>
      </c>
      <c r="F121" s="1542">
        <v>40</v>
      </c>
      <c r="G121" s="1543">
        <v>60</v>
      </c>
      <c r="H121" s="1542">
        <v>0</v>
      </c>
      <c r="I121" s="1542">
        <v>0</v>
      </c>
      <c r="J121" s="1542">
        <v>0</v>
      </c>
      <c r="K121" s="1543">
        <v>0</v>
      </c>
      <c r="L121" s="1542">
        <v>0</v>
      </c>
      <c r="M121" s="1542">
        <v>20</v>
      </c>
      <c r="N121" s="1542">
        <v>0</v>
      </c>
      <c r="O121" s="1542">
        <v>0</v>
      </c>
    </row>
    <row r="122" spans="3:15" ht="12.75" x14ac:dyDescent="0.2">
      <c r="C122" s="1547" t="s">
        <v>5324</v>
      </c>
      <c r="D122" s="1542">
        <v>40</v>
      </c>
      <c r="E122" s="1542">
        <v>40</v>
      </c>
      <c r="F122" s="1542">
        <v>20</v>
      </c>
      <c r="G122" s="1543">
        <v>40</v>
      </c>
      <c r="H122" s="1542">
        <v>0</v>
      </c>
      <c r="I122" s="1542">
        <v>0</v>
      </c>
      <c r="J122" s="1542">
        <v>0</v>
      </c>
      <c r="K122" s="1543">
        <v>0</v>
      </c>
      <c r="L122" s="1542">
        <v>0</v>
      </c>
      <c r="M122" s="1542">
        <v>0</v>
      </c>
      <c r="N122" s="1542">
        <v>0</v>
      </c>
      <c r="O122" s="1542">
        <v>0</v>
      </c>
    </row>
    <row r="123" spans="3:15" ht="12.75" x14ac:dyDescent="0.2">
      <c r="C123" s="1547" t="s">
        <v>5325</v>
      </c>
      <c r="D123" s="1542">
        <v>20</v>
      </c>
      <c r="E123" s="1542">
        <v>60</v>
      </c>
      <c r="F123" s="1542">
        <v>40</v>
      </c>
      <c r="G123" s="1543">
        <v>28.599999999999998</v>
      </c>
      <c r="H123" s="1542">
        <v>0</v>
      </c>
      <c r="I123" s="1542">
        <v>0</v>
      </c>
      <c r="J123" s="1542">
        <v>100</v>
      </c>
      <c r="K123" s="1543">
        <v>0</v>
      </c>
      <c r="L123" s="1542">
        <v>50</v>
      </c>
      <c r="M123" s="1542">
        <v>25</v>
      </c>
      <c r="N123" s="1542">
        <v>0</v>
      </c>
      <c r="O123" s="1542">
        <v>0</v>
      </c>
    </row>
    <row r="124" spans="3:15" ht="12.75" x14ac:dyDescent="0.2">
      <c r="C124" s="1547" t="s">
        <v>5326</v>
      </c>
      <c r="D124" s="1542">
        <v>20</v>
      </c>
      <c r="E124" s="1542">
        <v>20</v>
      </c>
      <c r="F124" s="1542">
        <v>40</v>
      </c>
      <c r="G124" s="1543">
        <v>60</v>
      </c>
      <c r="H124" s="1542">
        <v>0</v>
      </c>
      <c r="I124" s="1542">
        <v>0</v>
      </c>
      <c r="J124" s="1542">
        <v>0</v>
      </c>
      <c r="K124" s="1543">
        <v>0</v>
      </c>
      <c r="L124" s="1542">
        <v>0</v>
      </c>
      <c r="M124" s="1542">
        <v>0</v>
      </c>
      <c r="N124" s="1542">
        <v>50</v>
      </c>
      <c r="O124" s="1542">
        <v>50</v>
      </c>
    </row>
    <row r="125" spans="3:15" ht="12.75" x14ac:dyDescent="0.2">
      <c r="C125" s="1544" t="s">
        <v>5327</v>
      </c>
      <c r="D125" s="1545">
        <v>45</v>
      </c>
      <c r="E125" s="1545">
        <v>35</v>
      </c>
      <c r="F125" s="1545">
        <v>31.8</v>
      </c>
      <c r="G125" s="1546">
        <v>35.699999999999996</v>
      </c>
      <c r="H125" s="1545">
        <v>0</v>
      </c>
      <c r="I125" s="1545">
        <v>0</v>
      </c>
      <c r="J125" s="1545">
        <v>16.7</v>
      </c>
      <c r="K125" s="1546">
        <v>16.7</v>
      </c>
      <c r="L125" s="1545">
        <v>33.333333333333329</v>
      </c>
      <c r="M125" s="1545">
        <v>35.700000000000003</v>
      </c>
      <c r="N125" s="1545">
        <v>25.9</v>
      </c>
      <c r="O125" s="1545">
        <v>34.5</v>
      </c>
    </row>
    <row r="126" spans="3:15" ht="12.75" x14ac:dyDescent="0.2">
      <c r="C126" s="1547" t="s">
        <v>5249</v>
      </c>
      <c r="D126" s="1542">
        <v>33.299999999999997</v>
      </c>
      <c r="E126" s="1542">
        <v>44.4444444444444</v>
      </c>
      <c r="F126" s="1542">
        <v>44.4</v>
      </c>
      <c r="G126" s="1543">
        <v>44.4</v>
      </c>
      <c r="H126" s="1542">
        <v>0</v>
      </c>
      <c r="I126" s="1542">
        <v>0</v>
      </c>
      <c r="J126" s="1542">
        <v>0</v>
      </c>
      <c r="K126" s="1543">
        <v>0</v>
      </c>
      <c r="L126" s="1542">
        <v>50</v>
      </c>
      <c r="M126" s="1542">
        <v>100</v>
      </c>
      <c r="N126" s="1542">
        <v>25</v>
      </c>
      <c r="O126" s="1542">
        <v>0</v>
      </c>
    </row>
    <row r="127" spans="3:15" ht="12.75" x14ac:dyDescent="0.2">
      <c r="C127" s="1547" t="s">
        <v>5328</v>
      </c>
      <c r="D127" s="1542">
        <v>55.6</v>
      </c>
      <c r="E127" s="1542">
        <v>22.2222222222222</v>
      </c>
      <c r="F127" s="1542">
        <v>22.2</v>
      </c>
      <c r="G127" s="1543">
        <v>33.300000000000004</v>
      </c>
      <c r="H127" s="1542">
        <v>0</v>
      </c>
      <c r="I127" s="1542">
        <v>0</v>
      </c>
      <c r="J127" s="1542">
        <v>0</v>
      </c>
      <c r="K127" s="1543">
        <v>100</v>
      </c>
      <c r="L127" s="1542">
        <v>50</v>
      </c>
      <c r="M127" s="1542">
        <v>16.7</v>
      </c>
      <c r="N127" s="1542">
        <v>16.7</v>
      </c>
      <c r="O127" s="1542">
        <v>0</v>
      </c>
    </row>
    <row r="128" spans="3:15" ht="12.75" x14ac:dyDescent="0.2">
      <c r="C128" s="1547" t="s">
        <v>5329</v>
      </c>
      <c r="D128" s="1542">
        <v>28.6</v>
      </c>
      <c r="E128" s="1542">
        <v>28.571428571428601</v>
      </c>
      <c r="F128" s="1542">
        <v>28.6</v>
      </c>
      <c r="G128" s="1543">
        <v>28.599999999999998</v>
      </c>
      <c r="H128" s="1542">
        <v>0</v>
      </c>
      <c r="I128" s="1542">
        <v>0</v>
      </c>
      <c r="J128" s="1542">
        <v>100</v>
      </c>
      <c r="K128" s="1543">
        <v>0</v>
      </c>
      <c r="L128" s="1542">
        <v>16.666666666666664</v>
      </c>
      <c r="M128" s="1542">
        <v>33.299999999999997</v>
      </c>
      <c r="N128" s="1542">
        <v>20</v>
      </c>
      <c r="O128" s="1542">
        <v>83.3</v>
      </c>
    </row>
    <row r="129" spans="3:17" ht="12.75" x14ac:dyDescent="0.2">
      <c r="C129" s="1547" t="s">
        <v>5330</v>
      </c>
      <c r="D129" s="1542">
        <v>40</v>
      </c>
      <c r="E129" s="1542">
        <v>40</v>
      </c>
      <c r="F129" s="1542">
        <v>20</v>
      </c>
      <c r="G129" s="1543">
        <v>40</v>
      </c>
      <c r="H129" s="1542">
        <v>0</v>
      </c>
      <c r="I129" s="1542">
        <v>0</v>
      </c>
      <c r="J129" s="1542">
        <v>0</v>
      </c>
      <c r="K129" s="1543">
        <v>0</v>
      </c>
      <c r="L129" s="1542">
        <v>0</v>
      </c>
      <c r="M129" s="1542">
        <v>50</v>
      </c>
      <c r="N129" s="1542">
        <v>0</v>
      </c>
      <c r="O129" s="1542">
        <v>50</v>
      </c>
    </row>
    <row r="130" spans="3:17" ht="12.75" x14ac:dyDescent="0.2">
      <c r="C130" s="1547" t="s">
        <v>5331</v>
      </c>
      <c r="D130" s="1542">
        <v>60</v>
      </c>
      <c r="E130" s="1542">
        <v>20</v>
      </c>
      <c r="F130" s="1542">
        <v>42.9</v>
      </c>
      <c r="G130" s="1543">
        <v>20</v>
      </c>
      <c r="H130" s="1542">
        <v>0</v>
      </c>
      <c r="I130" s="1542">
        <v>0</v>
      </c>
      <c r="J130" s="1542">
        <v>0</v>
      </c>
      <c r="K130" s="1543">
        <v>0</v>
      </c>
      <c r="L130" s="1542">
        <v>66.666666666666657</v>
      </c>
      <c r="M130" s="1542">
        <v>0</v>
      </c>
      <c r="N130" s="1542">
        <v>100</v>
      </c>
      <c r="O130" s="1542">
        <v>66.7</v>
      </c>
    </row>
    <row r="131" spans="3:17" ht="12.75" x14ac:dyDescent="0.2">
      <c r="C131" s="1548" t="s">
        <v>5332</v>
      </c>
      <c r="D131" s="1549">
        <v>60</v>
      </c>
      <c r="E131" s="1549">
        <v>60</v>
      </c>
      <c r="F131" s="1549">
        <v>28.6</v>
      </c>
      <c r="G131" s="1550">
        <v>42.9</v>
      </c>
      <c r="H131" s="1549">
        <v>0</v>
      </c>
      <c r="I131" s="1549">
        <v>0</v>
      </c>
      <c r="J131" s="1549">
        <v>0</v>
      </c>
      <c r="K131" s="1550">
        <v>0</v>
      </c>
      <c r="L131" s="1549">
        <v>20</v>
      </c>
      <c r="M131" s="1549">
        <v>20</v>
      </c>
      <c r="N131" s="1549">
        <v>20</v>
      </c>
      <c r="O131" s="1549">
        <v>20</v>
      </c>
    </row>
    <row r="132" spans="3:17" ht="12.75" x14ac:dyDescent="0.2">
      <c r="C132" s="1492"/>
      <c r="D132" s="1492"/>
      <c r="E132" s="1492"/>
      <c r="F132" s="1492"/>
      <c r="G132" s="1542"/>
      <c r="H132" s="1492"/>
      <c r="I132" s="1492"/>
      <c r="J132" s="1492"/>
      <c r="K132" s="1492"/>
      <c r="L132" s="1551"/>
      <c r="M132" s="1492"/>
      <c r="N132" s="1492"/>
      <c r="O132" s="1492"/>
    </row>
    <row r="133" spans="3:17" ht="12.75" x14ac:dyDescent="0.2">
      <c r="C133" s="1535" t="s">
        <v>5250</v>
      </c>
      <c r="D133" s="1492"/>
      <c r="E133" s="1492"/>
      <c r="F133" s="1492"/>
      <c r="G133" s="1542"/>
      <c r="H133" s="1492"/>
      <c r="I133" s="1492"/>
      <c r="J133" s="1492"/>
      <c r="K133" s="1492"/>
      <c r="L133" s="1492"/>
      <c r="M133" s="1492"/>
      <c r="N133" s="1492"/>
      <c r="O133" s="1492"/>
    </row>
    <row r="134" spans="3:17" x14ac:dyDescent="0.2">
      <c r="C134" s="903"/>
      <c r="D134" s="903"/>
      <c r="E134" s="903"/>
      <c r="F134" s="903"/>
      <c r="G134" s="903"/>
      <c r="H134" s="903"/>
      <c r="I134" s="903"/>
      <c r="J134" s="903"/>
      <c r="K134" s="903"/>
      <c r="L134" s="903"/>
    </row>
    <row r="135" spans="3:17" ht="12.75" x14ac:dyDescent="0.2">
      <c r="C135" s="2334" t="s">
        <v>5333</v>
      </c>
      <c r="D135" s="2334"/>
      <c r="E135" s="2334"/>
      <c r="F135" s="2334"/>
      <c r="G135" s="2334"/>
      <c r="H135" s="2334"/>
      <c r="I135" s="903"/>
      <c r="J135" s="903"/>
      <c r="K135" s="903"/>
      <c r="L135" s="903"/>
    </row>
    <row r="136" spans="3:17" ht="38.25" x14ac:dyDescent="0.2">
      <c r="C136" s="1552" t="s">
        <v>5334</v>
      </c>
      <c r="D136" s="1552">
        <v>2002</v>
      </c>
      <c r="E136" s="1552">
        <v>2006</v>
      </c>
      <c r="F136" s="1552">
        <v>2010</v>
      </c>
      <c r="G136" s="1552">
        <v>2014</v>
      </c>
      <c r="H136" s="1552">
        <v>2018</v>
      </c>
      <c r="I136" s="903"/>
      <c r="J136" s="903"/>
      <c r="K136" s="903"/>
      <c r="L136" s="903"/>
      <c r="M136" s="903"/>
      <c r="N136" s="903"/>
      <c r="O136" s="903"/>
      <c r="P136" s="903"/>
      <c r="Q136" s="903"/>
    </row>
    <row r="137" spans="3:17" ht="12.75" x14ac:dyDescent="0.2">
      <c r="C137" s="1553" t="s">
        <v>3367</v>
      </c>
      <c r="D137" s="1554">
        <f t="shared" ref="D137:H142" si="0">+D144+D151</f>
        <v>57</v>
      </c>
      <c r="E137" s="1554">
        <f t="shared" si="0"/>
        <v>57</v>
      </c>
      <c r="F137" s="1554">
        <f t="shared" si="0"/>
        <v>57</v>
      </c>
      <c r="G137" s="1554">
        <f t="shared" si="0"/>
        <v>57</v>
      </c>
      <c r="H137" s="1554">
        <f t="shared" si="0"/>
        <v>57</v>
      </c>
      <c r="I137" s="903"/>
      <c r="J137" s="903"/>
      <c r="K137" s="903"/>
      <c r="L137" s="903"/>
      <c r="M137" s="903"/>
      <c r="N137" s="903"/>
      <c r="O137" s="903"/>
      <c r="P137" s="903"/>
      <c r="Q137" s="903"/>
    </row>
    <row r="138" spans="3:17" ht="12.75" x14ac:dyDescent="0.2">
      <c r="C138" s="1556" t="s">
        <v>5335</v>
      </c>
      <c r="D138" s="1555">
        <f t="shared" si="0"/>
        <v>2</v>
      </c>
      <c r="E138" s="1555">
        <f t="shared" si="0"/>
        <v>1</v>
      </c>
      <c r="F138" s="1555">
        <f t="shared" si="0"/>
        <v>0</v>
      </c>
      <c r="G138" s="1555">
        <f t="shared" si="0"/>
        <v>2</v>
      </c>
      <c r="H138" s="1555">
        <f t="shared" si="0"/>
        <v>2</v>
      </c>
      <c r="I138" s="903"/>
      <c r="J138" s="903"/>
      <c r="K138" s="903"/>
      <c r="L138" s="903"/>
      <c r="M138" s="903"/>
      <c r="N138" s="903"/>
      <c r="O138" s="903"/>
      <c r="P138" s="903"/>
      <c r="Q138" s="903"/>
    </row>
    <row r="139" spans="3:17" ht="12.75" x14ac:dyDescent="0.2">
      <c r="C139" s="1556" t="s">
        <v>5336</v>
      </c>
      <c r="D139" s="1555">
        <f t="shared" si="0"/>
        <v>11</v>
      </c>
      <c r="E139" s="1555">
        <f t="shared" si="0"/>
        <v>7</v>
      </c>
      <c r="F139" s="1555">
        <f t="shared" si="0"/>
        <v>7</v>
      </c>
      <c r="G139" s="1555">
        <f t="shared" si="0"/>
        <v>7</v>
      </c>
      <c r="H139" s="1555">
        <f t="shared" si="0"/>
        <v>17</v>
      </c>
      <c r="I139" s="903"/>
      <c r="J139" s="903"/>
      <c r="K139" s="903"/>
      <c r="L139" s="903"/>
      <c r="M139" s="903"/>
      <c r="N139" s="903"/>
      <c r="O139" s="903"/>
      <c r="P139" s="903"/>
      <c r="Q139" s="903"/>
    </row>
    <row r="140" spans="3:17" ht="12.75" x14ac:dyDescent="0.2">
      <c r="C140" s="1556" t="s">
        <v>5337</v>
      </c>
      <c r="D140" s="1555">
        <f t="shared" si="0"/>
        <v>25</v>
      </c>
      <c r="E140" s="1555">
        <f t="shared" si="0"/>
        <v>17</v>
      </c>
      <c r="F140" s="1555">
        <f t="shared" si="0"/>
        <v>21</v>
      </c>
      <c r="G140" s="1555">
        <f t="shared" si="0"/>
        <v>18</v>
      </c>
      <c r="H140" s="1555">
        <f t="shared" si="0"/>
        <v>17</v>
      </c>
      <c r="I140" s="903"/>
      <c r="J140" s="903"/>
      <c r="K140" s="903"/>
      <c r="L140" s="903"/>
      <c r="M140" s="903"/>
      <c r="N140" s="903"/>
      <c r="O140" s="903"/>
      <c r="P140" s="903"/>
      <c r="Q140" s="903"/>
    </row>
    <row r="141" spans="3:17" ht="12.75" x14ac:dyDescent="0.2">
      <c r="C141" s="1556" t="s">
        <v>5338</v>
      </c>
      <c r="D141" s="1555">
        <f t="shared" si="0"/>
        <v>11</v>
      </c>
      <c r="E141" s="1555">
        <f t="shared" si="0"/>
        <v>23</v>
      </c>
      <c r="F141" s="1555">
        <f t="shared" si="0"/>
        <v>24</v>
      </c>
      <c r="G141" s="1555">
        <f t="shared" si="0"/>
        <v>17</v>
      </c>
      <c r="H141" s="1555">
        <f t="shared" si="0"/>
        <v>11</v>
      </c>
      <c r="I141" s="903"/>
      <c r="J141" s="903"/>
      <c r="K141" s="903"/>
      <c r="L141" s="903"/>
      <c r="M141" s="903"/>
      <c r="N141" s="903"/>
      <c r="O141" s="903"/>
      <c r="P141" s="903"/>
      <c r="Q141" s="903"/>
    </row>
    <row r="142" spans="3:17" ht="11.25" customHeight="1" x14ac:dyDescent="0.2">
      <c r="C142" s="1556" t="s">
        <v>5339</v>
      </c>
      <c r="D142" s="1555">
        <f t="shared" si="0"/>
        <v>8</v>
      </c>
      <c r="E142" s="1555">
        <f t="shared" si="0"/>
        <v>9</v>
      </c>
      <c r="F142" s="1555">
        <f t="shared" si="0"/>
        <v>5</v>
      </c>
      <c r="G142" s="1555">
        <f t="shared" si="0"/>
        <v>13</v>
      </c>
      <c r="H142" s="1555">
        <f t="shared" si="0"/>
        <v>10</v>
      </c>
      <c r="I142" s="468"/>
      <c r="J142" s="468"/>
      <c r="K142" s="468"/>
      <c r="L142" s="468"/>
      <c r="M142" s="903"/>
      <c r="N142" s="903"/>
      <c r="O142" s="903"/>
      <c r="P142" s="903"/>
      <c r="Q142" s="903"/>
    </row>
    <row r="143" spans="3:17" s="903" customFormat="1" ht="11.25" customHeight="1" x14ac:dyDescent="0.2">
      <c r="C143" s="1556"/>
      <c r="D143" s="1555"/>
      <c r="E143" s="1555"/>
      <c r="F143" s="1555"/>
      <c r="G143" s="1555"/>
      <c r="H143" s="1555"/>
      <c r="I143" s="468"/>
      <c r="J143" s="468"/>
      <c r="K143" s="468"/>
      <c r="L143" s="468"/>
    </row>
    <row r="144" spans="3:17" ht="12.75" x14ac:dyDescent="0.2">
      <c r="C144" s="1553" t="s">
        <v>5340</v>
      </c>
      <c r="D144" s="1554">
        <f>SUM(D145:D149)</f>
        <v>37</v>
      </c>
      <c r="E144" s="1554">
        <f>SUM(E145:E149)</f>
        <v>35</v>
      </c>
      <c r="F144" s="1554">
        <f>SUM(F145:F149)</f>
        <v>35</v>
      </c>
      <c r="G144" s="1554">
        <f>SUM(G145:G149)</f>
        <v>38</v>
      </c>
      <c r="H144" s="1554">
        <f>SUM(H145:H149)</f>
        <v>31</v>
      </c>
      <c r="I144" s="903"/>
      <c r="J144" s="903"/>
      <c r="K144" s="903"/>
      <c r="L144" s="903"/>
      <c r="M144" s="903"/>
      <c r="N144" s="903"/>
      <c r="O144" s="903"/>
      <c r="P144" s="903"/>
      <c r="Q144" s="903"/>
    </row>
    <row r="145" spans="3:17" ht="12.75" x14ac:dyDescent="0.2">
      <c r="C145" s="1556" t="s">
        <v>5335</v>
      </c>
      <c r="D145" s="1555">
        <v>0</v>
      </c>
      <c r="E145" s="1555">
        <v>0</v>
      </c>
      <c r="F145" s="1555">
        <v>0</v>
      </c>
      <c r="G145" s="1555">
        <v>0</v>
      </c>
      <c r="H145" s="1555">
        <v>1</v>
      </c>
      <c r="I145" s="903"/>
      <c r="J145" s="903"/>
      <c r="K145" s="903"/>
      <c r="L145" s="903"/>
      <c r="M145" s="903"/>
      <c r="N145" s="903"/>
      <c r="O145" s="903"/>
      <c r="P145" s="903"/>
      <c r="Q145" s="903"/>
    </row>
    <row r="146" spans="3:17" ht="12.75" x14ac:dyDescent="0.2">
      <c r="C146" s="1556" t="s">
        <v>5336</v>
      </c>
      <c r="D146" s="1555">
        <v>7</v>
      </c>
      <c r="E146" s="1555">
        <v>6</v>
      </c>
      <c r="F146" s="1555">
        <v>5</v>
      </c>
      <c r="G146" s="1555">
        <v>6</v>
      </c>
      <c r="H146" s="1555">
        <v>6</v>
      </c>
      <c r="I146" s="903"/>
      <c r="J146" s="903"/>
      <c r="K146" s="903"/>
      <c r="L146" s="903"/>
      <c r="M146" s="903"/>
      <c r="N146" s="903"/>
      <c r="O146" s="903"/>
      <c r="P146" s="903"/>
      <c r="Q146" s="903"/>
    </row>
    <row r="147" spans="3:17" ht="12.75" x14ac:dyDescent="0.2">
      <c r="C147" s="1556" t="s">
        <v>5337</v>
      </c>
      <c r="D147" s="1555">
        <v>20</v>
      </c>
      <c r="E147" s="1555">
        <v>8</v>
      </c>
      <c r="F147" s="1555">
        <v>11</v>
      </c>
      <c r="G147" s="1555">
        <v>13</v>
      </c>
      <c r="H147" s="1555">
        <v>10</v>
      </c>
      <c r="I147" s="903"/>
      <c r="J147" s="903"/>
      <c r="K147" s="903"/>
      <c r="L147" s="903"/>
      <c r="M147" s="903"/>
      <c r="N147" s="903"/>
      <c r="O147" s="903"/>
      <c r="P147" s="903"/>
      <c r="Q147" s="903"/>
    </row>
    <row r="148" spans="3:17" ht="12.75" x14ac:dyDescent="0.2">
      <c r="C148" s="1556" t="s">
        <v>5338</v>
      </c>
      <c r="D148" s="1555">
        <v>6</v>
      </c>
      <c r="E148" s="1555">
        <v>17</v>
      </c>
      <c r="F148" s="1555">
        <v>15</v>
      </c>
      <c r="G148" s="1555">
        <v>12</v>
      </c>
      <c r="H148" s="1555">
        <v>7</v>
      </c>
      <c r="I148" s="903"/>
      <c r="J148" s="903"/>
      <c r="K148" s="903"/>
      <c r="L148" s="903"/>
      <c r="M148" s="903"/>
      <c r="N148" s="903"/>
      <c r="O148" s="903"/>
      <c r="P148" s="903"/>
      <c r="Q148" s="903"/>
    </row>
    <row r="149" spans="3:17" ht="12.75" x14ac:dyDescent="0.2">
      <c r="C149" s="1556" t="s">
        <v>5339</v>
      </c>
      <c r="D149" s="1555">
        <v>4</v>
      </c>
      <c r="E149" s="1555">
        <v>4</v>
      </c>
      <c r="F149" s="1555">
        <v>4</v>
      </c>
      <c r="G149" s="1555">
        <v>7</v>
      </c>
      <c r="H149" s="1555">
        <v>7</v>
      </c>
      <c r="I149" s="903"/>
      <c r="J149" s="903"/>
      <c r="K149" s="903"/>
      <c r="L149" s="903"/>
      <c r="M149" s="903"/>
      <c r="N149" s="903"/>
      <c r="O149" s="903"/>
      <c r="P149" s="903"/>
      <c r="Q149" s="903"/>
    </row>
    <row r="150" spans="3:17" s="903" customFormat="1" ht="12.75" x14ac:dyDescent="0.2">
      <c r="C150" s="1556"/>
      <c r="D150" s="1555"/>
      <c r="E150" s="1555"/>
      <c r="F150" s="1555"/>
      <c r="G150" s="1555"/>
      <c r="H150" s="1555"/>
    </row>
    <row r="151" spans="3:17" ht="12.75" x14ac:dyDescent="0.2">
      <c r="C151" s="1553" t="s">
        <v>5341</v>
      </c>
      <c r="D151" s="1554">
        <f>SUM(D152:D156)</f>
        <v>20</v>
      </c>
      <c r="E151" s="1554">
        <f>SUM(E152:E156)</f>
        <v>22</v>
      </c>
      <c r="F151" s="1554">
        <f>SUM(F152:F156)</f>
        <v>22</v>
      </c>
      <c r="G151" s="1554">
        <f>SUM(G152:G156)</f>
        <v>19</v>
      </c>
      <c r="H151" s="1554">
        <f>SUM(H152:H156)</f>
        <v>26</v>
      </c>
      <c r="I151" s="903"/>
      <c r="J151" s="903"/>
      <c r="K151" s="903"/>
      <c r="L151" s="903"/>
      <c r="M151" s="903"/>
      <c r="N151" s="903"/>
      <c r="O151" s="903"/>
      <c r="P151" s="903"/>
      <c r="Q151" s="903"/>
    </row>
    <row r="152" spans="3:17" ht="12.75" x14ac:dyDescent="0.2">
      <c r="C152" s="1556" t="s">
        <v>5335</v>
      </c>
      <c r="D152" s="1555">
        <v>2</v>
      </c>
      <c r="E152" s="1555">
        <v>1</v>
      </c>
      <c r="F152" s="1555">
        <v>0</v>
      </c>
      <c r="G152" s="1555">
        <v>2</v>
      </c>
      <c r="H152" s="1555">
        <v>1</v>
      </c>
      <c r="I152" s="903"/>
      <c r="J152" s="903"/>
      <c r="K152" s="903"/>
      <c r="L152" s="903"/>
      <c r="M152" s="903"/>
      <c r="N152" s="903"/>
      <c r="O152" s="903"/>
      <c r="P152" s="903"/>
      <c r="Q152" s="903"/>
    </row>
    <row r="153" spans="3:17" ht="12.75" x14ac:dyDescent="0.2">
      <c r="C153" s="1556" t="s">
        <v>5336</v>
      </c>
      <c r="D153" s="1555">
        <v>4</v>
      </c>
      <c r="E153" s="1555">
        <v>1</v>
      </c>
      <c r="F153" s="1555">
        <v>2</v>
      </c>
      <c r="G153" s="1555">
        <v>1</v>
      </c>
      <c r="H153" s="1555">
        <v>11</v>
      </c>
      <c r="I153" s="903"/>
      <c r="J153" s="903"/>
      <c r="K153" s="903"/>
      <c r="L153" s="903"/>
      <c r="M153" s="903"/>
      <c r="N153" s="903"/>
      <c r="O153" s="903"/>
      <c r="P153" s="903"/>
      <c r="Q153" s="903"/>
    </row>
    <row r="154" spans="3:17" ht="12.75" x14ac:dyDescent="0.2">
      <c r="C154" s="1556" t="s">
        <v>5337</v>
      </c>
      <c r="D154" s="1555">
        <v>5</v>
      </c>
      <c r="E154" s="1555">
        <v>9</v>
      </c>
      <c r="F154" s="1555">
        <v>10</v>
      </c>
      <c r="G154" s="1555">
        <v>5</v>
      </c>
      <c r="H154" s="1555">
        <v>7</v>
      </c>
      <c r="I154" s="903"/>
      <c r="J154" s="903"/>
      <c r="K154" s="903"/>
      <c r="L154" s="903"/>
      <c r="M154" s="903"/>
      <c r="N154" s="903"/>
      <c r="O154" s="903"/>
      <c r="P154" s="903"/>
      <c r="Q154" s="903"/>
    </row>
    <row r="155" spans="3:17" ht="12.75" x14ac:dyDescent="0.2">
      <c r="C155" s="1556" t="s">
        <v>5338</v>
      </c>
      <c r="D155" s="1555">
        <v>5</v>
      </c>
      <c r="E155" s="1555">
        <v>6</v>
      </c>
      <c r="F155" s="1555">
        <v>9</v>
      </c>
      <c r="G155" s="1555">
        <v>5</v>
      </c>
      <c r="H155" s="1555">
        <v>4</v>
      </c>
      <c r="I155" s="903"/>
      <c r="J155" s="903"/>
      <c r="K155" s="903"/>
      <c r="L155" s="903"/>
      <c r="M155" s="903"/>
      <c r="N155" s="903"/>
      <c r="O155" s="903"/>
      <c r="P155" s="903"/>
      <c r="Q155" s="903"/>
    </row>
    <row r="156" spans="3:17" ht="12.75" x14ac:dyDescent="0.2">
      <c r="C156" s="1565" t="s">
        <v>5339</v>
      </c>
      <c r="D156" s="1566">
        <v>4</v>
      </c>
      <c r="E156" s="1566">
        <v>5</v>
      </c>
      <c r="F156" s="1566">
        <v>1</v>
      </c>
      <c r="G156" s="1566">
        <v>6</v>
      </c>
      <c r="H156" s="1566">
        <v>3</v>
      </c>
      <c r="I156" s="903"/>
      <c r="J156" s="903"/>
      <c r="K156" s="903"/>
      <c r="L156" s="903"/>
      <c r="M156" s="903"/>
      <c r="N156" s="903"/>
      <c r="O156" s="903"/>
      <c r="P156" s="903"/>
      <c r="Q156" s="903"/>
    </row>
    <row r="157" spans="3:17" ht="12.75" x14ac:dyDescent="0.2">
      <c r="C157" s="1535"/>
      <c r="D157" s="1535"/>
      <c r="E157" s="1535"/>
      <c r="F157" s="1535"/>
      <c r="G157" s="1535"/>
      <c r="H157" s="1535"/>
      <c r="I157" s="903"/>
      <c r="J157" s="903"/>
      <c r="K157" s="903"/>
      <c r="L157" s="903"/>
      <c r="M157" s="903"/>
      <c r="N157" s="903"/>
      <c r="O157" s="903"/>
      <c r="P157" s="903"/>
      <c r="Q157" s="903"/>
    </row>
    <row r="158" spans="3:17" ht="12.75" x14ac:dyDescent="0.2">
      <c r="C158" s="1535" t="s">
        <v>5250</v>
      </c>
      <c r="D158" s="1535"/>
      <c r="E158" s="1535"/>
      <c r="F158" s="1535"/>
      <c r="G158" s="1535"/>
      <c r="H158" s="1535"/>
      <c r="I158" s="903"/>
      <c r="J158" s="903"/>
      <c r="K158" s="903"/>
      <c r="L158" s="903"/>
      <c r="M158" s="903"/>
      <c r="N158" s="903"/>
      <c r="O158" s="903"/>
      <c r="P158" s="903"/>
      <c r="Q158" s="903"/>
    </row>
    <row r="159" spans="3:17" x14ac:dyDescent="0.2">
      <c r="C159" s="903"/>
      <c r="D159" s="903"/>
      <c r="E159" s="903"/>
      <c r="F159" s="903"/>
      <c r="G159" s="903"/>
      <c r="H159" s="903"/>
      <c r="I159" s="903"/>
      <c r="J159" s="903"/>
      <c r="K159" s="903"/>
      <c r="L159" s="903"/>
      <c r="M159" s="903"/>
      <c r="N159" s="903"/>
      <c r="O159" s="903"/>
      <c r="P159" s="903"/>
      <c r="Q159" s="903"/>
    </row>
    <row r="160" spans="3:17" x14ac:dyDescent="0.2">
      <c r="C160" s="903"/>
      <c r="D160" s="903"/>
      <c r="E160" s="903"/>
      <c r="F160" s="903"/>
      <c r="G160" s="903"/>
      <c r="H160" s="903"/>
      <c r="I160" s="903"/>
      <c r="J160" s="903"/>
      <c r="K160" s="903"/>
      <c r="L160" s="903"/>
      <c r="M160" s="903"/>
      <c r="N160" s="903"/>
      <c r="O160" s="903"/>
      <c r="P160" s="903"/>
      <c r="Q160" s="903"/>
    </row>
    <row r="161" spans="3:17" ht="12.75" x14ac:dyDescent="0.2">
      <c r="C161" s="2274" t="s">
        <v>5342</v>
      </c>
      <c r="D161" s="2274"/>
      <c r="E161" s="2274"/>
      <c r="F161" s="2274"/>
      <c r="G161" s="2274"/>
      <c r="H161" s="2274"/>
      <c r="I161" s="2274"/>
      <c r="J161" s="2274"/>
      <c r="K161" s="2274"/>
      <c r="L161" s="2274"/>
      <c r="M161" s="2274"/>
      <c r="N161" s="2274"/>
      <c r="O161" s="2274"/>
      <c r="P161" s="903"/>
      <c r="Q161" s="903"/>
    </row>
    <row r="162" spans="3:17" ht="12.75" x14ac:dyDescent="0.2">
      <c r="C162" s="2329" t="s">
        <v>5334</v>
      </c>
      <c r="D162" s="2331" t="s">
        <v>5343</v>
      </c>
      <c r="E162" s="2331"/>
      <c r="F162" s="2331"/>
      <c r="G162" s="2331"/>
      <c r="H162" s="2331" t="s">
        <v>5344</v>
      </c>
      <c r="I162" s="2331"/>
      <c r="J162" s="2331"/>
      <c r="K162" s="2331"/>
      <c r="L162" s="2331" t="s">
        <v>5345</v>
      </c>
      <c r="M162" s="2331"/>
      <c r="N162" s="2331"/>
      <c r="O162" s="2332"/>
      <c r="P162" s="903"/>
      <c r="Q162" s="903"/>
    </row>
    <row r="163" spans="3:17" ht="12.75" x14ac:dyDescent="0.2">
      <c r="C163" s="2330"/>
      <c r="D163" s="604">
        <v>2002</v>
      </c>
      <c r="E163" s="604">
        <v>2006</v>
      </c>
      <c r="F163" s="604">
        <v>2010</v>
      </c>
      <c r="G163" s="1557">
        <v>2016</v>
      </c>
      <c r="H163" s="604">
        <v>2002</v>
      </c>
      <c r="I163" s="604">
        <v>2006</v>
      </c>
      <c r="J163" s="604">
        <v>2010</v>
      </c>
      <c r="K163" s="1557">
        <v>2016</v>
      </c>
      <c r="L163" s="604">
        <v>2002</v>
      </c>
      <c r="M163" s="604">
        <v>2006</v>
      </c>
      <c r="N163" s="604">
        <v>2010</v>
      </c>
      <c r="O163" s="604">
        <v>2016</v>
      </c>
      <c r="P163" s="903"/>
      <c r="Q163" s="903"/>
    </row>
    <row r="164" spans="3:17" ht="12.75" x14ac:dyDescent="0.2">
      <c r="C164" s="1553" t="s">
        <v>3367</v>
      </c>
      <c r="D164" s="1558">
        <f t="shared" ref="D164:O164" si="1">+D171+D178</f>
        <v>501</v>
      </c>
      <c r="E164" s="1558">
        <f t="shared" si="1"/>
        <v>503</v>
      </c>
      <c r="F164" s="1558">
        <f t="shared" si="1"/>
        <v>495</v>
      </c>
      <c r="G164" s="1558">
        <f t="shared" si="1"/>
        <v>505</v>
      </c>
      <c r="H164" s="1559">
        <f t="shared" si="1"/>
        <v>81</v>
      </c>
      <c r="I164" s="1558">
        <f t="shared" si="1"/>
        <v>81</v>
      </c>
      <c r="J164" s="1558">
        <f t="shared" si="1"/>
        <v>81</v>
      </c>
      <c r="K164" s="1558">
        <f t="shared" si="1"/>
        <v>81</v>
      </c>
      <c r="L164" s="1559">
        <f t="shared" si="1"/>
        <v>464</v>
      </c>
      <c r="M164" s="1558">
        <f t="shared" si="1"/>
        <v>469</v>
      </c>
      <c r="N164" s="1558">
        <f t="shared" si="1"/>
        <v>470</v>
      </c>
      <c r="O164" s="1558">
        <f t="shared" si="1"/>
        <v>480</v>
      </c>
      <c r="P164" s="903"/>
      <c r="Q164" s="903"/>
    </row>
    <row r="165" spans="3:17" ht="12.75" x14ac:dyDescent="0.2">
      <c r="C165" s="1556" t="s">
        <v>5335</v>
      </c>
      <c r="D165" s="1561">
        <f t="shared" ref="D165:O165" si="2">+D172+D179</f>
        <v>44</v>
      </c>
      <c r="E165" s="1561">
        <f t="shared" si="2"/>
        <v>40</v>
      </c>
      <c r="F165" s="1561">
        <f t="shared" si="2"/>
        <v>28</v>
      </c>
      <c r="G165" s="1561">
        <f t="shared" si="2"/>
        <v>28</v>
      </c>
      <c r="H165" s="1562">
        <f t="shared" si="2"/>
        <v>2</v>
      </c>
      <c r="I165" s="1561">
        <f t="shared" si="2"/>
        <v>3</v>
      </c>
      <c r="J165" s="1561">
        <f t="shared" si="2"/>
        <v>0</v>
      </c>
      <c r="K165" s="1561">
        <f t="shared" si="2"/>
        <v>1</v>
      </c>
      <c r="L165" s="1562">
        <f t="shared" si="2"/>
        <v>22</v>
      </c>
      <c r="M165" s="1561">
        <f t="shared" si="2"/>
        <v>20</v>
      </c>
      <c r="N165" s="1561">
        <f t="shared" si="2"/>
        <v>24</v>
      </c>
      <c r="O165" s="1561">
        <f t="shared" si="2"/>
        <v>32</v>
      </c>
      <c r="P165" s="903"/>
      <c r="Q165" s="903"/>
    </row>
    <row r="166" spans="3:17" ht="12.75" x14ac:dyDescent="0.2">
      <c r="C166" s="1556" t="s">
        <v>5336</v>
      </c>
      <c r="D166" s="1561">
        <f t="shared" ref="D166:O166" si="3">+D173+D180</f>
        <v>107</v>
      </c>
      <c r="E166" s="1561">
        <f t="shared" si="3"/>
        <v>97</v>
      </c>
      <c r="F166" s="1561">
        <f t="shared" si="3"/>
        <v>70</v>
      </c>
      <c r="G166" s="1561">
        <f t="shared" si="3"/>
        <v>83</v>
      </c>
      <c r="H166" s="1562">
        <f t="shared" si="3"/>
        <v>25</v>
      </c>
      <c r="I166" s="1561">
        <f t="shared" si="3"/>
        <v>9</v>
      </c>
      <c r="J166" s="1561">
        <f t="shared" si="3"/>
        <v>6</v>
      </c>
      <c r="K166" s="1561">
        <f t="shared" si="3"/>
        <v>10</v>
      </c>
      <c r="L166" s="1562">
        <f t="shared" si="3"/>
        <v>112</v>
      </c>
      <c r="M166" s="1561">
        <f t="shared" si="3"/>
        <v>57</v>
      </c>
      <c r="N166" s="1561">
        <f t="shared" si="3"/>
        <v>60</v>
      </c>
      <c r="O166" s="1561">
        <f t="shared" si="3"/>
        <v>69</v>
      </c>
      <c r="P166" s="903"/>
      <c r="Q166" s="903"/>
    </row>
    <row r="167" spans="3:17" ht="12.75" x14ac:dyDescent="0.2">
      <c r="C167" s="1556" t="s">
        <v>5337</v>
      </c>
      <c r="D167" s="1561">
        <f t="shared" ref="D167:O167" si="4">+D174+D181</f>
        <v>202</v>
      </c>
      <c r="E167" s="1561">
        <f t="shared" si="4"/>
        <v>186</v>
      </c>
      <c r="F167" s="1561">
        <f t="shared" si="4"/>
        <v>181</v>
      </c>
      <c r="G167" s="1561">
        <f t="shared" si="4"/>
        <v>125</v>
      </c>
      <c r="H167" s="1562">
        <f t="shared" si="4"/>
        <v>40</v>
      </c>
      <c r="I167" s="1561">
        <f t="shared" si="4"/>
        <v>39</v>
      </c>
      <c r="J167" s="1561">
        <f t="shared" si="4"/>
        <v>33</v>
      </c>
      <c r="K167" s="1561">
        <f t="shared" si="4"/>
        <v>19</v>
      </c>
      <c r="L167" s="1562">
        <f t="shared" si="4"/>
        <v>183</v>
      </c>
      <c r="M167" s="1561">
        <f t="shared" si="4"/>
        <v>179</v>
      </c>
      <c r="N167" s="1561">
        <f t="shared" si="4"/>
        <v>164</v>
      </c>
      <c r="O167" s="1561">
        <f t="shared" si="4"/>
        <v>131</v>
      </c>
      <c r="P167" s="903"/>
      <c r="Q167" s="903"/>
    </row>
    <row r="168" spans="3:17" ht="12.75" x14ac:dyDescent="0.2">
      <c r="C168" s="1556" t="s">
        <v>5338</v>
      </c>
      <c r="D168" s="1561">
        <f t="shared" ref="D168:O168" si="5">+D175+D182</f>
        <v>105</v>
      </c>
      <c r="E168" s="1561">
        <f t="shared" si="5"/>
        <v>130</v>
      </c>
      <c r="F168" s="1561">
        <f t="shared" si="5"/>
        <v>166</v>
      </c>
      <c r="G168" s="1561">
        <f t="shared" si="5"/>
        <v>158</v>
      </c>
      <c r="H168" s="1562">
        <f t="shared" si="5"/>
        <v>12</v>
      </c>
      <c r="I168" s="1561">
        <f t="shared" si="5"/>
        <v>21</v>
      </c>
      <c r="J168" s="1561">
        <f t="shared" si="5"/>
        <v>35</v>
      </c>
      <c r="K168" s="1561">
        <f t="shared" si="5"/>
        <v>41</v>
      </c>
      <c r="L168" s="1562">
        <f t="shared" si="5"/>
        <v>106</v>
      </c>
      <c r="M168" s="1561">
        <f t="shared" si="5"/>
        <v>141</v>
      </c>
      <c r="N168" s="1561">
        <f t="shared" si="5"/>
        <v>143</v>
      </c>
      <c r="O168" s="1561">
        <f t="shared" si="5"/>
        <v>165</v>
      </c>
      <c r="P168" s="903"/>
      <c r="Q168" s="903"/>
    </row>
    <row r="169" spans="3:17" ht="12.75" x14ac:dyDescent="0.2">
      <c r="C169" s="1556" t="s">
        <v>5339</v>
      </c>
      <c r="D169" s="1561">
        <f t="shared" ref="D169:O169" si="6">+D176+D183</f>
        <v>43</v>
      </c>
      <c r="E169" s="1561">
        <f t="shared" si="6"/>
        <v>50</v>
      </c>
      <c r="F169" s="1561">
        <f t="shared" si="6"/>
        <v>50</v>
      </c>
      <c r="G169" s="1561">
        <f t="shared" si="6"/>
        <v>111</v>
      </c>
      <c r="H169" s="1562">
        <f t="shared" si="6"/>
        <v>2</v>
      </c>
      <c r="I169" s="1561">
        <f t="shared" si="6"/>
        <v>9</v>
      </c>
      <c r="J169" s="1561">
        <f t="shared" si="6"/>
        <v>7</v>
      </c>
      <c r="K169" s="1561">
        <f t="shared" si="6"/>
        <v>10</v>
      </c>
      <c r="L169" s="1562">
        <f t="shared" si="6"/>
        <v>41</v>
      </c>
      <c r="M169" s="1561">
        <f t="shared" si="6"/>
        <v>72</v>
      </c>
      <c r="N169" s="1561">
        <f t="shared" si="6"/>
        <v>79</v>
      </c>
      <c r="O169" s="1561">
        <f t="shared" si="6"/>
        <v>83</v>
      </c>
      <c r="P169" s="903"/>
      <c r="Q169" s="903"/>
    </row>
    <row r="170" spans="3:17" ht="12.75" x14ac:dyDescent="0.2">
      <c r="C170" s="1556"/>
      <c r="D170" s="1561"/>
      <c r="E170" s="1561"/>
      <c r="F170" s="1561"/>
      <c r="G170" s="1561"/>
      <c r="H170" s="1562"/>
      <c r="I170" s="1561"/>
      <c r="J170" s="1561"/>
      <c r="K170" s="1561"/>
      <c r="L170" s="1562"/>
      <c r="M170" s="1561"/>
      <c r="N170" s="1561"/>
      <c r="O170" s="1561"/>
      <c r="P170" s="903"/>
      <c r="Q170" s="903"/>
    </row>
    <row r="171" spans="3:17" ht="12.75" x14ac:dyDescent="0.2">
      <c r="C171" s="1553" t="s">
        <v>5340</v>
      </c>
      <c r="D171" s="1558">
        <f t="shared" ref="D171:O171" si="7">SUM(D172:D176)</f>
        <v>269</v>
      </c>
      <c r="E171" s="1558">
        <f t="shared" si="7"/>
        <v>298</v>
      </c>
      <c r="F171" s="1558">
        <f t="shared" si="7"/>
        <v>304</v>
      </c>
      <c r="G171" s="1558">
        <f t="shared" si="7"/>
        <v>301</v>
      </c>
      <c r="H171" s="1559">
        <f t="shared" si="7"/>
        <v>74</v>
      </c>
      <c r="I171" s="1558">
        <f t="shared" si="7"/>
        <v>72</v>
      </c>
      <c r="J171" s="1558">
        <f t="shared" si="7"/>
        <v>71</v>
      </c>
      <c r="K171" s="1558">
        <f t="shared" si="7"/>
        <v>69</v>
      </c>
      <c r="L171" s="1559">
        <f t="shared" si="7"/>
        <v>332</v>
      </c>
      <c r="M171" s="1558">
        <f t="shared" si="7"/>
        <v>337</v>
      </c>
      <c r="N171" s="1558">
        <f t="shared" si="7"/>
        <v>342</v>
      </c>
      <c r="O171" s="1558">
        <f t="shared" si="7"/>
        <v>306</v>
      </c>
      <c r="P171" s="903"/>
      <c r="Q171" s="903"/>
    </row>
    <row r="172" spans="3:17" ht="12.75" x14ac:dyDescent="0.2">
      <c r="C172" s="1556" t="s">
        <v>5335</v>
      </c>
      <c r="D172" s="1561">
        <v>17</v>
      </c>
      <c r="E172" s="1561">
        <v>18</v>
      </c>
      <c r="F172" s="1561">
        <v>17</v>
      </c>
      <c r="G172" s="1561">
        <v>16</v>
      </c>
      <c r="H172" s="1562">
        <v>2</v>
      </c>
      <c r="I172" s="1561">
        <v>3</v>
      </c>
      <c r="J172" s="1561">
        <v>0</v>
      </c>
      <c r="K172" s="1561">
        <v>1</v>
      </c>
      <c r="L172" s="1562">
        <v>15</v>
      </c>
      <c r="M172" s="1561">
        <v>11</v>
      </c>
      <c r="N172" s="1561">
        <v>17</v>
      </c>
      <c r="O172" s="1561">
        <v>20</v>
      </c>
      <c r="P172" s="903"/>
      <c r="Q172" s="903"/>
    </row>
    <row r="173" spans="3:17" ht="12.75" x14ac:dyDescent="0.2">
      <c r="C173" s="1556" t="s">
        <v>5336</v>
      </c>
      <c r="D173" s="1561">
        <v>55</v>
      </c>
      <c r="E173" s="1561">
        <v>52</v>
      </c>
      <c r="F173" s="1561">
        <v>44</v>
      </c>
      <c r="G173" s="1561">
        <v>46</v>
      </c>
      <c r="H173" s="1562">
        <v>22</v>
      </c>
      <c r="I173" s="1561">
        <v>5</v>
      </c>
      <c r="J173" s="1561">
        <v>5</v>
      </c>
      <c r="K173" s="1561">
        <v>9</v>
      </c>
      <c r="L173" s="1562">
        <v>80</v>
      </c>
      <c r="M173" s="1561">
        <v>41</v>
      </c>
      <c r="N173" s="1561">
        <v>40</v>
      </c>
      <c r="O173" s="1561">
        <v>34</v>
      </c>
      <c r="P173" s="903"/>
      <c r="Q173" s="903"/>
    </row>
    <row r="174" spans="3:17" ht="12.75" x14ac:dyDescent="0.2">
      <c r="C174" s="1556" t="s">
        <v>5337</v>
      </c>
      <c r="D174" s="1561">
        <v>110</v>
      </c>
      <c r="E174" s="1561">
        <v>114</v>
      </c>
      <c r="F174" s="1561">
        <v>109</v>
      </c>
      <c r="G174" s="1561">
        <v>74</v>
      </c>
      <c r="H174" s="1562">
        <v>37</v>
      </c>
      <c r="I174" s="1561">
        <v>35</v>
      </c>
      <c r="J174" s="1561">
        <v>28</v>
      </c>
      <c r="K174" s="1561">
        <v>16</v>
      </c>
      <c r="L174" s="1562">
        <v>130</v>
      </c>
      <c r="M174" s="1561">
        <v>132</v>
      </c>
      <c r="N174" s="1561">
        <v>119</v>
      </c>
      <c r="O174" s="1561">
        <v>82</v>
      </c>
      <c r="P174" s="903"/>
      <c r="Q174" s="903"/>
    </row>
    <row r="175" spans="3:17" ht="12.75" x14ac:dyDescent="0.2">
      <c r="C175" s="1556" t="s">
        <v>5338</v>
      </c>
      <c r="D175" s="1561">
        <v>60</v>
      </c>
      <c r="E175" s="1561">
        <v>77</v>
      </c>
      <c r="F175" s="1561">
        <v>100</v>
      </c>
      <c r="G175" s="1561">
        <v>96</v>
      </c>
      <c r="H175" s="1562">
        <v>11</v>
      </c>
      <c r="I175" s="1561">
        <v>21</v>
      </c>
      <c r="J175" s="1561">
        <v>32</v>
      </c>
      <c r="K175" s="1561">
        <v>34</v>
      </c>
      <c r="L175" s="1562">
        <v>72</v>
      </c>
      <c r="M175" s="1561">
        <v>94</v>
      </c>
      <c r="N175" s="1561">
        <v>105</v>
      </c>
      <c r="O175" s="1561">
        <v>111</v>
      </c>
      <c r="P175" s="903"/>
      <c r="Q175" s="903"/>
    </row>
    <row r="176" spans="3:17" ht="12.75" x14ac:dyDescent="0.2">
      <c r="C176" s="1556" t="s">
        <v>5339</v>
      </c>
      <c r="D176" s="1561">
        <v>27</v>
      </c>
      <c r="E176" s="1561">
        <v>37</v>
      </c>
      <c r="F176" s="1561">
        <v>34</v>
      </c>
      <c r="G176" s="1561">
        <v>69</v>
      </c>
      <c r="H176" s="1562">
        <v>2</v>
      </c>
      <c r="I176" s="1561">
        <v>8</v>
      </c>
      <c r="J176" s="1561">
        <v>6</v>
      </c>
      <c r="K176" s="1561">
        <v>9</v>
      </c>
      <c r="L176" s="1562">
        <v>35</v>
      </c>
      <c r="M176" s="1561">
        <v>59</v>
      </c>
      <c r="N176" s="1561">
        <v>61</v>
      </c>
      <c r="O176" s="1561">
        <v>59</v>
      </c>
      <c r="P176" s="903"/>
      <c r="Q176" s="903"/>
    </row>
    <row r="177" spans="3:17" ht="12.75" x14ac:dyDescent="0.2">
      <c r="C177" s="1556"/>
      <c r="D177" s="1561"/>
      <c r="E177" s="1561"/>
      <c r="F177" s="1561"/>
      <c r="G177" s="1561"/>
      <c r="H177" s="1562"/>
      <c r="I177" s="1561"/>
      <c r="J177" s="1561"/>
      <c r="K177" s="1561"/>
      <c r="L177" s="1562"/>
      <c r="M177" s="1561"/>
      <c r="N177" s="1561"/>
      <c r="O177" s="1561"/>
      <c r="P177" s="903"/>
      <c r="Q177" s="903"/>
    </row>
    <row r="178" spans="3:17" ht="12.75" x14ac:dyDescent="0.2">
      <c r="C178" s="1553" t="s">
        <v>5341</v>
      </c>
      <c r="D178" s="1558">
        <f t="shared" ref="D178:O178" si="8">SUM(D179:D183)</f>
        <v>232</v>
      </c>
      <c r="E178" s="1558">
        <f t="shared" si="8"/>
        <v>205</v>
      </c>
      <c r="F178" s="1558">
        <f t="shared" si="8"/>
        <v>191</v>
      </c>
      <c r="G178" s="1558">
        <f t="shared" si="8"/>
        <v>204</v>
      </c>
      <c r="H178" s="1559">
        <f t="shared" si="8"/>
        <v>7</v>
      </c>
      <c r="I178" s="1558">
        <f t="shared" si="8"/>
        <v>9</v>
      </c>
      <c r="J178" s="1558">
        <f t="shared" si="8"/>
        <v>10</v>
      </c>
      <c r="K178" s="1558">
        <f t="shared" si="8"/>
        <v>12</v>
      </c>
      <c r="L178" s="1559">
        <f t="shared" si="8"/>
        <v>132</v>
      </c>
      <c r="M178" s="1558">
        <f t="shared" si="8"/>
        <v>132</v>
      </c>
      <c r="N178" s="1558">
        <f t="shared" si="8"/>
        <v>128</v>
      </c>
      <c r="O178" s="1558">
        <f t="shared" si="8"/>
        <v>174</v>
      </c>
      <c r="P178" s="903"/>
      <c r="Q178" s="903"/>
    </row>
    <row r="179" spans="3:17" ht="12.75" x14ac:dyDescent="0.2">
      <c r="C179" s="1556" t="s">
        <v>5335</v>
      </c>
      <c r="D179" s="1561">
        <v>27</v>
      </c>
      <c r="E179" s="1561">
        <v>22</v>
      </c>
      <c r="F179" s="1560">
        <v>11</v>
      </c>
      <c r="G179" s="1561">
        <v>12</v>
      </c>
      <c r="H179" s="1562">
        <v>0</v>
      </c>
      <c r="I179" s="1561">
        <v>0</v>
      </c>
      <c r="J179" s="1560">
        <v>0</v>
      </c>
      <c r="K179" s="1560">
        <v>0</v>
      </c>
      <c r="L179" s="1563">
        <v>7</v>
      </c>
      <c r="M179" s="1561">
        <v>9</v>
      </c>
      <c r="N179" s="1560">
        <v>7</v>
      </c>
      <c r="O179" s="1560">
        <v>12</v>
      </c>
      <c r="P179" s="903"/>
      <c r="Q179" s="903"/>
    </row>
    <row r="180" spans="3:17" ht="12.75" x14ac:dyDescent="0.2">
      <c r="C180" s="1556" t="s">
        <v>5336</v>
      </c>
      <c r="D180" s="1561">
        <v>52</v>
      </c>
      <c r="E180" s="1561">
        <v>45</v>
      </c>
      <c r="F180" s="1560">
        <v>26</v>
      </c>
      <c r="G180" s="1561">
        <v>37</v>
      </c>
      <c r="H180" s="1562">
        <v>3</v>
      </c>
      <c r="I180" s="1561">
        <v>4</v>
      </c>
      <c r="J180" s="1560">
        <v>1</v>
      </c>
      <c r="K180" s="1560">
        <v>1</v>
      </c>
      <c r="L180" s="1563">
        <v>32</v>
      </c>
      <c r="M180" s="1561">
        <v>16</v>
      </c>
      <c r="N180" s="1560">
        <v>20</v>
      </c>
      <c r="O180" s="1560">
        <v>35</v>
      </c>
      <c r="P180" s="903"/>
      <c r="Q180" s="903"/>
    </row>
    <row r="181" spans="3:17" ht="12.75" x14ac:dyDescent="0.2">
      <c r="C181" s="1556" t="s">
        <v>5337</v>
      </c>
      <c r="D181" s="1561">
        <v>92</v>
      </c>
      <c r="E181" s="1561">
        <v>72</v>
      </c>
      <c r="F181" s="1560">
        <v>72</v>
      </c>
      <c r="G181" s="1561">
        <v>51</v>
      </c>
      <c r="H181" s="1562">
        <v>3</v>
      </c>
      <c r="I181" s="1561">
        <v>4</v>
      </c>
      <c r="J181" s="1560">
        <v>5</v>
      </c>
      <c r="K181" s="1560">
        <v>3</v>
      </c>
      <c r="L181" s="1563">
        <v>53</v>
      </c>
      <c r="M181" s="1561">
        <v>47</v>
      </c>
      <c r="N181" s="1560">
        <v>45</v>
      </c>
      <c r="O181" s="1560">
        <v>49</v>
      </c>
      <c r="P181" s="903"/>
      <c r="Q181" s="903"/>
    </row>
    <row r="182" spans="3:17" ht="12.75" x14ac:dyDescent="0.2">
      <c r="C182" s="1556" t="s">
        <v>5338</v>
      </c>
      <c r="D182" s="1561">
        <v>45</v>
      </c>
      <c r="E182" s="1561">
        <v>53</v>
      </c>
      <c r="F182" s="1560">
        <v>66</v>
      </c>
      <c r="G182" s="1561">
        <v>62</v>
      </c>
      <c r="H182" s="1562">
        <v>1</v>
      </c>
      <c r="I182" s="1561">
        <v>0</v>
      </c>
      <c r="J182" s="1560">
        <v>3</v>
      </c>
      <c r="K182" s="1560">
        <v>7</v>
      </c>
      <c r="L182" s="1563">
        <v>34</v>
      </c>
      <c r="M182" s="1561">
        <v>47</v>
      </c>
      <c r="N182" s="1560">
        <v>38</v>
      </c>
      <c r="O182" s="1560">
        <v>54</v>
      </c>
      <c r="P182" s="903"/>
      <c r="Q182" s="903"/>
    </row>
    <row r="183" spans="3:17" ht="12.75" x14ac:dyDescent="0.2">
      <c r="C183" s="1565" t="s">
        <v>5339</v>
      </c>
      <c r="D183" s="1567">
        <v>16</v>
      </c>
      <c r="E183" s="1567">
        <v>13</v>
      </c>
      <c r="F183" s="1568">
        <v>16</v>
      </c>
      <c r="G183" s="1567">
        <v>42</v>
      </c>
      <c r="H183" s="1569">
        <v>0</v>
      </c>
      <c r="I183" s="1567">
        <v>1</v>
      </c>
      <c r="J183" s="1568">
        <v>1</v>
      </c>
      <c r="K183" s="1568">
        <v>1</v>
      </c>
      <c r="L183" s="1570">
        <v>6</v>
      </c>
      <c r="M183" s="1567">
        <v>13</v>
      </c>
      <c r="N183" s="1568">
        <v>18</v>
      </c>
      <c r="O183" s="1568">
        <v>24</v>
      </c>
      <c r="P183" s="903"/>
      <c r="Q183" s="903"/>
    </row>
    <row r="184" spans="3:17" ht="12.75" x14ac:dyDescent="0.2">
      <c r="C184" s="1492"/>
      <c r="D184" s="1492"/>
      <c r="E184" s="1492"/>
      <c r="F184" s="1492"/>
      <c r="G184" s="1542"/>
      <c r="H184" s="1492"/>
      <c r="I184" s="1492"/>
      <c r="J184" s="1492"/>
      <c r="K184" s="1492"/>
      <c r="L184" s="1551"/>
      <c r="M184" s="1492"/>
      <c r="N184" s="1492"/>
      <c r="O184" s="1492"/>
      <c r="P184" s="903"/>
      <c r="Q184" s="903"/>
    </row>
    <row r="185" spans="3:17" ht="12.75" x14ac:dyDescent="0.2">
      <c r="C185" s="1535" t="s">
        <v>5250</v>
      </c>
      <c r="D185" s="1492"/>
      <c r="E185" s="1492"/>
      <c r="F185" s="1492"/>
      <c r="G185" s="1542"/>
      <c r="H185" s="1564"/>
      <c r="I185" s="1564"/>
      <c r="J185" s="1492"/>
      <c r="K185" s="1492"/>
      <c r="L185" s="1564"/>
      <c r="M185" s="1564"/>
      <c r="N185" s="1492"/>
      <c r="O185" s="1492"/>
      <c r="P185" s="903"/>
      <c r="Q185" s="903"/>
    </row>
    <row r="186" spans="3:17" x14ac:dyDescent="0.2">
      <c r="C186" s="903"/>
      <c r="D186" s="903"/>
      <c r="E186" s="903"/>
      <c r="F186" s="903"/>
      <c r="G186" s="903"/>
      <c r="H186" s="903"/>
      <c r="I186" s="903"/>
      <c r="J186" s="903"/>
      <c r="K186" s="903"/>
      <c r="L186" s="903"/>
      <c r="M186" s="903"/>
      <c r="N186" s="903"/>
      <c r="O186" s="903"/>
      <c r="P186" s="903"/>
      <c r="Q186" s="903"/>
    </row>
    <row r="187" spans="3:17" x14ac:dyDescent="0.2">
      <c r="C187" s="903"/>
      <c r="D187" s="903"/>
      <c r="E187" s="903"/>
      <c r="F187" s="903"/>
      <c r="G187" s="903"/>
      <c r="H187" s="903"/>
      <c r="I187" s="903"/>
      <c r="J187" s="903"/>
      <c r="K187" s="903"/>
      <c r="L187" s="903"/>
      <c r="M187" s="903"/>
      <c r="N187" s="903"/>
      <c r="O187" s="903"/>
      <c r="P187" s="903"/>
      <c r="Q187" s="903"/>
    </row>
    <row r="188" spans="3:17" x14ac:dyDescent="0.2">
      <c r="C188" s="903"/>
      <c r="D188" s="903"/>
      <c r="E188" s="903"/>
      <c r="F188" s="903"/>
      <c r="G188" s="903"/>
      <c r="H188" s="903"/>
      <c r="I188" s="903"/>
      <c r="J188" s="903"/>
      <c r="K188" s="903"/>
      <c r="L188" s="903"/>
      <c r="M188" s="903"/>
      <c r="N188" s="903"/>
      <c r="O188" s="903"/>
      <c r="P188" s="903"/>
      <c r="Q188" s="903"/>
    </row>
    <row r="189" spans="3:17" x14ac:dyDescent="0.2">
      <c r="C189" s="903"/>
      <c r="D189" s="903"/>
      <c r="E189" s="903"/>
      <c r="F189" s="903"/>
      <c r="G189" s="903"/>
      <c r="H189" s="903"/>
      <c r="I189" s="903"/>
      <c r="J189" s="903"/>
      <c r="K189" s="903"/>
      <c r="L189" s="903"/>
      <c r="M189" s="903"/>
      <c r="N189" s="903"/>
      <c r="O189" s="903"/>
      <c r="P189" s="903"/>
      <c r="Q189" s="903"/>
    </row>
    <row r="190" spans="3:17" x14ac:dyDescent="0.2">
      <c r="C190" s="903"/>
      <c r="D190" s="903"/>
      <c r="E190" s="903"/>
      <c r="F190" s="903"/>
      <c r="G190" s="903"/>
      <c r="H190" s="903"/>
      <c r="I190" s="903"/>
      <c r="J190" s="903"/>
      <c r="K190" s="903"/>
      <c r="L190" s="903"/>
      <c r="M190" s="903"/>
      <c r="N190" s="903"/>
      <c r="O190" s="903"/>
      <c r="P190" s="903"/>
      <c r="Q190" s="903"/>
    </row>
    <row r="191" spans="3:17" x14ac:dyDescent="0.2">
      <c r="C191" s="903"/>
      <c r="D191" s="903"/>
      <c r="E191" s="903"/>
      <c r="F191" s="903"/>
      <c r="G191" s="903"/>
      <c r="H191" s="903"/>
      <c r="I191" s="903"/>
      <c r="J191" s="903"/>
      <c r="K191" s="903"/>
      <c r="L191" s="903"/>
      <c r="M191" s="903"/>
      <c r="N191" s="903"/>
      <c r="O191" s="903"/>
      <c r="P191" s="903"/>
      <c r="Q191" s="903"/>
    </row>
    <row r="192" spans="3:17" x14ac:dyDescent="0.2">
      <c r="C192" s="903"/>
      <c r="D192" s="903"/>
      <c r="E192" s="903"/>
      <c r="F192" s="903"/>
      <c r="G192" s="903"/>
      <c r="H192" s="903"/>
      <c r="I192" s="903"/>
      <c r="J192" s="903"/>
      <c r="K192" s="903"/>
      <c r="L192" s="903"/>
      <c r="M192" s="903"/>
      <c r="N192" s="903"/>
      <c r="O192" s="903"/>
      <c r="P192" s="903"/>
      <c r="Q192" s="903"/>
    </row>
    <row r="193" spans="3:17" x14ac:dyDescent="0.2">
      <c r="C193" s="903"/>
      <c r="D193" s="903"/>
      <c r="E193" s="903"/>
      <c r="F193" s="903"/>
      <c r="G193" s="903"/>
      <c r="H193" s="903"/>
      <c r="I193" s="903"/>
      <c r="J193" s="903"/>
      <c r="K193" s="903"/>
      <c r="L193" s="903"/>
      <c r="M193" s="903"/>
      <c r="N193" s="903"/>
      <c r="O193" s="903"/>
      <c r="P193" s="903"/>
      <c r="Q193" s="903"/>
    </row>
    <row r="194" spans="3:17" x14ac:dyDescent="0.2">
      <c r="C194" s="903"/>
      <c r="D194" s="903"/>
      <c r="E194" s="903"/>
      <c r="F194" s="903"/>
      <c r="G194" s="903"/>
      <c r="H194" s="903"/>
      <c r="I194" s="903"/>
      <c r="J194" s="903"/>
      <c r="K194" s="903"/>
      <c r="L194" s="903"/>
      <c r="M194" s="903"/>
      <c r="N194" s="903"/>
      <c r="O194" s="903"/>
      <c r="P194" s="903"/>
      <c r="Q194" s="903"/>
    </row>
    <row r="195" spans="3:17" x14ac:dyDescent="0.2">
      <c r="C195" s="903"/>
      <c r="D195" s="903"/>
      <c r="E195" s="903"/>
      <c r="F195" s="903"/>
      <c r="G195" s="903"/>
      <c r="H195" s="903"/>
      <c r="I195" s="903"/>
      <c r="J195" s="903"/>
      <c r="K195" s="903"/>
      <c r="L195" s="903"/>
      <c r="M195" s="903"/>
      <c r="N195" s="903"/>
      <c r="O195" s="903"/>
      <c r="P195" s="903"/>
      <c r="Q195" s="903"/>
    </row>
    <row r="196" spans="3:17" x14ac:dyDescent="0.2">
      <c r="C196" s="903"/>
      <c r="D196" s="903"/>
      <c r="E196" s="903"/>
      <c r="F196" s="903"/>
      <c r="G196" s="903"/>
      <c r="H196" s="903"/>
      <c r="I196" s="903"/>
      <c r="J196" s="903"/>
      <c r="K196" s="903"/>
      <c r="L196" s="903"/>
      <c r="M196" s="903"/>
      <c r="N196" s="903"/>
      <c r="O196" s="903"/>
      <c r="P196" s="903"/>
      <c r="Q196" s="903"/>
    </row>
    <row r="197" spans="3:17" x14ac:dyDescent="0.2">
      <c r="C197" s="903"/>
      <c r="D197" s="903"/>
      <c r="E197" s="903"/>
      <c r="F197" s="903"/>
      <c r="G197" s="903"/>
      <c r="H197" s="903"/>
      <c r="I197" s="903"/>
      <c r="J197" s="903"/>
      <c r="K197" s="903"/>
      <c r="L197" s="903"/>
      <c r="M197" s="903"/>
      <c r="N197" s="903"/>
      <c r="O197" s="903"/>
      <c r="P197" s="903"/>
      <c r="Q197" s="903"/>
    </row>
    <row r="198" spans="3:17" x14ac:dyDescent="0.2">
      <c r="C198" s="903"/>
      <c r="D198" s="903"/>
      <c r="E198" s="903"/>
      <c r="F198" s="903"/>
      <c r="G198" s="903"/>
      <c r="H198" s="903"/>
      <c r="I198" s="903"/>
      <c r="J198" s="903"/>
      <c r="K198" s="903"/>
      <c r="L198" s="903"/>
      <c r="M198" s="903"/>
      <c r="N198" s="903"/>
      <c r="O198" s="903"/>
      <c r="P198" s="903"/>
      <c r="Q198" s="903"/>
    </row>
    <row r="199" spans="3:17" x14ac:dyDescent="0.2">
      <c r="C199" s="903"/>
      <c r="D199" s="903"/>
      <c r="E199" s="903"/>
      <c r="F199" s="903"/>
      <c r="G199" s="903"/>
      <c r="H199" s="903"/>
      <c r="I199" s="903"/>
      <c r="J199" s="903"/>
      <c r="K199" s="903"/>
      <c r="L199" s="903"/>
      <c r="M199" s="903"/>
      <c r="N199" s="903"/>
      <c r="O199" s="903"/>
      <c r="P199" s="903"/>
      <c r="Q199" s="903"/>
    </row>
    <row r="200" spans="3:17" x14ac:dyDescent="0.2">
      <c r="C200" s="903"/>
      <c r="D200" s="903"/>
      <c r="E200" s="903"/>
      <c r="F200" s="903"/>
      <c r="G200" s="903"/>
      <c r="H200" s="903"/>
      <c r="I200" s="903"/>
      <c r="J200" s="903"/>
      <c r="K200" s="903"/>
      <c r="L200" s="903"/>
      <c r="M200" s="903"/>
      <c r="N200" s="903"/>
      <c r="O200" s="903"/>
      <c r="P200" s="903"/>
      <c r="Q200" s="903"/>
    </row>
    <row r="201" spans="3:17" x14ac:dyDescent="0.2">
      <c r="C201" s="903"/>
      <c r="D201" s="903"/>
      <c r="E201" s="903"/>
      <c r="F201" s="903"/>
      <c r="G201" s="903"/>
      <c r="H201" s="903"/>
      <c r="I201" s="903"/>
      <c r="J201" s="903"/>
      <c r="K201" s="903"/>
      <c r="L201" s="903"/>
      <c r="M201" s="903"/>
      <c r="N201" s="903"/>
      <c r="O201" s="903"/>
      <c r="P201" s="903"/>
      <c r="Q201" s="903"/>
    </row>
    <row r="202" spans="3:17" x14ac:dyDescent="0.2">
      <c r="C202" s="903"/>
      <c r="D202" s="903"/>
      <c r="E202" s="903"/>
      <c r="F202" s="903"/>
      <c r="G202" s="903"/>
      <c r="H202" s="903"/>
      <c r="I202" s="903"/>
      <c r="J202" s="903"/>
      <c r="K202" s="903"/>
      <c r="L202" s="903"/>
      <c r="M202" s="903"/>
      <c r="N202" s="903"/>
      <c r="O202" s="903"/>
      <c r="P202" s="903"/>
      <c r="Q202" s="903"/>
    </row>
    <row r="203" spans="3:17" x14ac:dyDescent="0.2">
      <c r="C203" s="903"/>
      <c r="D203" s="903"/>
      <c r="E203" s="903"/>
      <c r="F203" s="903"/>
      <c r="G203" s="903"/>
      <c r="H203" s="903"/>
      <c r="I203" s="903"/>
      <c r="J203" s="903"/>
      <c r="K203" s="903"/>
      <c r="L203" s="903"/>
      <c r="M203" s="903"/>
      <c r="N203" s="903"/>
      <c r="O203" s="903"/>
      <c r="P203" s="903"/>
      <c r="Q203" s="903"/>
    </row>
    <row r="204" spans="3:17" x14ac:dyDescent="0.2">
      <c r="C204" s="903"/>
      <c r="D204" s="903"/>
      <c r="E204" s="903"/>
      <c r="F204" s="903"/>
      <c r="G204" s="903"/>
      <c r="H204" s="903"/>
      <c r="I204" s="903"/>
      <c r="J204" s="903"/>
      <c r="K204" s="903"/>
      <c r="L204" s="903"/>
      <c r="M204" s="903"/>
      <c r="N204" s="903"/>
      <c r="O204" s="903"/>
      <c r="P204" s="903"/>
      <c r="Q204" s="903"/>
    </row>
    <row r="205" spans="3:17" x14ac:dyDescent="0.2">
      <c r="C205" s="903"/>
      <c r="D205" s="903"/>
      <c r="E205" s="903"/>
      <c r="F205" s="903"/>
      <c r="G205" s="903"/>
      <c r="H205" s="903"/>
      <c r="I205" s="903"/>
      <c r="J205" s="903"/>
      <c r="K205" s="903"/>
      <c r="L205" s="903"/>
      <c r="M205" s="903"/>
      <c r="N205" s="903"/>
      <c r="O205" s="903"/>
      <c r="P205" s="903"/>
      <c r="Q205" s="903"/>
    </row>
    <row r="206" spans="3:17" x14ac:dyDescent="0.2">
      <c r="C206" s="903"/>
      <c r="D206" s="903"/>
      <c r="E206" s="903"/>
      <c r="F206" s="903"/>
      <c r="G206" s="903"/>
      <c r="H206" s="903"/>
      <c r="I206" s="903"/>
      <c r="J206" s="903"/>
      <c r="K206" s="903"/>
      <c r="L206" s="903"/>
      <c r="M206" s="903"/>
      <c r="N206" s="903"/>
      <c r="O206" s="903"/>
      <c r="P206" s="903"/>
      <c r="Q206" s="903"/>
    </row>
    <row r="207" spans="3:17" x14ac:dyDescent="0.2">
      <c r="C207" s="903"/>
      <c r="D207" s="903"/>
      <c r="E207" s="903"/>
      <c r="F207" s="903"/>
      <c r="G207" s="903"/>
      <c r="H207" s="903"/>
      <c r="I207" s="903"/>
      <c r="J207" s="903"/>
      <c r="K207" s="903"/>
      <c r="L207" s="903"/>
      <c r="M207" s="903"/>
      <c r="N207" s="903"/>
      <c r="O207" s="903"/>
      <c r="P207" s="903"/>
      <c r="Q207" s="903"/>
    </row>
    <row r="208" spans="3:17" x14ac:dyDescent="0.2">
      <c r="C208" s="903"/>
      <c r="D208" s="903"/>
      <c r="E208" s="903"/>
      <c r="F208" s="903"/>
      <c r="G208" s="903"/>
      <c r="H208" s="903"/>
      <c r="I208" s="903"/>
      <c r="J208" s="903"/>
      <c r="K208" s="903"/>
      <c r="L208" s="903"/>
      <c r="M208" s="903"/>
      <c r="N208" s="903"/>
      <c r="O208" s="903"/>
      <c r="P208" s="903"/>
      <c r="Q208" s="903"/>
    </row>
    <row r="209" spans="3:17" x14ac:dyDescent="0.2">
      <c r="C209" s="903"/>
      <c r="D209" s="903"/>
      <c r="E209" s="903"/>
      <c r="F209" s="903"/>
      <c r="G209" s="903"/>
      <c r="H209" s="903"/>
      <c r="I209" s="903"/>
      <c r="J209" s="903"/>
      <c r="K209" s="903"/>
      <c r="L209" s="903"/>
      <c r="M209" s="903"/>
      <c r="N209" s="903"/>
      <c r="O209" s="903"/>
      <c r="P209" s="903"/>
      <c r="Q209" s="903"/>
    </row>
    <row r="210" spans="3:17" x14ac:dyDescent="0.2">
      <c r="C210" s="903"/>
      <c r="D210" s="903"/>
      <c r="E210" s="903"/>
      <c r="F210" s="903"/>
      <c r="G210" s="903"/>
      <c r="H210" s="903"/>
      <c r="I210" s="903"/>
      <c r="J210" s="903"/>
      <c r="K210" s="903"/>
      <c r="L210" s="903"/>
      <c r="M210" s="903"/>
      <c r="N210" s="903"/>
      <c r="O210" s="903"/>
      <c r="P210" s="903"/>
      <c r="Q210" s="903"/>
    </row>
    <row r="211" spans="3:17" x14ac:dyDescent="0.2">
      <c r="C211" s="903"/>
      <c r="D211" s="903"/>
      <c r="E211" s="903"/>
      <c r="F211" s="903"/>
      <c r="G211" s="903"/>
      <c r="H211" s="903"/>
      <c r="I211" s="903"/>
      <c r="J211" s="903"/>
      <c r="K211" s="903"/>
      <c r="L211" s="903"/>
      <c r="M211" s="903"/>
      <c r="N211" s="903"/>
      <c r="O211" s="903"/>
      <c r="P211" s="903"/>
      <c r="Q211" s="903"/>
    </row>
    <row r="212" spans="3:17" x14ac:dyDescent="0.2">
      <c r="C212" s="903"/>
      <c r="D212" s="903"/>
      <c r="E212" s="903"/>
      <c r="F212" s="903"/>
      <c r="G212" s="903"/>
      <c r="H212" s="903"/>
      <c r="I212" s="903"/>
      <c r="J212" s="903"/>
      <c r="K212" s="903"/>
      <c r="L212" s="903"/>
      <c r="M212" s="903"/>
      <c r="N212" s="903"/>
      <c r="O212" s="903"/>
      <c r="P212" s="903"/>
      <c r="Q212" s="903"/>
    </row>
    <row r="213" spans="3:17" x14ac:dyDescent="0.2">
      <c r="C213" s="903"/>
      <c r="D213" s="903"/>
      <c r="E213" s="903"/>
      <c r="F213" s="903"/>
      <c r="G213" s="903"/>
      <c r="H213" s="903"/>
      <c r="I213" s="903"/>
      <c r="J213" s="903"/>
      <c r="K213" s="903"/>
      <c r="L213" s="903"/>
      <c r="M213" s="903"/>
      <c r="N213" s="903"/>
      <c r="O213" s="903"/>
      <c r="P213" s="903"/>
      <c r="Q213" s="903"/>
    </row>
    <row r="214" spans="3:17" x14ac:dyDescent="0.2">
      <c r="C214" s="903"/>
      <c r="D214" s="903"/>
      <c r="E214" s="903"/>
      <c r="F214" s="903"/>
      <c r="G214" s="903"/>
      <c r="H214" s="903"/>
      <c r="I214" s="903"/>
      <c r="J214" s="903"/>
      <c r="K214" s="903"/>
      <c r="L214" s="903"/>
      <c r="M214" s="903"/>
      <c r="N214" s="903"/>
      <c r="O214" s="903"/>
      <c r="P214" s="903"/>
      <c r="Q214" s="903"/>
    </row>
    <row r="215" spans="3:17" x14ac:dyDescent="0.2">
      <c r="C215" s="903"/>
      <c r="D215" s="903"/>
      <c r="E215" s="903"/>
      <c r="F215" s="903"/>
      <c r="G215" s="903"/>
      <c r="H215" s="903"/>
      <c r="I215" s="903"/>
      <c r="J215" s="903"/>
      <c r="K215" s="903"/>
      <c r="L215" s="903"/>
      <c r="M215" s="903"/>
      <c r="N215" s="903"/>
      <c r="O215" s="903"/>
      <c r="P215" s="903"/>
      <c r="Q215" s="903"/>
    </row>
    <row r="216" spans="3:17" x14ac:dyDescent="0.2">
      <c r="C216" s="903"/>
      <c r="D216" s="903"/>
      <c r="E216" s="903"/>
      <c r="F216" s="903"/>
      <c r="G216" s="903"/>
      <c r="H216" s="903"/>
      <c r="I216" s="903"/>
      <c r="J216" s="903"/>
      <c r="K216" s="903"/>
      <c r="L216" s="903"/>
      <c r="M216" s="903"/>
      <c r="N216" s="903"/>
      <c r="O216" s="903"/>
      <c r="P216" s="903"/>
      <c r="Q216" s="903"/>
    </row>
    <row r="217" spans="3:17" x14ac:dyDescent="0.2">
      <c r="C217" s="903"/>
      <c r="D217" s="903"/>
      <c r="E217" s="903"/>
      <c r="F217" s="903"/>
      <c r="G217" s="903"/>
      <c r="H217" s="903"/>
      <c r="I217" s="903"/>
      <c r="J217" s="903"/>
      <c r="K217" s="903"/>
      <c r="L217" s="903"/>
      <c r="M217" s="903"/>
      <c r="N217" s="903"/>
      <c r="O217" s="903"/>
      <c r="P217" s="903"/>
      <c r="Q217" s="903"/>
    </row>
    <row r="218" spans="3:17" x14ac:dyDescent="0.2">
      <c r="C218" s="903"/>
      <c r="D218" s="903"/>
      <c r="E218" s="903"/>
      <c r="F218" s="903"/>
      <c r="G218" s="903"/>
      <c r="H218" s="903"/>
      <c r="I218" s="903"/>
      <c r="J218" s="903"/>
      <c r="K218" s="903"/>
      <c r="L218" s="903"/>
      <c r="M218" s="903"/>
      <c r="N218" s="903"/>
      <c r="O218" s="903"/>
      <c r="P218" s="903"/>
      <c r="Q218" s="903"/>
    </row>
    <row r="219" spans="3:17" x14ac:dyDescent="0.2">
      <c r="C219" s="903"/>
      <c r="D219" s="903"/>
      <c r="E219" s="903"/>
      <c r="F219" s="903"/>
      <c r="G219" s="903"/>
      <c r="H219" s="903"/>
      <c r="I219" s="903"/>
      <c r="J219" s="903"/>
      <c r="K219" s="903"/>
      <c r="L219" s="903"/>
      <c r="M219" s="903"/>
      <c r="N219" s="903"/>
      <c r="O219" s="903"/>
      <c r="P219" s="903"/>
      <c r="Q219" s="903"/>
    </row>
    <row r="220" spans="3:17" x14ac:dyDescent="0.2">
      <c r="C220" s="903"/>
      <c r="D220" s="903"/>
      <c r="E220" s="903"/>
      <c r="F220" s="903"/>
      <c r="G220" s="903"/>
      <c r="H220" s="903"/>
      <c r="I220" s="903"/>
      <c r="J220" s="903"/>
      <c r="K220" s="903"/>
      <c r="L220" s="903"/>
      <c r="M220" s="903"/>
      <c r="N220" s="903"/>
      <c r="O220" s="903"/>
      <c r="P220" s="903"/>
      <c r="Q220" s="903"/>
    </row>
    <row r="221" spans="3:17" x14ac:dyDescent="0.2">
      <c r="C221" s="903"/>
      <c r="D221" s="903"/>
      <c r="E221" s="903"/>
      <c r="F221" s="903"/>
      <c r="G221" s="903"/>
      <c r="H221" s="903"/>
      <c r="I221" s="903"/>
      <c r="J221" s="903"/>
      <c r="K221" s="903"/>
      <c r="L221" s="903"/>
      <c r="M221" s="903"/>
      <c r="N221" s="903"/>
      <c r="O221" s="903"/>
      <c r="P221" s="903"/>
      <c r="Q221" s="903"/>
    </row>
    <row r="222" spans="3:17" x14ac:dyDescent="0.2">
      <c r="C222" s="903"/>
      <c r="D222" s="903"/>
      <c r="E222" s="903"/>
      <c r="F222" s="903"/>
      <c r="G222" s="903"/>
      <c r="H222" s="903"/>
      <c r="I222" s="903"/>
      <c r="J222" s="903"/>
      <c r="K222" s="903"/>
      <c r="L222" s="903"/>
      <c r="M222" s="903"/>
      <c r="N222" s="903"/>
      <c r="O222" s="903"/>
      <c r="P222" s="903"/>
      <c r="Q222" s="903"/>
    </row>
    <row r="223" spans="3:17" x14ac:dyDescent="0.2">
      <c r="C223" s="903"/>
      <c r="D223" s="903"/>
      <c r="E223" s="903"/>
      <c r="F223" s="903"/>
      <c r="G223" s="903"/>
      <c r="H223" s="903"/>
      <c r="I223" s="903"/>
      <c r="J223" s="903"/>
      <c r="K223" s="903"/>
      <c r="L223" s="903"/>
      <c r="M223" s="903"/>
      <c r="N223" s="903"/>
      <c r="O223" s="903"/>
      <c r="P223" s="903"/>
      <c r="Q223" s="903"/>
    </row>
    <row r="224" spans="3:17" x14ac:dyDescent="0.2">
      <c r="C224" s="903"/>
      <c r="D224" s="903"/>
      <c r="E224" s="903"/>
      <c r="F224" s="903"/>
      <c r="G224" s="903"/>
      <c r="H224" s="903"/>
      <c r="I224" s="903"/>
      <c r="J224" s="903"/>
      <c r="K224" s="903"/>
      <c r="L224" s="903"/>
      <c r="M224" s="903"/>
      <c r="N224" s="903"/>
      <c r="O224" s="903"/>
      <c r="P224" s="903"/>
      <c r="Q224" s="903"/>
    </row>
    <row r="225" spans="3:17" x14ac:dyDescent="0.2">
      <c r="C225" s="903"/>
      <c r="D225" s="903"/>
      <c r="E225" s="903"/>
      <c r="F225" s="903"/>
      <c r="G225" s="903"/>
      <c r="H225" s="903"/>
      <c r="I225" s="903"/>
      <c r="J225" s="903"/>
      <c r="K225" s="903"/>
      <c r="L225" s="903"/>
      <c r="M225" s="903"/>
      <c r="N225" s="903"/>
      <c r="O225" s="903"/>
      <c r="P225" s="903"/>
      <c r="Q225" s="903"/>
    </row>
    <row r="226" spans="3:17" x14ac:dyDescent="0.2">
      <c r="C226" s="903"/>
      <c r="D226" s="903"/>
      <c r="E226" s="903"/>
      <c r="F226" s="903"/>
      <c r="G226" s="903"/>
      <c r="H226" s="903"/>
      <c r="I226" s="903"/>
      <c r="J226" s="903"/>
      <c r="K226" s="903"/>
      <c r="L226" s="903"/>
      <c r="M226" s="903"/>
      <c r="N226" s="903"/>
      <c r="O226" s="903"/>
      <c r="P226" s="903"/>
      <c r="Q226" s="903"/>
    </row>
    <row r="227" spans="3:17" x14ac:dyDescent="0.2">
      <c r="C227" s="903"/>
      <c r="D227" s="903"/>
      <c r="E227" s="903"/>
      <c r="F227" s="903"/>
      <c r="G227" s="903"/>
      <c r="H227" s="903"/>
      <c r="I227" s="903"/>
      <c r="J227" s="903"/>
      <c r="K227" s="903"/>
      <c r="L227" s="903"/>
      <c r="M227" s="903"/>
      <c r="N227" s="903"/>
      <c r="O227" s="903"/>
      <c r="P227" s="903"/>
      <c r="Q227" s="903"/>
    </row>
    <row r="228" spans="3:17" x14ac:dyDescent="0.2">
      <c r="C228" s="903"/>
      <c r="D228" s="903"/>
      <c r="E228" s="903"/>
      <c r="F228" s="903"/>
      <c r="G228" s="903"/>
      <c r="H228" s="903"/>
      <c r="I228" s="903"/>
      <c r="J228" s="903"/>
      <c r="K228" s="903"/>
      <c r="L228" s="903"/>
      <c r="M228" s="903"/>
      <c r="N228" s="903"/>
      <c r="O228" s="903"/>
      <c r="P228" s="903"/>
      <c r="Q228" s="903"/>
    </row>
    <row r="229" spans="3:17" x14ac:dyDescent="0.2">
      <c r="C229" s="903"/>
      <c r="D229" s="903"/>
      <c r="E229" s="903"/>
      <c r="F229" s="903"/>
      <c r="G229" s="903"/>
      <c r="H229" s="903"/>
      <c r="I229" s="903"/>
      <c r="J229" s="903"/>
      <c r="K229" s="903"/>
      <c r="L229" s="903"/>
      <c r="M229" s="903"/>
      <c r="N229" s="903"/>
      <c r="O229" s="903"/>
      <c r="P229" s="903"/>
      <c r="Q229" s="903"/>
    </row>
    <row r="230" spans="3:17" x14ac:dyDescent="0.2">
      <c r="C230" s="903"/>
      <c r="D230" s="903"/>
      <c r="E230" s="903"/>
      <c r="F230" s="903"/>
      <c r="G230" s="903"/>
      <c r="H230" s="903"/>
      <c r="I230" s="903"/>
      <c r="J230" s="903"/>
      <c r="K230" s="903"/>
      <c r="L230" s="903"/>
      <c r="M230" s="903"/>
      <c r="N230" s="903"/>
      <c r="O230" s="903"/>
      <c r="P230" s="903"/>
      <c r="Q230" s="903"/>
    </row>
    <row r="231" spans="3:17" x14ac:dyDescent="0.2">
      <c r="C231" s="903"/>
      <c r="D231" s="903"/>
      <c r="E231" s="903"/>
      <c r="F231" s="903"/>
      <c r="G231" s="903"/>
      <c r="H231" s="903"/>
      <c r="I231" s="903"/>
      <c r="J231" s="903"/>
      <c r="K231" s="903"/>
      <c r="L231" s="903"/>
      <c r="M231" s="903"/>
      <c r="N231" s="903"/>
      <c r="O231" s="903"/>
      <c r="P231" s="903"/>
      <c r="Q231" s="903"/>
    </row>
    <row r="232" spans="3:17" x14ac:dyDescent="0.2">
      <c r="C232" s="903"/>
      <c r="D232" s="903"/>
      <c r="E232" s="903"/>
      <c r="F232" s="903"/>
      <c r="G232" s="903"/>
      <c r="H232" s="903"/>
      <c r="I232" s="903"/>
      <c r="J232" s="903"/>
      <c r="K232" s="903"/>
      <c r="L232" s="903"/>
      <c r="M232" s="903"/>
      <c r="N232" s="903"/>
      <c r="O232" s="903"/>
      <c r="P232" s="903"/>
      <c r="Q232" s="903"/>
    </row>
    <row r="233" spans="3:17" x14ac:dyDescent="0.2">
      <c r="C233" s="903"/>
      <c r="D233" s="903"/>
      <c r="E233" s="903"/>
      <c r="F233" s="903"/>
      <c r="G233" s="903"/>
      <c r="H233" s="903"/>
      <c r="I233" s="903"/>
      <c r="J233" s="903"/>
      <c r="K233" s="903"/>
      <c r="L233" s="903"/>
      <c r="M233" s="903"/>
      <c r="N233" s="903"/>
      <c r="O233" s="903"/>
      <c r="P233" s="903"/>
      <c r="Q233" s="903"/>
    </row>
    <row r="234" spans="3:17" x14ac:dyDescent="0.2">
      <c r="C234" s="903"/>
      <c r="D234" s="903"/>
      <c r="E234" s="903"/>
      <c r="F234" s="903"/>
      <c r="G234" s="903"/>
      <c r="H234" s="903"/>
      <c r="I234" s="903"/>
      <c r="J234" s="903"/>
      <c r="K234" s="903"/>
      <c r="L234" s="903"/>
      <c r="M234" s="903"/>
      <c r="N234" s="903"/>
      <c r="O234" s="903"/>
      <c r="P234" s="903"/>
      <c r="Q234" s="903"/>
    </row>
    <row r="235" spans="3:17" x14ac:dyDescent="0.2">
      <c r="C235" s="903"/>
      <c r="D235" s="903"/>
      <c r="E235" s="903"/>
      <c r="F235" s="903"/>
      <c r="G235" s="903"/>
      <c r="H235" s="903"/>
      <c r="I235" s="903"/>
      <c r="J235" s="903"/>
      <c r="K235" s="903"/>
      <c r="L235" s="903"/>
      <c r="M235" s="903"/>
      <c r="N235" s="903"/>
      <c r="O235" s="903"/>
      <c r="P235" s="903"/>
      <c r="Q235" s="903"/>
    </row>
    <row r="236" spans="3:17" x14ac:dyDescent="0.2">
      <c r="C236" s="903"/>
      <c r="D236" s="903"/>
      <c r="E236" s="903"/>
      <c r="F236" s="903"/>
      <c r="G236" s="903"/>
      <c r="H236" s="903"/>
      <c r="I236" s="903"/>
      <c r="J236" s="903"/>
      <c r="K236" s="903"/>
      <c r="L236" s="903"/>
      <c r="M236" s="903"/>
      <c r="N236" s="903"/>
      <c r="O236" s="903"/>
      <c r="P236" s="903"/>
      <c r="Q236" s="903"/>
    </row>
    <row r="237" spans="3:17" x14ac:dyDescent="0.2">
      <c r="C237" s="903"/>
      <c r="D237" s="903"/>
      <c r="E237" s="903"/>
      <c r="F237" s="903"/>
      <c r="G237" s="903"/>
      <c r="H237" s="903"/>
      <c r="I237" s="903"/>
      <c r="J237" s="903"/>
      <c r="K237" s="903"/>
      <c r="L237" s="903"/>
      <c r="M237" s="903"/>
      <c r="N237" s="903"/>
      <c r="O237" s="903"/>
      <c r="P237" s="903"/>
      <c r="Q237" s="903"/>
    </row>
    <row r="238" spans="3:17" x14ac:dyDescent="0.2">
      <c r="C238" s="903"/>
      <c r="D238" s="903"/>
      <c r="E238" s="903"/>
      <c r="F238" s="903"/>
      <c r="G238" s="903"/>
      <c r="H238" s="903"/>
      <c r="I238" s="903"/>
      <c r="J238" s="903"/>
      <c r="K238" s="903"/>
      <c r="L238" s="903"/>
      <c r="M238" s="903"/>
      <c r="N238" s="903"/>
      <c r="O238" s="903"/>
      <c r="P238" s="903"/>
      <c r="Q238" s="903"/>
    </row>
    <row r="239" spans="3:17" x14ac:dyDescent="0.2">
      <c r="C239" s="903"/>
      <c r="D239" s="903"/>
      <c r="E239" s="903"/>
      <c r="F239" s="903"/>
      <c r="G239" s="903"/>
      <c r="H239" s="903"/>
      <c r="I239" s="903"/>
      <c r="J239" s="903"/>
      <c r="K239" s="903"/>
      <c r="L239" s="903"/>
      <c r="M239" s="903"/>
      <c r="N239" s="903"/>
      <c r="O239" s="903"/>
      <c r="P239" s="903"/>
      <c r="Q239" s="903"/>
    </row>
    <row r="240" spans="3:17" x14ac:dyDescent="0.2">
      <c r="C240" s="903"/>
      <c r="D240" s="903"/>
      <c r="E240" s="903"/>
      <c r="F240" s="903"/>
      <c r="G240" s="903"/>
      <c r="H240" s="903"/>
      <c r="I240" s="903"/>
      <c r="J240" s="903"/>
      <c r="K240" s="903"/>
      <c r="L240" s="903"/>
      <c r="M240" s="903"/>
      <c r="N240" s="903"/>
      <c r="O240" s="903"/>
      <c r="P240" s="903"/>
      <c r="Q240" s="903"/>
    </row>
    <row r="241" spans="3:17" x14ac:dyDescent="0.2">
      <c r="C241" s="903"/>
      <c r="D241" s="903"/>
      <c r="E241" s="903"/>
      <c r="F241" s="903"/>
      <c r="G241" s="903"/>
      <c r="H241" s="903"/>
      <c r="I241" s="903"/>
      <c r="J241" s="903"/>
      <c r="K241" s="903"/>
      <c r="L241" s="903"/>
      <c r="M241" s="903"/>
      <c r="N241" s="903"/>
      <c r="O241" s="903"/>
      <c r="P241" s="903"/>
      <c r="Q241" s="903"/>
    </row>
    <row r="242" spans="3:17" x14ac:dyDescent="0.2">
      <c r="C242" s="903"/>
      <c r="D242" s="903"/>
      <c r="E242" s="903"/>
      <c r="F242" s="903"/>
      <c r="G242" s="903"/>
      <c r="H242" s="903"/>
      <c r="I242" s="903"/>
      <c r="J242" s="903"/>
      <c r="K242" s="903"/>
      <c r="L242" s="903"/>
      <c r="M242" s="903"/>
      <c r="N242" s="903"/>
      <c r="O242" s="903"/>
      <c r="P242" s="903"/>
      <c r="Q242" s="903"/>
    </row>
    <row r="243" spans="3:17" x14ac:dyDescent="0.2">
      <c r="C243" s="903"/>
      <c r="D243" s="903"/>
      <c r="E243" s="903"/>
      <c r="F243" s="903"/>
      <c r="G243" s="903"/>
      <c r="H243" s="903"/>
      <c r="I243" s="903"/>
      <c r="J243" s="903"/>
      <c r="K243" s="903"/>
      <c r="L243" s="903"/>
      <c r="M243" s="903"/>
      <c r="N243" s="903"/>
      <c r="O243" s="903"/>
      <c r="P243" s="903"/>
      <c r="Q243" s="903"/>
    </row>
    <row r="244" spans="3:17" x14ac:dyDescent="0.2">
      <c r="C244" s="903"/>
      <c r="D244" s="903"/>
      <c r="E244" s="903"/>
      <c r="F244" s="903"/>
      <c r="G244" s="903"/>
      <c r="H244" s="903"/>
      <c r="I244" s="903"/>
      <c r="J244" s="903"/>
      <c r="K244" s="903"/>
      <c r="L244" s="903"/>
      <c r="M244" s="903"/>
      <c r="N244" s="903"/>
      <c r="O244" s="903"/>
      <c r="P244" s="903"/>
      <c r="Q244" s="903"/>
    </row>
    <row r="245" spans="3:17" x14ac:dyDescent="0.2">
      <c r="C245" s="903"/>
      <c r="D245" s="903"/>
      <c r="E245" s="903"/>
      <c r="F245" s="903"/>
      <c r="G245" s="903"/>
      <c r="H245" s="903"/>
      <c r="I245" s="903"/>
      <c r="J245" s="903"/>
      <c r="K245" s="903"/>
      <c r="L245" s="903"/>
      <c r="M245" s="903"/>
      <c r="N245" s="903"/>
      <c r="O245" s="903"/>
      <c r="P245" s="903"/>
      <c r="Q245" s="903"/>
    </row>
    <row r="246" spans="3:17" x14ac:dyDescent="0.2">
      <c r="C246" s="903"/>
      <c r="D246" s="903"/>
      <c r="E246" s="903"/>
      <c r="F246" s="903"/>
      <c r="G246" s="903"/>
      <c r="H246" s="903"/>
      <c r="I246" s="903"/>
      <c r="J246" s="903"/>
      <c r="K246" s="903"/>
      <c r="L246" s="903"/>
      <c r="M246" s="903"/>
      <c r="N246" s="903"/>
      <c r="O246" s="903"/>
      <c r="P246" s="903"/>
      <c r="Q246" s="903"/>
    </row>
    <row r="247" spans="3:17" x14ac:dyDescent="0.2">
      <c r="C247" s="903"/>
      <c r="D247" s="903"/>
      <c r="E247" s="903"/>
      <c r="F247" s="903"/>
      <c r="G247" s="903"/>
      <c r="H247" s="903"/>
      <c r="I247" s="903"/>
      <c r="J247" s="903"/>
      <c r="K247" s="903"/>
      <c r="L247" s="903"/>
      <c r="M247" s="903"/>
      <c r="N247" s="903"/>
      <c r="O247" s="903"/>
      <c r="P247" s="903"/>
      <c r="Q247" s="903"/>
    </row>
    <row r="248" spans="3:17" x14ac:dyDescent="0.2">
      <c r="C248" s="903"/>
      <c r="D248" s="903"/>
      <c r="E248" s="903"/>
      <c r="F248" s="903"/>
      <c r="G248" s="903"/>
      <c r="H248" s="903"/>
      <c r="I248" s="903"/>
      <c r="J248" s="903"/>
      <c r="K248" s="903"/>
      <c r="L248" s="903"/>
      <c r="M248" s="903"/>
      <c r="N248" s="903"/>
      <c r="O248" s="903"/>
      <c r="P248" s="903"/>
      <c r="Q248" s="903"/>
    </row>
    <row r="249" spans="3:17" x14ac:dyDescent="0.2">
      <c r="C249" s="903"/>
      <c r="D249" s="903"/>
      <c r="E249" s="903"/>
      <c r="F249" s="903"/>
      <c r="G249" s="903"/>
      <c r="H249" s="903"/>
      <c r="I249" s="903"/>
      <c r="J249" s="903"/>
      <c r="K249" s="903"/>
      <c r="L249" s="903"/>
      <c r="M249" s="903"/>
      <c r="N249" s="903"/>
      <c r="O249" s="903"/>
      <c r="P249" s="903"/>
      <c r="Q249" s="903"/>
    </row>
    <row r="250" spans="3:17" x14ac:dyDescent="0.2">
      <c r="C250" s="903"/>
      <c r="D250" s="903"/>
      <c r="E250" s="903"/>
      <c r="F250" s="903"/>
      <c r="G250" s="903"/>
      <c r="H250" s="903"/>
      <c r="I250" s="903"/>
      <c r="J250" s="903"/>
      <c r="K250" s="903"/>
      <c r="L250" s="903"/>
      <c r="M250" s="903"/>
      <c r="N250" s="903"/>
      <c r="O250" s="903"/>
      <c r="P250" s="903"/>
      <c r="Q250" s="903"/>
    </row>
    <row r="251" spans="3:17" x14ac:dyDescent="0.2">
      <c r="C251" s="903"/>
      <c r="D251" s="903"/>
      <c r="E251" s="903"/>
      <c r="F251" s="903"/>
      <c r="G251" s="903"/>
      <c r="H251" s="903"/>
      <c r="I251" s="903"/>
      <c r="J251" s="903"/>
      <c r="K251" s="903"/>
      <c r="L251" s="903"/>
      <c r="M251" s="903"/>
      <c r="N251" s="903"/>
      <c r="O251" s="903"/>
      <c r="P251" s="903"/>
      <c r="Q251" s="903"/>
    </row>
    <row r="252" spans="3:17" x14ac:dyDescent="0.2">
      <c r="C252" s="903"/>
      <c r="D252" s="903"/>
      <c r="E252" s="903"/>
      <c r="F252" s="903"/>
      <c r="G252" s="903"/>
      <c r="H252" s="903"/>
      <c r="I252" s="903"/>
      <c r="J252" s="903"/>
      <c r="K252" s="903"/>
      <c r="L252" s="903"/>
      <c r="M252" s="903"/>
      <c r="N252" s="903"/>
      <c r="O252" s="903"/>
      <c r="P252" s="903"/>
      <c r="Q252" s="903"/>
    </row>
    <row r="253" spans="3:17" x14ac:dyDescent="0.2">
      <c r="C253" s="903"/>
      <c r="D253" s="903"/>
      <c r="E253" s="903"/>
      <c r="F253" s="903"/>
      <c r="G253" s="903"/>
      <c r="H253" s="903"/>
      <c r="I253" s="903"/>
      <c r="J253" s="903"/>
      <c r="K253" s="903"/>
      <c r="L253" s="903"/>
      <c r="M253" s="903"/>
      <c r="N253" s="903"/>
      <c r="O253" s="903"/>
      <c r="P253" s="903"/>
      <c r="Q253" s="903"/>
    </row>
    <row r="254" spans="3:17" x14ac:dyDescent="0.2">
      <c r="C254" s="903"/>
      <c r="D254" s="903"/>
      <c r="E254" s="903"/>
      <c r="F254" s="903"/>
      <c r="G254" s="903"/>
      <c r="H254" s="903"/>
      <c r="I254" s="903"/>
      <c r="J254" s="903"/>
      <c r="K254" s="903"/>
      <c r="L254" s="903"/>
      <c r="M254" s="903"/>
      <c r="N254" s="903"/>
      <c r="O254" s="903"/>
      <c r="P254" s="903"/>
      <c r="Q254" s="903"/>
    </row>
    <row r="255" spans="3:17" x14ac:dyDescent="0.2">
      <c r="C255" s="903"/>
      <c r="D255" s="903"/>
      <c r="E255" s="903"/>
      <c r="F255" s="903"/>
      <c r="G255" s="903"/>
      <c r="H255" s="903"/>
      <c r="I255" s="903"/>
      <c r="J255" s="903"/>
      <c r="K255" s="903"/>
      <c r="L255" s="903"/>
      <c r="M255" s="903"/>
      <c r="N255" s="903"/>
      <c r="O255" s="903"/>
      <c r="P255" s="903"/>
      <c r="Q255" s="903"/>
    </row>
    <row r="256" spans="3:17" x14ac:dyDescent="0.2">
      <c r="C256" s="903"/>
      <c r="D256" s="903"/>
      <c r="E256" s="903"/>
      <c r="F256" s="903"/>
      <c r="G256" s="903"/>
      <c r="H256" s="903"/>
      <c r="I256" s="903"/>
      <c r="J256" s="903"/>
      <c r="K256" s="903"/>
      <c r="L256" s="903"/>
      <c r="M256" s="903"/>
      <c r="N256" s="903"/>
      <c r="O256" s="903"/>
      <c r="P256" s="903"/>
      <c r="Q256" s="903"/>
    </row>
    <row r="257" spans="3:17" x14ac:dyDescent="0.2">
      <c r="C257" s="903"/>
      <c r="D257" s="903"/>
      <c r="E257" s="903"/>
      <c r="F257" s="903"/>
      <c r="G257" s="903"/>
      <c r="H257" s="903"/>
      <c r="I257" s="903"/>
      <c r="J257" s="903"/>
      <c r="K257" s="903"/>
      <c r="L257" s="903"/>
      <c r="M257" s="903"/>
      <c r="N257" s="903"/>
      <c r="O257" s="903"/>
      <c r="P257" s="903"/>
      <c r="Q257" s="903"/>
    </row>
    <row r="258" spans="3:17" x14ac:dyDescent="0.2">
      <c r="C258" s="903"/>
      <c r="D258" s="903"/>
      <c r="E258" s="903"/>
      <c r="F258" s="903"/>
      <c r="G258" s="903"/>
      <c r="H258" s="903"/>
      <c r="I258" s="903"/>
      <c r="J258" s="903"/>
      <c r="K258" s="903"/>
      <c r="L258" s="903"/>
      <c r="M258" s="903"/>
      <c r="N258" s="903"/>
      <c r="O258" s="903"/>
      <c r="P258" s="903"/>
      <c r="Q258" s="903"/>
    </row>
    <row r="259" spans="3:17" x14ac:dyDescent="0.2">
      <c r="C259" s="903"/>
      <c r="D259" s="903"/>
      <c r="E259" s="903"/>
      <c r="F259" s="903"/>
      <c r="G259" s="903"/>
      <c r="H259" s="903"/>
      <c r="I259" s="903"/>
      <c r="J259" s="903"/>
      <c r="K259" s="903"/>
      <c r="L259" s="903"/>
      <c r="M259" s="903"/>
      <c r="N259" s="903"/>
      <c r="O259" s="903"/>
      <c r="P259" s="903"/>
      <c r="Q259" s="903"/>
    </row>
    <row r="260" spans="3:17" x14ac:dyDescent="0.2">
      <c r="C260" s="903"/>
      <c r="D260" s="903"/>
      <c r="E260" s="903"/>
      <c r="F260" s="903"/>
      <c r="G260" s="903"/>
      <c r="H260" s="903"/>
      <c r="I260" s="903"/>
      <c r="J260" s="903"/>
      <c r="K260" s="903"/>
      <c r="L260" s="903"/>
      <c r="M260" s="903"/>
      <c r="N260" s="903"/>
      <c r="O260" s="903"/>
      <c r="P260" s="903"/>
      <c r="Q260" s="903"/>
    </row>
    <row r="261" spans="3:17" x14ac:dyDescent="0.2">
      <c r="C261" s="903"/>
      <c r="D261" s="903"/>
      <c r="E261" s="903"/>
      <c r="F261" s="903"/>
      <c r="G261" s="903"/>
      <c r="H261" s="903"/>
      <c r="I261" s="903"/>
      <c r="J261" s="903"/>
      <c r="K261" s="903"/>
      <c r="L261" s="903"/>
      <c r="M261" s="903"/>
      <c r="N261" s="903"/>
      <c r="O261" s="903"/>
      <c r="P261" s="903"/>
      <c r="Q261" s="903"/>
    </row>
    <row r="262" spans="3:17" x14ac:dyDescent="0.2">
      <c r="C262" s="903"/>
      <c r="D262" s="903"/>
      <c r="E262" s="903"/>
      <c r="F262" s="903"/>
      <c r="G262" s="903"/>
      <c r="H262" s="903"/>
      <c r="I262" s="903"/>
      <c r="J262" s="903"/>
      <c r="K262" s="903"/>
      <c r="L262" s="903"/>
      <c r="M262" s="903"/>
      <c r="N262" s="903"/>
      <c r="O262" s="903"/>
      <c r="P262" s="903"/>
      <c r="Q262" s="903"/>
    </row>
    <row r="263" spans="3:17" x14ac:dyDescent="0.2">
      <c r="C263" s="903"/>
      <c r="D263" s="903"/>
      <c r="E263" s="903"/>
      <c r="F263" s="903"/>
      <c r="G263" s="903"/>
      <c r="H263" s="903"/>
      <c r="I263" s="903"/>
      <c r="J263" s="903"/>
      <c r="K263" s="903"/>
      <c r="L263" s="903"/>
      <c r="M263" s="903"/>
      <c r="N263" s="903"/>
      <c r="O263" s="903"/>
      <c r="P263" s="903"/>
      <c r="Q263" s="903"/>
    </row>
    <row r="264" spans="3:17" x14ac:dyDescent="0.2">
      <c r="C264" s="903"/>
      <c r="D264" s="903"/>
      <c r="E264" s="903"/>
      <c r="F264" s="903"/>
      <c r="G264" s="903"/>
      <c r="H264" s="903"/>
      <c r="I264" s="903"/>
      <c r="J264" s="903"/>
      <c r="K264" s="903"/>
      <c r="L264" s="903"/>
      <c r="M264" s="903"/>
      <c r="N264" s="903"/>
      <c r="O264" s="903"/>
      <c r="P264" s="903"/>
      <c r="Q264" s="903"/>
    </row>
    <row r="265" spans="3:17" x14ac:dyDescent="0.2">
      <c r="C265" s="903"/>
      <c r="D265" s="903"/>
      <c r="E265" s="903"/>
      <c r="F265" s="903"/>
      <c r="G265" s="903"/>
      <c r="H265" s="903"/>
      <c r="I265" s="903"/>
      <c r="J265" s="903"/>
      <c r="K265" s="903"/>
      <c r="L265" s="903"/>
      <c r="M265" s="903"/>
      <c r="N265" s="903"/>
      <c r="O265" s="903"/>
      <c r="P265" s="903"/>
      <c r="Q265" s="903"/>
    </row>
    <row r="266" spans="3:17" x14ac:dyDescent="0.2">
      <c r="C266" s="903"/>
      <c r="D266" s="903"/>
      <c r="E266" s="903"/>
      <c r="F266" s="903"/>
      <c r="G266" s="903"/>
      <c r="H266" s="903"/>
      <c r="I266" s="903"/>
      <c r="J266" s="903"/>
      <c r="K266" s="903"/>
      <c r="L266" s="903"/>
      <c r="M266" s="903"/>
      <c r="N266" s="903"/>
      <c r="O266" s="903"/>
      <c r="P266" s="903"/>
      <c r="Q266" s="903"/>
    </row>
    <row r="267" spans="3:17" x14ac:dyDescent="0.2">
      <c r="C267" s="903"/>
      <c r="D267" s="903"/>
      <c r="E267" s="903"/>
      <c r="F267" s="903"/>
      <c r="G267" s="903"/>
      <c r="H267" s="903"/>
      <c r="I267" s="903"/>
      <c r="J267" s="903"/>
      <c r="K267" s="903"/>
      <c r="L267" s="903"/>
      <c r="M267" s="903"/>
      <c r="N267" s="903"/>
      <c r="O267" s="903"/>
      <c r="P267" s="903"/>
      <c r="Q267" s="903"/>
    </row>
    <row r="268" spans="3:17" x14ac:dyDescent="0.2">
      <c r="C268" s="903"/>
      <c r="D268" s="903"/>
      <c r="E268" s="903"/>
      <c r="F268" s="903"/>
      <c r="G268" s="903"/>
      <c r="H268" s="903"/>
      <c r="I268" s="903"/>
      <c r="J268" s="903"/>
      <c r="K268" s="903"/>
      <c r="L268" s="903"/>
      <c r="M268" s="903"/>
      <c r="N268" s="903"/>
      <c r="O268" s="903"/>
      <c r="P268" s="903"/>
      <c r="Q268" s="903"/>
    </row>
    <row r="269" spans="3:17" x14ac:dyDescent="0.2">
      <c r="C269" s="903"/>
      <c r="D269" s="903"/>
      <c r="E269" s="903"/>
      <c r="F269" s="903"/>
      <c r="G269" s="903"/>
      <c r="H269" s="903"/>
      <c r="I269" s="903"/>
      <c r="J269" s="903"/>
      <c r="K269" s="903"/>
      <c r="L269" s="903"/>
      <c r="M269" s="903"/>
      <c r="N269" s="903"/>
      <c r="O269" s="903"/>
      <c r="P269" s="903"/>
      <c r="Q269" s="903"/>
    </row>
    <row r="270" spans="3:17" x14ac:dyDescent="0.2">
      <c r="C270" s="903"/>
      <c r="D270" s="903"/>
      <c r="E270" s="903"/>
      <c r="F270" s="903"/>
      <c r="G270" s="903"/>
      <c r="H270" s="903"/>
      <c r="I270" s="903"/>
      <c r="J270" s="903"/>
      <c r="K270" s="903"/>
      <c r="L270" s="903"/>
      <c r="M270" s="903"/>
      <c r="N270" s="903"/>
      <c r="O270" s="903"/>
      <c r="P270" s="903"/>
      <c r="Q270" s="903"/>
    </row>
    <row r="271" spans="3:17" x14ac:dyDescent="0.2">
      <c r="C271" s="903"/>
      <c r="D271" s="903"/>
      <c r="E271" s="903"/>
      <c r="F271" s="903"/>
      <c r="G271" s="903"/>
      <c r="H271" s="903"/>
      <c r="I271" s="903"/>
      <c r="J271" s="903"/>
      <c r="K271" s="903"/>
      <c r="L271" s="903"/>
      <c r="M271" s="903"/>
      <c r="N271" s="903"/>
      <c r="O271" s="903"/>
      <c r="P271" s="903"/>
      <c r="Q271" s="903"/>
    </row>
    <row r="272" spans="3:17" x14ac:dyDescent="0.2">
      <c r="C272" s="903"/>
      <c r="D272" s="903"/>
      <c r="E272" s="903"/>
      <c r="F272" s="903"/>
      <c r="G272" s="903"/>
      <c r="H272" s="903"/>
      <c r="I272" s="903"/>
      <c r="J272" s="903"/>
      <c r="K272" s="903"/>
      <c r="L272" s="903"/>
      <c r="M272" s="903"/>
      <c r="N272" s="903"/>
      <c r="O272" s="903"/>
      <c r="P272" s="903"/>
      <c r="Q272" s="903"/>
    </row>
    <row r="273" spans="3:17" x14ac:dyDescent="0.2">
      <c r="C273" s="903"/>
      <c r="D273" s="903"/>
      <c r="E273" s="903"/>
      <c r="F273" s="903"/>
      <c r="G273" s="903"/>
      <c r="H273" s="903"/>
      <c r="I273" s="903"/>
      <c r="J273" s="903"/>
      <c r="K273" s="903"/>
      <c r="L273" s="903"/>
      <c r="M273" s="903"/>
      <c r="N273" s="903"/>
      <c r="O273" s="903"/>
      <c r="P273" s="903"/>
      <c r="Q273" s="903"/>
    </row>
    <row r="274" spans="3:17" x14ac:dyDescent="0.2">
      <c r="C274" s="903"/>
      <c r="D274" s="903"/>
      <c r="E274" s="903"/>
      <c r="F274" s="903"/>
      <c r="G274" s="903"/>
      <c r="H274" s="903"/>
      <c r="I274" s="903"/>
      <c r="J274" s="903"/>
      <c r="K274" s="903"/>
      <c r="L274" s="903"/>
      <c r="M274" s="903"/>
      <c r="N274" s="903"/>
      <c r="O274" s="903"/>
      <c r="P274" s="903"/>
      <c r="Q274" s="903"/>
    </row>
    <row r="275" spans="3:17" x14ac:dyDescent="0.2">
      <c r="C275" s="903"/>
      <c r="D275" s="903"/>
      <c r="E275" s="903"/>
      <c r="F275" s="903"/>
      <c r="G275" s="903"/>
      <c r="H275" s="903"/>
      <c r="I275" s="903"/>
      <c r="J275" s="903"/>
      <c r="K275" s="903"/>
      <c r="L275" s="903"/>
      <c r="M275" s="903"/>
      <c r="N275" s="903"/>
      <c r="O275" s="903"/>
      <c r="P275" s="903"/>
      <c r="Q275" s="903"/>
    </row>
    <row r="276" spans="3:17" x14ac:dyDescent="0.2">
      <c r="C276" s="903"/>
      <c r="D276" s="903"/>
      <c r="E276" s="903"/>
      <c r="F276" s="903"/>
      <c r="G276" s="903"/>
      <c r="H276" s="903"/>
      <c r="I276" s="903"/>
      <c r="J276" s="903"/>
      <c r="K276" s="903"/>
      <c r="L276" s="903"/>
      <c r="M276" s="903"/>
      <c r="N276" s="903"/>
      <c r="O276" s="903"/>
      <c r="P276" s="903"/>
      <c r="Q276" s="903"/>
    </row>
    <row r="277" spans="3:17" x14ac:dyDescent="0.2">
      <c r="C277" s="903"/>
      <c r="D277" s="903"/>
      <c r="E277" s="903"/>
      <c r="F277" s="903"/>
      <c r="G277" s="903"/>
      <c r="H277" s="903"/>
      <c r="I277" s="903"/>
      <c r="J277" s="903"/>
      <c r="K277" s="903"/>
      <c r="L277" s="903"/>
      <c r="M277" s="903"/>
      <c r="N277" s="903"/>
      <c r="O277" s="903"/>
      <c r="P277" s="903"/>
      <c r="Q277" s="903"/>
    </row>
    <row r="278" spans="3:17" x14ac:dyDescent="0.2">
      <c r="C278" s="903"/>
      <c r="D278" s="903"/>
      <c r="E278" s="903"/>
      <c r="F278" s="903"/>
      <c r="G278" s="903"/>
      <c r="H278" s="903"/>
      <c r="I278" s="903"/>
      <c r="J278" s="903"/>
      <c r="K278" s="903"/>
      <c r="L278" s="903"/>
      <c r="M278" s="903"/>
      <c r="N278" s="903"/>
      <c r="O278" s="903"/>
      <c r="P278" s="903"/>
      <c r="Q278" s="903"/>
    </row>
    <row r="279" spans="3:17" x14ac:dyDescent="0.2">
      <c r="C279" s="903"/>
      <c r="D279" s="903"/>
      <c r="E279" s="903"/>
      <c r="F279" s="903"/>
      <c r="G279" s="903"/>
      <c r="H279" s="903"/>
      <c r="I279" s="903"/>
      <c r="J279" s="903"/>
      <c r="K279" s="903"/>
      <c r="L279" s="903"/>
      <c r="M279" s="903"/>
      <c r="N279" s="903"/>
      <c r="O279" s="903"/>
      <c r="P279" s="903"/>
      <c r="Q279" s="903"/>
    </row>
    <row r="280" spans="3:17" x14ac:dyDescent="0.2">
      <c r="C280" s="903"/>
      <c r="D280" s="903"/>
      <c r="E280" s="903"/>
      <c r="F280" s="903"/>
      <c r="G280" s="903"/>
      <c r="H280" s="903"/>
      <c r="I280" s="903"/>
      <c r="J280" s="903"/>
      <c r="K280" s="903"/>
      <c r="L280" s="903"/>
      <c r="M280" s="903"/>
      <c r="N280" s="903"/>
      <c r="O280" s="903"/>
      <c r="P280" s="903"/>
      <c r="Q280" s="903"/>
    </row>
    <row r="281" spans="3:17" x14ac:dyDescent="0.2">
      <c r="C281" s="903"/>
      <c r="D281" s="903"/>
      <c r="E281" s="903"/>
      <c r="F281" s="903"/>
      <c r="G281" s="903"/>
      <c r="H281" s="903"/>
      <c r="I281" s="903"/>
      <c r="J281" s="903"/>
      <c r="K281" s="903"/>
      <c r="L281" s="903"/>
      <c r="M281" s="903"/>
      <c r="N281" s="903"/>
      <c r="O281" s="903"/>
      <c r="P281" s="903"/>
      <c r="Q281" s="903"/>
    </row>
    <row r="282" spans="3:17" x14ac:dyDescent="0.2">
      <c r="C282" s="903"/>
      <c r="D282" s="903"/>
      <c r="E282" s="903"/>
      <c r="F282" s="903"/>
      <c r="G282" s="903"/>
      <c r="H282" s="903"/>
      <c r="I282" s="903"/>
      <c r="J282" s="903"/>
      <c r="K282" s="903"/>
      <c r="L282" s="903"/>
      <c r="M282" s="903"/>
      <c r="N282" s="903"/>
      <c r="O282" s="903"/>
      <c r="P282" s="903"/>
      <c r="Q282" s="903"/>
    </row>
    <row r="283" spans="3:17" x14ac:dyDescent="0.2">
      <c r="C283" s="903"/>
      <c r="D283" s="903"/>
      <c r="E283" s="903"/>
      <c r="F283" s="903"/>
      <c r="G283" s="903"/>
      <c r="H283" s="903"/>
      <c r="I283" s="903"/>
      <c r="J283" s="903"/>
      <c r="K283" s="903"/>
      <c r="L283" s="903"/>
      <c r="M283" s="903"/>
      <c r="N283" s="903"/>
      <c r="O283" s="903"/>
      <c r="P283" s="903"/>
      <c r="Q283" s="903"/>
    </row>
    <row r="284" spans="3:17" x14ac:dyDescent="0.2">
      <c r="C284" s="903"/>
      <c r="D284" s="903"/>
      <c r="E284" s="903"/>
      <c r="F284" s="903"/>
      <c r="G284" s="903"/>
      <c r="H284" s="903"/>
      <c r="I284" s="903"/>
      <c r="J284" s="903"/>
      <c r="K284" s="903"/>
      <c r="L284" s="903"/>
      <c r="M284" s="903"/>
      <c r="N284" s="903"/>
      <c r="O284" s="903"/>
      <c r="P284" s="903"/>
      <c r="Q284" s="903"/>
    </row>
    <row r="285" spans="3:17" x14ac:dyDescent="0.2">
      <c r="C285" s="903"/>
      <c r="D285" s="903"/>
      <c r="E285" s="903"/>
      <c r="F285" s="903"/>
      <c r="G285" s="903"/>
      <c r="H285" s="903"/>
      <c r="I285" s="903"/>
      <c r="J285" s="903"/>
      <c r="K285" s="903"/>
      <c r="L285" s="903"/>
      <c r="M285" s="903"/>
      <c r="N285" s="903"/>
      <c r="O285" s="903"/>
      <c r="P285" s="903"/>
      <c r="Q285" s="903"/>
    </row>
    <row r="286" spans="3:17" x14ac:dyDescent="0.2">
      <c r="C286" s="903"/>
      <c r="D286" s="903"/>
      <c r="E286" s="903"/>
      <c r="F286" s="903"/>
      <c r="G286" s="903"/>
      <c r="H286" s="903"/>
      <c r="I286" s="903"/>
      <c r="J286" s="903"/>
      <c r="K286" s="903"/>
      <c r="L286" s="903"/>
      <c r="M286" s="903"/>
      <c r="N286" s="903"/>
      <c r="O286" s="903"/>
      <c r="P286" s="903"/>
      <c r="Q286" s="903"/>
    </row>
    <row r="287" spans="3:17" x14ac:dyDescent="0.2">
      <c r="C287" s="903"/>
      <c r="D287" s="903"/>
      <c r="E287" s="903"/>
      <c r="F287" s="903"/>
      <c r="G287" s="903"/>
      <c r="H287" s="903"/>
      <c r="I287" s="903"/>
      <c r="J287" s="903"/>
      <c r="K287" s="903"/>
      <c r="L287" s="903"/>
      <c r="M287" s="903"/>
      <c r="N287" s="903"/>
      <c r="O287" s="903"/>
      <c r="P287" s="903"/>
      <c r="Q287" s="903"/>
    </row>
    <row r="288" spans="3:17" x14ac:dyDescent="0.2">
      <c r="C288" s="903"/>
      <c r="D288" s="903"/>
      <c r="E288" s="903"/>
      <c r="F288" s="903"/>
      <c r="G288" s="903"/>
      <c r="H288" s="903"/>
      <c r="I288" s="903"/>
      <c r="J288" s="903"/>
      <c r="K288" s="903"/>
      <c r="L288" s="903"/>
      <c r="M288" s="903"/>
      <c r="N288" s="903"/>
      <c r="O288" s="903"/>
      <c r="P288" s="903"/>
      <c r="Q288" s="903"/>
    </row>
    <row r="289" spans="3:17" x14ac:dyDescent="0.2">
      <c r="C289" s="903"/>
      <c r="D289" s="903"/>
      <c r="E289" s="903"/>
      <c r="F289" s="903"/>
      <c r="G289" s="903"/>
      <c r="H289" s="903"/>
      <c r="I289" s="903"/>
      <c r="J289" s="903"/>
      <c r="K289" s="903"/>
      <c r="L289" s="903"/>
      <c r="M289" s="903"/>
      <c r="N289" s="903"/>
      <c r="O289" s="903"/>
      <c r="P289" s="903"/>
      <c r="Q289" s="903"/>
    </row>
    <row r="290" spans="3:17" x14ac:dyDescent="0.2">
      <c r="C290" s="903"/>
      <c r="D290" s="903"/>
      <c r="E290" s="903"/>
      <c r="F290" s="903"/>
      <c r="G290" s="903"/>
      <c r="H290" s="903"/>
      <c r="I290" s="903"/>
      <c r="J290" s="903"/>
      <c r="K290" s="903"/>
      <c r="L290" s="903"/>
      <c r="M290" s="903"/>
      <c r="N290" s="903"/>
      <c r="O290" s="903"/>
      <c r="P290" s="903"/>
      <c r="Q290" s="903"/>
    </row>
    <row r="291" spans="3:17" x14ac:dyDescent="0.2">
      <c r="C291" s="903"/>
      <c r="D291" s="903"/>
      <c r="E291" s="903"/>
      <c r="F291" s="903"/>
      <c r="G291" s="903"/>
      <c r="H291" s="903"/>
      <c r="I291" s="903"/>
      <c r="J291" s="903"/>
      <c r="K291" s="903"/>
      <c r="L291" s="903"/>
      <c r="M291" s="903"/>
      <c r="N291" s="903"/>
      <c r="O291" s="903"/>
      <c r="P291" s="903"/>
      <c r="Q291" s="903"/>
    </row>
    <row r="292" spans="3:17" x14ac:dyDescent="0.2">
      <c r="C292" s="903"/>
      <c r="D292" s="903"/>
      <c r="E292" s="903"/>
      <c r="F292" s="903"/>
      <c r="G292" s="903"/>
      <c r="H292" s="903"/>
      <c r="I292" s="903"/>
      <c r="J292" s="903"/>
      <c r="K292" s="903"/>
      <c r="L292" s="903"/>
      <c r="M292" s="903"/>
      <c r="N292" s="903"/>
      <c r="O292" s="903"/>
      <c r="P292" s="903"/>
      <c r="Q292" s="903"/>
    </row>
    <row r="293" spans="3:17" x14ac:dyDescent="0.2">
      <c r="C293" s="903"/>
      <c r="D293" s="903"/>
      <c r="E293" s="903"/>
      <c r="F293" s="903"/>
      <c r="G293" s="903"/>
      <c r="H293" s="903"/>
      <c r="I293" s="903"/>
      <c r="J293" s="903"/>
      <c r="K293" s="903"/>
      <c r="L293" s="903"/>
      <c r="M293" s="903"/>
      <c r="N293" s="903"/>
      <c r="O293" s="903"/>
      <c r="P293" s="903"/>
      <c r="Q293" s="903"/>
    </row>
    <row r="294" spans="3:17" x14ac:dyDescent="0.2">
      <c r="C294" s="903"/>
      <c r="D294" s="903"/>
      <c r="E294" s="903"/>
      <c r="F294" s="903"/>
      <c r="G294" s="903"/>
      <c r="H294" s="903"/>
      <c r="I294" s="903"/>
      <c r="J294" s="903"/>
      <c r="K294" s="903"/>
      <c r="L294" s="903"/>
      <c r="M294" s="903"/>
      <c r="N294" s="903"/>
      <c r="O294" s="903"/>
      <c r="P294" s="903"/>
      <c r="Q294" s="903"/>
    </row>
    <row r="295" spans="3:17" x14ac:dyDescent="0.2">
      <c r="C295" s="903"/>
      <c r="D295" s="903"/>
      <c r="E295" s="903"/>
      <c r="F295" s="903"/>
      <c r="G295" s="903"/>
      <c r="H295" s="903"/>
      <c r="I295" s="903"/>
      <c r="J295" s="903"/>
      <c r="K295" s="903"/>
      <c r="L295" s="903"/>
      <c r="M295" s="903"/>
      <c r="N295" s="903"/>
      <c r="O295" s="903"/>
      <c r="P295" s="903"/>
      <c r="Q295" s="903"/>
    </row>
    <row r="296" spans="3:17" x14ac:dyDescent="0.2">
      <c r="C296" s="903"/>
      <c r="D296" s="903"/>
      <c r="E296" s="903"/>
      <c r="F296" s="903"/>
      <c r="G296" s="903"/>
      <c r="H296" s="903"/>
      <c r="I296" s="903"/>
      <c r="J296" s="903"/>
      <c r="K296" s="903"/>
      <c r="L296" s="903"/>
      <c r="M296" s="903"/>
      <c r="N296" s="903"/>
      <c r="O296" s="903"/>
      <c r="P296" s="903"/>
      <c r="Q296" s="903"/>
    </row>
    <row r="297" spans="3:17" x14ac:dyDescent="0.2">
      <c r="C297" s="903"/>
      <c r="D297" s="903"/>
      <c r="E297" s="903"/>
      <c r="F297" s="903"/>
      <c r="G297" s="903"/>
      <c r="H297" s="903"/>
      <c r="I297" s="903"/>
      <c r="J297" s="903"/>
      <c r="K297" s="903"/>
      <c r="L297" s="903"/>
      <c r="M297" s="903"/>
      <c r="N297" s="903"/>
      <c r="O297" s="903"/>
      <c r="P297" s="903"/>
      <c r="Q297" s="903"/>
    </row>
    <row r="298" spans="3:17" x14ac:dyDescent="0.2">
      <c r="C298" s="903"/>
      <c r="D298" s="903"/>
      <c r="E298" s="903"/>
      <c r="F298" s="903"/>
      <c r="G298" s="903"/>
      <c r="H298" s="903"/>
      <c r="I298" s="903"/>
      <c r="J298" s="903"/>
      <c r="K298" s="903"/>
      <c r="L298" s="903"/>
      <c r="M298" s="903"/>
      <c r="N298" s="903"/>
      <c r="O298" s="903"/>
      <c r="P298" s="903"/>
      <c r="Q298" s="903"/>
    </row>
    <row r="299" spans="3:17" x14ac:dyDescent="0.2">
      <c r="C299" s="903"/>
      <c r="D299" s="903"/>
      <c r="E299" s="903"/>
      <c r="F299" s="903"/>
      <c r="G299" s="903"/>
      <c r="H299" s="903"/>
      <c r="I299" s="903"/>
      <c r="J299" s="903"/>
      <c r="K299" s="903"/>
      <c r="L299" s="903"/>
      <c r="M299" s="903"/>
      <c r="N299" s="903"/>
      <c r="O299" s="903"/>
      <c r="P299" s="903"/>
      <c r="Q299" s="903"/>
    </row>
    <row r="300" spans="3:17" x14ac:dyDescent="0.2">
      <c r="C300" s="903"/>
      <c r="D300" s="903"/>
      <c r="E300" s="903"/>
      <c r="F300" s="903"/>
      <c r="G300" s="903"/>
      <c r="H300" s="903"/>
      <c r="I300" s="903"/>
      <c r="J300" s="903"/>
      <c r="K300" s="903"/>
      <c r="L300" s="903"/>
      <c r="M300" s="903"/>
      <c r="N300" s="903"/>
      <c r="O300" s="903"/>
      <c r="P300" s="903"/>
      <c r="Q300" s="903"/>
    </row>
    <row r="301" spans="3:17" x14ac:dyDescent="0.2">
      <c r="C301" s="903"/>
      <c r="D301" s="903"/>
      <c r="E301" s="903"/>
      <c r="F301" s="903"/>
      <c r="G301" s="903"/>
      <c r="H301" s="903"/>
      <c r="I301" s="903"/>
      <c r="J301" s="903"/>
      <c r="K301" s="903"/>
      <c r="L301" s="903"/>
      <c r="M301" s="903"/>
      <c r="N301" s="903"/>
      <c r="O301" s="903"/>
      <c r="P301" s="903"/>
      <c r="Q301" s="903"/>
    </row>
    <row r="302" spans="3:17" x14ac:dyDescent="0.2">
      <c r="C302" s="903"/>
      <c r="D302" s="903"/>
      <c r="E302" s="903"/>
      <c r="F302" s="903"/>
      <c r="G302" s="903"/>
      <c r="H302" s="903"/>
      <c r="I302" s="903"/>
      <c r="J302" s="903"/>
      <c r="K302" s="903"/>
      <c r="L302" s="903"/>
      <c r="M302" s="903"/>
      <c r="N302" s="903"/>
      <c r="O302" s="903"/>
      <c r="P302" s="903"/>
      <c r="Q302" s="903"/>
    </row>
    <row r="303" spans="3:17" x14ac:dyDescent="0.2">
      <c r="C303" s="903"/>
      <c r="D303" s="903"/>
      <c r="E303" s="903"/>
      <c r="F303" s="903"/>
      <c r="G303" s="903"/>
      <c r="H303" s="903"/>
      <c r="I303" s="903"/>
      <c r="J303" s="903"/>
      <c r="K303" s="903"/>
      <c r="L303" s="903"/>
      <c r="M303" s="903"/>
      <c r="N303" s="903"/>
      <c r="O303" s="903"/>
      <c r="P303" s="903"/>
      <c r="Q303" s="903"/>
    </row>
    <row r="304" spans="3:17" x14ac:dyDescent="0.2">
      <c r="C304" s="903"/>
      <c r="D304" s="903"/>
      <c r="E304" s="903"/>
      <c r="F304" s="903"/>
      <c r="G304" s="903"/>
      <c r="H304" s="903"/>
      <c r="I304" s="903"/>
      <c r="J304" s="903"/>
      <c r="K304" s="903"/>
      <c r="L304" s="903"/>
      <c r="M304" s="903"/>
      <c r="N304" s="903"/>
      <c r="O304" s="903"/>
      <c r="P304" s="903"/>
      <c r="Q304" s="903"/>
    </row>
    <row r="305" spans="3:17" x14ac:dyDescent="0.2">
      <c r="C305" s="903"/>
      <c r="D305" s="903"/>
      <c r="E305" s="903"/>
      <c r="F305" s="903"/>
      <c r="G305" s="903"/>
      <c r="H305" s="903"/>
      <c r="I305" s="903"/>
      <c r="J305" s="903"/>
      <c r="K305" s="903"/>
      <c r="L305" s="903"/>
      <c r="M305" s="903"/>
      <c r="N305" s="903"/>
      <c r="O305" s="903"/>
      <c r="P305" s="903"/>
      <c r="Q305" s="903"/>
    </row>
    <row r="306" spans="3:17" x14ac:dyDescent="0.2">
      <c r="C306" s="903"/>
      <c r="D306" s="903"/>
      <c r="E306" s="903"/>
      <c r="F306" s="903"/>
      <c r="G306" s="903"/>
      <c r="H306" s="903"/>
      <c r="I306" s="903"/>
      <c r="J306" s="903"/>
      <c r="K306" s="903"/>
      <c r="L306" s="903"/>
      <c r="M306" s="903"/>
      <c r="N306" s="903"/>
      <c r="O306" s="903"/>
      <c r="P306" s="903"/>
      <c r="Q306" s="903"/>
    </row>
    <row r="307" spans="3:17" x14ac:dyDescent="0.2">
      <c r="C307" s="903"/>
      <c r="D307" s="903"/>
      <c r="E307" s="903"/>
      <c r="F307" s="903"/>
      <c r="G307" s="903"/>
      <c r="H307" s="903"/>
      <c r="I307" s="903"/>
      <c r="J307" s="903"/>
      <c r="K307" s="903"/>
      <c r="L307" s="903"/>
      <c r="M307" s="903"/>
      <c r="N307" s="903"/>
      <c r="O307" s="903"/>
      <c r="P307" s="903"/>
      <c r="Q307" s="903"/>
    </row>
    <row r="308" spans="3:17" x14ac:dyDescent="0.2">
      <c r="C308" s="903"/>
      <c r="D308" s="903"/>
      <c r="E308" s="903"/>
      <c r="F308" s="903"/>
      <c r="G308" s="903"/>
      <c r="H308" s="903"/>
      <c r="I308" s="903"/>
      <c r="J308" s="903"/>
      <c r="K308" s="903"/>
      <c r="L308" s="903"/>
      <c r="M308" s="903"/>
      <c r="N308" s="903"/>
      <c r="O308" s="903"/>
      <c r="P308" s="903"/>
      <c r="Q308" s="903"/>
    </row>
    <row r="309" spans="3:17" x14ac:dyDescent="0.2">
      <c r="C309" s="903"/>
      <c r="D309" s="903"/>
      <c r="E309" s="903"/>
      <c r="F309" s="903"/>
      <c r="G309" s="903"/>
      <c r="H309" s="903"/>
      <c r="I309" s="903"/>
      <c r="J309" s="903"/>
      <c r="K309" s="903"/>
      <c r="L309" s="903"/>
      <c r="M309" s="903"/>
      <c r="N309" s="903"/>
      <c r="O309" s="903"/>
      <c r="P309" s="903"/>
      <c r="Q309" s="903"/>
    </row>
    <row r="310" spans="3:17" x14ac:dyDescent="0.2">
      <c r="C310" s="903"/>
      <c r="D310" s="903"/>
      <c r="E310" s="903"/>
      <c r="F310" s="903"/>
      <c r="G310" s="903"/>
      <c r="H310" s="903"/>
      <c r="I310" s="903"/>
      <c r="J310" s="903"/>
      <c r="K310" s="903"/>
      <c r="L310" s="903"/>
      <c r="M310" s="903"/>
      <c r="N310" s="903"/>
      <c r="O310" s="903"/>
      <c r="P310" s="903"/>
      <c r="Q310" s="903"/>
    </row>
    <row r="311" spans="3:17" x14ac:dyDescent="0.2">
      <c r="C311" s="903"/>
      <c r="D311" s="903"/>
      <c r="E311" s="903"/>
      <c r="F311" s="903"/>
      <c r="G311" s="903"/>
      <c r="H311" s="903"/>
      <c r="I311" s="903"/>
      <c r="J311" s="903"/>
      <c r="K311" s="903"/>
      <c r="L311" s="903"/>
      <c r="M311" s="903"/>
      <c r="N311" s="903"/>
      <c r="O311" s="903"/>
      <c r="P311" s="903"/>
      <c r="Q311" s="903"/>
    </row>
    <row r="312" spans="3:17" x14ac:dyDescent="0.2">
      <c r="C312" s="903"/>
      <c r="D312" s="903"/>
      <c r="E312" s="903"/>
      <c r="F312" s="903"/>
      <c r="G312" s="903"/>
      <c r="H312" s="903"/>
      <c r="I312" s="903"/>
      <c r="J312" s="903"/>
      <c r="K312" s="903"/>
      <c r="L312" s="903"/>
      <c r="M312" s="903"/>
      <c r="N312" s="903"/>
      <c r="O312" s="903"/>
      <c r="P312" s="903"/>
      <c r="Q312" s="903"/>
    </row>
    <row r="313" spans="3:17" x14ac:dyDescent="0.2">
      <c r="C313" s="903"/>
      <c r="D313" s="903"/>
      <c r="E313" s="903"/>
      <c r="F313" s="903"/>
      <c r="G313" s="903"/>
      <c r="H313" s="903"/>
      <c r="I313" s="903"/>
      <c r="J313" s="903"/>
      <c r="K313" s="903"/>
      <c r="L313" s="903"/>
      <c r="M313" s="903"/>
      <c r="N313" s="903"/>
      <c r="O313" s="903"/>
      <c r="P313" s="903"/>
      <c r="Q313" s="903"/>
    </row>
    <row r="314" spans="3:17" x14ac:dyDescent="0.2">
      <c r="C314" s="903"/>
      <c r="D314" s="903"/>
      <c r="E314" s="903"/>
      <c r="F314" s="903"/>
      <c r="G314" s="903"/>
      <c r="H314" s="903"/>
      <c r="I314" s="903"/>
      <c r="J314" s="903"/>
      <c r="K314" s="903"/>
      <c r="L314" s="903"/>
      <c r="M314" s="903"/>
      <c r="N314" s="903"/>
      <c r="O314" s="903"/>
      <c r="P314" s="903"/>
      <c r="Q314" s="903"/>
    </row>
    <row r="315" spans="3:17" x14ac:dyDescent="0.2">
      <c r="C315" s="903"/>
      <c r="D315" s="903"/>
      <c r="E315" s="903"/>
      <c r="F315" s="903"/>
      <c r="G315" s="903"/>
      <c r="H315" s="903"/>
      <c r="I315" s="903"/>
      <c r="J315" s="903"/>
      <c r="K315" s="903"/>
      <c r="L315" s="903"/>
      <c r="M315" s="903"/>
      <c r="N315" s="903"/>
      <c r="O315" s="903"/>
      <c r="P315" s="903"/>
      <c r="Q315" s="903"/>
    </row>
    <row r="316" spans="3:17" x14ac:dyDescent="0.2">
      <c r="C316" s="903"/>
      <c r="D316" s="903"/>
      <c r="E316" s="903"/>
      <c r="F316" s="903"/>
      <c r="G316" s="903"/>
      <c r="H316" s="903"/>
      <c r="I316" s="903"/>
      <c r="J316" s="903"/>
      <c r="K316" s="903"/>
      <c r="L316" s="903"/>
      <c r="M316" s="903"/>
      <c r="N316" s="903"/>
      <c r="O316" s="903"/>
      <c r="P316" s="903"/>
      <c r="Q316" s="903"/>
    </row>
    <row r="317" spans="3:17" x14ac:dyDescent="0.2">
      <c r="C317" s="903"/>
      <c r="D317" s="903"/>
      <c r="E317" s="903"/>
      <c r="F317" s="903"/>
      <c r="G317" s="903"/>
      <c r="H317" s="903"/>
      <c r="I317" s="903"/>
      <c r="J317" s="903"/>
      <c r="K317" s="903"/>
      <c r="L317" s="903"/>
      <c r="M317" s="903"/>
      <c r="N317" s="903"/>
      <c r="O317" s="903"/>
      <c r="P317" s="903"/>
      <c r="Q317" s="903"/>
    </row>
    <row r="318" spans="3:17" x14ac:dyDescent="0.2">
      <c r="C318" s="903"/>
      <c r="D318" s="903"/>
      <c r="E318" s="903"/>
      <c r="F318" s="903"/>
      <c r="G318" s="903"/>
      <c r="H318" s="903"/>
      <c r="I318" s="903"/>
      <c r="J318" s="903"/>
      <c r="K318" s="903"/>
      <c r="L318" s="903"/>
      <c r="M318" s="903"/>
      <c r="N318" s="903"/>
      <c r="O318" s="903"/>
      <c r="P318" s="903"/>
      <c r="Q318" s="903"/>
    </row>
    <row r="319" spans="3:17" x14ac:dyDescent="0.2">
      <c r="C319" s="903"/>
      <c r="D319" s="903"/>
      <c r="E319" s="903"/>
      <c r="F319" s="903"/>
      <c r="G319" s="903"/>
      <c r="H319" s="903"/>
      <c r="I319" s="903"/>
      <c r="J319" s="903"/>
      <c r="K319" s="903"/>
      <c r="L319" s="903"/>
      <c r="M319" s="903"/>
      <c r="N319" s="903"/>
      <c r="O319" s="903"/>
      <c r="P319" s="903"/>
      <c r="Q319" s="903"/>
    </row>
    <row r="320" spans="3:17" x14ac:dyDescent="0.2">
      <c r="C320" s="903"/>
      <c r="D320" s="903"/>
      <c r="E320" s="903"/>
      <c r="F320" s="903"/>
      <c r="G320" s="903"/>
      <c r="H320" s="903"/>
      <c r="I320" s="903"/>
      <c r="J320" s="903"/>
      <c r="K320" s="903"/>
      <c r="L320" s="903"/>
      <c r="M320" s="903"/>
      <c r="N320" s="903"/>
      <c r="O320" s="903"/>
      <c r="P320" s="903"/>
      <c r="Q320" s="903"/>
    </row>
    <row r="321" spans="3:17" x14ac:dyDescent="0.2">
      <c r="C321" s="903"/>
      <c r="D321" s="903"/>
      <c r="E321" s="903"/>
      <c r="F321" s="903"/>
      <c r="G321" s="903"/>
      <c r="H321" s="903"/>
      <c r="I321" s="903"/>
      <c r="J321" s="903"/>
      <c r="K321" s="903"/>
      <c r="L321" s="903"/>
      <c r="M321" s="903"/>
      <c r="N321" s="903"/>
      <c r="O321" s="903"/>
      <c r="P321" s="903"/>
      <c r="Q321" s="903"/>
    </row>
    <row r="322" spans="3:17" x14ac:dyDescent="0.2">
      <c r="C322" s="903"/>
      <c r="D322" s="903"/>
      <c r="E322" s="903"/>
      <c r="F322" s="903"/>
      <c r="G322" s="903"/>
      <c r="H322" s="903"/>
      <c r="I322" s="903"/>
      <c r="J322" s="903"/>
      <c r="K322" s="903"/>
      <c r="L322" s="903"/>
      <c r="M322" s="903"/>
      <c r="N322" s="903"/>
      <c r="O322" s="903"/>
      <c r="P322" s="903"/>
      <c r="Q322" s="903"/>
    </row>
    <row r="323" spans="3:17" x14ac:dyDescent="0.2">
      <c r="C323" s="903"/>
      <c r="D323" s="903"/>
      <c r="E323" s="903"/>
      <c r="F323" s="903"/>
      <c r="G323" s="903"/>
      <c r="H323" s="903"/>
      <c r="I323" s="903"/>
      <c r="J323" s="903"/>
      <c r="K323" s="903"/>
      <c r="L323" s="903"/>
      <c r="M323" s="903"/>
      <c r="N323" s="903"/>
      <c r="O323" s="903"/>
      <c r="P323" s="903"/>
      <c r="Q323" s="903"/>
    </row>
    <row r="324" spans="3:17" x14ac:dyDescent="0.2">
      <c r="C324" s="903"/>
      <c r="D324" s="903"/>
      <c r="E324" s="903"/>
      <c r="F324" s="903"/>
      <c r="G324" s="903"/>
      <c r="H324" s="903"/>
      <c r="I324" s="903"/>
      <c r="J324" s="903"/>
      <c r="K324" s="903"/>
      <c r="L324" s="903"/>
      <c r="M324" s="903"/>
      <c r="N324" s="903"/>
      <c r="O324" s="903"/>
      <c r="P324" s="903"/>
      <c r="Q324" s="903"/>
    </row>
    <row r="325" spans="3:17" x14ac:dyDescent="0.2">
      <c r="C325" s="903"/>
      <c r="D325" s="903"/>
      <c r="E325" s="903"/>
      <c r="F325" s="903"/>
      <c r="G325" s="903"/>
      <c r="H325" s="903"/>
      <c r="I325" s="903"/>
      <c r="J325" s="903"/>
      <c r="K325" s="903"/>
      <c r="L325" s="903"/>
      <c r="M325" s="903"/>
      <c r="N325" s="903"/>
      <c r="O325" s="903"/>
      <c r="P325" s="903"/>
      <c r="Q325" s="903"/>
    </row>
    <row r="326" spans="3:17" x14ac:dyDescent="0.2">
      <c r="C326" s="903"/>
      <c r="D326" s="903"/>
      <c r="E326" s="903"/>
      <c r="F326" s="903"/>
      <c r="G326" s="903"/>
      <c r="H326" s="903"/>
      <c r="I326" s="903"/>
      <c r="J326" s="903"/>
      <c r="K326" s="903"/>
      <c r="L326" s="903"/>
      <c r="M326" s="903"/>
      <c r="N326" s="903"/>
      <c r="O326" s="903"/>
      <c r="P326" s="903"/>
      <c r="Q326" s="903"/>
    </row>
    <row r="327" spans="3:17" x14ac:dyDescent="0.2">
      <c r="C327" s="903"/>
      <c r="D327" s="903"/>
      <c r="E327" s="903"/>
      <c r="F327" s="903"/>
      <c r="G327" s="903"/>
      <c r="H327" s="903"/>
      <c r="I327" s="903"/>
      <c r="J327" s="903"/>
      <c r="K327" s="903"/>
      <c r="L327" s="903"/>
      <c r="M327" s="903"/>
      <c r="N327" s="903"/>
      <c r="O327" s="903"/>
      <c r="P327" s="903"/>
      <c r="Q327" s="903"/>
    </row>
    <row r="328" spans="3:17" x14ac:dyDescent="0.2">
      <c r="C328" s="903"/>
      <c r="D328" s="903"/>
      <c r="E328" s="903"/>
      <c r="F328" s="903"/>
      <c r="G328" s="903"/>
      <c r="H328" s="903"/>
      <c r="I328" s="903"/>
      <c r="J328" s="903"/>
      <c r="K328" s="903"/>
      <c r="L328" s="903"/>
      <c r="M328" s="903"/>
      <c r="N328" s="903"/>
      <c r="O328" s="903"/>
      <c r="P328" s="903"/>
      <c r="Q328" s="903"/>
    </row>
    <row r="329" spans="3:17" x14ac:dyDescent="0.2">
      <c r="C329" s="903"/>
      <c r="D329" s="903"/>
      <c r="E329" s="903"/>
      <c r="F329" s="903"/>
      <c r="G329" s="903"/>
      <c r="H329" s="903"/>
      <c r="I329" s="903"/>
      <c r="J329" s="903"/>
      <c r="K329" s="903"/>
      <c r="L329" s="903"/>
      <c r="M329" s="903"/>
      <c r="N329" s="903"/>
      <c r="O329" s="903"/>
      <c r="P329" s="903"/>
      <c r="Q329" s="903"/>
    </row>
    <row r="330" spans="3:17" x14ac:dyDescent="0.2">
      <c r="C330" s="903"/>
      <c r="D330" s="903"/>
      <c r="E330" s="903"/>
      <c r="F330" s="903"/>
      <c r="G330" s="903"/>
      <c r="H330" s="903"/>
      <c r="I330" s="903"/>
      <c r="J330" s="903"/>
      <c r="K330" s="903"/>
      <c r="L330" s="903"/>
      <c r="M330" s="903"/>
      <c r="N330" s="903"/>
      <c r="O330" s="903"/>
      <c r="P330" s="903"/>
      <c r="Q330" s="903"/>
    </row>
    <row r="331" spans="3:17" x14ac:dyDescent="0.2">
      <c r="C331" s="903"/>
      <c r="D331" s="903"/>
      <c r="E331" s="903"/>
      <c r="F331" s="903"/>
      <c r="G331" s="903"/>
      <c r="H331" s="903"/>
      <c r="I331" s="903"/>
      <c r="J331" s="903"/>
      <c r="K331" s="903"/>
      <c r="L331" s="903"/>
      <c r="M331" s="903"/>
      <c r="N331" s="903"/>
      <c r="O331" s="903"/>
      <c r="P331" s="903"/>
      <c r="Q331" s="903"/>
    </row>
  </sheetData>
  <mergeCells count="26">
    <mergeCell ref="C39:O39"/>
    <mergeCell ref="C161:O161"/>
    <mergeCell ref="C162:C163"/>
    <mergeCell ref="D162:G162"/>
    <mergeCell ref="H162:K162"/>
    <mergeCell ref="L162:O162"/>
    <mergeCell ref="C40:C41"/>
    <mergeCell ref="D40:G40"/>
    <mergeCell ref="H40:K40"/>
    <mergeCell ref="L40:O40"/>
    <mergeCell ref="C135:H135"/>
    <mergeCell ref="A6:B6"/>
    <mergeCell ref="C6:R6"/>
    <mergeCell ref="M30:U31"/>
    <mergeCell ref="C1:D1"/>
    <mergeCell ref="A3:B3"/>
    <mergeCell ref="C3:R3"/>
    <mergeCell ref="A4:B4"/>
    <mergeCell ref="C4:R4"/>
    <mergeCell ref="A5:B5"/>
    <mergeCell ref="C5:R5"/>
    <mergeCell ref="C9:H9"/>
    <mergeCell ref="C25:K25"/>
    <mergeCell ref="C26:C27"/>
    <mergeCell ref="D26:D27"/>
    <mergeCell ref="E26:K26"/>
  </mergeCells>
  <hyperlinks>
    <hyperlink ref="A1" location="'ODS 5.'!A1" display="REGRESAR"/>
    <hyperlink ref="C1" location="'Metadato 5.5.1'!A1" display="VER METADATO"/>
  </hyperlinks>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7">
    <tabColor theme="0" tint="-0.499984740745262"/>
  </sheetPr>
  <dimension ref="A1:F37"/>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2" style="26" customWidth="1"/>
    <col min="2" max="2" width="26.42578125" style="26" customWidth="1"/>
    <col min="3" max="3" width="10.5703125" style="26" bestFit="1" customWidth="1"/>
    <col min="4" max="4" width="85.7109375" style="26" customWidth="1"/>
    <col min="5" max="5" width="8" style="26" customWidth="1"/>
    <col min="6" max="6" width="7.140625" style="26" customWidth="1"/>
    <col min="7" max="16384" width="11.42578125" style="26"/>
  </cols>
  <sheetData>
    <row r="1" spans="1:6" ht="15" x14ac:dyDescent="0.25">
      <c r="A1" s="45"/>
      <c r="B1" s="25" t="s">
        <v>730</v>
      </c>
    </row>
    <row r="2" spans="1:6" ht="12" thickBot="1" x14ac:dyDescent="0.25"/>
    <row r="3" spans="1:6" ht="23.25" customHeight="1" thickBot="1" x14ac:dyDescent="0.25">
      <c r="B3" s="2081" t="s">
        <v>766</v>
      </c>
      <c r="C3" s="2081"/>
      <c r="D3" s="2081"/>
      <c r="F3" s="47" t="s">
        <v>767</v>
      </c>
    </row>
    <row r="4" spans="1:6" ht="15.75" x14ac:dyDescent="0.2">
      <c r="A4" s="93"/>
      <c r="B4" s="2082" t="s">
        <v>856</v>
      </c>
      <c r="C4" s="2082"/>
      <c r="D4" s="910" t="s">
        <v>29</v>
      </c>
    </row>
    <row r="5" spans="1:6" ht="30" x14ac:dyDescent="0.2">
      <c r="B5" s="2082" t="s">
        <v>769</v>
      </c>
      <c r="C5" s="2082"/>
      <c r="D5" s="910" t="s">
        <v>156</v>
      </c>
    </row>
    <row r="6" spans="1:6" ht="15" x14ac:dyDescent="0.2">
      <c r="B6" s="2082" t="s">
        <v>770</v>
      </c>
      <c r="C6" s="2082"/>
      <c r="D6" s="911" t="s">
        <v>247</v>
      </c>
    </row>
    <row r="7" spans="1:6" ht="30" x14ac:dyDescent="0.2">
      <c r="B7" s="2083" t="s">
        <v>771</v>
      </c>
      <c r="C7" s="2083"/>
      <c r="D7" s="912" t="s">
        <v>248</v>
      </c>
    </row>
    <row r="8" spans="1:6" s="903" customFormat="1" ht="15" x14ac:dyDescent="0.2">
      <c r="B8" s="2097" t="s">
        <v>4617</v>
      </c>
      <c r="C8" s="2097"/>
      <c r="D8" s="1285" t="s">
        <v>4689</v>
      </c>
    </row>
    <row r="9" spans="1:6" s="903" customFormat="1" ht="15" x14ac:dyDescent="0.2">
      <c r="B9" s="2097"/>
      <c r="C9" s="2097"/>
      <c r="D9" s="1285" t="s">
        <v>4690</v>
      </c>
    </row>
    <row r="10" spans="1:6" ht="15" x14ac:dyDescent="0.25">
      <c r="B10" s="913"/>
      <c r="C10" s="913"/>
      <c r="D10" s="913"/>
    </row>
    <row r="11" spans="1:6" ht="23.25" customHeight="1" x14ac:dyDescent="0.2">
      <c r="B11" s="2081" t="s">
        <v>772</v>
      </c>
      <c r="C11" s="2081"/>
      <c r="D11" s="2081"/>
    </row>
    <row r="12" spans="1:6" ht="15" x14ac:dyDescent="0.2">
      <c r="B12" s="2093" t="s">
        <v>773</v>
      </c>
      <c r="C12" s="2094"/>
      <c r="D12" s="910" t="s">
        <v>1421</v>
      </c>
    </row>
    <row r="13" spans="1:6" ht="30" x14ac:dyDescent="0.2">
      <c r="B13" s="2095" t="s">
        <v>775</v>
      </c>
      <c r="C13" s="2095"/>
      <c r="D13" s="161" t="s">
        <v>5242</v>
      </c>
    </row>
    <row r="14" spans="1:6" ht="15" x14ac:dyDescent="0.2">
      <c r="B14" s="2082" t="s">
        <v>776</v>
      </c>
      <c r="C14" s="2082"/>
      <c r="D14" s="915" t="s">
        <v>1544</v>
      </c>
    </row>
    <row r="15" spans="1:6" ht="15" x14ac:dyDescent="0.2">
      <c r="B15" s="2082" t="s">
        <v>777</v>
      </c>
      <c r="C15" s="2096"/>
      <c r="D15" s="915" t="s">
        <v>10</v>
      </c>
    </row>
    <row r="16" spans="1:6" ht="382.5" x14ac:dyDescent="0.2">
      <c r="B16" s="2082" t="s">
        <v>778</v>
      </c>
      <c r="C16" s="2082"/>
      <c r="D16" s="1531" t="s">
        <v>1664</v>
      </c>
    </row>
    <row r="17" spans="2:4" ht="44.25" customHeight="1" x14ac:dyDescent="0.25">
      <c r="B17" s="2082" t="s">
        <v>779</v>
      </c>
      <c r="C17" s="2082"/>
      <c r="D17" s="145"/>
    </row>
    <row r="18" spans="2:4" ht="15" x14ac:dyDescent="0.25">
      <c r="B18" s="2082" t="s">
        <v>780</v>
      </c>
      <c r="C18" s="2082"/>
      <c r="D18" s="143" t="s">
        <v>781</v>
      </c>
    </row>
    <row r="19" spans="2:4" ht="15" x14ac:dyDescent="0.2">
      <c r="B19" s="2083" t="s">
        <v>782</v>
      </c>
      <c r="C19" s="2083"/>
      <c r="D19" s="910"/>
    </row>
    <row r="20" spans="2:4" ht="31.5" customHeight="1" x14ac:dyDescent="0.2">
      <c r="B20" s="2084" t="s">
        <v>783</v>
      </c>
      <c r="C20" s="2085"/>
      <c r="D20" s="917" t="s">
        <v>1665</v>
      </c>
    </row>
    <row r="21" spans="2:4" ht="15" x14ac:dyDescent="0.25">
      <c r="B21" s="2082" t="s">
        <v>784</v>
      </c>
      <c r="C21" s="2082"/>
      <c r="D21" s="145" t="s">
        <v>824</v>
      </c>
    </row>
    <row r="22" spans="2:4" ht="15" x14ac:dyDescent="0.2">
      <c r="B22" s="2086" t="s">
        <v>786</v>
      </c>
      <c r="C22" s="918" t="s">
        <v>787</v>
      </c>
      <c r="D22" s="910"/>
    </row>
    <row r="23" spans="2:4" ht="15" x14ac:dyDescent="0.25">
      <c r="B23" s="2087"/>
      <c r="C23" s="1390" t="s">
        <v>789</v>
      </c>
      <c r="D23" s="143" t="s">
        <v>1666</v>
      </c>
    </row>
    <row r="24" spans="2:4" ht="15" x14ac:dyDescent="0.25">
      <c r="B24" s="2088" t="s">
        <v>791</v>
      </c>
      <c r="C24" s="2088"/>
      <c r="D24" s="143" t="s">
        <v>1667</v>
      </c>
    </row>
    <row r="25" spans="2:4" ht="15" x14ac:dyDescent="0.25">
      <c r="B25" s="2088" t="s">
        <v>793</v>
      </c>
      <c r="C25" s="2088"/>
      <c r="D25" s="146" t="s">
        <v>1668</v>
      </c>
    </row>
    <row r="26" spans="2:4" ht="15" x14ac:dyDescent="0.2">
      <c r="B26" s="2082" t="s">
        <v>795</v>
      </c>
      <c r="C26" s="2082"/>
      <c r="D26" s="917" t="s">
        <v>23</v>
      </c>
    </row>
    <row r="27" spans="2:4" ht="15" customHeight="1" x14ac:dyDescent="0.25">
      <c r="B27" s="2083" t="s">
        <v>797</v>
      </c>
      <c r="C27" s="2083"/>
      <c r="D27" s="146" t="s">
        <v>1669</v>
      </c>
    </row>
    <row r="28" spans="2:4" ht="15" x14ac:dyDescent="0.2">
      <c r="B28" s="2089" t="s">
        <v>799</v>
      </c>
      <c r="C28" s="2090"/>
      <c r="D28" s="910"/>
    </row>
    <row r="29" spans="2:4" ht="115.5" customHeight="1" x14ac:dyDescent="0.2">
      <c r="B29" s="1391" t="s">
        <v>800</v>
      </c>
      <c r="C29" s="1392"/>
      <c r="D29" s="917" t="s">
        <v>1670</v>
      </c>
    </row>
    <row r="30" spans="2:4" ht="101.25" x14ac:dyDescent="0.2">
      <c r="B30" s="2091" t="s">
        <v>801</v>
      </c>
      <c r="C30" s="2092"/>
      <c r="D30" s="165" t="s">
        <v>5243</v>
      </c>
    </row>
    <row r="31" spans="2:4" ht="15" x14ac:dyDescent="0.2">
      <c r="B31" s="922"/>
      <c r="C31" s="922"/>
      <c r="D31" s="923"/>
    </row>
    <row r="32" spans="2:4" ht="23.25" customHeight="1" x14ac:dyDescent="0.2">
      <c r="B32" s="2081" t="s">
        <v>802</v>
      </c>
      <c r="C32" s="2081"/>
      <c r="D32" s="2081"/>
    </row>
    <row r="33" spans="2:4" ht="15" x14ac:dyDescent="0.25">
      <c r="B33" s="2079" t="s">
        <v>803</v>
      </c>
      <c r="C33" s="2080"/>
      <c r="D33" s="146" t="s">
        <v>1671</v>
      </c>
    </row>
    <row r="34" spans="2:4" ht="15" x14ac:dyDescent="0.25">
      <c r="B34" s="2079" t="s">
        <v>805</v>
      </c>
      <c r="C34" s="2080"/>
      <c r="D34" s="146" t="s">
        <v>5244</v>
      </c>
    </row>
    <row r="35" spans="2:4" ht="15" x14ac:dyDescent="0.25">
      <c r="B35" s="2079" t="s">
        <v>807</v>
      </c>
      <c r="C35" s="2080"/>
      <c r="D35" s="146" t="s">
        <v>1672</v>
      </c>
    </row>
    <row r="36" spans="2:4" ht="15" x14ac:dyDescent="0.25">
      <c r="B36" s="2079" t="s">
        <v>809</v>
      </c>
      <c r="C36" s="2080"/>
      <c r="D36" s="146" t="s">
        <v>1673</v>
      </c>
    </row>
    <row r="37" spans="2:4" ht="15" x14ac:dyDescent="0.25">
      <c r="B37" s="2079" t="s">
        <v>811</v>
      </c>
      <c r="C37" s="2080"/>
      <c r="D37" s="149" t="s">
        <v>1674</v>
      </c>
    </row>
  </sheetData>
  <mergeCells count="30">
    <mergeCell ref="B17:C17"/>
    <mergeCell ref="B3:D3"/>
    <mergeCell ref="B4:C4"/>
    <mergeCell ref="B5:C5"/>
    <mergeCell ref="B6:C6"/>
    <mergeCell ref="B7:C7"/>
    <mergeCell ref="B11:D11"/>
    <mergeCell ref="B12:C12"/>
    <mergeCell ref="B13:C13"/>
    <mergeCell ref="B14:C14"/>
    <mergeCell ref="B15:C15"/>
    <mergeCell ref="B16:C16"/>
    <mergeCell ref="B8:C9"/>
    <mergeCell ref="B32:D32"/>
    <mergeCell ref="B18:C18"/>
    <mergeCell ref="B19:C19"/>
    <mergeCell ref="B20:C20"/>
    <mergeCell ref="B21:C21"/>
    <mergeCell ref="B22:B23"/>
    <mergeCell ref="B24:C24"/>
    <mergeCell ref="B25:C25"/>
    <mergeCell ref="B26:C26"/>
    <mergeCell ref="B27:C27"/>
    <mergeCell ref="B28:C28"/>
    <mergeCell ref="B30:C30"/>
    <mergeCell ref="B33:C33"/>
    <mergeCell ref="B34:C34"/>
    <mergeCell ref="B35:C35"/>
    <mergeCell ref="B36:C36"/>
    <mergeCell ref="B37:C37"/>
  </mergeCells>
  <dataValidations count="7">
    <dataValidation type="list" allowBlank="1" showInputMessage="1" showErrorMessage="1" sqref="D26">
      <formula1>Tipo_operación</formula1>
    </dataValidation>
    <dataValidation type="list" allowBlank="1" showInputMessage="1" showErrorMessage="1" sqref="D15">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4"/>
  </dataValidations>
  <hyperlinks>
    <hyperlink ref="B1" location="'5.5.1'!A1" display="REGRESAR"/>
    <hyperlink ref="D37" r:id="rId1"/>
    <hyperlink ref="D8" r:id="rId2"/>
    <hyperlink ref="D9" r:id="rId3"/>
  </hyperlinks>
  <pageMargins left="0.7" right="0.7" top="0.75" bottom="0.75" header="0.3" footer="0.3"/>
  <drawing r:id="rId4"/>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8"/>
  <dimension ref="A1:R44"/>
  <sheetViews>
    <sheetView showGridLines="0" workbookViewId="0">
      <pane ySplit="1" topLeftCell="A2" activePane="bottomLeft" state="frozen"/>
      <selection activeCell="B1" sqref="B1"/>
      <selection pane="bottomLeft" activeCell="C9" sqref="C9:E9"/>
    </sheetView>
  </sheetViews>
  <sheetFormatPr baseColWidth="10" defaultColWidth="11.42578125" defaultRowHeight="11.25" x14ac:dyDescent="0.2"/>
  <cols>
    <col min="1" max="2" width="15" style="26" customWidth="1"/>
    <col min="3" max="3" width="9.28515625" style="26" customWidth="1"/>
    <col min="4" max="4" width="12.42578125" style="26" customWidth="1"/>
    <col min="5" max="5" width="6.28515625" style="26" customWidth="1"/>
    <col min="6" max="16384" width="11.42578125" style="26"/>
  </cols>
  <sheetData>
    <row r="1" spans="1:18" ht="15" x14ac:dyDescent="0.25">
      <c r="A1" s="25" t="s">
        <v>730</v>
      </c>
      <c r="C1" s="2077" t="s">
        <v>830</v>
      </c>
      <c r="D1" s="2077"/>
    </row>
    <row r="3" spans="1:18" ht="15" customHeight="1" x14ac:dyDescent="0.2">
      <c r="A3" s="2304" t="s">
        <v>732</v>
      </c>
      <c r="B3" s="2307"/>
      <c r="C3" s="2304" t="s">
        <v>1526</v>
      </c>
      <c r="D3" s="2317"/>
      <c r="E3" s="2317"/>
      <c r="F3" s="2317"/>
      <c r="G3" s="2317"/>
      <c r="H3" s="2317"/>
      <c r="I3" s="2317"/>
      <c r="J3" s="2317"/>
      <c r="K3" s="2317"/>
      <c r="L3" s="2317"/>
      <c r="M3" s="2317"/>
      <c r="N3" s="2317"/>
      <c r="O3" s="2317"/>
      <c r="P3" s="2317"/>
      <c r="Q3" s="2317"/>
      <c r="R3" s="2317"/>
    </row>
    <row r="4" spans="1:18" ht="15" x14ac:dyDescent="0.2">
      <c r="A4" s="2304" t="s">
        <v>733</v>
      </c>
      <c r="B4" s="2305"/>
      <c r="C4" s="2304" t="s">
        <v>1652</v>
      </c>
      <c r="D4" s="2306"/>
      <c r="E4" s="2306"/>
      <c r="F4" s="2306"/>
      <c r="G4" s="2306"/>
      <c r="H4" s="2306"/>
      <c r="I4" s="2306"/>
      <c r="J4" s="2306"/>
      <c r="K4" s="2306"/>
      <c r="L4" s="2306"/>
      <c r="M4" s="2306"/>
      <c r="N4" s="2306"/>
      <c r="O4" s="2306"/>
      <c r="P4" s="2306"/>
      <c r="Q4" s="2306"/>
      <c r="R4" s="2306"/>
    </row>
    <row r="5" spans="1:18" ht="15" x14ac:dyDescent="0.2">
      <c r="A5" s="2304" t="s">
        <v>735</v>
      </c>
      <c r="B5" s="2305"/>
      <c r="C5" s="2304" t="s">
        <v>1675</v>
      </c>
      <c r="D5" s="2306"/>
      <c r="E5" s="2306"/>
      <c r="F5" s="2306"/>
      <c r="G5" s="2306"/>
      <c r="H5" s="2306"/>
      <c r="I5" s="2306"/>
      <c r="J5" s="2306"/>
      <c r="K5" s="2306"/>
      <c r="L5" s="2306"/>
      <c r="M5" s="2306"/>
      <c r="N5" s="2306"/>
      <c r="O5" s="2306"/>
      <c r="P5" s="2306"/>
      <c r="Q5" s="2306"/>
      <c r="R5" s="2306"/>
    </row>
    <row r="6" spans="1:18" ht="15" x14ac:dyDescent="0.2">
      <c r="A6" s="2304" t="s">
        <v>815</v>
      </c>
      <c r="B6" s="2305"/>
      <c r="C6" s="2304" t="s">
        <v>1676</v>
      </c>
      <c r="D6" s="2306"/>
      <c r="E6" s="2306"/>
      <c r="F6" s="2306"/>
      <c r="G6" s="2306"/>
      <c r="H6" s="2306"/>
      <c r="I6" s="2306"/>
      <c r="J6" s="2306"/>
      <c r="K6" s="2306"/>
      <c r="L6" s="2306"/>
      <c r="M6" s="2306"/>
      <c r="N6" s="2306"/>
      <c r="O6" s="2306"/>
      <c r="P6" s="2306"/>
      <c r="Q6" s="2306"/>
      <c r="R6" s="2306"/>
    </row>
    <row r="9" spans="1:18" ht="42.75" customHeight="1" x14ac:dyDescent="0.2">
      <c r="C9" s="2232" t="s">
        <v>1676</v>
      </c>
      <c r="D9" s="2232"/>
      <c r="E9" s="2232"/>
      <c r="G9" s="109" t="s">
        <v>5946</v>
      </c>
    </row>
    <row r="10" spans="1:18" ht="21.75" customHeight="1" x14ac:dyDescent="0.2">
      <c r="A10" s="29"/>
      <c r="C10" s="1122" t="s">
        <v>739</v>
      </c>
      <c r="D10" s="2193" t="s">
        <v>942</v>
      </c>
      <c r="E10" s="2193"/>
    </row>
    <row r="11" spans="1:18" ht="12.75" x14ac:dyDescent="0.2">
      <c r="A11" s="29"/>
      <c r="C11" s="359">
        <v>1990</v>
      </c>
      <c r="D11" s="1138">
        <v>22.429435483870968</v>
      </c>
      <c r="E11" s="903"/>
    </row>
    <row r="12" spans="1:18" ht="12.75" x14ac:dyDescent="0.2">
      <c r="A12" s="28"/>
      <c r="C12" s="359">
        <v>1991</v>
      </c>
      <c r="D12" s="1138">
        <v>24.975963849629842</v>
      </c>
      <c r="E12" s="903"/>
    </row>
    <row r="13" spans="1:18" ht="12.75" x14ac:dyDescent="0.2">
      <c r="A13" s="29"/>
      <c r="C13" s="359">
        <f t="shared" ref="C13:C36" si="0">+C12+1</f>
        <v>1992</v>
      </c>
      <c r="D13" s="625">
        <v>23.138337785514903</v>
      </c>
      <c r="E13" s="903"/>
    </row>
    <row r="14" spans="1:18" ht="12.75" x14ac:dyDescent="0.2">
      <c r="A14" s="29"/>
      <c r="C14" s="359">
        <f t="shared" si="0"/>
        <v>1993</v>
      </c>
      <c r="D14" s="625">
        <v>20.599638149392607</v>
      </c>
      <c r="E14" s="903"/>
    </row>
    <row r="15" spans="1:18" ht="12.75" x14ac:dyDescent="0.2">
      <c r="A15" s="29"/>
      <c r="C15" s="359">
        <f t="shared" si="0"/>
        <v>1994</v>
      </c>
      <c r="D15" s="625">
        <v>25.250953403761013</v>
      </c>
      <c r="E15" s="903"/>
    </row>
    <row r="16" spans="1:18" ht="12.75" x14ac:dyDescent="0.2">
      <c r="A16" s="28"/>
      <c r="C16" s="359">
        <f t="shared" si="0"/>
        <v>1995</v>
      </c>
      <c r="D16" s="625">
        <v>23.573378189666116</v>
      </c>
      <c r="E16" s="903"/>
    </row>
    <row r="17" spans="1:13" ht="12.75" x14ac:dyDescent="0.2">
      <c r="A17" s="29"/>
      <c r="C17" s="359">
        <f t="shared" si="0"/>
        <v>1996</v>
      </c>
      <c r="D17" s="1138">
        <v>26.427872676649862</v>
      </c>
      <c r="E17" s="903"/>
    </row>
    <row r="18" spans="1:13" ht="12.75" x14ac:dyDescent="0.2">
      <c r="A18" s="29"/>
      <c r="C18" s="359">
        <f t="shared" si="0"/>
        <v>1997</v>
      </c>
      <c r="D18" s="1138">
        <v>27.307994851258581</v>
      </c>
      <c r="E18" s="903"/>
    </row>
    <row r="19" spans="1:13" ht="12.75" x14ac:dyDescent="0.2">
      <c r="A19" s="29"/>
      <c r="C19" s="359">
        <f t="shared" si="0"/>
        <v>1998</v>
      </c>
      <c r="D19" s="625">
        <v>30.207331680078276</v>
      </c>
      <c r="E19" s="903"/>
    </row>
    <row r="20" spans="1:13" ht="12.75" x14ac:dyDescent="0.2">
      <c r="A20" s="28"/>
      <c r="C20" s="359">
        <f t="shared" si="0"/>
        <v>1999</v>
      </c>
      <c r="D20" s="625">
        <v>31.871159412929767</v>
      </c>
      <c r="E20" s="903"/>
    </row>
    <row r="21" spans="1:13" ht="12.75" x14ac:dyDescent="0.2">
      <c r="A21" s="29"/>
      <c r="C21" s="359">
        <f t="shared" si="0"/>
        <v>2000</v>
      </c>
      <c r="D21" s="625">
        <v>29.363112434192196</v>
      </c>
      <c r="E21" s="903"/>
    </row>
    <row r="22" spans="1:13" ht="12.75" x14ac:dyDescent="0.2">
      <c r="C22" s="359">
        <f t="shared" si="0"/>
        <v>2001</v>
      </c>
      <c r="D22" s="625">
        <v>24.768440878247631</v>
      </c>
      <c r="E22" s="903"/>
    </row>
    <row r="23" spans="1:13" ht="12.75" x14ac:dyDescent="0.2">
      <c r="C23" s="359">
        <f t="shared" si="0"/>
        <v>2002</v>
      </c>
      <c r="D23" s="1138">
        <v>25.705131572036343</v>
      </c>
      <c r="E23" s="903"/>
    </row>
    <row r="24" spans="1:13" ht="12.75" x14ac:dyDescent="0.2">
      <c r="C24" s="359">
        <f t="shared" si="0"/>
        <v>2003</v>
      </c>
      <c r="D24" s="1138">
        <v>28.440607635990744</v>
      </c>
      <c r="E24" s="903"/>
    </row>
    <row r="25" spans="1:13" ht="12.75" x14ac:dyDescent="0.2">
      <c r="C25" s="359">
        <f t="shared" si="0"/>
        <v>2004</v>
      </c>
      <c r="D25" s="625">
        <v>25.815934596485206</v>
      </c>
      <c r="E25" s="903"/>
    </row>
    <row r="26" spans="1:13" ht="12.75" x14ac:dyDescent="0.2">
      <c r="C26" s="359">
        <f t="shared" si="0"/>
        <v>2005</v>
      </c>
      <c r="D26" s="625">
        <v>24.649764619136747</v>
      </c>
      <c r="E26" s="903"/>
    </row>
    <row r="27" spans="1:13" ht="12.75" x14ac:dyDescent="0.2">
      <c r="C27" s="359">
        <f t="shared" si="0"/>
        <v>2006</v>
      </c>
      <c r="D27" s="625">
        <v>28.868618055154627</v>
      </c>
      <c r="E27" s="903"/>
    </row>
    <row r="28" spans="1:13" ht="12.75" x14ac:dyDescent="0.2">
      <c r="C28" s="359">
        <f t="shared" si="0"/>
        <v>2007</v>
      </c>
      <c r="D28" s="625">
        <v>26.507198228128459</v>
      </c>
      <c r="E28" s="903"/>
      <c r="G28" s="44" t="s">
        <v>5940</v>
      </c>
    </row>
    <row r="29" spans="1:13" ht="12.75" x14ac:dyDescent="0.2">
      <c r="C29" s="359">
        <f t="shared" si="0"/>
        <v>2008</v>
      </c>
      <c r="D29" s="1138">
        <v>29.488237721832437</v>
      </c>
      <c r="E29" s="903"/>
    </row>
    <row r="30" spans="1:13" ht="12.75" x14ac:dyDescent="0.2">
      <c r="C30" s="359">
        <f t="shared" si="0"/>
        <v>2009</v>
      </c>
      <c r="D30" s="1138">
        <v>30.045250152488755</v>
      </c>
      <c r="E30" s="903"/>
    </row>
    <row r="31" spans="1:13" ht="12.75" x14ac:dyDescent="0.2">
      <c r="C31" s="359">
        <f t="shared" si="0"/>
        <v>2010</v>
      </c>
      <c r="D31" s="625">
        <v>34.354462582149672</v>
      </c>
      <c r="E31" s="903"/>
    </row>
    <row r="32" spans="1:13" ht="15" customHeight="1" x14ac:dyDescent="0.2">
      <c r="C32" s="359">
        <f t="shared" si="0"/>
        <v>2011</v>
      </c>
      <c r="D32" s="625">
        <v>30.393525472248239</v>
      </c>
      <c r="E32" s="903"/>
      <c r="H32" s="44"/>
      <c r="I32" s="44"/>
      <c r="J32" s="44"/>
      <c r="K32" s="44"/>
      <c r="L32" s="44"/>
      <c r="M32" s="44"/>
    </row>
    <row r="33" spans="3:13" ht="12.75" x14ac:dyDescent="0.2">
      <c r="C33" s="359">
        <f t="shared" si="0"/>
        <v>2012</v>
      </c>
      <c r="D33" s="625">
        <v>35.529319508582383</v>
      </c>
      <c r="E33" s="903"/>
      <c r="G33" s="44"/>
      <c r="H33" s="44"/>
      <c r="I33" s="44"/>
      <c r="J33" s="44"/>
      <c r="K33" s="44"/>
      <c r="L33" s="44"/>
      <c r="M33" s="44"/>
    </row>
    <row r="34" spans="3:13" ht="12.75" x14ac:dyDescent="0.2">
      <c r="C34" s="359">
        <f t="shared" si="0"/>
        <v>2013</v>
      </c>
      <c r="D34" s="625">
        <v>35.950360324404919</v>
      </c>
      <c r="E34" s="903"/>
      <c r="F34" s="4"/>
    </row>
    <row r="35" spans="3:13" ht="12.75" x14ac:dyDescent="0.2">
      <c r="C35" s="359">
        <f t="shared" si="0"/>
        <v>2014</v>
      </c>
      <c r="D35" s="1138">
        <v>36.475155279503106</v>
      </c>
      <c r="E35" s="903"/>
    </row>
    <row r="36" spans="3:13" ht="12.75" x14ac:dyDescent="0.2">
      <c r="C36" s="359">
        <f t="shared" si="0"/>
        <v>2015</v>
      </c>
      <c r="D36" s="1138">
        <v>41.322526996322409</v>
      </c>
      <c r="E36" s="903"/>
    </row>
    <row r="37" spans="3:13" ht="12.75" x14ac:dyDescent="0.2">
      <c r="C37" s="359">
        <v>2016</v>
      </c>
      <c r="D37" s="625">
        <v>32.102822359416237</v>
      </c>
      <c r="E37" s="903"/>
    </row>
    <row r="38" spans="3:13" ht="12.75" x14ac:dyDescent="0.2">
      <c r="C38" s="359">
        <v>2017</v>
      </c>
      <c r="D38" s="625">
        <v>41.046114579381232</v>
      </c>
      <c r="E38" s="84"/>
    </row>
    <row r="39" spans="3:13" s="903" customFormat="1" ht="12.75" x14ac:dyDescent="0.2">
      <c r="C39" s="362">
        <v>2018</v>
      </c>
      <c r="D39" s="629">
        <v>37.144721577726223</v>
      </c>
      <c r="E39" s="84"/>
    </row>
    <row r="40" spans="3:13" ht="12.75" customHeight="1" x14ac:dyDescent="0.2">
      <c r="C40" s="2310" t="s">
        <v>5945</v>
      </c>
      <c r="D40" s="2335"/>
      <c r="E40" s="2335"/>
    </row>
    <row r="41" spans="3:13" ht="11.25" customHeight="1" x14ac:dyDescent="0.2">
      <c r="C41" s="2335"/>
      <c r="D41" s="2335"/>
      <c r="E41" s="2335"/>
    </row>
    <row r="42" spans="3:13" ht="11.25" customHeight="1" x14ac:dyDescent="0.2">
      <c r="C42" s="2335"/>
      <c r="D42" s="2335"/>
      <c r="E42" s="2335"/>
    </row>
    <row r="43" spans="3:13" ht="15.75" customHeight="1" x14ac:dyDescent="0.2">
      <c r="C43" s="2335"/>
      <c r="D43" s="2335"/>
      <c r="E43" s="2335"/>
    </row>
    <row r="44" spans="3:13" ht="19.5" customHeight="1" x14ac:dyDescent="0.2">
      <c r="C44" s="2335"/>
      <c r="D44" s="2335"/>
      <c r="E44" s="2335"/>
    </row>
  </sheetData>
  <mergeCells count="12">
    <mergeCell ref="A5:B5"/>
    <mergeCell ref="C5:R5"/>
    <mergeCell ref="C1:D1"/>
    <mergeCell ref="A3:B3"/>
    <mergeCell ref="C3:R3"/>
    <mergeCell ref="A4:B4"/>
    <mergeCell ref="C4:R4"/>
    <mergeCell ref="D10:E10"/>
    <mergeCell ref="C9:E9"/>
    <mergeCell ref="C40:E44"/>
    <mergeCell ref="A6:B6"/>
    <mergeCell ref="C6:R6"/>
  </mergeCells>
  <hyperlinks>
    <hyperlink ref="A1" location="'ODS 5.'!A1" display="REGRESAR"/>
    <hyperlink ref="C1" location="'Metadato 5.5.2'!A1" display="VER METADATO"/>
  </hyperlinks>
  <pageMargins left="0.7" right="0.7" top="0.75" bottom="0.75" header="0.3" footer="0.3"/>
  <pageSetup paperSize="9" orientation="portrait" r:id="rId1"/>
  <drawing r:id="rId2"/>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9">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9.28515625"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15.75" x14ac:dyDescent="0.25">
      <c r="A4" s="48"/>
      <c r="B4" s="2082" t="s">
        <v>856</v>
      </c>
      <c r="C4" s="2082"/>
      <c r="D4" s="910" t="s">
        <v>29</v>
      </c>
    </row>
    <row r="5" spans="1:6" ht="30" x14ac:dyDescent="0.25">
      <c r="B5" s="2082" t="s">
        <v>769</v>
      </c>
      <c r="C5" s="2082"/>
      <c r="D5" s="910" t="s">
        <v>156</v>
      </c>
    </row>
    <row r="6" spans="1:6" ht="15" x14ac:dyDescent="0.25">
      <c r="B6" s="2082" t="s">
        <v>770</v>
      </c>
      <c r="C6" s="2082"/>
      <c r="D6" s="911" t="s">
        <v>250</v>
      </c>
    </row>
    <row r="7" spans="1:6" ht="15" customHeight="1" x14ac:dyDescent="0.25">
      <c r="B7" s="2083" t="s">
        <v>771</v>
      </c>
      <c r="C7" s="2083"/>
      <c r="D7" s="912" t="s">
        <v>251</v>
      </c>
    </row>
    <row r="8" spans="1:6" ht="15" x14ac:dyDescent="0.25">
      <c r="B8" s="2083" t="s">
        <v>4617</v>
      </c>
      <c r="C8" s="2083"/>
      <c r="D8" s="1285" t="s">
        <v>4691</v>
      </c>
    </row>
    <row r="9" spans="1:6" ht="15" x14ac:dyDescent="0.25">
      <c r="B9" s="913"/>
      <c r="C9" s="913"/>
      <c r="D9" s="913"/>
    </row>
    <row r="10" spans="1:6" ht="23.25" customHeight="1" x14ac:dyDescent="0.25">
      <c r="B10" s="2081" t="s">
        <v>772</v>
      </c>
      <c r="C10" s="2081"/>
      <c r="D10" s="2081"/>
    </row>
    <row r="11" spans="1:6" ht="15" x14ac:dyDescent="0.25">
      <c r="B11" s="2093" t="s">
        <v>773</v>
      </c>
      <c r="C11" s="2094"/>
      <c r="D11" s="910" t="s">
        <v>841</v>
      </c>
    </row>
    <row r="12" spans="1:6" ht="15" customHeight="1" x14ac:dyDescent="0.25">
      <c r="B12" s="2095" t="s">
        <v>775</v>
      </c>
      <c r="C12" s="2095"/>
      <c r="D12" s="469" t="s">
        <v>1676</v>
      </c>
    </row>
    <row r="13" spans="1:6" ht="15" x14ac:dyDescent="0.25">
      <c r="B13" s="2082" t="s">
        <v>776</v>
      </c>
      <c r="C13" s="2082"/>
      <c r="D13" s="915" t="s">
        <v>1546</v>
      </c>
    </row>
    <row r="14" spans="1:6" ht="15" x14ac:dyDescent="0.25">
      <c r="B14" s="2082" t="s">
        <v>777</v>
      </c>
      <c r="C14" s="2096"/>
      <c r="D14" s="915" t="s">
        <v>10</v>
      </c>
    </row>
    <row r="15" spans="1:6" ht="105" x14ac:dyDescent="0.25">
      <c r="B15" s="2082" t="s">
        <v>778</v>
      </c>
      <c r="C15" s="2082"/>
      <c r="D15" s="916" t="s">
        <v>4439</v>
      </c>
    </row>
    <row r="16" spans="1:6" ht="77.25" customHeight="1" x14ac:dyDescent="0.25">
      <c r="B16" s="2082" t="s">
        <v>779</v>
      </c>
      <c r="C16" s="2082"/>
      <c r="D16" s="916"/>
    </row>
    <row r="17" spans="2:4" ht="15" x14ac:dyDescent="0.25">
      <c r="B17" s="2082" t="s">
        <v>780</v>
      </c>
      <c r="C17" s="2082"/>
      <c r="D17" s="917" t="s">
        <v>781</v>
      </c>
    </row>
    <row r="18" spans="2:4" ht="15" x14ac:dyDescent="0.25">
      <c r="B18" s="2083" t="s">
        <v>782</v>
      </c>
      <c r="C18" s="2083"/>
      <c r="D18" s="910"/>
    </row>
    <row r="19" spans="2:4" ht="32.25" customHeight="1" x14ac:dyDescent="0.25">
      <c r="B19" s="2084" t="s">
        <v>783</v>
      </c>
      <c r="C19" s="2085"/>
      <c r="D19" s="919" t="s">
        <v>5947</v>
      </c>
    </row>
    <row r="20" spans="2:4" ht="15" x14ac:dyDescent="0.25">
      <c r="B20" s="2082" t="s">
        <v>784</v>
      </c>
      <c r="C20" s="2082"/>
      <c r="D20" s="916" t="s">
        <v>5943</v>
      </c>
    </row>
    <row r="21" spans="2:4" ht="17.25" customHeight="1" x14ac:dyDescent="0.25">
      <c r="B21" s="2086" t="s">
        <v>786</v>
      </c>
      <c r="C21" s="918" t="s">
        <v>787</v>
      </c>
      <c r="D21" s="917" t="s">
        <v>1677</v>
      </c>
    </row>
    <row r="22" spans="2:4" ht="15" x14ac:dyDescent="0.25">
      <c r="B22" s="2087"/>
      <c r="C22" s="1816" t="s">
        <v>789</v>
      </c>
      <c r="D22" s="919"/>
    </row>
    <row r="23" spans="2:4" ht="15" x14ac:dyDescent="0.25">
      <c r="B23" s="2088" t="s">
        <v>791</v>
      </c>
      <c r="C23" s="2088"/>
      <c r="D23" s="917" t="s">
        <v>5948</v>
      </c>
    </row>
    <row r="24" spans="2:4" ht="15" x14ac:dyDescent="0.25">
      <c r="B24" s="2088" t="s">
        <v>793</v>
      </c>
      <c r="C24" s="2088"/>
      <c r="D24" s="920" t="s">
        <v>808</v>
      </c>
    </row>
    <row r="25" spans="2:4" ht="15" x14ac:dyDescent="0.25">
      <c r="B25" s="2082" t="s">
        <v>795</v>
      </c>
      <c r="C25" s="2082"/>
      <c r="D25" s="917" t="s">
        <v>5949</v>
      </c>
    </row>
    <row r="26" spans="2:4" ht="15" customHeight="1" x14ac:dyDescent="0.25">
      <c r="B26" s="2083" t="s">
        <v>797</v>
      </c>
      <c r="C26" s="2083"/>
      <c r="D26" s="920" t="s">
        <v>2731</v>
      </c>
    </row>
    <row r="27" spans="2:4" ht="15" x14ac:dyDescent="0.25">
      <c r="B27" s="2089" t="s">
        <v>799</v>
      </c>
      <c r="C27" s="2090"/>
      <c r="D27" s="910"/>
    </row>
    <row r="28" spans="2:4" ht="195" x14ac:dyDescent="0.25">
      <c r="B28" s="1817" t="s">
        <v>800</v>
      </c>
      <c r="C28" s="1818"/>
      <c r="D28" s="910" t="s">
        <v>4438</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1678</v>
      </c>
    </row>
    <row r="33" spans="2:4" ht="15" x14ac:dyDescent="0.25">
      <c r="B33" s="2079" t="s">
        <v>805</v>
      </c>
      <c r="C33" s="2080"/>
      <c r="D33" s="920" t="s">
        <v>1054</v>
      </c>
    </row>
    <row r="34" spans="2:4" ht="15" x14ac:dyDescent="0.25">
      <c r="B34" s="2079" t="s">
        <v>807</v>
      </c>
      <c r="C34" s="2080"/>
      <c r="D34" s="920" t="s">
        <v>808</v>
      </c>
    </row>
    <row r="35" spans="2:4" ht="15" x14ac:dyDescent="0.25">
      <c r="B35" s="2079" t="s">
        <v>809</v>
      </c>
      <c r="C35" s="2080"/>
      <c r="D35" s="920" t="s">
        <v>1679</v>
      </c>
    </row>
    <row r="36" spans="2:4" ht="15" x14ac:dyDescent="0.25">
      <c r="B36" s="2079" t="s">
        <v>811</v>
      </c>
      <c r="C36" s="2080"/>
      <c r="D36" s="920" t="s">
        <v>1056</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5.5.2'!A1" display="REGRESAR"/>
    <hyperlink ref="D8" r:id="rId1"/>
  </hyperlinks>
  <pageMargins left="0.7" right="0.7" top="0.75" bottom="0.75" header="0.3" footer="0.3"/>
  <pageSetup paperSize="9" orientation="portrait" r:id="rId2"/>
  <drawing r:id="rId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0"/>
  <dimension ref="A1:R43"/>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4.85546875" style="26" customWidth="1"/>
    <col min="2" max="2" width="15.28515625" style="26" customWidth="1"/>
    <col min="3" max="3" width="7.7109375" style="26" customWidth="1"/>
    <col min="4" max="4" width="11.42578125" style="26"/>
    <col min="5" max="5" width="13.7109375" style="26" customWidth="1"/>
    <col min="6" max="6" width="11.85546875" style="470" customWidth="1"/>
    <col min="7" max="7" width="11.42578125" style="26"/>
    <col min="8" max="8" width="13.28515625" style="26" customWidth="1"/>
    <col min="9" max="16384" width="11.42578125" style="26"/>
  </cols>
  <sheetData>
    <row r="1" spans="1:18" ht="15" x14ac:dyDescent="0.25">
      <c r="A1" s="25" t="s">
        <v>730</v>
      </c>
      <c r="C1" s="2077" t="s">
        <v>830</v>
      </c>
      <c r="D1" s="2077"/>
    </row>
    <row r="3" spans="1:18" ht="15" customHeight="1" x14ac:dyDescent="0.2">
      <c r="A3" s="2304" t="s">
        <v>732</v>
      </c>
      <c r="B3" s="2307"/>
      <c r="C3" s="2323" t="s">
        <v>1526</v>
      </c>
      <c r="D3" s="2323"/>
      <c r="E3" s="2323"/>
      <c r="F3" s="2323"/>
      <c r="G3" s="2323"/>
      <c r="H3" s="2323"/>
      <c r="I3" s="2323"/>
      <c r="J3" s="2323"/>
      <c r="K3" s="2323"/>
      <c r="L3" s="2323"/>
      <c r="M3" s="2323"/>
      <c r="N3" s="2323"/>
      <c r="O3" s="2323"/>
      <c r="P3" s="2323"/>
      <c r="Q3" s="2323"/>
      <c r="R3" s="2323"/>
    </row>
    <row r="4" spans="1:18" ht="26.25" customHeight="1" x14ac:dyDescent="0.2">
      <c r="A4" s="2304" t="s">
        <v>733</v>
      </c>
      <c r="B4" s="2305"/>
      <c r="C4" s="2321" t="s">
        <v>1680</v>
      </c>
      <c r="D4" s="2322"/>
      <c r="E4" s="2322"/>
      <c r="F4" s="2322"/>
      <c r="G4" s="2322"/>
      <c r="H4" s="2322"/>
      <c r="I4" s="2322"/>
      <c r="J4" s="2322"/>
      <c r="K4" s="2322"/>
      <c r="L4" s="2322"/>
      <c r="M4" s="2322"/>
      <c r="N4" s="2322"/>
      <c r="O4" s="2322"/>
      <c r="P4" s="2322"/>
      <c r="Q4" s="2322"/>
      <c r="R4" s="2322"/>
    </row>
    <row r="5" spans="1:18" ht="15" x14ac:dyDescent="0.2">
      <c r="A5" s="2304" t="s">
        <v>735</v>
      </c>
      <c r="B5" s="2305"/>
      <c r="C5" s="2323" t="s">
        <v>1681</v>
      </c>
      <c r="D5" s="2339"/>
      <c r="E5" s="2339"/>
      <c r="F5" s="2339"/>
      <c r="G5" s="2339"/>
      <c r="H5" s="2339"/>
      <c r="I5" s="2339"/>
      <c r="J5" s="2339"/>
      <c r="K5" s="2339"/>
      <c r="L5" s="2339"/>
      <c r="M5" s="2339"/>
      <c r="N5" s="2339"/>
      <c r="O5" s="2339"/>
      <c r="P5" s="2339"/>
      <c r="Q5" s="2339"/>
      <c r="R5" s="2339"/>
    </row>
    <row r="6" spans="1:18" ht="15" x14ac:dyDescent="0.2">
      <c r="A6" s="2304" t="s">
        <v>815</v>
      </c>
      <c r="B6" s="2305"/>
      <c r="C6" s="2323" t="s">
        <v>1682</v>
      </c>
      <c r="D6" s="2339"/>
      <c r="E6" s="2339"/>
      <c r="F6" s="2339"/>
      <c r="G6" s="2339"/>
      <c r="H6" s="2339"/>
      <c r="I6" s="2339"/>
      <c r="J6" s="2339"/>
      <c r="K6" s="2339"/>
      <c r="L6" s="2339"/>
      <c r="M6" s="2339"/>
      <c r="N6" s="2339"/>
      <c r="O6" s="2339"/>
      <c r="P6" s="2339"/>
      <c r="Q6" s="2339"/>
      <c r="R6" s="2339"/>
    </row>
    <row r="9" spans="1:18" ht="36" customHeight="1" x14ac:dyDescent="0.2">
      <c r="C9" s="2148" t="s">
        <v>1682</v>
      </c>
      <c r="D9" s="2148"/>
      <c r="E9" s="2148"/>
      <c r="F9" s="2148"/>
      <c r="G9" s="2148"/>
      <c r="H9" s="2148"/>
      <c r="I9" s="2148"/>
      <c r="J9" s="71"/>
      <c r="K9" s="71"/>
      <c r="L9" s="71"/>
      <c r="M9" s="71"/>
      <c r="N9" s="71"/>
      <c r="O9" s="71"/>
    </row>
    <row r="10" spans="1:18" ht="12.75" customHeight="1" x14ac:dyDescent="0.2">
      <c r="C10" s="2340" t="s">
        <v>867</v>
      </c>
      <c r="D10" s="2341" t="s">
        <v>1683</v>
      </c>
      <c r="E10" s="2341"/>
      <c r="F10" s="2341"/>
      <c r="G10" s="2341"/>
      <c r="H10" s="2341"/>
      <c r="I10" s="2341"/>
      <c r="J10" s="71"/>
      <c r="K10" s="71"/>
      <c r="L10" s="71"/>
      <c r="M10" s="71"/>
      <c r="N10" s="71"/>
      <c r="O10" s="71"/>
    </row>
    <row r="11" spans="1:18" s="126" customFormat="1" ht="40.5" customHeight="1" x14ac:dyDescent="0.25">
      <c r="C11" s="2340"/>
      <c r="D11" s="30" t="s">
        <v>1684</v>
      </c>
      <c r="E11" s="471" t="s">
        <v>1685</v>
      </c>
      <c r="F11" s="30" t="s">
        <v>1686</v>
      </c>
      <c r="G11" s="30" t="s">
        <v>1687</v>
      </c>
      <c r="H11" s="30" t="s">
        <v>1688</v>
      </c>
      <c r="I11" s="30" t="s">
        <v>1689</v>
      </c>
      <c r="J11" s="472"/>
      <c r="M11" s="472"/>
      <c r="N11" s="472"/>
      <c r="O11" s="472"/>
    </row>
    <row r="12" spans="1:18" ht="12.75" x14ac:dyDescent="0.2">
      <c r="C12" s="473">
        <v>2010</v>
      </c>
      <c r="D12" s="409">
        <v>30.086956521739129</v>
      </c>
      <c r="E12" s="409">
        <v>14.347826086956522</v>
      </c>
      <c r="F12" s="409">
        <v>9.5652173913043477</v>
      </c>
      <c r="G12" s="409">
        <v>8</v>
      </c>
      <c r="H12" s="409">
        <v>7.7391304347826084</v>
      </c>
      <c r="I12" s="409">
        <v>7.2173913043478253</v>
      </c>
      <c r="J12" s="71"/>
      <c r="M12" s="71"/>
      <c r="N12" s="71"/>
      <c r="O12" s="71"/>
    </row>
    <row r="13" spans="1:18" ht="12.75" x14ac:dyDescent="0.2">
      <c r="C13" s="43" t="s">
        <v>1690</v>
      </c>
      <c r="E13" s="71"/>
      <c r="F13" s="111"/>
      <c r="G13" s="71"/>
      <c r="H13" s="71"/>
      <c r="I13" s="71"/>
      <c r="J13" s="71"/>
      <c r="K13" s="71"/>
      <c r="L13" s="71"/>
      <c r="M13" s="71"/>
      <c r="N13" s="71"/>
      <c r="O13" s="71"/>
    </row>
    <row r="14" spans="1:18" x14ac:dyDescent="0.2">
      <c r="E14" s="71"/>
      <c r="F14" s="111"/>
      <c r="G14" s="71"/>
      <c r="H14" s="71"/>
      <c r="I14" s="71"/>
      <c r="J14" s="71"/>
      <c r="K14" s="71"/>
      <c r="L14" s="71"/>
      <c r="M14" s="71"/>
      <c r="N14" s="71"/>
      <c r="O14" s="71"/>
    </row>
    <row r="15" spans="1:18" ht="38.25" customHeight="1" x14ac:dyDescent="0.2">
      <c r="C15" s="2071" t="s">
        <v>1691</v>
      </c>
      <c r="D15" s="2071"/>
      <c r="E15" s="2071"/>
      <c r="F15" s="2071"/>
      <c r="G15" s="2071"/>
      <c r="H15" s="2071"/>
      <c r="I15" s="2071"/>
      <c r="J15" s="71"/>
      <c r="K15" s="71"/>
      <c r="L15" s="71"/>
      <c r="M15" s="71"/>
      <c r="N15" s="71"/>
      <c r="O15" s="71"/>
    </row>
    <row r="16" spans="1:18" x14ac:dyDescent="0.2">
      <c r="E16" s="71"/>
      <c r="F16" s="111"/>
      <c r="G16" s="71"/>
      <c r="H16" s="71"/>
      <c r="I16" s="71"/>
      <c r="J16" s="71"/>
      <c r="K16" s="71"/>
      <c r="L16" s="71"/>
      <c r="M16" s="71"/>
      <c r="N16" s="71"/>
      <c r="O16" s="71"/>
    </row>
    <row r="17" spans="3:15" x14ac:dyDescent="0.2">
      <c r="E17" s="71"/>
      <c r="F17" s="111"/>
      <c r="G17" s="71"/>
      <c r="H17" s="71"/>
      <c r="I17" s="71"/>
      <c r="J17" s="71"/>
      <c r="K17" s="71"/>
      <c r="L17" s="71"/>
      <c r="M17" s="71"/>
      <c r="N17" s="71"/>
      <c r="O17" s="71"/>
    </row>
    <row r="18" spans="3:15" ht="12.75" x14ac:dyDescent="0.2">
      <c r="D18" s="474"/>
      <c r="E18" s="71"/>
      <c r="F18" s="111"/>
      <c r="G18" s="71"/>
      <c r="H18" s="71"/>
      <c r="I18" s="71"/>
      <c r="J18" s="71"/>
      <c r="K18" s="71"/>
      <c r="L18" s="71"/>
      <c r="M18" s="71"/>
      <c r="N18" s="71"/>
      <c r="O18" s="71"/>
    </row>
    <row r="19" spans="3:15" ht="12.75" x14ac:dyDescent="0.2">
      <c r="C19" s="2336"/>
      <c r="D19" s="2336"/>
      <c r="E19" s="2336"/>
      <c r="F19" s="2336"/>
      <c r="G19" s="2336"/>
      <c r="H19" s="2336"/>
      <c r="I19" s="2336"/>
      <c r="J19" s="2336"/>
      <c r="K19" s="2336"/>
      <c r="L19" s="2336"/>
      <c r="M19" s="2336"/>
      <c r="N19" s="2336"/>
      <c r="O19" s="2336"/>
    </row>
    <row r="20" spans="3:15" ht="12.75" x14ac:dyDescent="0.2">
      <c r="C20" s="2337"/>
      <c r="D20" s="2338"/>
      <c r="E20" s="2338"/>
      <c r="F20" s="2338"/>
      <c r="G20" s="2338"/>
      <c r="H20" s="2338"/>
      <c r="I20" s="2338"/>
      <c r="J20" s="2338"/>
      <c r="K20" s="2338"/>
      <c r="L20" s="475"/>
      <c r="M20" s="2338"/>
      <c r="N20" s="2338"/>
      <c r="O20" s="475"/>
    </row>
    <row r="21" spans="3:15" ht="12.75" x14ac:dyDescent="0.2">
      <c r="C21" s="2337"/>
      <c r="D21" s="2338"/>
      <c r="E21" s="2338"/>
      <c r="F21" s="475"/>
      <c r="G21" s="2338"/>
      <c r="H21" s="2338"/>
      <c r="I21" s="475"/>
      <c r="J21" s="2338"/>
      <c r="K21" s="2338"/>
      <c r="L21" s="475"/>
      <c r="M21" s="2338"/>
      <c r="N21" s="2338"/>
      <c r="O21" s="475"/>
    </row>
    <row r="22" spans="3:15" ht="12.75" x14ac:dyDescent="0.2">
      <c r="C22" s="2337"/>
      <c r="D22" s="475"/>
      <c r="E22" s="476"/>
      <c r="F22" s="476"/>
      <c r="G22" s="475"/>
      <c r="H22" s="476"/>
      <c r="I22" s="476"/>
      <c r="J22" s="475"/>
      <c r="K22" s="476"/>
      <c r="L22" s="476"/>
      <c r="M22" s="475"/>
      <c r="N22" s="476"/>
      <c r="O22" s="476"/>
    </row>
    <row r="23" spans="3:15" ht="12.75" x14ac:dyDescent="0.2">
      <c r="C23" s="477"/>
      <c r="D23" s="366"/>
      <c r="E23" s="478"/>
      <c r="F23" s="479"/>
      <c r="G23" s="366"/>
      <c r="H23" s="478"/>
      <c r="I23" s="366"/>
      <c r="J23" s="366"/>
      <c r="K23" s="478"/>
      <c r="L23" s="478"/>
      <c r="M23" s="366"/>
      <c r="N23" s="478"/>
      <c r="O23" s="366"/>
    </row>
    <row r="24" spans="3:15" ht="12.75" x14ac:dyDescent="0.2">
      <c r="C24" s="480"/>
      <c r="D24" s="480"/>
      <c r="E24" s="481"/>
      <c r="F24" s="482"/>
      <c r="G24" s="480"/>
      <c r="H24" s="481"/>
      <c r="I24" s="480"/>
      <c r="J24" s="480"/>
      <c r="K24" s="481"/>
      <c r="L24" s="481"/>
      <c r="M24" s="480"/>
      <c r="N24" s="481"/>
      <c r="O24" s="480"/>
    </row>
    <row r="25" spans="3:15" ht="12.75" x14ac:dyDescent="0.2">
      <c r="C25" s="483"/>
      <c r="D25" s="483"/>
      <c r="E25" s="484"/>
      <c r="F25" s="485"/>
      <c r="G25" s="483"/>
      <c r="H25" s="484"/>
      <c r="I25" s="483"/>
      <c r="J25" s="483"/>
      <c r="K25" s="484"/>
      <c r="L25" s="484"/>
      <c r="M25" s="483"/>
      <c r="N25" s="484"/>
      <c r="O25" s="483"/>
    </row>
    <row r="26" spans="3:15" ht="12.75" x14ac:dyDescent="0.2">
      <c r="C26" s="483"/>
      <c r="D26" s="483"/>
      <c r="E26" s="484"/>
      <c r="F26" s="485"/>
      <c r="G26" s="483"/>
      <c r="H26" s="484"/>
      <c r="I26" s="483"/>
      <c r="J26" s="483"/>
      <c r="K26" s="484"/>
      <c r="L26" s="484"/>
      <c r="M26" s="483"/>
      <c r="N26" s="484"/>
      <c r="O26" s="483"/>
    </row>
    <row r="27" spans="3:15" ht="12.75" x14ac:dyDescent="0.2">
      <c r="C27" s="483"/>
      <c r="D27" s="483"/>
      <c r="E27" s="484"/>
      <c r="F27" s="485"/>
      <c r="G27" s="483"/>
      <c r="H27" s="484"/>
      <c r="I27" s="483"/>
      <c r="J27" s="483"/>
      <c r="K27" s="484"/>
      <c r="L27" s="484"/>
      <c r="M27" s="483"/>
      <c r="N27" s="484"/>
      <c r="O27" s="483"/>
    </row>
    <row r="28" spans="3:15" ht="12.75" x14ac:dyDescent="0.2">
      <c r="C28" s="483"/>
      <c r="D28" s="483"/>
      <c r="E28" s="484"/>
      <c r="F28" s="485"/>
      <c r="G28" s="483"/>
      <c r="H28" s="484"/>
      <c r="I28" s="483"/>
      <c r="J28" s="483"/>
      <c r="K28" s="484"/>
      <c r="L28" s="484"/>
      <c r="M28" s="483"/>
      <c r="N28" s="484"/>
      <c r="O28" s="483"/>
    </row>
    <row r="29" spans="3:15" ht="12.75" x14ac:dyDescent="0.2">
      <c r="C29" s="483"/>
      <c r="D29" s="483"/>
      <c r="E29" s="484"/>
      <c r="F29" s="485"/>
      <c r="G29" s="483"/>
      <c r="H29" s="484"/>
      <c r="I29" s="483"/>
      <c r="J29" s="483"/>
      <c r="K29" s="484"/>
      <c r="L29" s="484"/>
      <c r="M29" s="483"/>
      <c r="N29" s="484"/>
      <c r="O29" s="483"/>
    </row>
    <row r="30" spans="3:15" ht="12.75" x14ac:dyDescent="0.2">
      <c r="C30" s="483"/>
      <c r="D30" s="483"/>
      <c r="E30" s="484"/>
      <c r="F30" s="485"/>
      <c r="G30" s="483"/>
      <c r="H30" s="484"/>
      <c r="I30" s="483"/>
      <c r="J30" s="483"/>
      <c r="K30" s="484"/>
      <c r="L30" s="484"/>
      <c r="M30" s="483"/>
      <c r="N30" s="484"/>
      <c r="O30" s="483"/>
    </row>
    <row r="31" spans="3:15" ht="12.75" x14ac:dyDescent="0.2">
      <c r="C31" s="483"/>
      <c r="D31" s="483"/>
      <c r="E31" s="484"/>
      <c r="F31" s="485"/>
      <c r="G31" s="483"/>
      <c r="H31" s="484"/>
      <c r="I31" s="483"/>
      <c r="J31" s="483"/>
      <c r="K31" s="484"/>
      <c r="L31" s="484"/>
      <c r="M31" s="483"/>
      <c r="N31" s="484"/>
      <c r="O31" s="483"/>
    </row>
    <row r="32" spans="3:15" ht="12.75" x14ac:dyDescent="0.2">
      <c r="C32" s="486"/>
      <c r="D32" s="483"/>
      <c r="E32" s="484"/>
      <c r="F32" s="485"/>
      <c r="G32" s="483"/>
      <c r="H32" s="484"/>
      <c r="I32" s="483"/>
      <c r="J32" s="483"/>
      <c r="K32" s="484"/>
      <c r="L32" s="484"/>
      <c r="M32" s="483"/>
      <c r="N32" s="484"/>
      <c r="O32" s="483"/>
    </row>
    <row r="33" spans="3:15" ht="12.75" x14ac:dyDescent="0.2">
      <c r="C33" s="480"/>
      <c r="D33" s="480"/>
      <c r="E33" s="481"/>
      <c r="F33" s="487"/>
      <c r="G33" s="480"/>
      <c r="H33" s="481"/>
      <c r="I33" s="480"/>
      <c r="J33" s="480"/>
      <c r="K33" s="481"/>
      <c r="L33" s="481"/>
      <c r="M33" s="480"/>
      <c r="N33" s="481"/>
      <c r="O33" s="480"/>
    </row>
    <row r="34" spans="3:15" ht="12.75" x14ac:dyDescent="0.2">
      <c r="C34" s="483"/>
      <c r="D34" s="483"/>
      <c r="E34" s="484"/>
      <c r="F34" s="406"/>
      <c r="G34" s="483"/>
      <c r="H34" s="484"/>
      <c r="I34" s="483"/>
      <c r="J34" s="483"/>
      <c r="K34" s="484"/>
      <c r="L34" s="484"/>
      <c r="M34" s="483"/>
      <c r="N34" s="484"/>
      <c r="O34" s="483"/>
    </row>
    <row r="35" spans="3:15" ht="12.75" x14ac:dyDescent="0.2">
      <c r="C35" s="483"/>
      <c r="D35" s="483"/>
      <c r="E35" s="484"/>
      <c r="F35" s="488"/>
      <c r="G35" s="483"/>
      <c r="H35" s="484"/>
      <c r="I35" s="483"/>
      <c r="J35" s="483"/>
      <c r="K35" s="484"/>
      <c r="L35" s="484"/>
      <c r="M35" s="483"/>
      <c r="N35" s="484"/>
      <c r="O35" s="483"/>
    </row>
    <row r="36" spans="3:15" ht="12.75" x14ac:dyDescent="0.2">
      <c r="J36" s="483"/>
      <c r="K36" s="484"/>
      <c r="L36" s="484"/>
      <c r="M36" s="483"/>
      <c r="N36" s="484"/>
      <c r="O36" s="483"/>
    </row>
    <row r="37" spans="3:15" ht="12.75" x14ac:dyDescent="0.2">
      <c r="C37" s="2308" t="s">
        <v>1692</v>
      </c>
      <c r="D37" s="2308"/>
      <c r="E37" s="2308"/>
      <c r="F37" s="2308"/>
      <c r="G37" s="2308"/>
      <c r="H37" s="2308"/>
      <c r="I37" s="2308"/>
      <c r="J37" s="483"/>
      <c r="K37" s="484"/>
      <c r="L37" s="484"/>
      <c r="M37" s="483"/>
      <c r="N37" s="484"/>
      <c r="O37" s="483"/>
    </row>
    <row r="38" spans="3:15" ht="12.75" x14ac:dyDescent="0.2">
      <c r="J38" s="483"/>
      <c r="K38" s="484"/>
      <c r="L38" s="484"/>
      <c r="M38" s="483"/>
      <c r="N38" s="484"/>
      <c r="O38" s="483"/>
    </row>
    <row r="39" spans="3:15" ht="12.75" x14ac:dyDescent="0.2">
      <c r="C39" s="483"/>
      <c r="D39" s="483"/>
      <c r="E39" s="484"/>
      <c r="F39" s="485"/>
      <c r="G39" s="483"/>
      <c r="H39" s="484"/>
      <c r="I39" s="483"/>
      <c r="J39" s="483"/>
      <c r="K39" s="484"/>
      <c r="L39" s="484"/>
      <c r="M39" s="483"/>
      <c r="N39" s="484"/>
      <c r="O39" s="483"/>
    </row>
    <row r="40" spans="3:15" ht="15" x14ac:dyDescent="0.25">
      <c r="C40" s="489"/>
      <c r="D40" s="489"/>
      <c r="E40" s="490"/>
      <c r="F40" s="491"/>
      <c r="G40" s="489"/>
      <c r="H40" s="490"/>
      <c r="I40" s="489"/>
      <c r="J40" s="489"/>
      <c r="K40" s="490"/>
      <c r="L40" s="490"/>
      <c r="M40" s="489"/>
      <c r="N40" s="490"/>
      <c r="O40" s="489"/>
    </row>
    <row r="42" spans="3:15" x14ac:dyDescent="0.2">
      <c r="F42" s="26"/>
    </row>
    <row r="43" spans="3:15" x14ac:dyDescent="0.2">
      <c r="F43" s="26"/>
    </row>
  </sheetData>
  <mergeCells count="21">
    <mergeCell ref="C15:I15"/>
    <mergeCell ref="C1:D1"/>
    <mergeCell ref="A3:B3"/>
    <mergeCell ref="C3:R3"/>
    <mergeCell ref="A4:B4"/>
    <mergeCell ref="C4:R4"/>
    <mergeCell ref="A5:B5"/>
    <mergeCell ref="C5:R5"/>
    <mergeCell ref="A6:B6"/>
    <mergeCell ref="C6:R6"/>
    <mergeCell ref="C9:I9"/>
    <mergeCell ref="C10:C11"/>
    <mergeCell ref="D10:I10"/>
    <mergeCell ref="C37:I37"/>
    <mergeCell ref="C19:O19"/>
    <mergeCell ref="C20:C22"/>
    <mergeCell ref="D20:K20"/>
    <mergeCell ref="M20:N21"/>
    <mergeCell ref="D21:E21"/>
    <mergeCell ref="G21:H21"/>
    <mergeCell ref="J21:K21"/>
  </mergeCells>
  <hyperlinks>
    <hyperlink ref="A1" location="'ODS 5.'!A1" display="REGRESAR"/>
    <hyperlink ref="C1" location="'Metadato 5.6.1'!A1" display="VER METADATO"/>
  </hyperlinks>
  <pageMargins left="0.7" right="0.7" top="0.75" bottom="0.75" header="0.3" footer="0.3"/>
  <pageSetup orientation="portrait" r:id="rId1"/>
  <drawing r:id="rId2"/>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1">
    <tabColor theme="0" tint="-0.499984740745262"/>
  </sheetPr>
  <dimension ref="A1:M58"/>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85546875" style="45" customWidth="1"/>
    <col min="2" max="2" width="26.42578125" style="45" customWidth="1"/>
    <col min="3" max="3" width="10.5703125" style="45" bestFit="1" customWidth="1"/>
    <col min="4" max="4" width="85.7109375" style="180" customWidth="1"/>
    <col min="5" max="5" width="11.42578125" style="45"/>
    <col min="6" max="6" width="7.140625" style="45" customWidth="1"/>
    <col min="7" max="16384" width="11.42578125" style="45"/>
  </cols>
  <sheetData>
    <row r="1" spans="1:7" ht="15" x14ac:dyDescent="0.25">
      <c r="B1" s="166" t="s">
        <v>730</v>
      </c>
    </row>
    <row r="2" spans="1:7" ht="12" thickBot="1" x14ac:dyDescent="0.3"/>
    <row r="3" spans="1:7" ht="23.25" customHeight="1" thickBot="1" x14ac:dyDescent="0.3">
      <c r="B3" s="2081" t="s">
        <v>766</v>
      </c>
      <c r="C3" s="2081"/>
      <c r="D3" s="2081"/>
      <c r="F3" s="47" t="s">
        <v>767</v>
      </c>
    </row>
    <row r="4" spans="1:7" ht="15.75" x14ac:dyDescent="0.25">
      <c r="A4" s="48"/>
      <c r="B4" s="2082" t="s">
        <v>856</v>
      </c>
      <c r="C4" s="2082"/>
      <c r="D4" s="49" t="s">
        <v>29</v>
      </c>
    </row>
    <row r="5" spans="1:7" ht="64.5" customHeight="1" x14ac:dyDescent="0.25">
      <c r="B5" s="2082" t="s">
        <v>769</v>
      </c>
      <c r="C5" s="2082"/>
      <c r="D5" s="49" t="s">
        <v>159</v>
      </c>
    </row>
    <row r="6" spans="1:7" ht="15" x14ac:dyDescent="0.25">
      <c r="B6" s="2082" t="s">
        <v>770</v>
      </c>
      <c r="C6" s="2082"/>
      <c r="D6" s="50" t="s">
        <v>253</v>
      </c>
    </row>
    <row r="7" spans="1:7" ht="45" x14ac:dyDescent="0.25">
      <c r="A7" s="419"/>
      <c r="B7" s="2083" t="s">
        <v>771</v>
      </c>
      <c r="C7" s="2083"/>
      <c r="D7" s="51" t="s">
        <v>254</v>
      </c>
      <c r="E7" s="419"/>
      <c r="F7" s="419"/>
      <c r="G7" s="419"/>
    </row>
    <row r="8" spans="1:7" ht="15" x14ac:dyDescent="0.25">
      <c r="A8" s="419"/>
      <c r="B8" s="2083" t="s">
        <v>4617</v>
      </c>
      <c r="C8" s="2083"/>
      <c r="D8" s="1284" t="s">
        <v>4692</v>
      </c>
      <c r="E8" s="419"/>
      <c r="F8" s="419"/>
      <c r="G8" s="419"/>
    </row>
    <row r="9" spans="1:7" ht="15" x14ac:dyDescent="0.25">
      <c r="A9" s="419"/>
      <c r="B9" s="52"/>
      <c r="C9" s="52"/>
      <c r="D9" s="52"/>
      <c r="E9" s="419"/>
      <c r="F9" s="419"/>
      <c r="G9" s="419"/>
    </row>
    <row r="10" spans="1:7" ht="15" x14ac:dyDescent="0.25">
      <c r="A10" s="419"/>
      <c r="B10" s="2081" t="s">
        <v>772</v>
      </c>
      <c r="C10" s="2081"/>
      <c r="D10" s="2081"/>
      <c r="E10" s="419"/>
      <c r="F10" s="419"/>
      <c r="G10" s="419"/>
    </row>
    <row r="11" spans="1:7" ht="15" x14ac:dyDescent="0.25">
      <c r="A11" s="492"/>
      <c r="B11" s="2093" t="s">
        <v>773</v>
      </c>
      <c r="C11" s="2094"/>
      <c r="D11" s="49" t="s">
        <v>1693</v>
      </c>
      <c r="E11" s="419"/>
      <c r="F11" s="419"/>
      <c r="G11" s="419"/>
    </row>
    <row r="12" spans="1:7" ht="30" x14ac:dyDescent="0.25">
      <c r="A12" s="493"/>
      <c r="B12" s="2095" t="s">
        <v>775</v>
      </c>
      <c r="C12" s="2095"/>
      <c r="D12" s="53" t="s">
        <v>1682</v>
      </c>
      <c r="E12" s="419"/>
      <c r="F12" s="419"/>
      <c r="G12" s="419"/>
    </row>
    <row r="13" spans="1:7" ht="15" x14ac:dyDescent="0.25">
      <c r="A13" s="419"/>
      <c r="B13" s="2082" t="s">
        <v>776</v>
      </c>
      <c r="C13" s="2082"/>
      <c r="D13" s="54" t="s">
        <v>1549</v>
      </c>
      <c r="E13" s="419"/>
      <c r="F13" s="419"/>
      <c r="G13" s="419"/>
    </row>
    <row r="14" spans="1:7" ht="15" x14ac:dyDescent="0.25">
      <c r="A14" s="419"/>
      <c r="B14" s="2082" t="s">
        <v>777</v>
      </c>
      <c r="C14" s="2096"/>
      <c r="D14" s="54" t="s">
        <v>10</v>
      </c>
      <c r="E14" s="419"/>
      <c r="F14" s="419"/>
      <c r="G14" s="419"/>
    </row>
    <row r="15" spans="1:7" ht="45" x14ac:dyDescent="0.25">
      <c r="A15" s="419"/>
      <c r="B15" s="2082" t="s">
        <v>778</v>
      </c>
      <c r="C15" s="2082"/>
      <c r="D15" s="56" t="s">
        <v>1694</v>
      </c>
      <c r="E15" s="419"/>
      <c r="F15" s="419"/>
      <c r="G15" s="419"/>
    </row>
    <row r="16" spans="1:7" ht="50.25" customHeight="1" x14ac:dyDescent="0.25">
      <c r="A16" s="419"/>
      <c r="B16" s="2082" t="s">
        <v>779</v>
      </c>
      <c r="C16" s="2082"/>
      <c r="D16" s="56"/>
      <c r="E16" s="419"/>
      <c r="F16" s="419"/>
      <c r="G16" s="419"/>
    </row>
    <row r="17" spans="2:13" ht="15" x14ac:dyDescent="0.25">
      <c r="B17" s="2082" t="s">
        <v>780</v>
      </c>
      <c r="C17" s="2082"/>
      <c r="D17" s="57" t="s">
        <v>857</v>
      </c>
    </row>
    <row r="18" spans="2:13" ht="15" x14ac:dyDescent="0.25">
      <c r="B18" s="2083" t="s">
        <v>782</v>
      </c>
      <c r="C18" s="2083"/>
      <c r="D18" s="49"/>
    </row>
    <row r="19" spans="2:13" ht="46.5" customHeight="1" x14ac:dyDescent="0.25">
      <c r="B19" s="2084" t="s">
        <v>783</v>
      </c>
      <c r="C19" s="2085"/>
      <c r="D19" s="57" t="s">
        <v>1695</v>
      </c>
    </row>
    <row r="20" spans="2:13" ht="15" x14ac:dyDescent="0.25">
      <c r="B20" s="2082" t="s">
        <v>784</v>
      </c>
      <c r="C20" s="2082"/>
      <c r="D20" s="56" t="s">
        <v>824</v>
      </c>
    </row>
    <row r="21" spans="2:13" ht="15" x14ac:dyDescent="0.25">
      <c r="B21" s="2086" t="s">
        <v>786</v>
      </c>
      <c r="C21" s="58" t="s">
        <v>787</v>
      </c>
      <c r="D21" s="49"/>
    </row>
    <row r="22" spans="2:13" ht="15" x14ac:dyDescent="0.25">
      <c r="B22" s="2087"/>
      <c r="C22" s="59" t="s">
        <v>789</v>
      </c>
      <c r="D22" s="57" t="s">
        <v>1696</v>
      </c>
    </row>
    <row r="23" spans="2:13" ht="15" x14ac:dyDescent="0.25">
      <c r="B23" s="2088" t="s">
        <v>791</v>
      </c>
      <c r="C23" s="2088"/>
      <c r="D23" s="57" t="s">
        <v>1020</v>
      </c>
    </row>
    <row r="24" spans="2:13" ht="15" x14ac:dyDescent="0.25">
      <c r="B24" s="2088" t="s">
        <v>793</v>
      </c>
      <c r="C24" s="2088"/>
      <c r="D24" s="61" t="s">
        <v>1186</v>
      </c>
    </row>
    <row r="25" spans="2:13" ht="15" x14ac:dyDescent="0.25">
      <c r="B25" s="2082" t="s">
        <v>795</v>
      </c>
      <c r="C25" s="2082"/>
      <c r="D25" s="57" t="s">
        <v>17</v>
      </c>
    </row>
    <row r="26" spans="2:13" ht="15" customHeight="1" x14ac:dyDescent="0.25">
      <c r="B26" s="2083" t="s">
        <v>797</v>
      </c>
      <c r="C26" s="2083"/>
      <c r="D26" s="61" t="s">
        <v>1697</v>
      </c>
    </row>
    <row r="27" spans="2:13" ht="15" x14ac:dyDescent="0.25">
      <c r="B27" s="2089" t="s">
        <v>799</v>
      </c>
      <c r="C27" s="2090"/>
      <c r="D27" s="49"/>
    </row>
    <row r="28" spans="2:13" ht="45" x14ac:dyDescent="0.25">
      <c r="B28" s="62" t="s">
        <v>800</v>
      </c>
      <c r="C28" s="63"/>
      <c r="D28" s="57" t="s">
        <v>1698</v>
      </c>
    </row>
    <row r="29" spans="2:13" ht="15" x14ac:dyDescent="0.25">
      <c r="B29" s="2091" t="s">
        <v>801</v>
      </c>
      <c r="C29" s="2092"/>
      <c r="D29" s="64"/>
    </row>
    <row r="30" spans="2:13" ht="15" x14ac:dyDescent="0.25">
      <c r="B30" s="65"/>
      <c r="C30" s="65"/>
      <c r="D30" s="66"/>
    </row>
    <row r="31" spans="2:13" ht="23.25" customHeight="1" x14ac:dyDescent="0.25">
      <c r="B31" s="2081" t="s">
        <v>802</v>
      </c>
      <c r="C31" s="2081"/>
      <c r="D31" s="2081"/>
      <c r="E31" s="419"/>
      <c r="F31" s="419"/>
      <c r="G31" s="419"/>
      <c r="H31" s="419"/>
      <c r="I31" s="419"/>
      <c r="J31" s="419"/>
      <c r="K31" s="419"/>
      <c r="L31" s="419"/>
      <c r="M31" s="419"/>
    </row>
    <row r="32" spans="2:13" ht="15" x14ac:dyDescent="0.25">
      <c r="B32" s="2079" t="s">
        <v>803</v>
      </c>
      <c r="C32" s="2080"/>
      <c r="D32" s="61" t="s">
        <v>1189</v>
      </c>
      <c r="E32" s="419"/>
      <c r="F32" s="419"/>
      <c r="G32" s="419"/>
      <c r="H32" s="419"/>
      <c r="I32" s="419"/>
      <c r="J32" s="419"/>
      <c r="K32" s="419"/>
      <c r="L32" s="419"/>
      <c r="M32" s="419"/>
    </row>
    <row r="33" spans="1:13" ht="15" x14ac:dyDescent="0.25">
      <c r="B33" s="2079" t="s">
        <v>805</v>
      </c>
      <c r="C33" s="2080"/>
      <c r="D33" s="61" t="s">
        <v>1190</v>
      </c>
      <c r="E33" s="419"/>
      <c r="F33" s="419"/>
      <c r="G33" s="419"/>
      <c r="H33" s="419"/>
      <c r="I33" s="419"/>
      <c r="J33" s="419"/>
      <c r="K33" s="419"/>
      <c r="L33" s="419"/>
      <c r="M33" s="419"/>
    </row>
    <row r="34" spans="1:13" ht="15" x14ac:dyDescent="0.25">
      <c r="A34" s="494"/>
      <c r="B34" s="2079" t="s">
        <v>807</v>
      </c>
      <c r="C34" s="2080"/>
      <c r="D34" s="61" t="s">
        <v>1186</v>
      </c>
      <c r="E34" s="494"/>
      <c r="F34" s="494"/>
      <c r="G34" s="494"/>
      <c r="H34" s="494"/>
      <c r="I34" s="494"/>
      <c r="J34" s="494"/>
      <c r="K34" s="494"/>
      <c r="L34" s="494"/>
      <c r="M34" s="494"/>
    </row>
    <row r="35" spans="1:13" ht="15" x14ac:dyDescent="0.25">
      <c r="A35" s="495"/>
      <c r="B35" s="2079" t="s">
        <v>809</v>
      </c>
      <c r="C35" s="2080"/>
      <c r="D35" s="61" t="s">
        <v>1191</v>
      </c>
      <c r="E35" s="496"/>
      <c r="F35" s="496"/>
      <c r="G35" s="496"/>
      <c r="H35" s="496"/>
      <c r="I35" s="496"/>
      <c r="J35" s="497"/>
      <c r="K35" s="496"/>
      <c r="L35" s="496"/>
      <c r="M35" s="497"/>
    </row>
    <row r="36" spans="1:13" ht="15" x14ac:dyDescent="0.25">
      <c r="A36" s="495"/>
      <c r="B36" s="2079" t="s">
        <v>811</v>
      </c>
      <c r="C36" s="2080"/>
      <c r="D36" s="61" t="s">
        <v>1192</v>
      </c>
      <c r="E36" s="496"/>
      <c r="F36" s="496"/>
      <c r="G36" s="497"/>
      <c r="H36" s="496"/>
      <c r="I36" s="496"/>
      <c r="J36" s="497"/>
      <c r="K36" s="496"/>
      <c r="L36" s="496"/>
      <c r="M36" s="497"/>
    </row>
    <row r="37" spans="1:13" ht="12.75" x14ac:dyDescent="0.25">
      <c r="A37" s="495"/>
      <c r="B37" s="497"/>
      <c r="C37" s="498"/>
      <c r="D37" s="498"/>
      <c r="E37" s="497"/>
      <c r="F37" s="498"/>
      <c r="G37" s="498"/>
      <c r="H37" s="497"/>
      <c r="I37" s="498"/>
      <c r="J37" s="498"/>
      <c r="K37" s="497"/>
      <c r="L37" s="498"/>
      <c r="M37" s="498"/>
    </row>
    <row r="38" spans="1:13" ht="12.75" x14ac:dyDescent="0.25">
      <c r="A38" s="499"/>
      <c r="B38" s="500"/>
      <c r="C38" s="501"/>
      <c r="D38" s="502"/>
      <c r="E38" s="500"/>
      <c r="F38" s="501"/>
      <c r="G38" s="500"/>
      <c r="H38" s="500"/>
      <c r="I38" s="501"/>
      <c r="J38" s="501"/>
      <c r="K38" s="500"/>
      <c r="L38" s="501"/>
      <c r="M38" s="500"/>
    </row>
    <row r="39" spans="1:13" ht="12.75" x14ac:dyDescent="0.25">
      <c r="A39" s="503"/>
      <c r="B39" s="503"/>
      <c r="C39" s="504"/>
      <c r="D39" s="505"/>
      <c r="E39" s="503"/>
      <c r="F39" s="504"/>
      <c r="G39" s="503"/>
      <c r="H39" s="503"/>
      <c r="I39" s="504"/>
      <c r="J39" s="504"/>
      <c r="K39" s="503"/>
      <c r="L39" s="504"/>
      <c r="M39" s="503"/>
    </row>
    <row r="40" spans="1:13" ht="12.75" x14ac:dyDescent="0.25">
      <c r="A40" s="506"/>
      <c r="B40" s="506"/>
      <c r="C40" s="507"/>
      <c r="D40" s="508"/>
      <c r="E40" s="506"/>
      <c r="F40" s="507"/>
      <c r="G40" s="506"/>
      <c r="H40" s="506"/>
      <c r="I40" s="507"/>
      <c r="J40" s="507"/>
      <c r="K40" s="506"/>
      <c r="L40" s="507"/>
      <c r="M40" s="506"/>
    </row>
    <row r="41" spans="1:13" ht="12.75" x14ac:dyDescent="0.25">
      <c r="A41" s="506"/>
      <c r="B41" s="506"/>
      <c r="C41" s="507"/>
      <c r="D41" s="508"/>
      <c r="E41" s="506"/>
      <c r="F41" s="507"/>
      <c r="G41" s="506"/>
      <c r="H41" s="506"/>
      <c r="I41" s="507"/>
      <c r="J41" s="507"/>
      <c r="K41" s="506"/>
      <c r="L41" s="507"/>
      <c r="M41" s="506"/>
    </row>
    <row r="42" spans="1:13" ht="12.75" x14ac:dyDescent="0.25">
      <c r="A42" s="506"/>
      <c r="B42" s="506"/>
      <c r="C42" s="507"/>
      <c r="D42" s="508"/>
      <c r="E42" s="506"/>
      <c r="F42" s="507"/>
      <c r="G42" s="506"/>
      <c r="H42" s="506"/>
      <c r="I42" s="507"/>
      <c r="J42" s="507"/>
      <c r="K42" s="506"/>
      <c r="L42" s="507"/>
      <c r="M42" s="506"/>
    </row>
    <row r="43" spans="1:13" ht="12.75" x14ac:dyDescent="0.25">
      <c r="A43" s="506"/>
      <c r="B43" s="506"/>
      <c r="C43" s="507"/>
      <c r="D43" s="508"/>
      <c r="E43" s="506"/>
      <c r="F43" s="507"/>
      <c r="G43" s="506"/>
      <c r="H43" s="506"/>
      <c r="I43" s="507"/>
      <c r="J43" s="507"/>
      <c r="K43" s="506"/>
      <c r="L43" s="507"/>
      <c r="M43" s="506"/>
    </row>
    <row r="44" spans="1:13" ht="12.75" x14ac:dyDescent="0.25">
      <c r="A44" s="506"/>
      <c r="B44" s="506"/>
      <c r="C44" s="507"/>
      <c r="D44" s="508"/>
      <c r="E44" s="506"/>
      <c r="F44" s="507"/>
      <c r="G44" s="506"/>
      <c r="H44" s="506"/>
      <c r="I44" s="507"/>
      <c r="J44" s="507"/>
      <c r="K44" s="506"/>
      <c r="L44" s="507"/>
      <c r="M44" s="506"/>
    </row>
    <row r="45" spans="1:13" ht="12.75" x14ac:dyDescent="0.25">
      <c r="A45" s="506"/>
      <c r="B45" s="506"/>
      <c r="C45" s="507"/>
      <c r="D45" s="508"/>
      <c r="E45" s="506"/>
      <c r="F45" s="507"/>
      <c r="G45" s="506"/>
      <c r="H45" s="506"/>
      <c r="I45" s="507"/>
      <c r="J45" s="507"/>
      <c r="K45" s="506"/>
      <c r="L45" s="507"/>
      <c r="M45" s="506"/>
    </row>
    <row r="46" spans="1:13" ht="12.75" x14ac:dyDescent="0.25">
      <c r="A46" s="506"/>
      <c r="B46" s="506"/>
      <c r="C46" s="507"/>
      <c r="D46" s="508"/>
      <c r="E46" s="506"/>
      <c r="F46" s="507"/>
      <c r="G46" s="506"/>
      <c r="H46" s="506"/>
      <c r="I46" s="507"/>
      <c r="J46" s="507"/>
      <c r="K46" s="506"/>
      <c r="L46" s="507"/>
      <c r="M46" s="506"/>
    </row>
    <row r="47" spans="1:13" ht="12.75" x14ac:dyDescent="0.25">
      <c r="A47" s="509"/>
      <c r="B47" s="506"/>
      <c r="C47" s="507"/>
      <c r="D47" s="508"/>
      <c r="E47" s="506"/>
      <c r="F47" s="507"/>
      <c r="G47" s="506"/>
      <c r="H47" s="506"/>
      <c r="I47" s="507"/>
      <c r="J47" s="507"/>
      <c r="K47" s="506"/>
      <c r="L47" s="507"/>
      <c r="M47" s="506"/>
    </row>
    <row r="48" spans="1:13" ht="12.75" x14ac:dyDescent="0.25">
      <c r="A48" s="503"/>
      <c r="B48" s="503"/>
      <c r="C48" s="504"/>
      <c r="D48" s="510"/>
      <c r="E48" s="503"/>
      <c r="F48" s="504"/>
      <c r="G48" s="503"/>
      <c r="H48" s="503"/>
      <c r="I48" s="504"/>
      <c r="J48" s="504"/>
      <c r="K48" s="503"/>
      <c r="L48" s="504"/>
      <c r="M48" s="503"/>
    </row>
    <row r="49" spans="1:13" ht="12.75" x14ac:dyDescent="0.25">
      <c r="A49" s="506"/>
      <c r="B49" s="506"/>
      <c r="C49" s="507"/>
      <c r="D49" s="511"/>
      <c r="E49" s="506"/>
      <c r="F49" s="507"/>
      <c r="G49" s="506"/>
      <c r="H49" s="506"/>
      <c r="I49" s="507"/>
      <c r="J49" s="507"/>
      <c r="K49" s="506"/>
      <c r="L49" s="507"/>
      <c r="M49" s="506"/>
    </row>
    <row r="50" spans="1:13" ht="12.75" x14ac:dyDescent="0.25">
      <c r="A50" s="506"/>
      <c r="B50" s="506"/>
      <c r="C50" s="507"/>
      <c r="D50" s="512"/>
      <c r="E50" s="506"/>
      <c r="F50" s="507"/>
      <c r="G50" s="506"/>
      <c r="H50" s="506"/>
      <c r="I50" s="507"/>
      <c r="J50" s="507"/>
      <c r="K50" s="506"/>
      <c r="L50" s="507"/>
      <c r="M50" s="506"/>
    </row>
    <row r="51" spans="1:13" ht="12.75" x14ac:dyDescent="0.25">
      <c r="A51" s="506"/>
      <c r="B51" s="506"/>
      <c r="C51" s="507"/>
      <c r="D51" s="508"/>
      <c r="E51" s="506"/>
      <c r="F51" s="507"/>
      <c r="G51" s="506"/>
      <c r="H51" s="506"/>
      <c r="I51" s="507"/>
      <c r="J51" s="507"/>
      <c r="K51" s="506"/>
      <c r="L51" s="507"/>
      <c r="M51" s="506"/>
    </row>
    <row r="52" spans="1:13" ht="12.75" x14ac:dyDescent="0.25">
      <c r="A52" s="506"/>
      <c r="B52" s="506"/>
      <c r="C52" s="507"/>
      <c r="D52" s="508"/>
      <c r="E52" s="506"/>
      <c r="F52" s="507"/>
      <c r="G52" s="506"/>
      <c r="H52" s="506"/>
      <c r="I52" s="507"/>
      <c r="J52" s="507"/>
      <c r="K52" s="506"/>
      <c r="L52" s="507"/>
      <c r="M52" s="506"/>
    </row>
    <row r="53" spans="1:13" ht="12.75" x14ac:dyDescent="0.25">
      <c r="A53" s="506"/>
      <c r="B53" s="506"/>
      <c r="C53" s="507"/>
      <c r="D53" s="508"/>
      <c r="E53" s="506"/>
      <c r="F53" s="507"/>
      <c r="G53" s="506"/>
      <c r="H53" s="506"/>
      <c r="I53" s="507"/>
      <c r="J53" s="507"/>
      <c r="K53" s="506"/>
      <c r="L53" s="507"/>
      <c r="M53" s="506"/>
    </row>
    <row r="54" spans="1:13" ht="12.75" x14ac:dyDescent="0.25">
      <c r="A54" s="506"/>
      <c r="B54" s="506"/>
      <c r="C54" s="507"/>
      <c r="D54" s="508"/>
      <c r="E54" s="506"/>
      <c r="F54" s="507"/>
      <c r="G54" s="506"/>
      <c r="H54" s="506"/>
      <c r="I54" s="507"/>
      <c r="J54" s="507"/>
      <c r="K54" s="506"/>
      <c r="L54" s="507"/>
      <c r="M54" s="506"/>
    </row>
    <row r="55" spans="1:13" ht="15" x14ac:dyDescent="0.25">
      <c r="A55" s="513"/>
      <c r="B55" s="513"/>
      <c r="C55" s="514"/>
      <c r="D55" s="515"/>
      <c r="E55" s="513"/>
      <c r="F55" s="514"/>
      <c r="G55" s="513"/>
      <c r="H55" s="513"/>
      <c r="I55" s="514"/>
      <c r="J55" s="514"/>
      <c r="K55" s="513"/>
      <c r="L55" s="514"/>
      <c r="M55" s="513"/>
    </row>
    <row r="57" spans="1:13" x14ac:dyDescent="0.25">
      <c r="D57" s="45"/>
    </row>
    <row r="58" spans="1:13" x14ac:dyDescent="0.25">
      <c r="D58" s="45"/>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5.6.1'!A1" display="REGRESAR"/>
    <hyperlink ref="D8" r:id="rId1"/>
  </hyperlinks>
  <pageMargins left="0.7" right="0.7" top="0.75" bottom="0.75" header="0.3" footer="0.3"/>
  <pageSetup orientation="portrait" r:id="rId2"/>
  <drawing r:id="rId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2">
    <tabColor rgb="FF7030A0"/>
  </sheetPr>
  <dimension ref="A1:R33"/>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140625" style="26" customWidth="1"/>
    <col min="3" max="3" width="13.42578125" style="165" customWidth="1"/>
    <col min="4" max="5" width="13.42578125" style="26" customWidth="1"/>
    <col min="6" max="16384" width="11.42578125" style="26"/>
  </cols>
  <sheetData>
    <row r="1" spans="1:18" ht="15" x14ac:dyDescent="0.25">
      <c r="A1" s="25" t="s">
        <v>730</v>
      </c>
      <c r="B1" s="121"/>
      <c r="C1" s="2077" t="s">
        <v>830</v>
      </c>
      <c r="D1" s="2077"/>
    </row>
    <row r="3" spans="1:18" ht="15" customHeight="1" x14ac:dyDescent="0.2">
      <c r="A3" s="2304" t="s">
        <v>732</v>
      </c>
      <c r="B3" s="2307"/>
      <c r="C3" s="2304" t="s">
        <v>1526</v>
      </c>
      <c r="D3" s="2317"/>
      <c r="E3" s="2317"/>
      <c r="F3" s="2317"/>
      <c r="G3" s="2317"/>
      <c r="H3" s="2317"/>
      <c r="I3" s="2317"/>
      <c r="J3" s="2317"/>
      <c r="K3" s="2317"/>
      <c r="L3" s="2317"/>
      <c r="M3" s="2317"/>
      <c r="N3" s="2317"/>
      <c r="O3" s="2317"/>
      <c r="P3" s="2317"/>
      <c r="Q3" s="2317"/>
      <c r="R3" s="2317"/>
    </row>
    <row r="4" spans="1:18" ht="25.5" customHeight="1" x14ac:dyDescent="0.2">
      <c r="A4" s="2304" t="s">
        <v>733</v>
      </c>
      <c r="B4" s="2305"/>
      <c r="C4" s="2311" t="s">
        <v>1680</v>
      </c>
      <c r="D4" s="2344"/>
      <c r="E4" s="2344"/>
      <c r="F4" s="2344"/>
      <c r="G4" s="2344"/>
      <c r="H4" s="2344"/>
      <c r="I4" s="2344"/>
      <c r="J4" s="2344"/>
      <c r="K4" s="2344"/>
      <c r="L4" s="2344"/>
      <c r="M4" s="2344"/>
      <c r="N4" s="2344"/>
      <c r="O4" s="2344"/>
      <c r="P4" s="2344"/>
      <c r="Q4" s="2344"/>
      <c r="R4" s="2344"/>
    </row>
    <row r="5" spans="1:18" ht="15" x14ac:dyDescent="0.2">
      <c r="A5" s="2304" t="s">
        <v>735</v>
      </c>
      <c r="B5" s="2305"/>
      <c r="C5" s="2311" t="s">
        <v>1699</v>
      </c>
      <c r="D5" s="2344"/>
      <c r="E5" s="2344"/>
      <c r="F5" s="2344"/>
      <c r="G5" s="2344"/>
      <c r="H5" s="2344"/>
      <c r="I5" s="2344"/>
      <c r="J5" s="2344"/>
      <c r="K5" s="2344"/>
      <c r="L5" s="2344"/>
      <c r="M5" s="2344"/>
      <c r="N5" s="2344"/>
      <c r="O5" s="2344"/>
      <c r="P5" s="2344"/>
      <c r="Q5" s="2344"/>
      <c r="R5" s="2344"/>
    </row>
    <row r="6" spans="1:18" ht="15" x14ac:dyDescent="0.2">
      <c r="A6" s="2304" t="s">
        <v>815</v>
      </c>
      <c r="B6" s="2305"/>
      <c r="C6" s="2342"/>
      <c r="D6" s="2343"/>
      <c r="E6" s="2343"/>
      <c r="F6" s="2343"/>
      <c r="G6" s="2343"/>
      <c r="H6" s="2343"/>
      <c r="I6" s="2343"/>
      <c r="J6" s="2343"/>
      <c r="K6" s="2343"/>
      <c r="L6" s="2343"/>
      <c r="M6" s="2343"/>
      <c r="N6" s="2343"/>
      <c r="O6" s="2343"/>
      <c r="P6" s="2343"/>
      <c r="Q6" s="2343"/>
      <c r="R6" s="2343"/>
    </row>
    <row r="7" spans="1:18" x14ac:dyDescent="0.2">
      <c r="A7" s="165"/>
      <c r="C7" s="26"/>
    </row>
    <row r="8" spans="1:18" x14ac:dyDescent="0.2">
      <c r="A8" s="28"/>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row r="30" spans="1:1" x14ac:dyDescent="0.2">
      <c r="A30" s="29"/>
    </row>
    <row r="31" spans="1:1" x14ac:dyDescent="0.2">
      <c r="A31" s="29"/>
    </row>
    <row r="32" spans="1:1" x14ac:dyDescent="0.2">
      <c r="A32" s="29"/>
    </row>
    <row r="33" spans="1:1" x14ac:dyDescent="0.2">
      <c r="A33" s="29"/>
    </row>
  </sheetData>
  <mergeCells count="10">
    <mergeCell ref="A6:B6"/>
    <mergeCell ref="C6:R6"/>
    <mergeCell ref="C9:P10"/>
    <mergeCell ref="C1:D1"/>
    <mergeCell ref="A3:B3"/>
    <mergeCell ref="C3:R3"/>
    <mergeCell ref="A4:B4"/>
    <mergeCell ref="C4:R4"/>
    <mergeCell ref="A5:B5"/>
    <mergeCell ref="C5:R5"/>
  </mergeCells>
  <hyperlinks>
    <hyperlink ref="A1" location="'ODS 5.'!A1" display="REGRESAR"/>
    <hyperlink ref="C1" location="'Metadato 5.6.2'!A1" display="VER METADATO"/>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3">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10.5703125" style="45" bestFit="1"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913</v>
      </c>
    </row>
    <row r="4" spans="1:6" ht="15.75" x14ac:dyDescent="0.25">
      <c r="A4" s="48"/>
      <c r="B4" s="2082" t="s">
        <v>856</v>
      </c>
      <c r="C4" s="2082"/>
      <c r="D4" s="49" t="s">
        <v>29</v>
      </c>
    </row>
    <row r="5" spans="1:6" ht="60" x14ac:dyDescent="0.25">
      <c r="B5" s="2082" t="s">
        <v>769</v>
      </c>
      <c r="C5" s="2082"/>
      <c r="D5" s="49" t="s">
        <v>159</v>
      </c>
    </row>
    <row r="6" spans="1:6" ht="15" x14ac:dyDescent="0.25">
      <c r="B6" s="2082" t="s">
        <v>770</v>
      </c>
      <c r="C6" s="2082"/>
      <c r="D6" s="50" t="s">
        <v>256</v>
      </c>
    </row>
    <row r="7" spans="1:6" ht="45" x14ac:dyDescent="0.25">
      <c r="B7" s="2083" t="s">
        <v>771</v>
      </c>
      <c r="C7" s="2083"/>
      <c r="D7" s="94" t="s">
        <v>257</v>
      </c>
    </row>
    <row r="8" spans="1:6" ht="15" x14ac:dyDescent="0.25">
      <c r="B8" s="2083" t="s">
        <v>4617</v>
      </c>
      <c r="C8" s="2083"/>
      <c r="D8" s="1285" t="s">
        <v>4693</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49"/>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15" x14ac:dyDescent="0.25">
      <c r="B28" s="62" t="s">
        <v>800</v>
      </c>
      <c r="C28" s="63"/>
      <c r="D28" s="49"/>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5.6.2'!A1" display="REGRESAR"/>
    <hyperlink ref="D8" r:id="rId1"/>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4">
    <tabColor rgb="FFC00000"/>
  </sheetPr>
  <dimension ref="A1:R10"/>
  <sheetViews>
    <sheetView showGridLines="0" workbookViewId="0">
      <pane ySplit="1" topLeftCell="A2" activePane="bottomLeft" state="frozen"/>
      <selection activeCell="I38" sqref="I38"/>
      <selection pane="bottomLeft"/>
    </sheetView>
  </sheetViews>
  <sheetFormatPr baseColWidth="10" defaultColWidth="11.42578125" defaultRowHeight="11.25" x14ac:dyDescent="0.2"/>
  <cols>
    <col min="1" max="2" width="15.5703125" style="26" customWidth="1"/>
    <col min="3" max="3" width="12.140625" style="165" customWidth="1"/>
    <col min="4" max="6" width="12.140625" style="26" customWidth="1"/>
    <col min="7" max="16384" width="11.42578125" style="26"/>
  </cols>
  <sheetData>
    <row r="1" spans="1:18" ht="15" x14ac:dyDescent="0.25">
      <c r="A1" s="25" t="s">
        <v>730</v>
      </c>
      <c r="B1" s="121"/>
      <c r="C1" s="2077" t="s">
        <v>830</v>
      </c>
      <c r="D1" s="2077"/>
    </row>
    <row r="3" spans="1:18" ht="12.75" customHeight="1" x14ac:dyDescent="0.2">
      <c r="A3" s="2304" t="s">
        <v>732</v>
      </c>
      <c r="B3" s="2307"/>
      <c r="C3" s="2323" t="s">
        <v>1526</v>
      </c>
      <c r="D3" s="2323"/>
      <c r="E3" s="2323"/>
      <c r="F3" s="2323"/>
      <c r="G3" s="2323"/>
      <c r="H3" s="2323"/>
      <c r="I3" s="2323"/>
      <c r="J3" s="2323"/>
      <c r="K3" s="2323"/>
      <c r="L3" s="2323"/>
      <c r="M3" s="2323"/>
      <c r="N3" s="2323"/>
      <c r="O3" s="2323"/>
      <c r="P3" s="2323"/>
      <c r="Q3" s="2323"/>
      <c r="R3" s="2323"/>
    </row>
    <row r="4" spans="1:18" ht="27.75" customHeight="1" x14ac:dyDescent="0.2">
      <c r="A4" s="2304" t="s">
        <v>733</v>
      </c>
      <c r="B4" s="2305"/>
      <c r="C4" s="2321" t="s">
        <v>162</v>
      </c>
      <c r="D4" s="2321"/>
      <c r="E4" s="2321"/>
      <c r="F4" s="2321"/>
      <c r="G4" s="2321"/>
      <c r="H4" s="2321"/>
      <c r="I4" s="2321"/>
      <c r="J4" s="2321"/>
      <c r="K4" s="2321"/>
      <c r="L4" s="2321"/>
      <c r="M4" s="2321"/>
      <c r="N4" s="2321"/>
      <c r="O4" s="2321"/>
      <c r="P4" s="2321"/>
      <c r="Q4" s="2321"/>
      <c r="R4" s="2321"/>
    </row>
    <row r="5" spans="1:18" ht="26.25" customHeight="1" x14ac:dyDescent="0.2">
      <c r="A5" s="2304" t="s">
        <v>735</v>
      </c>
      <c r="B5" s="2305"/>
      <c r="C5" s="2321" t="s">
        <v>1700</v>
      </c>
      <c r="D5" s="2321"/>
      <c r="E5" s="2321"/>
      <c r="F5" s="2321"/>
      <c r="G5" s="2321"/>
      <c r="H5" s="2321"/>
      <c r="I5" s="2321"/>
      <c r="J5" s="2321"/>
      <c r="K5" s="2321"/>
      <c r="L5" s="2321"/>
      <c r="M5" s="2321"/>
      <c r="N5" s="2321"/>
      <c r="O5" s="2321"/>
      <c r="P5" s="2321"/>
      <c r="Q5" s="2321"/>
      <c r="R5" s="2321"/>
    </row>
    <row r="6" spans="1:18" ht="12.75" customHeight="1" x14ac:dyDescent="0.2">
      <c r="A6" s="2304" t="s">
        <v>815</v>
      </c>
      <c r="B6" s="2305"/>
      <c r="C6" s="2323"/>
      <c r="D6" s="2323"/>
      <c r="E6" s="2323"/>
      <c r="F6" s="2323"/>
      <c r="G6" s="2323"/>
      <c r="H6" s="2323"/>
      <c r="I6" s="2323"/>
      <c r="J6" s="2323"/>
      <c r="K6" s="2323"/>
      <c r="L6" s="2323"/>
      <c r="M6" s="2323"/>
      <c r="N6" s="2323"/>
      <c r="O6" s="2323"/>
      <c r="P6" s="2323"/>
      <c r="Q6" s="2323"/>
      <c r="R6" s="2323"/>
    </row>
    <row r="9" spans="1:18" ht="15.75" customHeight="1" x14ac:dyDescent="0.2">
      <c r="C9" s="2118" t="s">
        <v>863</v>
      </c>
      <c r="D9" s="2118"/>
      <c r="E9" s="2118"/>
      <c r="F9" s="2118"/>
      <c r="G9" s="2118"/>
      <c r="H9" s="2118"/>
      <c r="I9" s="2118"/>
      <c r="J9" s="2118"/>
      <c r="K9" s="2118"/>
      <c r="L9" s="2118"/>
      <c r="M9" s="2118"/>
      <c r="N9" s="2118"/>
      <c r="O9" s="2118"/>
      <c r="P9" s="2118"/>
    </row>
    <row r="10" spans="1:18" ht="15.7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5.'!A1" display="REGRESAR"/>
    <hyperlink ref="C1" location="'Metadato 5.a.1'!A1" display="VER METADATO"/>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5">
    <tabColor theme="0" tint="-0.499984740745262"/>
  </sheetPr>
  <dimension ref="A1:F36"/>
  <sheetViews>
    <sheetView showGridLines="0" zoomScaleNormal="100" workbookViewId="0">
      <pane ySplit="1" topLeftCell="A2" activePane="bottomLeft" state="frozen"/>
      <selection activeCell="I38" sqref="I38"/>
      <selection pane="bottomLeft" activeCell="F10" sqref="F10"/>
    </sheetView>
  </sheetViews>
  <sheetFormatPr baseColWidth="10" defaultColWidth="11.42578125" defaultRowHeight="11.25" x14ac:dyDescent="0.25"/>
  <cols>
    <col min="1" max="1" width="11.42578125" style="45"/>
    <col min="2" max="2" width="26.42578125" style="45" customWidth="1"/>
    <col min="3" max="3" width="10.5703125" style="45" bestFit="1"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15.75" x14ac:dyDescent="0.25">
      <c r="A4" s="48"/>
      <c r="B4" s="2082" t="s">
        <v>856</v>
      </c>
      <c r="C4" s="2082"/>
      <c r="D4" s="49" t="s">
        <v>29</v>
      </c>
    </row>
    <row r="5" spans="1:6" ht="60" x14ac:dyDescent="0.25">
      <c r="B5" s="2082" t="s">
        <v>769</v>
      </c>
      <c r="C5" s="2082"/>
      <c r="D5" s="49" t="s">
        <v>162</v>
      </c>
    </row>
    <row r="6" spans="1:6" ht="15" x14ac:dyDescent="0.25">
      <c r="B6" s="2082" t="s">
        <v>770</v>
      </c>
      <c r="C6" s="2082"/>
      <c r="D6" s="50" t="s">
        <v>259</v>
      </c>
    </row>
    <row r="7" spans="1:6" ht="61.5" customHeight="1" x14ac:dyDescent="0.25">
      <c r="B7" s="2083" t="s">
        <v>771</v>
      </c>
      <c r="C7" s="2083"/>
      <c r="D7" s="94" t="s">
        <v>260</v>
      </c>
    </row>
    <row r="8" spans="1:6" ht="15" x14ac:dyDescent="0.25">
      <c r="B8" s="2083" t="s">
        <v>4617</v>
      </c>
      <c r="C8" s="2083"/>
      <c r="D8" s="1285" t="s">
        <v>4694</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60" x14ac:dyDescent="0.25">
      <c r="B12" s="2095" t="s">
        <v>775</v>
      </c>
      <c r="C12" s="2095"/>
      <c r="D12" s="53" t="s">
        <v>1701</v>
      </c>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808</v>
      </c>
    </row>
    <row r="25" spans="2:4" ht="15" x14ac:dyDescent="0.25">
      <c r="B25" s="2082" t="s">
        <v>795</v>
      </c>
      <c r="C25" s="2082"/>
      <c r="D25" s="57" t="s">
        <v>11</v>
      </c>
    </row>
    <row r="26" spans="2:4" ht="15" x14ac:dyDescent="0.25">
      <c r="B26" s="2083" t="s">
        <v>797</v>
      </c>
      <c r="C26" s="2083"/>
      <c r="D26" s="61" t="s">
        <v>1702</v>
      </c>
    </row>
    <row r="27" spans="2:4" ht="15" x14ac:dyDescent="0.25">
      <c r="B27" s="2089" t="s">
        <v>799</v>
      </c>
      <c r="C27" s="2090"/>
      <c r="D27" s="49"/>
    </row>
    <row r="28" spans="2:4" ht="15" x14ac:dyDescent="0.25">
      <c r="B28" s="62" t="s">
        <v>800</v>
      </c>
      <c r="C28" s="63"/>
      <c r="D28" s="49"/>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5.a.1'!A1" display="REGRESAR"/>
    <hyperlink ref="D8" r:id="rId1"/>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6">
    <tabColor rgb="FFC00000"/>
  </sheetPr>
  <dimension ref="A1:R28"/>
  <sheetViews>
    <sheetView showGridLines="0" workbookViewId="0">
      <pane ySplit="1" topLeftCell="A2" activePane="bottomLeft" state="frozen"/>
      <selection activeCell="I38" sqref="I38"/>
      <selection pane="bottomLeft"/>
    </sheetView>
  </sheetViews>
  <sheetFormatPr baseColWidth="10" defaultColWidth="11.42578125" defaultRowHeight="11.25" x14ac:dyDescent="0.2"/>
  <cols>
    <col min="1" max="2" width="15.42578125" style="26" customWidth="1"/>
    <col min="3" max="3" width="12.28515625" style="165" customWidth="1"/>
    <col min="4" max="5" width="12.28515625" style="26" customWidth="1"/>
    <col min="6" max="16384" width="11.42578125" style="26"/>
  </cols>
  <sheetData>
    <row r="1" spans="1:18" ht="15" x14ac:dyDescent="0.25">
      <c r="A1" s="25" t="s">
        <v>730</v>
      </c>
      <c r="B1" s="121"/>
      <c r="C1" s="2077" t="s">
        <v>830</v>
      </c>
      <c r="D1" s="2077"/>
    </row>
    <row r="3" spans="1:18" ht="15" customHeight="1" x14ac:dyDescent="0.2">
      <c r="A3" s="2304" t="s">
        <v>732</v>
      </c>
      <c r="B3" s="2307"/>
      <c r="C3" s="2304" t="s">
        <v>1526</v>
      </c>
      <c r="D3" s="2317"/>
      <c r="E3" s="2317"/>
      <c r="F3" s="2317"/>
      <c r="G3" s="2317"/>
      <c r="H3" s="2317"/>
      <c r="I3" s="2317"/>
      <c r="J3" s="2317"/>
      <c r="K3" s="2317"/>
      <c r="L3" s="2317"/>
      <c r="M3" s="2317"/>
      <c r="N3" s="2317"/>
      <c r="O3" s="2317"/>
      <c r="P3" s="2317"/>
      <c r="Q3" s="2317"/>
      <c r="R3" s="2317"/>
    </row>
    <row r="4" spans="1:18" ht="29.25" customHeight="1" x14ac:dyDescent="0.2">
      <c r="A4" s="2304" t="s">
        <v>733</v>
      </c>
      <c r="B4" s="2305"/>
      <c r="C4" s="2311" t="s">
        <v>162</v>
      </c>
      <c r="D4" s="2312"/>
      <c r="E4" s="2312"/>
      <c r="F4" s="2312"/>
      <c r="G4" s="2312"/>
      <c r="H4" s="2312"/>
      <c r="I4" s="2312"/>
      <c r="J4" s="2312"/>
      <c r="K4" s="2312"/>
      <c r="L4" s="2312"/>
      <c r="M4" s="2312"/>
      <c r="N4" s="2312"/>
      <c r="O4" s="2312"/>
      <c r="P4" s="2312"/>
      <c r="Q4" s="2312"/>
      <c r="R4" s="2312"/>
    </row>
    <row r="5" spans="1:18" ht="15.75" customHeight="1" x14ac:dyDescent="0.2">
      <c r="A5" s="2304" t="s">
        <v>735</v>
      </c>
      <c r="B5" s="2305"/>
      <c r="C5" s="2304" t="s">
        <v>1703</v>
      </c>
      <c r="D5" s="2306"/>
      <c r="E5" s="2306"/>
      <c r="F5" s="2306"/>
      <c r="G5" s="2306"/>
      <c r="H5" s="2306"/>
      <c r="I5" s="2306"/>
      <c r="J5" s="2306"/>
      <c r="K5" s="2306"/>
      <c r="L5" s="2306"/>
      <c r="M5" s="2306"/>
      <c r="N5" s="2306"/>
      <c r="O5" s="2306"/>
      <c r="P5" s="2306"/>
      <c r="Q5" s="2306"/>
      <c r="R5" s="2306"/>
    </row>
    <row r="6" spans="1:18" ht="16.5" customHeight="1" x14ac:dyDescent="0.2">
      <c r="A6" s="2304" t="s">
        <v>815</v>
      </c>
      <c r="B6" s="2305"/>
      <c r="C6" s="2304"/>
      <c r="D6" s="2306"/>
      <c r="E6" s="2306"/>
      <c r="F6" s="2306"/>
      <c r="G6" s="2306"/>
      <c r="H6" s="2306"/>
      <c r="I6" s="2306"/>
      <c r="J6" s="2306"/>
      <c r="K6" s="2306"/>
      <c r="L6" s="2306"/>
      <c r="M6" s="2306"/>
      <c r="N6" s="2306"/>
      <c r="O6" s="2306"/>
      <c r="P6" s="2306"/>
      <c r="Q6" s="2306"/>
      <c r="R6" s="2306"/>
    </row>
    <row r="7" spans="1:18" x14ac:dyDescent="0.2">
      <c r="A7" s="29"/>
    </row>
    <row r="8" spans="1:18" x14ac:dyDescent="0.2">
      <c r="A8" s="29"/>
    </row>
    <row r="9" spans="1:18" ht="11.25" customHeight="1" x14ac:dyDescent="0.2">
      <c r="A9" s="29"/>
      <c r="C9" s="2118" t="s">
        <v>4828</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sheetData>
  <mergeCells count="10">
    <mergeCell ref="A6:B6"/>
    <mergeCell ref="C6:R6"/>
    <mergeCell ref="C9:P10"/>
    <mergeCell ref="C1:D1"/>
    <mergeCell ref="A3:B3"/>
    <mergeCell ref="C3:R3"/>
    <mergeCell ref="A4:B4"/>
    <mergeCell ref="C4:R4"/>
    <mergeCell ref="A5:B5"/>
    <mergeCell ref="C5:R5"/>
  </mergeCells>
  <hyperlinks>
    <hyperlink ref="A1" location="'ODS 5.'!A1" display="REGRESAR"/>
    <hyperlink ref="C1" location="'Metadato 5.a.2'!A1" display="VER METADATO"/>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7">
    <tabColor theme="0" tint="-0.499984740745262"/>
  </sheetPr>
  <dimension ref="A1:F36"/>
  <sheetViews>
    <sheetView showGridLines="0" zoomScaleNormal="100" workbookViewId="0">
      <pane ySplit="1" topLeftCell="A2" activePane="bottomLeft" state="frozen"/>
      <selection activeCell="I38" sqref="I38"/>
      <selection pane="bottomLeft" activeCell="B1" sqref="B1"/>
    </sheetView>
  </sheetViews>
  <sheetFormatPr baseColWidth="10" defaultColWidth="11.42578125" defaultRowHeight="11.25" x14ac:dyDescent="0.25"/>
  <cols>
    <col min="1" max="1" width="11.42578125" style="45"/>
    <col min="2" max="2" width="26.42578125" style="45" customWidth="1"/>
    <col min="3" max="3" width="10.5703125" style="45" bestFit="1"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913</v>
      </c>
    </row>
    <row r="4" spans="1:6" ht="15.75" x14ac:dyDescent="0.25">
      <c r="A4" s="48"/>
      <c r="B4" s="2082" t="s">
        <v>856</v>
      </c>
      <c r="C4" s="2082"/>
      <c r="D4" s="49" t="s">
        <v>29</v>
      </c>
    </row>
    <row r="5" spans="1:6" ht="60" x14ac:dyDescent="0.25">
      <c r="B5" s="2082" t="s">
        <v>769</v>
      </c>
      <c r="C5" s="2082"/>
      <c r="D5" s="49" t="s">
        <v>162</v>
      </c>
    </row>
    <row r="6" spans="1:6" ht="15" x14ac:dyDescent="0.25">
      <c r="B6" s="2082" t="s">
        <v>770</v>
      </c>
      <c r="C6" s="2082"/>
      <c r="D6" s="50" t="s">
        <v>262</v>
      </c>
    </row>
    <row r="7" spans="1:6" ht="30" x14ac:dyDescent="0.25">
      <c r="B7" s="2083" t="s">
        <v>771</v>
      </c>
      <c r="C7" s="2083"/>
      <c r="D7" s="94" t="s">
        <v>263</v>
      </c>
    </row>
    <row r="8" spans="1:6" ht="15" x14ac:dyDescent="0.25">
      <c r="B8" s="2083" t="s">
        <v>4617</v>
      </c>
      <c r="C8" s="2083"/>
      <c r="D8" s="1285" t="s">
        <v>4695</v>
      </c>
    </row>
    <row r="9" spans="1:6" ht="15" x14ac:dyDescent="0.25">
      <c r="B9" s="52"/>
      <c r="C9" s="52"/>
      <c r="D9" s="52"/>
    </row>
    <row r="10" spans="1:6" ht="15"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914</v>
      </c>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15" x14ac:dyDescent="0.25">
      <c r="B28" s="62" t="s">
        <v>800</v>
      </c>
      <c r="C28" s="63"/>
      <c r="D28" s="49"/>
    </row>
    <row r="29" spans="2:4" ht="15" x14ac:dyDescent="0.25">
      <c r="B29" s="2091" t="s">
        <v>801</v>
      </c>
      <c r="C29" s="2092"/>
      <c r="D29" s="64"/>
    </row>
    <row r="30" spans="2:4" ht="15" x14ac:dyDescent="0.25">
      <c r="B30" s="65"/>
      <c r="C30" s="65"/>
      <c r="D30" s="66"/>
    </row>
    <row r="31" spans="2:4" ht="15"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5.a.2'!A1" display="REGRESAR"/>
    <hyperlink ref="D8" r:id="rId1"/>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8"/>
  <dimension ref="A1:W42"/>
  <sheetViews>
    <sheetView showGridLines="0" workbookViewId="0">
      <pane ySplit="1" topLeftCell="A2" activePane="bottomLeft" state="frozen"/>
      <selection activeCell="B17" sqref="B17:C17"/>
      <selection pane="bottomLeft" activeCell="C9" sqref="C9:P9"/>
    </sheetView>
  </sheetViews>
  <sheetFormatPr baseColWidth="10" defaultColWidth="11.42578125" defaultRowHeight="11.25" x14ac:dyDescent="0.2"/>
  <cols>
    <col min="1" max="2" width="15.28515625" style="26" customWidth="1"/>
    <col min="3" max="3" width="5.85546875" style="26" customWidth="1"/>
    <col min="4" max="4" width="7.140625" style="26" customWidth="1"/>
    <col min="5" max="5" width="7.85546875" style="26" customWidth="1"/>
    <col min="6" max="6" width="7" style="26" customWidth="1"/>
    <col min="7" max="7" width="3.140625" style="26" customWidth="1"/>
    <col min="8" max="8" width="6.5703125" style="26" customWidth="1"/>
    <col min="9" max="9" width="6.85546875" style="26" customWidth="1"/>
    <col min="10" max="10" width="2.5703125" style="26" customWidth="1"/>
    <col min="11" max="11" width="7.5703125" style="26" customWidth="1"/>
    <col min="12" max="12" width="9.28515625" style="26" customWidth="1"/>
    <col min="13" max="13" width="8.42578125" style="26" customWidth="1"/>
    <col min="14" max="14" width="7.7109375" style="26" customWidth="1"/>
    <col min="15" max="16" width="6.85546875" style="26" customWidth="1"/>
    <col min="17" max="16384" width="11.42578125" style="26"/>
  </cols>
  <sheetData>
    <row r="1" spans="1:23" ht="15" x14ac:dyDescent="0.25">
      <c r="A1" s="25" t="s">
        <v>730</v>
      </c>
      <c r="C1" s="2077" t="s">
        <v>830</v>
      </c>
      <c r="D1" s="2077"/>
      <c r="E1" s="2077"/>
    </row>
    <row r="3" spans="1:23" ht="15" customHeight="1" x14ac:dyDescent="0.2">
      <c r="A3" s="2304" t="s">
        <v>732</v>
      </c>
      <c r="B3" s="2307"/>
      <c r="C3" s="2304" t="s">
        <v>1526</v>
      </c>
      <c r="D3" s="2317"/>
      <c r="E3" s="2317"/>
      <c r="F3" s="2317"/>
      <c r="G3" s="2317"/>
      <c r="H3" s="2317"/>
      <c r="I3" s="2317"/>
      <c r="J3" s="2317"/>
      <c r="K3" s="2317"/>
      <c r="L3" s="2317"/>
      <c r="M3" s="2317"/>
      <c r="N3" s="2317"/>
      <c r="O3" s="2317"/>
      <c r="P3" s="2317"/>
      <c r="Q3" s="2317"/>
      <c r="R3" s="2317"/>
      <c r="S3" s="2317"/>
      <c r="T3" s="2317"/>
      <c r="U3" s="2317"/>
      <c r="V3" s="2317"/>
      <c r="W3" s="2317"/>
    </row>
    <row r="4" spans="1:23" ht="15" x14ac:dyDescent="0.2">
      <c r="A4" s="2304" t="s">
        <v>733</v>
      </c>
      <c r="B4" s="2305"/>
      <c r="C4" s="2304" t="s">
        <v>1704</v>
      </c>
      <c r="D4" s="2306"/>
      <c r="E4" s="2306"/>
      <c r="F4" s="2306"/>
      <c r="G4" s="2306"/>
      <c r="H4" s="2306"/>
      <c r="I4" s="2306"/>
      <c r="J4" s="2306"/>
      <c r="K4" s="2306"/>
      <c r="L4" s="2306"/>
      <c r="M4" s="2306"/>
      <c r="N4" s="2306"/>
      <c r="O4" s="2306"/>
      <c r="P4" s="2306"/>
      <c r="Q4" s="2306"/>
      <c r="R4" s="2306"/>
      <c r="S4" s="2306"/>
      <c r="T4" s="2306"/>
      <c r="U4" s="2306"/>
      <c r="V4" s="2306"/>
      <c r="W4" s="2306"/>
    </row>
    <row r="5" spans="1:23" ht="15" x14ac:dyDescent="0.2">
      <c r="A5" s="2304" t="s">
        <v>735</v>
      </c>
      <c r="B5" s="2305"/>
      <c r="C5" s="2304" t="s">
        <v>1705</v>
      </c>
      <c r="D5" s="2306"/>
      <c r="E5" s="2306"/>
      <c r="F5" s="2306"/>
      <c r="G5" s="2306"/>
      <c r="H5" s="2306"/>
      <c r="I5" s="2306"/>
      <c r="J5" s="2306"/>
      <c r="K5" s="2306"/>
      <c r="L5" s="2306"/>
      <c r="M5" s="2306"/>
      <c r="N5" s="2306"/>
      <c r="O5" s="2306"/>
      <c r="P5" s="2306"/>
      <c r="Q5" s="2306"/>
      <c r="R5" s="2306"/>
      <c r="S5" s="2306"/>
      <c r="T5" s="2306"/>
      <c r="U5" s="2306"/>
      <c r="V5" s="2306"/>
      <c r="W5" s="2306"/>
    </row>
    <row r="6" spans="1:23" ht="15" x14ac:dyDescent="0.2">
      <c r="A6" s="2304" t="s">
        <v>815</v>
      </c>
      <c r="B6" s="2305"/>
      <c r="C6" s="2304" t="s">
        <v>1706</v>
      </c>
      <c r="D6" s="2306"/>
      <c r="E6" s="2306"/>
      <c r="F6" s="2306"/>
      <c r="G6" s="2306"/>
      <c r="H6" s="2306"/>
      <c r="I6" s="2306"/>
      <c r="J6" s="2306"/>
      <c r="K6" s="2306"/>
      <c r="L6" s="2306"/>
      <c r="M6" s="2306"/>
      <c r="N6" s="2306"/>
      <c r="O6" s="2306"/>
      <c r="P6" s="2306"/>
      <c r="Q6" s="2306"/>
      <c r="R6" s="2306"/>
      <c r="S6" s="2306"/>
      <c r="T6" s="2306"/>
      <c r="U6" s="2306"/>
      <c r="V6" s="2306"/>
      <c r="W6" s="2306"/>
    </row>
    <row r="9" spans="1:23" ht="29.25" customHeight="1" x14ac:dyDescent="0.2">
      <c r="C9" s="2232" t="s">
        <v>1706</v>
      </c>
      <c r="D9" s="2232"/>
      <c r="E9" s="2232"/>
      <c r="F9" s="2232"/>
      <c r="G9" s="2232"/>
      <c r="H9" s="2232"/>
      <c r="I9" s="2232"/>
      <c r="J9" s="2232"/>
      <c r="K9" s="2232"/>
      <c r="L9" s="2232"/>
      <c r="M9" s="2232"/>
      <c r="N9" s="2232"/>
      <c r="O9" s="2232"/>
      <c r="P9" s="2232"/>
    </row>
    <row r="10" spans="1:23" ht="12.75" customHeight="1" x14ac:dyDescent="0.2">
      <c r="C10" s="2345" t="s">
        <v>739</v>
      </c>
      <c r="D10" s="2346" t="s">
        <v>741</v>
      </c>
      <c r="E10" s="2346"/>
      <c r="F10" s="2346"/>
      <c r="G10" s="516"/>
      <c r="H10" s="2346" t="s">
        <v>742</v>
      </c>
      <c r="I10" s="2346"/>
      <c r="J10" s="516"/>
      <c r="K10" s="2346" t="s">
        <v>743</v>
      </c>
      <c r="L10" s="2346"/>
      <c r="M10" s="2346"/>
      <c r="N10" s="2346"/>
      <c r="O10" s="2346"/>
      <c r="P10" s="2346"/>
    </row>
    <row r="11" spans="1:23" ht="25.5" x14ac:dyDescent="0.2">
      <c r="C11" s="2345"/>
      <c r="D11" s="1863" t="s">
        <v>740</v>
      </c>
      <c r="E11" s="1863" t="s">
        <v>746</v>
      </c>
      <c r="F11" s="1863" t="s">
        <v>747</v>
      </c>
      <c r="G11" s="517"/>
      <c r="H11" s="1863" t="s">
        <v>748</v>
      </c>
      <c r="I11" s="1863" t="s">
        <v>749</v>
      </c>
      <c r="J11" s="517"/>
      <c r="K11" s="1863" t="s">
        <v>750</v>
      </c>
      <c r="L11" s="1863" t="s">
        <v>751</v>
      </c>
      <c r="M11" s="1863" t="s">
        <v>752</v>
      </c>
      <c r="N11" s="1863" t="s">
        <v>753</v>
      </c>
      <c r="O11" s="1863" t="s">
        <v>754</v>
      </c>
      <c r="P11" s="1863" t="s">
        <v>755</v>
      </c>
    </row>
    <row r="12" spans="1:23" ht="12.75" x14ac:dyDescent="0.2">
      <c r="C12" s="518">
        <v>2015</v>
      </c>
      <c r="D12" s="519">
        <v>86.019366966697135</v>
      </c>
      <c r="E12" s="519">
        <v>85.79635481996111</v>
      </c>
      <c r="F12" s="519">
        <v>86.229343175185718</v>
      </c>
      <c r="G12" s="519"/>
      <c r="H12" s="519">
        <v>87.566550118463311</v>
      </c>
      <c r="I12" s="519">
        <v>81.846852570697763</v>
      </c>
      <c r="J12" s="519"/>
      <c r="K12" s="519">
        <v>87.545617038319193</v>
      </c>
      <c r="L12" s="519">
        <v>81.364644372971469</v>
      </c>
      <c r="M12" s="519">
        <v>84.309771333866465</v>
      </c>
      <c r="N12" s="519">
        <v>86.6380840629419</v>
      </c>
      <c r="O12" s="519">
        <v>82.874789302239776</v>
      </c>
      <c r="P12" s="519">
        <v>82.438140874798563</v>
      </c>
    </row>
    <row r="13" spans="1:23" ht="12.75" customHeight="1" x14ac:dyDescent="0.2">
      <c r="C13" s="518">
        <v>2016</v>
      </c>
      <c r="D13" s="519">
        <v>87.212464538342843</v>
      </c>
      <c r="E13" s="519">
        <v>87.333827370247533</v>
      </c>
      <c r="F13" s="519">
        <v>87.098240732983271</v>
      </c>
      <c r="G13" s="519"/>
      <c r="H13" s="519">
        <v>88.459877711059747</v>
      </c>
      <c r="I13" s="519">
        <v>83.837728662372811</v>
      </c>
      <c r="J13" s="519"/>
      <c r="K13" s="519">
        <v>88.546109371866095</v>
      </c>
      <c r="L13" s="519">
        <v>83.620266336182198</v>
      </c>
      <c r="M13" s="519">
        <v>84.770030952327431</v>
      </c>
      <c r="N13" s="519">
        <v>89.117994313527063</v>
      </c>
      <c r="O13" s="519">
        <v>83.268220059551169</v>
      </c>
      <c r="P13" s="519">
        <v>84.416276994066493</v>
      </c>
    </row>
    <row r="14" spans="1:23" ht="12.75" x14ac:dyDescent="0.2">
      <c r="C14" s="1313">
        <v>2017</v>
      </c>
      <c r="D14" s="1314">
        <v>88.080804336267178</v>
      </c>
      <c r="E14" s="1314">
        <v>88.268859217340761</v>
      </c>
      <c r="F14" s="1314">
        <v>87.903442637917848</v>
      </c>
      <c r="G14" s="1314"/>
      <c r="H14" s="1314">
        <v>89.322033095414895</v>
      </c>
      <c r="I14" s="1314">
        <v>84.759092418092379</v>
      </c>
      <c r="J14" s="1314"/>
      <c r="K14" s="1314">
        <v>89.166109458145286</v>
      </c>
      <c r="L14" s="1314">
        <v>86.033974337079172</v>
      </c>
      <c r="M14" s="1314">
        <v>84.922633107023273</v>
      </c>
      <c r="N14" s="1314">
        <v>87.348509686814182</v>
      </c>
      <c r="O14" s="1314">
        <v>85.497175044472556</v>
      </c>
      <c r="P14" s="1314">
        <v>87.332459859538901</v>
      </c>
    </row>
    <row r="15" spans="1:23" s="903" customFormat="1" ht="12.75" x14ac:dyDescent="0.2">
      <c r="C15" s="520">
        <v>2018</v>
      </c>
      <c r="D15" s="521">
        <v>87.781662864251658</v>
      </c>
      <c r="E15" s="521">
        <v>87.632868288841465</v>
      </c>
      <c r="F15" s="521">
        <v>87.921693036107328</v>
      </c>
      <c r="G15" s="1058"/>
      <c r="H15" s="521">
        <v>89.345265244864208</v>
      </c>
      <c r="I15" s="521">
        <v>83.586624711979084</v>
      </c>
      <c r="J15" s="1058"/>
      <c r="K15" s="521">
        <v>89.156840533880413</v>
      </c>
      <c r="L15" s="521">
        <v>83.247878557194994</v>
      </c>
      <c r="M15" s="521">
        <v>84.121193067370498</v>
      </c>
      <c r="N15" s="521">
        <v>87.042556738905958</v>
      </c>
      <c r="O15" s="521">
        <v>87.531930978526489</v>
      </c>
      <c r="P15" s="521">
        <v>84.901438752185015</v>
      </c>
    </row>
    <row r="16" spans="1:23" s="903" customFormat="1" ht="12.75" x14ac:dyDescent="0.2">
      <c r="C16" s="1860" t="s">
        <v>6035</v>
      </c>
      <c r="D16" s="1860"/>
      <c r="E16" s="1860"/>
      <c r="F16" s="1860"/>
      <c r="G16" s="1860"/>
      <c r="H16" s="1860"/>
      <c r="I16" s="1860"/>
      <c r="J16" s="1860"/>
      <c r="K16" s="1860"/>
      <c r="L16" s="1860"/>
      <c r="M16" s="1880"/>
      <c r="N16" s="1880"/>
      <c r="O16" s="1880"/>
      <c r="P16" s="1880"/>
    </row>
    <row r="17" spans="3:16" ht="12.75" x14ac:dyDescent="0.2">
      <c r="C17" s="1054"/>
      <c r="D17" s="1054"/>
      <c r="E17" s="1054"/>
      <c r="F17" s="1054"/>
      <c r="G17" s="1054"/>
      <c r="H17" s="1054"/>
      <c r="I17" s="1054"/>
      <c r="J17" s="1054"/>
      <c r="K17" s="1054"/>
      <c r="L17" s="1054"/>
      <c r="M17" s="4"/>
      <c r="N17" s="4"/>
      <c r="O17" s="4"/>
      <c r="P17" s="4"/>
    </row>
    <row r="18" spans="3:16" s="903" customFormat="1" ht="12.75" x14ac:dyDescent="0.2">
      <c r="C18" s="1054"/>
      <c r="D18" s="1054"/>
      <c r="E18" s="1054"/>
      <c r="F18" s="1054"/>
      <c r="G18" s="1054"/>
      <c r="H18" s="1054"/>
      <c r="I18" s="1054"/>
      <c r="J18" s="1054"/>
      <c r="K18" s="1054"/>
      <c r="L18" s="1054"/>
      <c r="M18" s="4"/>
      <c r="N18" s="4"/>
      <c r="O18" s="4"/>
      <c r="P18" s="4"/>
    </row>
    <row r="19" spans="3:16" ht="15" x14ac:dyDescent="0.2">
      <c r="C19" s="109" t="s">
        <v>6036</v>
      </c>
    </row>
    <row r="26" spans="3:16" ht="12.75" customHeight="1" x14ac:dyDescent="0.2"/>
    <row r="42" spans="3:12" ht="12.75" x14ac:dyDescent="0.2">
      <c r="C42" s="2308" t="s">
        <v>6037</v>
      </c>
      <c r="D42" s="2308"/>
      <c r="E42" s="2308"/>
      <c r="F42" s="2308"/>
      <c r="G42" s="2308"/>
      <c r="H42" s="2308"/>
      <c r="I42" s="2308"/>
      <c r="J42" s="2308"/>
      <c r="K42" s="2308"/>
      <c r="L42" s="2308"/>
    </row>
  </sheetData>
  <mergeCells count="15">
    <mergeCell ref="A5:B5"/>
    <mergeCell ref="C5:W5"/>
    <mergeCell ref="C1:E1"/>
    <mergeCell ref="A3:B3"/>
    <mergeCell ref="C3:W3"/>
    <mergeCell ref="A4:B4"/>
    <mergeCell ref="C4:W4"/>
    <mergeCell ref="C42:L42"/>
    <mergeCell ref="A6:B6"/>
    <mergeCell ref="C6:W6"/>
    <mergeCell ref="C9:P9"/>
    <mergeCell ref="C10:C11"/>
    <mergeCell ref="D10:F10"/>
    <mergeCell ref="H10:I10"/>
    <mergeCell ref="K10:P10"/>
  </mergeCells>
  <hyperlinks>
    <hyperlink ref="A1" location="'ODS 5.'!A1" display="REGRESAR"/>
    <hyperlink ref="C1" location="'Metadato 5.b.1'!A1" display="VER METADATO"/>
  </hyperlinks>
  <pageMargins left="0.7" right="0.7" top="0.75" bottom="0.75" header="0.3" footer="0.3"/>
  <pageSetup paperSize="9" orientation="portrait" r:id="rId1"/>
  <drawing r:id="rId2"/>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9">
    <tabColor theme="0" tint="-0.499984740745262"/>
  </sheetPr>
  <dimension ref="A1:F37"/>
  <sheetViews>
    <sheetView showGridLines="0" workbookViewId="0">
      <pane ySplit="1" topLeftCell="A2" activePane="bottomLeft" state="frozen"/>
      <selection activeCell="C17" sqref="C17"/>
      <selection pane="bottomLeft" activeCell="B1" sqref="B1"/>
    </sheetView>
  </sheetViews>
  <sheetFormatPr baseColWidth="10" defaultColWidth="11.42578125" defaultRowHeight="11.25" x14ac:dyDescent="0.25"/>
  <cols>
    <col min="1" max="1" width="11.28515625" style="45" customWidth="1"/>
    <col min="2" max="2" width="26.42578125" style="45" customWidth="1"/>
    <col min="3" max="3" width="10.5703125" style="45" bestFit="1" customWidth="1"/>
    <col min="4" max="4" width="85.7109375" style="45" customWidth="1"/>
    <col min="5" max="5" width="3.140625" style="45" customWidth="1"/>
    <col min="6" max="6" width="7.140625" style="45" customWidth="1"/>
    <col min="7" max="7" width="6.85546875" style="45" customWidth="1"/>
    <col min="8" max="8" width="2.5703125" style="45" customWidth="1"/>
    <col min="9" max="9" width="7.5703125" style="45" customWidth="1"/>
    <col min="10" max="10" width="9.28515625" style="45" customWidth="1"/>
    <col min="11" max="11" width="8.42578125" style="45" customWidth="1"/>
    <col min="12" max="12" width="7.7109375" style="45" customWidth="1"/>
    <col min="13" max="14" width="6.85546875" style="45" customWidth="1"/>
    <col min="15"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15.75" x14ac:dyDescent="0.25">
      <c r="A4" s="48"/>
      <c r="B4" s="2082" t="s">
        <v>856</v>
      </c>
      <c r="C4" s="2082"/>
      <c r="D4" s="910" t="s">
        <v>29</v>
      </c>
    </row>
    <row r="5" spans="1:6" ht="37.5" customHeight="1" x14ac:dyDescent="0.25">
      <c r="B5" s="2082" t="s">
        <v>769</v>
      </c>
      <c r="C5" s="2082"/>
      <c r="D5" s="910" t="s">
        <v>165</v>
      </c>
    </row>
    <row r="6" spans="1:6" ht="15" x14ac:dyDescent="0.25">
      <c r="B6" s="2082" t="s">
        <v>770</v>
      </c>
      <c r="C6" s="2082"/>
      <c r="D6" s="911" t="s">
        <v>265</v>
      </c>
    </row>
    <row r="7" spans="1:6" ht="15" customHeight="1" x14ac:dyDescent="0.25">
      <c r="B7" s="2083" t="s">
        <v>771</v>
      </c>
      <c r="C7" s="2083"/>
      <c r="D7" s="912" t="s">
        <v>266</v>
      </c>
    </row>
    <row r="8" spans="1:6" ht="15" customHeight="1" x14ac:dyDescent="0.25">
      <c r="B8" s="2083" t="s">
        <v>4617</v>
      </c>
      <c r="C8" s="2083"/>
      <c r="D8" s="1285" t="s">
        <v>4696</v>
      </c>
    </row>
    <row r="9" spans="1:6" ht="15" x14ac:dyDescent="0.25">
      <c r="B9" s="913"/>
      <c r="C9" s="913"/>
      <c r="D9" s="913"/>
    </row>
    <row r="10" spans="1:6" ht="23.25" customHeight="1" x14ac:dyDescent="0.25">
      <c r="B10" s="2081" t="s">
        <v>772</v>
      </c>
      <c r="C10" s="2081"/>
      <c r="D10" s="2081"/>
    </row>
    <row r="11" spans="1:6" ht="15" x14ac:dyDescent="0.25">
      <c r="B11" s="2093" t="s">
        <v>773</v>
      </c>
      <c r="C11" s="2094"/>
      <c r="D11" s="1895" t="s">
        <v>841</v>
      </c>
    </row>
    <row r="12" spans="1:6" ht="30" x14ac:dyDescent="0.25">
      <c r="B12" s="2095" t="s">
        <v>775</v>
      </c>
      <c r="C12" s="2095"/>
      <c r="D12" s="1900" t="s">
        <v>1706</v>
      </c>
    </row>
    <row r="13" spans="1:6" ht="15" x14ac:dyDescent="0.25">
      <c r="B13" s="2082" t="s">
        <v>776</v>
      </c>
      <c r="C13" s="2082"/>
      <c r="D13" s="1902" t="s">
        <v>1559</v>
      </c>
    </row>
    <row r="14" spans="1:6" ht="15" x14ac:dyDescent="0.25">
      <c r="B14" s="2082" t="s">
        <v>777</v>
      </c>
      <c r="C14" s="2096"/>
      <c r="D14" s="1902" t="s">
        <v>22</v>
      </c>
    </row>
    <row r="15" spans="1:6" ht="48.75" customHeight="1" x14ac:dyDescent="0.25">
      <c r="B15" s="2082" t="s">
        <v>778</v>
      </c>
      <c r="C15" s="2082"/>
      <c r="D15" s="1903" t="s">
        <v>1707</v>
      </c>
    </row>
    <row r="16" spans="1:6" ht="50.25" customHeight="1" x14ac:dyDescent="0.25">
      <c r="B16" s="2082" t="s">
        <v>779</v>
      </c>
      <c r="C16" s="2082"/>
      <c r="D16" s="1903"/>
    </row>
    <row r="17" spans="2:4" ht="15" x14ac:dyDescent="0.25">
      <c r="B17" s="2082" t="s">
        <v>780</v>
      </c>
      <c r="C17" s="2082"/>
      <c r="D17" s="1904" t="s">
        <v>781</v>
      </c>
    </row>
    <row r="18" spans="2:4" ht="15" x14ac:dyDescent="0.25">
      <c r="B18" s="2083" t="s">
        <v>782</v>
      </c>
      <c r="C18" s="2083"/>
      <c r="D18" s="1895"/>
    </row>
    <row r="19" spans="2:4" ht="36" customHeight="1" x14ac:dyDescent="0.25">
      <c r="B19" s="2084" t="s">
        <v>783</v>
      </c>
      <c r="C19" s="2085"/>
      <c r="D19" s="1904" t="s">
        <v>6038</v>
      </c>
    </row>
    <row r="20" spans="2:4" ht="15" x14ac:dyDescent="0.25">
      <c r="B20" s="2082" t="s">
        <v>784</v>
      </c>
      <c r="C20" s="2082"/>
      <c r="D20" s="1903" t="s">
        <v>824</v>
      </c>
    </row>
    <row r="21" spans="2:4" ht="15" x14ac:dyDescent="0.25">
      <c r="B21" s="2086" t="s">
        <v>786</v>
      </c>
      <c r="C21" s="1906" t="s">
        <v>787</v>
      </c>
      <c r="D21" s="1895" t="s">
        <v>1455</v>
      </c>
    </row>
    <row r="22" spans="2:4" ht="15" x14ac:dyDescent="0.25">
      <c r="B22" s="2087"/>
      <c r="C22" s="1907" t="s">
        <v>789</v>
      </c>
      <c r="D22" s="1904" t="s">
        <v>1012</v>
      </c>
    </row>
    <row r="23" spans="2:4" ht="15" x14ac:dyDescent="0.25">
      <c r="B23" s="2088" t="s">
        <v>791</v>
      </c>
      <c r="C23" s="2088"/>
      <c r="D23" s="1904" t="s">
        <v>827</v>
      </c>
    </row>
    <row r="24" spans="2:4" ht="15" x14ac:dyDescent="0.25">
      <c r="B24" s="2088" t="s">
        <v>793</v>
      </c>
      <c r="C24" s="2088"/>
      <c r="D24" s="1908" t="s">
        <v>808</v>
      </c>
    </row>
    <row r="25" spans="2:4" ht="15" x14ac:dyDescent="0.25">
      <c r="B25" s="2082" t="s">
        <v>795</v>
      </c>
      <c r="C25" s="2082"/>
      <c r="D25" s="1904" t="s">
        <v>17</v>
      </c>
    </row>
    <row r="26" spans="2:4" ht="15" customHeight="1" x14ac:dyDescent="0.25">
      <c r="B26" s="2083" t="s">
        <v>797</v>
      </c>
      <c r="C26" s="2083"/>
      <c r="D26" s="1908" t="s">
        <v>4363</v>
      </c>
    </row>
    <row r="27" spans="2:4" ht="15" x14ac:dyDescent="0.25">
      <c r="B27" s="2089" t="s">
        <v>799</v>
      </c>
      <c r="C27" s="2090"/>
      <c r="D27" s="1895"/>
    </row>
    <row r="28" spans="2:4" ht="90" x14ac:dyDescent="0.25">
      <c r="B28" s="1909" t="s">
        <v>800</v>
      </c>
      <c r="C28" s="1910"/>
      <c r="D28" s="1904" t="s">
        <v>1708</v>
      </c>
    </row>
    <row r="29" spans="2:4" ht="15" x14ac:dyDescent="0.25">
      <c r="B29" s="2091" t="s">
        <v>801</v>
      </c>
      <c r="C29" s="2092"/>
      <c r="D29" s="921"/>
    </row>
    <row r="30" spans="2:4" ht="15" x14ac:dyDescent="0.25">
      <c r="B30" s="1911"/>
      <c r="C30" s="1911"/>
      <c r="D30" s="1912"/>
    </row>
    <row r="31" spans="2:4" ht="23.25" customHeight="1" x14ac:dyDescent="0.25">
      <c r="B31" s="2081" t="s">
        <v>802</v>
      </c>
      <c r="C31" s="2081"/>
      <c r="D31" s="2081"/>
    </row>
    <row r="32" spans="2:4" ht="15" x14ac:dyDescent="0.25">
      <c r="B32" s="2079" t="s">
        <v>803</v>
      </c>
      <c r="C32" s="2080"/>
      <c r="D32" s="1908" t="s">
        <v>804</v>
      </c>
    </row>
    <row r="33" spans="2:4" ht="15" x14ac:dyDescent="0.25">
      <c r="B33" s="2079" t="s">
        <v>805</v>
      </c>
      <c r="C33" s="2080"/>
      <c r="D33" s="1908" t="s">
        <v>1620</v>
      </c>
    </row>
    <row r="34" spans="2:4" ht="15" x14ac:dyDescent="0.25">
      <c r="B34" s="2079" t="s">
        <v>807</v>
      </c>
      <c r="C34" s="2080"/>
      <c r="D34" s="1908" t="s">
        <v>808</v>
      </c>
    </row>
    <row r="35" spans="2:4" ht="15" x14ac:dyDescent="0.25">
      <c r="B35" s="2079" t="s">
        <v>809</v>
      </c>
      <c r="C35" s="2080"/>
      <c r="D35" s="1908" t="s">
        <v>1709</v>
      </c>
    </row>
    <row r="36" spans="2:4" ht="15" x14ac:dyDescent="0.25">
      <c r="B36" s="2079" t="s">
        <v>811</v>
      </c>
      <c r="C36" s="2080"/>
      <c r="D36" s="200" t="s">
        <v>1710</v>
      </c>
    </row>
    <row r="37" spans="2:4" ht="12.75" customHeight="1" x14ac:dyDescent="0.25"/>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5.b.1'!A1" display="REGRESAR"/>
    <hyperlink ref="D8" r:id="rId1"/>
    <hyperlink ref="D36" r:id="rId2"/>
  </hyperlinks>
  <pageMargins left="0.7" right="0.7" top="0.75" bottom="0.75" header="0.3" footer="0.3"/>
  <pageSetup paperSize="9" orientation="portrait" r:id="rId3"/>
  <drawing r:id="rId4"/>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0">
    <tabColor rgb="FF7030A0"/>
  </sheetPr>
  <dimension ref="A1:R32"/>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 style="26" customWidth="1"/>
    <col min="3" max="3" width="11" style="165" customWidth="1"/>
    <col min="4" max="5" width="11" style="26" customWidth="1"/>
    <col min="6" max="16384" width="11.42578125" style="26"/>
  </cols>
  <sheetData>
    <row r="1" spans="1:18" ht="15" x14ac:dyDescent="0.25">
      <c r="A1" s="70" t="s">
        <v>730</v>
      </c>
      <c r="B1" s="121"/>
      <c r="C1" s="2077" t="s">
        <v>830</v>
      </c>
      <c r="D1" s="2077"/>
    </row>
    <row r="3" spans="1:18" ht="12.75" customHeight="1" x14ac:dyDescent="0.2">
      <c r="A3" s="2304" t="s">
        <v>732</v>
      </c>
      <c r="B3" s="2307"/>
      <c r="C3" s="2304" t="s">
        <v>1526</v>
      </c>
      <c r="D3" s="2317"/>
      <c r="E3" s="2317"/>
      <c r="F3" s="2317"/>
      <c r="G3" s="2317"/>
      <c r="H3" s="2317"/>
      <c r="I3" s="2317"/>
      <c r="J3" s="2317"/>
      <c r="K3" s="2317"/>
      <c r="L3" s="2317"/>
      <c r="M3" s="2317"/>
      <c r="N3" s="2317"/>
      <c r="O3" s="2317"/>
      <c r="P3" s="2317"/>
      <c r="Q3" s="2317"/>
      <c r="R3" s="2317"/>
    </row>
    <row r="4" spans="1:18" ht="12.75" customHeight="1" x14ac:dyDescent="0.2">
      <c r="A4" s="2304" t="s">
        <v>733</v>
      </c>
      <c r="B4" s="2305"/>
      <c r="C4" s="2304" t="s">
        <v>1711</v>
      </c>
      <c r="D4" s="2306"/>
      <c r="E4" s="2306"/>
      <c r="F4" s="2306"/>
      <c r="G4" s="2306"/>
      <c r="H4" s="2306"/>
      <c r="I4" s="2306"/>
      <c r="J4" s="2306"/>
      <c r="K4" s="2306"/>
      <c r="L4" s="2306"/>
      <c r="M4" s="2306"/>
      <c r="N4" s="2306"/>
      <c r="O4" s="2306"/>
      <c r="P4" s="2306"/>
      <c r="Q4" s="2306"/>
      <c r="R4" s="2306"/>
    </row>
    <row r="5" spans="1:18" ht="12.75" customHeight="1" x14ac:dyDescent="0.2">
      <c r="A5" s="2304" t="s">
        <v>735</v>
      </c>
      <c r="B5" s="2305"/>
      <c r="C5" s="2304" t="s">
        <v>1712</v>
      </c>
      <c r="D5" s="2306"/>
      <c r="E5" s="2306"/>
      <c r="F5" s="2306"/>
      <c r="G5" s="2306"/>
      <c r="H5" s="2306"/>
      <c r="I5" s="2306"/>
      <c r="J5" s="2306"/>
      <c r="K5" s="2306"/>
      <c r="L5" s="2306"/>
      <c r="M5" s="2306"/>
      <c r="N5" s="2306"/>
      <c r="O5" s="2306"/>
      <c r="P5" s="2306"/>
      <c r="Q5" s="2306"/>
      <c r="R5" s="2306"/>
    </row>
    <row r="6" spans="1:18" ht="15" x14ac:dyDescent="0.2">
      <c r="A6" s="2304" t="s">
        <v>815</v>
      </c>
      <c r="B6" s="2305"/>
      <c r="C6" s="2304"/>
      <c r="D6" s="2306"/>
      <c r="E6" s="2306"/>
      <c r="F6" s="2306"/>
      <c r="G6" s="2306"/>
      <c r="H6" s="2306"/>
      <c r="I6" s="2306"/>
      <c r="J6" s="2306"/>
      <c r="K6" s="2306"/>
      <c r="L6" s="2306"/>
      <c r="M6" s="2306"/>
      <c r="N6" s="2306"/>
      <c r="O6" s="2306"/>
      <c r="P6" s="2306"/>
      <c r="Q6" s="2306"/>
      <c r="R6" s="2306"/>
    </row>
    <row r="7" spans="1:18" x14ac:dyDescent="0.2">
      <c r="A7" s="28"/>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row r="30" spans="1:1" x14ac:dyDescent="0.2">
      <c r="A30" s="29"/>
    </row>
    <row r="31" spans="1:1" x14ac:dyDescent="0.2">
      <c r="A31" s="29"/>
    </row>
    <row r="32" spans="1:1" x14ac:dyDescent="0.2">
      <c r="A32" s="29"/>
    </row>
  </sheetData>
  <mergeCells count="10">
    <mergeCell ref="A6:B6"/>
    <mergeCell ref="C6:R6"/>
    <mergeCell ref="C9:P10"/>
    <mergeCell ref="C1:D1"/>
    <mergeCell ref="A3:B3"/>
    <mergeCell ref="C3:R3"/>
    <mergeCell ref="A4:B4"/>
    <mergeCell ref="C4:R4"/>
    <mergeCell ref="A5:B5"/>
    <mergeCell ref="C5:R5"/>
  </mergeCells>
  <hyperlinks>
    <hyperlink ref="A1" location="'ODS 5.'!A1" display="REGRESAR"/>
    <hyperlink ref="C1" location="'Metadato 5.c.1'!A1" display="VER METADATO"/>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1">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10.5703125" style="45" bestFit="1"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913</v>
      </c>
    </row>
    <row r="4" spans="1:6" ht="15.75" x14ac:dyDescent="0.25">
      <c r="A4" s="48"/>
      <c r="B4" s="2082" t="s">
        <v>856</v>
      </c>
      <c r="C4" s="2082"/>
      <c r="D4" s="49" t="s">
        <v>29</v>
      </c>
    </row>
    <row r="5" spans="1:6" ht="30" x14ac:dyDescent="0.25">
      <c r="B5" s="2082" t="s">
        <v>769</v>
      </c>
      <c r="C5" s="2082"/>
      <c r="D5" s="49" t="s">
        <v>168</v>
      </c>
    </row>
    <row r="6" spans="1:6" ht="15" x14ac:dyDescent="0.25">
      <c r="B6" s="2082" t="s">
        <v>770</v>
      </c>
      <c r="C6" s="2082"/>
      <c r="D6" s="50" t="s">
        <v>268</v>
      </c>
    </row>
    <row r="7" spans="1:6" ht="30" x14ac:dyDescent="0.25">
      <c r="B7" s="2083" t="s">
        <v>771</v>
      </c>
      <c r="C7" s="2083"/>
      <c r="D7" s="94" t="s">
        <v>269</v>
      </c>
    </row>
    <row r="8" spans="1:6" ht="15" x14ac:dyDescent="0.25">
      <c r="B8" s="2083" t="s">
        <v>4617</v>
      </c>
      <c r="C8" s="2083"/>
      <c r="D8" s="1285" t="s">
        <v>4697</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customHeight="1"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customHeight="1"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914</v>
      </c>
    </row>
    <row r="25" spans="2:4" ht="15" x14ac:dyDescent="0.25">
      <c r="B25" s="2082" t="s">
        <v>795</v>
      </c>
      <c r="C25" s="2082"/>
      <c r="D25" s="57"/>
    </row>
    <row r="26" spans="2:4" ht="15" customHeight="1" x14ac:dyDescent="0.25">
      <c r="B26" s="2083" t="s">
        <v>797</v>
      </c>
      <c r="C26" s="2083"/>
      <c r="D26" s="49"/>
    </row>
    <row r="27" spans="2:4" ht="15" x14ac:dyDescent="0.25">
      <c r="B27" s="2089" t="s">
        <v>799</v>
      </c>
      <c r="C27" s="2090"/>
      <c r="D27" s="49"/>
    </row>
    <row r="28" spans="2:4" ht="30" x14ac:dyDescent="0.25">
      <c r="B28" s="62" t="s">
        <v>800</v>
      </c>
      <c r="C28" s="63"/>
      <c r="D28" s="57" t="s">
        <v>1713</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5.c.1'!A1" display="REGRESAR"/>
    <hyperlink ref="D8" r:id="rId1"/>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2">
    <tabColor rgb="FF26BDE2"/>
  </sheetPr>
  <dimension ref="A1:E15"/>
  <sheetViews>
    <sheetView showGridLines="0" workbookViewId="0">
      <pane ySplit="4" topLeftCell="A5" activePane="bottomLeft" state="frozen"/>
      <selection activeCell="I38" sqref="I38"/>
      <selection pane="bottomLeft" sqref="A1:B1"/>
    </sheetView>
  </sheetViews>
  <sheetFormatPr baseColWidth="10" defaultRowHeight="15" x14ac:dyDescent="0.25"/>
  <cols>
    <col min="3" max="3" width="63.42578125" style="522" customWidth="1"/>
    <col min="4" max="4" width="14" style="523" customWidth="1"/>
    <col min="5" max="5" width="72.42578125" style="522" customWidth="1"/>
  </cols>
  <sheetData>
    <row r="1" spans="1:5" x14ac:dyDescent="0.25">
      <c r="A1" s="2065" t="s">
        <v>690</v>
      </c>
      <c r="B1" s="2065"/>
    </row>
    <row r="2" spans="1:5" x14ac:dyDescent="0.25">
      <c r="A2" s="14"/>
      <c r="B2" s="14"/>
    </row>
    <row r="3" spans="1:5" ht="57" customHeight="1" x14ac:dyDescent="0.25">
      <c r="A3" s="14"/>
      <c r="B3" s="14"/>
      <c r="C3" s="2347" t="s">
        <v>1714</v>
      </c>
      <c r="D3" s="2347"/>
      <c r="E3" s="2347"/>
    </row>
    <row r="4" spans="1:5" s="222" customFormat="1" x14ac:dyDescent="0.25">
      <c r="A4" s="182"/>
      <c r="B4" s="182"/>
      <c r="C4" s="16" t="s">
        <v>692</v>
      </c>
      <c r="D4" s="16" t="s">
        <v>693</v>
      </c>
      <c r="E4" s="16" t="s">
        <v>694</v>
      </c>
    </row>
    <row r="5" spans="1:5" s="184" customFormat="1" ht="30" x14ac:dyDescent="0.25">
      <c r="C5" s="187" t="s">
        <v>1715</v>
      </c>
      <c r="D5" s="224" t="s">
        <v>1716</v>
      </c>
      <c r="E5" s="418" t="s">
        <v>1717</v>
      </c>
    </row>
    <row r="6" spans="1:5" s="184" customFormat="1" ht="75" x14ac:dyDescent="0.25">
      <c r="C6" s="187" t="s">
        <v>1718</v>
      </c>
      <c r="D6" s="19" t="s">
        <v>1719</v>
      </c>
      <c r="E6" s="418" t="s">
        <v>1720</v>
      </c>
    </row>
    <row r="7" spans="1:5" s="184" customFormat="1" ht="48.75" customHeight="1" x14ac:dyDescent="0.25">
      <c r="C7" s="2142" t="s">
        <v>1721</v>
      </c>
      <c r="D7" s="19" t="s">
        <v>1722</v>
      </c>
      <c r="E7" s="20" t="s">
        <v>1723</v>
      </c>
    </row>
    <row r="8" spans="1:5" s="184" customFormat="1" ht="48.75" customHeight="1" x14ac:dyDescent="0.25">
      <c r="C8" s="2143"/>
      <c r="D8" s="19" t="s">
        <v>1724</v>
      </c>
      <c r="E8" s="20" t="s">
        <v>1725</v>
      </c>
    </row>
    <row r="9" spans="1:5" s="184" customFormat="1" ht="42" customHeight="1" x14ac:dyDescent="0.25">
      <c r="C9" s="2142" t="s">
        <v>1726</v>
      </c>
      <c r="D9" s="19" t="s">
        <v>1727</v>
      </c>
      <c r="E9" s="20" t="s">
        <v>1728</v>
      </c>
    </row>
    <row r="10" spans="1:5" s="184" customFormat="1" ht="42" customHeight="1" x14ac:dyDescent="0.25">
      <c r="C10" s="2143"/>
      <c r="D10" s="19" t="s">
        <v>1729</v>
      </c>
      <c r="E10" s="20" t="s">
        <v>1730</v>
      </c>
    </row>
    <row r="11" spans="1:5" s="184" customFormat="1" ht="31.5" customHeight="1" x14ac:dyDescent="0.25">
      <c r="C11" s="2142" t="s">
        <v>1731</v>
      </c>
      <c r="D11" s="19" t="s">
        <v>1732</v>
      </c>
      <c r="E11" s="20" t="s">
        <v>1733</v>
      </c>
    </row>
    <row r="12" spans="1:5" s="184" customFormat="1" ht="31.5" customHeight="1" x14ac:dyDescent="0.25">
      <c r="C12" s="2143"/>
      <c r="D12" s="19" t="s">
        <v>1734</v>
      </c>
      <c r="E12" s="21" t="s">
        <v>1735</v>
      </c>
    </row>
    <row r="13" spans="1:5" s="184" customFormat="1" ht="45" x14ac:dyDescent="0.25">
      <c r="C13" s="187" t="s">
        <v>1736</v>
      </c>
      <c r="D13" s="19" t="s">
        <v>1737</v>
      </c>
      <c r="E13" s="21" t="s">
        <v>1738</v>
      </c>
    </row>
    <row r="14" spans="1:5" s="184" customFormat="1" ht="90" x14ac:dyDescent="0.25">
      <c r="C14" s="187" t="s">
        <v>1739</v>
      </c>
      <c r="D14" s="19" t="s">
        <v>1740</v>
      </c>
      <c r="E14" s="21" t="s">
        <v>1741</v>
      </c>
    </row>
    <row r="15" spans="1:5" s="184" customFormat="1" ht="45" x14ac:dyDescent="0.25">
      <c r="C15" s="187" t="s">
        <v>1742</v>
      </c>
      <c r="D15" s="19" t="s">
        <v>1743</v>
      </c>
      <c r="E15" s="20" t="s">
        <v>1744</v>
      </c>
    </row>
  </sheetData>
  <mergeCells count="5">
    <mergeCell ref="A1:B1"/>
    <mergeCell ref="C3:E3"/>
    <mergeCell ref="C7:C8"/>
    <mergeCell ref="C9:C10"/>
    <mergeCell ref="C11:C12"/>
  </mergeCells>
  <hyperlinks>
    <hyperlink ref="D5" location="'6.1.1'!A1" display="6.1.1"/>
    <hyperlink ref="D6" location="'6.2.1'!A1" display="6.2.1"/>
    <hyperlink ref="D7" location="'6.3.1'!A1" display="6.3.1"/>
    <hyperlink ref="D8" location="'6.3.2'!A1" display="6.3.2"/>
    <hyperlink ref="D9" location="'6.4.1'!A1" display="6.4.1"/>
    <hyperlink ref="D10" location="'6.4.2'!A1" display="6.4.2"/>
    <hyperlink ref="D11" location="'6.5.1'!A1" display="6.5.1"/>
    <hyperlink ref="D12" location="'6.5.2'!A1" display="6.5.2"/>
    <hyperlink ref="D13" location="'6.6.1'!A1" display="6.6.1"/>
    <hyperlink ref="D14" location="'6.a.1'!A1" display="6.a.1"/>
    <hyperlink ref="D15" location="'6.b.1'!A1" display="6.b.1"/>
    <hyperlink ref="A1" location="Objetivos!A1" display="REGRESAR A INICIO"/>
    <hyperlink ref="A1:B1" location="'Lista de Objetivos'!A1" display="REGRESAR A INICIO"/>
    <hyperlink ref="E5" location="'6.1.1'!A1" display="6.1.1 Proporción de la población que dispone de servicios de suministro de agua potable gestionados de manera segura."/>
    <hyperlink ref="E6" location="'6.2.1'!A1" display="6.2.1 Proporción de la población que utiliza servicios de saneamiento gestionados de manera segura, incluida una instalación para lavarse las manos con agua y jabón."/>
    <hyperlink ref="E7" location="'6.3.1'!A1" display="6.3.1 Proporción de aguas residuales tratadas de manera segura."/>
    <hyperlink ref="E8" location="'6.3.2'!A1" display="6.3.2 Proporción de masas de agua de buena calidad."/>
    <hyperlink ref="E9" location="'6.4.1'!A1" display="6.4.1 Cambio en la eficiencia del uso del agua con el tiempo."/>
    <hyperlink ref="E10" location="'6.4.2'!A1" display="6.4.2 Nivel de estrés por escasez de agua: extracción de agua dulce como proporción de los recursos de agua dulce disponibles."/>
    <hyperlink ref="E11" location="'6.5.1'!A1" display="6.5.1 Grado de aplicación de la ordenación integrada de los recursos hídricos (0-100)."/>
    <hyperlink ref="E12" location="'6.5.2'!A1" display="6.5.2 Proporción de la superficie de cuencas transfronterizas con un arreglo operacional para la cooperación en la esfera del agua."/>
    <hyperlink ref="E13" location="'6.6.1'!A1" display="6.6.1 Porcentaje del cambio en la extensión de los ecosistemas relacionados con el agua a lo largo del tiempo."/>
    <hyperlink ref="E14" location="'6.a.1'!A1" display="6.a.1 Volumen de la asistencia oficial para el desarrollo destinada al agua y el saneamiento que forma parte de un plan de gastos coordinados del gobierno."/>
    <hyperlink ref="E15" location="'6.b.1'!A1" display="6.b.1 Proporción de dependencias administrativas locales con políticas y procedimientos operacionales establecidos para la participación de las comunidades locales en la ordenación del agua y el saneamiento."/>
  </hyperlinks>
  <pageMargins left="0.7" right="0.7" top="0.75" bottom="0.75" header="0.3" footer="0.3"/>
  <pageSetup orientation="portrait" r:id="rId1"/>
  <drawing r:id="rId2"/>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3"/>
  <dimension ref="A1:AQ72"/>
  <sheetViews>
    <sheetView showGridLines="0" workbookViewId="0">
      <pane ySplit="1" topLeftCell="A2" activePane="bottomLeft" state="frozen"/>
      <selection activeCell="B24" sqref="B24:C24"/>
      <selection pane="bottomLeft" activeCell="C10" sqref="C10:AP10"/>
    </sheetView>
  </sheetViews>
  <sheetFormatPr baseColWidth="10" defaultColWidth="11.42578125" defaultRowHeight="11.25" x14ac:dyDescent="0.2"/>
  <cols>
    <col min="1" max="2" width="15" style="26" customWidth="1"/>
    <col min="3" max="3" width="14.85546875" style="26" customWidth="1"/>
    <col min="4" max="4" width="12.7109375" style="26" customWidth="1"/>
    <col min="5" max="5" width="11" style="26" customWidth="1"/>
    <col min="6" max="6" width="1.140625" style="26" customWidth="1"/>
    <col min="7" max="7" width="9.85546875" style="26" customWidth="1"/>
    <col min="8" max="8" width="10.28515625" style="26" customWidth="1"/>
    <col min="9" max="9" width="10" style="26" customWidth="1"/>
    <col min="10" max="10" width="10.7109375" style="903" customWidth="1"/>
    <col min="11" max="11" width="3.28515625" style="26" customWidth="1"/>
    <col min="12" max="12" width="10.5703125" style="26" customWidth="1"/>
    <col min="13" max="13" width="10.140625" style="26" customWidth="1"/>
    <col min="14" max="14" width="9.5703125" style="26" customWidth="1"/>
    <col min="15" max="15" width="9.7109375" style="26" customWidth="1"/>
    <col min="16" max="16" width="3.7109375" style="26" customWidth="1"/>
    <col min="17" max="17" width="10.140625" style="26" customWidth="1"/>
    <col min="18" max="18" width="11.5703125" style="26" bestFit="1" customWidth="1"/>
    <col min="19" max="19" width="10.28515625" style="26" customWidth="1"/>
    <col min="20" max="20" width="10" style="26" customWidth="1"/>
    <col min="21" max="21" width="8.85546875" style="26" customWidth="1"/>
    <col min="22" max="22" width="9.28515625" style="26" customWidth="1"/>
    <col min="23" max="23" width="9.7109375" style="26" customWidth="1"/>
    <col min="24" max="25" width="10.140625" style="26" customWidth="1"/>
    <col min="26" max="27" width="9.42578125" style="26" customWidth="1"/>
    <col min="28" max="28" width="9.85546875" style="26" customWidth="1"/>
    <col min="29" max="29" width="3.140625" style="26" customWidth="1"/>
    <col min="30" max="30" width="9.28515625" style="26" customWidth="1"/>
    <col min="31" max="31" width="10.85546875" style="26" customWidth="1"/>
    <col min="32" max="32" width="9.140625" style="26" customWidth="1"/>
    <col min="33" max="33" width="10.140625" style="26" customWidth="1"/>
    <col min="34" max="34" width="9.7109375" style="26" customWidth="1"/>
    <col min="35" max="16384" width="11.42578125" style="26"/>
  </cols>
  <sheetData>
    <row r="1" spans="1:43" ht="15" x14ac:dyDescent="0.25">
      <c r="A1" s="25" t="s">
        <v>730</v>
      </c>
      <c r="C1" s="2077" t="s">
        <v>830</v>
      </c>
      <c r="D1" s="2077"/>
    </row>
    <row r="3" spans="1:43" ht="12.75" customHeight="1" x14ac:dyDescent="0.2">
      <c r="A3" s="2350" t="s">
        <v>732</v>
      </c>
      <c r="B3" s="2350"/>
      <c r="C3" s="2350" t="s">
        <v>1714</v>
      </c>
      <c r="D3" s="2352"/>
      <c r="E3" s="2352"/>
      <c r="F3" s="2352"/>
      <c r="G3" s="2352"/>
      <c r="H3" s="2352"/>
      <c r="I3" s="2352"/>
      <c r="J3" s="2352"/>
      <c r="K3" s="2352"/>
      <c r="L3" s="2352"/>
      <c r="M3" s="2352"/>
      <c r="N3" s="2352"/>
      <c r="O3" s="2352"/>
      <c r="P3" s="2352"/>
      <c r="Q3" s="2352"/>
      <c r="R3" s="2352"/>
      <c r="S3" s="2352"/>
      <c r="T3" s="2352"/>
    </row>
    <row r="4" spans="1:43" ht="12.75" customHeight="1" x14ac:dyDescent="0.2">
      <c r="A4" s="2350" t="s">
        <v>733</v>
      </c>
      <c r="B4" s="2352"/>
      <c r="C4" s="2350" t="s">
        <v>1745</v>
      </c>
      <c r="D4" s="2352"/>
      <c r="E4" s="2352"/>
      <c r="F4" s="2352"/>
      <c r="G4" s="2352"/>
      <c r="H4" s="2352"/>
      <c r="I4" s="2352"/>
      <c r="J4" s="2352"/>
      <c r="K4" s="2352"/>
      <c r="L4" s="2352"/>
      <c r="M4" s="2352"/>
      <c r="N4" s="2352"/>
      <c r="O4" s="2352"/>
      <c r="P4" s="2352"/>
      <c r="Q4" s="2352"/>
      <c r="R4" s="2352"/>
      <c r="S4" s="2352"/>
      <c r="T4" s="2352"/>
    </row>
    <row r="5" spans="1:43" ht="12.75" customHeight="1" x14ac:dyDescent="0.2">
      <c r="A5" s="2350" t="s">
        <v>735</v>
      </c>
      <c r="B5" s="2352"/>
      <c r="C5" s="2350" t="s">
        <v>1746</v>
      </c>
      <c r="D5" s="2352"/>
      <c r="E5" s="2352"/>
      <c r="F5" s="2352"/>
      <c r="G5" s="2352"/>
      <c r="H5" s="2352"/>
      <c r="I5" s="2352"/>
      <c r="J5" s="2352"/>
      <c r="K5" s="2352"/>
      <c r="L5" s="2352"/>
      <c r="M5" s="2352"/>
      <c r="N5" s="2352"/>
      <c r="O5" s="2352"/>
      <c r="P5" s="2352"/>
      <c r="Q5" s="2352"/>
      <c r="R5" s="2352"/>
      <c r="S5" s="2352"/>
      <c r="T5" s="2352"/>
    </row>
    <row r="6" spans="1:43" ht="15" x14ac:dyDescent="0.2">
      <c r="A6" s="2350" t="s">
        <v>815</v>
      </c>
      <c r="B6" s="2352"/>
      <c r="C6" s="2350" t="s">
        <v>1747</v>
      </c>
      <c r="D6" s="2350"/>
      <c r="E6" s="2350"/>
      <c r="F6" s="2350"/>
      <c r="G6" s="2350"/>
      <c r="H6" s="2350"/>
      <c r="I6" s="2350"/>
      <c r="J6" s="2350"/>
      <c r="K6" s="2350"/>
      <c r="L6" s="2350"/>
      <c r="M6" s="2350"/>
      <c r="N6" s="2350"/>
      <c r="O6" s="2350"/>
      <c r="P6" s="2350"/>
      <c r="Q6" s="2350"/>
      <c r="R6" s="2350"/>
      <c r="S6" s="2350"/>
      <c r="T6" s="2350"/>
    </row>
    <row r="9" spans="1:43" s="903" customFormat="1" ht="15" x14ac:dyDescent="0.25">
      <c r="C9" s="1084"/>
      <c r="D9" s="630"/>
      <c r="E9" s="630"/>
      <c r="F9" s="630"/>
      <c r="G9" s="630"/>
      <c r="H9" s="630"/>
      <c r="I9" s="630"/>
      <c r="J9" s="630"/>
      <c r="K9" s="630"/>
      <c r="L9" s="630"/>
      <c r="M9" s="43"/>
      <c r="N9" s="43"/>
      <c r="O9" s="630"/>
      <c r="P9" s="630"/>
      <c r="Q9" s="630"/>
      <c r="R9" s="630"/>
      <c r="S9" s="630"/>
      <c r="T9" s="630"/>
    </row>
    <row r="10" spans="1:43" s="903" customFormat="1" ht="12.75" customHeight="1" x14ac:dyDescent="0.2">
      <c r="C10" s="2351" t="s">
        <v>6039</v>
      </c>
      <c r="D10" s="2351"/>
      <c r="E10" s="2351"/>
      <c r="F10" s="2351"/>
      <c r="G10" s="2351"/>
      <c r="H10" s="2351"/>
      <c r="I10" s="2351"/>
      <c r="J10" s="2351"/>
      <c r="K10" s="2351"/>
      <c r="L10" s="2351"/>
      <c r="M10" s="2351"/>
      <c r="N10" s="2351"/>
      <c r="O10" s="2351"/>
      <c r="P10" s="2351"/>
      <c r="Q10" s="2351"/>
      <c r="R10" s="2351"/>
      <c r="S10" s="2351"/>
      <c r="T10" s="2351"/>
      <c r="U10" s="2351"/>
      <c r="V10" s="2351"/>
      <c r="W10" s="2351"/>
      <c r="X10" s="2351"/>
      <c r="Y10" s="2351"/>
      <c r="Z10" s="2351"/>
      <c r="AA10" s="2351"/>
      <c r="AB10" s="2351"/>
      <c r="AC10" s="2351"/>
      <c r="AD10" s="2351"/>
      <c r="AE10" s="2351"/>
      <c r="AF10" s="2351"/>
      <c r="AG10" s="2351"/>
      <c r="AH10" s="2351"/>
      <c r="AI10" s="2351"/>
      <c r="AJ10" s="2351"/>
      <c r="AK10" s="2351"/>
      <c r="AL10" s="2351"/>
      <c r="AM10" s="2351"/>
      <c r="AN10" s="2351"/>
      <c r="AO10" s="2351"/>
      <c r="AP10" s="2351"/>
      <c r="AQ10" s="1853"/>
    </row>
    <row r="11" spans="1:43" s="903" customFormat="1" ht="12.75" customHeight="1" x14ac:dyDescent="0.2">
      <c r="C11" s="2070" t="s">
        <v>739</v>
      </c>
      <c r="D11" s="2116" t="s">
        <v>740</v>
      </c>
      <c r="E11" s="2116"/>
      <c r="F11" s="1850"/>
      <c r="G11" s="2070" t="s">
        <v>741</v>
      </c>
      <c r="H11" s="2070"/>
      <c r="I11" s="2070"/>
      <c r="J11" s="2070"/>
      <c r="K11" s="1850"/>
      <c r="L11" s="2070" t="s">
        <v>742</v>
      </c>
      <c r="M11" s="2070"/>
      <c r="N11" s="2070"/>
      <c r="O11" s="2070"/>
      <c r="P11" s="1850"/>
      <c r="Q11" s="2070" t="s">
        <v>743</v>
      </c>
      <c r="R11" s="2070"/>
      <c r="S11" s="2070"/>
      <c r="T11" s="2070"/>
      <c r="U11" s="2070"/>
      <c r="V11" s="2070"/>
      <c r="W11" s="2070"/>
      <c r="X11" s="2070"/>
      <c r="Y11" s="2070"/>
      <c r="Z11" s="2070"/>
      <c r="AA11" s="2070"/>
      <c r="AB11" s="1847"/>
      <c r="AC11" s="1850"/>
      <c r="AD11" s="2070" t="s">
        <v>745</v>
      </c>
      <c r="AE11" s="2070"/>
      <c r="AF11" s="2070"/>
      <c r="AG11" s="2070"/>
      <c r="AH11" s="2070"/>
      <c r="AI11" s="2070"/>
      <c r="AJ11" s="2070"/>
      <c r="AK11" s="2070"/>
      <c r="AL11" s="2070"/>
      <c r="AM11" s="2070"/>
      <c r="AN11" s="2070"/>
      <c r="AO11" s="2070"/>
      <c r="AP11" s="2070"/>
      <c r="AQ11" s="2070"/>
    </row>
    <row r="12" spans="1:43" s="903" customFormat="1" ht="24.75" customHeight="1" x14ac:dyDescent="0.2">
      <c r="C12" s="2070"/>
      <c r="D12" s="2117"/>
      <c r="E12" s="2117"/>
      <c r="F12" s="1851"/>
      <c r="G12" s="2070" t="s">
        <v>746</v>
      </c>
      <c r="H12" s="2070"/>
      <c r="I12" s="2070" t="s">
        <v>747</v>
      </c>
      <c r="J12" s="2070"/>
      <c r="K12" s="1851"/>
      <c r="L12" s="89" t="s">
        <v>748</v>
      </c>
      <c r="M12" s="89"/>
      <c r="N12" s="89" t="s">
        <v>749</v>
      </c>
      <c r="O12" s="89"/>
      <c r="P12" s="1851"/>
      <c r="Q12" s="2070" t="s">
        <v>750</v>
      </c>
      <c r="R12" s="2070"/>
      <c r="S12" s="2070" t="s">
        <v>751</v>
      </c>
      <c r="T12" s="2070"/>
      <c r="U12" s="2070" t="s">
        <v>752</v>
      </c>
      <c r="V12" s="2070"/>
      <c r="W12" s="2070" t="s">
        <v>753</v>
      </c>
      <c r="X12" s="2070"/>
      <c r="Y12" s="2349" t="s">
        <v>754</v>
      </c>
      <c r="Z12" s="2349"/>
      <c r="AA12" s="2349" t="s">
        <v>755</v>
      </c>
      <c r="AB12" s="2349"/>
      <c r="AC12" s="524"/>
      <c r="AD12" s="2070" t="s">
        <v>759</v>
      </c>
      <c r="AE12" s="2070"/>
      <c r="AF12" s="2349" t="s">
        <v>760</v>
      </c>
      <c r="AG12" s="2349"/>
      <c r="AH12" s="2070" t="s">
        <v>761</v>
      </c>
      <c r="AI12" s="2070"/>
      <c r="AJ12" s="2070" t="s">
        <v>762</v>
      </c>
      <c r="AK12" s="2070"/>
      <c r="AL12" s="2070" t="s">
        <v>763</v>
      </c>
      <c r="AM12" s="2070"/>
      <c r="AN12" s="2070" t="s">
        <v>764</v>
      </c>
      <c r="AO12" s="2070"/>
      <c r="AP12" s="2070" t="s">
        <v>765</v>
      </c>
      <c r="AQ12" s="2070"/>
    </row>
    <row r="13" spans="1:43" s="903" customFormat="1" ht="25.5" x14ac:dyDescent="0.2">
      <c r="C13" s="1847"/>
      <c r="D13" s="1847" t="s">
        <v>877</v>
      </c>
      <c r="E13" s="1847" t="s">
        <v>781</v>
      </c>
      <c r="F13" s="1852"/>
      <c r="G13" s="1847" t="s">
        <v>877</v>
      </c>
      <c r="H13" s="1847" t="s">
        <v>781</v>
      </c>
      <c r="I13" s="1847" t="s">
        <v>877</v>
      </c>
      <c r="J13" s="1847" t="s">
        <v>781</v>
      </c>
      <c r="K13" s="1852"/>
      <c r="L13" s="1847" t="s">
        <v>877</v>
      </c>
      <c r="M13" s="1847" t="s">
        <v>781</v>
      </c>
      <c r="N13" s="1847" t="s">
        <v>877</v>
      </c>
      <c r="O13" s="1847" t="s">
        <v>781</v>
      </c>
      <c r="P13" s="1852"/>
      <c r="Q13" s="1847" t="s">
        <v>877</v>
      </c>
      <c r="R13" s="1847" t="s">
        <v>781</v>
      </c>
      <c r="S13" s="1847" t="s">
        <v>877</v>
      </c>
      <c r="T13" s="1847" t="s">
        <v>781</v>
      </c>
      <c r="U13" s="1847" t="s">
        <v>877</v>
      </c>
      <c r="V13" s="1847" t="s">
        <v>781</v>
      </c>
      <c r="W13" s="1847" t="s">
        <v>877</v>
      </c>
      <c r="X13" s="1847" t="s">
        <v>781</v>
      </c>
      <c r="Y13" s="1847" t="s">
        <v>877</v>
      </c>
      <c r="Z13" s="1847" t="s">
        <v>781</v>
      </c>
      <c r="AA13" s="1847" t="s">
        <v>877</v>
      </c>
      <c r="AB13" s="1847" t="s">
        <v>781</v>
      </c>
      <c r="AC13" s="1852"/>
      <c r="AD13" s="1847" t="s">
        <v>877</v>
      </c>
      <c r="AE13" s="1847" t="s">
        <v>781</v>
      </c>
      <c r="AF13" s="1847" t="s">
        <v>877</v>
      </c>
      <c r="AG13" s="1847" t="s">
        <v>781</v>
      </c>
      <c r="AH13" s="1847" t="s">
        <v>877</v>
      </c>
      <c r="AI13" s="1847" t="s">
        <v>781</v>
      </c>
      <c r="AJ13" s="1847" t="s">
        <v>877</v>
      </c>
      <c r="AK13" s="1847" t="s">
        <v>781</v>
      </c>
      <c r="AL13" s="1847" t="s">
        <v>877</v>
      </c>
      <c r="AM13" s="1847" t="s">
        <v>781</v>
      </c>
      <c r="AN13" s="1847" t="s">
        <v>877</v>
      </c>
      <c r="AO13" s="1847" t="s">
        <v>781</v>
      </c>
      <c r="AP13" s="1847" t="s">
        <v>877</v>
      </c>
      <c r="AQ13" s="1847" t="s">
        <v>781</v>
      </c>
    </row>
    <row r="14" spans="1:43" s="903" customFormat="1" ht="12.75" x14ac:dyDescent="0.2">
      <c r="C14" s="33">
        <v>2010</v>
      </c>
      <c r="D14" s="1082">
        <v>4133568</v>
      </c>
      <c r="E14" s="345">
        <f>0.910817183588506*100</f>
        <v>91.081718358850608</v>
      </c>
      <c r="F14" s="525"/>
      <c r="G14" s="1082">
        <v>1995105</v>
      </c>
      <c r="H14" s="345">
        <f>0.904183771231338*100</f>
        <v>90.418377123133794</v>
      </c>
      <c r="I14" s="1082">
        <v>2138463</v>
      </c>
      <c r="J14" s="345">
        <f>0.91709427257534*100</f>
        <v>91.709427257534003</v>
      </c>
      <c r="K14" s="525"/>
      <c r="L14" s="1082">
        <v>3194953</v>
      </c>
      <c r="M14" s="345">
        <f>0.966922882301813*100</f>
        <v>96.692288230181305</v>
      </c>
      <c r="N14" s="1082">
        <v>938615</v>
      </c>
      <c r="O14" s="345">
        <f>0.760591673493731*100</f>
        <v>76.059167349373098</v>
      </c>
      <c r="P14" s="525"/>
      <c r="Q14" s="1082">
        <v>2731610</v>
      </c>
      <c r="R14" s="345">
        <f>0.960699258200521*100</f>
        <v>96.069925820052106</v>
      </c>
      <c r="S14" s="1082">
        <v>302905</v>
      </c>
      <c r="T14" s="345">
        <f>0.895487750438276*100</f>
        <v>89.548775043827604</v>
      </c>
      <c r="U14" s="1082">
        <v>240586</v>
      </c>
      <c r="V14" s="345">
        <f>0.93606673462559*100</f>
        <v>93.606673462559002</v>
      </c>
      <c r="W14" s="1082">
        <v>287958</v>
      </c>
      <c r="X14" s="345">
        <f>0.831505967214251*100</f>
        <v>83.150596721425103</v>
      </c>
      <c r="Y14" s="1082">
        <v>304205</v>
      </c>
      <c r="Z14" s="345">
        <f>0.750567480878362*100</f>
        <v>75.056748087836198</v>
      </c>
      <c r="AA14" s="1082">
        <v>266304</v>
      </c>
      <c r="AB14" s="345">
        <f>0.765094076715115*100</f>
        <v>76.509407671511497</v>
      </c>
      <c r="AC14" s="525"/>
      <c r="AD14" s="1082">
        <v>345594</v>
      </c>
      <c r="AE14" s="345">
        <f>0.892120242136376*100</f>
        <v>89.212024213637591</v>
      </c>
      <c r="AF14" s="1082">
        <v>459249</v>
      </c>
      <c r="AG14" s="345">
        <f>0.885084297597114*100</f>
        <v>88.508429759711404</v>
      </c>
      <c r="AH14" s="1082">
        <v>390066</v>
      </c>
      <c r="AI14" s="345">
        <f>0.892875373399105*100</f>
        <v>89.2875373399105</v>
      </c>
      <c r="AJ14" s="1082">
        <v>577996</v>
      </c>
      <c r="AK14" s="345">
        <f>0.919782624263015*100</f>
        <v>91.978262426301498</v>
      </c>
      <c r="AL14" s="1082">
        <v>699825</v>
      </c>
      <c r="AM14" s="345">
        <f>0.916879785344073*100</f>
        <v>91.687978534407293</v>
      </c>
      <c r="AN14" s="1082">
        <v>1324873</v>
      </c>
      <c r="AO14" s="345">
        <f>0.916699013675693*100</f>
        <v>91.669901367569295</v>
      </c>
      <c r="AP14" s="1082">
        <v>335965</v>
      </c>
      <c r="AQ14" s="345">
        <f>0.937813160340886*100</f>
        <v>93.781316034088604</v>
      </c>
    </row>
    <row r="15" spans="1:43" s="903" customFormat="1" ht="12.75" x14ac:dyDescent="0.2">
      <c r="C15" s="33">
        <v>2011</v>
      </c>
      <c r="D15" s="1082">
        <v>4264255</v>
      </c>
      <c r="E15" s="345">
        <f>0.928556994616695*100</f>
        <v>92.855699461669502</v>
      </c>
      <c r="F15" s="525"/>
      <c r="G15" s="1082">
        <v>2068245</v>
      </c>
      <c r="H15" s="345">
        <f>0.923894908235673*100</f>
        <v>92.3894908235673</v>
      </c>
      <c r="I15" s="1082">
        <v>2196010</v>
      </c>
      <c r="J15" s="345">
        <f>0.932991068223174*100</f>
        <v>93.299106822317398</v>
      </c>
      <c r="K15" s="525"/>
      <c r="L15" s="1082">
        <v>3276939</v>
      </c>
      <c r="M15" s="345">
        <f>0.980168345626295*100</f>
        <v>98.016834562629498</v>
      </c>
      <c r="N15" s="1082">
        <v>987316</v>
      </c>
      <c r="O15" s="345">
        <f>0.790418739817709*100</f>
        <v>79.041873981770905</v>
      </c>
      <c r="P15" s="525"/>
      <c r="Q15" s="1082">
        <v>2794224</v>
      </c>
      <c r="R15" s="345">
        <f>0.972145091982812*100</f>
        <v>97.214509198281192</v>
      </c>
      <c r="S15" s="1082">
        <v>307334</v>
      </c>
      <c r="T15" s="345">
        <f>0.897561402996408*100</f>
        <v>89.756140299640791</v>
      </c>
      <c r="U15" s="1082">
        <v>246620</v>
      </c>
      <c r="V15" s="345">
        <f>0.944*100</f>
        <v>94.399999999999991</v>
      </c>
      <c r="W15" s="1082">
        <v>283724</v>
      </c>
      <c r="X15" s="345">
        <f>0.817483504768491*100</f>
        <v>81.748350476849097</v>
      </c>
      <c r="Y15" s="1082">
        <v>335045</v>
      </c>
      <c r="Z15" s="345">
        <f>0.813510225785539*100</f>
        <v>81.351022578553895</v>
      </c>
      <c r="AA15" s="1082">
        <v>297308</v>
      </c>
      <c r="AB15" s="345">
        <f>0.836361181282667*100</f>
        <v>83.636118128266702</v>
      </c>
      <c r="AC15" s="525"/>
      <c r="AD15" s="1082">
        <v>346742</v>
      </c>
      <c r="AE15" s="345">
        <f>0.908895983727307*100</f>
        <v>90.889598372730688</v>
      </c>
      <c r="AF15" s="1082">
        <v>466911</v>
      </c>
      <c r="AG15" s="345">
        <f>0.910630073293365*100</f>
        <v>91.0630073293365</v>
      </c>
      <c r="AH15" s="1082">
        <v>383540</v>
      </c>
      <c r="AI15" s="345">
        <f>0.908912097104818*100</f>
        <v>90.891209710481803</v>
      </c>
      <c r="AJ15" s="1082">
        <v>580117</v>
      </c>
      <c r="AK15" s="345">
        <f>0.942900981231928*100</f>
        <v>94.290098123192806</v>
      </c>
      <c r="AL15" s="1082">
        <v>743483</v>
      </c>
      <c r="AM15" s="345">
        <f>0.934909449403078*100</f>
        <v>93.490944940307799</v>
      </c>
      <c r="AN15" s="1082">
        <v>1396693</v>
      </c>
      <c r="AO15" s="345">
        <f>0.932820803604405*100</f>
        <v>93.282080360440503</v>
      </c>
      <c r="AP15" s="1082">
        <v>346769</v>
      </c>
      <c r="AQ15" s="345">
        <f>0.941373366090698*100</f>
        <v>94.137336609069806</v>
      </c>
    </row>
    <row r="16" spans="1:43" s="903" customFormat="1" ht="12.75" x14ac:dyDescent="0.2">
      <c r="C16" s="33">
        <v>2012</v>
      </c>
      <c r="D16" s="1082">
        <v>4343888</v>
      </c>
      <c r="E16" s="345">
        <f>0.93393527558466*100</f>
        <v>93.393527558466005</v>
      </c>
      <c r="F16" s="525"/>
      <c r="G16" s="1082">
        <v>2108655</v>
      </c>
      <c r="H16" s="345">
        <f>0.930472328370591*100</f>
        <v>93.047232837059099</v>
      </c>
      <c r="I16" s="1082">
        <v>2235233</v>
      </c>
      <c r="J16" s="345">
        <f>0.937225832366854*100</f>
        <v>93.722583236685395</v>
      </c>
      <c r="K16" s="525"/>
      <c r="L16" s="1082">
        <v>3321522</v>
      </c>
      <c r="M16" s="345">
        <f>0.981269008914525*100</f>
        <v>98.126900891452493</v>
      </c>
      <c r="N16" s="1082">
        <v>1022366</v>
      </c>
      <c r="O16" s="345">
        <f>0.807402382326903*100</f>
        <v>80.740238232690302</v>
      </c>
      <c r="P16" s="525"/>
      <c r="Q16" s="1082">
        <v>2831985</v>
      </c>
      <c r="R16" s="345">
        <f>0.974016125004901*100</f>
        <v>97.401612500490103</v>
      </c>
      <c r="S16" s="1082">
        <v>314968</v>
      </c>
      <c r="T16" s="345">
        <f>0.902976110271752*100</f>
        <v>90.297611027175193</v>
      </c>
      <c r="U16" s="1082">
        <v>252415</v>
      </c>
      <c r="V16" s="345">
        <f>0.949046310256536*100</f>
        <v>94.9046310256536</v>
      </c>
      <c r="W16" s="1082">
        <v>297419</v>
      </c>
      <c r="X16" s="345">
        <f>0.849292967366846*100</f>
        <v>84.929296736684606</v>
      </c>
      <c r="Y16" s="1082">
        <v>337124</v>
      </c>
      <c r="Z16" s="345">
        <f>0.809537988665834*100</f>
        <v>80.953798866583398</v>
      </c>
      <c r="AA16" s="1082">
        <v>309977</v>
      </c>
      <c r="AB16" s="345">
        <f>0.855774699214285*100</f>
        <v>85.577469921428502</v>
      </c>
      <c r="AC16" s="525"/>
      <c r="AD16" s="1082">
        <v>332662</v>
      </c>
      <c r="AE16" s="345">
        <f>0.917452901738313*100</f>
        <v>91.745290173831293</v>
      </c>
      <c r="AF16" s="1082">
        <v>461509</v>
      </c>
      <c r="AG16" s="345">
        <f>0.921722058785348*100</f>
        <v>92.172205878534797</v>
      </c>
      <c r="AH16" s="1082">
        <v>376161</v>
      </c>
      <c r="AI16" s="345">
        <f>0.922519460262806*100</f>
        <v>92.251946026280592</v>
      </c>
      <c r="AJ16" s="1082">
        <v>584251</v>
      </c>
      <c r="AK16" s="345">
        <f>0.939402417278865*100</f>
        <v>93.940241727886502</v>
      </c>
      <c r="AL16" s="1082">
        <v>754817</v>
      </c>
      <c r="AM16" s="345">
        <f>0.940893804052184*100</f>
        <v>94.089380405218407</v>
      </c>
      <c r="AN16" s="1082">
        <v>1450398</v>
      </c>
      <c r="AO16" s="345">
        <f>0.936178535121266*100</f>
        <v>93.617853512126601</v>
      </c>
      <c r="AP16" s="1082">
        <v>384090</v>
      </c>
      <c r="AQ16" s="345">
        <f>0.944480509899968*100</f>
        <v>94.448050989996801</v>
      </c>
    </row>
    <row r="17" spans="3:43" s="903" customFormat="1" ht="12.75" x14ac:dyDescent="0.2">
      <c r="C17" s="33">
        <v>2013</v>
      </c>
      <c r="D17" s="1082">
        <v>4382894</v>
      </c>
      <c r="E17" s="345">
        <f>0.930158536124683*100</f>
        <v>93.015853612468305</v>
      </c>
      <c r="F17" s="525"/>
      <c r="G17" s="1082">
        <v>2105426</v>
      </c>
      <c r="H17" s="345">
        <f>0.924767690894045*100</f>
        <v>92.476769089404499</v>
      </c>
      <c r="I17" s="1082">
        <v>2277468</v>
      </c>
      <c r="J17" s="345">
        <f>0.935198363390135*100</f>
        <v>93.519836339013494</v>
      </c>
      <c r="K17" s="525"/>
      <c r="L17" s="1082">
        <v>3357771</v>
      </c>
      <c r="M17" s="345">
        <f>0.97964229822602*100</f>
        <v>97.964229822601993</v>
      </c>
      <c r="N17" s="1082">
        <v>1025123</v>
      </c>
      <c r="O17" s="345">
        <f>0.798110146227377*100</f>
        <v>79.811014622737702</v>
      </c>
      <c r="P17" s="525"/>
      <c r="Q17" s="1082">
        <v>2872238</v>
      </c>
      <c r="R17" s="345">
        <f>0.976380484886393*100</f>
        <v>97.638048488639299</v>
      </c>
      <c r="S17" s="1082">
        <v>313743</v>
      </c>
      <c r="T17" s="345">
        <f>0.885834241539565*100</f>
        <v>88.5834241539565</v>
      </c>
      <c r="U17" s="1082">
        <v>250939</v>
      </c>
      <c r="V17" s="345">
        <f>0.92571455975446*100</f>
        <v>92.571455975446</v>
      </c>
      <c r="W17" s="1082">
        <v>300936</v>
      </c>
      <c r="X17" s="345">
        <f>0.852906166037479*100</f>
        <v>85.290616603747907</v>
      </c>
      <c r="Y17" s="1082">
        <v>342389</v>
      </c>
      <c r="Z17" s="345">
        <f>0.809979820824058*100</f>
        <v>80.997982082405798</v>
      </c>
      <c r="AA17" s="1082">
        <v>302649</v>
      </c>
      <c r="AB17" s="345">
        <f>0.819159158021236*100</f>
        <v>81.915915802123592</v>
      </c>
      <c r="AC17" s="525"/>
      <c r="AD17" s="1082">
        <v>330916</v>
      </c>
      <c r="AE17" s="345">
        <f>0.918392211389289*100</f>
        <v>91.839221138928892</v>
      </c>
      <c r="AF17" s="1082">
        <v>445007</v>
      </c>
      <c r="AG17" s="345">
        <f>0.914737525848637*100</f>
        <v>91.473752584863703</v>
      </c>
      <c r="AH17" s="1082">
        <v>374631</v>
      </c>
      <c r="AI17" s="345">
        <f>0.908266823123248*100</f>
        <v>90.826682312324806</v>
      </c>
      <c r="AJ17" s="1082">
        <v>571885</v>
      </c>
      <c r="AK17" s="345">
        <f>0.930597931769549*100</f>
        <v>93.059793176954898</v>
      </c>
      <c r="AL17" s="1082">
        <v>753156</v>
      </c>
      <c r="AM17" s="345">
        <f>0.942165756803955*100</f>
        <v>94.216575680395493</v>
      </c>
      <c r="AN17" s="1082">
        <v>1484980</v>
      </c>
      <c r="AO17" s="345">
        <f>0.931897167370985*100</f>
        <v>93.189716737098507</v>
      </c>
      <c r="AP17" s="1082">
        <v>422319</v>
      </c>
      <c r="AQ17" s="345">
        <f>0.948421913107531*100</f>
        <v>94.842191310753094</v>
      </c>
    </row>
    <row r="18" spans="3:43" s="903" customFormat="1" ht="12.75" x14ac:dyDescent="0.2">
      <c r="C18" s="33">
        <v>2014</v>
      </c>
      <c r="D18" s="1082">
        <v>4463094</v>
      </c>
      <c r="E18" s="345">
        <f>0.9352477673342*100</f>
        <v>93.524776733419998</v>
      </c>
      <c r="F18" s="525"/>
      <c r="G18" s="1082">
        <v>2163696</v>
      </c>
      <c r="H18" s="345">
        <f>0.930446651340522*100</f>
        <v>93.044665134052195</v>
      </c>
      <c r="I18" s="1082">
        <v>2299398</v>
      </c>
      <c r="J18" s="345">
        <f>0.939811007659421*100</f>
        <v>93.981100765942102</v>
      </c>
      <c r="K18" s="525"/>
      <c r="L18" s="1082">
        <v>3397413</v>
      </c>
      <c r="M18" s="345">
        <f>0.979137426285419*100</f>
        <v>97.913742628541897</v>
      </c>
      <c r="N18" s="1082">
        <v>1065681</v>
      </c>
      <c r="O18" s="345">
        <f>0.818309355169639*100</f>
        <v>81.830935516963905</v>
      </c>
      <c r="P18" s="525"/>
      <c r="Q18" s="1082">
        <v>2903227</v>
      </c>
      <c r="R18" s="345">
        <f>0.975716867289692*100</f>
        <v>97.571686728969198</v>
      </c>
      <c r="S18" s="1082">
        <v>323083</v>
      </c>
      <c r="T18" s="345">
        <f>0.899023571740625*100</f>
        <v>89.902357174062502</v>
      </c>
      <c r="U18" s="1082">
        <v>262539</v>
      </c>
      <c r="V18" s="345">
        <f>0.9530134345858*100</f>
        <v>95.301343458580007</v>
      </c>
      <c r="W18" s="1082">
        <v>297547</v>
      </c>
      <c r="X18" s="345">
        <f>0.834589460870248*100</f>
        <v>83.458946087024799</v>
      </c>
      <c r="Y18" s="1082">
        <v>344030</v>
      </c>
      <c r="Z18" s="345">
        <f>0.803558707224157*100</f>
        <v>80.355870722415702</v>
      </c>
      <c r="AA18" s="1082">
        <v>332668</v>
      </c>
      <c r="AB18" s="345">
        <f>0.882148757262451*100</f>
        <v>88.214875726245097</v>
      </c>
      <c r="AC18" s="525"/>
      <c r="AD18" s="1082">
        <v>331845</v>
      </c>
      <c r="AE18" s="345">
        <f>0.922083659825611*100</f>
        <v>92.208365982561105</v>
      </c>
      <c r="AF18" s="1082">
        <v>439846</v>
      </c>
      <c r="AG18" s="345">
        <f>0.922068420467862*100</f>
        <v>92.206842046786193</v>
      </c>
      <c r="AH18" s="1082">
        <v>388591</v>
      </c>
      <c r="AI18" s="345">
        <f>0.927858855216283*100</f>
        <v>92.785885521628302</v>
      </c>
      <c r="AJ18" s="1082">
        <v>574237</v>
      </c>
      <c r="AK18" s="345">
        <f>0.9370142468552*100</f>
        <v>93.701424685519996</v>
      </c>
      <c r="AL18" s="1082">
        <v>777446</v>
      </c>
      <c r="AM18" s="345">
        <f>0.937647817932931*100</f>
        <v>93.764781793293096</v>
      </c>
      <c r="AN18" s="1082">
        <v>1530224</v>
      </c>
      <c r="AO18" s="345">
        <f>0.939462644636116*100</f>
        <v>93.946264463611598</v>
      </c>
      <c r="AP18" s="1082">
        <v>420905</v>
      </c>
      <c r="AQ18" s="345">
        <f>0.944631218916638*100</f>
        <v>94.463121891663803</v>
      </c>
    </row>
    <row r="19" spans="3:43" s="903" customFormat="1" ht="12.75" x14ac:dyDescent="0.2">
      <c r="C19" s="33">
        <v>2015</v>
      </c>
      <c r="D19" s="1082">
        <v>4524227</v>
      </c>
      <c r="E19" s="345">
        <f>0.935965891506225*100</f>
        <v>93.596589150622506</v>
      </c>
      <c r="F19" s="525"/>
      <c r="G19" s="1082">
        <v>2189017</v>
      </c>
      <c r="H19" s="345">
        <f>0.931408211050611*100</f>
        <v>93.140821105061093</v>
      </c>
      <c r="I19" s="1082">
        <v>2335210</v>
      </c>
      <c r="J19" s="345">
        <f>0.940278933726967*100</f>
        <v>94.027893372696695</v>
      </c>
      <c r="K19" s="525"/>
      <c r="L19" s="1082">
        <v>3435562</v>
      </c>
      <c r="M19" s="345">
        <f>0.97804498726472*100</f>
        <v>97.804498726472005</v>
      </c>
      <c r="N19" s="1082">
        <v>1088665</v>
      </c>
      <c r="O19" s="345">
        <f>0.824078833126809*100</f>
        <v>82.407883312680895</v>
      </c>
      <c r="P19" s="525"/>
      <c r="Q19" s="1082">
        <v>2934362</v>
      </c>
      <c r="R19" s="345">
        <f>0.974960494716459*100</f>
        <v>97.49604947164589</v>
      </c>
      <c r="S19" s="1082">
        <v>334948</v>
      </c>
      <c r="T19" s="345">
        <f>0.915396072751124*100</f>
        <v>91.539607275112402</v>
      </c>
      <c r="U19" s="1082">
        <v>264858</v>
      </c>
      <c r="V19" s="345">
        <f>0.94550270594451*100</f>
        <v>94.550270594451007</v>
      </c>
      <c r="W19" s="1082">
        <v>311794</v>
      </c>
      <c r="X19" s="345">
        <f>0.868804632227755*100</f>
        <v>86.880463222775489</v>
      </c>
      <c r="Y19" s="1082">
        <v>354068</v>
      </c>
      <c r="Z19" s="345">
        <f>0.816044878458017*100</f>
        <v>81.6044878458017</v>
      </c>
      <c r="AA19" s="1082">
        <v>324197</v>
      </c>
      <c r="AB19" s="345">
        <f>0.841547714535652*100</f>
        <v>84.154771453565203</v>
      </c>
      <c r="AC19" s="525"/>
      <c r="AD19" s="1082">
        <v>358960</v>
      </c>
      <c r="AE19" s="345">
        <f>0.914706242100542*100</f>
        <v>91.470624210054197</v>
      </c>
      <c r="AF19" s="1082">
        <v>478615</v>
      </c>
      <c r="AG19" s="345">
        <f>0.926571598934457*100</f>
        <v>92.657159893445694</v>
      </c>
      <c r="AH19" s="1082">
        <v>374322</v>
      </c>
      <c r="AI19" s="345">
        <f>0.930700109897214*100</f>
        <v>93.070010989721396</v>
      </c>
      <c r="AJ19" s="1082">
        <v>568853</v>
      </c>
      <c r="AK19" s="345">
        <f>0.935564246618599*100</f>
        <v>93.556424661859907</v>
      </c>
      <c r="AL19" s="1082">
        <v>806612</v>
      </c>
      <c r="AM19" s="345">
        <f>0.942653929847771*100</f>
        <v>94.265392984777094</v>
      </c>
      <c r="AN19" s="1082">
        <v>1517372</v>
      </c>
      <c r="AO19" s="345">
        <f>0.939373566057616*100</f>
        <v>93.937356605761607</v>
      </c>
      <c r="AP19" s="1082">
        <v>419493</v>
      </c>
      <c r="AQ19" s="345">
        <f>0.945728482345356*100</f>
        <v>94.572848234535599</v>
      </c>
    </row>
    <row r="20" spans="3:43" s="903" customFormat="1" ht="12.75" x14ac:dyDescent="0.2">
      <c r="C20" s="33">
        <v>2016</v>
      </c>
      <c r="D20" s="1082">
        <v>4584701</v>
      </c>
      <c r="E20" s="345">
        <v>93.761230096679498</v>
      </c>
      <c r="F20" s="525"/>
      <c r="G20" s="1082">
        <v>2210919</v>
      </c>
      <c r="H20" s="345">
        <v>93.148941387325507</v>
      </c>
      <c r="I20" s="1082">
        <v>2373782</v>
      </c>
      <c r="J20" s="345">
        <v>94.338794808584709</v>
      </c>
      <c r="K20" s="525"/>
      <c r="L20" s="1082">
        <v>3468864</v>
      </c>
      <c r="M20" s="345">
        <v>97.666938459251398</v>
      </c>
      <c r="N20" s="1082">
        <v>1115837</v>
      </c>
      <c r="O20" s="345">
        <v>83.393770262938006</v>
      </c>
      <c r="P20" s="525"/>
      <c r="Q20" s="1082">
        <v>2955255</v>
      </c>
      <c r="R20" s="345">
        <v>97.182797070890302</v>
      </c>
      <c r="S20" s="1082">
        <v>341539</v>
      </c>
      <c r="T20" s="345">
        <v>91.899011424850499</v>
      </c>
      <c r="U20" s="1082">
        <v>268295</v>
      </c>
      <c r="V20" s="345">
        <v>94.266269403472805</v>
      </c>
      <c r="W20" s="1082">
        <v>318543</v>
      </c>
      <c r="X20" s="345">
        <v>88.280141450869095</v>
      </c>
      <c r="Y20" s="1082">
        <v>357016</v>
      </c>
      <c r="Z20" s="345">
        <v>81.308900762037496</v>
      </c>
      <c r="AA20" s="1082">
        <v>344053</v>
      </c>
      <c r="AB20" s="345">
        <v>87.621097132379205</v>
      </c>
      <c r="AC20" s="525"/>
      <c r="AD20" s="1082">
        <v>365924</v>
      </c>
      <c r="AE20" s="345">
        <v>92.077431562949002</v>
      </c>
      <c r="AF20" s="1082">
        <v>474544</v>
      </c>
      <c r="AG20" s="345">
        <v>92.397617550220104</v>
      </c>
      <c r="AH20" s="1082">
        <v>370957</v>
      </c>
      <c r="AI20" s="345">
        <v>93.446405674945098</v>
      </c>
      <c r="AJ20" s="1082">
        <v>563422</v>
      </c>
      <c r="AK20" s="345">
        <v>93.384139570191209</v>
      </c>
      <c r="AL20" s="1082">
        <v>800220</v>
      </c>
      <c r="AM20" s="345">
        <v>94.854491725628193</v>
      </c>
      <c r="AN20" s="1082">
        <v>1561311</v>
      </c>
      <c r="AO20" s="345">
        <v>94.123090408289897</v>
      </c>
      <c r="AP20" s="1082">
        <v>448323</v>
      </c>
      <c r="AQ20" s="345">
        <v>94.180162049631605</v>
      </c>
    </row>
    <row r="21" spans="3:43" s="903" customFormat="1" ht="12.75" x14ac:dyDescent="0.2">
      <c r="C21" s="33">
        <v>2017</v>
      </c>
      <c r="D21" s="1082">
        <v>4578674</v>
      </c>
      <c r="E21" s="345">
        <v>92.560171427416265</v>
      </c>
      <c r="F21" s="525"/>
      <c r="G21" s="1082">
        <v>2214442</v>
      </c>
      <c r="H21" s="345">
        <v>92.052247305909958</v>
      </c>
      <c r="I21" s="1082">
        <v>2364232</v>
      </c>
      <c r="J21" s="345">
        <v>93.04102533426942</v>
      </c>
      <c r="K21" s="525"/>
      <c r="L21" s="1082">
        <v>3467768</v>
      </c>
      <c r="M21" s="345">
        <v>96.539544051201673</v>
      </c>
      <c r="N21" s="1082">
        <v>1110906</v>
      </c>
      <c r="O21" s="345">
        <v>82.008076005994255</v>
      </c>
      <c r="P21" s="525"/>
      <c r="Q21" s="1082">
        <v>2946727</v>
      </c>
      <c r="R21" s="345">
        <v>95.895288394293388</v>
      </c>
      <c r="S21" s="1082">
        <v>348414</v>
      </c>
      <c r="T21" s="345">
        <v>92.358465808329427</v>
      </c>
      <c r="U21" s="1082">
        <v>258996</v>
      </c>
      <c r="V21" s="345">
        <v>89.586994119681776</v>
      </c>
      <c r="W21" s="1082">
        <v>318357</v>
      </c>
      <c r="X21" s="345">
        <v>87.512163744619087</v>
      </c>
      <c r="Y21" s="1082">
        <v>356746</v>
      </c>
      <c r="Z21" s="345">
        <v>80.32341372144181</v>
      </c>
      <c r="AA21" s="1082">
        <v>349434</v>
      </c>
      <c r="AB21" s="345">
        <v>87.450979410726845</v>
      </c>
      <c r="AC21" s="525"/>
      <c r="AD21" s="1082">
        <v>341001</v>
      </c>
      <c r="AE21" s="345">
        <v>90.87665063227044</v>
      </c>
      <c r="AF21" s="1082">
        <v>467614</v>
      </c>
      <c r="AG21" s="345">
        <v>91.12227479285697</v>
      </c>
      <c r="AH21" s="1082">
        <v>379932</v>
      </c>
      <c r="AI21" s="345">
        <v>92.366712858288963</v>
      </c>
      <c r="AJ21" s="1082">
        <v>547223</v>
      </c>
      <c r="AK21" s="345">
        <v>92.575493562957817</v>
      </c>
      <c r="AL21" s="1082">
        <v>772698</v>
      </c>
      <c r="AM21" s="345">
        <v>93.255465361304019</v>
      </c>
      <c r="AN21" s="1082">
        <v>1586651</v>
      </c>
      <c r="AO21" s="345">
        <v>92.971790595771466</v>
      </c>
      <c r="AP21" s="1082">
        <v>483555</v>
      </c>
      <c r="AQ21" s="345">
        <v>92.870435990066781</v>
      </c>
    </row>
    <row r="22" spans="3:43" s="903" customFormat="1" ht="12.75" x14ac:dyDescent="0.2">
      <c r="C22" s="39">
        <v>2018</v>
      </c>
      <c r="D22" s="1083">
        <v>4709563</v>
      </c>
      <c r="E22" s="346">
        <v>94.122117892196385</v>
      </c>
      <c r="F22" s="526"/>
      <c r="G22" s="1083">
        <v>2279965</v>
      </c>
      <c r="H22" s="346">
        <v>93.749216174619647</v>
      </c>
      <c r="I22" s="1083">
        <v>2429598</v>
      </c>
      <c r="J22" s="346">
        <v>94.474761732557184</v>
      </c>
      <c r="K22" s="526"/>
      <c r="L22" s="1083">
        <v>3547689</v>
      </c>
      <c r="M22" s="346">
        <v>97.707231574871287</v>
      </c>
      <c r="N22" s="1083">
        <v>1161874</v>
      </c>
      <c r="O22" s="346">
        <v>84.639351367889645</v>
      </c>
      <c r="P22" s="526"/>
      <c r="Q22" s="1083">
        <v>3019505</v>
      </c>
      <c r="R22" s="346">
        <v>97.31589696617911</v>
      </c>
      <c r="S22" s="1083">
        <v>353750</v>
      </c>
      <c r="T22" s="346">
        <v>92.383909660941256</v>
      </c>
      <c r="U22" s="1083">
        <v>276604</v>
      </c>
      <c r="V22" s="346">
        <v>94.144475303599634</v>
      </c>
      <c r="W22" s="1083">
        <v>317204</v>
      </c>
      <c r="X22" s="346">
        <v>86.569836305381344</v>
      </c>
      <c r="Y22" s="1083">
        <v>375699</v>
      </c>
      <c r="Z22" s="346">
        <v>83.440827259038159</v>
      </c>
      <c r="AA22" s="1083">
        <v>366801</v>
      </c>
      <c r="AB22" s="346">
        <v>90.014061591242054</v>
      </c>
      <c r="AC22" s="526"/>
      <c r="AD22" s="1083">
        <v>343825</v>
      </c>
      <c r="AE22" s="346">
        <v>91.73999818561191</v>
      </c>
      <c r="AF22" s="1083">
        <v>470426</v>
      </c>
      <c r="AG22" s="346">
        <v>92.863487952496953</v>
      </c>
      <c r="AH22" s="1083">
        <v>375012</v>
      </c>
      <c r="AI22" s="346">
        <v>92.335420457427347</v>
      </c>
      <c r="AJ22" s="1083">
        <v>555898</v>
      </c>
      <c r="AK22" s="346">
        <v>94.7465660850728</v>
      </c>
      <c r="AL22" s="1083">
        <v>789947</v>
      </c>
      <c r="AM22" s="346">
        <v>94.547702516214827</v>
      </c>
      <c r="AN22" s="1083">
        <v>1657574</v>
      </c>
      <c r="AO22" s="346">
        <v>94.839692315438469</v>
      </c>
      <c r="AP22" s="1083">
        <v>516881</v>
      </c>
      <c r="AQ22" s="346">
        <v>94.634611652440753</v>
      </c>
    </row>
    <row r="23" spans="3:43" s="903" customFormat="1" ht="15" x14ac:dyDescent="0.25">
      <c r="C23" s="527" t="s">
        <v>6040</v>
      </c>
      <c r="D23" s="902"/>
      <c r="E23" s="902"/>
      <c r="F23" s="902"/>
      <c r="G23" s="902"/>
      <c r="H23" s="902"/>
      <c r="I23" s="902"/>
      <c r="J23" s="902"/>
      <c r="K23" s="902"/>
      <c r="L23" s="902"/>
      <c r="M23" s="902"/>
      <c r="N23" s="902"/>
      <c r="O23" s="902"/>
      <c r="P23" s="902"/>
      <c r="Q23" s="902"/>
      <c r="R23" s="902"/>
      <c r="S23" s="902"/>
      <c r="T23" s="902"/>
      <c r="U23" s="1880"/>
      <c r="V23" s="1880"/>
      <c r="W23" s="902"/>
      <c r="X23" s="902"/>
      <c r="Y23" s="902"/>
      <c r="Z23" s="902"/>
      <c r="AA23" s="902"/>
      <c r="AB23" s="902"/>
      <c r="AC23" s="902"/>
      <c r="AD23" s="902"/>
      <c r="AE23" s="902"/>
      <c r="AF23" s="902"/>
      <c r="AG23" s="902"/>
      <c r="AH23" s="902"/>
      <c r="AI23" s="902"/>
      <c r="AJ23" s="902"/>
      <c r="AK23" s="902"/>
      <c r="AL23" s="902"/>
      <c r="AM23" s="902"/>
      <c r="AN23" s="902"/>
      <c r="AO23" s="902"/>
      <c r="AP23" s="902"/>
      <c r="AQ23" s="902"/>
    </row>
    <row r="24" spans="3:43" s="903" customFormat="1" ht="15" x14ac:dyDescent="0.25">
      <c r="C24" s="1862" t="s">
        <v>6033</v>
      </c>
      <c r="D24" s="902"/>
      <c r="E24" s="902"/>
      <c r="F24" s="902"/>
      <c r="G24" s="902"/>
      <c r="H24" s="902"/>
      <c r="I24" s="902"/>
      <c r="J24" s="902"/>
      <c r="K24" s="902"/>
      <c r="L24" s="902"/>
      <c r="M24" s="902"/>
      <c r="N24" s="902"/>
      <c r="O24" s="902"/>
      <c r="P24" s="902"/>
      <c r="Q24" s="902"/>
      <c r="R24" s="902"/>
      <c r="S24" s="902"/>
      <c r="T24" s="902"/>
      <c r="U24" s="902"/>
      <c r="V24" s="902"/>
      <c r="W24" s="902"/>
      <c r="X24" s="902"/>
      <c r="Y24" s="902"/>
      <c r="Z24" s="902"/>
      <c r="AA24" s="902"/>
      <c r="AB24" s="902"/>
      <c r="AC24" s="902"/>
      <c r="AD24" s="902"/>
      <c r="AE24" s="902"/>
      <c r="AF24" s="902"/>
      <c r="AG24" s="902"/>
      <c r="AH24" s="902"/>
      <c r="AI24" s="902"/>
      <c r="AJ24" s="902"/>
      <c r="AK24" s="902"/>
      <c r="AL24" s="902"/>
      <c r="AM24" s="902"/>
      <c r="AN24" s="902"/>
      <c r="AO24" s="902"/>
      <c r="AP24" s="902"/>
      <c r="AQ24" s="902"/>
    </row>
    <row r="25" spans="3:43" s="903" customFormat="1" ht="15" x14ac:dyDescent="0.25">
      <c r="C25" s="1084"/>
      <c r="D25" s="630"/>
      <c r="E25" s="630"/>
      <c r="F25" s="630"/>
      <c r="G25" s="630"/>
      <c r="H25" s="630"/>
      <c r="I25" s="630"/>
      <c r="J25" s="630"/>
      <c r="K25" s="630"/>
      <c r="L25" s="630"/>
      <c r="M25" s="630"/>
      <c r="N25" s="630"/>
      <c r="O25" s="630"/>
      <c r="P25" s="630"/>
      <c r="Q25" s="43"/>
      <c r="R25" s="43"/>
      <c r="S25" s="630"/>
      <c r="T25" s="630"/>
      <c r="U25" s="630"/>
      <c r="V25" s="630"/>
      <c r="W25" s="630"/>
      <c r="X25" s="630"/>
    </row>
    <row r="26" spans="3:43" s="903" customFormat="1" ht="15" x14ac:dyDescent="0.25">
      <c r="C26" s="1084"/>
      <c r="D26" s="630"/>
      <c r="E26" s="630"/>
      <c r="F26" s="630"/>
      <c r="G26" s="630"/>
      <c r="H26" s="630"/>
      <c r="I26" s="630"/>
      <c r="J26" s="630"/>
      <c r="K26" s="630"/>
      <c r="L26" s="630"/>
      <c r="M26" s="630"/>
      <c r="N26" s="630"/>
      <c r="O26" s="630"/>
      <c r="P26" s="630"/>
      <c r="Q26" s="43"/>
      <c r="R26" s="43"/>
      <c r="S26" s="630"/>
      <c r="T26" s="630"/>
      <c r="U26" s="630"/>
      <c r="V26" s="630"/>
      <c r="W26" s="630"/>
      <c r="X26" s="630"/>
    </row>
    <row r="27" spans="3:43" s="903" customFormat="1" ht="15" x14ac:dyDescent="0.25">
      <c r="C27" s="1084"/>
      <c r="D27" s="630"/>
      <c r="E27" s="630"/>
      <c r="F27" s="630"/>
      <c r="G27" s="630"/>
      <c r="H27" s="630"/>
      <c r="I27" s="630"/>
      <c r="J27" s="630"/>
      <c r="K27" s="630"/>
      <c r="L27" s="630"/>
      <c r="M27" s="630"/>
      <c r="N27" s="630"/>
      <c r="O27" s="630"/>
      <c r="P27" s="630"/>
      <c r="Q27" s="43"/>
      <c r="R27" s="43"/>
      <c r="S27" s="630"/>
      <c r="T27" s="630"/>
      <c r="U27" s="630"/>
      <c r="V27" s="630"/>
      <c r="W27" s="630"/>
      <c r="X27" s="630"/>
    </row>
    <row r="28" spans="3:43" s="903" customFormat="1" ht="15" x14ac:dyDescent="0.25">
      <c r="C28" s="109" t="s">
        <v>6041</v>
      </c>
      <c r="D28" s="630"/>
      <c r="E28" s="630"/>
      <c r="F28" s="630"/>
      <c r="G28" s="630"/>
      <c r="H28" s="630"/>
      <c r="I28" s="630"/>
      <c r="J28" s="630"/>
      <c r="K28" s="630"/>
      <c r="L28" s="630"/>
      <c r="M28" s="630"/>
      <c r="N28" s="630"/>
      <c r="O28" s="630"/>
      <c r="P28" s="630"/>
      <c r="Q28" s="43"/>
      <c r="R28" s="43"/>
      <c r="S28" s="630"/>
      <c r="T28" s="630"/>
      <c r="U28" s="630"/>
      <c r="V28" s="630"/>
      <c r="W28" s="630"/>
      <c r="X28" s="630"/>
    </row>
    <row r="29" spans="3:43" s="903" customFormat="1" ht="15" x14ac:dyDescent="0.25">
      <c r="C29" s="1084"/>
      <c r="D29" s="630"/>
      <c r="E29" s="630"/>
      <c r="F29" s="630"/>
      <c r="G29" s="630"/>
      <c r="H29" s="630"/>
      <c r="I29" s="630"/>
      <c r="J29" s="630"/>
      <c r="K29" s="630"/>
      <c r="L29" s="630"/>
      <c r="M29" s="630"/>
      <c r="N29" s="630"/>
      <c r="O29" s="630"/>
      <c r="P29" s="630"/>
      <c r="Q29" s="43"/>
      <c r="R29" s="43"/>
      <c r="S29" s="630"/>
      <c r="T29" s="630"/>
      <c r="U29" s="630"/>
      <c r="V29" s="630"/>
      <c r="W29" s="630"/>
      <c r="X29" s="630"/>
    </row>
    <row r="30" spans="3:43" s="903" customFormat="1" ht="15" x14ac:dyDescent="0.25">
      <c r="C30" s="1084"/>
      <c r="D30" s="630"/>
      <c r="E30" s="630"/>
      <c r="F30" s="630"/>
      <c r="G30" s="630"/>
      <c r="H30" s="630"/>
      <c r="I30" s="630"/>
      <c r="J30" s="630"/>
      <c r="K30" s="630"/>
      <c r="L30" s="630"/>
      <c r="M30" s="630"/>
      <c r="N30" s="630"/>
      <c r="O30" s="630"/>
      <c r="P30" s="630"/>
      <c r="Q30" s="43"/>
      <c r="R30" s="43"/>
      <c r="S30" s="630"/>
      <c r="T30" s="630"/>
      <c r="U30" s="630"/>
      <c r="V30" s="630"/>
      <c r="W30" s="630"/>
      <c r="X30" s="630"/>
    </row>
    <row r="31" spans="3:43" s="903" customFormat="1" ht="15" x14ac:dyDescent="0.25">
      <c r="C31" s="1084"/>
      <c r="D31" s="630"/>
      <c r="E31" s="630"/>
      <c r="F31" s="630"/>
      <c r="G31" s="630"/>
      <c r="H31" s="630"/>
      <c r="I31" s="630"/>
      <c r="J31" s="630"/>
      <c r="K31" s="630"/>
      <c r="L31" s="630"/>
      <c r="M31" s="630"/>
      <c r="N31" s="630"/>
      <c r="O31" s="630"/>
      <c r="P31" s="630"/>
      <c r="Q31" s="43"/>
      <c r="R31" s="43"/>
      <c r="S31" s="630"/>
      <c r="T31" s="630"/>
      <c r="U31" s="630"/>
      <c r="V31" s="630"/>
      <c r="W31" s="630"/>
      <c r="X31" s="630"/>
    </row>
    <row r="32" spans="3:43" s="903" customFormat="1" ht="15" x14ac:dyDescent="0.25">
      <c r="C32" s="1084"/>
      <c r="D32" s="630"/>
      <c r="E32" s="630"/>
      <c r="F32" s="630"/>
      <c r="G32" s="630"/>
      <c r="H32" s="630"/>
      <c r="I32" s="630"/>
      <c r="J32" s="630"/>
      <c r="K32" s="630"/>
      <c r="L32" s="630"/>
      <c r="M32" s="630"/>
      <c r="N32" s="630"/>
      <c r="O32" s="630"/>
      <c r="P32" s="630"/>
      <c r="Q32" s="43"/>
      <c r="R32" s="43"/>
      <c r="S32" s="630"/>
      <c r="T32" s="630"/>
      <c r="U32" s="630"/>
      <c r="V32" s="630"/>
      <c r="W32" s="630"/>
      <c r="X32" s="630"/>
    </row>
    <row r="33" spans="3:24" s="903" customFormat="1" ht="15" x14ac:dyDescent="0.25">
      <c r="C33" s="1084"/>
      <c r="D33" s="630"/>
      <c r="E33" s="630"/>
      <c r="F33" s="630"/>
      <c r="G33" s="630"/>
      <c r="H33" s="630"/>
      <c r="I33" s="630"/>
      <c r="J33" s="630"/>
      <c r="K33" s="630"/>
      <c r="L33" s="630"/>
      <c r="M33" s="630"/>
      <c r="N33" s="630"/>
      <c r="O33" s="630"/>
      <c r="P33" s="630"/>
      <c r="Q33" s="43"/>
      <c r="R33" s="43"/>
      <c r="S33" s="630"/>
      <c r="T33" s="630"/>
      <c r="U33" s="630"/>
      <c r="V33" s="630"/>
      <c r="W33" s="630"/>
      <c r="X33" s="630"/>
    </row>
    <row r="34" spans="3:24" s="903" customFormat="1" ht="15" x14ac:dyDescent="0.25">
      <c r="C34" s="1084"/>
      <c r="D34" s="630"/>
      <c r="E34" s="630"/>
      <c r="F34" s="630"/>
      <c r="G34" s="630"/>
      <c r="H34" s="630"/>
      <c r="I34" s="630"/>
      <c r="J34" s="630"/>
      <c r="K34" s="630"/>
      <c r="L34" s="630"/>
      <c r="M34" s="630"/>
      <c r="N34" s="630"/>
      <c r="O34" s="630"/>
      <c r="P34" s="630"/>
      <c r="Q34" s="43"/>
      <c r="R34" s="43"/>
      <c r="S34" s="630"/>
      <c r="T34" s="630"/>
      <c r="U34" s="630"/>
      <c r="V34" s="630"/>
      <c r="W34" s="630"/>
      <c r="X34" s="630"/>
    </row>
    <row r="35" spans="3:24" s="903" customFormat="1" ht="15" x14ac:dyDescent="0.25">
      <c r="C35" s="1084"/>
      <c r="D35" s="630"/>
      <c r="E35" s="630"/>
      <c r="F35" s="630"/>
      <c r="G35" s="630"/>
      <c r="H35" s="630"/>
      <c r="I35" s="630"/>
      <c r="J35" s="630"/>
      <c r="K35" s="630"/>
      <c r="L35" s="630"/>
      <c r="M35" s="630"/>
      <c r="N35" s="630"/>
      <c r="O35" s="630"/>
      <c r="P35" s="630"/>
      <c r="Q35" s="43"/>
      <c r="R35" s="43"/>
      <c r="S35" s="630"/>
      <c r="T35" s="630"/>
      <c r="U35" s="630"/>
      <c r="V35" s="630"/>
      <c r="W35" s="630"/>
      <c r="X35" s="630"/>
    </row>
    <row r="36" spans="3:24" s="903" customFormat="1" ht="15" x14ac:dyDescent="0.25">
      <c r="C36" s="1084"/>
      <c r="D36" s="630"/>
      <c r="E36" s="630"/>
      <c r="F36" s="630"/>
      <c r="G36" s="630"/>
      <c r="H36" s="630"/>
      <c r="I36" s="630"/>
      <c r="J36" s="630"/>
      <c r="K36" s="630"/>
      <c r="L36" s="630"/>
      <c r="M36" s="630"/>
      <c r="N36" s="630"/>
      <c r="O36" s="630"/>
      <c r="P36" s="630"/>
      <c r="Q36" s="43"/>
      <c r="R36" s="43"/>
      <c r="S36" s="630"/>
      <c r="T36" s="630"/>
      <c r="U36" s="630"/>
      <c r="V36" s="630"/>
      <c r="W36" s="630"/>
      <c r="X36" s="630"/>
    </row>
    <row r="37" spans="3:24" s="903" customFormat="1" ht="15" x14ac:dyDescent="0.25">
      <c r="C37" s="1084"/>
      <c r="D37" s="630"/>
      <c r="E37" s="630"/>
      <c r="F37" s="630"/>
      <c r="G37" s="630"/>
      <c r="H37" s="630"/>
      <c r="I37" s="630"/>
      <c r="J37" s="630"/>
      <c r="K37" s="630"/>
      <c r="L37" s="630"/>
      <c r="M37" s="630"/>
      <c r="N37" s="630"/>
      <c r="O37" s="630"/>
      <c r="P37" s="630"/>
      <c r="Q37" s="43"/>
      <c r="R37" s="43"/>
      <c r="S37" s="630"/>
      <c r="T37" s="630"/>
      <c r="U37" s="630"/>
      <c r="V37" s="630"/>
      <c r="W37" s="630"/>
      <c r="X37" s="630"/>
    </row>
    <row r="38" spans="3:24" s="903" customFormat="1" ht="15" x14ac:dyDescent="0.25">
      <c r="C38" s="1084"/>
      <c r="D38" s="630"/>
      <c r="E38" s="630"/>
      <c r="F38" s="630"/>
      <c r="G38" s="630"/>
      <c r="H38" s="630"/>
      <c r="I38" s="630"/>
      <c r="J38" s="630"/>
      <c r="K38" s="630"/>
      <c r="L38" s="630"/>
      <c r="M38" s="630"/>
      <c r="N38" s="630"/>
      <c r="O38" s="630"/>
      <c r="P38" s="630"/>
      <c r="Q38" s="43"/>
      <c r="R38" s="43"/>
      <c r="S38" s="630"/>
      <c r="T38" s="630"/>
      <c r="U38" s="630"/>
      <c r="V38" s="630"/>
      <c r="W38" s="630"/>
      <c r="X38" s="630"/>
    </row>
    <row r="39" spans="3:24" s="903" customFormat="1" ht="15" x14ac:dyDescent="0.25">
      <c r="C39" s="1084"/>
      <c r="D39" s="630"/>
      <c r="E39" s="630"/>
      <c r="F39" s="630"/>
      <c r="G39" s="630"/>
      <c r="H39" s="630"/>
      <c r="I39" s="630"/>
      <c r="J39" s="630"/>
      <c r="K39" s="630"/>
      <c r="L39" s="630"/>
      <c r="M39" s="630"/>
      <c r="N39" s="630"/>
      <c r="O39" s="630"/>
      <c r="P39" s="630"/>
      <c r="Q39" s="43"/>
      <c r="R39" s="43"/>
      <c r="S39" s="630"/>
      <c r="T39" s="630"/>
      <c r="U39" s="630"/>
      <c r="V39" s="630"/>
      <c r="W39" s="630"/>
      <c r="X39" s="630"/>
    </row>
    <row r="40" spans="3:24" s="903" customFormat="1" ht="15" x14ac:dyDescent="0.25">
      <c r="C40" s="1084"/>
      <c r="D40" s="630"/>
      <c r="E40" s="630"/>
      <c r="F40" s="630"/>
      <c r="G40" s="630"/>
      <c r="H40" s="630"/>
      <c r="I40" s="630"/>
      <c r="J40" s="630"/>
      <c r="K40" s="630"/>
      <c r="L40" s="630"/>
      <c r="M40" s="630"/>
      <c r="N40" s="630"/>
      <c r="O40" s="630"/>
      <c r="P40" s="630"/>
      <c r="Q40" s="43"/>
      <c r="R40" s="43"/>
      <c r="S40" s="630"/>
      <c r="T40" s="630"/>
      <c r="U40" s="630"/>
      <c r="V40" s="630"/>
      <c r="W40" s="630"/>
      <c r="X40" s="630"/>
    </row>
    <row r="41" spans="3:24" s="903" customFormat="1" ht="15" x14ac:dyDescent="0.25">
      <c r="C41" s="1084"/>
      <c r="D41" s="630"/>
      <c r="E41" s="630"/>
      <c r="F41" s="630"/>
      <c r="G41" s="630"/>
      <c r="H41" s="630"/>
      <c r="I41" s="630"/>
      <c r="J41" s="630"/>
      <c r="K41" s="630"/>
      <c r="L41" s="630"/>
      <c r="M41" s="630"/>
      <c r="N41" s="630"/>
      <c r="O41" s="630"/>
      <c r="P41" s="630"/>
      <c r="Q41" s="43"/>
      <c r="R41" s="43"/>
      <c r="S41" s="630"/>
      <c r="T41" s="630"/>
      <c r="U41" s="630"/>
      <c r="V41" s="630"/>
      <c r="W41" s="630"/>
      <c r="X41" s="630"/>
    </row>
    <row r="42" spans="3:24" s="903" customFormat="1" ht="15" x14ac:dyDescent="0.25">
      <c r="C42" s="1084"/>
      <c r="D42" s="630"/>
      <c r="E42" s="630"/>
      <c r="F42" s="630"/>
      <c r="G42" s="630"/>
      <c r="H42" s="630"/>
      <c r="I42" s="630"/>
      <c r="J42" s="630"/>
      <c r="K42" s="630"/>
      <c r="L42" s="630"/>
      <c r="M42" s="630"/>
      <c r="N42" s="630"/>
      <c r="O42" s="630"/>
      <c r="P42" s="630"/>
      <c r="Q42" s="43"/>
      <c r="R42" s="43"/>
      <c r="S42" s="630"/>
      <c r="T42" s="630"/>
      <c r="U42" s="630"/>
      <c r="V42" s="630"/>
      <c r="W42" s="630"/>
      <c r="X42" s="630"/>
    </row>
    <row r="43" spans="3:24" s="903" customFormat="1" ht="15" x14ac:dyDescent="0.25">
      <c r="C43" s="44" t="s">
        <v>6042</v>
      </c>
      <c r="D43" s="630"/>
      <c r="E43" s="630"/>
      <c r="F43" s="630"/>
      <c r="G43" s="630"/>
      <c r="H43" s="630"/>
      <c r="I43" s="630"/>
      <c r="J43" s="630"/>
      <c r="K43" s="630"/>
      <c r="L43" s="630"/>
      <c r="M43" s="630"/>
      <c r="N43" s="630"/>
      <c r="O43" s="630"/>
      <c r="P43" s="630"/>
      <c r="Q43" s="43"/>
      <c r="R43" s="43"/>
      <c r="S43" s="630"/>
      <c r="T43" s="630"/>
      <c r="U43" s="630"/>
      <c r="V43" s="630"/>
      <c r="W43" s="630"/>
      <c r="X43" s="630"/>
    </row>
    <row r="46" spans="3:24" ht="15" customHeight="1" x14ac:dyDescent="0.2">
      <c r="F46" s="44"/>
      <c r="G46" s="44"/>
      <c r="H46" s="44"/>
      <c r="I46" s="44"/>
      <c r="J46" s="1123"/>
    </row>
    <row r="47" spans="3:24" ht="34.5" customHeight="1" x14ac:dyDescent="0.2">
      <c r="C47" s="2348" t="s">
        <v>1748</v>
      </c>
      <c r="D47" s="2348"/>
      <c r="E47" s="2348"/>
      <c r="F47" s="2348"/>
      <c r="G47" s="2348"/>
      <c r="H47" s="2348"/>
      <c r="I47" s="2348"/>
      <c r="J47" s="2348"/>
      <c r="K47" s="2348"/>
      <c r="L47" s="2348"/>
      <c r="M47" s="2348"/>
    </row>
    <row r="72" spans="3:3" ht="12.75" x14ac:dyDescent="0.2">
      <c r="C72" s="44" t="s">
        <v>6042</v>
      </c>
    </row>
  </sheetData>
  <mergeCells count="32">
    <mergeCell ref="AN12:AO12"/>
    <mergeCell ref="AP12:AQ12"/>
    <mergeCell ref="AD12:AE12"/>
    <mergeCell ref="C1:D1"/>
    <mergeCell ref="A3:B3"/>
    <mergeCell ref="C3:T3"/>
    <mergeCell ref="A4:B4"/>
    <mergeCell ref="C4:T4"/>
    <mergeCell ref="A5:B5"/>
    <mergeCell ref="C5:T5"/>
    <mergeCell ref="C11:C12"/>
    <mergeCell ref="D11:E12"/>
    <mergeCell ref="Q12:R12"/>
    <mergeCell ref="S12:T12"/>
    <mergeCell ref="G12:H12"/>
    <mergeCell ref="A6:B6"/>
    <mergeCell ref="C6:T6"/>
    <mergeCell ref="C10:AP10"/>
    <mergeCell ref="G11:J11"/>
    <mergeCell ref="L11:O11"/>
    <mergeCell ref="Q11:AA11"/>
    <mergeCell ref="AD11:AQ11"/>
    <mergeCell ref="AL12:AM12"/>
    <mergeCell ref="C47:M47"/>
    <mergeCell ref="U12:V12"/>
    <mergeCell ref="W12:X12"/>
    <mergeCell ref="AA12:AB12"/>
    <mergeCell ref="I12:J12"/>
    <mergeCell ref="Y12:Z12"/>
    <mergeCell ref="AF12:AG12"/>
    <mergeCell ref="AH12:AI12"/>
    <mergeCell ref="AJ12:AK12"/>
  </mergeCells>
  <hyperlinks>
    <hyperlink ref="A1" location="'ODS 6.'!A1" display="REGRESAR"/>
    <hyperlink ref="C1" location="'Metadato 6.1.1'!A1" display="VER METADATO"/>
  </hyperlinks>
  <pageMargins left="0.7" right="0.7" top="0.75" bottom="0.75" header="0.3" footer="0.3"/>
  <pageSetup orientation="portrait" horizontalDpi="4294967293" r:id="rId1"/>
  <drawing r:id="rId2"/>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4">
    <tabColor theme="0" tint="-0.499984740745262"/>
  </sheetPr>
  <dimension ref="A1:F44"/>
  <sheetViews>
    <sheetView showGridLines="0" zoomScaleNormal="100" zoomScaleSheetLayoutView="90" workbookViewId="0">
      <pane ySplit="1" topLeftCell="A2" activePane="bottomLeft" state="frozen"/>
      <selection activeCell="C24" sqref="C24"/>
      <selection pane="bottomLeft" activeCell="B1" sqref="B1"/>
    </sheetView>
  </sheetViews>
  <sheetFormatPr baseColWidth="10" defaultColWidth="11.42578125" defaultRowHeight="11.25" x14ac:dyDescent="0.2"/>
  <cols>
    <col min="1" max="1" width="12.28515625" style="26" customWidth="1"/>
    <col min="2" max="2" width="26.42578125" style="26" customWidth="1"/>
    <col min="3" max="3" width="10.5703125" style="26" bestFit="1" customWidth="1"/>
    <col min="4" max="4" width="85.7109375" style="26" customWidth="1"/>
    <col min="5" max="5" width="9.85546875" style="26" customWidth="1"/>
    <col min="6" max="6" width="7.140625" style="26" customWidth="1"/>
    <col min="7" max="7" width="11.5703125" style="26" customWidth="1"/>
    <col min="8" max="8" width="9.85546875" style="26" customWidth="1"/>
    <col min="9" max="9" width="1.140625" style="26" customWidth="1"/>
    <col min="10" max="10" width="9.85546875" style="26" customWidth="1"/>
    <col min="11" max="11" width="10.28515625" style="26" customWidth="1"/>
    <col min="12" max="12" width="10.140625" style="26" customWidth="1"/>
    <col min="13" max="13" width="10" style="26" customWidth="1"/>
    <col min="14" max="14" width="1.140625" style="26" customWidth="1"/>
    <col min="15" max="15" width="10.140625" style="26" customWidth="1"/>
    <col min="16" max="16" width="9.5703125" style="26" customWidth="1"/>
    <col min="17" max="17" width="8.85546875" style="26" customWidth="1"/>
    <col min="18" max="19" width="10.140625" style="26" customWidth="1"/>
    <col min="20" max="20" width="11.5703125" style="26" bestFit="1" customWidth="1"/>
    <col min="21" max="21" width="10.28515625" style="26" customWidth="1"/>
    <col min="22" max="22" width="10" style="26" customWidth="1"/>
    <col min="23" max="23" width="8.85546875" style="26" customWidth="1"/>
    <col min="24" max="24" width="9.28515625" style="26" customWidth="1"/>
    <col min="25" max="25" width="9.7109375" style="26" customWidth="1"/>
    <col min="26" max="26" width="10.140625" style="26" customWidth="1"/>
    <col min="27" max="27" width="1.85546875" style="26" customWidth="1"/>
    <col min="28" max="28" width="9.42578125" style="26" customWidth="1"/>
    <col min="29" max="29" width="9.85546875" style="26" customWidth="1"/>
    <col min="30" max="31" width="9.28515625" style="26" customWidth="1"/>
    <col min="32" max="32" width="8.42578125" style="26" customWidth="1"/>
    <col min="33" max="33" width="9.140625" style="26" customWidth="1"/>
    <col min="34" max="34" width="10.140625" style="26" customWidth="1"/>
    <col min="35" max="35" width="9.7109375" style="26" customWidth="1"/>
    <col min="36"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767</v>
      </c>
    </row>
    <row r="4" spans="1:6" ht="36" customHeight="1" x14ac:dyDescent="0.2">
      <c r="A4" s="93"/>
      <c r="B4" s="2082" t="s">
        <v>856</v>
      </c>
      <c r="C4" s="2082"/>
      <c r="D4" s="49" t="s">
        <v>33</v>
      </c>
    </row>
    <row r="5" spans="1:6" ht="30" x14ac:dyDescent="0.2">
      <c r="B5" s="2082" t="s">
        <v>769</v>
      </c>
      <c r="C5" s="2082"/>
      <c r="D5" s="49" t="s">
        <v>171</v>
      </c>
    </row>
    <row r="6" spans="1:6" ht="15" x14ac:dyDescent="0.2">
      <c r="B6" s="2082" t="s">
        <v>770</v>
      </c>
      <c r="C6" s="2082"/>
      <c r="D6" s="50" t="s">
        <v>271</v>
      </c>
    </row>
    <row r="7" spans="1:6" ht="30" x14ac:dyDescent="0.2">
      <c r="B7" s="2083" t="s">
        <v>771</v>
      </c>
      <c r="C7" s="2083"/>
      <c r="D7" s="94" t="s">
        <v>272</v>
      </c>
    </row>
    <row r="8" spans="1:6" s="903" customFormat="1" ht="15" x14ac:dyDescent="0.2">
      <c r="B8" s="2083" t="s">
        <v>4617</v>
      </c>
      <c r="C8" s="2083"/>
      <c r="D8" s="1285" t="s">
        <v>4698</v>
      </c>
    </row>
    <row r="9" spans="1:6" ht="15" x14ac:dyDescent="0.25">
      <c r="B9" s="52"/>
      <c r="C9" s="52"/>
      <c r="D9" s="52"/>
    </row>
    <row r="10" spans="1:6" ht="23.25" customHeight="1" x14ac:dyDescent="0.2">
      <c r="B10" s="2081" t="s">
        <v>772</v>
      </c>
      <c r="C10" s="2081"/>
      <c r="D10" s="2081"/>
    </row>
    <row r="11" spans="1:6" ht="15" x14ac:dyDescent="0.2">
      <c r="B11" s="2093" t="s">
        <v>773</v>
      </c>
      <c r="C11" s="2094"/>
      <c r="D11" s="49" t="s">
        <v>841</v>
      </c>
    </row>
    <row r="12" spans="1:6" ht="19.5" customHeight="1" x14ac:dyDescent="0.2">
      <c r="B12" s="2095" t="s">
        <v>775</v>
      </c>
      <c r="C12" s="2095"/>
      <c r="D12" s="161" t="s">
        <v>1747</v>
      </c>
    </row>
    <row r="13" spans="1:6" ht="15" x14ac:dyDescent="0.2">
      <c r="B13" s="2082" t="s">
        <v>776</v>
      </c>
      <c r="C13" s="2082"/>
      <c r="D13" s="54" t="s">
        <v>1716</v>
      </c>
    </row>
    <row r="14" spans="1:6" ht="15" x14ac:dyDescent="0.2">
      <c r="B14" s="2082" t="s">
        <v>777</v>
      </c>
      <c r="C14" s="2096"/>
      <c r="D14" s="54" t="s">
        <v>22</v>
      </c>
    </row>
    <row r="15" spans="1:6" ht="409.5" x14ac:dyDescent="0.2">
      <c r="B15" s="2082" t="s">
        <v>778</v>
      </c>
      <c r="C15" s="2082"/>
      <c r="D15" s="56" t="s">
        <v>1749</v>
      </c>
    </row>
    <row r="16" spans="1:6" ht="137.25" customHeight="1" x14ac:dyDescent="0.25">
      <c r="B16" s="2082" t="s">
        <v>779</v>
      </c>
      <c r="C16" s="2082"/>
      <c r="D16" s="145" t="s">
        <v>4529</v>
      </c>
    </row>
    <row r="17" spans="2:4" ht="15" x14ac:dyDescent="0.25">
      <c r="B17" s="2082" t="s">
        <v>780</v>
      </c>
      <c r="C17" s="2082"/>
      <c r="D17" s="143" t="s">
        <v>857</v>
      </c>
    </row>
    <row r="18" spans="2:4" ht="45" x14ac:dyDescent="0.2">
      <c r="B18" s="2083" t="s">
        <v>782</v>
      </c>
      <c r="C18" s="2083"/>
      <c r="D18" s="49" t="s">
        <v>1750</v>
      </c>
    </row>
    <row r="19" spans="2:4" ht="30" x14ac:dyDescent="0.2">
      <c r="B19" s="2084" t="s">
        <v>783</v>
      </c>
      <c r="C19" s="2085"/>
      <c r="D19" s="57" t="s">
        <v>4530</v>
      </c>
    </row>
    <row r="20" spans="2:4" ht="15" x14ac:dyDescent="0.25">
      <c r="B20" s="2082" t="s">
        <v>784</v>
      </c>
      <c r="C20" s="2082"/>
      <c r="D20" s="145" t="s">
        <v>824</v>
      </c>
    </row>
    <row r="21" spans="2:4" ht="15" x14ac:dyDescent="0.2">
      <c r="B21" s="2086" t="s">
        <v>786</v>
      </c>
      <c r="C21" s="58" t="s">
        <v>787</v>
      </c>
      <c r="D21" s="49" t="s">
        <v>1455</v>
      </c>
    </row>
    <row r="22" spans="2:4" ht="15" x14ac:dyDescent="0.25">
      <c r="B22" s="2087"/>
      <c r="C22" s="59" t="s">
        <v>789</v>
      </c>
      <c r="D22" s="143" t="s">
        <v>1751</v>
      </c>
    </row>
    <row r="23" spans="2:4" ht="15" x14ac:dyDescent="0.25">
      <c r="B23" s="2088" t="s">
        <v>791</v>
      </c>
      <c r="C23" s="2088"/>
      <c r="D23" s="143" t="s">
        <v>827</v>
      </c>
    </row>
    <row r="24" spans="2:4" ht="15" x14ac:dyDescent="0.25">
      <c r="B24" s="2088" t="s">
        <v>793</v>
      </c>
      <c r="C24" s="2088"/>
      <c r="D24" s="146" t="s">
        <v>808</v>
      </c>
    </row>
    <row r="25" spans="2:4" ht="15" x14ac:dyDescent="0.2">
      <c r="B25" s="2082" t="s">
        <v>795</v>
      </c>
      <c r="C25" s="2082"/>
      <c r="D25" s="57" t="s">
        <v>17</v>
      </c>
    </row>
    <row r="26" spans="2:4" ht="15" x14ac:dyDescent="0.25">
      <c r="B26" s="2083" t="s">
        <v>797</v>
      </c>
      <c r="C26" s="2083"/>
      <c r="D26" s="146" t="s">
        <v>798</v>
      </c>
    </row>
    <row r="27" spans="2:4" ht="210" x14ac:dyDescent="0.2">
      <c r="B27" s="2089" t="s">
        <v>799</v>
      </c>
      <c r="C27" s="2090"/>
      <c r="D27" s="49" t="s">
        <v>1752</v>
      </c>
    </row>
    <row r="28" spans="2:4" ht="150" x14ac:dyDescent="0.25">
      <c r="B28" s="62" t="s">
        <v>800</v>
      </c>
      <c r="C28" s="63"/>
      <c r="D28" s="143" t="s">
        <v>1753</v>
      </c>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5">
      <c r="B32" s="2079" t="s">
        <v>803</v>
      </c>
      <c r="C32" s="2080"/>
      <c r="D32" s="146" t="s">
        <v>804</v>
      </c>
    </row>
    <row r="33" spans="2:4" ht="15" x14ac:dyDescent="0.25">
      <c r="B33" s="2079" t="s">
        <v>805</v>
      </c>
      <c r="C33" s="2080"/>
      <c r="D33" s="146" t="s">
        <v>1620</v>
      </c>
    </row>
    <row r="34" spans="2:4" ht="15" x14ac:dyDescent="0.25">
      <c r="B34" s="2079" t="s">
        <v>807</v>
      </c>
      <c r="C34" s="2080"/>
      <c r="D34" s="146" t="s">
        <v>808</v>
      </c>
    </row>
    <row r="35" spans="2:4" ht="15" x14ac:dyDescent="0.25">
      <c r="B35" s="2079" t="s">
        <v>809</v>
      </c>
      <c r="C35" s="2080"/>
      <c r="D35" s="146" t="s">
        <v>1754</v>
      </c>
    </row>
    <row r="36" spans="2:4" ht="15" x14ac:dyDescent="0.25">
      <c r="B36" s="2079" t="s">
        <v>811</v>
      </c>
      <c r="C36" s="2080"/>
      <c r="D36" s="146" t="s">
        <v>812</v>
      </c>
    </row>
    <row r="39" spans="2:4" ht="15" x14ac:dyDescent="0.2">
      <c r="B39" s="2081" t="s">
        <v>802</v>
      </c>
      <c r="C39" s="2081"/>
      <c r="D39" s="2081"/>
    </row>
    <row r="40" spans="2:4" ht="15" x14ac:dyDescent="0.25">
      <c r="B40" s="2079" t="s">
        <v>803</v>
      </c>
      <c r="C40" s="2080"/>
      <c r="D40" s="146" t="s">
        <v>1755</v>
      </c>
    </row>
    <row r="41" spans="2:4" ht="15" x14ac:dyDescent="0.25">
      <c r="B41" s="2079" t="s">
        <v>805</v>
      </c>
      <c r="C41" s="2080"/>
      <c r="D41" s="146" t="s">
        <v>1756</v>
      </c>
    </row>
    <row r="42" spans="2:4" ht="15" x14ac:dyDescent="0.25">
      <c r="B42" s="2079" t="s">
        <v>807</v>
      </c>
      <c r="C42" s="2080"/>
      <c r="D42" s="146" t="s">
        <v>1757</v>
      </c>
    </row>
    <row r="43" spans="2:4" ht="15" x14ac:dyDescent="0.25">
      <c r="B43" s="2079" t="s">
        <v>809</v>
      </c>
      <c r="C43" s="2080"/>
      <c r="D43" s="146" t="s">
        <v>1758</v>
      </c>
    </row>
    <row r="44" spans="2:4" ht="15" x14ac:dyDescent="0.25">
      <c r="B44" s="2079" t="s">
        <v>811</v>
      </c>
      <c r="C44" s="2080"/>
      <c r="D44" s="146" t="s">
        <v>1759</v>
      </c>
    </row>
  </sheetData>
  <mergeCells count="36">
    <mergeCell ref="B10:D10"/>
    <mergeCell ref="B3:D3"/>
    <mergeCell ref="B4:C4"/>
    <mergeCell ref="B5:C5"/>
    <mergeCell ref="B6:C6"/>
    <mergeCell ref="B7:C7"/>
    <mergeCell ref="B8:C8"/>
    <mergeCell ref="B23:C23"/>
    <mergeCell ref="B11:C11"/>
    <mergeCell ref="B12:C12"/>
    <mergeCell ref="B13:C13"/>
    <mergeCell ref="B14:C14"/>
    <mergeCell ref="B15:C15"/>
    <mergeCell ref="B16:C16"/>
    <mergeCell ref="B17:C17"/>
    <mergeCell ref="B18:C18"/>
    <mergeCell ref="B19:C19"/>
    <mergeCell ref="B20:C20"/>
    <mergeCell ref="B21:B22"/>
    <mergeCell ref="B39:D39"/>
    <mergeCell ref="B24:C24"/>
    <mergeCell ref="B25:C25"/>
    <mergeCell ref="B26:C26"/>
    <mergeCell ref="B27:C27"/>
    <mergeCell ref="B29:C29"/>
    <mergeCell ref="B31:D31"/>
    <mergeCell ref="B32:C32"/>
    <mergeCell ref="B33:C33"/>
    <mergeCell ref="B34:C34"/>
    <mergeCell ref="B35:C35"/>
    <mergeCell ref="B36:C36"/>
    <mergeCell ref="B40:C40"/>
    <mergeCell ref="B41:C41"/>
    <mergeCell ref="B42:C42"/>
    <mergeCell ref="B43:C43"/>
    <mergeCell ref="B44:C44"/>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6.1.1'!A1" display="REGRESAR"/>
    <hyperlink ref="D8" r:id="rId1"/>
  </hyperlinks>
  <pageMargins left="0.7" right="0.7" top="0.75" bottom="0.75" header="0.3" footer="0.3"/>
  <pageSetup orientation="portrait" horizontalDpi="4294967293" r:id="rId2"/>
  <drawing r:id="rId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5"/>
  <dimension ref="A1:S55"/>
  <sheetViews>
    <sheetView showGridLines="0" workbookViewId="0">
      <pane ySplit="1" topLeftCell="A5" activePane="bottomLeft" state="frozen"/>
      <selection activeCell="B1" sqref="B1"/>
      <selection pane="bottomLeft" activeCell="C9" sqref="C9:N9"/>
    </sheetView>
  </sheetViews>
  <sheetFormatPr baseColWidth="10" defaultColWidth="11.42578125" defaultRowHeight="11.25" x14ac:dyDescent="0.2"/>
  <cols>
    <col min="1" max="2" width="15.5703125" style="26" customWidth="1"/>
    <col min="3" max="3" width="6.28515625" style="26" customWidth="1"/>
    <col min="4" max="4" width="6.85546875" style="165" customWidth="1"/>
    <col min="5" max="5" width="2.42578125" style="26" customWidth="1"/>
    <col min="6" max="6" width="9.28515625" style="26" customWidth="1"/>
    <col min="7" max="7" width="11.42578125" style="26"/>
    <col min="8" max="8" width="2" style="26" customWidth="1"/>
    <col min="9" max="13" width="11.42578125" style="26"/>
    <col min="14" max="14" width="10.140625" style="26" customWidth="1"/>
    <col min="15" max="16384" width="11.42578125" style="26"/>
  </cols>
  <sheetData>
    <row r="1" spans="1:19" ht="15" x14ac:dyDescent="0.25">
      <c r="A1" s="25" t="s">
        <v>730</v>
      </c>
      <c r="C1" s="2077" t="s">
        <v>830</v>
      </c>
      <c r="D1" s="2077"/>
      <c r="E1" s="2077"/>
    </row>
    <row r="3" spans="1:19" s="165" customFormat="1" ht="15" x14ac:dyDescent="0.2">
      <c r="A3" s="2350" t="s">
        <v>732</v>
      </c>
      <c r="B3" s="2350"/>
      <c r="C3" s="2350" t="s">
        <v>1714</v>
      </c>
      <c r="D3" s="2352"/>
      <c r="E3" s="2352"/>
      <c r="F3" s="2352"/>
      <c r="G3" s="2352"/>
      <c r="H3" s="2352"/>
      <c r="I3" s="2352"/>
      <c r="J3" s="2352"/>
      <c r="K3" s="2352"/>
      <c r="L3" s="2352"/>
      <c r="M3" s="2352"/>
      <c r="N3" s="2352"/>
      <c r="O3" s="2352"/>
      <c r="P3" s="2352"/>
      <c r="Q3" s="2352"/>
      <c r="R3" s="2352"/>
      <c r="S3" s="2352"/>
    </row>
    <row r="4" spans="1:19" s="165" customFormat="1" ht="30" customHeight="1" x14ac:dyDescent="0.2">
      <c r="A4" s="2350" t="s">
        <v>733</v>
      </c>
      <c r="B4" s="2352"/>
      <c r="C4" s="2350" t="s">
        <v>1760</v>
      </c>
      <c r="D4" s="2352"/>
      <c r="E4" s="2352"/>
      <c r="F4" s="2352"/>
      <c r="G4" s="2352"/>
      <c r="H4" s="2352"/>
      <c r="I4" s="2352"/>
      <c r="J4" s="2352"/>
      <c r="K4" s="2352"/>
      <c r="L4" s="2352"/>
      <c r="M4" s="2352"/>
      <c r="N4" s="2352"/>
      <c r="O4" s="2352"/>
      <c r="P4" s="2352"/>
      <c r="Q4" s="2352"/>
      <c r="R4" s="2352"/>
      <c r="S4" s="2352"/>
    </row>
    <row r="5" spans="1:19" ht="15" x14ac:dyDescent="0.2">
      <c r="A5" s="2350" t="s">
        <v>735</v>
      </c>
      <c r="B5" s="2352"/>
      <c r="C5" s="2350" t="s">
        <v>1761</v>
      </c>
      <c r="D5" s="2352"/>
      <c r="E5" s="2352"/>
      <c r="F5" s="2352"/>
      <c r="G5" s="2352"/>
      <c r="H5" s="2352"/>
      <c r="I5" s="2352"/>
      <c r="J5" s="2352"/>
      <c r="K5" s="2352"/>
      <c r="L5" s="2352"/>
      <c r="M5" s="2352"/>
      <c r="N5" s="2352"/>
      <c r="O5" s="2352"/>
      <c r="P5" s="2352"/>
      <c r="Q5" s="2352"/>
      <c r="R5" s="2352"/>
      <c r="S5" s="2352"/>
    </row>
    <row r="6" spans="1:19" ht="15" x14ac:dyDescent="0.2">
      <c r="A6" s="2350" t="s">
        <v>815</v>
      </c>
      <c r="B6" s="2352"/>
      <c r="C6" s="2350" t="s">
        <v>4502</v>
      </c>
      <c r="D6" s="2350"/>
      <c r="E6" s="2350"/>
      <c r="F6" s="2350"/>
      <c r="G6" s="2350"/>
      <c r="H6" s="2350"/>
      <c r="I6" s="2350"/>
      <c r="J6" s="2350"/>
      <c r="K6" s="2350"/>
      <c r="L6" s="2350"/>
      <c r="M6" s="2350"/>
      <c r="N6" s="2350"/>
      <c r="O6" s="2350"/>
      <c r="P6" s="2350"/>
      <c r="Q6" s="2350"/>
      <c r="R6" s="2350"/>
      <c r="S6" s="2350"/>
    </row>
    <row r="9" spans="1:19" ht="33.75" customHeight="1" x14ac:dyDescent="0.2">
      <c r="C9" s="2115" t="s">
        <v>4502</v>
      </c>
      <c r="D9" s="2115"/>
      <c r="E9" s="2115"/>
      <c r="F9" s="2115"/>
      <c r="G9" s="2115"/>
      <c r="H9" s="2115"/>
      <c r="I9" s="2115"/>
      <c r="J9" s="2115"/>
      <c r="K9" s="2115"/>
      <c r="L9" s="2115"/>
      <c r="M9" s="2115"/>
      <c r="N9" s="2115"/>
    </row>
    <row r="10" spans="1:19" ht="22.5" customHeight="1" x14ac:dyDescent="0.2">
      <c r="C10" s="2112" t="s">
        <v>739</v>
      </c>
      <c r="D10" s="2112" t="s">
        <v>740</v>
      </c>
      <c r="E10" s="1851"/>
      <c r="F10" s="2070" t="s">
        <v>742</v>
      </c>
      <c r="G10" s="2070"/>
      <c r="H10" s="1847"/>
      <c r="I10" s="2070" t="s">
        <v>743</v>
      </c>
      <c r="J10" s="2070"/>
      <c r="K10" s="2070"/>
      <c r="L10" s="2070"/>
      <c r="M10" s="2070"/>
      <c r="N10" s="2070"/>
    </row>
    <row r="11" spans="1:19" ht="38.25" customHeight="1" x14ac:dyDescent="0.2">
      <c r="C11" s="2117"/>
      <c r="D11" s="2117"/>
      <c r="E11" s="1852"/>
      <c r="F11" s="1852" t="s">
        <v>748</v>
      </c>
      <c r="G11" s="1852" t="s">
        <v>749</v>
      </c>
      <c r="H11" s="1852"/>
      <c r="I11" s="1852" t="s">
        <v>750</v>
      </c>
      <c r="J11" s="1852" t="s">
        <v>751</v>
      </c>
      <c r="K11" s="1852" t="s">
        <v>752</v>
      </c>
      <c r="L11" s="1852" t="s">
        <v>753</v>
      </c>
      <c r="M11" s="78" t="s">
        <v>754</v>
      </c>
      <c r="N11" s="78" t="s">
        <v>755</v>
      </c>
    </row>
    <row r="12" spans="1:19" ht="12.75" x14ac:dyDescent="0.2">
      <c r="C12" s="528">
        <v>2010</v>
      </c>
      <c r="D12" s="529">
        <v>96.919137466901205</v>
      </c>
      <c r="E12" s="903"/>
      <c r="F12" s="529">
        <v>99.031973386985484</v>
      </c>
      <c r="G12" s="529">
        <v>91.261925078136457</v>
      </c>
      <c r="H12" s="903"/>
      <c r="I12" s="529">
        <v>98.954685941542323</v>
      </c>
      <c r="J12" s="529">
        <v>92.321518845138456</v>
      </c>
      <c r="K12" s="529">
        <v>98.193511738477454</v>
      </c>
      <c r="L12" s="529">
        <v>94.44369046140875</v>
      </c>
      <c r="M12" s="529">
        <v>93.916358253145816</v>
      </c>
      <c r="N12" s="529">
        <v>89.777255528389659</v>
      </c>
    </row>
    <row r="13" spans="1:19" ht="12.75" x14ac:dyDescent="0.2">
      <c r="C13" s="530">
        <v>2011</v>
      </c>
      <c r="D13" s="531">
        <v>96.956936607128469</v>
      </c>
      <c r="E13" s="903"/>
      <c r="F13" s="531">
        <v>98.933101143471262</v>
      </c>
      <c r="G13" s="531">
        <v>91.667714083283641</v>
      </c>
      <c r="H13" s="903"/>
      <c r="I13" s="531">
        <v>98.874642650507766</v>
      </c>
      <c r="J13" s="531">
        <v>90.370900382582292</v>
      </c>
      <c r="K13" s="531">
        <v>97.82507177033493</v>
      </c>
      <c r="L13" s="531">
        <v>95.490823176880752</v>
      </c>
      <c r="M13" s="531">
        <v>94.237236282053459</v>
      </c>
      <c r="N13" s="531">
        <v>91.739291883041986</v>
      </c>
    </row>
    <row r="14" spans="1:19" ht="12.75" x14ac:dyDescent="0.2">
      <c r="C14" s="530">
        <v>2012</v>
      </c>
      <c r="D14" s="532">
        <v>97.802723016121121</v>
      </c>
      <c r="E14" s="903"/>
      <c r="F14" s="532">
        <v>99.484597147647293</v>
      </c>
      <c r="G14" s="532">
        <v>93.306724391328345</v>
      </c>
      <c r="H14" s="903"/>
      <c r="I14" s="532">
        <v>99.236672726784974</v>
      </c>
      <c r="J14" s="532">
        <v>93.411331638050413</v>
      </c>
      <c r="K14" s="532">
        <v>98.336635748043932</v>
      </c>
      <c r="L14" s="532">
        <v>96.878034015237176</v>
      </c>
      <c r="M14" s="532">
        <v>96.392997790798191</v>
      </c>
      <c r="N14" s="532">
        <v>92.64393265933775</v>
      </c>
    </row>
    <row r="15" spans="1:19" ht="12.75" x14ac:dyDescent="0.2">
      <c r="C15" s="530">
        <v>2013</v>
      </c>
      <c r="D15" s="532">
        <v>97.510943368677232</v>
      </c>
      <c r="E15" s="903"/>
      <c r="F15" s="532">
        <v>98.852328253316941</v>
      </c>
      <c r="G15" s="532">
        <v>93.931431489881177</v>
      </c>
      <c r="H15" s="903"/>
      <c r="I15" s="532">
        <v>98.766775899813723</v>
      </c>
      <c r="J15" s="532">
        <v>94.018262003851177</v>
      </c>
      <c r="K15" s="532">
        <v>98.454676917174524</v>
      </c>
      <c r="L15" s="532">
        <v>96.65481980296795</v>
      </c>
      <c r="M15" s="532">
        <v>95.244291043805134</v>
      </c>
      <c r="N15" s="532">
        <v>93.578518011275818</v>
      </c>
    </row>
    <row r="16" spans="1:19" ht="12.75" x14ac:dyDescent="0.2">
      <c r="C16" s="530">
        <v>2014</v>
      </c>
      <c r="D16" s="533">
        <v>98.086921098435113</v>
      </c>
      <c r="E16" s="903"/>
      <c r="F16" s="533">
        <v>99.279526612757735</v>
      </c>
      <c r="G16" s="533">
        <v>94.909375441527885</v>
      </c>
      <c r="H16" s="903"/>
      <c r="I16" s="533">
        <v>99.281662359799981</v>
      </c>
      <c r="J16" s="533">
        <v>94.733297901054897</v>
      </c>
      <c r="K16" s="533">
        <v>98.460885063688139</v>
      </c>
      <c r="L16" s="533">
        <v>96.82934149372123</v>
      </c>
      <c r="M16" s="533">
        <v>95.848486334853888</v>
      </c>
      <c r="N16" s="533">
        <v>95.313051064540673</v>
      </c>
    </row>
    <row r="17" spans="3:14" ht="12.75" x14ac:dyDescent="0.2">
      <c r="C17" s="528">
        <v>2015</v>
      </c>
      <c r="D17" s="534">
        <v>97.966569240623016</v>
      </c>
      <c r="E17" s="903"/>
      <c r="F17" s="534">
        <v>98.929650070900223</v>
      </c>
      <c r="G17" s="534">
        <v>95.405766087918195</v>
      </c>
      <c r="H17" s="903"/>
      <c r="I17" s="534">
        <v>99.150287534670952</v>
      </c>
      <c r="J17" s="534">
        <v>95.852475369289849</v>
      </c>
      <c r="K17" s="534">
        <v>98.351801345118588</v>
      </c>
      <c r="L17" s="534">
        <v>96.615832165337991</v>
      </c>
      <c r="M17" s="534">
        <v>95.61241164092624</v>
      </c>
      <c r="N17" s="534">
        <v>94.356230807368931</v>
      </c>
    </row>
    <row r="18" spans="3:14" ht="12.75" x14ac:dyDescent="0.2">
      <c r="C18" s="528">
        <v>2016</v>
      </c>
      <c r="D18" s="534">
        <v>97.859629977900767</v>
      </c>
      <c r="E18" s="903"/>
      <c r="F18" s="534">
        <v>98.901661388484712</v>
      </c>
      <c r="G18" s="534">
        <v>95.093622434108553</v>
      </c>
      <c r="H18" s="903"/>
      <c r="I18" s="534">
        <v>98.841602091995711</v>
      </c>
      <c r="J18" s="534">
        <v>97.257067209118347</v>
      </c>
      <c r="K18" s="534">
        <v>98.182099264266682</v>
      </c>
      <c r="L18" s="534">
        <v>97.0512593118127</v>
      </c>
      <c r="M18" s="534">
        <v>95.005761969181435</v>
      </c>
      <c r="N18" s="534">
        <v>94.525543727397761</v>
      </c>
    </row>
    <row r="19" spans="3:14" ht="12.75" x14ac:dyDescent="0.2">
      <c r="C19" s="528">
        <v>2017</v>
      </c>
      <c r="D19" s="534">
        <v>97.970667313562572</v>
      </c>
      <c r="E19" s="903"/>
      <c r="F19" s="534">
        <v>98.652782378962542</v>
      </c>
      <c r="G19" s="534">
        <v>96.161903988543003</v>
      </c>
      <c r="H19" s="903"/>
      <c r="I19" s="534">
        <v>98.610837659651807</v>
      </c>
      <c r="J19" s="534">
        <v>97.3626938747379</v>
      </c>
      <c r="K19" s="534">
        <v>96.959529574541676</v>
      </c>
      <c r="L19" s="534">
        <v>97.006756719609882</v>
      </c>
      <c r="M19" s="534">
        <v>96.85344837291197</v>
      </c>
      <c r="N19" s="534">
        <v>96.472519689571726</v>
      </c>
    </row>
    <row r="20" spans="3:14" s="903" customFormat="1" ht="12.75" x14ac:dyDescent="0.2">
      <c r="C20" s="535">
        <v>2018</v>
      </c>
      <c r="D20" s="536">
        <v>98.224104572780831</v>
      </c>
      <c r="E20" s="1058"/>
      <c r="F20" s="536">
        <v>98.998192753497861</v>
      </c>
      <c r="G20" s="536">
        <v>96.176610926362343</v>
      </c>
      <c r="H20" s="1058"/>
      <c r="I20" s="536">
        <v>98.945625336189693</v>
      </c>
      <c r="J20" s="536">
        <v>96.003269672223183</v>
      </c>
      <c r="K20" s="536">
        <v>98.404740510809788</v>
      </c>
      <c r="L20" s="536">
        <v>98.665444005960467</v>
      </c>
      <c r="M20" s="536">
        <v>96.112451083600959</v>
      </c>
      <c r="N20" s="536">
        <v>96.623254877997894</v>
      </c>
    </row>
    <row r="21" spans="3:14" s="903" customFormat="1" ht="15" x14ac:dyDescent="0.25">
      <c r="C21" s="1862" t="s">
        <v>6033</v>
      </c>
      <c r="D21" s="902"/>
      <c r="E21" s="537"/>
      <c r="F21" s="537"/>
      <c r="G21" s="902"/>
      <c r="H21" s="902"/>
      <c r="I21" s="902"/>
      <c r="J21" s="902"/>
      <c r="K21" s="902"/>
      <c r="L21" s="902"/>
    </row>
    <row r="22" spans="3:14" ht="15" x14ac:dyDescent="0.25">
      <c r="C22" s="1090"/>
      <c r="D22" s="902"/>
      <c r="E22" s="537"/>
      <c r="F22" s="537"/>
      <c r="G22" s="902"/>
      <c r="H22" s="902"/>
      <c r="I22" s="902"/>
      <c r="J22" s="902"/>
      <c r="K22" s="902"/>
      <c r="L22" s="902"/>
      <c r="M22" s="903"/>
      <c r="N22" s="903"/>
    </row>
    <row r="29" spans="3:14" ht="15" customHeight="1" x14ac:dyDescent="0.2">
      <c r="C29" s="2071" t="s">
        <v>6043</v>
      </c>
      <c r="D29" s="2071"/>
      <c r="E29" s="2071"/>
      <c r="F29" s="2071"/>
      <c r="G29" s="2071"/>
      <c r="H29" s="2071"/>
      <c r="I29" s="2071"/>
      <c r="J29" s="2071"/>
      <c r="K29" s="2071"/>
    </row>
    <row r="30" spans="3:14" x14ac:dyDescent="0.2">
      <c r="C30" s="2071"/>
      <c r="D30" s="2071"/>
      <c r="E30" s="2071"/>
      <c r="F30" s="2071"/>
      <c r="G30" s="2071"/>
      <c r="H30" s="2071"/>
      <c r="I30" s="2071"/>
      <c r="J30" s="2071"/>
      <c r="K30" s="2071"/>
    </row>
    <row r="36" spans="11:16" ht="12.75" x14ac:dyDescent="0.2">
      <c r="K36" s="44"/>
      <c r="L36" s="44"/>
      <c r="M36" s="44"/>
      <c r="N36" s="44"/>
      <c r="O36" s="44"/>
      <c r="P36" s="44"/>
    </row>
    <row r="55" spans="3:3" ht="12.75" x14ac:dyDescent="0.2">
      <c r="C55" s="44" t="s">
        <v>6042</v>
      </c>
    </row>
  </sheetData>
  <mergeCells count="15">
    <mergeCell ref="C29:K30"/>
    <mergeCell ref="A5:B5"/>
    <mergeCell ref="C5:S5"/>
    <mergeCell ref="C1:E1"/>
    <mergeCell ref="A3:B3"/>
    <mergeCell ref="C3:S3"/>
    <mergeCell ref="A4:B4"/>
    <mergeCell ref="C4:S4"/>
    <mergeCell ref="A6:B6"/>
    <mergeCell ref="C6:S6"/>
    <mergeCell ref="C10:C11"/>
    <mergeCell ref="D10:D11"/>
    <mergeCell ref="C9:N9"/>
    <mergeCell ref="F10:G10"/>
    <mergeCell ref="I10:N10"/>
  </mergeCells>
  <hyperlinks>
    <hyperlink ref="A1" location="'ODS 6.'!A1" display="REGRESAR"/>
    <hyperlink ref="C1" location="'Metadato 6.2.1'!A1" display="VER METADATO"/>
  </hyperlinks>
  <pageMargins left="0.7" right="0.7" top="0.75" bottom="0.75" header="0.3" footer="0.3"/>
  <pageSetup orientation="portrait" r:id="rId1"/>
  <drawing r:id="rId2"/>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6">
    <tabColor theme="0" tint="-0.499984740745262"/>
  </sheetPr>
  <dimension ref="A1:N4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3" style="26" customWidth="1"/>
    <col min="2" max="2" width="26.42578125" style="165"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880</v>
      </c>
    </row>
    <row r="4" spans="1:6" ht="29.25" customHeight="1" x14ac:dyDescent="0.2">
      <c r="A4" s="93"/>
      <c r="B4" s="2082" t="s">
        <v>856</v>
      </c>
      <c r="C4" s="2082"/>
      <c r="D4" s="910" t="s">
        <v>33</v>
      </c>
    </row>
    <row r="5" spans="1:6" ht="49.5" customHeight="1" x14ac:dyDescent="0.2">
      <c r="B5" s="2082" t="s">
        <v>769</v>
      </c>
      <c r="C5" s="2082"/>
      <c r="D5" s="910" t="s">
        <v>174</v>
      </c>
    </row>
    <row r="6" spans="1:6" ht="15" x14ac:dyDescent="0.2">
      <c r="B6" s="2082" t="s">
        <v>770</v>
      </c>
      <c r="C6" s="2082"/>
      <c r="D6" s="911" t="s">
        <v>274</v>
      </c>
    </row>
    <row r="7" spans="1:6" ht="30" x14ac:dyDescent="0.2">
      <c r="B7" s="2083" t="s">
        <v>771</v>
      </c>
      <c r="C7" s="2083"/>
      <c r="D7" s="912" t="s">
        <v>275</v>
      </c>
    </row>
    <row r="8" spans="1:6" s="903" customFormat="1" ht="15" x14ac:dyDescent="0.2">
      <c r="B8" s="2083" t="s">
        <v>4623</v>
      </c>
      <c r="C8" s="2083"/>
      <c r="D8" s="1285" t="s">
        <v>4699</v>
      </c>
    </row>
    <row r="9" spans="1:6" ht="15" x14ac:dyDescent="0.25">
      <c r="B9" s="913"/>
      <c r="C9" s="913"/>
      <c r="D9" s="913"/>
    </row>
    <row r="10" spans="1:6" ht="15" x14ac:dyDescent="0.2">
      <c r="B10" s="2081" t="s">
        <v>772</v>
      </c>
      <c r="C10" s="2081"/>
      <c r="D10" s="2081"/>
    </row>
    <row r="11" spans="1:6" ht="15" x14ac:dyDescent="0.2">
      <c r="B11" s="2093" t="s">
        <v>773</v>
      </c>
      <c r="C11" s="2094"/>
      <c r="D11" s="1895" t="s">
        <v>841</v>
      </c>
    </row>
    <row r="12" spans="1:6" ht="30.75" customHeight="1" x14ac:dyDescent="0.2">
      <c r="B12" s="2095" t="s">
        <v>775</v>
      </c>
      <c r="C12" s="2095"/>
      <c r="D12" s="1900" t="s">
        <v>1762</v>
      </c>
    </row>
    <row r="13" spans="1:6" ht="15" x14ac:dyDescent="0.2">
      <c r="B13" s="2082" t="s">
        <v>776</v>
      </c>
      <c r="C13" s="2082"/>
      <c r="D13" s="1902" t="s">
        <v>1719</v>
      </c>
    </row>
    <row r="14" spans="1:6" ht="15" x14ac:dyDescent="0.2">
      <c r="B14" s="2082" t="s">
        <v>777</v>
      </c>
      <c r="C14" s="2096"/>
      <c r="D14" s="1902" t="s">
        <v>22</v>
      </c>
    </row>
    <row r="15" spans="1:6" ht="276" customHeight="1" x14ac:dyDescent="0.2">
      <c r="B15" s="2082" t="s">
        <v>778</v>
      </c>
      <c r="C15" s="2082"/>
      <c r="D15" s="1903" t="s">
        <v>1763</v>
      </c>
    </row>
    <row r="16" spans="1:6" ht="51" customHeight="1" x14ac:dyDescent="0.25">
      <c r="B16" s="2082" t="s">
        <v>779</v>
      </c>
      <c r="C16" s="2082"/>
      <c r="D16" s="145"/>
    </row>
    <row r="17" spans="2:14" ht="15" x14ac:dyDescent="0.25">
      <c r="B17" s="2082" t="s">
        <v>780</v>
      </c>
      <c r="C17" s="2082"/>
      <c r="D17" s="143" t="s">
        <v>781</v>
      </c>
    </row>
    <row r="18" spans="2:14" ht="15" x14ac:dyDescent="0.2">
      <c r="B18" s="2083" t="s">
        <v>782</v>
      </c>
      <c r="C18" s="2083"/>
      <c r="D18" s="1895"/>
    </row>
    <row r="19" spans="2:14" ht="45" x14ac:dyDescent="0.25">
      <c r="B19" s="2084" t="s">
        <v>783</v>
      </c>
      <c r="C19" s="2085"/>
      <c r="D19" s="143" t="s">
        <v>1764</v>
      </c>
    </row>
    <row r="20" spans="2:14" s="903" customFormat="1" ht="15" x14ac:dyDescent="0.25">
      <c r="B20" s="2082" t="s">
        <v>784</v>
      </c>
      <c r="C20" s="2082"/>
      <c r="D20" s="145" t="s">
        <v>824</v>
      </c>
      <c r="E20" s="84"/>
      <c r="F20" s="84"/>
      <c r="G20" s="84"/>
      <c r="H20" s="84"/>
      <c r="I20" s="84"/>
      <c r="J20" s="84"/>
      <c r="K20" s="84"/>
      <c r="L20" s="84"/>
      <c r="M20" s="84"/>
      <c r="N20" s="84"/>
    </row>
    <row r="21" spans="2:14" s="903" customFormat="1" ht="15" x14ac:dyDescent="0.2">
      <c r="B21" s="2086" t="s">
        <v>786</v>
      </c>
      <c r="C21" s="1906" t="s">
        <v>787</v>
      </c>
      <c r="D21" s="1895" t="s">
        <v>4503</v>
      </c>
      <c r="E21" s="1058"/>
      <c r="F21" s="1058"/>
      <c r="G21" s="1058"/>
      <c r="H21" s="1058"/>
      <c r="I21" s="1058"/>
      <c r="J21" s="1058"/>
      <c r="K21" s="1058"/>
      <c r="L21" s="1058"/>
      <c r="M21" s="1058"/>
      <c r="N21" s="1058"/>
    </row>
    <row r="22" spans="2:14" ht="15" x14ac:dyDescent="0.2">
      <c r="B22" s="2087"/>
      <c r="C22" s="1907" t="s">
        <v>789</v>
      </c>
      <c r="D22" s="1905" t="s">
        <v>6044</v>
      </c>
    </row>
    <row r="23" spans="2:14" ht="15" x14ac:dyDescent="0.25">
      <c r="B23" s="2088" t="s">
        <v>791</v>
      </c>
      <c r="C23" s="2088"/>
      <c r="D23" s="143" t="s">
        <v>827</v>
      </c>
    </row>
    <row r="24" spans="2:14" ht="15" x14ac:dyDescent="0.25">
      <c r="B24" s="2088" t="s">
        <v>793</v>
      </c>
      <c r="C24" s="2088"/>
      <c r="D24" s="146" t="s">
        <v>808</v>
      </c>
    </row>
    <row r="25" spans="2:14" ht="15" x14ac:dyDescent="0.2">
      <c r="B25" s="2082" t="s">
        <v>795</v>
      </c>
      <c r="C25" s="2082"/>
      <c r="D25" s="1904" t="s">
        <v>17</v>
      </c>
    </row>
    <row r="26" spans="2:14" ht="15" x14ac:dyDescent="0.25">
      <c r="B26" s="2083" t="s">
        <v>797</v>
      </c>
      <c r="C26" s="2083"/>
      <c r="D26" s="146" t="s">
        <v>4363</v>
      </c>
    </row>
    <row r="27" spans="2:14" ht="15" x14ac:dyDescent="0.2">
      <c r="B27" s="2089" t="s">
        <v>799</v>
      </c>
      <c r="C27" s="2090"/>
      <c r="D27" s="1895"/>
    </row>
    <row r="28" spans="2:14" ht="15" customHeight="1" x14ac:dyDescent="0.2">
      <c r="B28" s="1909" t="s">
        <v>800</v>
      </c>
      <c r="C28" s="1910"/>
      <c r="D28" s="348" t="s">
        <v>1765</v>
      </c>
    </row>
    <row r="29" spans="2:14" ht="15" x14ac:dyDescent="0.2">
      <c r="B29" s="2091" t="s">
        <v>801</v>
      </c>
      <c r="C29" s="2092"/>
      <c r="D29" s="921"/>
    </row>
    <row r="30" spans="2:14" ht="185.25" customHeight="1" x14ac:dyDescent="0.2">
      <c r="B30" s="1911"/>
      <c r="C30" s="1911"/>
      <c r="D30" s="1912"/>
    </row>
    <row r="31" spans="2:14" ht="15" x14ac:dyDescent="0.2">
      <c r="B31" s="2081" t="s">
        <v>802</v>
      </c>
      <c r="C31" s="2081"/>
      <c r="D31" s="2081"/>
    </row>
    <row r="32" spans="2:14" ht="15" x14ac:dyDescent="0.25">
      <c r="B32" s="2079" t="s">
        <v>803</v>
      </c>
      <c r="C32" s="2080"/>
      <c r="D32" s="146" t="s">
        <v>804</v>
      </c>
    </row>
    <row r="33" spans="2:4" ht="15" x14ac:dyDescent="0.25">
      <c r="B33" s="2079" t="s">
        <v>805</v>
      </c>
      <c r="C33" s="2080"/>
      <c r="D33" s="146" t="s">
        <v>1620</v>
      </c>
    </row>
    <row r="34" spans="2:4" ht="15" x14ac:dyDescent="0.25">
      <c r="B34" s="2079" t="s">
        <v>807</v>
      </c>
      <c r="C34" s="2080"/>
      <c r="D34" s="146" t="s">
        <v>808</v>
      </c>
    </row>
    <row r="35" spans="2:4" ht="15" x14ac:dyDescent="0.25">
      <c r="B35" s="2079" t="s">
        <v>809</v>
      </c>
      <c r="C35" s="2080"/>
      <c r="D35" s="146" t="s">
        <v>1766</v>
      </c>
    </row>
    <row r="36" spans="2:4" ht="15" x14ac:dyDescent="0.25">
      <c r="B36" s="2079" t="s">
        <v>811</v>
      </c>
      <c r="C36" s="2080"/>
      <c r="D36" s="146" t="s">
        <v>812</v>
      </c>
    </row>
    <row r="37" spans="2:4" x14ac:dyDescent="0.2">
      <c r="C37" s="903"/>
      <c r="D37" s="903"/>
    </row>
    <row r="38" spans="2:4" x14ac:dyDescent="0.2">
      <c r="C38" s="903"/>
      <c r="D38" s="903"/>
    </row>
    <row r="39" spans="2:4" ht="15" x14ac:dyDescent="0.2">
      <c r="B39" s="2081" t="s">
        <v>1299</v>
      </c>
      <c r="C39" s="2081"/>
      <c r="D39" s="2081"/>
    </row>
    <row r="40" spans="2:4" ht="15" x14ac:dyDescent="0.2">
      <c r="B40" s="2079" t="s">
        <v>803</v>
      </c>
      <c r="C40" s="2080"/>
      <c r="D40" s="1908" t="s">
        <v>1300</v>
      </c>
    </row>
    <row r="41" spans="2:4" ht="15" x14ac:dyDescent="0.2">
      <c r="B41" s="2079" t="s">
        <v>805</v>
      </c>
      <c r="C41" s="2080"/>
      <c r="D41" s="1908" t="s">
        <v>1301</v>
      </c>
    </row>
    <row r="42" spans="2:4" ht="15" x14ac:dyDescent="0.2">
      <c r="B42" s="2079" t="s">
        <v>807</v>
      </c>
      <c r="C42" s="2080"/>
      <c r="D42" s="1908" t="s">
        <v>1302</v>
      </c>
    </row>
    <row r="43" spans="2:4" ht="15" x14ac:dyDescent="0.2">
      <c r="B43" s="2079" t="s">
        <v>809</v>
      </c>
      <c r="C43" s="2080"/>
      <c r="D43" s="1908" t="s">
        <v>1303</v>
      </c>
    </row>
    <row r="44" spans="2:4" ht="15" x14ac:dyDescent="0.2">
      <c r="B44" s="2079" t="s">
        <v>811</v>
      </c>
      <c r="C44" s="2080"/>
      <c r="D44" s="1908" t="s">
        <v>1304</v>
      </c>
    </row>
    <row r="45" spans="2:4" ht="15" x14ac:dyDescent="0.2">
      <c r="B45" s="2079" t="s">
        <v>809</v>
      </c>
      <c r="C45" s="2080"/>
      <c r="D45" s="920" t="s">
        <v>1303</v>
      </c>
    </row>
    <row r="46" spans="2:4" ht="15" x14ac:dyDescent="0.2">
      <c r="B46" s="2079" t="s">
        <v>811</v>
      </c>
      <c r="C46" s="2080"/>
      <c r="D46" s="920" t="s">
        <v>1304</v>
      </c>
    </row>
  </sheetData>
  <mergeCells count="38">
    <mergeCell ref="B10:D10"/>
    <mergeCell ref="B3:D3"/>
    <mergeCell ref="B4:C4"/>
    <mergeCell ref="B5:C5"/>
    <mergeCell ref="B6:C6"/>
    <mergeCell ref="B7:C7"/>
    <mergeCell ref="B8:C8"/>
    <mergeCell ref="B43:C43"/>
    <mergeCell ref="B25:C25"/>
    <mergeCell ref="B11:C11"/>
    <mergeCell ref="B12:C12"/>
    <mergeCell ref="B13:C13"/>
    <mergeCell ref="B14:C14"/>
    <mergeCell ref="B15:C15"/>
    <mergeCell ref="B16:C16"/>
    <mergeCell ref="B17:C17"/>
    <mergeCell ref="B18:C18"/>
    <mergeCell ref="B19:C19"/>
    <mergeCell ref="B20:C20"/>
    <mergeCell ref="B21:B22"/>
    <mergeCell ref="B23:C23"/>
    <mergeCell ref="B24:C24"/>
    <mergeCell ref="B44:C44"/>
    <mergeCell ref="B45:C45"/>
    <mergeCell ref="B46:C46"/>
    <mergeCell ref="B26:C26"/>
    <mergeCell ref="B27:C27"/>
    <mergeCell ref="B29:C29"/>
    <mergeCell ref="B34:C34"/>
    <mergeCell ref="B35:C35"/>
    <mergeCell ref="B36:C36"/>
    <mergeCell ref="B31:D31"/>
    <mergeCell ref="B32:C32"/>
    <mergeCell ref="B33:C33"/>
    <mergeCell ref="B39:D39"/>
    <mergeCell ref="B40:C40"/>
    <mergeCell ref="B41:C41"/>
    <mergeCell ref="B42:C42"/>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6.2.1'!A1" display="REGRESAR"/>
    <hyperlink ref="D8" r:id="rId1"/>
  </hyperlinks>
  <pageMargins left="0.7" right="0.7" top="0.75" bottom="0.75" header="0.3" footer="0.3"/>
  <pageSetup orientation="portrait" r:id="rId2"/>
  <drawing r:id="rId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7"/>
  <dimension ref="A1:V28"/>
  <sheetViews>
    <sheetView showGridLines="0" workbookViewId="0">
      <pane ySplit="1" topLeftCell="A2" activePane="bottomLeft" state="frozen"/>
      <selection sqref="A1:B1"/>
      <selection pane="bottomLeft" activeCell="C9" sqref="C9:Q9"/>
    </sheetView>
  </sheetViews>
  <sheetFormatPr baseColWidth="10" defaultColWidth="11.42578125" defaultRowHeight="11.25" x14ac:dyDescent="0.2"/>
  <cols>
    <col min="1" max="2" width="15.140625" style="26" customWidth="1"/>
    <col min="3" max="3" width="8.140625" style="165" customWidth="1"/>
    <col min="4" max="4" width="13.140625" style="165" customWidth="1"/>
    <col min="5" max="5" width="9.140625" style="165" customWidth="1"/>
    <col min="6" max="6" width="12" style="165" customWidth="1"/>
    <col min="7" max="7" width="10.85546875" style="26" customWidth="1"/>
    <col min="8" max="8" width="9.140625" style="26" customWidth="1"/>
    <col min="9" max="9" width="9.85546875" style="26" customWidth="1"/>
    <col min="10" max="10" width="12" style="26" customWidth="1"/>
    <col min="11" max="11" width="11.28515625" style="26" customWidth="1"/>
    <col min="12" max="13" width="9.140625" style="26" customWidth="1"/>
    <col min="14" max="14" width="11.140625" style="26" customWidth="1"/>
    <col min="15" max="15" width="10.140625" style="26" customWidth="1"/>
    <col min="16" max="17" width="10" style="26" customWidth="1"/>
    <col min="18" max="18" width="7.42578125" style="26" bestFit="1" customWidth="1"/>
    <col min="19" max="19" width="11" style="26" customWidth="1"/>
    <col min="20" max="20" width="12.7109375" style="26" customWidth="1"/>
    <col min="21" max="21" width="11" style="26" customWidth="1"/>
    <col min="22" max="22" width="14.28515625" style="26" customWidth="1"/>
    <col min="23" max="23" width="1.140625" style="26" customWidth="1"/>
    <col min="24" max="24" width="19.5703125" style="26" customWidth="1"/>
    <col min="25" max="25" width="1.7109375" style="26" customWidth="1"/>
    <col min="26" max="26" width="17.42578125" style="26" customWidth="1"/>
    <col min="27" max="29" width="11.42578125" style="26"/>
    <col min="30" max="30" width="11.85546875" style="26" customWidth="1"/>
    <col min="31" max="31" width="1.5703125" style="26" customWidth="1"/>
    <col min="32" max="32" width="11.42578125" style="26"/>
    <col min="33" max="33" width="1.42578125" style="26" customWidth="1"/>
    <col min="34" max="16384" width="11.42578125" style="26"/>
  </cols>
  <sheetData>
    <row r="1" spans="1:22" ht="15" x14ac:dyDescent="0.2">
      <c r="A1" s="70" t="s">
        <v>730</v>
      </c>
      <c r="B1" s="125"/>
      <c r="C1" s="2354" t="s">
        <v>830</v>
      </c>
      <c r="D1" s="2354"/>
      <c r="E1" s="538"/>
      <c r="F1" s="538"/>
      <c r="G1" s="538"/>
      <c r="H1" s="538"/>
    </row>
    <row r="2" spans="1:22" ht="9" customHeight="1" x14ac:dyDescent="0.2"/>
    <row r="3" spans="1:22" ht="16.5" customHeight="1" x14ac:dyDescent="0.2">
      <c r="A3" s="2350" t="s">
        <v>732</v>
      </c>
      <c r="B3" s="2350"/>
      <c r="C3" s="2350" t="s">
        <v>1714</v>
      </c>
      <c r="D3" s="2350"/>
      <c r="E3" s="2350"/>
      <c r="F3" s="2350"/>
      <c r="G3" s="2352"/>
      <c r="H3" s="2352"/>
      <c r="I3" s="2352"/>
      <c r="J3" s="2352"/>
      <c r="K3" s="2352"/>
      <c r="L3" s="2352"/>
      <c r="M3" s="2352"/>
      <c r="N3" s="2352"/>
      <c r="O3" s="2352"/>
      <c r="P3" s="2352"/>
      <c r="Q3" s="2352"/>
      <c r="R3" s="2352"/>
      <c r="S3" s="2352"/>
      <c r="T3" s="2352"/>
      <c r="U3" s="2352"/>
      <c r="V3" s="2352"/>
    </row>
    <row r="4" spans="1:22" ht="32.25" customHeight="1" x14ac:dyDescent="0.2">
      <c r="A4" s="2350" t="s">
        <v>733</v>
      </c>
      <c r="B4" s="2352"/>
      <c r="C4" s="2350" t="s">
        <v>1767</v>
      </c>
      <c r="D4" s="2350"/>
      <c r="E4" s="2350"/>
      <c r="F4" s="2350"/>
      <c r="G4" s="2352"/>
      <c r="H4" s="2352"/>
      <c r="I4" s="2352"/>
      <c r="J4" s="2352"/>
      <c r="K4" s="2352"/>
      <c r="L4" s="2352"/>
      <c r="M4" s="2352"/>
      <c r="N4" s="2352"/>
      <c r="O4" s="2352"/>
      <c r="P4" s="2352"/>
      <c r="Q4" s="2352"/>
      <c r="R4" s="2352"/>
      <c r="S4" s="2352"/>
      <c r="T4" s="2352"/>
      <c r="U4" s="2352"/>
      <c r="V4" s="2352"/>
    </row>
    <row r="5" spans="1:22" ht="14.25" customHeight="1" x14ac:dyDescent="0.2">
      <c r="A5" s="2350" t="s">
        <v>735</v>
      </c>
      <c r="B5" s="2352"/>
      <c r="C5" s="2350" t="s">
        <v>1768</v>
      </c>
      <c r="D5" s="2350"/>
      <c r="E5" s="2350"/>
      <c r="F5" s="2350"/>
      <c r="G5" s="2352"/>
      <c r="H5" s="2352"/>
      <c r="I5" s="2352"/>
      <c r="J5" s="2352"/>
      <c r="K5" s="2352"/>
      <c r="L5" s="2352"/>
      <c r="M5" s="2352"/>
      <c r="N5" s="2352"/>
      <c r="O5" s="2352"/>
      <c r="P5" s="2352"/>
      <c r="Q5" s="2352"/>
      <c r="R5" s="2352"/>
      <c r="S5" s="2352"/>
      <c r="T5" s="2352"/>
      <c r="U5" s="2352"/>
      <c r="V5" s="2352"/>
    </row>
    <row r="6" spans="1:22" ht="15" x14ac:dyDescent="0.2">
      <c r="A6" s="2350" t="s">
        <v>815</v>
      </c>
      <c r="B6" s="2352"/>
      <c r="C6" s="2350" t="s">
        <v>1769</v>
      </c>
      <c r="D6" s="2350"/>
      <c r="E6" s="2350"/>
      <c r="F6" s="2350"/>
      <c r="G6" s="2350"/>
      <c r="H6" s="2350"/>
      <c r="I6" s="2350"/>
      <c r="J6" s="2350"/>
      <c r="K6" s="2350"/>
      <c r="L6" s="2350"/>
      <c r="M6" s="2350"/>
      <c r="N6" s="2350"/>
      <c r="O6" s="2350"/>
      <c r="P6" s="2350"/>
      <c r="Q6" s="2350"/>
      <c r="R6" s="2350"/>
      <c r="S6" s="2350"/>
      <c r="T6" s="2350"/>
      <c r="U6" s="2350"/>
      <c r="V6" s="2350"/>
    </row>
    <row r="8" spans="1:22" ht="15" customHeight="1" x14ac:dyDescent="0.2"/>
    <row r="9" spans="1:22" ht="12.75" x14ac:dyDescent="0.2">
      <c r="C9" s="2353" t="s">
        <v>1769</v>
      </c>
      <c r="D9" s="2353"/>
      <c r="E9" s="2353"/>
      <c r="F9" s="2353"/>
      <c r="G9" s="2353"/>
      <c r="H9" s="2353"/>
      <c r="I9" s="2353"/>
      <c r="J9" s="2353"/>
      <c r="K9" s="2353"/>
      <c r="L9" s="2353"/>
      <c r="M9" s="2353"/>
      <c r="N9" s="2353"/>
      <c r="O9" s="2353"/>
      <c r="P9" s="2353"/>
      <c r="Q9" s="2353"/>
    </row>
    <row r="10" spans="1:22" ht="18.75" customHeight="1" x14ac:dyDescent="0.2">
      <c r="C10" s="2204" t="s">
        <v>739</v>
      </c>
      <c r="D10" s="2204" t="s">
        <v>1770</v>
      </c>
      <c r="E10" s="2204"/>
      <c r="F10" s="2204"/>
      <c r="G10" s="2204"/>
      <c r="H10" s="2204"/>
      <c r="I10" s="2204"/>
      <c r="J10" s="2204"/>
      <c r="K10" s="2204"/>
      <c r="L10" s="2116" t="s">
        <v>1771</v>
      </c>
      <c r="M10" s="2116"/>
      <c r="N10" s="2116" t="s">
        <v>1772</v>
      </c>
      <c r="O10" s="2116"/>
      <c r="P10" s="2116" t="s">
        <v>1773</v>
      </c>
      <c r="Q10" s="2116"/>
    </row>
    <row r="11" spans="1:22" ht="42.75" customHeight="1" x14ac:dyDescent="0.2">
      <c r="C11" s="2302"/>
      <c r="D11" s="2070" t="s">
        <v>1774</v>
      </c>
      <c r="E11" s="2070"/>
      <c r="F11" s="2070" t="s">
        <v>1775</v>
      </c>
      <c r="G11" s="2070"/>
      <c r="H11" s="2070" t="s">
        <v>1776</v>
      </c>
      <c r="I11" s="2070"/>
      <c r="J11" s="2070" t="s">
        <v>1777</v>
      </c>
      <c r="K11" s="2070"/>
      <c r="L11" s="2112"/>
      <c r="M11" s="2112"/>
      <c r="N11" s="2112"/>
      <c r="O11" s="2112"/>
      <c r="P11" s="2112"/>
      <c r="Q11" s="2112"/>
      <c r="R11" s="237"/>
    </row>
    <row r="12" spans="1:22" s="172" customFormat="1" ht="15" x14ac:dyDescent="0.2">
      <c r="C12" s="2205"/>
      <c r="D12" s="1426" t="s">
        <v>1778</v>
      </c>
      <c r="E12" s="1426" t="s">
        <v>781</v>
      </c>
      <c r="F12" s="1426" t="s">
        <v>1778</v>
      </c>
      <c r="G12" s="1426" t="s">
        <v>781</v>
      </c>
      <c r="H12" s="1426" t="s">
        <v>1778</v>
      </c>
      <c r="I12" s="1426" t="s">
        <v>781</v>
      </c>
      <c r="J12" s="1426" t="s">
        <v>1778</v>
      </c>
      <c r="K12" s="1426" t="s">
        <v>781</v>
      </c>
      <c r="L12" s="1426" t="s">
        <v>1778</v>
      </c>
      <c r="M12" s="1426" t="s">
        <v>781</v>
      </c>
      <c r="N12" s="1426" t="s">
        <v>1778</v>
      </c>
      <c r="O12" s="1426" t="s">
        <v>781</v>
      </c>
      <c r="P12" s="1426" t="s">
        <v>1778</v>
      </c>
      <c r="Q12" s="1426" t="s">
        <v>781</v>
      </c>
      <c r="R12" s="29"/>
      <c r="S12" s="29"/>
    </row>
    <row r="13" spans="1:22" ht="18" customHeight="1" x14ac:dyDescent="0.2">
      <c r="C13" s="988">
        <v>2015</v>
      </c>
      <c r="D13" s="988">
        <v>24.3</v>
      </c>
      <c r="E13" s="988">
        <v>4.8</v>
      </c>
      <c r="F13" s="988">
        <v>227</v>
      </c>
      <c r="G13" s="988">
        <v>44.8</v>
      </c>
      <c r="H13" s="988">
        <v>88.8</v>
      </c>
      <c r="I13" s="988">
        <v>17.5</v>
      </c>
      <c r="J13" s="988">
        <v>111</v>
      </c>
      <c r="K13" s="988">
        <v>21.9</v>
      </c>
      <c r="L13" s="988">
        <v>451.1</v>
      </c>
      <c r="M13" s="988">
        <v>89</v>
      </c>
      <c r="N13" s="988">
        <v>55.9</v>
      </c>
      <c r="O13" s="988">
        <v>11</v>
      </c>
      <c r="P13" s="988">
        <v>507</v>
      </c>
      <c r="Q13" s="988">
        <v>100</v>
      </c>
    </row>
    <row r="14" spans="1:22" s="903" customFormat="1" ht="18" customHeight="1" x14ac:dyDescent="0.2">
      <c r="C14" s="988">
        <v>2016</v>
      </c>
      <c r="D14" s="988">
        <v>22.26</v>
      </c>
      <c r="E14" s="988">
        <v>3.79</v>
      </c>
      <c r="F14" s="988">
        <v>181.83</v>
      </c>
      <c r="G14" s="988">
        <v>30.95</v>
      </c>
      <c r="H14" s="988">
        <v>1.6</v>
      </c>
      <c r="I14" s="988">
        <v>0.27</v>
      </c>
      <c r="J14" s="988">
        <v>25.9</v>
      </c>
      <c r="K14" s="988">
        <v>4.41</v>
      </c>
      <c r="L14" s="988">
        <v>231.6</v>
      </c>
      <c r="M14" s="988">
        <v>39.42</v>
      </c>
      <c r="N14" s="980">
        <v>355.93</v>
      </c>
      <c r="O14" s="988">
        <v>60.58</v>
      </c>
      <c r="P14" s="980">
        <v>587.54</v>
      </c>
      <c r="Q14" s="980">
        <v>100</v>
      </c>
    </row>
    <row r="15" spans="1:22" s="903" customFormat="1" ht="18" customHeight="1" x14ac:dyDescent="0.2">
      <c r="C15" s="197">
        <v>2017</v>
      </c>
      <c r="D15" s="197">
        <v>28.26</v>
      </c>
      <c r="E15" s="197">
        <v>4.7</v>
      </c>
      <c r="F15" s="197">
        <v>176.2</v>
      </c>
      <c r="G15" s="197">
        <v>29.32</v>
      </c>
      <c r="H15" s="197">
        <v>1.05</v>
      </c>
      <c r="I15" s="197">
        <v>0.17</v>
      </c>
      <c r="J15" s="197">
        <v>25.72</v>
      </c>
      <c r="K15" s="197">
        <v>4.28</v>
      </c>
      <c r="L15" s="197">
        <v>231.23</v>
      </c>
      <c r="M15" s="197">
        <v>38.479999999999997</v>
      </c>
      <c r="N15" s="1745">
        <v>369.71</v>
      </c>
      <c r="O15" s="1745">
        <v>61.52</v>
      </c>
      <c r="P15" s="1745">
        <v>600.94000000000005</v>
      </c>
      <c r="Q15" s="1745">
        <v>100</v>
      </c>
    </row>
    <row r="16" spans="1:22" s="903" customFormat="1" ht="66" customHeight="1" x14ac:dyDescent="0.2">
      <c r="C16" s="2310" t="s">
        <v>5735</v>
      </c>
      <c r="D16" s="2310"/>
      <c r="E16" s="2310"/>
      <c r="F16" s="2310"/>
      <c r="G16" s="2310"/>
      <c r="H16" s="2310"/>
      <c r="I16" s="2310"/>
      <c r="J16" s="2310"/>
      <c r="K16" s="2310"/>
      <c r="L16" s="2310"/>
      <c r="M16" s="2310"/>
      <c r="N16" s="2310"/>
      <c r="O16" s="2310"/>
      <c r="P16" s="2310"/>
      <c r="Q16" s="2310"/>
    </row>
    <row r="17" spans="1:17" ht="33" customHeight="1" x14ac:dyDescent="0.2">
      <c r="C17" s="2309"/>
      <c r="D17" s="2309"/>
      <c r="E17" s="2309"/>
      <c r="F17" s="2309"/>
      <c r="G17" s="2309"/>
      <c r="H17" s="2309"/>
      <c r="I17" s="2309"/>
      <c r="J17" s="2309"/>
      <c r="K17" s="2309"/>
      <c r="L17" s="2309"/>
      <c r="M17" s="2309"/>
      <c r="N17" s="2309"/>
      <c r="O17" s="2309"/>
      <c r="P17" s="2309"/>
      <c r="Q17" s="2309"/>
    </row>
    <row r="18" spans="1:17" ht="12.75" x14ac:dyDescent="0.2">
      <c r="C18" s="27"/>
      <c r="D18" s="27"/>
      <c r="E18" s="27"/>
      <c r="F18" s="27"/>
      <c r="G18" s="4"/>
      <c r="H18" s="4"/>
      <c r="I18" s="4"/>
      <c r="J18" s="4"/>
      <c r="K18" s="4"/>
      <c r="L18" s="4"/>
      <c r="M18" s="4"/>
      <c r="N18" s="4"/>
      <c r="O18" s="4"/>
      <c r="P18" s="4"/>
      <c r="Q18" s="4"/>
    </row>
    <row r="22" spans="1:17" x14ac:dyDescent="0.2">
      <c r="A22" s="111"/>
      <c r="B22" s="111"/>
    </row>
    <row r="23" spans="1:17" ht="12.75" customHeight="1" x14ac:dyDescent="0.2">
      <c r="A23" s="412" t="s">
        <v>1774</v>
      </c>
      <c r="B23" s="540">
        <v>4.8</v>
      </c>
      <c r="C23" s="26"/>
    </row>
    <row r="24" spans="1:17" ht="12.75" customHeight="1" x14ac:dyDescent="0.2">
      <c r="A24" s="412" t="s">
        <v>1775</v>
      </c>
      <c r="B24" s="540">
        <v>44.8</v>
      </c>
      <c r="C24" s="26"/>
    </row>
    <row r="25" spans="1:17" ht="12.75" customHeight="1" x14ac:dyDescent="0.2">
      <c r="A25" s="412" t="s">
        <v>1776</v>
      </c>
      <c r="B25" s="540">
        <v>17.5</v>
      </c>
      <c r="C25" s="26"/>
    </row>
    <row r="26" spans="1:17" ht="12.75" customHeight="1" x14ac:dyDescent="0.2">
      <c r="A26" s="412" t="s">
        <v>1777</v>
      </c>
      <c r="B26" s="540">
        <v>21.9</v>
      </c>
      <c r="C26" s="26"/>
    </row>
    <row r="27" spans="1:17" ht="12.75" x14ac:dyDescent="0.2">
      <c r="A27" s="412" t="s">
        <v>1772</v>
      </c>
      <c r="B27" s="540">
        <v>11</v>
      </c>
      <c r="C27" s="26"/>
    </row>
    <row r="28" spans="1:17" ht="11.25" customHeight="1" x14ac:dyDescent="0.2">
      <c r="A28" s="412"/>
      <c r="B28" s="412"/>
    </row>
  </sheetData>
  <mergeCells count="21">
    <mergeCell ref="A5:B5"/>
    <mergeCell ref="C5:V5"/>
    <mergeCell ref="C1:D1"/>
    <mergeCell ref="A3:B3"/>
    <mergeCell ref="C3:V3"/>
    <mergeCell ref="A4:B4"/>
    <mergeCell ref="C4:V4"/>
    <mergeCell ref="H11:I11"/>
    <mergeCell ref="J11:K11"/>
    <mergeCell ref="C17:Q17"/>
    <mergeCell ref="A6:B6"/>
    <mergeCell ref="C6:V6"/>
    <mergeCell ref="C9:Q9"/>
    <mergeCell ref="C10:C12"/>
    <mergeCell ref="D10:K10"/>
    <mergeCell ref="L10:M11"/>
    <mergeCell ref="N10:O11"/>
    <mergeCell ref="P10:Q11"/>
    <mergeCell ref="D11:E11"/>
    <mergeCell ref="F11:G11"/>
    <mergeCell ref="C16:Q16"/>
  </mergeCells>
  <hyperlinks>
    <hyperlink ref="A1" location="'ODS 6.'!A1" display="REGRESAR"/>
    <hyperlink ref="C1" location="'Metadato 6.3.1'!A1" display="VER METADATO"/>
  </hyperlinks>
  <pageMargins left="0.7" right="0.7" top="0.75" bottom="0.75" header="0.3" footer="0.3"/>
  <pageSetup orientation="portrait" r:id="rId1"/>
  <drawing r:id="rId2"/>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8">
    <tabColor theme="0" tint="-0.499984740745262"/>
  </sheetPr>
  <dimension ref="A1:F41"/>
  <sheetViews>
    <sheetView showGridLines="0" zoomScaleNormal="100" workbookViewId="0">
      <pane ySplit="1" topLeftCell="A2" activePane="bottomLeft" state="frozen"/>
      <selection sqref="A1:B1"/>
      <selection pane="bottomLeft" activeCell="B1" sqref="B1"/>
    </sheetView>
  </sheetViews>
  <sheetFormatPr baseColWidth="10" defaultColWidth="11.42578125" defaultRowHeight="11.25" x14ac:dyDescent="0.25"/>
  <cols>
    <col min="1" max="1" width="11.42578125" style="45"/>
    <col min="2" max="2" width="26.42578125" style="45" customWidth="1"/>
    <col min="3" max="3" width="10.5703125" style="45" bestFit="1" customWidth="1"/>
    <col min="4" max="4" width="85.7109375" style="45" customWidth="1"/>
    <col min="5" max="5" width="11.42578125" style="45"/>
    <col min="6" max="6" width="7.140625" style="45" customWidth="1"/>
    <col min="7" max="10" width="11.42578125" style="45"/>
    <col min="11" max="11" width="22" style="45" customWidth="1"/>
    <col min="12" max="12" width="21.28515625" style="45" customWidth="1"/>
    <col min="13" max="13" width="11.42578125" style="45"/>
    <col min="14" max="14" width="19.5703125" style="45" customWidth="1"/>
    <col min="15"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0" x14ac:dyDescent="0.25">
      <c r="A4" s="48"/>
      <c r="B4" s="2082" t="s">
        <v>856</v>
      </c>
      <c r="C4" s="2082"/>
      <c r="D4" s="910" t="s">
        <v>33</v>
      </c>
    </row>
    <row r="5" spans="1:6" ht="60" x14ac:dyDescent="0.25">
      <c r="B5" s="2082" t="s">
        <v>769</v>
      </c>
      <c r="C5" s="2082"/>
      <c r="D5" s="910" t="s">
        <v>177</v>
      </c>
    </row>
    <row r="6" spans="1:6" ht="15" x14ac:dyDescent="0.25">
      <c r="B6" s="2082" t="s">
        <v>770</v>
      </c>
      <c r="C6" s="2082"/>
      <c r="D6" s="911" t="s">
        <v>277</v>
      </c>
    </row>
    <row r="7" spans="1:6" ht="15" customHeight="1" x14ac:dyDescent="0.25">
      <c r="B7" s="2083" t="s">
        <v>771</v>
      </c>
      <c r="C7" s="2083"/>
      <c r="D7" s="912" t="s">
        <v>278</v>
      </c>
    </row>
    <row r="8" spans="1:6" ht="15" x14ac:dyDescent="0.25">
      <c r="B8" s="2083" t="s">
        <v>4617</v>
      </c>
      <c r="C8" s="2083"/>
      <c r="D8" s="1285" t="s">
        <v>4700</v>
      </c>
    </row>
    <row r="9" spans="1:6" ht="15" x14ac:dyDescent="0.25">
      <c r="B9" s="913"/>
      <c r="C9" s="913"/>
      <c r="D9" s="913"/>
    </row>
    <row r="10" spans="1:6" ht="23.25" customHeight="1" x14ac:dyDescent="0.25">
      <c r="B10" s="2081" t="s">
        <v>772</v>
      </c>
      <c r="C10" s="2081"/>
      <c r="D10" s="2081"/>
    </row>
    <row r="11" spans="1:6" ht="120" x14ac:dyDescent="0.25">
      <c r="B11" s="2093" t="s">
        <v>773</v>
      </c>
      <c r="C11" s="2094"/>
      <c r="D11" s="910" t="s">
        <v>1779</v>
      </c>
    </row>
    <row r="12" spans="1:6" ht="15" customHeight="1" x14ac:dyDescent="0.25">
      <c r="B12" s="2095" t="s">
        <v>775</v>
      </c>
      <c r="C12" s="2095"/>
      <c r="D12" s="129" t="s">
        <v>1780</v>
      </c>
    </row>
    <row r="13" spans="1:6" ht="15" x14ac:dyDescent="0.25">
      <c r="B13" s="2082" t="s">
        <v>776</v>
      </c>
      <c r="C13" s="2082"/>
      <c r="D13" s="915" t="s">
        <v>1722</v>
      </c>
    </row>
    <row r="14" spans="1:6" ht="15" x14ac:dyDescent="0.25">
      <c r="B14" s="2082" t="s">
        <v>777</v>
      </c>
      <c r="C14" s="2096"/>
      <c r="D14" s="915" t="s">
        <v>10</v>
      </c>
    </row>
    <row r="15" spans="1:6" ht="240" x14ac:dyDescent="0.25">
      <c r="B15" s="2082" t="s">
        <v>778</v>
      </c>
      <c r="C15" s="2082"/>
      <c r="D15" s="910" t="s">
        <v>1781</v>
      </c>
    </row>
    <row r="16" spans="1:6" ht="195" x14ac:dyDescent="0.25">
      <c r="B16" s="2082" t="s">
        <v>779</v>
      </c>
      <c r="C16" s="2082"/>
      <c r="D16" s="910" t="s">
        <v>1782</v>
      </c>
    </row>
    <row r="17" spans="2:4" ht="15" x14ac:dyDescent="0.25">
      <c r="B17" s="2082" t="s">
        <v>780</v>
      </c>
      <c r="C17" s="2082"/>
      <c r="D17" s="919" t="s">
        <v>942</v>
      </c>
    </row>
    <row r="18" spans="2:4" ht="60" x14ac:dyDescent="0.25">
      <c r="B18" s="2083" t="s">
        <v>782</v>
      </c>
      <c r="C18" s="2083"/>
      <c r="D18" s="910" t="s">
        <v>1783</v>
      </c>
    </row>
    <row r="19" spans="2:4" ht="45" x14ac:dyDescent="0.25">
      <c r="B19" s="2084" t="s">
        <v>783</v>
      </c>
      <c r="C19" s="2085"/>
      <c r="D19" s="919" t="s">
        <v>1784</v>
      </c>
    </row>
    <row r="20" spans="2:4" ht="15" x14ac:dyDescent="0.25">
      <c r="B20" s="2082" t="s">
        <v>784</v>
      </c>
      <c r="C20" s="2082"/>
      <c r="D20" s="910" t="s">
        <v>824</v>
      </c>
    </row>
    <row r="21" spans="2:4" ht="15" x14ac:dyDescent="0.25">
      <c r="B21" s="2086" t="s">
        <v>786</v>
      </c>
      <c r="C21" s="918" t="s">
        <v>787</v>
      </c>
      <c r="D21" s="910" t="s">
        <v>824</v>
      </c>
    </row>
    <row r="22" spans="2:4" ht="138" customHeight="1" x14ac:dyDescent="0.25">
      <c r="B22" s="2087"/>
      <c r="C22" s="1390" t="s">
        <v>789</v>
      </c>
      <c r="D22" s="919" t="s">
        <v>5736</v>
      </c>
    </row>
    <row r="23" spans="2:4" ht="15" x14ac:dyDescent="0.25">
      <c r="B23" s="2088" t="s">
        <v>791</v>
      </c>
      <c r="C23" s="2088"/>
      <c r="D23" s="910" t="s">
        <v>1075</v>
      </c>
    </row>
    <row r="24" spans="2:4" ht="270" x14ac:dyDescent="0.25">
      <c r="B24" s="2088" t="s">
        <v>793</v>
      </c>
      <c r="C24" s="2088"/>
      <c r="D24" s="920" t="s">
        <v>1785</v>
      </c>
    </row>
    <row r="25" spans="2:4" ht="15" x14ac:dyDescent="0.25">
      <c r="B25" s="2082" t="s">
        <v>795</v>
      </c>
      <c r="C25" s="2082"/>
      <c r="D25" s="917" t="s">
        <v>23</v>
      </c>
    </row>
    <row r="26" spans="2:4" ht="150" x14ac:dyDescent="0.25">
      <c r="B26" s="2083" t="s">
        <v>797</v>
      </c>
      <c r="C26" s="2083"/>
      <c r="D26" s="920" t="s">
        <v>1786</v>
      </c>
    </row>
    <row r="27" spans="2:4" ht="135" x14ac:dyDescent="0.25">
      <c r="B27" s="2089" t="s">
        <v>799</v>
      </c>
      <c r="C27" s="2090"/>
      <c r="D27" s="910" t="s">
        <v>1787</v>
      </c>
    </row>
    <row r="28" spans="2:4" ht="255" x14ac:dyDescent="0.25">
      <c r="B28" s="1391" t="s">
        <v>800</v>
      </c>
      <c r="C28" s="1392"/>
      <c r="D28" s="910" t="s">
        <v>1788</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355" t="s">
        <v>803</v>
      </c>
      <c r="C32" s="2356"/>
      <c r="D32" s="146" t="s">
        <v>804</v>
      </c>
    </row>
    <row r="33" spans="2:4" ht="15" x14ac:dyDescent="0.25">
      <c r="B33" s="2355" t="s">
        <v>805</v>
      </c>
      <c r="C33" s="2356"/>
      <c r="D33" s="146" t="s">
        <v>1620</v>
      </c>
    </row>
    <row r="34" spans="2:4" ht="15" x14ac:dyDescent="0.25">
      <c r="B34" s="2355" t="s">
        <v>807</v>
      </c>
      <c r="C34" s="2356"/>
      <c r="D34" s="146" t="s">
        <v>808</v>
      </c>
    </row>
    <row r="35" spans="2:4" ht="15" x14ac:dyDescent="0.25">
      <c r="B35" s="2355" t="s">
        <v>809</v>
      </c>
      <c r="C35" s="2356"/>
      <c r="D35" s="146" t="s">
        <v>1766</v>
      </c>
    </row>
    <row r="36" spans="2:4" ht="15" x14ac:dyDescent="0.25">
      <c r="B36" s="2355" t="s">
        <v>811</v>
      </c>
      <c r="C36" s="2356"/>
      <c r="D36" s="146" t="s">
        <v>812</v>
      </c>
    </row>
    <row r="37" spans="2:4" ht="15" x14ac:dyDescent="0.25">
      <c r="B37" s="2079" t="s">
        <v>803</v>
      </c>
      <c r="C37" s="2080"/>
      <c r="D37" s="920" t="s">
        <v>1300</v>
      </c>
    </row>
    <row r="38" spans="2:4" ht="15" x14ac:dyDescent="0.25">
      <c r="B38" s="2079" t="s">
        <v>805</v>
      </c>
      <c r="C38" s="2080"/>
      <c r="D38" s="920" t="s">
        <v>1301</v>
      </c>
    </row>
    <row r="39" spans="2:4" ht="15" x14ac:dyDescent="0.25">
      <c r="B39" s="2079" t="s">
        <v>807</v>
      </c>
      <c r="C39" s="2080"/>
      <c r="D39" s="920" t="s">
        <v>1302</v>
      </c>
    </row>
    <row r="40" spans="2:4" ht="15" x14ac:dyDescent="0.25">
      <c r="B40" s="2079" t="s">
        <v>809</v>
      </c>
      <c r="C40" s="2080"/>
      <c r="D40" s="920" t="s">
        <v>1303</v>
      </c>
    </row>
    <row r="41" spans="2:4" ht="15" x14ac:dyDescent="0.25">
      <c r="B41" s="2079" t="s">
        <v>811</v>
      </c>
      <c r="C41" s="2080"/>
      <c r="D41" s="920" t="s">
        <v>1304</v>
      </c>
    </row>
  </sheetData>
  <mergeCells count="35">
    <mergeCell ref="B41:C41"/>
    <mergeCell ref="B37:C37"/>
    <mergeCell ref="B38:C38"/>
    <mergeCell ref="B39:C39"/>
    <mergeCell ref="B40:C4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6.3.1'!A1" display="REGRESAR"/>
    <hyperlink ref="D8" r:id="rId1"/>
  </hyperlinks>
  <pageMargins left="0.7" right="0.7" top="0.75" bottom="0.75" header="0.3" footer="0.3"/>
  <pageSetup orientation="portrait" r:id="rId2"/>
  <drawing r:id="rId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9"/>
  <dimension ref="A1:BI177"/>
  <sheetViews>
    <sheetView showGridLines="0" topLeftCell="E1" zoomScaleNormal="100" workbookViewId="0">
      <pane ySplit="1" topLeftCell="A2" activePane="bottomLeft" state="frozen"/>
      <selection activeCell="B1" sqref="B1"/>
      <selection pane="bottomLeft" activeCell="C9" sqref="C9:E9"/>
    </sheetView>
  </sheetViews>
  <sheetFormatPr baseColWidth="10" defaultColWidth="11.42578125" defaultRowHeight="11.25" x14ac:dyDescent="0.2"/>
  <cols>
    <col min="1" max="2" width="15.7109375" style="26" customWidth="1"/>
    <col min="3" max="3" width="13" style="26" customWidth="1"/>
    <col min="4" max="9" width="15.7109375" style="26" customWidth="1"/>
    <col min="10" max="10" width="16.28515625" style="26" customWidth="1"/>
    <col min="11" max="11" width="1.140625" style="165" customWidth="1"/>
    <col min="12" max="12" width="12.42578125" style="26" customWidth="1"/>
    <col min="13" max="13" width="11.42578125" style="26"/>
    <col min="14" max="14" width="13.85546875" style="26" customWidth="1"/>
    <col min="15" max="15" width="11.42578125" style="26"/>
    <col min="16" max="16" width="16" style="26" customWidth="1"/>
    <col min="17" max="17" width="0.7109375" style="26" customWidth="1"/>
    <col min="18" max="18" width="12.42578125" style="26" customWidth="1"/>
    <col min="19" max="19" width="9.28515625" style="26" customWidth="1"/>
    <col min="20" max="20" width="11.42578125" style="26"/>
    <col min="21" max="21" width="9.42578125" style="26" customWidth="1"/>
    <col min="22" max="22" width="11.42578125" style="26"/>
    <col min="23" max="23" width="9.7109375" style="26" customWidth="1"/>
    <col min="24" max="24" width="11.42578125" style="26"/>
    <col min="25" max="25" width="9" style="26" customWidth="1"/>
    <col min="26" max="26" width="1.140625" style="26" customWidth="1"/>
    <col min="27" max="27" width="12.28515625" style="26" customWidth="1"/>
    <col min="28" max="28" width="9" style="26" customWidth="1"/>
    <col min="29" max="29" width="11.42578125" style="26"/>
    <col min="30" max="30" width="9.7109375" style="26" customWidth="1"/>
    <col min="31" max="31" width="11.42578125" style="26"/>
    <col min="32" max="32" width="9.140625" style="26" customWidth="1"/>
    <col min="33" max="33" width="11.42578125" style="26"/>
    <col min="34" max="34" width="9" style="26" customWidth="1"/>
    <col min="35" max="35" width="0.7109375" style="26" customWidth="1"/>
    <col min="36" max="36" width="13.5703125" style="26" customWidth="1"/>
    <col min="37" max="37" width="9.140625" style="26" customWidth="1"/>
    <col min="38" max="38" width="11.42578125" style="26"/>
    <col min="39" max="39" width="9" style="26" customWidth="1"/>
    <col min="40" max="40" width="11.42578125" style="26"/>
    <col min="41" max="41" width="9" style="26" customWidth="1"/>
    <col min="42" max="42" width="11" style="26" customWidth="1"/>
    <col min="43" max="43" width="9" style="26" bestFit="1" customWidth="1"/>
    <col min="44" max="44" width="0.7109375" style="26" customWidth="1"/>
    <col min="45" max="45" width="14.140625" style="26" customWidth="1"/>
    <col min="46" max="46" width="9" style="26" customWidth="1"/>
    <col min="47" max="47" width="11.42578125" style="26"/>
    <col min="48" max="48" width="9" style="26" customWidth="1"/>
    <col min="49" max="49" width="11.42578125" style="26"/>
    <col min="50" max="50" width="9.140625" style="26" customWidth="1"/>
    <col min="51" max="51" width="11.42578125" style="26"/>
    <col min="52" max="52" width="9.140625" style="26" customWidth="1"/>
    <col min="53" max="53" width="0.7109375" style="26" customWidth="1"/>
    <col min="54" max="54" width="11.42578125" style="26"/>
    <col min="55" max="55" width="8.85546875" style="26" customWidth="1"/>
    <col min="56" max="56" width="11.42578125" style="26"/>
    <col min="57" max="57" width="8.7109375" style="26" customWidth="1"/>
    <col min="58" max="58" width="11.42578125" style="26"/>
    <col min="59" max="59" width="9" style="26" customWidth="1"/>
    <col min="60" max="60" width="11.42578125" style="26"/>
    <col min="61" max="61" width="9" style="26" customWidth="1"/>
    <col min="62" max="16384" width="11.42578125" style="26"/>
  </cols>
  <sheetData>
    <row r="1" spans="1:23" ht="15" x14ac:dyDescent="0.25">
      <c r="A1" s="2077" t="s">
        <v>730</v>
      </c>
      <c r="B1" s="2077"/>
      <c r="C1" s="121"/>
      <c r="D1" s="2077" t="s">
        <v>830</v>
      </c>
      <c r="E1" s="2077"/>
      <c r="F1" s="121"/>
      <c r="G1" s="121"/>
      <c r="H1" s="121"/>
      <c r="I1" s="121"/>
      <c r="J1" s="121"/>
    </row>
    <row r="3" spans="1:23" ht="12.75" customHeight="1" x14ac:dyDescent="0.2">
      <c r="A3" s="2371" t="s">
        <v>732</v>
      </c>
      <c r="B3" s="2372"/>
      <c r="C3" s="2371" t="s">
        <v>1714</v>
      </c>
      <c r="D3" s="2373"/>
      <c r="E3" s="2373"/>
      <c r="F3" s="2373"/>
      <c r="G3" s="2373"/>
      <c r="H3" s="2373"/>
      <c r="I3" s="2373"/>
      <c r="J3" s="2373"/>
      <c r="K3" s="2373"/>
      <c r="L3" s="2373"/>
      <c r="M3" s="2373"/>
      <c r="N3" s="2372"/>
      <c r="O3" s="349"/>
      <c r="P3" s="349"/>
      <c r="Q3" s="349"/>
      <c r="R3" s="349"/>
      <c r="S3" s="349"/>
      <c r="T3" s="349"/>
      <c r="U3" s="349"/>
      <c r="V3" s="349"/>
      <c r="W3" s="350"/>
    </row>
    <row r="4" spans="1:23" ht="27.75" customHeight="1" x14ac:dyDescent="0.2">
      <c r="A4" s="2371" t="s">
        <v>733</v>
      </c>
      <c r="B4" s="2372"/>
      <c r="C4" s="2371" t="s">
        <v>1767</v>
      </c>
      <c r="D4" s="2246"/>
      <c r="E4" s="2246"/>
      <c r="F4" s="2246"/>
      <c r="G4" s="2246"/>
      <c r="H4" s="2246"/>
      <c r="I4" s="2246"/>
      <c r="J4" s="2246"/>
      <c r="K4" s="2246"/>
      <c r="L4" s="2246"/>
      <c r="M4" s="2246"/>
      <c r="N4" s="2374"/>
      <c r="O4" s="541"/>
      <c r="P4" s="541"/>
      <c r="Q4" s="541"/>
      <c r="R4" s="541"/>
      <c r="S4" s="541"/>
      <c r="T4" s="541"/>
      <c r="U4" s="541"/>
      <c r="V4" s="541"/>
      <c r="W4" s="352"/>
    </row>
    <row r="5" spans="1:23" ht="12.75" customHeight="1" x14ac:dyDescent="0.2">
      <c r="A5" s="2371" t="s">
        <v>735</v>
      </c>
      <c r="B5" s="2372"/>
      <c r="C5" s="2371" t="s">
        <v>1789</v>
      </c>
      <c r="D5" s="2246"/>
      <c r="E5" s="2246"/>
      <c r="F5" s="2246"/>
      <c r="G5" s="2246"/>
      <c r="H5" s="2246"/>
      <c r="I5" s="2246"/>
      <c r="J5" s="2246"/>
      <c r="K5" s="2246"/>
      <c r="L5" s="2246"/>
      <c r="M5" s="2246"/>
      <c r="N5" s="2374"/>
      <c r="O5" s="541"/>
      <c r="P5" s="541"/>
      <c r="Q5" s="541"/>
      <c r="R5" s="541"/>
      <c r="S5" s="541"/>
      <c r="T5" s="541"/>
      <c r="U5" s="541"/>
      <c r="V5" s="541"/>
      <c r="W5" s="352"/>
    </row>
    <row r="6" spans="1:23" ht="15" customHeight="1" x14ac:dyDescent="0.2">
      <c r="A6" s="2371" t="s">
        <v>815</v>
      </c>
      <c r="B6" s="2372"/>
      <c r="C6" s="2371" t="s">
        <v>1790</v>
      </c>
      <c r="D6" s="2246"/>
      <c r="E6" s="2246"/>
      <c r="F6" s="2246"/>
      <c r="G6" s="2246"/>
      <c r="H6" s="2246"/>
      <c r="I6" s="2246"/>
      <c r="J6" s="2246"/>
      <c r="K6" s="2246"/>
      <c r="L6" s="2246"/>
      <c r="M6" s="2246"/>
      <c r="N6" s="2374"/>
      <c r="O6" s="349"/>
      <c r="P6" s="349"/>
      <c r="Q6" s="349"/>
      <c r="R6" s="349"/>
      <c r="S6" s="349"/>
      <c r="T6" s="349"/>
      <c r="U6" s="349"/>
      <c r="V6" s="349"/>
      <c r="W6" s="352"/>
    </row>
    <row r="7" spans="1:23" x14ac:dyDescent="0.2">
      <c r="A7" s="29"/>
      <c r="B7" s="29"/>
    </row>
    <row r="8" spans="1:23" x14ac:dyDescent="0.2">
      <c r="A8" s="29"/>
      <c r="B8" s="29"/>
    </row>
    <row r="9" spans="1:23" ht="40.5" customHeight="1" x14ac:dyDescent="0.2">
      <c r="A9" s="29"/>
      <c r="B9" s="29"/>
      <c r="C9" s="2270" t="s">
        <v>1791</v>
      </c>
      <c r="D9" s="2270"/>
      <c r="E9" s="2270"/>
    </row>
    <row r="10" spans="1:23" ht="12.75" x14ac:dyDescent="0.2">
      <c r="A10" s="29"/>
      <c r="B10" s="29"/>
      <c r="C10" s="542" t="s">
        <v>1792</v>
      </c>
      <c r="D10" s="542" t="s">
        <v>740</v>
      </c>
      <c r="E10" s="542" t="s">
        <v>781</v>
      </c>
    </row>
    <row r="11" spans="1:23" ht="15" x14ac:dyDescent="0.25">
      <c r="A11" s="29"/>
      <c r="B11" s="29"/>
      <c r="C11" s="1399" t="s">
        <v>835</v>
      </c>
      <c r="D11" s="543">
        <v>138</v>
      </c>
      <c r="E11" s="544">
        <v>1</v>
      </c>
      <c r="J11"/>
    </row>
    <row r="12" spans="1:23" ht="12.75" customHeight="1" x14ac:dyDescent="0.2">
      <c r="A12" s="29"/>
      <c r="B12" s="29"/>
      <c r="C12" s="1399" t="s">
        <v>1793</v>
      </c>
      <c r="D12" s="543">
        <v>111</v>
      </c>
      <c r="E12" s="544">
        <v>0.8</v>
      </c>
    </row>
    <row r="13" spans="1:23" ht="14.25" customHeight="1" x14ac:dyDescent="0.2">
      <c r="A13" s="29"/>
      <c r="B13" s="29"/>
      <c r="C13" s="545" t="s">
        <v>1794</v>
      </c>
      <c r="D13" s="546">
        <v>27</v>
      </c>
      <c r="E13" s="547">
        <v>0.2</v>
      </c>
    </row>
    <row r="14" spans="1:23" x14ac:dyDescent="0.2">
      <c r="A14" s="29"/>
      <c r="B14" s="29"/>
      <c r="C14" s="903" t="s">
        <v>5351</v>
      </c>
      <c r="D14" s="903"/>
      <c r="E14" s="903"/>
    </row>
    <row r="15" spans="1:23" ht="12.75" x14ac:dyDescent="0.2">
      <c r="H15" s="548"/>
      <c r="I15" s="548"/>
    </row>
    <row r="16" spans="1:23" ht="12.75" x14ac:dyDescent="0.2">
      <c r="H16" s="548"/>
      <c r="I16" s="548"/>
    </row>
    <row r="17" spans="2:61" ht="12.75" x14ac:dyDescent="0.2">
      <c r="H17" s="548"/>
      <c r="I17" s="548"/>
    </row>
    <row r="18" spans="2:61" ht="12.75" x14ac:dyDescent="0.2">
      <c r="H18" s="548"/>
      <c r="I18" s="548"/>
    </row>
    <row r="19" spans="2:61" ht="12.75" x14ac:dyDescent="0.2">
      <c r="H19" s="548"/>
      <c r="I19" s="548"/>
    </row>
    <row r="20" spans="2:61" ht="12.75" x14ac:dyDescent="0.2">
      <c r="H20" s="548"/>
      <c r="I20" s="548"/>
    </row>
    <row r="21" spans="2:61" ht="12.75" x14ac:dyDescent="0.2">
      <c r="H21" s="548"/>
      <c r="I21" s="548"/>
    </row>
    <row r="22" spans="2:61" ht="12.75" x14ac:dyDescent="0.2">
      <c r="H22" s="548"/>
      <c r="I22" s="548"/>
    </row>
    <row r="23" spans="2:61" ht="12.75" x14ac:dyDescent="0.2">
      <c r="H23" s="548"/>
      <c r="I23" s="548"/>
    </row>
    <row r="24" spans="2:61" ht="12.75" x14ac:dyDescent="0.2">
      <c r="H24" s="548"/>
      <c r="I24" s="548"/>
    </row>
    <row r="25" spans="2:61" ht="12.75" x14ac:dyDescent="0.2">
      <c r="H25" s="548"/>
      <c r="I25" s="548"/>
    </row>
    <row r="26" spans="2:61" ht="12.75" x14ac:dyDescent="0.2">
      <c r="H26" s="548"/>
      <c r="I26" s="548"/>
    </row>
    <row r="27" spans="2:61" ht="12.75" customHeight="1" x14ac:dyDescent="0.2">
      <c r="B27" s="662"/>
      <c r="C27" s="2370" t="s">
        <v>1796</v>
      </c>
      <c r="D27" s="2370"/>
      <c r="E27" s="2370"/>
      <c r="F27" s="2370"/>
      <c r="G27" s="2370"/>
      <c r="H27" s="2370"/>
      <c r="I27" s="2370"/>
      <c r="J27" s="2370"/>
      <c r="K27" s="2370"/>
      <c r="L27" s="2370"/>
      <c r="M27" s="2370"/>
      <c r="N27" s="2370"/>
      <c r="O27" s="2370"/>
      <c r="P27" s="2370"/>
      <c r="Q27" s="2370"/>
      <c r="R27" s="2370"/>
      <c r="S27" s="2370"/>
      <c r="T27" s="2370"/>
      <c r="U27" s="2370"/>
      <c r="V27" s="2370"/>
      <c r="W27" s="2370"/>
      <c r="X27" s="2370"/>
      <c r="Y27" s="2370"/>
      <c r="Z27" s="2370"/>
      <c r="AA27" s="2370"/>
      <c r="AB27" s="2370"/>
      <c r="AC27" s="2370"/>
      <c r="AD27" s="2370"/>
      <c r="AE27" s="2370"/>
      <c r="AF27" s="2370"/>
      <c r="AG27" s="2370"/>
      <c r="AH27" s="2370"/>
      <c r="AI27" s="2370"/>
      <c r="AJ27" s="2370"/>
      <c r="AK27" s="2370"/>
      <c r="AL27" s="2370"/>
      <c r="AM27" s="2370"/>
      <c r="AN27" s="2370"/>
      <c r="AO27" s="2370"/>
      <c r="AP27" s="2370"/>
      <c r="AQ27" s="2370"/>
      <c r="AR27" s="2370"/>
      <c r="AS27" s="2370"/>
      <c r="AT27" s="2370"/>
      <c r="AU27" s="2370"/>
      <c r="AV27" s="2370"/>
      <c r="AW27" s="2370"/>
      <c r="AX27" s="2370"/>
      <c r="AY27" s="2370"/>
      <c r="AZ27" s="2370"/>
      <c r="BA27" s="2370"/>
      <c r="BB27" s="2370"/>
      <c r="BC27" s="2370"/>
      <c r="BD27" s="2370"/>
      <c r="BE27" s="2370"/>
      <c r="BF27" s="2370"/>
      <c r="BG27" s="2370"/>
      <c r="BH27" s="2370"/>
      <c r="BI27" s="2370"/>
    </row>
    <row r="28" spans="2:61" ht="13.5" customHeight="1" x14ac:dyDescent="0.2">
      <c r="B28" s="662"/>
      <c r="C28" s="1572"/>
      <c r="D28" s="2369" t="s">
        <v>1797</v>
      </c>
      <c r="E28" s="2369" t="s">
        <v>1798</v>
      </c>
      <c r="F28" s="2367" t="s">
        <v>1799</v>
      </c>
      <c r="G28" s="2367"/>
      <c r="H28" s="2367"/>
      <c r="I28" s="2367"/>
      <c r="J28" s="2367"/>
      <c r="K28" s="1573"/>
      <c r="L28" s="2367" t="s">
        <v>1800</v>
      </c>
      <c r="M28" s="2367"/>
      <c r="N28" s="2367"/>
      <c r="O28" s="2367"/>
      <c r="P28" s="2367"/>
      <c r="Q28" s="1572"/>
      <c r="R28" s="2367" t="s">
        <v>1801</v>
      </c>
      <c r="S28" s="2367"/>
      <c r="T28" s="2367"/>
      <c r="U28" s="2367"/>
      <c r="V28" s="2367"/>
      <c r="W28" s="2367"/>
      <c r="X28" s="2367"/>
      <c r="Y28" s="2367"/>
      <c r="Z28" s="1572"/>
      <c r="AA28" s="2367" t="s">
        <v>1802</v>
      </c>
      <c r="AB28" s="2367"/>
      <c r="AC28" s="2367"/>
      <c r="AD28" s="2367"/>
      <c r="AE28" s="2367"/>
      <c r="AF28" s="2367"/>
      <c r="AG28" s="2367"/>
      <c r="AH28" s="2367"/>
      <c r="AI28" s="1572"/>
      <c r="AJ28" s="2367" t="s">
        <v>1803</v>
      </c>
      <c r="AK28" s="2367"/>
      <c r="AL28" s="2367"/>
      <c r="AM28" s="2367"/>
      <c r="AN28" s="2367"/>
      <c r="AO28" s="2367"/>
      <c r="AP28" s="2367"/>
      <c r="AQ28" s="2367"/>
      <c r="AR28" s="1572"/>
      <c r="AS28" s="2367" t="s">
        <v>1804</v>
      </c>
      <c r="AT28" s="2367"/>
      <c r="AU28" s="2367"/>
      <c r="AV28" s="2367"/>
      <c r="AW28" s="2367"/>
      <c r="AX28" s="2367"/>
      <c r="AY28" s="2367"/>
      <c r="AZ28" s="2367"/>
      <c r="BA28" s="1572"/>
      <c r="BB28" s="2367" t="s">
        <v>1805</v>
      </c>
      <c r="BC28" s="2367"/>
      <c r="BD28" s="2367"/>
      <c r="BE28" s="2367"/>
      <c r="BF28" s="2367"/>
      <c r="BG28" s="2367"/>
      <c r="BH28" s="2367"/>
      <c r="BI28" s="2367"/>
    </row>
    <row r="29" spans="2:61" s="7" customFormat="1" ht="42" customHeight="1" x14ac:dyDescent="0.25">
      <c r="B29" s="1037"/>
      <c r="C29" s="2368" t="s">
        <v>1806</v>
      </c>
      <c r="D29" s="2369"/>
      <c r="E29" s="2369"/>
      <c r="F29" s="1574" t="s">
        <v>1807</v>
      </c>
      <c r="G29" s="1574" t="s">
        <v>1808</v>
      </c>
      <c r="H29" s="2357" t="s">
        <v>921</v>
      </c>
      <c r="I29" s="2357" t="s">
        <v>1809</v>
      </c>
      <c r="J29" s="2357" t="s">
        <v>1810</v>
      </c>
      <c r="K29" s="1575"/>
      <c r="L29" s="2357" t="s">
        <v>1811</v>
      </c>
      <c r="M29" s="2357" t="s">
        <v>1812</v>
      </c>
      <c r="N29" s="2357" t="s">
        <v>1813</v>
      </c>
      <c r="O29" s="2357" t="s">
        <v>1814</v>
      </c>
      <c r="P29" s="1574" t="s">
        <v>1815</v>
      </c>
      <c r="Q29" s="1576"/>
      <c r="R29" s="1574" t="s">
        <v>1816</v>
      </c>
      <c r="S29" s="2357" t="s">
        <v>1817</v>
      </c>
      <c r="T29" s="1574" t="s">
        <v>1818</v>
      </c>
      <c r="U29" s="2365" t="s">
        <v>1817</v>
      </c>
      <c r="V29" s="1574" t="s">
        <v>1818</v>
      </c>
      <c r="W29" s="2357" t="s">
        <v>1817</v>
      </c>
      <c r="X29" s="1574" t="s">
        <v>1818</v>
      </c>
      <c r="Y29" s="2357" t="s">
        <v>1817</v>
      </c>
      <c r="Z29" s="1576"/>
      <c r="AA29" s="1574" t="s">
        <v>1819</v>
      </c>
      <c r="AB29" s="2357" t="s">
        <v>1817</v>
      </c>
      <c r="AC29" s="1574" t="s">
        <v>1819</v>
      </c>
      <c r="AD29" s="2357" t="s">
        <v>1817</v>
      </c>
      <c r="AE29" s="1574" t="s">
        <v>1820</v>
      </c>
      <c r="AF29" s="2357" t="s">
        <v>1817</v>
      </c>
      <c r="AG29" s="1574" t="s">
        <v>1819</v>
      </c>
      <c r="AH29" s="2357" t="s">
        <v>1817</v>
      </c>
      <c r="AI29" s="1575"/>
      <c r="AJ29" s="1574" t="s">
        <v>1803</v>
      </c>
      <c r="AK29" s="2357" t="s">
        <v>1817</v>
      </c>
      <c r="AL29" s="1574" t="s">
        <v>1803</v>
      </c>
      <c r="AM29" s="2357" t="s">
        <v>1817</v>
      </c>
      <c r="AN29" s="1574" t="s">
        <v>1803</v>
      </c>
      <c r="AO29" s="2365" t="s">
        <v>1817</v>
      </c>
      <c r="AP29" s="1574" t="s">
        <v>1803</v>
      </c>
      <c r="AQ29" s="2357" t="s">
        <v>1817</v>
      </c>
      <c r="AR29" s="1575"/>
      <c r="AS29" s="1574" t="s">
        <v>1821</v>
      </c>
      <c r="AT29" s="2357" t="s">
        <v>1817</v>
      </c>
      <c r="AU29" s="1574" t="s">
        <v>1822</v>
      </c>
      <c r="AV29" s="2357" t="s">
        <v>1817</v>
      </c>
      <c r="AW29" s="1574" t="s">
        <v>1823</v>
      </c>
      <c r="AX29" s="2357" t="s">
        <v>1817</v>
      </c>
      <c r="AY29" s="1574" t="s">
        <v>1824</v>
      </c>
      <c r="AZ29" s="2357" t="s">
        <v>1817</v>
      </c>
      <c r="BA29" s="1575"/>
      <c r="BB29" s="1574" t="s">
        <v>1825</v>
      </c>
      <c r="BC29" s="2357" t="s">
        <v>1817</v>
      </c>
      <c r="BD29" s="1574" t="s">
        <v>1826</v>
      </c>
      <c r="BE29" s="2357" t="s">
        <v>1817</v>
      </c>
      <c r="BF29" s="1574" t="s">
        <v>1825</v>
      </c>
      <c r="BG29" s="2357" t="s">
        <v>1817</v>
      </c>
      <c r="BH29" s="1574" t="s">
        <v>1827</v>
      </c>
      <c r="BI29" s="2357" t="s">
        <v>1817</v>
      </c>
    </row>
    <row r="30" spans="2:61" s="4" customFormat="1" ht="15.75" customHeight="1" x14ac:dyDescent="0.2">
      <c r="B30" s="662"/>
      <c r="C30" s="2366"/>
      <c r="D30" s="2358"/>
      <c r="E30" s="2358"/>
      <c r="F30" s="1577" t="s">
        <v>1828</v>
      </c>
      <c r="G30" s="1577" t="s">
        <v>1828</v>
      </c>
      <c r="H30" s="2358"/>
      <c r="I30" s="2358"/>
      <c r="J30" s="2358"/>
      <c r="K30" s="1578"/>
      <c r="L30" s="2358"/>
      <c r="M30" s="2358"/>
      <c r="N30" s="2358"/>
      <c r="O30" s="2358"/>
      <c r="P30" s="1579" t="s">
        <v>1829</v>
      </c>
      <c r="Q30" s="1579"/>
      <c r="R30" s="1579" t="s">
        <v>1830</v>
      </c>
      <c r="S30" s="2358"/>
      <c r="T30" s="1579" t="s">
        <v>1831</v>
      </c>
      <c r="U30" s="2366"/>
      <c r="V30" s="1579" t="s">
        <v>1832</v>
      </c>
      <c r="W30" s="2358"/>
      <c r="X30" s="1579" t="s">
        <v>1833</v>
      </c>
      <c r="Y30" s="2358"/>
      <c r="Z30" s="1579"/>
      <c r="AA30" s="1579" t="s">
        <v>1830</v>
      </c>
      <c r="AB30" s="2358"/>
      <c r="AC30" s="1579" t="s">
        <v>1831</v>
      </c>
      <c r="AD30" s="2358"/>
      <c r="AE30" s="1579" t="s">
        <v>1832</v>
      </c>
      <c r="AF30" s="2358"/>
      <c r="AG30" s="1579" t="s">
        <v>1833</v>
      </c>
      <c r="AH30" s="2358"/>
      <c r="AI30" s="1578"/>
      <c r="AJ30" s="1579" t="s">
        <v>1830</v>
      </c>
      <c r="AK30" s="2358"/>
      <c r="AL30" s="1579" t="s">
        <v>1831</v>
      </c>
      <c r="AM30" s="2358"/>
      <c r="AN30" s="1579" t="s">
        <v>1832</v>
      </c>
      <c r="AO30" s="2366"/>
      <c r="AP30" s="1579" t="s">
        <v>1833</v>
      </c>
      <c r="AQ30" s="2358"/>
      <c r="AR30" s="1578"/>
      <c r="AS30" s="1579" t="s">
        <v>1830</v>
      </c>
      <c r="AT30" s="2358"/>
      <c r="AU30" s="1579" t="s">
        <v>1831</v>
      </c>
      <c r="AV30" s="2358"/>
      <c r="AW30" s="1579" t="s">
        <v>1832</v>
      </c>
      <c r="AX30" s="2358"/>
      <c r="AY30" s="1579" t="s">
        <v>1833</v>
      </c>
      <c r="AZ30" s="2358"/>
      <c r="BA30" s="1578"/>
      <c r="BB30" s="1579" t="s">
        <v>1830</v>
      </c>
      <c r="BC30" s="2358"/>
      <c r="BD30" s="1579" t="s">
        <v>1831</v>
      </c>
      <c r="BE30" s="2358"/>
      <c r="BF30" s="1579" t="s">
        <v>1832</v>
      </c>
      <c r="BG30" s="2358"/>
      <c r="BH30" s="1579"/>
      <c r="BI30" s="2358"/>
    </row>
    <row r="31" spans="2:61" s="27" customFormat="1" ht="12.75" x14ac:dyDescent="0.2">
      <c r="B31" s="2375" t="s">
        <v>5352</v>
      </c>
      <c r="C31" s="2364" t="s">
        <v>1834</v>
      </c>
      <c r="D31" s="1580" t="s">
        <v>1835</v>
      </c>
      <c r="E31" s="1580" t="s">
        <v>1836</v>
      </c>
      <c r="F31" s="1581">
        <v>478577</v>
      </c>
      <c r="G31" s="1581">
        <v>1053258</v>
      </c>
      <c r="H31" s="1581" t="s">
        <v>1837</v>
      </c>
      <c r="I31" s="1581" t="s">
        <v>1838</v>
      </c>
      <c r="J31" s="1581" t="s">
        <v>1838</v>
      </c>
      <c r="K31" s="1582"/>
      <c r="L31" s="1581">
        <v>20</v>
      </c>
      <c r="M31" s="1581">
        <v>19</v>
      </c>
      <c r="N31" s="1581">
        <v>1</v>
      </c>
      <c r="O31" s="1583">
        <v>95</v>
      </c>
      <c r="P31" s="1581">
        <v>1</v>
      </c>
      <c r="Q31" s="1584"/>
      <c r="R31" s="1585">
        <v>2.9</v>
      </c>
      <c r="S31" s="1586">
        <v>1</v>
      </c>
      <c r="T31" s="1585">
        <v>2.9</v>
      </c>
      <c r="U31" s="1586">
        <v>1</v>
      </c>
      <c r="V31" s="1585">
        <v>2.9</v>
      </c>
      <c r="W31" s="1586">
        <v>1</v>
      </c>
      <c r="X31" s="1585">
        <v>2.9</v>
      </c>
      <c r="Y31" s="1586">
        <v>1</v>
      </c>
      <c r="Z31" s="1584"/>
      <c r="AA31" s="1585">
        <v>98.3</v>
      </c>
      <c r="AB31" s="1586">
        <v>1</v>
      </c>
      <c r="AC31" s="1585">
        <v>99.7</v>
      </c>
      <c r="AD31" s="1586">
        <v>1</v>
      </c>
      <c r="AE31" s="1585">
        <v>101.5</v>
      </c>
      <c r="AF31" s="1586">
        <v>1</v>
      </c>
      <c r="AG31" s="1581">
        <v>98.1</v>
      </c>
      <c r="AH31" s="1586">
        <v>1</v>
      </c>
      <c r="AI31" s="1587"/>
      <c r="AJ31" s="1585">
        <v>0.49</v>
      </c>
      <c r="AK31" s="1586">
        <v>1</v>
      </c>
      <c r="AL31" s="1585">
        <v>0.49</v>
      </c>
      <c r="AM31" s="1586">
        <v>1</v>
      </c>
      <c r="AN31" s="1585">
        <v>0.49</v>
      </c>
      <c r="AO31" s="1586">
        <v>1</v>
      </c>
      <c r="AP31" s="1585">
        <v>0.49</v>
      </c>
      <c r="AQ31" s="1586">
        <v>1</v>
      </c>
      <c r="AR31" s="1587"/>
      <c r="AS31" s="1585">
        <v>6.95</v>
      </c>
      <c r="AT31" s="1586">
        <v>1</v>
      </c>
      <c r="AU31" s="1585">
        <v>7.06</v>
      </c>
      <c r="AV31" s="1586">
        <v>1</v>
      </c>
      <c r="AW31" s="1585">
        <v>7.65</v>
      </c>
      <c r="AX31" s="1586">
        <v>1</v>
      </c>
      <c r="AY31" s="1585">
        <v>7.41</v>
      </c>
      <c r="AZ31" s="1586">
        <v>1</v>
      </c>
      <c r="BA31" s="1587"/>
      <c r="BB31" s="1585">
        <v>4</v>
      </c>
      <c r="BC31" s="1586">
        <v>1</v>
      </c>
      <c r="BD31" s="1585">
        <v>69</v>
      </c>
      <c r="BE31" s="1586">
        <v>0</v>
      </c>
      <c r="BF31" s="1585">
        <v>4</v>
      </c>
      <c r="BG31" s="1586">
        <v>1</v>
      </c>
      <c r="BH31" s="1585">
        <v>5</v>
      </c>
      <c r="BI31" s="1586">
        <v>1</v>
      </c>
    </row>
    <row r="32" spans="2:61" s="27" customFormat="1" ht="12.75" x14ac:dyDescent="0.2">
      <c r="B32" s="2376"/>
      <c r="C32" s="2364"/>
      <c r="D32" s="1580" t="s">
        <v>1835</v>
      </c>
      <c r="E32" s="1580" t="s">
        <v>1839</v>
      </c>
      <c r="F32" s="1581">
        <v>475877</v>
      </c>
      <c r="G32" s="1581">
        <v>1051840</v>
      </c>
      <c r="H32" s="1581" t="s">
        <v>1837</v>
      </c>
      <c r="I32" s="1581" t="s">
        <v>1838</v>
      </c>
      <c r="J32" s="1581" t="s">
        <v>1838</v>
      </c>
      <c r="K32" s="1582"/>
      <c r="L32" s="1581">
        <v>20</v>
      </c>
      <c r="M32" s="1581">
        <v>18</v>
      </c>
      <c r="N32" s="1581">
        <v>2</v>
      </c>
      <c r="O32" s="1583">
        <v>90</v>
      </c>
      <c r="P32" s="1581">
        <v>1</v>
      </c>
      <c r="Q32" s="1584"/>
      <c r="R32" s="1585">
        <v>2.9</v>
      </c>
      <c r="S32" s="1586">
        <v>1</v>
      </c>
      <c r="T32" s="1585">
        <v>2.9</v>
      </c>
      <c r="U32" s="1586">
        <v>1</v>
      </c>
      <c r="V32" s="1585">
        <v>2.9</v>
      </c>
      <c r="W32" s="1586">
        <v>1</v>
      </c>
      <c r="X32" s="1585">
        <v>2.9</v>
      </c>
      <c r="Y32" s="1586">
        <v>1</v>
      </c>
      <c r="Z32" s="1584"/>
      <c r="AA32" s="1585">
        <v>97.3</v>
      </c>
      <c r="AB32" s="1586">
        <v>1</v>
      </c>
      <c r="AC32" s="1585">
        <v>97.5</v>
      </c>
      <c r="AD32" s="1586">
        <v>1</v>
      </c>
      <c r="AE32" s="1585">
        <v>114</v>
      </c>
      <c r="AF32" s="1586">
        <v>1</v>
      </c>
      <c r="AG32" s="1581">
        <v>100</v>
      </c>
      <c r="AH32" s="1586">
        <v>1</v>
      </c>
      <c r="AI32" s="1587"/>
      <c r="AJ32" s="1585">
        <v>0.49</v>
      </c>
      <c r="AK32" s="1586">
        <v>1</v>
      </c>
      <c r="AL32" s="1585">
        <v>0.49</v>
      </c>
      <c r="AM32" s="1586">
        <v>1</v>
      </c>
      <c r="AN32" s="1585">
        <v>0.49</v>
      </c>
      <c r="AO32" s="1586">
        <v>1</v>
      </c>
      <c r="AP32" s="1585">
        <v>0.49</v>
      </c>
      <c r="AQ32" s="1586">
        <v>1</v>
      </c>
      <c r="AR32" s="1587"/>
      <c r="AS32" s="1585">
        <v>6.35</v>
      </c>
      <c r="AT32" s="1586">
        <v>0</v>
      </c>
      <c r="AU32" s="1585">
        <v>6.8</v>
      </c>
      <c r="AV32" s="1586">
        <v>1</v>
      </c>
      <c r="AW32" s="1585">
        <v>7.54</v>
      </c>
      <c r="AX32" s="1586">
        <v>1</v>
      </c>
      <c r="AY32" s="1585">
        <v>7.53</v>
      </c>
      <c r="AZ32" s="1586">
        <v>1</v>
      </c>
      <c r="BA32" s="1587"/>
      <c r="BB32" s="1585">
        <v>14</v>
      </c>
      <c r="BC32" s="1586">
        <v>1</v>
      </c>
      <c r="BD32" s="1585">
        <v>357</v>
      </c>
      <c r="BE32" s="1586">
        <v>0</v>
      </c>
      <c r="BF32" s="1585">
        <v>2.5</v>
      </c>
      <c r="BG32" s="1586">
        <v>1</v>
      </c>
      <c r="BH32" s="1585">
        <v>11</v>
      </c>
      <c r="BI32" s="1586">
        <v>1</v>
      </c>
    </row>
    <row r="33" spans="2:61" s="27" customFormat="1" ht="12.75" x14ac:dyDescent="0.2">
      <c r="B33" s="2376"/>
      <c r="C33" s="2364"/>
      <c r="D33" s="1580" t="s">
        <v>1840</v>
      </c>
      <c r="E33" s="1580" t="s">
        <v>1841</v>
      </c>
      <c r="F33" s="1581">
        <v>489634</v>
      </c>
      <c r="G33" s="1581">
        <v>1051066</v>
      </c>
      <c r="H33" s="1581" t="s">
        <v>1837</v>
      </c>
      <c r="I33" s="1581" t="s">
        <v>1842</v>
      </c>
      <c r="J33" s="1581" t="s">
        <v>1843</v>
      </c>
      <c r="K33" s="1582"/>
      <c r="L33" s="1581">
        <v>20</v>
      </c>
      <c r="M33" s="1581">
        <v>19</v>
      </c>
      <c r="N33" s="1581">
        <v>1</v>
      </c>
      <c r="O33" s="1583">
        <v>95</v>
      </c>
      <c r="P33" s="1581">
        <v>1</v>
      </c>
      <c r="Q33" s="1584"/>
      <c r="R33" s="1585">
        <v>2.9</v>
      </c>
      <c r="S33" s="1586">
        <v>1</v>
      </c>
      <c r="T33" s="1585">
        <v>2.9</v>
      </c>
      <c r="U33" s="1586">
        <v>1</v>
      </c>
      <c r="V33" s="1585">
        <v>2.9</v>
      </c>
      <c r="W33" s="1586">
        <v>1</v>
      </c>
      <c r="X33" s="1585">
        <v>2.9</v>
      </c>
      <c r="Y33" s="1586">
        <v>1</v>
      </c>
      <c r="Z33" s="1584"/>
      <c r="AA33" s="1585">
        <v>100.4</v>
      </c>
      <c r="AB33" s="1586">
        <v>1</v>
      </c>
      <c r="AC33" s="1585">
        <v>95.7</v>
      </c>
      <c r="AD33" s="1586">
        <v>1</v>
      </c>
      <c r="AE33" s="1585">
        <v>96.5</v>
      </c>
      <c r="AF33" s="1586">
        <v>1</v>
      </c>
      <c r="AG33" s="1581">
        <v>97.6</v>
      </c>
      <c r="AH33" s="1586">
        <v>1</v>
      </c>
      <c r="AI33" s="1587"/>
      <c r="AJ33" s="1585">
        <v>0.49</v>
      </c>
      <c r="AK33" s="1586">
        <v>1</v>
      </c>
      <c r="AL33" s="1585">
        <v>0.49</v>
      </c>
      <c r="AM33" s="1586">
        <v>1</v>
      </c>
      <c r="AN33" s="1585">
        <v>0.49</v>
      </c>
      <c r="AO33" s="1586">
        <v>1</v>
      </c>
      <c r="AP33" s="1585">
        <v>0.49</v>
      </c>
      <c r="AQ33" s="1586">
        <v>1</v>
      </c>
      <c r="AR33" s="1587"/>
      <c r="AS33" s="1585">
        <v>6.82</v>
      </c>
      <c r="AT33" s="1586">
        <v>1</v>
      </c>
      <c r="AU33" s="1585">
        <v>7.26</v>
      </c>
      <c r="AV33" s="1586">
        <v>1</v>
      </c>
      <c r="AW33" s="1585">
        <v>7.29</v>
      </c>
      <c r="AX33" s="1586">
        <v>1</v>
      </c>
      <c r="AY33" s="1585">
        <v>7.31</v>
      </c>
      <c r="AZ33" s="1586">
        <v>1</v>
      </c>
      <c r="BA33" s="1587"/>
      <c r="BB33" s="1585">
        <v>7</v>
      </c>
      <c r="BC33" s="1586">
        <v>1</v>
      </c>
      <c r="BD33" s="1585">
        <v>132</v>
      </c>
      <c r="BE33" s="1586">
        <v>0</v>
      </c>
      <c r="BF33" s="1585">
        <v>2.5</v>
      </c>
      <c r="BG33" s="1586">
        <v>1</v>
      </c>
      <c r="BH33" s="1585">
        <v>13</v>
      </c>
      <c r="BI33" s="1586">
        <v>1</v>
      </c>
    </row>
    <row r="34" spans="2:61" s="27" customFormat="1" ht="12.75" x14ac:dyDescent="0.2">
      <c r="B34" s="2376"/>
      <c r="C34" s="2364"/>
      <c r="D34" s="1580" t="s">
        <v>1840</v>
      </c>
      <c r="E34" s="1580" t="s">
        <v>1844</v>
      </c>
      <c r="F34" s="1581">
        <v>480470</v>
      </c>
      <c r="G34" s="1581">
        <v>1046523</v>
      </c>
      <c r="H34" s="1581" t="s">
        <v>1837</v>
      </c>
      <c r="I34" s="1581" t="s">
        <v>1842</v>
      </c>
      <c r="J34" s="1581" t="s">
        <v>1845</v>
      </c>
      <c r="K34" s="1582"/>
      <c r="L34" s="1581">
        <v>20</v>
      </c>
      <c r="M34" s="1581">
        <v>18</v>
      </c>
      <c r="N34" s="1581">
        <v>2</v>
      </c>
      <c r="O34" s="1583">
        <v>90</v>
      </c>
      <c r="P34" s="1581">
        <v>1</v>
      </c>
      <c r="Q34" s="1584"/>
      <c r="R34" s="1585">
        <v>2.9</v>
      </c>
      <c r="S34" s="1586">
        <v>1</v>
      </c>
      <c r="T34" s="1585">
        <v>13</v>
      </c>
      <c r="U34" s="1586">
        <v>0</v>
      </c>
      <c r="V34" s="1585">
        <v>2.9</v>
      </c>
      <c r="W34" s="1586">
        <v>1</v>
      </c>
      <c r="X34" s="1585">
        <v>2.9</v>
      </c>
      <c r="Y34" s="1586">
        <v>1</v>
      </c>
      <c r="Z34" s="1584"/>
      <c r="AA34" s="1585">
        <v>99.8</v>
      </c>
      <c r="AB34" s="1586">
        <v>1</v>
      </c>
      <c r="AC34" s="1585">
        <v>94.5</v>
      </c>
      <c r="AD34" s="1586">
        <v>1</v>
      </c>
      <c r="AE34" s="1585">
        <v>112</v>
      </c>
      <c r="AF34" s="1586">
        <v>1</v>
      </c>
      <c r="AG34" s="1581">
        <v>109.7</v>
      </c>
      <c r="AH34" s="1586">
        <v>1</v>
      </c>
      <c r="AI34" s="1587"/>
      <c r="AJ34" s="1585">
        <v>0.49</v>
      </c>
      <c r="AK34" s="1586">
        <v>1</v>
      </c>
      <c r="AL34" s="1585">
        <v>0.49</v>
      </c>
      <c r="AM34" s="1586">
        <v>1</v>
      </c>
      <c r="AN34" s="1585">
        <v>0.49</v>
      </c>
      <c r="AO34" s="1586">
        <v>1</v>
      </c>
      <c r="AP34" s="1585">
        <v>0.49</v>
      </c>
      <c r="AQ34" s="1586">
        <v>1</v>
      </c>
      <c r="AR34" s="1587"/>
      <c r="AS34" s="1585">
        <v>7.2</v>
      </c>
      <c r="AT34" s="1586">
        <v>1</v>
      </c>
      <c r="AU34" s="1585">
        <v>7.14</v>
      </c>
      <c r="AV34" s="1586">
        <v>1</v>
      </c>
      <c r="AW34" s="1585">
        <v>7.6</v>
      </c>
      <c r="AX34" s="1586">
        <v>1</v>
      </c>
      <c r="AY34" s="1585">
        <v>7.79</v>
      </c>
      <c r="AZ34" s="1586">
        <v>1</v>
      </c>
      <c r="BA34" s="1587"/>
      <c r="BB34" s="1585">
        <v>11</v>
      </c>
      <c r="BC34" s="1586">
        <v>1</v>
      </c>
      <c r="BD34" s="1585">
        <v>256</v>
      </c>
      <c r="BE34" s="1586">
        <v>0</v>
      </c>
      <c r="BF34" s="1585">
        <v>2.5</v>
      </c>
      <c r="BG34" s="1586">
        <v>1</v>
      </c>
      <c r="BH34" s="1585">
        <v>16</v>
      </c>
      <c r="BI34" s="1586">
        <v>1</v>
      </c>
    </row>
    <row r="35" spans="2:61" s="27" customFormat="1" ht="12.75" x14ac:dyDescent="0.2">
      <c r="B35" s="2376"/>
      <c r="C35" s="2361" t="s">
        <v>1846</v>
      </c>
      <c r="D35" s="1588" t="s">
        <v>1847</v>
      </c>
      <c r="E35" s="1588" t="s">
        <v>1848</v>
      </c>
      <c r="F35" s="1589">
        <v>430273</v>
      </c>
      <c r="G35" s="1589">
        <v>1074425</v>
      </c>
      <c r="H35" s="1589" t="s">
        <v>1837</v>
      </c>
      <c r="I35" s="1589" t="s">
        <v>1849</v>
      </c>
      <c r="J35" s="1589" t="s">
        <v>1850</v>
      </c>
      <c r="K35" s="1582"/>
      <c r="L35" s="1589">
        <v>20</v>
      </c>
      <c r="M35" s="1589">
        <v>19</v>
      </c>
      <c r="N35" s="1589">
        <v>1</v>
      </c>
      <c r="O35" s="1590">
        <v>95</v>
      </c>
      <c r="P35" s="1589">
        <v>1</v>
      </c>
      <c r="Q35" s="1584"/>
      <c r="R35" s="1591">
        <v>2.9</v>
      </c>
      <c r="S35" s="1592">
        <v>1</v>
      </c>
      <c r="T35" s="1591">
        <v>2.9</v>
      </c>
      <c r="U35" s="1592">
        <v>1</v>
      </c>
      <c r="V35" s="1591">
        <v>2.9</v>
      </c>
      <c r="W35" s="1592">
        <v>1</v>
      </c>
      <c r="X35" s="1591">
        <v>2.9</v>
      </c>
      <c r="Y35" s="1592">
        <v>1</v>
      </c>
      <c r="Z35" s="1584"/>
      <c r="AA35" s="1591">
        <v>100.7</v>
      </c>
      <c r="AB35" s="1592">
        <v>1</v>
      </c>
      <c r="AC35" s="1591">
        <v>100.7</v>
      </c>
      <c r="AD35" s="1592">
        <v>1</v>
      </c>
      <c r="AE35" s="1591">
        <v>96.1</v>
      </c>
      <c r="AF35" s="1592">
        <v>1</v>
      </c>
      <c r="AG35" s="1589">
        <v>90</v>
      </c>
      <c r="AH35" s="1592">
        <v>1</v>
      </c>
      <c r="AI35" s="1587"/>
      <c r="AJ35" s="1591">
        <v>0.49</v>
      </c>
      <c r="AK35" s="1592">
        <v>1</v>
      </c>
      <c r="AL35" s="1591">
        <v>0.49</v>
      </c>
      <c r="AM35" s="1592">
        <v>1</v>
      </c>
      <c r="AN35" s="1591">
        <v>0.49</v>
      </c>
      <c r="AO35" s="1592">
        <v>1</v>
      </c>
      <c r="AP35" s="1591">
        <v>0.49</v>
      </c>
      <c r="AQ35" s="1592">
        <v>1</v>
      </c>
      <c r="AR35" s="1587"/>
      <c r="AS35" s="1591">
        <v>8.2899999999999991</v>
      </c>
      <c r="AT35" s="1592">
        <v>1</v>
      </c>
      <c r="AU35" s="1591">
        <v>7.8</v>
      </c>
      <c r="AV35" s="1592">
        <v>1</v>
      </c>
      <c r="AW35" s="1591">
        <v>8.39</v>
      </c>
      <c r="AX35" s="1592">
        <v>1</v>
      </c>
      <c r="AY35" s="1591">
        <v>7.58</v>
      </c>
      <c r="AZ35" s="1592">
        <v>1</v>
      </c>
      <c r="BA35" s="1587"/>
      <c r="BB35" s="1591">
        <v>22</v>
      </c>
      <c r="BC35" s="1592">
        <v>1</v>
      </c>
      <c r="BD35" s="1591">
        <v>454</v>
      </c>
      <c r="BE35" s="1592">
        <v>0</v>
      </c>
      <c r="BF35" s="1591">
        <v>12</v>
      </c>
      <c r="BG35" s="1592">
        <v>1</v>
      </c>
      <c r="BH35" s="1591">
        <v>9</v>
      </c>
      <c r="BI35" s="1592">
        <v>1</v>
      </c>
    </row>
    <row r="36" spans="2:61" s="27" customFormat="1" ht="12.75" x14ac:dyDescent="0.2">
      <c r="B36" s="2376"/>
      <c r="C36" s="2361"/>
      <c r="D36" s="1588" t="s">
        <v>1851</v>
      </c>
      <c r="E36" s="1588" t="s">
        <v>1852</v>
      </c>
      <c r="F36" s="1589">
        <v>431757</v>
      </c>
      <c r="G36" s="1589">
        <v>1064259</v>
      </c>
      <c r="H36" s="1589" t="s">
        <v>1837</v>
      </c>
      <c r="I36" s="1589" t="s">
        <v>1849</v>
      </c>
      <c r="J36" s="1589" t="s">
        <v>1853</v>
      </c>
      <c r="K36" s="1582"/>
      <c r="L36" s="1589">
        <v>20</v>
      </c>
      <c r="M36" s="1589">
        <v>18</v>
      </c>
      <c r="N36" s="1589">
        <v>2</v>
      </c>
      <c r="O36" s="1590">
        <v>90</v>
      </c>
      <c r="P36" s="1589">
        <v>1</v>
      </c>
      <c r="Q36" s="1584"/>
      <c r="R36" s="1591">
        <v>2.9</v>
      </c>
      <c r="S36" s="1592">
        <v>1</v>
      </c>
      <c r="T36" s="1591">
        <v>10.199999999999999</v>
      </c>
      <c r="U36" s="1592">
        <v>0</v>
      </c>
      <c r="V36" s="1591">
        <v>2.9</v>
      </c>
      <c r="W36" s="1592">
        <v>1</v>
      </c>
      <c r="X36" s="1591">
        <v>2.9</v>
      </c>
      <c r="Y36" s="1592">
        <v>1</v>
      </c>
      <c r="Z36" s="1584"/>
      <c r="AA36" s="1591">
        <v>89.5</v>
      </c>
      <c r="AB36" s="1592">
        <v>1</v>
      </c>
      <c r="AC36" s="1591">
        <v>87.1</v>
      </c>
      <c r="AD36" s="1592">
        <v>1</v>
      </c>
      <c r="AE36" s="1591">
        <v>83.6</v>
      </c>
      <c r="AF36" s="1592">
        <v>1</v>
      </c>
      <c r="AG36" s="1589">
        <v>84.3</v>
      </c>
      <c r="AH36" s="1592">
        <v>1</v>
      </c>
      <c r="AI36" s="1587"/>
      <c r="AJ36" s="1591">
        <v>0.49</v>
      </c>
      <c r="AK36" s="1592">
        <v>1</v>
      </c>
      <c r="AL36" s="1591">
        <v>0.49</v>
      </c>
      <c r="AM36" s="1592">
        <v>1</v>
      </c>
      <c r="AN36" s="1591">
        <v>0.49</v>
      </c>
      <c r="AO36" s="1592">
        <v>1</v>
      </c>
      <c r="AP36" s="1591">
        <v>0.49</v>
      </c>
      <c r="AQ36" s="1592">
        <v>1</v>
      </c>
      <c r="AR36" s="1587"/>
      <c r="AS36" s="1591">
        <v>7.41</v>
      </c>
      <c r="AT36" s="1592">
        <v>1</v>
      </c>
      <c r="AU36" s="1591">
        <v>7.27</v>
      </c>
      <c r="AV36" s="1592">
        <v>1</v>
      </c>
      <c r="AW36" s="1591">
        <v>7.43</v>
      </c>
      <c r="AX36" s="1592">
        <v>1</v>
      </c>
      <c r="AY36" s="1591">
        <v>7.28</v>
      </c>
      <c r="AZ36" s="1592">
        <v>1</v>
      </c>
      <c r="BA36" s="1587"/>
      <c r="BB36" s="1591">
        <v>6</v>
      </c>
      <c r="BC36" s="1592">
        <v>1</v>
      </c>
      <c r="BD36" s="1591">
        <v>608</v>
      </c>
      <c r="BE36" s="1592">
        <v>0</v>
      </c>
      <c r="BF36" s="1591">
        <v>10</v>
      </c>
      <c r="BG36" s="1592">
        <v>1</v>
      </c>
      <c r="BH36" s="1591">
        <v>9</v>
      </c>
      <c r="BI36" s="1592">
        <v>1</v>
      </c>
    </row>
    <row r="37" spans="2:61" s="27" customFormat="1" ht="12.75" x14ac:dyDescent="0.2">
      <c r="B37" s="2376"/>
      <c r="C37" s="2361"/>
      <c r="D37" s="1588" t="s">
        <v>1854</v>
      </c>
      <c r="E37" s="1588" t="s">
        <v>1855</v>
      </c>
      <c r="F37" s="1589">
        <v>442810</v>
      </c>
      <c r="G37" s="1589">
        <v>1064763</v>
      </c>
      <c r="H37" s="1589" t="s">
        <v>923</v>
      </c>
      <c r="I37" s="1589" t="s">
        <v>1856</v>
      </c>
      <c r="J37" s="1589" t="s">
        <v>1857</v>
      </c>
      <c r="K37" s="1582"/>
      <c r="L37" s="1589">
        <v>20</v>
      </c>
      <c r="M37" s="1589">
        <v>17</v>
      </c>
      <c r="N37" s="1589">
        <v>3</v>
      </c>
      <c r="O37" s="1590">
        <v>85</v>
      </c>
      <c r="P37" s="1589">
        <v>1</v>
      </c>
      <c r="Q37" s="1584"/>
      <c r="R37" s="1591">
        <v>2.9</v>
      </c>
      <c r="S37" s="1592">
        <v>1</v>
      </c>
      <c r="T37" s="1591">
        <v>18</v>
      </c>
      <c r="U37" s="1592">
        <v>0</v>
      </c>
      <c r="V37" s="1591">
        <v>2.9</v>
      </c>
      <c r="W37" s="1592">
        <v>1</v>
      </c>
      <c r="X37" s="1591">
        <v>2.9</v>
      </c>
      <c r="Y37" s="1592">
        <v>1</v>
      </c>
      <c r="Z37" s="1584"/>
      <c r="AA37" s="1591">
        <v>98.5</v>
      </c>
      <c r="AB37" s="1592">
        <v>1</v>
      </c>
      <c r="AC37" s="1591">
        <v>94</v>
      </c>
      <c r="AD37" s="1592">
        <v>1</v>
      </c>
      <c r="AE37" s="1591">
        <v>116</v>
      </c>
      <c r="AF37" s="1592">
        <v>1</v>
      </c>
      <c r="AG37" s="1589">
        <v>127</v>
      </c>
      <c r="AH37" s="1592">
        <v>0</v>
      </c>
      <c r="AI37" s="1587"/>
      <c r="AJ37" s="1591">
        <v>0.49</v>
      </c>
      <c r="AK37" s="1592">
        <v>1</v>
      </c>
      <c r="AL37" s="1591">
        <v>0.49</v>
      </c>
      <c r="AM37" s="1592">
        <v>1</v>
      </c>
      <c r="AN37" s="1591">
        <v>0.49</v>
      </c>
      <c r="AO37" s="1592">
        <v>1</v>
      </c>
      <c r="AP37" s="1591">
        <v>0.49</v>
      </c>
      <c r="AQ37" s="1592">
        <v>1</v>
      </c>
      <c r="AR37" s="1587"/>
      <c r="AS37" s="1591">
        <v>7.49</v>
      </c>
      <c r="AT37" s="1592">
        <v>1</v>
      </c>
      <c r="AU37" s="1591">
        <v>7.6</v>
      </c>
      <c r="AV37" s="1592">
        <v>1</v>
      </c>
      <c r="AW37" s="1591">
        <v>8.32</v>
      </c>
      <c r="AX37" s="1592">
        <v>1</v>
      </c>
      <c r="AY37" s="1591">
        <v>8.34</v>
      </c>
      <c r="AZ37" s="1592">
        <v>1</v>
      </c>
      <c r="BA37" s="1587"/>
      <c r="BB37" s="1591">
        <v>4</v>
      </c>
      <c r="BC37" s="1592">
        <v>1</v>
      </c>
      <c r="BD37" s="1591">
        <v>81</v>
      </c>
      <c r="BE37" s="1592">
        <v>0</v>
      </c>
      <c r="BF37" s="1591">
        <v>6</v>
      </c>
      <c r="BG37" s="1592">
        <v>1</v>
      </c>
      <c r="BH37" s="1591">
        <v>4</v>
      </c>
      <c r="BI37" s="1592">
        <v>1</v>
      </c>
    </row>
    <row r="38" spans="2:61" s="27" customFormat="1" ht="12.75" x14ac:dyDescent="0.2">
      <c r="B38" s="2376"/>
      <c r="C38" s="2361"/>
      <c r="D38" s="1588" t="s">
        <v>1858</v>
      </c>
      <c r="E38" s="1588" t="s">
        <v>1859</v>
      </c>
      <c r="F38" s="1589">
        <v>446879</v>
      </c>
      <c r="G38" s="1589">
        <v>1064096</v>
      </c>
      <c r="H38" s="1589" t="s">
        <v>1837</v>
      </c>
      <c r="I38" s="1589" t="s">
        <v>1860</v>
      </c>
      <c r="J38" s="1589" t="s">
        <v>1861</v>
      </c>
      <c r="K38" s="1582"/>
      <c r="L38" s="1589">
        <v>20</v>
      </c>
      <c r="M38" s="1589">
        <v>19</v>
      </c>
      <c r="N38" s="1589">
        <v>1</v>
      </c>
      <c r="O38" s="1590">
        <v>95</v>
      </c>
      <c r="P38" s="1589">
        <v>1</v>
      </c>
      <c r="Q38" s="1584"/>
      <c r="R38" s="1591">
        <v>2.9</v>
      </c>
      <c r="S38" s="1592">
        <v>1</v>
      </c>
      <c r="T38" s="1591">
        <v>2.9</v>
      </c>
      <c r="U38" s="1592">
        <v>1</v>
      </c>
      <c r="V38" s="1591">
        <v>2.9</v>
      </c>
      <c r="W38" s="1592">
        <v>1</v>
      </c>
      <c r="X38" s="1591">
        <v>2.9</v>
      </c>
      <c r="Y38" s="1592">
        <v>1</v>
      </c>
      <c r="Z38" s="1584"/>
      <c r="AA38" s="1591">
        <v>104.6</v>
      </c>
      <c r="AB38" s="1592">
        <v>1</v>
      </c>
      <c r="AC38" s="1591">
        <v>94</v>
      </c>
      <c r="AD38" s="1592">
        <v>1</v>
      </c>
      <c r="AE38" s="1591">
        <v>103.4</v>
      </c>
      <c r="AF38" s="1592">
        <v>1</v>
      </c>
      <c r="AG38" s="1589">
        <v>88</v>
      </c>
      <c r="AH38" s="1592">
        <v>1</v>
      </c>
      <c r="AI38" s="1587"/>
      <c r="AJ38" s="1591">
        <v>0.49</v>
      </c>
      <c r="AK38" s="1592">
        <v>1</v>
      </c>
      <c r="AL38" s="1591">
        <v>0.49</v>
      </c>
      <c r="AM38" s="1592">
        <v>1</v>
      </c>
      <c r="AN38" s="1591">
        <v>0.49</v>
      </c>
      <c r="AO38" s="1592">
        <v>1</v>
      </c>
      <c r="AP38" s="1591">
        <v>0.49</v>
      </c>
      <c r="AQ38" s="1592">
        <v>1</v>
      </c>
      <c r="AR38" s="1587"/>
      <c r="AS38" s="1591">
        <v>7.72</v>
      </c>
      <c r="AT38" s="1592">
        <v>1</v>
      </c>
      <c r="AU38" s="1591">
        <v>6.7</v>
      </c>
      <c r="AV38" s="1592">
        <v>1</v>
      </c>
      <c r="AW38" s="1591">
        <v>8.17</v>
      </c>
      <c r="AX38" s="1592">
        <v>1</v>
      </c>
      <c r="AY38" s="1591">
        <v>7.55</v>
      </c>
      <c r="AZ38" s="1592">
        <v>1</v>
      </c>
      <c r="BA38" s="1587"/>
      <c r="BB38" s="1591">
        <v>6</v>
      </c>
      <c r="BC38" s="1592">
        <v>1</v>
      </c>
      <c r="BD38" s="1591">
        <v>227</v>
      </c>
      <c r="BE38" s="1592">
        <v>0</v>
      </c>
      <c r="BF38" s="1591">
        <v>8</v>
      </c>
      <c r="BG38" s="1592">
        <v>1</v>
      </c>
      <c r="BH38" s="1591">
        <v>8</v>
      </c>
      <c r="BI38" s="1592">
        <v>1</v>
      </c>
    </row>
    <row r="39" spans="2:61" s="27" customFormat="1" ht="12.75" x14ac:dyDescent="0.2">
      <c r="B39" s="2376"/>
      <c r="C39" s="2361"/>
      <c r="D39" s="1588" t="s">
        <v>1858</v>
      </c>
      <c r="E39" s="1588" t="s">
        <v>1862</v>
      </c>
      <c r="F39" s="1589">
        <v>442563</v>
      </c>
      <c r="G39" s="1589">
        <v>1058628</v>
      </c>
      <c r="H39" s="1589" t="s">
        <v>1837</v>
      </c>
      <c r="I39" s="1589" t="s">
        <v>1838</v>
      </c>
      <c r="J39" s="1589" t="s">
        <v>1838</v>
      </c>
      <c r="K39" s="1582"/>
      <c r="L39" s="1589">
        <v>20</v>
      </c>
      <c r="M39" s="1589">
        <v>15</v>
      </c>
      <c r="N39" s="1589">
        <v>5</v>
      </c>
      <c r="O39" s="1590">
        <v>75</v>
      </c>
      <c r="P39" s="1589">
        <v>0</v>
      </c>
      <c r="Q39" s="1584"/>
      <c r="R39" s="1591">
        <v>2.9</v>
      </c>
      <c r="S39" s="1592">
        <v>1</v>
      </c>
      <c r="T39" s="1591">
        <v>2.9</v>
      </c>
      <c r="U39" s="1592">
        <v>1</v>
      </c>
      <c r="V39" s="1591">
        <v>2.9</v>
      </c>
      <c r="W39" s="1592">
        <v>1</v>
      </c>
      <c r="X39" s="1591">
        <v>2.9</v>
      </c>
      <c r="Y39" s="1592">
        <v>1</v>
      </c>
      <c r="Z39" s="1584"/>
      <c r="AA39" s="1591">
        <v>96.7</v>
      </c>
      <c r="AB39" s="1592">
        <v>1</v>
      </c>
      <c r="AC39" s="1591">
        <v>91.3</v>
      </c>
      <c r="AD39" s="1592">
        <v>1</v>
      </c>
      <c r="AE39" s="1591">
        <v>123.5</v>
      </c>
      <c r="AF39" s="1592">
        <v>0</v>
      </c>
      <c r="AG39" s="1589">
        <v>85</v>
      </c>
      <c r="AH39" s="1592">
        <v>1</v>
      </c>
      <c r="AI39" s="1587"/>
      <c r="AJ39" s="1591">
        <v>0.49</v>
      </c>
      <c r="AK39" s="1592">
        <v>1</v>
      </c>
      <c r="AL39" s="1591">
        <v>0.49</v>
      </c>
      <c r="AM39" s="1592">
        <v>1</v>
      </c>
      <c r="AN39" s="1591">
        <v>0.49</v>
      </c>
      <c r="AO39" s="1592">
        <v>1</v>
      </c>
      <c r="AP39" s="1591">
        <v>0.49</v>
      </c>
      <c r="AQ39" s="1592">
        <v>1</v>
      </c>
      <c r="AR39" s="1587"/>
      <c r="AS39" s="1591">
        <v>6.9</v>
      </c>
      <c r="AT39" s="1592">
        <v>1</v>
      </c>
      <c r="AU39" s="1591">
        <v>6.08</v>
      </c>
      <c r="AV39" s="1592">
        <v>0</v>
      </c>
      <c r="AW39" s="1591">
        <v>8.17</v>
      </c>
      <c r="AX39" s="1592">
        <v>1</v>
      </c>
      <c r="AY39" s="1591">
        <v>6.86</v>
      </c>
      <c r="AZ39" s="1592">
        <v>1</v>
      </c>
      <c r="BA39" s="1587"/>
      <c r="BB39" s="1591">
        <v>150</v>
      </c>
      <c r="BC39" s="1592">
        <v>0</v>
      </c>
      <c r="BD39" s="1591">
        <v>228</v>
      </c>
      <c r="BE39" s="1592">
        <v>0</v>
      </c>
      <c r="BF39" s="1591">
        <v>2.5</v>
      </c>
      <c r="BG39" s="1592">
        <v>1</v>
      </c>
      <c r="BH39" s="1591">
        <v>1123</v>
      </c>
      <c r="BI39" s="1592">
        <v>0</v>
      </c>
    </row>
    <row r="40" spans="2:61" s="27" customFormat="1" ht="12.75" x14ac:dyDescent="0.2">
      <c r="B40" s="2376"/>
      <c r="C40" s="2361"/>
      <c r="D40" s="1588" t="s">
        <v>1863</v>
      </c>
      <c r="E40" s="1588" t="s">
        <v>1864</v>
      </c>
      <c r="F40" s="1589">
        <v>441801</v>
      </c>
      <c r="G40" s="1589">
        <v>1058697</v>
      </c>
      <c r="H40" s="1589" t="s">
        <v>1837</v>
      </c>
      <c r="I40" s="1589" t="s">
        <v>1838</v>
      </c>
      <c r="J40" s="1589" t="s">
        <v>1838</v>
      </c>
      <c r="K40" s="1582"/>
      <c r="L40" s="1589">
        <v>20</v>
      </c>
      <c r="M40" s="1589">
        <v>15</v>
      </c>
      <c r="N40" s="1589">
        <v>5</v>
      </c>
      <c r="O40" s="1590">
        <v>75</v>
      </c>
      <c r="P40" s="1589">
        <v>0</v>
      </c>
      <c r="Q40" s="1584"/>
      <c r="R40" s="1591">
        <v>2.9</v>
      </c>
      <c r="S40" s="1592">
        <v>1</v>
      </c>
      <c r="T40" s="1591">
        <v>25</v>
      </c>
      <c r="U40" s="1592">
        <v>0</v>
      </c>
      <c r="V40" s="1591">
        <v>2.9</v>
      </c>
      <c r="W40" s="1592">
        <v>1</v>
      </c>
      <c r="X40" s="1591">
        <v>2.9</v>
      </c>
      <c r="Y40" s="1592">
        <v>1</v>
      </c>
      <c r="Z40" s="1584"/>
      <c r="AA40" s="1591">
        <v>98.5</v>
      </c>
      <c r="AB40" s="1592">
        <v>1</v>
      </c>
      <c r="AC40" s="1591">
        <v>85.9</v>
      </c>
      <c r="AD40" s="1592">
        <v>1</v>
      </c>
      <c r="AE40" s="1591">
        <v>117</v>
      </c>
      <c r="AF40" s="1592">
        <v>1</v>
      </c>
      <c r="AG40" s="1589">
        <v>81.3</v>
      </c>
      <c r="AH40" s="1592">
        <v>1</v>
      </c>
      <c r="AI40" s="1587"/>
      <c r="AJ40" s="1591">
        <v>0.49</v>
      </c>
      <c r="AK40" s="1592">
        <v>1</v>
      </c>
      <c r="AL40" s="1591">
        <v>0.49</v>
      </c>
      <c r="AM40" s="1592">
        <v>1</v>
      </c>
      <c r="AN40" s="1591">
        <v>0.49</v>
      </c>
      <c r="AO40" s="1592">
        <v>1</v>
      </c>
      <c r="AP40" s="1591">
        <v>0.49</v>
      </c>
      <c r="AQ40" s="1592">
        <v>1</v>
      </c>
      <c r="AR40" s="1587"/>
      <c r="AS40" s="1591">
        <v>6.95</v>
      </c>
      <c r="AT40" s="1592">
        <v>1</v>
      </c>
      <c r="AU40" s="1591">
        <v>6.1</v>
      </c>
      <c r="AV40" s="1592">
        <v>0</v>
      </c>
      <c r="AW40" s="1591">
        <v>8.17</v>
      </c>
      <c r="AX40" s="1592">
        <v>1</v>
      </c>
      <c r="AY40" s="1591">
        <v>6.5</v>
      </c>
      <c r="AZ40" s="1592">
        <v>1</v>
      </c>
      <c r="BA40" s="1587"/>
      <c r="BB40" s="1591">
        <v>28</v>
      </c>
      <c r="BC40" s="1592">
        <v>0</v>
      </c>
      <c r="BD40" s="1591">
        <v>279</v>
      </c>
      <c r="BE40" s="1592">
        <v>0</v>
      </c>
      <c r="BF40" s="1591">
        <v>2.5</v>
      </c>
      <c r="BG40" s="1592">
        <v>1</v>
      </c>
      <c r="BH40" s="1591">
        <v>2158</v>
      </c>
      <c r="BI40" s="1592">
        <v>0</v>
      </c>
    </row>
    <row r="41" spans="2:61" s="27" customFormat="1" ht="12.75" x14ac:dyDescent="0.2">
      <c r="B41" s="2376"/>
      <c r="C41" s="2361"/>
      <c r="D41" s="1588" t="s">
        <v>1858</v>
      </c>
      <c r="E41" s="1588" t="s">
        <v>1865</v>
      </c>
      <c r="F41" s="1589">
        <v>454785</v>
      </c>
      <c r="G41" s="1589">
        <v>1059635</v>
      </c>
      <c r="H41" s="1589" t="s">
        <v>922</v>
      </c>
      <c r="I41" s="1589" t="s">
        <v>1860</v>
      </c>
      <c r="J41" s="1589" t="s">
        <v>1861</v>
      </c>
      <c r="K41" s="1582"/>
      <c r="L41" s="1589">
        <v>20</v>
      </c>
      <c r="M41" s="1589">
        <v>19</v>
      </c>
      <c r="N41" s="1589">
        <v>1</v>
      </c>
      <c r="O41" s="1590">
        <v>95</v>
      </c>
      <c r="P41" s="1589">
        <v>1</v>
      </c>
      <c r="Q41" s="1584"/>
      <c r="R41" s="1591">
        <v>2.9</v>
      </c>
      <c r="S41" s="1592">
        <v>1</v>
      </c>
      <c r="T41" s="1591">
        <v>2.9</v>
      </c>
      <c r="U41" s="1592">
        <v>1</v>
      </c>
      <c r="V41" s="1591">
        <v>2.9</v>
      </c>
      <c r="W41" s="1592">
        <v>1</v>
      </c>
      <c r="X41" s="1591">
        <v>2.9</v>
      </c>
      <c r="Y41" s="1592">
        <v>1</v>
      </c>
      <c r="Z41" s="1584"/>
      <c r="AA41" s="1591">
        <v>105.5</v>
      </c>
      <c r="AB41" s="1592">
        <v>1</v>
      </c>
      <c r="AC41" s="1591">
        <v>99.7</v>
      </c>
      <c r="AD41" s="1592">
        <v>1</v>
      </c>
      <c r="AE41" s="1591">
        <v>110.4</v>
      </c>
      <c r="AF41" s="1592">
        <v>1</v>
      </c>
      <c r="AG41" s="1589">
        <v>112.4</v>
      </c>
      <c r="AH41" s="1592">
        <v>1</v>
      </c>
      <c r="AI41" s="1587"/>
      <c r="AJ41" s="1591">
        <v>0.49</v>
      </c>
      <c r="AK41" s="1592">
        <v>1</v>
      </c>
      <c r="AL41" s="1591">
        <v>0.49</v>
      </c>
      <c r="AM41" s="1592">
        <v>1</v>
      </c>
      <c r="AN41" s="1591">
        <v>0.49</v>
      </c>
      <c r="AO41" s="1592">
        <v>1</v>
      </c>
      <c r="AP41" s="1591">
        <v>0.49</v>
      </c>
      <c r="AQ41" s="1592">
        <v>1</v>
      </c>
      <c r="AR41" s="1587"/>
      <c r="AS41" s="1591">
        <v>7.46</v>
      </c>
      <c r="AT41" s="1592">
        <v>1</v>
      </c>
      <c r="AU41" s="1591">
        <v>7.4</v>
      </c>
      <c r="AV41" s="1592">
        <v>1</v>
      </c>
      <c r="AW41" s="1591">
        <v>7.99</v>
      </c>
      <c r="AX41" s="1592">
        <v>1</v>
      </c>
      <c r="AY41" s="1591">
        <v>7.69</v>
      </c>
      <c r="AZ41" s="1592">
        <v>1</v>
      </c>
      <c r="BA41" s="1587"/>
      <c r="BB41" s="1591">
        <v>3</v>
      </c>
      <c r="BC41" s="1592">
        <v>1</v>
      </c>
      <c r="BD41" s="1591">
        <v>35</v>
      </c>
      <c r="BE41" s="1592">
        <v>0</v>
      </c>
      <c r="BF41" s="1591">
        <v>8</v>
      </c>
      <c r="BG41" s="1592">
        <v>1</v>
      </c>
      <c r="BH41" s="1591">
        <v>3</v>
      </c>
      <c r="BI41" s="1592">
        <v>1</v>
      </c>
    </row>
    <row r="42" spans="2:61" s="27" customFormat="1" ht="12.75" x14ac:dyDescent="0.2">
      <c r="B42" s="2376"/>
      <c r="C42" s="2361"/>
      <c r="D42" s="1588" t="s">
        <v>1866</v>
      </c>
      <c r="E42" s="1588" t="s">
        <v>1867</v>
      </c>
      <c r="F42" s="1589">
        <v>458078</v>
      </c>
      <c r="G42" s="1589">
        <v>1069926</v>
      </c>
      <c r="H42" s="1589" t="s">
        <v>922</v>
      </c>
      <c r="I42" s="1589" t="s">
        <v>1860</v>
      </c>
      <c r="J42" s="1589" t="s">
        <v>1861</v>
      </c>
      <c r="K42" s="1582"/>
      <c r="L42" s="1589">
        <v>20</v>
      </c>
      <c r="M42" s="1589">
        <v>20</v>
      </c>
      <c r="N42" s="1589">
        <v>0</v>
      </c>
      <c r="O42" s="1590">
        <v>100</v>
      </c>
      <c r="P42" s="1589">
        <v>1</v>
      </c>
      <c r="Q42" s="1584"/>
      <c r="R42" s="1591">
        <v>2.9</v>
      </c>
      <c r="S42" s="1592">
        <v>1</v>
      </c>
      <c r="T42" s="1591">
        <v>2.9</v>
      </c>
      <c r="U42" s="1592">
        <v>1</v>
      </c>
      <c r="V42" s="1591">
        <v>2.9</v>
      </c>
      <c r="W42" s="1592">
        <v>1</v>
      </c>
      <c r="X42" s="1591">
        <v>2.9</v>
      </c>
      <c r="Y42" s="1592">
        <v>1</v>
      </c>
      <c r="Z42" s="1584"/>
      <c r="AA42" s="1591">
        <v>101.5</v>
      </c>
      <c r="AB42" s="1592">
        <v>1</v>
      </c>
      <c r="AC42" s="1591">
        <v>98.5</v>
      </c>
      <c r="AD42" s="1592">
        <v>1</v>
      </c>
      <c r="AE42" s="1591">
        <v>99</v>
      </c>
      <c r="AF42" s="1592">
        <v>1</v>
      </c>
      <c r="AG42" s="1589">
        <v>95</v>
      </c>
      <c r="AH42" s="1592">
        <v>1</v>
      </c>
      <c r="AI42" s="1587"/>
      <c r="AJ42" s="1591">
        <v>0.49</v>
      </c>
      <c r="AK42" s="1592">
        <v>1</v>
      </c>
      <c r="AL42" s="1591">
        <v>0.49</v>
      </c>
      <c r="AM42" s="1592">
        <v>1</v>
      </c>
      <c r="AN42" s="1591">
        <v>0.49</v>
      </c>
      <c r="AO42" s="1592">
        <v>1</v>
      </c>
      <c r="AP42" s="1591">
        <v>0.49</v>
      </c>
      <c r="AQ42" s="1592">
        <v>1</v>
      </c>
      <c r="AR42" s="1587"/>
      <c r="AS42" s="1591">
        <v>7.04</v>
      </c>
      <c r="AT42" s="1592">
        <v>1</v>
      </c>
      <c r="AU42" s="1591">
        <v>7.64</v>
      </c>
      <c r="AV42" s="1592">
        <v>1</v>
      </c>
      <c r="AW42" s="1591">
        <v>7.8</v>
      </c>
      <c r="AX42" s="1592">
        <v>1</v>
      </c>
      <c r="AY42" s="1591">
        <v>7.18</v>
      </c>
      <c r="AZ42" s="1592">
        <v>1</v>
      </c>
      <c r="BA42" s="1587"/>
      <c r="BB42" s="1591">
        <v>2.5</v>
      </c>
      <c r="BC42" s="1592">
        <v>1</v>
      </c>
      <c r="BD42" s="1591">
        <v>15</v>
      </c>
      <c r="BE42" s="1592">
        <v>1</v>
      </c>
      <c r="BF42" s="1591">
        <v>5</v>
      </c>
      <c r="BG42" s="1592">
        <v>1</v>
      </c>
      <c r="BH42" s="1591">
        <v>2.9</v>
      </c>
      <c r="BI42" s="1592">
        <v>1</v>
      </c>
    </row>
    <row r="43" spans="2:61" s="27" customFormat="1" ht="12.75" x14ac:dyDescent="0.2">
      <c r="B43" s="2376"/>
      <c r="C43" s="2362" t="s">
        <v>1850</v>
      </c>
      <c r="D43" s="1593" t="s">
        <v>1868</v>
      </c>
      <c r="E43" s="1593" t="s">
        <v>1869</v>
      </c>
      <c r="F43" s="1594">
        <v>505940</v>
      </c>
      <c r="G43" s="1594">
        <v>1104290</v>
      </c>
      <c r="H43" s="1594" t="s">
        <v>922</v>
      </c>
      <c r="I43" s="1594" t="s">
        <v>1870</v>
      </c>
      <c r="J43" s="1594" t="s">
        <v>1871</v>
      </c>
      <c r="K43" s="1582"/>
      <c r="L43" s="1594">
        <v>10</v>
      </c>
      <c r="M43" s="1594">
        <v>10</v>
      </c>
      <c r="N43" s="1594">
        <v>0</v>
      </c>
      <c r="O43" s="1595">
        <v>100</v>
      </c>
      <c r="P43" s="1594">
        <v>1</v>
      </c>
      <c r="Q43" s="1584"/>
      <c r="R43" s="1596"/>
      <c r="S43" s="1597"/>
      <c r="T43" s="1596"/>
      <c r="U43" s="1597"/>
      <c r="V43" s="1596">
        <v>3</v>
      </c>
      <c r="W43" s="1597">
        <v>1</v>
      </c>
      <c r="X43" s="1596">
        <v>1</v>
      </c>
      <c r="Y43" s="1597">
        <v>1</v>
      </c>
      <c r="Z43" s="1584"/>
      <c r="AA43" s="1596"/>
      <c r="AB43" s="1597"/>
      <c r="AC43" s="1596"/>
      <c r="AD43" s="1597"/>
      <c r="AE43" s="1596">
        <v>94.7</v>
      </c>
      <c r="AF43" s="1597">
        <v>1</v>
      </c>
      <c r="AG43" s="1594">
        <v>99.2</v>
      </c>
      <c r="AH43" s="1597">
        <v>1</v>
      </c>
      <c r="AI43" s="1587"/>
      <c r="AJ43" s="1596"/>
      <c r="AK43" s="1597"/>
      <c r="AL43" s="1596"/>
      <c r="AM43" s="1597"/>
      <c r="AN43" s="1596">
        <v>0.4</v>
      </c>
      <c r="AO43" s="1597">
        <v>1</v>
      </c>
      <c r="AP43" s="1596">
        <v>0.17399999999999999</v>
      </c>
      <c r="AQ43" s="1597">
        <v>1</v>
      </c>
      <c r="AR43" s="1587"/>
      <c r="AS43" s="1596"/>
      <c r="AT43" s="1597"/>
      <c r="AU43" s="1596"/>
      <c r="AV43" s="1597"/>
      <c r="AW43" s="1596">
        <v>6.58</v>
      </c>
      <c r="AX43" s="1597">
        <v>1</v>
      </c>
      <c r="AY43" s="1596">
        <v>8.5</v>
      </c>
      <c r="AZ43" s="1597">
        <v>1</v>
      </c>
      <c r="BA43" s="1587"/>
      <c r="BB43" s="1596"/>
      <c r="BC43" s="1597"/>
      <c r="BD43" s="1596"/>
      <c r="BE43" s="1597"/>
      <c r="BF43" s="1596">
        <v>1.6</v>
      </c>
      <c r="BG43" s="1597">
        <v>1</v>
      </c>
      <c r="BH43" s="1596">
        <v>8</v>
      </c>
      <c r="BI43" s="1597">
        <v>1</v>
      </c>
    </row>
    <row r="44" spans="2:61" s="27" customFormat="1" ht="12.75" x14ac:dyDescent="0.2">
      <c r="B44" s="2376"/>
      <c r="C44" s="2362"/>
      <c r="D44" s="1593" t="s">
        <v>1868</v>
      </c>
      <c r="E44" s="1593" t="s">
        <v>1872</v>
      </c>
      <c r="F44" s="1594">
        <v>499343</v>
      </c>
      <c r="G44" s="1594">
        <v>1103594</v>
      </c>
      <c r="H44" s="1594" t="s">
        <v>922</v>
      </c>
      <c r="I44" s="1594" t="s">
        <v>1870</v>
      </c>
      <c r="J44" s="1594" t="s">
        <v>1873</v>
      </c>
      <c r="K44" s="1582"/>
      <c r="L44" s="1594">
        <v>10</v>
      </c>
      <c r="M44" s="1594">
        <v>10</v>
      </c>
      <c r="N44" s="1594">
        <v>0</v>
      </c>
      <c r="O44" s="1595">
        <v>100</v>
      </c>
      <c r="P44" s="1594">
        <v>1</v>
      </c>
      <c r="Q44" s="1584"/>
      <c r="R44" s="1596"/>
      <c r="S44" s="1597"/>
      <c r="T44" s="1596"/>
      <c r="U44" s="1597"/>
      <c r="V44" s="1596">
        <v>3</v>
      </c>
      <c r="W44" s="1597">
        <v>1</v>
      </c>
      <c r="X44" s="1596">
        <v>1</v>
      </c>
      <c r="Y44" s="1597">
        <v>1</v>
      </c>
      <c r="Z44" s="1584"/>
      <c r="AA44" s="1596"/>
      <c r="AB44" s="1597"/>
      <c r="AC44" s="1596"/>
      <c r="AD44" s="1597"/>
      <c r="AE44" s="1596">
        <v>96.2</v>
      </c>
      <c r="AF44" s="1597">
        <v>1</v>
      </c>
      <c r="AG44" s="1594">
        <v>100</v>
      </c>
      <c r="AH44" s="1597">
        <v>1</v>
      </c>
      <c r="AI44" s="1587"/>
      <c r="AJ44" s="1596"/>
      <c r="AK44" s="1597"/>
      <c r="AL44" s="1596"/>
      <c r="AM44" s="1597"/>
      <c r="AN44" s="1596">
        <v>4.0000000000000001E-3</v>
      </c>
      <c r="AO44" s="1597">
        <v>1</v>
      </c>
      <c r="AP44" s="1596">
        <v>0.224</v>
      </c>
      <c r="AQ44" s="1597">
        <v>1</v>
      </c>
      <c r="AR44" s="1587"/>
      <c r="AS44" s="1596"/>
      <c r="AT44" s="1597"/>
      <c r="AU44" s="1596"/>
      <c r="AV44" s="1597"/>
      <c r="AW44" s="1596">
        <v>7.4</v>
      </c>
      <c r="AX44" s="1597">
        <v>1</v>
      </c>
      <c r="AY44" s="1596">
        <v>8</v>
      </c>
      <c r="AZ44" s="1597">
        <v>1</v>
      </c>
      <c r="BA44" s="1587"/>
      <c r="BB44" s="1596"/>
      <c r="BC44" s="1597"/>
      <c r="BD44" s="1596"/>
      <c r="BE44" s="1597"/>
      <c r="BF44" s="1596">
        <v>1.8</v>
      </c>
      <c r="BG44" s="1597">
        <v>1</v>
      </c>
      <c r="BH44" s="1596">
        <v>2</v>
      </c>
      <c r="BI44" s="1597">
        <v>1</v>
      </c>
    </row>
    <row r="45" spans="2:61" s="27" customFormat="1" ht="12.75" x14ac:dyDescent="0.2">
      <c r="B45" s="2376"/>
      <c r="C45" s="2362"/>
      <c r="D45" s="1593" t="s">
        <v>1868</v>
      </c>
      <c r="E45" s="1593" t="s">
        <v>1874</v>
      </c>
      <c r="F45" s="1594">
        <v>491495</v>
      </c>
      <c r="G45" s="1594">
        <v>1102221</v>
      </c>
      <c r="H45" s="1594" t="s">
        <v>922</v>
      </c>
      <c r="I45" s="1594" t="s">
        <v>1875</v>
      </c>
      <c r="J45" s="1594" t="s">
        <v>1876</v>
      </c>
      <c r="K45" s="1582"/>
      <c r="L45" s="1594">
        <v>9</v>
      </c>
      <c r="M45" s="1594">
        <v>8</v>
      </c>
      <c r="N45" s="1594">
        <v>1</v>
      </c>
      <c r="O45" s="1595">
        <v>88.888888888888886</v>
      </c>
      <c r="P45" s="1594">
        <v>1</v>
      </c>
      <c r="Q45" s="1584"/>
      <c r="R45" s="1596"/>
      <c r="S45" s="1597"/>
      <c r="T45" s="1596"/>
      <c r="U45" s="1597"/>
      <c r="V45" s="1596">
        <v>3</v>
      </c>
      <c r="W45" s="1597">
        <v>1</v>
      </c>
      <c r="X45" s="1596">
        <v>0</v>
      </c>
      <c r="Y45" s="1597">
        <v>1</v>
      </c>
      <c r="Z45" s="1584"/>
      <c r="AA45" s="1596"/>
      <c r="AB45" s="1597"/>
      <c r="AC45" s="1596"/>
      <c r="AD45" s="1597"/>
      <c r="AE45" s="1596">
        <v>82.9</v>
      </c>
      <c r="AF45" s="1597">
        <v>1</v>
      </c>
      <c r="AG45" s="1594">
        <v>106</v>
      </c>
      <c r="AH45" s="1597">
        <v>1</v>
      </c>
      <c r="AI45" s="1587"/>
      <c r="AJ45" s="1596"/>
      <c r="AK45" s="1597"/>
      <c r="AL45" s="1596"/>
      <c r="AM45" s="1597"/>
      <c r="AN45" s="1596">
        <v>0.753</v>
      </c>
      <c r="AO45" s="1597">
        <v>1</v>
      </c>
      <c r="AP45" s="1596">
        <v>0.25700000000000001</v>
      </c>
      <c r="AQ45" s="1597">
        <v>1</v>
      </c>
      <c r="AR45" s="1587"/>
      <c r="AS45" s="1596"/>
      <c r="AT45" s="1597"/>
      <c r="AU45" s="1596"/>
      <c r="AV45" s="1597"/>
      <c r="AW45" s="1596">
        <v>8.1199999999999992</v>
      </c>
      <c r="AX45" s="1597">
        <v>1</v>
      </c>
      <c r="AY45" s="1596">
        <v>8</v>
      </c>
      <c r="AZ45" s="1597">
        <v>1</v>
      </c>
      <c r="BA45" s="1587"/>
      <c r="BB45" s="1596"/>
      <c r="BC45" s="1597"/>
      <c r="BD45" s="1596"/>
      <c r="BE45" s="1597"/>
      <c r="BF45" s="1596">
        <v>5.6</v>
      </c>
      <c r="BG45" s="1597">
        <v>1</v>
      </c>
      <c r="BH45" s="1596">
        <v>64</v>
      </c>
      <c r="BI45" s="1597">
        <v>0</v>
      </c>
    </row>
    <row r="46" spans="2:61" s="27" customFormat="1" ht="12.75" x14ac:dyDescent="0.2">
      <c r="B46" s="2376"/>
      <c r="C46" s="2362"/>
      <c r="D46" s="1593" t="s">
        <v>1868</v>
      </c>
      <c r="E46" s="1593" t="s">
        <v>1877</v>
      </c>
      <c r="F46" s="1594">
        <v>480338</v>
      </c>
      <c r="G46" s="1594">
        <v>1102283</v>
      </c>
      <c r="H46" s="1594" t="s">
        <v>925</v>
      </c>
      <c r="I46" s="1594" t="s">
        <v>1878</v>
      </c>
      <c r="J46" s="1594" t="s">
        <v>1879</v>
      </c>
      <c r="K46" s="1582"/>
      <c r="L46" s="1594">
        <v>10</v>
      </c>
      <c r="M46" s="1594">
        <v>5</v>
      </c>
      <c r="N46" s="1594">
        <v>5</v>
      </c>
      <c r="O46" s="1595">
        <v>50</v>
      </c>
      <c r="P46" s="1594">
        <v>0</v>
      </c>
      <c r="Q46" s="1584"/>
      <c r="R46" s="1596"/>
      <c r="S46" s="1597"/>
      <c r="T46" s="1596"/>
      <c r="U46" s="1597"/>
      <c r="V46" s="1596">
        <v>24</v>
      </c>
      <c r="W46" s="1597">
        <v>0</v>
      </c>
      <c r="X46" s="1596">
        <v>20</v>
      </c>
      <c r="Y46" s="1597">
        <v>0</v>
      </c>
      <c r="Z46" s="1584"/>
      <c r="AA46" s="1596"/>
      <c r="AB46" s="1597"/>
      <c r="AC46" s="1596"/>
      <c r="AD46" s="1597"/>
      <c r="AE46" s="1596">
        <v>91.1</v>
      </c>
      <c r="AF46" s="1597">
        <v>1</v>
      </c>
      <c r="AG46" s="1594">
        <v>100</v>
      </c>
      <c r="AH46" s="1597">
        <v>1</v>
      </c>
      <c r="AI46" s="1587"/>
      <c r="AJ46" s="1596"/>
      <c r="AK46" s="1597"/>
      <c r="AL46" s="1596"/>
      <c r="AM46" s="1597"/>
      <c r="AN46" s="1596">
        <v>11.1</v>
      </c>
      <c r="AO46" s="1597">
        <v>0</v>
      </c>
      <c r="AP46" s="1596">
        <v>6.63</v>
      </c>
      <c r="AQ46" s="1597">
        <v>0</v>
      </c>
      <c r="AR46" s="1587"/>
      <c r="AS46" s="1596"/>
      <c r="AT46" s="1597"/>
      <c r="AU46" s="1596"/>
      <c r="AV46" s="1597"/>
      <c r="AW46" s="1596">
        <v>6.96</v>
      </c>
      <c r="AX46" s="1597">
        <v>1</v>
      </c>
      <c r="AY46" s="1596">
        <v>8.8000000000000007</v>
      </c>
      <c r="AZ46" s="1597">
        <v>0</v>
      </c>
      <c r="BA46" s="1587"/>
      <c r="BB46" s="1596"/>
      <c r="BC46" s="1597"/>
      <c r="BD46" s="1596"/>
      <c r="BE46" s="1597"/>
      <c r="BF46" s="1596">
        <v>6.5</v>
      </c>
      <c r="BG46" s="1597">
        <v>1</v>
      </c>
      <c r="BH46" s="1596">
        <v>20</v>
      </c>
      <c r="BI46" s="1597">
        <v>1</v>
      </c>
    </row>
    <row r="47" spans="2:61" s="27" customFormat="1" ht="12.75" x14ac:dyDescent="0.2">
      <c r="B47" s="2376"/>
      <c r="C47" s="2362"/>
      <c r="D47" s="1593" t="s">
        <v>1868</v>
      </c>
      <c r="E47" s="1593" t="s">
        <v>1880</v>
      </c>
      <c r="F47" s="1594">
        <v>470780</v>
      </c>
      <c r="G47" s="1594">
        <v>1098167</v>
      </c>
      <c r="H47" s="1594" t="s">
        <v>925</v>
      </c>
      <c r="I47" s="1594" t="s">
        <v>1881</v>
      </c>
      <c r="J47" s="1594" t="s">
        <v>1882</v>
      </c>
      <c r="K47" s="1582"/>
      <c r="L47" s="1594">
        <v>10</v>
      </c>
      <c r="M47" s="1594">
        <v>6</v>
      </c>
      <c r="N47" s="1594">
        <v>4</v>
      </c>
      <c r="O47" s="1595">
        <v>60</v>
      </c>
      <c r="P47" s="1594">
        <v>0</v>
      </c>
      <c r="Q47" s="1584"/>
      <c r="R47" s="1596"/>
      <c r="S47" s="1597"/>
      <c r="T47" s="1596"/>
      <c r="U47" s="1597"/>
      <c r="V47" s="1596">
        <v>24</v>
      </c>
      <c r="W47" s="1597">
        <v>0</v>
      </c>
      <c r="X47" s="1596">
        <v>15</v>
      </c>
      <c r="Y47" s="1597">
        <v>0</v>
      </c>
      <c r="Z47" s="1584"/>
      <c r="AA47" s="1596"/>
      <c r="AB47" s="1597"/>
      <c r="AC47" s="1596"/>
      <c r="AD47" s="1597"/>
      <c r="AE47" s="1596">
        <v>100</v>
      </c>
      <c r="AF47" s="1597">
        <v>1</v>
      </c>
      <c r="AG47" s="1594">
        <v>104</v>
      </c>
      <c r="AH47" s="1597">
        <v>1</v>
      </c>
      <c r="AI47" s="1587"/>
      <c r="AJ47" s="1596"/>
      <c r="AK47" s="1597"/>
      <c r="AL47" s="1596"/>
      <c r="AM47" s="1597"/>
      <c r="AN47" s="1596">
        <v>0.85399999999999998</v>
      </c>
      <c r="AO47" s="1597">
        <v>1</v>
      </c>
      <c r="AP47" s="1596">
        <v>4.5709999999999997</v>
      </c>
      <c r="AQ47" s="1597">
        <v>0</v>
      </c>
      <c r="AR47" s="1587"/>
      <c r="AS47" s="1596"/>
      <c r="AT47" s="1597"/>
      <c r="AU47" s="1596"/>
      <c r="AV47" s="1597"/>
      <c r="AW47" s="1596">
        <v>6.38</v>
      </c>
      <c r="AX47" s="1597">
        <v>0</v>
      </c>
      <c r="AY47" s="1596">
        <v>8.1999999999999993</v>
      </c>
      <c r="AZ47" s="1597">
        <v>1</v>
      </c>
      <c r="BA47" s="1587"/>
      <c r="BB47" s="1596"/>
      <c r="BC47" s="1597"/>
      <c r="BD47" s="1596"/>
      <c r="BE47" s="1597"/>
      <c r="BF47" s="1596">
        <v>3.1</v>
      </c>
      <c r="BG47" s="1597">
        <v>1</v>
      </c>
      <c r="BH47" s="1596">
        <v>11.84</v>
      </c>
      <c r="BI47" s="1597">
        <v>1</v>
      </c>
    </row>
    <row r="48" spans="2:61" s="27" customFormat="1" ht="12.75" x14ac:dyDescent="0.2">
      <c r="B48" s="2376"/>
      <c r="C48" s="2362"/>
      <c r="D48" s="1593" t="s">
        <v>1883</v>
      </c>
      <c r="E48" s="1593" t="s">
        <v>1884</v>
      </c>
      <c r="F48" s="1594">
        <v>450165</v>
      </c>
      <c r="G48" s="1594">
        <v>1097109</v>
      </c>
      <c r="H48" s="1594" t="s">
        <v>923</v>
      </c>
      <c r="I48" s="1594" t="s">
        <v>923</v>
      </c>
      <c r="J48" s="1594" t="s">
        <v>1885</v>
      </c>
      <c r="K48" s="1582"/>
      <c r="L48" s="1594">
        <v>10</v>
      </c>
      <c r="M48" s="1594">
        <v>9</v>
      </c>
      <c r="N48" s="1594">
        <v>1</v>
      </c>
      <c r="O48" s="1595">
        <v>90</v>
      </c>
      <c r="P48" s="1594">
        <v>1</v>
      </c>
      <c r="Q48" s="1584"/>
      <c r="R48" s="1596"/>
      <c r="S48" s="1597"/>
      <c r="T48" s="1596"/>
      <c r="U48" s="1597"/>
      <c r="V48" s="1596">
        <v>3</v>
      </c>
      <c r="W48" s="1597">
        <v>1</v>
      </c>
      <c r="X48" s="1596">
        <v>17</v>
      </c>
      <c r="Y48" s="1597">
        <v>0</v>
      </c>
      <c r="Z48" s="1584"/>
      <c r="AA48" s="1596"/>
      <c r="AB48" s="1597"/>
      <c r="AC48" s="1596"/>
      <c r="AD48" s="1597"/>
      <c r="AE48" s="1596">
        <v>100</v>
      </c>
      <c r="AF48" s="1597">
        <v>1</v>
      </c>
      <c r="AG48" s="1594">
        <v>103</v>
      </c>
      <c r="AH48" s="1597">
        <v>1</v>
      </c>
      <c r="AI48" s="1587"/>
      <c r="AJ48" s="1596"/>
      <c r="AK48" s="1597"/>
      <c r="AL48" s="1596"/>
      <c r="AM48" s="1597"/>
      <c r="AN48" s="1596">
        <v>0.52600000000000002</v>
      </c>
      <c r="AO48" s="1597">
        <v>1</v>
      </c>
      <c r="AP48" s="1596">
        <v>0.498</v>
      </c>
      <c r="AQ48" s="1597">
        <v>1</v>
      </c>
      <c r="AR48" s="1587"/>
      <c r="AS48" s="1596"/>
      <c r="AT48" s="1597"/>
      <c r="AU48" s="1596"/>
      <c r="AV48" s="1597"/>
      <c r="AW48" s="1596">
        <v>7.3</v>
      </c>
      <c r="AX48" s="1597">
        <v>1</v>
      </c>
      <c r="AY48" s="1596">
        <v>7.9</v>
      </c>
      <c r="AZ48" s="1597">
        <v>1</v>
      </c>
      <c r="BA48" s="1587"/>
      <c r="BB48" s="1596"/>
      <c r="BC48" s="1597"/>
      <c r="BD48" s="1596"/>
      <c r="BE48" s="1597"/>
      <c r="BF48" s="1596">
        <v>2.9</v>
      </c>
      <c r="BG48" s="1597">
        <v>1</v>
      </c>
      <c r="BH48" s="1596">
        <v>1.98</v>
      </c>
      <c r="BI48" s="1597">
        <v>1</v>
      </c>
    </row>
    <row r="49" spans="2:61" s="27" customFormat="1" ht="12.75" x14ac:dyDescent="0.2">
      <c r="B49" s="2376"/>
      <c r="C49" s="2362"/>
      <c r="D49" s="1593" t="s">
        <v>1886</v>
      </c>
      <c r="E49" s="1593" t="s">
        <v>1887</v>
      </c>
      <c r="F49" s="1594">
        <v>461417</v>
      </c>
      <c r="G49" s="1594">
        <v>1102524</v>
      </c>
      <c r="H49" s="1594" t="s">
        <v>923</v>
      </c>
      <c r="I49" s="1594" t="s">
        <v>1888</v>
      </c>
      <c r="J49" s="1594" t="s">
        <v>1889</v>
      </c>
      <c r="K49" s="1582"/>
      <c r="L49" s="1594">
        <v>10</v>
      </c>
      <c r="M49" s="1594">
        <v>10</v>
      </c>
      <c r="N49" s="1594">
        <v>0</v>
      </c>
      <c r="O49" s="1595">
        <v>100</v>
      </c>
      <c r="P49" s="1594">
        <v>1</v>
      </c>
      <c r="Q49" s="1584"/>
      <c r="R49" s="1596"/>
      <c r="S49" s="1597"/>
      <c r="T49" s="1596"/>
      <c r="U49" s="1597"/>
      <c r="V49" s="1596">
        <v>0</v>
      </c>
      <c r="W49" s="1597">
        <v>1</v>
      </c>
      <c r="X49" s="1596">
        <v>3</v>
      </c>
      <c r="Y49" s="1597">
        <v>1</v>
      </c>
      <c r="Z49" s="1584"/>
      <c r="AA49" s="1596"/>
      <c r="AB49" s="1597"/>
      <c r="AC49" s="1596"/>
      <c r="AD49" s="1597"/>
      <c r="AE49" s="1596">
        <v>111</v>
      </c>
      <c r="AF49" s="1597">
        <v>1</v>
      </c>
      <c r="AG49" s="1594">
        <v>114</v>
      </c>
      <c r="AH49" s="1597">
        <v>1</v>
      </c>
      <c r="AI49" s="1587"/>
      <c r="AJ49" s="1596"/>
      <c r="AK49" s="1597"/>
      <c r="AL49" s="1596"/>
      <c r="AM49" s="1597"/>
      <c r="AN49" s="1596">
        <v>0.879</v>
      </c>
      <c r="AO49" s="1597">
        <v>1</v>
      </c>
      <c r="AP49" s="1596">
        <v>0.186</v>
      </c>
      <c r="AQ49" s="1597">
        <v>1</v>
      </c>
      <c r="AR49" s="1587"/>
      <c r="AS49" s="1596"/>
      <c r="AT49" s="1597"/>
      <c r="AU49" s="1596"/>
      <c r="AV49" s="1597"/>
      <c r="AW49" s="1596">
        <v>7.2</v>
      </c>
      <c r="AX49" s="1597">
        <v>1</v>
      </c>
      <c r="AY49" s="1596">
        <v>8</v>
      </c>
      <c r="AZ49" s="1597">
        <v>1</v>
      </c>
      <c r="BA49" s="1587"/>
      <c r="BB49" s="1596"/>
      <c r="BC49" s="1597"/>
      <c r="BD49" s="1596"/>
      <c r="BE49" s="1597"/>
      <c r="BF49" s="1596">
        <v>4</v>
      </c>
      <c r="BG49" s="1597">
        <v>1</v>
      </c>
      <c r="BH49" s="1596">
        <v>12.78</v>
      </c>
      <c r="BI49" s="1597">
        <v>1</v>
      </c>
    </row>
    <row r="50" spans="2:61" s="27" customFormat="1" ht="12.75" x14ac:dyDescent="0.2">
      <c r="B50" s="2376"/>
      <c r="C50" s="2362"/>
      <c r="D50" s="1593" t="s">
        <v>1883</v>
      </c>
      <c r="E50" s="1593" t="s">
        <v>1890</v>
      </c>
      <c r="F50" s="1594">
        <v>442305</v>
      </c>
      <c r="G50" s="1594">
        <v>1092780</v>
      </c>
      <c r="H50" s="1594" t="s">
        <v>923</v>
      </c>
      <c r="I50" s="1594" t="s">
        <v>1891</v>
      </c>
      <c r="J50" s="1594" t="s">
        <v>1891</v>
      </c>
      <c r="K50" s="1582"/>
      <c r="L50" s="1594">
        <v>10</v>
      </c>
      <c r="M50" s="1594">
        <v>9</v>
      </c>
      <c r="N50" s="1594">
        <v>1</v>
      </c>
      <c r="O50" s="1595">
        <v>90</v>
      </c>
      <c r="P50" s="1594">
        <v>1</v>
      </c>
      <c r="Q50" s="1584"/>
      <c r="R50" s="1596"/>
      <c r="S50" s="1597"/>
      <c r="T50" s="1596"/>
      <c r="U50" s="1597"/>
      <c r="V50" s="1596">
        <v>3</v>
      </c>
      <c r="W50" s="1597">
        <v>1</v>
      </c>
      <c r="X50" s="1596">
        <v>8</v>
      </c>
      <c r="Y50" s="1597">
        <v>0</v>
      </c>
      <c r="Z50" s="1584"/>
      <c r="AA50" s="1596"/>
      <c r="AB50" s="1597"/>
      <c r="AC50" s="1596"/>
      <c r="AD50" s="1597"/>
      <c r="AE50" s="1596">
        <v>96.1</v>
      </c>
      <c r="AF50" s="1597">
        <v>1</v>
      </c>
      <c r="AG50" s="1594">
        <v>98</v>
      </c>
      <c r="AH50" s="1597">
        <v>1</v>
      </c>
      <c r="AI50" s="1587"/>
      <c r="AJ50" s="1596"/>
      <c r="AK50" s="1597"/>
      <c r="AL50" s="1596"/>
      <c r="AM50" s="1597"/>
      <c r="AN50" s="1596">
        <v>0.39600000000000002</v>
      </c>
      <c r="AO50" s="1597">
        <v>1</v>
      </c>
      <c r="AP50" s="1596">
        <v>0.38300000000000001</v>
      </c>
      <c r="AQ50" s="1597">
        <v>1</v>
      </c>
      <c r="AR50" s="1587"/>
      <c r="AS50" s="1596"/>
      <c r="AT50" s="1597"/>
      <c r="AU50" s="1596"/>
      <c r="AV50" s="1597"/>
      <c r="AW50" s="1596">
        <v>7.69</v>
      </c>
      <c r="AX50" s="1597">
        <v>1</v>
      </c>
      <c r="AY50" s="1596">
        <v>7.5</v>
      </c>
      <c r="AZ50" s="1597">
        <v>1</v>
      </c>
      <c r="BA50" s="1587"/>
      <c r="BB50" s="1596"/>
      <c r="BC50" s="1597"/>
      <c r="BD50" s="1596"/>
      <c r="BE50" s="1597"/>
      <c r="BF50" s="1596">
        <v>13.8</v>
      </c>
      <c r="BG50" s="1597">
        <v>1</v>
      </c>
      <c r="BH50" s="1596">
        <v>14.24</v>
      </c>
      <c r="BI50" s="1597">
        <v>1</v>
      </c>
    </row>
    <row r="51" spans="2:61" s="27" customFormat="1" ht="12.75" x14ac:dyDescent="0.2">
      <c r="B51" s="2376"/>
      <c r="C51" s="2361" t="s">
        <v>1892</v>
      </c>
      <c r="D51" s="1588" t="s">
        <v>1893</v>
      </c>
      <c r="E51" s="1588" t="s">
        <v>1894</v>
      </c>
      <c r="F51" s="1589">
        <v>494958</v>
      </c>
      <c r="G51" s="1589">
        <v>1049620</v>
      </c>
      <c r="H51" s="1589" t="s">
        <v>1837</v>
      </c>
      <c r="I51" s="1589" t="s">
        <v>1842</v>
      </c>
      <c r="J51" s="1589" t="s">
        <v>1845</v>
      </c>
      <c r="K51" s="1582"/>
      <c r="L51" s="1589">
        <v>10</v>
      </c>
      <c r="M51" s="1589">
        <v>10</v>
      </c>
      <c r="N51" s="1589">
        <v>0</v>
      </c>
      <c r="O51" s="1590">
        <v>100</v>
      </c>
      <c r="P51" s="1589">
        <v>1</v>
      </c>
      <c r="Q51" s="1584"/>
      <c r="R51" s="1591"/>
      <c r="S51" s="1592"/>
      <c r="T51" s="1591"/>
      <c r="U51" s="1592"/>
      <c r="V51" s="1591">
        <v>0.1</v>
      </c>
      <c r="W51" s="1592">
        <v>1</v>
      </c>
      <c r="X51" s="1591">
        <v>3</v>
      </c>
      <c r="Y51" s="1592">
        <v>1</v>
      </c>
      <c r="Z51" s="1584"/>
      <c r="AA51" s="1591"/>
      <c r="AB51" s="1592"/>
      <c r="AC51" s="1591"/>
      <c r="AD51" s="1592"/>
      <c r="AE51" s="1591">
        <v>98.7</v>
      </c>
      <c r="AF51" s="1592">
        <v>1</v>
      </c>
      <c r="AG51" s="1589">
        <v>103</v>
      </c>
      <c r="AH51" s="1592">
        <v>1</v>
      </c>
      <c r="AI51" s="1587"/>
      <c r="AJ51" s="1591"/>
      <c r="AK51" s="1592"/>
      <c r="AL51" s="1591"/>
      <c r="AM51" s="1592"/>
      <c r="AN51" s="1591">
        <v>8.3000000000000004E-2</v>
      </c>
      <c r="AO51" s="1592">
        <v>1</v>
      </c>
      <c r="AP51" s="1591">
        <v>0.376</v>
      </c>
      <c r="AQ51" s="1592">
        <v>1</v>
      </c>
      <c r="AR51" s="1587"/>
      <c r="AS51" s="1591"/>
      <c r="AT51" s="1592"/>
      <c r="AU51" s="1591"/>
      <c r="AV51" s="1592"/>
      <c r="AW51" s="1591">
        <v>8.0500000000000007</v>
      </c>
      <c r="AX51" s="1592">
        <v>1</v>
      </c>
      <c r="AY51" s="1591">
        <v>7.9</v>
      </c>
      <c r="AZ51" s="1592">
        <v>1</v>
      </c>
      <c r="BA51" s="1587"/>
      <c r="BB51" s="1591"/>
      <c r="BC51" s="1592"/>
      <c r="BD51" s="1591"/>
      <c r="BE51" s="1592"/>
      <c r="BF51" s="1591">
        <v>2.5</v>
      </c>
      <c r="BG51" s="1592">
        <v>1</v>
      </c>
      <c r="BH51" s="1591">
        <v>22.84</v>
      </c>
      <c r="BI51" s="1592">
        <v>1</v>
      </c>
    </row>
    <row r="52" spans="2:61" s="27" customFormat="1" ht="12.75" x14ac:dyDescent="0.2">
      <c r="B52" s="2376"/>
      <c r="C52" s="2361"/>
      <c r="D52" s="1588" t="s">
        <v>1893</v>
      </c>
      <c r="E52" s="1588" t="s">
        <v>1895</v>
      </c>
      <c r="F52" s="1589">
        <v>492323</v>
      </c>
      <c r="G52" s="1589">
        <v>1046307</v>
      </c>
      <c r="H52" s="1589" t="s">
        <v>1837</v>
      </c>
      <c r="I52" s="1589" t="s">
        <v>1842</v>
      </c>
      <c r="J52" s="1589" t="s">
        <v>1845</v>
      </c>
      <c r="K52" s="1582"/>
      <c r="L52" s="1589">
        <v>10</v>
      </c>
      <c r="M52" s="1589">
        <v>10</v>
      </c>
      <c r="N52" s="1589">
        <v>0</v>
      </c>
      <c r="O52" s="1590">
        <v>100</v>
      </c>
      <c r="P52" s="1589">
        <v>1</v>
      </c>
      <c r="Q52" s="1584"/>
      <c r="R52" s="1591"/>
      <c r="S52" s="1592"/>
      <c r="T52" s="1591"/>
      <c r="U52" s="1592"/>
      <c r="V52" s="1591">
        <v>0.1</v>
      </c>
      <c r="W52" s="1592">
        <v>1</v>
      </c>
      <c r="X52" s="1591">
        <v>3</v>
      </c>
      <c r="Y52" s="1592">
        <v>1</v>
      </c>
      <c r="Z52" s="1584"/>
      <c r="AA52" s="1591"/>
      <c r="AB52" s="1592"/>
      <c r="AC52" s="1591"/>
      <c r="AD52" s="1592"/>
      <c r="AE52" s="1591">
        <v>100</v>
      </c>
      <c r="AF52" s="1592">
        <v>1</v>
      </c>
      <c r="AG52" s="1589">
        <v>104</v>
      </c>
      <c r="AH52" s="1592">
        <v>1</v>
      </c>
      <c r="AI52" s="1587"/>
      <c r="AJ52" s="1591"/>
      <c r="AK52" s="1592"/>
      <c r="AL52" s="1591"/>
      <c r="AM52" s="1592"/>
      <c r="AN52" s="1591">
        <v>8.3000000000000004E-2</v>
      </c>
      <c r="AO52" s="1592">
        <v>1</v>
      </c>
      <c r="AP52" s="1591">
        <v>0.25</v>
      </c>
      <c r="AQ52" s="1592">
        <v>1</v>
      </c>
      <c r="AR52" s="1587"/>
      <c r="AS52" s="1591"/>
      <c r="AT52" s="1592"/>
      <c r="AU52" s="1591"/>
      <c r="AV52" s="1592"/>
      <c r="AW52" s="1591">
        <v>7.9</v>
      </c>
      <c r="AX52" s="1592">
        <v>1</v>
      </c>
      <c r="AY52" s="1591">
        <v>7.6</v>
      </c>
      <c r="AZ52" s="1592">
        <v>1</v>
      </c>
      <c r="BA52" s="1587"/>
      <c r="BB52" s="1591"/>
      <c r="BC52" s="1592"/>
      <c r="BD52" s="1591"/>
      <c r="BE52" s="1592"/>
      <c r="BF52" s="1591">
        <v>8.3000000000000007</v>
      </c>
      <c r="BG52" s="1592">
        <v>1</v>
      </c>
      <c r="BH52" s="1591">
        <v>8</v>
      </c>
      <c r="BI52" s="1592">
        <v>1</v>
      </c>
    </row>
    <row r="53" spans="2:61" s="27" customFormat="1" ht="12.75" x14ac:dyDescent="0.2">
      <c r="B53" s="2376"/>
      <c r="C53" s="2361"/>
      <c r="D53" s="1588" t="s">
        <v>1893</v>
      </c>
      <c r="E53" s="1588" t="s">
        <v>1896</v>
      </c>
      <c r="F53" s="1589">
        <v>487152</v>
      </c>
      <c r="G53" s="1589">
        <v>1042701</v>
      </c>
      <c r="H53" s="1589" t="s">
        <v>1837</v>
      </c>
      <c r="I53" s="1589" t="s">
        <v>1842</v>
      </c>
      <c r="J53" s="1589" t="s">
        <v>1845</v>
      </c>
      <c r="K53" s="1582"/>
      <c r="L53" s="1589">
        <v>10</v>
      </c>
      <c r="M53" s="1589">
        <v>9</v>
      </c>
      <c r="N53" s="1589">
        <v>1</v>
      </c>
      <c r="O53" s="1590">
        <v>90</v>
      </c>
      <c r="P53" s="1589">
        <v>1</v>
      </c>
      <c r="Q53" s="1584"/>
      <c r="R53" s="1591"/>
      <c r="S53" s="1592"/>
      <c r="T53" s="1591"/>
      <c r="U53" s="1592"/>
      <c r="V53" s="1591">
        <v>3</v>
      </c>
      <c r="W53" s="1592">
        <v>1</v>
      </c>
      <c r="X53" s="1591">
        <v>0</v>
      </c>
      <c r="Y53" s="1592">
        <v>1</v>
      </c>
      <c r="Z53" s="1584"/>
      <c r="AA53" s="1591"/>
      <c r="AB53" s="1592"/>
      <c r="AC53" s="1591"/>
      <c r="AD53" s="1592"/>
      <c r="AE53" s="1591">
        <v>100</v>
      </c>
      <c r="AF53" s="1592">
        <v>1</v>
      </c>
      <c r="AG53" s="1589">
        <v>103</v>
      </c>
      <c r="AH53" s="1592">
        <v>1</v>
      </c>
      <c r="AI53" s="1587"/>
      <c r="AJ53" s="1591"/>
      <c r="AK53" s="1592"/>
      <c r="AL53" s="1591"/>
      <c r="AM53" s="1592"/>
      <c r="AN53" s="1591">
        <v>7.3999999999999996E-2</v>
      </c>
      <c r="AO53" s="1592">
        <v>1</v>
      </c>
      <c r="AP53" s="1591">
        <v>0.34</v>
      </c>
      <c r="AQ53" s="1592">
        <v>1</v>
      </c>
      <c r="AR53" s="1587"/>
      <c r="AS53" s="1591"/>
      <c r="AT53" s="1592"/>
      <c r="AU53" s="1591"/>
      <c r="AV53" s="1592"/>
      <c r="AW53" s="1591">
        <v>7.64</v>
      </c>
      <c r="AX53" s="1592">
        <v>1</v>
      </c>
      <c r="AY53" s="1591">
        <v>8.1999999999999993</v>
      </c>
      <c r="AZ53" s="1592">
        <v>1</v>
      </c>
      <c r="BA53" s="1587"/>
      <c r="BB53" s="1591"/>
      <c r="BC53" s="1592"/>
      <c r="BD53" s="1591"/>
      <c r="BE53" s="1592"/>
      <c r="BF53" s="1591">
        <v>15.7</v>
      </c>
      <c r="BG53" s="1592">
        <v>1</v>
      </c>
      <c r="BH53" s="1591">
        <v>34</v>
      </c>
      <c r="BI53" s="1592">
        <v>0</v>
      </c>
    </row>
    <row r="54" spans="2:61" s="27" customFormat="1" ht="12.75" x14ac:dyDescent="0.2">
      <c r="B54" s="2376"/>
      <c r="C54" s="2361"/>
      <c r="D54" s="1588" t="s">
        <v>1897</v>
      </c>
      <c r="E54" s="1588" t="s">
        <v>1898</v>
      </c>
      <c r="F54" s="1589">
        <v>493052</v>
      </c>
      <c r="G54" s="1589">
        <v>1038399</v>
      </c>
      <c r="H54" s="1589" t="s">
        <v>1837</v>
      </c>
      <c r="I54" s="1589" t="s">
        <v>1842</v>
      </c>
      <c r="J54" s="1589" t="s">
        <v>1845</v>
      </c>
      <c r="K54" s="1582"/>
      <c r="L54" s="1589">
        <v>10</v>
      </c>
      <c r="M54" s="1589">
        <v>6</v>
      </c>
      <c r="N54" s="1589">
        <v>4</v>
      </c>
      <c r="O54" s="1590">
        <v>60</v>
      </c>
      <c r="P54" s="1589">
        <v>0</v>
      </c>
      <c r="Q54" s="1584"/>
      <c r="R54" s="1591"/>
      <c r="S54" s="1592"/>
      <c r="T54" s="1591"/>
      <c r="U54" s="1592"/>
      <c r="V54" s="1591">
        <v>3</v>
      </c>
      <c r="W54" s="1592">
        <v>1</v>
      </c>
      <c r="X54" s="1591">
        <v>21</v>
      </c>
      <c r="Y54" s="1592">
        <v>0</v>
      </c>
      <c r="Z54" s="1584"/>
      <c r="AA54" s="1591"/>
      <c r="AB54" s="1592"/>
      <c r="AC54" s="1591"/>
      <c r="AD54" s="1592"/>
      <c r="AE54" s="1591">
        <v>39</v>
      </c>
      <c r="AF54" s="1592">
        <v>0</v>
      </c>
      <c r="AG54" s="1589">
        <v>51.6</v>
      </c>
      <c r="AH54" s="1592">
        <v>0</v>
      </c>
      <c r="AI54" s="1587"/>
      <c r="AJ54" s="1591"/>
      <c r="AK54" s="1592"/>
      <c r="AL54" s="1591"/>
      <c r="AM54" s="1592"/>
      <c r="AN54" s="1591">
        <v>7.3999999999999996E-2</v>
      </c>
      <c r="AO54" s="1592">
        <v>1</v>
      </c>
      <c r="AP54" s="1591">
        <v>0.35699999999999998</v>
      </c>
      <c r="AQ54" s="1592">
        <v>1</v>
      </c>
      <c r="AR54" s="1587"/>
      <c r="AS54" s="1591"/>
      <c r="AT54" s="1592"/>
      <c r="AU54" s="1591"/>
      <c r="AV54" s="1592"/>
      <c r="AW54" s="1591">
        <v>7.68</v>
      </c>
      <c r="AX54" s="1592">
        <v>1</v>
      </c>
      <c r="AY54" s="1591">
        <v>8.6</v>
      </c>
      <c r="AZ54" s="1592">
        <v>0</v>
      </c>
      <c r="BA54" s="1587"/>
      <c r="BB54" s="1591"/>
      <c r="BC54" s="1592"/>
      <c r="BD54" s="1591"/>
      <c r="BE54" s="1592"/>
      <c r="BF54" s="1591">
        <v>18.5</v>
      </c>
      <c r="BG54" s="1592">
        <v>1</v>
      </c>
      <c r="BH54" s="1591">
        <v>20</v>
      </c>
      <c r="BI54" s="1592">
        <v>1</v>
      </c>
    </row>
    <row r="55" spans="2:61" s="27" customFormat="1" ht="12.75" x14ac:dyDescent="0.2">
      <c r="B55" s="2376"/>
      <c r="C55" s="2363" t="s">
        <v>1899</v>
      </c>
      <c r="D55" s="1598" t="s">
        <v>1900</v>
      </c>
      <c r="E55" s="1598" t="s">
        <v>1901</v>
      </c>
      <c r="F55" s="1599">
        <v>438645</v>
      </c>
      <c r="G55" s="1599">
        <v>1103798</v>
      </c>
      <c r="H55" s="1599" t="s">
        <v>923</v>
      </c>
      <c r="I55" s="1599" t="s">
        <v>1902</v>
      </c>
      <c r="J55" s="1599" t="s">
        <v>1902</v>
      </c>
      <c r="K55" s="1582"/>
      <c r="L55" s="1599">
        <v>10</v>
      </c>
      <c r="M55" s="1599">
        <v>7</v>
      </c>
      <c r="N55" s="1599">
        <v>3</v>
      </c>
      <c r="O55" s="1600">
        <v>70</v>
      </c>
      <c r="P55" s="1599">
        <v>0</v>
      </c>
      <c r="Q55" s="1584"/>
      <c r="R55" s="1601"/>
      <c r="S55" s="1602"/>
      <c r="T55" s="1601"/>
      <c r="U55" s="1602"/>
      <c r="V55" s="1601">
        <v>1.3</v>
      </c>
      <c r="W55" s="1602">
        <v>1</v>
      </c>
      <c r="X55" s="1601">
        <v>11.38</v>
      </c>
      <c r="Y55" s="1602">
        <v>0</v>
      </c>
      <c r="Z55" s="1584"/>
      <c r="AA55" s="1601"/>
      <c r="AB55" s="1602"/>
      <c r="AC55" s="1601"/>
      <c r="AD55" s="1602"/>
      <c r="AE55" s="1601">
        <v>98.87</v>
      </c>
      <c r="AF55" s="1602">
        <v>1</v>
      </c>
      <c r="AG55" s="1599">
        <v>87.9</v>
      </c>
      <c r="AH55" s="1602">
        <v>0</v>
      </c>
      <c r="AI55" s="1587"/>
      <c r="AJ55" s="1601"/>
      <c r="AK55" s="1602"/>
      <c r="AL55" s="1601"/>
      <c r="AM55" s="1602"/>
      <c r="AN55" s="1601">
        <v>0.03</v>
      </c>
      <c r="AO55" s="1602">
        <v>1</v>
      </c>
      <c r="AP55" s="1601">
        <v>2.54</v>
      </c>
      <c r="AQ55" s="1602">
        <v>1</v>
      </c>
      <c r="AR55" s="1587"/>
      <c r="AS55" s="1601"/>
      <c r="AT55" s="1602"/>
      <c r="AU55" s="1601"/>
      <c r="AV55" s="1602"/>
      <c r="AW55" s="1601">
        <v>8.0399999999999991</v>
      </c>
      <c r="AX55" s="1602">
        <v>1</v>
      </c>
      <c r="AY55" s="1601">
        <v>7.96</v>
      </c>
      <c r="AZ55" s="1602">
        <v>0</v>
      </c>
      <c r="BA55" s="1587"/>
      <c r="BB55" s="1601"/>
      <c r="BC55" s="1602"/>
      <c r="BD55" s="1601"/>
      <c r="BE55" s="1602"/>
      <c r="BF55" s="1601">
        <v>5.5</v>
      </c>
      <c r="BG55" s="1602">
        <v>1</v>
      </c>
      <c r="BH55" s="1601">
        <v>171</v>
      </c>
      <c r="BI55" s="1602">
        <v>1</v>
      </c>
    </row>
    <row r="56" spans="2:61" s="27" customFormat="1" ht="12.75" x14ac:dyDescent="0.2">
      <c r="B56" s="2376"/>
      <c r="C56" s="2363"/>
      <c r="D56" s="1598" t="s">
        <v>1900</v>
      </c>
      <c r="E56" s="1598" t="s">
        <v>1903</v>
      </c>
      <c r="F56" s="1599">
        <v>433449</v>
      </c>
      <c r="G56" s="1599">
        <v>1101403</v>
      </c>
      <c r="H56" s="1599" t="s">
        <v>923</v>
      </c>
      <c r="I56" s="1599" t="s">
        <v>1902</v>
      </c>
      <c r="J56" s="1599" t="s">
        <v>1902</v>
      </c>
      <c r="K56" s="1582"/>
      <c r="L56" s="1599">
        <v>10</v>
      </c>
      <c r="M56" s="1599">
        <v>10</v>
      </c>
      <c r="N56" s="1599">
        <v>0</v>
      </c>
      <c r="O56" s="1600">
        <v>100</v>
      </c>
      <c r="P56" s="1599">
        <v>1</v>
      </c>
      <c r="Q56" s="1584"/>
      <c r="R56" s="1601"/>
      <c r="S56" s="1602"/>
      <c r="T56" s="1601"/>
      <c r="U56" s="1602"/>
      <c r="V56" s="1601">
        <v>1.3</v>
      </c>
      <c r="W56" s="1602">
        <v>1</v>
      </c>
      <c r="X56" s="1601">
        <v>1.9</v>
      </c>
      <c r="Y56" s="1602">
        <v>1</v>
      </c>
      <c r="Z56" s="1584"/>
      <c r="AA56" s="1601"/>
      <c r="AB56" s="1602"/>
      <c r="AC56" s="1601"/>
      <c r="AD56" s="1602"/>
      <c r="AE56" s="1601">
        <v>90.3</v>
      </c>
      <c r="AF56" s="1602">
        <v>1</v>
      </c>
      <c r="AG56" s="1599">
        <v>95.3</v>
      </c>
      <c r="AH56" s="1602">
        <v>1</v>
      </c>
      <c r="AI56" s="1587"/>
      <c r="AJ56" s="1601"/>
      <c r="AK56" s="1602"/>
      <c r="AL56" s="1601"/>
      <c r="AM56" s="1602"/>
      <c r="AN56" s="1601">
        <v>4.2000000000000003E-2</v>
      </c>
      <c r="AO56" s="1602">
        <v>1</v>
      </c>
      <c r="AP56" s="1601">
        <v>0.03</v>
      </c>
      <c r="AQ56" s="1602">
        <v>1</v>
      </c>
      <c r="AR56" s="1587"/>
      <c r="AS56" s="1601"/>
      <c r="AT56" s="1602"/>
      <c r="AU56" s="1601"/>
      <c r="AV56" s="1602"/>
      <c r="AW56" s="1601">
        <v>8.09</v>
      </c>
      <c r="AX56" s="1602">
        <v>1</v>
      </c>
      <c r="AY56" s="1601">
        <v>8.1199999999999992</v>
      </c>
      <c r="AZ56" s="1602">
        <v>1</v>
      </c>
      <c r="BA56" s="1587"/>
      <c r="BB56" s="1601"/>
      <c r="BC56" s="1602"/>
      <c r="BD56" s="1601"/>
      <c r="BE56" s="1602"/>
      <c r="BF56" s="1601">
        <v>5.5</v>
      </c>
      <c r="BG56" s="1602">
        <v>1</v>
      </c>
      <c r="BH56" s="1601">
        <v>7.4</v>
      </c>
      <c r="BI56" s="1602">
        <v>1</v>
      </c>
    </row>
    <row r="57" spans="2:61" s="27" customFormat="1" ht="12.75" x14ac:dyDescent="0.2">
      <c r="B57" s="2376"/>
      <c r="C57" s="2363"/>
      <c r="D57" s="1598" t="s">
        <v>1900</v>
      </c>
      <c r="E57" s="1598" t="s">
        <v>1904</v>
      </c>
      <c r="F57" s="1599">
        <v>427002</v>
      </c>
      <c r="G57" s="1599">
        <v>1096916</v>
      </c>
      <c r="H57" s="1599" t="s">
        <v>923</v>
      </c>
      <c r="I57" s="1599" t="s">
        <v>1902</v>
      </c>
      <c r="J57" s="1599" t="s">
        <v>1902</v>
      </c>
      <c r="K57" s="1582"/>
      <c r="L57" s="1599">
        <v>10</v>
      </c>
      <c r="M57" s="1599">
        <v>8</v>
      </c>
      <c r="N57" s="1599">
        <v>2</v>
      </c>
      <c r="O57" s="1600">
        <v>80</v>
      </c>
      <c r="P57" s="1599">
        <v>1</v>
      </c>
      <c r="Q57" s="1584"/>
      <c r="R57" s="1601"/>
      <c r="S57" s="1602"/>
      <c r="T57" s="1601"/>
      <c r="U57" s="1602"/>
      <c r="V57" s="1601">
        <v>1.43</v>
      </c>
      <c r="W57" s="1602">
        <v>1</v>
      </c>
      <c r="X57" s="1601">
        <v>1.74</v>
      </c>
      <c r="Y57" s="1602">
        <v>1</v>
      </c>
      <c r="Z57" s="1584"/>
      <c r="AA57" s="1601"/>
      <c r="AB57" s="1602"/>
      <c r="AC57" s="1601"/>
      <c r="AD57" s="1602"/>
      <c r="AE57" s="1601">
        <v>131.62</v>
      </c>
      <c r="AF57" s="1602">
        <v>1</v>
      </c>
      <c r="AG57" s="1599">
        <v>68.400000000000006</v>
      </c>
      <c r="AH57" s="1602">
        <v>1</v>
      </c>
      <c r="AI57" s="1587"/>
      <c r="AJ57" s="1601"/>
      <c r="AK57" s="1602"/>
      <c r="AL57" s="1601"/>
      <c r="AM57" s="1602"/>
      <c r="AN57" s="1601">
        <v>0.03</v>
      </c>
      <c r="AO57" s="1602">
        <v>0</v>
      </c>
      <c r="AP57" s="1601">
        <v>0.03</v>
      </c>
      <c r="AQ57" s="1602">
        <v>0</v>
      </c>
      <c r="AR57" s="1587"/>
      <c r="AS57" s="1601"/>
      <c r="AT57" s="1602"/>
      <c r="AU57" s="1601"/>
      <c r="AV57" s="1602"/>
      <c r="AW57" s="1601">
        <v>7.95</v>
      </c>
      <c r="AX57" s="1602">
        <v>1</v>
      </c>
      <c r="AY57" s="1601">
        <v>7.43</v>
      </c>
      <c r="AZ57" s="1602">
        <v>1</v>
      </c>
      <c r="BA57" s="1587"/>
      <c r="BB57" s="1601"/>
      <c r="BC57" s="1602"/>
      <c r="BD57" s="1601"/>
      <c r="BE57" s="1602"/>
      <c r="BF57" s="1601">
        <v>10.5</v>
      </c>
      <c r="BG57" s="1602">
        <v>1</v>
      </c>
      <c r="BH57" s="1601">
        <v>5.5</v>
      </c>
      <c r="BI57" s="1602">
        <v>1</v>
      </c>
    </row>
    <row r="58" spans="2:61" s="27" customFormat="1" ht="12.75" x14ac:dyDescent="0.2">
      <c r="B58" s="2376"/>
      <c r="C58" s="2363"/>
      <c r="D58" s="1598" t="s">
        <v>1900</v>
      </c>
      <c r="E58" s="1598" t="s">
        <v>1905</v>
      </c>
      <c r="F58" s="1599">
        <v>426346</v>
      </c>
      <c r="G58" s="1599">
        <v>1096040</v>
      </c>
      <c r="H58" s="1599" t="s">
        <v>1837</v>
      </c>
      <c r="I58" s="1599" t="s">
        <v>1906</v>
      </c>
      <c r="J58" s="1599" t="s">
        <v>1907</v>
      </c>
      <c r="K58" s="1582"/>
      <c r="L58" s="1599">
        <v>10</v>
      </c>
      <c r="M58" s="1599">
        <v>7</v>
      </c>
      <c r="N58" s="1599">
        <v>3</v>
      </c>
      <c r="O58" s="1600">
        <v>70</v>
      </c>
      <c r="P58" s="1599">
        <v>0</v>
      </c>
      <c r="Q58" s="1584"/>
      <c r="R58" s="1601"/>
      <c r="S58" s="1602"/>
      <c r="T58" s="1601"/>
      <c r="U58" s="1602"/>
      <c r="V58" s="1601">
        <v>24.3</v>
      </c>
      <c r="W58" s="1602">
        <v>0</v>
      </c>
      <c r="X58" s="1601">
        <v>3.46</v>
      </c>
      <c r="Y58" s="1602">
        <v>1</v>
      </c>
      <c r="Z58" s="1584"/>
      <c r="AA58" s="1601"/>
      <c r="AB58" s="1602"/>
      <c r="AC58" s="1601"/>
      <c r="AD58" s="1602"/>
      <c r="AE58" s="1601">
        <v>78.930000000000007</v>
      </c>
      <c r="AF58" s="1602">
        <v>0</v>
      </c>
      <c r="AG58" s="1599">
        <v>40.07</v>
      </c>
      <c r="AH58" s="1602">
        <v>1</v>
      </c>
      <c r="AI58" s="1587"/>
      <c r="AJ58" s="1601"/>
      <c r="AK58" s="1602"/>
      <c r="AL58" s="1601"/>
      <c r="AM58" s="1602"/>
      <c r="AN58" s="1601">
        <v>4.5999999999999999E-2</v>
      </c>
      <c r="AO58" s="1602">
        <v>1</v>
      </c>
      <c r="AP58" s="1601">
        <v>0.03</v>
      </c>
      <c r="AQ58" s="1602">
        <v>0</v>
      </c>
      <c r="AR58" s="1587"/>
      <c r="AS58" s="1601"/>
      <c r="AT58" s="1602"/>
      <c r="AU58" s="1601"/>
      <c r="AV58" s="1602"/>
      <c r="AW58" s="1601">
        <v>7.95</v>
      </c>
      <c r="AX58" s="1602">
        <v>1</v>
      </c>
      <c r="AY58" s="1601">
        <v>7.64</v>
      </c>
      <c r="AZ58" s="1602">
        <v>1</v>
      </c>
      <c r="BA58" s="1587"/>
      <c r="BB58" s="1601"/>
      <c r="BC58" s="1602"/>
      <c r="BD58" s="1601"/>
      <c r="BE58" s="1602"/>
      <c r="BF58" s="1601">
        <v>7.9</v>
      </c>
      <c r="BG58" s="1602">
        <v>1</v>
      </c>
      <c r="BH58" s="1601">
        <v>28.9</v>
      </c>
      <c r="BI58" s="1602">
        <v>1</v>
      </c>
    </row>
    <row r="59" spans="2:61" s="27" customFormat="1" ht="12.75" x14ac:dyDescent="0.2">
      <c r="B59" s="2376"/>
      <c r="C59" s="2363"/>
      <c r="D59" s="1598" t="s">
        <v>1908</v>
      </c>
      <c r="E59" s="1598" t="s">
        <v>1909</v>
      </c>
      <c r="F59" s="1599">
        <v>442899</v>
      </c>
      <c r="G59" s="1599">
        <v>1097938</v>
      </c>
      <c r="H59" s="1599" t="s">
        <v>923</v>
      </c>
      <c r="I59" s="1599" t="s">
        <v>1902</v>
      </c>
      <c r="J59" s="1599" t="s">
        <v>1899</v>
      </c>
      <c r="K59" s="1582"/>
      <c r="L59" s="1599">
        <v>10</v>
      </c>
      <c r="M59" s="1599">
        <v>10</v>
      </c>
      <c r="N59" s="1599">
        <v>0</v>
      </c>
      <c r="O59" s="1600">
        <v>100</v>
      </c>
      <c r="P59" s="1599">
        <v>1</v>
      </c>
      <c r="Q59" s="1584"/>
      <c r="R59" s="1601"/>
      <c r="S59" s="1602"/>
      <c r="T59" s="1601"/>
      <c r="U59" s="1602"/>
      <c r="V59" s="1601">
        <v>1.3</v>
      </c>
      <c r="W59" s="1602">
        <v>1</v>
      </c>
      <c r="X59" s="1601">
        <v>1.3</v>
      </c>
      <c r="Y59" s="1602">
        <v>1</v>
      </c>
      <c r="Z59" s="1584"/>
      <c r="AA59" s="1601"/>
      <c r="AB59" s="1602"/>
      <c r="AC59" s="1601"/>
      <c r="AD59" s="1602"/>
      <c r="AE59" s="1601">
        <v>86.63</v>
      </c>
      <c r="AF59" s="1602">
        <v>1</v>
      </c>
      <c r="AG59" s="1599">
        <v>90.57</v>
      </c>
      <c r="AH59" s="1602">
        <v>1</v>
      </c>
      <c r="AI59" s="1587"/>
      <c r="AJ59" s="1601"/>
      <c r="AK59" s="1602"/>
      <c r="AL59" s="1601"/>
      <c r="AM59" s="1602"/>
      <c r="AN59" s="1601">
        <v>0.03</v>
      </c>
      <c r="AO59" s="1602">
        <v>1</v>
      </c>
      <c r="AP59" s="1601">
        <v>0.03</v>
      </c>
      <c r="AQ59" s="1602">
        <v>1</v>
      </c>
      <c r="AR59" s="1587"/>
      <c r="AS59" s="1601"/>
      <c r="AT59" s="1602"/>
      <c r="AU59" s="1601"/>
      <c r="AV59" s="1602"/>
      <c r="AW59" s="1601">
        <v>8.09</v>
      </c>
      <c r="AX59" s="1602">
        <v>1</v>
      </c>
      <c r="AY59" s="1601">
        <v>8.2799999999999994</v>
      </c>
      <c r="AZ59" s="1602">
        <v>1</v>
      </c>
      <c r="BA59" s="1587"/>
      <c r="BB59" s="1601"/>
      <c r="BC59" s="1602"/>
      <c r="BD59" s="1601"/>
      <c r="BE59" s="1602"/>
      <c r="BF59" s="1601">
        <v>5.5</v>
      </c>
      <c r="BG59" s="1602">
        <v>1</v>
      </c>
      <c r="BH59" s="1601">
        <v>5.5</v>
      </c>
      <c r="BI59" s="1602">
        <v>1</v>
      </c>
    </row>
    <row r="60" spans="2:61" s="27" customFormat="1" ht="12.75" x14ac:dyDescent="0.2">
      <c r="B60" s="2376"/>
      <c r="C60" s="2363"/>
      <c r="D60" s="1598" t="s">
        <v>1900</v>
      </c>
      <c r="E60" s="1598" t="s">
        <v>1910</v>
      </c>
      <c r="F60" s="1599">
        <v>424452</v>
      </c>
      <c r="G60" s="1599">
        <v>1095218</v>
      </c>
      <c r="H60" s="1599" t="s">
        <v>923</v>
      </c>
      <c r="I60" s="1599" t="s">
        <v>1891</v>
      </c>
      <c r="J60" s="1599" t="s">
        <v>1911</v>
      </c>
      <c r="K60" s="1582"/>
      <c r="L60" s="1599">
        <v>10</v>
      </c>
      <c r="M60" s="1599">
        <v>8</v>
      </c>
      <c r="N60" s="1599">
        <v>2</v>
      </c>
      <c r="O60" s="1600">
        <v>80</v>
      </c>
      <c r="P60" s="1599">
        <v>1</v>
      </c>
      <c r="Q60" s="1584"/>
      <c r="R60" s="1601"/>
      <c r="S60" s="1602"/>
      <c r="T60" s="1601"/>
      <c r="U60" s="1602"/>
      <c r="V60" s="1601">
        <v>2.48</v>
      </c>
      <c r="W60" s="1602">
        <v>1</v>
      </c>
      <c r="X60" s="1601">
        <v>2.73</v>
      </c>
      <c r="Y60" s="1602">
        <v>1</v>
      </c>
      <c r="Z60" s="1584"/>
      <c r="AA60" s="1601"/>
      <c r="AB60" s="1602"/>
      <c r="AC60" s="1601"/>
      <c r="AD60" s="1602"/>
      <c r="AE60" s="1601">
        <v>97.2</v>
      </c>
      <c r="AF60" s="1602">
        <v>1</v>
      </c>
      <c r="AG60" s="1599">
        <v>51.6</v>
      </c>
      <c r="AH60" s="1602">
        <v>1</v>
      </c>
      <c r="AI60" s="1587"/>
      <c r="AJ60" s="1601"/>
      <c r="AK60" s="1602"/>
      <c r="AL60" s="1601"/>
      <c r="AM60" s="1602"/>
      <c r="AN60" s="1601">
        <v>0.03</v>
      </c>
      <c r="AO60" s="1602">
        <v>1</v>
      </c>
      <c r="AP60" s="1601">
        <v>0.03</v>
      </c>
      <c r="AQ60" s="1602">
        <v>0</v>
      </c>
      <c r="AR60" s="1587"/>
      <c r="AS60" s="1601"/>
      <c r="AT60" s="1602"/>
      <c r="AU60" s="1601"/>
      <c r="AV60" s="1602"/>
      <c r="AW60" s="1601">
        <v>7.98</v>
      </c>
      <c r="AX60" s="1602">
        <v>1</v>
      </c>
      <c r="AY60" s="1601">
        <v>7.48</v>
      </c>
      <c r="AZ60" s="1602">
        <v>1</v>
      </c>
      <c r="BA60" s="1587"/>
      <c r="BB60" s="1601"/>
      <c r="BC60" s="1602"/>
      <c r="BD60" s="1601"/>
      <c r="BE60" s="1602"/>
      <c r="BF60" s="1601">
        <v>5.5</v>
      </c>
      <c r="BG60" s="1602">
        <v>1</v>
      </c>
      <c r="BH60" s="1601">
        <v>31.2</v>
      </c>
      <c r="BI60" s="1602">
        <v>1</v>
      </c>
    </row>
    <row r="61" spans="2:61" s="27" customFormat="1" ht="12.75" x14ac:dyDescent="0.2">
      <c r="B61" s="2376"/>
      <c r="C61" s="2363"/>
      <c r="D61" s="1598" t="s">
        <v>1900</v>
      </c>
      <c r="E61" s="1598" t="s">
        <v>1912</v>
      </c>
      <c r="F61" s="1599">
        <v>424914</v>
      </c>
      <c r="G61" s="1599">
        <v>1093895</v>
      </c>
      <c r="H61" s="1599" t="s">
        <v>923</v>
      </c>
      <c r="I61" s="1599" t="s">
        <v>1891</v>
      </c>
      <c r="J61" s="1599" t="s">
        <v>1911</v>
      </c>
      <c r="K61" s="1582"/>
      <c r="L61" s="1599">
        <v>10</v>
      </c>
      <c r="M61" s="1599">
        <v>9</v>
      </c>
      <c r="N61" s="1599">
        <v>1</v>
      </c>
      <c r="O61" s="1600">
        <v>90</v>
      </c>
      <c r="P61" s="1599">
        <v>1</v>
      </c>
      <c r="Q61" s="1584"/>
      <c r="R61" s="1601"/>
      <c r="S61" s="1602"/>
      <c r="T61" s="1601"/>
      <c r="U61" s="1602"/>
      <c r="V61" s="1601">
        <v>1.84</v>
      </c>
      <c r="W61" s="1602">
        <v>1</v>
      </c>
      <c r="X61" s="1601">
        <v>1.306</v>
      </c>
      <c r="Y61" s="1602">
        <v>1</v>
      </c>
      <c r="Z61" s="1584"/>
      <c r="AA61" s="1601"/>
      <c r="AB61" s="1602"/>
      <c r="AC61" s="1601"/>
      <c r="AD61" s="1602"/>
      <c r="AE61" s="1601">
        <v>81</v>
      </c>
      <c r="AF61" s="1602">
        <v>1</v>
      </c>
      <c r="AG61" s="1599">
        <v>70.430000000000007</v>
      </c>
      <c r="AH61" s="1602">
        <v>1</v>
      </c>
      <c r="AI61" s="1587"/>
      <c r="AJ61" s="1601"/>
      <c r="AK61" s="1602"/>
      <c r="AL61" s="1601"/>
      <c r="AM61" s="1602"/>
      <c r="AN61" s="1601">
        <v>0.03</v>
      </c>
      <c r="AO61" s="1602">
        <v>1</v>
      </c>
      <c r="AP61" s="1601">
        <v>0.03</v>
      </c>
      <c r="AQ61" s="1602">
        <v>0</v>
      </c>
      <c r="AR61" s="1587"/>
      <c r="AS61" s="1601"/>
      <c r="AT61" s="1602"/>
      <c r="AU61" s="1601"/>
      <c r="AV61" s="1602"/>
      <c r="AW61" s="1601">
        <v>7.96</v>
      </c>
      <c r="AX61" s="1602">
        <v>1</v>
      </c>
      <c r="AY61" s="1601">
        <v>7.63</v>
      </c>
      <c r="AZ61" s="1602">
        <v>1</v>
      </c>
      <c r="BA61" s="1587"/>
      <c r="BB61" s="1601"/>
      <c r="BC61" s="1602"/>
      <c r="BD61" s="1601"/>
      <c r="BE61" s="1602"/>
      <c r="BF61" s="1601">
        <v>5.5</v>
      </c>
      <c r="BG61" s="1602">
        <v>1</v>
      </c>
      <c r="BH61" s="1601">
        <v>7.5</v>
      </c>
      <c r="BI61" s="1602">
        <v>1</v>
      </c>
    </row>
    <row r="62" spans="2:61" s="27" customFormat="1" ht="12.75" x14ac:dyDescent="0.2">
      <c r="B62" s="2376"/>
      <c r="C62" s="2361" t="s">
        <v>1913</v>
      </c>
      <c r="D62" s="1588" t="s">
        <v>1914</v>
      </c>
      <c r="E62" s="1588" t="s">
        <v>1915</v>
      </c>
      <c r="F62" s="1589">
        <v>523586</v>
      </c>
      <c r="G62" s="1589">
        <v>1024342</v>
      </c>
      <c r="H62" s="1589" t="s">
        <v>922</v>
      </c>
      <c r="I62" s="1589" t="s">
        <v>1916</v>
      </c>
      <c r="J62" s="1589" t="s">
        <v>1913</v>
      </c>
      <c r="K62" s="1582"/>
      <c r="L62" s="1589">
        <v>10</v>
      </c>
      <c r="M62" s="1589">
        <v>10</v>
      </c>
      <c r="N62" s="1589">
        <v>0</v>
      </c>
      <c r="O62" s="1590">
        <v>100</v>
      </c>
      <c r="P62" s="1589">
        <v>1</v>
      </c>
      <c r="Q62" s="1584"/>
      <c r="R62" s="1591"/>
      <c r="S62" s="1592"/>
      <c r="T62" s="1591"/>
      <c r="U62" s="1592"/>
      <c r="V62" s="1591">
        <v>1.3</v>
      </c>
      <c r="W62" s="1592">
        <v>1</v>
      </c>
      <c r="X62" s="1591">
        <v>1.3</v>
      </c>
      <c r="Y62" s="1592">
        <v>1</v>
      </c>
      <c r="Z62" s="1584"/>
      <c r="AA62" s="1591"/>
      <c r="AB62" s="1592"/>
      <c r="AC62" s="1591"/>
      <c r="AD62" s="1592"/>
      <c r="AE62" s="1591">
        <v>92</v>
      </c>
      <c r="AF62" s="1592">
        <v>1</v>
      </c>
      <c r="AG62" s="1589">
        <v>90.73</v>
      </c>
      <c r="AH62" s="1592">
        <v>1</v>
      </c>
      <c r="AI62" s="1587"/>
      <c r="AJ62" s="1591"/>
      <c r="AK62" s="1592"/>
      <c r="AL62" s="1591"/>
      <c r="AM62" s="1592"/>
      <c r="AN62" s="1591">
        <v>0.03</v>
      </c>
      <c r="AO62" s="1592">
        <v>1</v>
      </c>
      <c r="AP62" s="1591">
        <v>0.03</v>
      </c>
      <c r="AQ62" s="1592">
        <v>1</v>
      </c>
      <c r="AR62" s="1587"/>
      <c r="AS62" s="1591"/>
      <c r="AT62" s="1592"/>
      <c r="AU62" s="1591"/>
      <c r="AV62" s="1592"/>
      <c r="AW62" s="1591">
        <v>8.36</v>
      </c>
      <c r="AX62" s="1592">
        <v>1</v>
      </c>
      <c r="AY62" s="1591">
        <v>8.1300000000000008</v>
      </c>
      <c r="AZ62" s="1592">
        <v>1</v>
      </c>
      <c r="BA62" s="1587"/>
      <c r="BB62" s="1591"/>
      <c r="BC62" s="1592"/>
      <c r="BD62" s="1591"/>
      <c r="BE62" s="1592"/>
      <c r="BF62" s="1591">
        <v>5.8</v>
      </c>
      <c r="BG62" s="1592">
        <v>1</v>
      </c>
      <c r="BH62" s="1591">
        <v>5.5</v>
      </c>
      <c r="BI62" s="1592">
        <v>1</v>
      </c>
    </row>
    <row r="63" spans="2:61" s="27" customFormat="1" ht="12.75" x14ac:dyDescent="0.2">
      <c r="B63" s="2376"/>
      <c r="C63" s="2361"/>
      <c r="D63" s="1588" t="s">
        <v>1917</v>
      </c>
      <c r="E63" s="1588" t="s">
        <v>1918</v>
      </c>
      <c r="F63" s="1589">
        <v>519598</v>
      </c>
      <c r="G63" s="1589">
        <v>1024524</v>
      </c>
      <c r="H63" s="1589" t="s">
        <v>922</v>
      </c>
      <c r="I63" s="1589" t="s">
        <v>1916</v>
      </c>
      <c r="J63" s="1589" t="s">
        <v>1913</v>
      </c>
      <c r="K63" s="1582"/>
      <c r="L63" s="1589">
        <v>10</v>
      </c>
      <c r="M63" s="1589">
        <v>10</v>
      </c>
      <c r="N63" s="1589">
        <v>0</v>
      </c>
      <c r="O63" s="1590">
        <v>100</v>
      </c>
      <c r="P63" s="1589">
        <v>1</v>
      </c>
      <c r="Q63" s="1584"/>
      <c r="R63" s="1591"/>
      <c r="S63" s="1592"/>
      <c r="T63" s="1591"/>
      <c r="U63" s="1592"/>
      <c r="V63" s="1591">
        <v>1.3</v>
      </c>
      <c r="W63" s="1592">
        <v>1</v>
      </c>
      <c r="X63" s="1591">
        <v>1.3</v>
      </c>
      <c r="Y63" s="1592">
        <v>1</v>
      </c>
      <c r="Z63" s="1584"/>
      <c r="AA63" s="1591"/>
      <c r="AB63" s="1592"/>
      <c r="AC63" s="1591"/>
      <c r="AD63" s="1592"/>
      <c r="AE63" s="1591">
        <v>88.33</v>
      </c>
      <c r="AF63" s="1592">
        <v>1</v>
      </c>
      <c r="AG63" s="1589">
        <v>90.33</v>
      </c>
      <c r="AH63" s="1592">
        <v>1</v>
      </c>
      <c r="AI63" s="1587"/>
      <c r="AJ63" s="1591"/>
      <c r="AK63" s="1592"/>
      <c r="AL63" s="1591"/>
      <c r="AM63" s="1592"/>
      <c r="AN63" s="1591">
        <v>0.03</v>
      </c>
      <c r="AO63" s="1592">
        <v>1</v>
      </c>
      <c r="AP63" s="1591">
        <v>0.03</v>
      </c>
      <c r="AQ63" s="1592">
        <v>1</v>
      </c>
      <c r="AR63" s="1587"/>
      <c r="AS63" s="1591"/>
      <c r="AT63" s="1592"/>
      <c r="AU63" s="1591"/>
      <c r="AV63" s="1592"/>
      <c r="AW63" s="1591">
        <v>8.4</v>
      </c>
      <c r="AX63" s="1592">
        <v>1</v>
      </c>
      <c r="AY63" s="1591">
        <v>8</v>
      </c>
      <c r="AZ63" s="1592">
        <v>1</v>
      </c>
      <c r="BA63" s="1587"/>
      <c r="BB63" s="1591"/>
      <c r="BC63" s="1592"/>
      <c r="BD63" s="1591"/>
      <c r="BE63" s="1592"/>
      <c r="BF63" s="1591">
        <v>5.5</v>
      </c>
      <c r="BG63" s="1592">
        <v>1</v>
      </c>
      <c r="BH63" s="1591">
        <v>5.5</v>
      </c>
      <c r="BI63" s="1592">
        <v>1</v>
      </c>
    </row>
    <row r="64" spans="2:61" s="27" customFormat="1" ht="12.75" x14ac:dyDescent="0.2">
      <c r="B64" s="2376"/>
      <c r="C64" s="2361"/>
      <c r="D64" s="1588" t="s">
        <v>1917</v>
      </c>
      <c r="E64" s="1588" t="s">
        <v>1919</v>
      </c>
      <c r="F64" s="1589">
        <v>515570</v>
      </c>
      <c r="G64" s="1589">
        <v>1025242</v>
      </c>
      <c r="H64" s="1589" t="s">
        <v>1837</v>
      </c>
      <c r="I64" s="1589" t="s">
        <v>1920</v>
      </c>
      <c r="J64" s="1589" t="s">
        <v>1921</v>
      </c>
      <c r="K64" s="1582"/>
      <c r="L64" s="1589">
        <v>10</v>
      </c>
      <c r="M64" s="1589">
        <v>10</v>
      </c>
      <c r="N64" s="1589">
        <v>0</v>
      </c>
      <c r="O64" s="1590">
        <v>100</v>
      </c>
      <c r="P64" s="1589">
        <v>1</v>
      </c>
      <c r="Q64" s="1584"/>
      <c r="R64" s="1591"/>
      <c r="S64" s="1592"/>
      <c r="T64" s="1591"/>
      <c r="U64" s="1592"/>
      <c r="V64" s="1591">
        <v>1.3</v>
      </c>
      <c r="W64" s="1592">
        <v>1</v>
      </c>
      <c r="X64" s="1591">
        <v>1.3</v>
      </c>
      <c r="Y64" s="1592">
        <v>1</v>
      </c>
      <c r="Z64" s="1584"/>
      <c r="AA64" s="1591"/>
      <c r="AB64" s="1592"/>
      <c r="AC64" s="1591"/>
      <c r="AD64" s="1592"/>
      <c r="AE64" s="1591">
        <v>89.32</v>
      </c>
      <c r="AF64" s="1592">
        <v>1</v>
      </c>
      <c r="AG64" s="1589">
        <v>86.8</v>
      </c>
      <c r="AH64" s="1592">
        <v>1</v>
      </c>
      <c r="AI64" s="1587"/>
      <c r="AJ64" s="1591"/>
      <c r="AK64" s="1592"/>
      <c r="AL64" s="1591"/>
      <c r="AM64" s="1592"/>
      <c r="AN64" s="1591">
        <v>0.03</v>
      </c>
      <c r="AO64" s="1592">
        <v>1</v>
      </c>
      <c r="AP64" s="1591">
        <v>0.03</v>
      </c>
      <c r="AQ64" s="1592">
        <v>1</v>
      </c>
      <c r="AR64" s="1587"/>
      <c r="AS64" s="1591"/>
      <c r="AT64" s="1592"/>
      <c r="AU64" s="1591"/>
      <c r="AV64" s="1592"/>
      <c r="AW64" s="1591">
        <v>8.11</v>
      </c>
      <c r="AX64" s="1592">
        <v>1</v>
      </c>
      <c r="AY64" s="1591">
        <v>8</v>
      </c>
      <c r="AZ64" s="1592">
        <v>1</v>
      </c>
      <c r="BA64" s="1587"/>
      <c r="BB64" s="1591"/>
      <c r="BC64" s="1592"/>
      <c r="BD64" s="1591"/>
      <c r="BE64" s="1592"/>
      <c r="BF64" s="1591">
        <v>5.5</v>
      </c>
      <c r="BG64" s="1592">
        <v>1</v>
      </c>
      <c r="BH64" s="1591">
        <v>5.5</v>
      </c>
      <c r="BI64" s="1592">
        <v>1</v>
      </c>
    </row>
    <row r="65" spans="2:61" s="27" customFormat="1" ht="12.75" x14ac:dyDescent="0.2">
      <c r="B65" s="2376"/>
      <c r="C65" s="2364" t="s">
        <v>1838</v>
      </c>
      <c r="D65" s="1580" t="s">
        <v>1922</v>
      </c>
      <c r="E65" s="1580" t="s">
        <v>1923</v>
      </c>
      <c r="F65" s="1581">
        <v>507465</v>
      </c>
      <c r="G65" s="1581">
        <v>1066603</v>
      </c>
      <c r="H65" s="1581" t="s">
        <v>922</v>
      </c>
      <c r="I65" s="1581" t="s">
        <v>1924</v>
      </c>
      <c r="J65" s="1581" t="s">
        <v>1925</v>
      </c>
      <c r="K65" s="1582"/>
      <c r="L65" s="1581">
        <v>10</v>
      </c>
      <c r="M65" s="1581">
        <v>10</v>
      </c>
      <c r="N65" s="1581">
        <v>0</v>
      </c>
      <c r="O65" s="1583">
        <v>100</v>
      </c>
      <c r="P65" s="1581">
        <v>1</v>
      </c>
      <c r="Q65" s="1584"/>
      <c r="R65" s="1585"/>
      <c r="S65" s="1586"/>
      <c r="T65" s="1585"/>
      <c r="U65" s="1586"/>
      <c r="V65" s="1585">
        <v>1.3</v>
      </c>
      <c r="W65" s="1586">
        <v>1</v>
      </c>
      <c r="X65" s="1585">
        <v>2.68</v>
      </c>
      <c r="Y65" s="1586">
        <v>1</v>
      </c>
      <c r="Z65" s="1584"/>
      <c r="AA65" s="1585"/>
      <c r="AB65" s="1586"/>
      <c r="AC65" s="1585"/>
      <c r="AD65" s="1586"/>
      <c r="AE65" s="1585">
        <v>75.05</v>
      </c>
      <c r="AF65" s="1586">
        <v>1</v>
      </c>
      <c r="AG65" s="1581">
        <v>84.75</v>
      </c>
      <c r="AH65" s="1586">
        <v>1</v>
      </c>
      <c r="AI65" s="1587"/>
      <c r="AJ65" s="1585"/>
      <c r="AK65" s="1586"/>
      <c r="AL65" s="1585"/>
      <c r="AM65" s="1586"/>
      <c r="AN65" s="1585">
        <v>0.03</v>
      </c>
      <c r="AO65" s="1586">
        <v>1</v>
      </c>
      <c r="AP65" s="1585">
        <v>0.03</v>
      </c>
      <c r="AQ65" s="1586">
        <v>1</v>
      </c>
      <c r="AR65" s="1587"/>
      <c r="AS65" s="1585"/>
      <c r="AT65" s="1586"/>
      <c r="AU65" s="1585"/>
      <c r="AV65" s="1586"/>
      <c r="AW65" s="1585">
        <v>7.89</v>
      </c>
      <c r="AX65" s="1586">
        <v>1</v>
      </c>
      <c r="AY65" s="1585">
        <v>8.01</v>
      </c>
      <c r="AZ65" s="1586">
        <v>1</v>
      </c>
      <c r="BA65" s="1587"/>
      <c r="BB65" s="1585"/>
      <c r="BC65" s="1586"/>
      <c r="BD65" s="1585"/>
      <c r="BE65" s="1586"/>
      <c r="BF65" s="1585">
        <v>23.6</v>
      </c>
      <c r="BG65" s="1586">
        <v>1</v>
      </c>
      <c r="BH65" s="1585">
        <v>7.4</v>
      </c>
      <c r="BI65" s="1586">
        <v>1</v>
      </c>
    </row>
    <row r="66" spans="2:61" s="27" customFormat="1" ht="12.75" x14ac:dyDescent="0.2">
      <c r="B66" s="2376"/>
      <c r="C66" s="2364"/>
      <c r="D66" s="1580" t="s">
        <v>1922</v>
      </c>
      <c r="E66" s="1580" t="s">
        <v>1926</v>
      </c>
      <c r="F66" s="1581">
        <v>494664</v>
      </c>
      <c r="G66" s="1581">
        <v>1067818</v>
      </c>
      <c r="H66" s="1581" t="s">
        <v>922</v>
      </c>
      <c r="I66" s="1581" t="s">
        <v>1927</v>
      </c>
      <c r="J66" s="1581" t="s">
        <v>1928</v>
      </c>
      <c r="K66" s="1582"/>
      <c r="L66" s="1581">
        <v>10</v>
      </c>
      <c r="M66" s="1581">
        <v>9</v>
      </c>
      <c r="N66" s="1581">
        <v>1</v>
      </c>
      <c r="O66" s="1583">
        <v>90</v>
      </c>
      <c r="P66" s="1581">
        <v>1</v>
      </c>
      <c r="Q66" s="1584"/>
      <c r="R66" s="1585"/>
      <c r="S66" s="1586"/>
      <c r="T66" s="1585"/>
      <c r="U66" s="1586"/>
      <c r="V66" s="1585">
        <v>10.73</v>
      </c>
      <c r="W66" s="1586">
        <v>0</v>
      </c>
      <c r="X66" s="1585">
        <v>1.3</v>
      </c>
      <c r="Y66" s="1586">
        <v>1</v>
      </c>
      <c r="Z66" s="1584"/>
      <c r="AA66" s="1585"/>
      <c r="AB66" s="1586"/>
      <c r="AC66" s="1585"/>
      <c r="AD66" s="1586"/>
      <c r="AE66" s="1585">
        <v>85.37</v>
      </c>
      <c r="AF66" s="1586">
        <v>1</v>
      </c>
      <c r="AG66" s="1581">
        <v>87.37</v>
      </c>
      <c r="AH66" s="1586">
        <v>1</v>
      </c>
      <c r="AI66" s="1587"/>
      <c r="AJ66" s="1585"/>
      <c r="AK66" s="1586"/>
      <c r="AL66" s="1585"/>
      <c r="AM66" s="1586"/>
      <c r="AN66" s="1585">
        <v>0.03</v>
      </c>
      <c r="AO66" s="1586">
        <v>1</v>
      </c>
      <c r="AP66" s="1585">
        <v>0.03</v>
      </c>
      <c r="AQ66" s="1586">
        <v>1</v>
      </c>
      <c r="AR66" s="1587"/>
      <c r="AS66" s="1585"/>
      <c r="AT66" s="1586"/>
      <c r="AU66" s="1585"/>
      <c r="AV66" s="1586"/>
      <c r="AW66" s="1585">
        <v>7.43</v>
      </c>
      <c r="AX66" s="1586">
        <v>1</v>
      </c>
      <c r="AY66" s="1585">
        <v>8.08</v>
      </c>
      <c r="AZ66" s="1586">
        <v>1</v>
      </c>
      <c r="BA66" s="1587"/>
      <c r="BB66" s="1585"/>
      <c r="BC66" s="1586"/>
      <c r="BD66" s="1585"/>
      <c r="BE66" s="1586"/>
      <c r="BF66" s="1585">
        <v>5.5</v>
      </c>
      <c r="BG66" s="1586">
        <v>1</v>
      </c>
      <c r="BH66" s="1585">
        <v>10.9</v>
      </c>
      <c r="BI66" s="1586">
        <v>1</v>
      </c>
    </row>
    <row r="67" spans="2:61" s="27" customFormat="1" ht="12.75" x14ac:dyDescent="0.2">
      <c r="B67" s="2376"/>
      <c r="C67" s="2364"/>
      <c r="D67" s="1580" t="s">
        <v>1922</v>
      </c>
      <c r="E67" s="1580" t="s">
        <v>1929</v>
      </c>
      <c r="F67" s="1581">
        <v>470906</v>
      </c>
      <c r="G67" s="1581">
        <v>1067483</v>
      </c>
      <c r="H67" s="1581" t="s">
        <v>922</v>
      </c>
      <c r="I67" s="1581" t="s">
        <v>1930</v>
      </c>
      <c r="J67" s="1581" t="s">
        <v>1931</v>
      </c>
      <c r="K67" s="1582"/>
      <c r="L67" s="1581">
        <v>20</v>
      </c>
      <c r="M67" s="1581">
        <v>18</v>
      </c>
      <c r="N67" s="1581">
        <v>2</v>
      </c>
      <c r="O67" s="1583">
        <v>90</v>
      </c>
      <c r="P67" s="1581">
        <v>1</v>
      </c>
      <c r="Q67" s="1584"/>
      <c r="R67" s="1585">
        <v>2.9</v>
      </c>
      <c r="S67" s="1586">
        <v>1</v>
      </c>
      <c r="T67" s="1585">
        <v>2.9</v>
      </c>
      <c r="U67" s="1586">
        <v>1</v>
      </c>
      <c r="V67" s="1585">
        <v>2.9</v>
      </c>
      <c r="W67" s="1586">
        <v>1</v>
      </c>
      <c r="X67" s="1585">
        <v>2.9</v>
      </c>
      <c r="Y67" s="1586">
        <v>1</v>
      </c>
      <c r="Z67" s="1584"/>
      <c r="AA67" s="1585">
        <v>103</v>
      </c>
      <c r="AB67" s="1586">
        <v>1</v>
      </c>
      <c r="AC67" s="1585">
        <v>100.5</v>
      </c>
      <c r="AD67" s="1586">
        <v>1</v>
      </c>
      <c r="AE67" s="1585">
        <v>100</v>
      </c>
      <c r="AF67" s="1586">
        <v>1</v>
      </c>
      <c r="AG67" s="1581">
        <v>92.7</v>
      </c>
      <c r="AH67" s="1586">
        <v>1</v>
      </c>
      <c r="AI67" s="1587"/>
      <c r="AJ67" s="1585">
        <v>0.49</v>
      </c>
      <c r="AK67" s="1586">
        <v>1</v>
      </c>
      <c r="AL67" s="1585">
        <v>0.49</v>
      </c>
      <c r="AM67" s="1586">
        <v>1</v>
      </c>
      <c r="AN67" s="1585">
        <v>0.49</v>
      </c>
      <c r="AO67" s="1586">
        <v>1</v>
      </c>
      <c r="AP67" s="1585">
        <v>0.49</v>
      </c>
      <c r="AQ67" s="1586">
        <v>1</v>
      </c>
      <c r="AR67" s="1587"/>
      <c r="AS67" s="1585">
        <v>7.45</v>
      </c>
      <c r="AT67" s="1586">
        <v>1</v>
      </c>
      <c r="AU67" s="1585">
        <v>6.7</v>
      </c>
      <c r="AV67" s="1586">
        <v>1</v>
      </c>
      <c r="AW67" s="1585">
        <v>7.94</v>
      </c>
      <c r="AX67" s="1586">
        <v>1</v>
      </c>
      <c r="AY67" s="1585">
        <v>7.89</v>
      </c>
      <c r="AZ67" s="1586">
        <v>1</v>
      </c>
      <c r="BA67" s="1587"/>
      <c r="BB67" s="1585">
        <v>52</v>
      </c>
      <c r="BC67" s="1586">
        <v>0</v>
      </c>
      <c r="BD67" s="1585">
        <v>98</v>
      </c>
      <c r="BE67" s="1586">
        <v>0</v>
      </c>
      <c r="BF67" s="1585">
        <v>4</v>
      </c>
      <c r="BG67" s="1586">
        <v>1</v>
      </c>
      <c r="BH67" s="1585">
        <v>15</v>
      </c>
      <c r="BI67" s="1586">
        <v>1</v>
      </c>
    </row>
    <row r="68" spans="2:61" s="27" customFormat="1" ht="12.75" x14ac:dyDescent="0.2">
      <c r="B68" s="2376"/>
      <c r="C68" s="2364"/>
      <c r="D68" s="1580" t="s">
        <v>1932</v>
      </c>
      <c r="E68" s="1580" t="s">
        <v>1933</v>
      </c>
      <c r="F68" s="1581">
        <v>479275</v>
      </c>
      <c r="G68" s="1581">
        <v>1081225</v>
      </c>
      <c r="H68" s="1581" t="s">
        <v>922</v>
      </c>
      <c r="I68" s="1581" t="s">
        <v>1930</v>
      </c>
      <c r="J68" s="1581" t="s">
        <v>1934</v>
      </c>
      <c r="K68" s="1582"/>
      <c r="L68" s="1581">
        <v>20</v>
      </c>
      <c r="M68" s="1581">
        <v>17</v>
      </c>
      <c r="N68" s="1581">
        <v>3</v>
      </c>
      <c r="O68" s="1583">
        <v>85</v>
      </c>
      <c r="P68" s="1581">
        <v>1</v>
      </c>
      <c r="Q68" s="1584"/>
      <c r="R68" s="1585">
        <v>2.9</v>
      </c>
      <c r="S68" s="1586">
        <v>1</v>
      </c>
      <c r="T68" s="1585">
        <v>2.9</v>
      </c>
      <c r="U68" s="1586">
        <v>1</v>
      </c>
      <c r="V68" s="1585">
        <v>2.9</v>
      </c>
      <c r="W68" s="1586">
        <v>1</v>
      </c>
      <c r="X68" s="1585">
        <v>2.9</v>
      </c>
      <c r="Y68" s="1586">
        <v>1</v>
      </c>
      <c r="Z68" s="1584"/>
      <c r="AA68" s="1585">
        <v>98</v>
      </c>
      <c r="AB68" s="1586">
        <v>1</v>
      </c>
      <c r="AC68" s="1585">
        <v>97</v>
      </c>
      <c r="AD68" s="1586">
        <v>1</v>
      </c>
      <c r="AE68" s="1585">
        <v>99.7</v>
      </c>
      <c r="AF68" s="1586">
        <v>1</v>
      </c>
      <c r="AG68" s="1581">
        <v>92.3</v>
      </c>
      <c r="AH68" s="1586">
        <v>1</v>
      </c>
      <c r="AI68" s="1587"/>
      <c r="AJ68" s="1585">
        <v>0.49</v>
      </c>
      <c r="AK68" s="1586">
        <v>1</v>
      </c>
      <c r="AL68" s="1585">
        <v>0.49</v>
      </c>
      <c r="AM68" s="1586">
        <v>1</v>
      </c>
      <c r="AN68" s="1585">
        <v>0.49</v>
      </c>
      <c r="AO68" s="1586">
        <v>1</v>
      </c>
      <c r="AP68" s="1585">
        <v>0.49</v>
      </c>
      <c r="AQ68" s="1586">
        <v>1</v>
      </c>
      <c r="AR68" s="1587"/>
      <c r="AS68" s="1585">
        <v>7.67</v>
      </c>
      <c r="AT68" s="1586">
        <v>1</v>
      </c>
      <c r="AU68" s="1585">
        <v>6.6</v>
      </c>
      <c r="AV68" s="1586">
        <v>1</v>
      </c>
      <c r="AW68" s="1585">
        <v>7.62</v>
      </c>
      <c r="AX68" s="1586">
        <v>1</v>
      </c>
      <c r="AY68" s="1585">
        <v>6.76</v>
      </c>
      <c r="AZ68" s="1586">
        <v>1</v>
      </c>
      <c r="BA68" s="1587"/>
      <c r="BB68" s="1585">
        <v>42</v>
      </c>
      <c r="BC68" s="1586">
        <v>0</v>
      </c>
      <c r="BD68" s="1585">
        <v>187</v>
      </c>
      <c r="BE68" s="1586">
        <v>0</v>
      </c>
      <c r="BF68" s="1585">
        <v>9</v>
      </c>
      <c r="BG68" s="1586">
        <v>1</v>
      </c>
      <c r="BH68" s="1585">
        <v>60</v>
      </c>
      <c r="BI68" s="1586">
        <v>0</v>
      </c>
    </row>
    <row r="69" spans="2:61" s="27" customFormat="1" ht="12.75" x14ac:dyDescent="0.2">
      <c r="B69" s="2376"/>
      <c r="C69" s="2364"/>
      <c r="D69" s="1580" t="s">
        <v>1932</v>
      </c>
      <c r="E69" s="1580" t="s">
        <v>1935</v>
      </c>
      <c r="F69" s="1581">
        <v>464126</v>
      </c>
      <c r="G69" s="1581">
        <v>1080033</v>
      </c>
      <c r="H69" s="1581" t="s">
        <v>922</v>
      </c>
      <c r="I69" s="1581" t="s">
        <v>1930</v>
      </c>
      <c r="J69" s="1581" t="s">
        <v>1931</v>
      </c>
      <c r="K69" s="1582"/>
      <c r="L69" s="1581">
        <v>20</v>
      </c>
      <c r="M69" s="1581">
        <v>16</v>
      </c>
      <c r="N69" s="1581">
        <v>4</v>
      </c>
      <c r="O69" s="1583">
        <v>80</v>
      </c>
      <c r="P69" s="1581">
        <v>1</v>
      </c>
      <c r="Q69" s="1584"/>
      <c r="R69" s="1585">
        <v>2.9</v>
      </c>
      <c r="S69" s="1586">
        <v>1</v>
      </c>
      <c r="T69" s="1585">
        <v>2.9</v>
      </c>
      <c r="U69" s="1586">
        <v>1</v>
      </c>
      <c r="V69" s="1585">
        <v>2.9</v>
      </c>
      <c r="W69" s="1586">
        <v>1</v>
      </c>
      <c r="X69" s="1585">
        <v>2.9</v>
      </c>
      <c r="Y69" s="1586">
        <v>1</v>
      </c>
      <c r="Z69" s="1584"/>
      <c r="AA69" s="1585">
        <v>99</v>
      </c>
      <c r="AB69" s="1586">
        <v>1</v>
      </c>
      <c r="AC69" s="1585">
        <v>99.8</v>
      </c>
      <c r="AD69" s="1586">
        <v>1</v>
      </c>
      <c r="AE69" s="1585">
        <v>95.8</v>
      </c>
      <c r="AF69" s="1586">
        <v>1</v>
      </c>
      <c r="AG69" s="1581">
        <v>97.3</v>
      </c>
      <c r="AH69" s="1586">
        <v>1</v>
      </c>
      <c r="AI69" s="1587"/>
      <c r="AJ69" s="1585">
        <v>0.49</v>
      </c>
      <c r="AK69" s="1586">
        <v>1</v>
      </c>
      <c r="AL69" s="1585">
        <v>0.49</v>
      </c>
      <c r="AM69" s="1586">
        <v>1</v>
      </c>
      <c r="AN69" s="1585">
        <v>0.49</v>
      </c>
      <c r="AO69" s="1586">
        <v>1</v>
      </c>
      <c r="AP69" s="1585">
        <v>0.49</v>
      </c>
      <c r="AQ69" s="1586">
        <v>1</v>
      </c>
      <c r="AR69" s="1587"/>
      <c r="AS69" s="1585">
        <v>7.67</v>
      </c>
      <c r="AT69" s="1586">
        <v>1</v>
      </c>
      <c r="AU69" s="1585">
        <v>6.3</v>
      </c>
      <c r="AV69" s="1586">
        <v>0</v>
      </c>
      <c r="AW69" s="1585">
        <v>7.94</v>
      </c>
      <c r="AX69" s="1586">
        <v>1</v>
      </c>
      <c r="AY69" s="1585">
        <v>7.5</v>
      </c>
      <c r="AZ69" s="1586">
        <v>1</v>
      </c>
      <c r="BA69" s="1587"/>
      <c r="BB69" s="1585">
        <v>37</v>
      </c>
      <c r="BC69" s="1586">
        <v>0</v>
      </c>
      <c r="BD69" s="1585">
        <v>132</v>
      </c>
      <c r="BE69" s="1586">
        <v>0</v>
      </c>
      <c r="BF69" s="1585">
        <v>4</v>
      </c>
      <c r="BG69" s="1586">
        <v>1</v>
      </c>
      <c r="BH69" s="1585">
        <v>178</v>
      </c>
      <c r="BI69" s="1586">
        <v>0</v>
      </c>
    </row>
    <row r="70" spans="2:61" s="27" customFormat="1" ht="12.75" x14ac:dyDescent="0.2">
      <c r="B70" s="2376"/>
      <c r="C70" s="2359" t="s">
        <v>1936</v>
      </c>
      <c r="D70" s="1603" t="s">
        <v>1937</v>
      </c>
      <c r="E70" s="1603" t="s">
        <v>1938</v>
      </c>
      <c r="F70" s="1604">
        <v>521484</v>
      </c>
      <c r="G70" s="1604">
        <v>1056755</v>
      </c>
      <c r="H70" s="1604" t="s">
        <v>922</v>
      </c>
      <c r="I70" s="1604" t="s">
        <v>1924</v>
      </c>
      <c r="J70" s="1604" t="s">
        <v>1939</v>
      </c>
      <c r="K70" s="1582"/>
      <c r="L70" s="1604">
        <v>10</v>
      </c>
      <c r="M70" s="1604">
        <v>10</v>
      </c>
      <c r="N70" s="1604">
        <v>0</v>
      </c>
      <c r="O70" s="1605">
        <v>100</v>
      </c>
      <c r="P70" s="1605">
        <v>1</v>
      </c>
      <c r="Q70" s="1584"/>
      <c r="R70" s="1606"/>
      <c r="S70" s="1607"/>
      <c r="T70" s="1606"/>
      <c r="U70" s="1607"/>
      <c r="V70" s="1606">
        <v>1.3</v>
      </c>
      <c r="W70" s="1607">
        <v>1</v>
      </c>
      <c r="X70" s="1606">
        <v>1.3</v>
      </c>
      <c r="Y70" s="1607">
        <v>1</v>
      </c>
      <c r="Z70" s="1584"/>
      <c r="AA70" s="1606"/>
      <c r="AB70" s="1607"/>
      <c r="AC70" s="1606"/>
      <c r="AD70" s="1607"/>
      <c r="AE70" s="1608">
        <v>81.3</v>
      </c>
      <c r="AF70" s="1609">
        <v>1</v>
      </c>
      <c r="AG70" s="1604">
        <v>75.37</v>
      </c>
      <c r="AH70" s="1610">
        <v>1</v>
      </c>
      <c r="AI70" s="1587"/>
      <c r="AJ70" s="1606"/>
      <c r="AK70" s="1607"/>
      <c r="AL70" s="1606"/>
      <c r="AM70" s="1607"/>
      <c r="AN70" s="1606">
        <v>0.03</v>
      </c>
      <c r="AO70" s="1607">
        <v>1</v>
      </c>
      <c r="AP70" s="1606">
        <v>0.03</v>
      </c>
      <c r="AQ70" s="1607">
        <v>1</v>
      </c>
      <c r="AR70" s="1587"/>
      <c r="AS70" s="1606"/>
      <c r="AT70" s="1607"/>
      <c r="AU70" s="1606"/>
      <c r="AV70" s="1607"/>
      <c r="AW70" s="1606">
        <v>8.16</v>
      </c>
      <c r="AX70" s="1607">
        <v>1</v>
      </c>
      <c r="AY70" s="1606">
        <v>8.27</v>
      </c>
      <c r="AZ70" s="1607">
        <v>1</v>
      </c>
      <c r="BA70" s="1587"/>
      <c r="BB70" s="1606"/>
      <c r="BC70" s="1607"/>
      <c r="BD70" s="1606"/>
      <c r="BE70" s="1607"/>
      <c r="BF70" s="1606">
        <v>5.5</v>
      </c>
      <c r="BG70" s="1607">
        <v>1</v>
      </c>
      <c r="BH70" s="1606">
        <v>5.5</v>
      </c>
      <c r="BI70" s="1607">
        <v>1</v>
      </c>
    </row>
    <row r="71" spans="2:61" s="27" customFormat="1" ht="12.75" x14ac:dyDescent="0.2">
      <c r="B71" s="2376"/>
      <c r="C71" s="2359"/>
      <c r="D71" s="1603" t="s">
        <v>1937</v>
      </c>
      <c r="E71" s="1603" t="s">
        <v>1940</v>
      </c>
      <c r="F71" s="1604">
        <v>520293</v>
      </c>
      <c r="G71" s="1604">
        <v>1055374</v>
      </c>
      <c r="H71" s="1604" t="s">
        <v>922</v>
      </c>
      <c r="I71" s="1604" t="s">
        <v>1924</v>
      </c>
      <c r="J71" s="1604" t="s">
        <v>1939</v>
      </c>
      <c r="K71" s="1582"/>
      <c r="L71" s="1604">
        <v>10</v>
      </c>
      <c r="M71" s="1604">
        <v>10</v>
      </c>
      <c r="N71" s="1604">
        <v>0</v>
      </c>
      <c r="O71" s="1605">
        <v>100</v>
      </c>
      <c r="P71" s="1605">
        <v>1</v>
      </c>
      <c r="Q71" s="1584"/>
      <c r="R71" s="1606"/>
      <c r="S71" s="1607"/>
      <c r="T71" s="1606"/>
      <c r="U71" s="1607"/>
      <c r="V71" s="1606">
        <v>4.5599999999999996</v>
      </c>
      <c r="W71" s="1607">
        <v>1</v>
      </c>
      <c r="X71" s="1606">
        <v>4.45</v>
      </c>
      <c r="Y71" s="1607">
        <v>1</v>
      </c>
      <c r="Z71" s="1584"/>
      <c r="AA71" s="1606"/>
      <c r="AB71" s="1607"/>
      <c r="AC71" s="1606"/>
      <c r="AD71" s="1607"/>
      <c r="AE71" s="1608">
        <v>78.5</v>
      </c>
      <c r="AF71" s="1609">
        <v>1</v>
      </c>
      <c r="AG71" s="1604">
        <v>75.27</v>
      </c>
      <c r="AH71" s="1610">
        <v>1</v>
      </c>
      <c r="AI71" s="1587"/>
      <c r="AJ71" s="1606"/>
      <c r="AK71" s="1607"/>
      <c r="AL71" s="1606"/>
      <c r="AM71" s="1607"/>
      <c r="AN71" s="1606">
        <v>0.39600000000000002</v>
      </c>
      <c r="AO71" s="1607">
        <v>1</v>
      </c>
      <c r="AP71" s="1606">
        <v>0.34699999999999998</v>
      </c>
      <c r="AQ71" s="1607">
        <v>1</v>
      </c>
      <c r="AR71" s="1587"/>
      <c r="AS71" s="1606"/>
      <c r="AT71" s="1607"/>
      <c r="AU71" s="1606"/>
      <c r="AV71" s="1607"/>
      <c r="AW71" s="1606">
        <v>7.59</v>
      </c>
      <c r="AX71" s="1607">
        <v>1</v>
      </c>
      <c r="AY71" s="1606">
        <v>7.75</v>
      </c>
      <c r="AZ71" s="1607">
        <v>1</v>
      </c>
      <c r="BA71" s="1587"/>
      <c r="BB71" s="1606"/>
      <c r="BC71" s="1607"/>
      <c r="BD71" s="1606"/>
      <c r="BE71" s="1607"/>
      <c r="BF71" s="1606">
        <v>13</v>
      </c>
      <c r="BG71" s="1607">
        <v>1</v>
      </c>
      <c r="BH71" s="1606">
        <v>20.6</v>
      </c>
      <c r="BI71" s="1607">
        <v>1</v>
      </c>
    </row>
    <row r="72" spans="2:61" s="27" customFormat="1" ht="12.75" x14ac:dyDescent="0.2">
      <c r="B72" s="2376"/>
      <c r="C72" s="2359"/>
      <c r="D72" s="1603" t="s">
        <v>1937</v>
      </c>
      <c r="E72" s="1603" t="s">
        <v>1941</v>
      </c>
      <c r="F72" s="1604">
        <v>504072</v>
      </c>
      <c r="G72" s="1604">
        <v>1043116</v>
      </c>
      <c r="H72" s="1604" t="s">
        <v>1837</v>
      </c>
      <c r="I72" s="1604" t="s">
        <v>1842</v>
      </c>
      <c r="J72" s="1604" t="s">
        <v>1936</v>
      </c>
      <c r="K72" s="1582"/>
      <c r="L72" s="1604">
        <v>10</v>
      </c>
      <c r="M72" s="1604">
        <v>10</v>
      </c>
      <c r="N72" s="1604">
        <v>0</v>
      </c>
      <c r="O72" s="1605">
        <v>100</v>
      </c>
      <c r="P72" s="1605">
        <v>1</v>
      </c>
      <c r="Q72" s="1584"/>
      <c r="R72" s="1606"/>
      <c r="S72" s="1607"/>
      <c r="T72" s="1606"/>
      <c r="U72" s="1607"/>
      <c r="V72" s="1606">
        <v>0.1</v>
      </c>
      <c r="W72" s="1607">
        <v>1</v>
      </c>
      <c r="X72" s="1606">
        <v>6</v>
      </c>
      <c r="Y72" s="1607">
        <v>1</v>
      </c>
      <c r="Z72" s="1584"/>
      <c r="AA72" s="1606"/>
      <c r="AB72" s="1607"/>
      <c r="AC72" s="1606"/>
      <c r="AD72" s="1607"/>
      <c r="AE72" s="1608">
        <v>104</v>
      </c>
      <c r="AF72" s="1609">
        <v>1</v>
      </c>
      <c r="AG72" s="1604">
        <v>107</v>
      </c>
      <c r="AH72" s="1610">
        <v>1</v>
      </c>
      <c r="AI72" s="1587"/>
      <c r="AJ72" s="1606"/>
      <c r="AK72" s="1607"/>
      <c r="AL72" s="1606"/>
      <c r="AM72" s="1607"/>
      <c r="AN72" s="1606">
        <v>7.4999999999999997E-2</v>
      </c>
      <c r="AO72" s="1607">
        <v>1</v>
      </c>
      <c r="AP72" s="1606">
        <v>0.27400000000000002</v>
      </c>
      <c r="AQ72" s="1607">
        <v>1</v>
      </c>
      <c r="AR72" s="1587"/>
      <c r="AS72" s="1606"/>
      <c r="AT72" s="1607"/>
      <c r="AU72" s="1606"/>
      <c r="AV72" s="1607"/>
      <c r="AW72" s="1606">
        <v>8.35</v>
      </c>
      <c r="AX72" s="1607">
        <v>1</v>
      </c>
      <c r="AY72" s="1606">
        <v>7.6</v>
      </c>
      <c r="AZ72" s="1607">
        <v>1</v>
      </c>
      <c r="BA72" s="1587"/>
      <c r="BB72" s="1606"/>
      <c r="BC72" s="1607"/>
      <c r="BD72" s="1606"/>
      <c r="BE72" s="1607"/>
      <c r="BF72" s="1606">
        <v>15.8</v>
      </c>
      <c r="BG72" s="1607">
        <v>1</v>
      </c>
      <c r="BH72" s="1606">
        <v>12</v>
      </c>
      <c r="BI72" s="1607">
        <v>1</v>
      </c>
    </row>
    <row r="73" spans="2:61" s="27" customFormat="1" ht="12.75" x14ac:dyDescent="0.2">
      <c r="B73" s="2376"/>
      <c r="C73" s="2359"/>
      <c r="D73" s="1603" t="s">
        <v>1937</v>
      </c>
      <c r="E73" s="1603" t="s">
        <v>1942</v>
      </c>
      <c r="F73" s="1604">
        <v>495894</v>
      </c>
      <c r="G73" s="1604">
        <v>1037499</v>
      </c>
      <c r="H73" s="1604" t="s">
        <v>1837</v>
      </c>
      <c r="I73" s="1604" t="s">
        <v>1842</v>
      </c>
      <c r="J73" s="1604" t="s">
        <v>1936</v>
      </c>
      <c r="K73" s="1582"/>
      <c r="L73" s="1604">
        <v>10</v>
      </c>
      <c r="M73" s="1604">
        <v>9</v>
      </c>
      <c r="N73" s="1604">
        <v>1</v>
      </c>
      <c r="O73" s="1605">
        <v>90</v>
      </c>
      <c r="P73" s="1605">
        <v>1</v>
      </c>
      <c r="Q73" s="1584"/>
      <c r="R73" s="1606"/>
      <c r="S73" s="1607"/>
      <c r="T73" s="1606"/>
      <c r="U73" s="1607"/>
      <c r="V73" s="1606">
        <v>0.1</v>
      </c>
      <c r="W73" s="1607">
        <v>1</v>
      </c>
      <c r="X73" s="1606">
        <v>3</v>
      </c>
      <c r="Y73" s="1607">
        <v>1</v>
      </c>
      <c r="Z73" s="1584"/>
      <c r="AA73" s="1606"/>
      <c r="AB73" s="1607"/>
      <c r="AC73" s="1606"/>
      <c r="AD73" s="1607"/>
      <c r="AE73" s="1608">
        <v>109</v>
      </c>
      <c r="AF73" s="1609">
        <v>1</v>
      </c>
      <c r="AG73" s="1604">
        <v>114</v>
      </c>
      <c r="AH73" s="1610">
        <v>1</v>
      </c>
      <c r="AI73" s="1587"/>
      <c r="AJ73" s="1606"/>
      <c r="AK73" s="1607"/>
      <c r="AL73" s="1606"/>
      <c r="AM73" s="1607"/>
      <c r="AN73" s="1606">
        <v>5.1999999999999998E-2</v>
      </c>
      <c r="AO73" s="1607">
        <v>1</v>
      </c>
      <c r="AP73" s="1606">
        <v>0.309</v>
      </c>
      <c r="AQ73" s="1607">
        <v>1</v>
      </c>
      <c r="AR73" s="1587"/>
      <c r="AS73" s="1606"/>
      <c r="AT73" s="1607"/>
      <c r="AU73" s="1606"/>
      <c r="AV73" s="1607"/>
      <c r="AW73" s="1606">
        <v>7.43</v>
      </c>
      <c r="AX73" s="1607">
        <v>1</v>
      </c>
      <c r="AY73" s="1606">
        <v>6.7</v>
      </c>
      <c r="AZ73" s="1607">
        <v>1</v>
      </c>
      <c r="BA73" s="1587"/>
      <c r="BB73" s="1606"/>
      <c r="BC73" s="1607"/>
      <c r="BD73" s="1606"/>
      <c r="BE73" s="1607"/>
      <c r="BF73" s="1606">
        <v>6</v>
      </c>
      <c r="BG73" s="1607">
        <v>1</v>
      </c>
      <c r="BH73" s="1606">
        <v>34</v>
      </c>
      <c r="BI73" s="1607">
        <v>0</v>
      </c>
    </row>
    <row r="74" spans="2:61" s="27" customFormat="1" ht="12.75" x14ac:dyDescent="0.2">
      <c r="B74" s="2376"/>
      <c r="C74" s="2359"/>
      <c r="D74" s="1603" t="s">
        <v>1943</v>
      </c>
      <c r="E74" s="1603" t="s">
        <v>1944</v>
      </c>
      <c r="F74" s="1604">
        <v>526378</v>
      </c>
      <c r="G74" s="1604">
        <v>1049217</v>
      </c>
      <c r="H74" s="1604" t="s">
        <v>922</v>
      </c>
      <c r="I74" s="1604" t="s">
        <v>1945</v>
      </c>
      <c r="J74" s="1604" t="s">
        <v>1946</v>
      </c>
      <c r="K74" s="1582"/>
      <c r="L74" s="1604">
        <v>10</v>
      </c>
      <c r="M74" s="1604">
        <v>10</v>
      </c>
      <c r="N74" s="1604">
        <v>0</v>
      </c>
      <c r="O74" s="1605">
        <v>100</v>
      </c>
      <c r="P74" s="1605">
        <v>1</v>
      </c>
      <c r="Q74" s="1584"/>
      <c r="R74" s="1606"/>
      <c r="S74" s="1607"/>
      <c r="T74" s="1606"/>
      <c r="U74" s="1607"/>
      <c r="V74" s="1606">
        <v>1.3</v>
      </c>
      <c r="W74" s="1607">
        <v>1</v>
      </c>
      <c r="X74" s="1606">
        <v>1.3</v>
      </c>
      <c r="Y74" s="1607">
        <v>1</v>
      </c>
      <c r="Z74" s="1584"/>
      <c r="AA74" s="1606"/>
      <c r="AB74" s="1607"/>
      <c r="AC74" s="1606"/>
      <c r="AD74" s="1607"/>
      <c r="AE74" s="1608">
        <v>87.67</v>
      </c>
      <c r="AF74" s="1609">
        <v>1</v>
      </c>
      <c r="AG74" s="1604">
        <v>81.2</v>
      </c>
      <c r="AH74" s="1610">
        <v>1</v>
      </c>
      <c r="AI74" s="1587"/>
      <c r="AJ74" s="1606"/>
      <c r="AK74" s="1607"/>
      <c r="AL74" s="1606"/>
      <c r="AM74" s="1607"/>
      <c r="AN74" s="1606">
        <v>0.03</v>
      </c>
      <c r="AO74" s="1607">
        <v>1</v>
      </c>
      <c r="AP74" s="1606">
        <v>0.03</v>
      </c>
      <c r="AQ74" s="1607">
        <v>1</v>
      </c>
      <c r="AR74" s="1587"/>
      <c r="AS74" s="1606"/>
      <c r="AT74" s="1607"/>
      <c r="AU74" s="1606"/>
      <c r="AV74" s="1607"/>
      <c r="AW74" s="1606">
        <v>8.02</v>
      </c>
      <c r="AX74" s="1607">
        <v>1</v>
      </c>
      <c r="AY74" s="1606">
        <v>8.18</v>
      </c>
      <c r="AZ74" s="1607">
        <v>1</v>
      </c>
      <c r="BA74" s="1587"/>
      <c r="BB74" s="1606"/>
      <c r="BC74" s="1607"/>
      <c r="BD74" s="1606"/>
      <c r="BE74" s="1607"/>
      <c r="BF74" s="1606">
        <v>5.5</v>
      </c>
      <c r="BG74" s="1607">
        <v>1</v>
      </c>
      <c r="BH74" s="1606">
        <v>5.5</v>
      </c>
      <c r="BI74" s="1607">
        <v>1</v>
      </c>
    </row>
    <row r="75" spans="2:61" s="27" customFormat="1" ht="12.75" x14ac:dyDescent="0.2">
      <c r="B75" s="2376"/>
      <c r="C75" s="2360"/>
      <c r="D75" s="1611" t="s">
        <v>1937</v>
      </c>
      <c r="E75" s="1611" t="s">
        <v>1947</v>
      </c>
      <c r="F75" s="1612">
        <v>495005</v>
      </c>
      <c r="G75" s="1612">
        <v>1041790</v>
      </c>
      <c r="H75" s="1612" t="s">
        <v>1837</v>
      </c>
      <c r="I75" s="1612" t="s">
        <v>1842</v>
      </c>
      <c r="J75" s="1612" t="s">
        <v>1845</v>
      </c>
      <c r="K75" s="1613"/>
      <c r="L75" s="1612">
        <v>10</v>
      </c>
      <c r="M75" s="1612">
        <v>8</v>
      </c>
      <c r="N75" s="1612">
        <v>2</v>
      </c>
      <c r="O75" s="1614">
        <v>80</v>
      </c>
      <c r="P75" s="1614">
        <v>1</v>
      </c>
      <c r="Q75" s="1615"/>
      <c r="R75" s="1616"/>
      <c r="S75" s="1617"/>
      <c r="T75" s="1616"/>
      <c r="U75" s="1617"/>
      <c r="V75" s="1616">
        <v>1.3</v>
      </c>
      <c r="W75" s="1617">
        <v>1</v>
      </c>
      <c r="X75" s="1616">
        <v>1.3</v>
      </c>
      <c r="Y75" s="1617">
        <v>1</v>
      </c>
      <c r="Z75" s="1615"/>
      <c r="AA75" s="1616"/>
      <c r="AB75" s="1617"/>
      <c r="AC75" s="1616"/>
      <c r="AD75" s="1617"/>
      <c r="AE75" s="1616">
        <v>110.08</v>
      </c>
      <c r="AF75" s="1617">
        <v>1</v>
      </c>
      <c r="AG75" s="1612">
        <v>103.57</v>
      </c>
      <c r="AH75" s="1618">
        <v>1</v>
      </c>
      <c r="AI75" s="1619"/>
      <c r="AJ75" s="1616"/>
      <c r="AK75" s="1617"/>
      <c r="AL75" s="1616"/>
      <c r="AM75" s="1617"/>
      <c r="AN75" s="1616">
        <v>0.03</v>
      </c>
      <c r="AO75" s="1617">
        <v>1</v>
      </c>
      <c r="AP75" s="1616">
        <v>0.03</v>
      </c>
      <c r="AQ75" s="1617">
        <v>1</v>
      </c>
      <c r="AR75" s="1619"/>
      <c r="AS75" s="1616"/>
      <c r="AT75" s="1617"/>
      <c r="AU75" s="1616"/>
      <c r="AV75" s="1617"/>
      <c r="AW75" s="1616">
        <v>9.02</v>
      </c>
      <c r="AX75" s="1617">
        <v>0</v>
      </c>
      <c r="AY75" s="1616">
        <v>8.89</v>
      </c>
      <c r="AZ75" s="1617">
        <v>0</v>
      </c>
      <c r="BA75" s="1619"/>
      <c r="BB75" s="1616"/>
      <c r="BC75" s="1617"/>
      <c r="BD75" s="1616"/>
      <c r="BE75" s="1617"/>
      <c r="BF75" s="1616">
        <v>5.5</v>
      </c>
      <c r="BG75" s="1617">
        <v>1</v>
      </c>
      <c r="BH75" s="1616">
        <v>6.9</v>
      </c>
      <c r="BI75" s="1617">
        <v>1</v>
      </c>
    </row>
    <row r="76" spans="2:61" s="4" customFormat="1" ht="12.75" x14ac:dyDescent="0.2">
      <c r="B76" s="662"/>
      <c r="C76" s="2370" t="s">
        <v>5353</v>
      </c>
      <c r="D76" s="2370"/>
      <c r="E76" s="2370"/>
      <c r="F76" s="2370"/>
      <c r="G76" s="2370"/>
      <c r="H76" s="2370"/>
      <c r="I76" s="2370"/>
      <c r="J76" s="2370"/>
      <c r="K76" s="2370"/>
      <c r="L76" s="2370"/>
      <c r="M76" s="2370"/>
      <c r="N76" s="2370"/>
      <c r="O76" s="2370"/>
      <c r="P76" s="2370"/>
      <c r="Q76" s="2370"/>
      <c r="R76" s="2370"/>
      <c r="S76" s="2370"/>
      <c r="T76" s="2370"/>
      <c r="U76" s="2370"/>
      <c r="V76" s="2370"/>
      <c r="W76" s="2370"/>
      <c r="X76" s="2370"/>
      <c r="Y76" s="2370"/>
      <c r="Z76" s="2370"/>
      <c r="AA76" s="2370"/>
      <c r="AB76" s="2370"/>
      <c r="AC76" s="2370"/>
      <c r="AD76" s="2370"/>
      <c r="AE76" s="2370"/>
      <c r="AF76" s="2370"/>
      <c r="AG76" s="2370"/>
      <c r="AH76" s="2370"/>
      <c r="AI76" s="2370"/>
      <c r="AJ76" s="2370"/>
      <c r="AK76" s="2370"/>
      <c r="AL76" s="2370"/>
      <c r="AM76" s="2370"/>
      <c r="AN76" s="2370"/>
      <c r="AO76" s="2370"/>
      <c r="AP76" s="2370"/>
      <c r="AQ76" s="2370"/>
      <c r="AR76" s="2370"/>
      <c r="AS76" s="2370"/>
      <c r="AT76" s="2370"/>
      <c r="AU76" s="2370"/>
      <c r="AV76" s="2370"/>
      <c r="AW76" s="2370"/>
      <c r="AX76" s="2370"/>
      <c r="AY76" s="2370"/>
      <c r="AZ76" s="2370"/>
      <c r="BA76" s="2370"/>
      <c r="BB76" s="2370"/>
      <c r="BC76" s="2370"/>
      <c r="BD76" s="2370"/>
      <c r="BE76" s="2370"/>
      <c r="BF76" s="2370"/>
      <c r="BG76" s="2370"/>
      <c r="BH76" s="2370"/>
      <c r="BI76" s="2370"/>
    </row>
    <row r="77" spans="2:61" s="4" customFormat="1" ht="12.75" x14ac:dyDescent="0.2">
      <c r="B77" s="662"/>
      <c r="C77" s="1572"/>
      <c r="D77" s="2369" t="s">
        <v>1797</v>
      </c>
      <c r="E77" s="2369" t="s">
        <v>1798</v>
      </c>
      <c r="F77" s="2367" t="s">
        <v>1799</v>
      </c>
      <c r="G77" s="2367"/>
      <c r="H77" s="2367"/>
      <c r="I77" s="2367"/>
      <c r="J77" s="2367"/>
      <c r="K77" s="1573"/>
      <c r="L77" s="2367" t="s">
        <v>1800</v>
      </c>
      <c r="M77" s="2367"/>
      <c r="N77" s="2367"/>
      <c r="O77" s="2367"/>
      <c r="P77" s="2367"/>
      <c r="Q77" s="1572"/>
      <c r="R77" s="2367" t="s">
        <v>1801</v>
      </c>
      <c r="S77" s="2367"/>
      <c r="T77" s="2367"/>
      <c r="U77" s="2367"/>
      <c r="V77" s="2367"/>
      <c r="W77" s="2367"/>
      <c r="X77" s="2367"/>
      <c r="Y77" s="2367"/>
      <c r="Z77" s="1572"/>
      <c r="AA77" s="2367" t="s">
        <v>1802</v>
      </c>
      <c r="AB77" s="2367"/>
      <c r="AC77" s="2367"/>
      <c r="AD77" s="2367"/>
      <c r="AE77" s="2367"/>
      <c r="AF77" s="2367"/>
      <c r="AG77" s="2367"/>
      <c r="AH77" s="2367"/>
      <c r="AI77" s="1572"/>
      <c r="AJ77" s="2367" t="s">
        <v>1803</v>
      </c>
      <c r="AK77" s="2367"/>
      <c r="AL77" s="2367"/>
      <c r="AM77" s="2367"/>
      <c r="AN77" s="2367"/>
      <c r="AO77" s="2367"/>
      <c r="AP77" s="2367"/>
      <c r="AQ77" s="2367"/>
      <c r="AR77" s="1572"/>
      <c r="AS77" s="2367" t="s">
        <v>1804</v>
      </c>
      <c r="AT77" s="2367"/>
      <c r="AU77" s="2367"/>
      <c r="AV77" s="2367"/>
      <c r="AW77" s="2367"/>
      <c r="AX77" s="2367"/>
      <c r="AY77" s="2367"/>
      <c r="AZ77" s="2367"/>
      <c r="BA77" s="1572"/>
      <c r="BB77" s="2367" t="s">
        <v>1805</v>
      </c>
      <c r="BC77" s="2367"/>
      <c r="BD77" s="2367"/>
      <c r="BE77" s="2367"/>
      <c r="BF77" s="2367"/>
      <c r="BG77" s="2367"/>
      <c r="BH77" s="2367"/>
      <c r="BI77" s="2367"/>
    </row>
    <row r="78" spans="2:61" s="4" customFormat="1" ht="24" x14ac:dyDescent="0.2">
      <c r="B78" s="1037"/>
      <c r="C78" s="2368" t="s">
        <v>1806</v>
      </c>
      <c r="D78" s="2369"/>
      <c r="E78" s="2369"/>
      <c r="F78" s="1574" t="s">
        <v>1807</v>
      </c>
      <c r="G78" s="1574" t="s">
        <v>1808</v>
      </c>
      <c r="H78" s="2357" t="s">
        <v>921</v>
      </c>
      <c r="I78" s="2357" t="s">
        <v>1809</v>
      </c>
      <c r="J78" s="2357" t="s">
        <v>1810</v>
      </c>
      <c r="K78" s="1575"/>
      <c r="L78" s="2357" t="s">
        <v>1811</v>
      </c>
      <c r="M78" s="2357" t="s">
        <v>1812</v>
      </c>
      <c r="N78" s="2357" t="s">
        <v>1813</v>
      </c>
      <c r="O78" s="2357" t="s">
        <v>1814</v>
      </c>
      <c r="P78" s="1574" t="s">
        <v>1815</v>
      </c>
      <c r="Q78" s="1576"/>
      <c r="R78" s="1574" t="s">
        <v>1816</v>
      </c>
      <c r="S78" s="2357" t="s">
        <v>1817</v>
      </c>
      <c r="T78" s="1574" t="s">
        <v>1818</v>
      </c>
      <c r="U78" s="2365" t="s">
        <v>1817</v>
      </c>
      <c r="V78" s="1574" t="s">
        <v>1818</v>
      </c>
      <c r="W78" s="2357" t="s">
        <v>1817</v>
      </c>
      <c r="X78" s="1574" t="s">
        <v>1818</v>
      </c>
      <c r="Y78" s="2357" t="s">
        <v>1817</v>
      </c>
      <c r="Z78" s="1576"/>
      <c r="AA78" s="1574" t="s">
        <v>1819</v>
      </c>
      <c r="AB78" s="2357" t="s">
        <v>1817</v>
      </c>
      <c r="AC78" s="1574" t="s">
        <v>1819</v>
      </c>
      <c r="AD78" s="2357" t="s">
        <v>1817</v>
      </c>
      <c r="AE78" s="1574" t="s">
        <v>1820</v>
      </c>
      <c r="AF78" s="2357" t="s">
        <v>1817</v>
      </c>
      <c r="AG78" s="1574" t="s">
        <v>1819</v>
      </c>
      <c r="AH78" s="2357" t="s">
        <v>1817</v>
      </c>
      <c r="AI78" s="1575"/>
      <c r="AJ78" s="1574" t="s">
        <v>1803</v>
      </c>
      <c r="AK78" s="2357" t="s">
        <v>1817</v>
      </c>
      <c r="AL78" s="1574" t="s">
        <v>1803</v>
      </c>
      <c r="AM78" s="2357" t="s">
        <v>1817</v>
      </c>
      <c r="AN78" s="1574" t="s">
        <v>1803</v>
      </c>
      <c r="AO78" s="2365" t="s">
        <v>1817</v>
      </c>
      <c r="AP78" s="1574" t="s">
        <v>1803</v>
      </c>
      <c r="AQ78" s="2357" t="s">
        <v>1817</v>
      </c>
      <c r="AR78" s="1575"/>
      <c r="AS78" s="1574" t="s">
        <v>1821</v>
      </c>
      <c r="AT78" s="2357" t="s">
        <v>1817</v>
      </c>
      <c r="AU78" s="1574" t="s">
        <v>1822</v>
      </c>
      <c r="AV78" s="2357" t="s">
        <v>1817</v>
      </c>
      <c r="AW78" s="1574" t="s">
        <v>1823</v>
      </c>
      <c r="AX78" s="2357" t="s">
        <v>1817</v>
      </c>
      <c r="AY78" s="1574" t="s">
        <v>1824</v>
      </c>
      <c r="AZ78" s="2357" t="s">
        <v>1817</v>
      </c>
      <c r="BA78" s="1575"/>
      <c r="BB78" s="1574" t="s">
        <v>1825</v>
      </c>
      <c r="BC78" s="2357" t="s">
        <v>1817</v>
      </c>
      <c r="BD78" s="1574" t="s">
        <v>1826</v>
      </c>
      <c r="BE78" s="2357" t="s">
        <v>1817</v>
      </c>
      <c r="BF78" s="1574" t="s">
        <v>1825</v>
      </c>
      <c r="BG78" s="2357" t="s">
        <v>1817</v>
      </c>
      <c r="BH78" s="1574" t="s">
        <v>5354</v>
      </c>
      <c r="BI78" s="2357" t="s">
        <v>1817</v>
      </c>
    </row>
    <row r="79" spans="2:61" s="4" customFormat="1" ht="12.75" x14ac:dyDescent="0.2">
      <c r="B79" s="662"/>
      <c r="C79" s="2366"/>
      <c r="D79" s="2358"/>
      <c r="E79" s="2358"/>
      <c r="F79" s="1577" t="s">
        <v>1828</v>
      </c>
      <c r="G79" s="1577" t="s">
        <v>1828</v>
      </c>
      <c r="H79" s="2358"/>
      <c r="I79" s="2358"/>
      <c r="J79" s="2358"/>
      <c r="K79" s="1578"/>
      <c r="L79" s="2358"/>
      <c r="M79" s="2358"/>
      <c r="N79" s="2358"/>
      <c r="O79" s="2358"/>
      <c r="P79" s="1579" t="s">
        <v>1829</v>
      </c>
      <c r="Q79" s="1579"/>
      <c r="R79" s="1579" t="s">
        <v>5355</v>
      </c>
      <c r="S79" s="2358"/>
      <c r="T79" s="1579" t="s">
        <v>5356</v>
      </c>
      <c r="U79" s="2366"/>
      <c r="V79" s="1579" t="s">
        <v>5357</v>
      </c>
      <c r="W79" s="2358"/>
      <c r="X79" s="1579" t="s">
        <v>5358</v>
      </c>
      <c r="Y79" s="2358"/>
      <c r="Z79" s="1579"/>
      <c r="AA79" s="1579" t="s">
        <v>5355</v>
      </c>
      <c r="AB79" s="2358"/>
      <c r="AC79" s="1579" t="s">
        <v>5356</v>
      </c>
      <c r="AD79" s="2358"/>
      <c r="AE79" s="1579" t="s">
        <v>5357</v>
      </c>
      <c r="AF79" s="2358"/>
      <c r="AG79" s="1579" t="s">
        <v>5358</v>
      </c>
      <c r="AH79" s="2358"/>
      <c r="AI79" s="1578"/>
      <c r="AJ79" s="1579" t="s">
        <v>5355</v>
      </c>
      <c r="AK79" s="2358"/>
      <c r="AL79" s="1579" t="s">
        <v>5356</v>
      </c>
      <c r="AM79" s="2358"/>
      <c r="AN79" s="1579" t="s">
        <v>5357</v>
      </c>
      <c r="AO79" s="2366"/>
      <c r="AP79" s="1579" t="s">
        <v>5358</v>
      </c>
      <c r="AQ79" s="2358"/>
      <c r="AR79" s="1578"/>
      <c r="AS79" s="1579" t="s">
        <v>5355</v>
      </c>
      <c r="AT79" s="2358"/>
      <c r="AU79" s="1579" t="s">
        <v>5356</v>
      </c>
      <c r="AV79" s="2358"/>
      <c r="AW79" s="1579" t="s">
        <v>5357</v>
      </c>
      <c r="AX79" s="2358"/>
      <c r="AY79" s="1579" t="s">
        <v>5358</v>
      </c>
      <c r="AZ79" s="2358"/>
      <c r="BA79" s="1578"/>
      <c r="BB79" s="1579" t="s">
        <v>5355</v>
      </c>
      <c r="BC79" s="2358"/>
      <c r="BD79" s="1579" t="s">
        <v>5356</v>
      </c>
      <c r="BE79" s="2358"/>
      <c r="BF79" s="1579" t="s">
        <v>1832</v>
      </c>
      <c r="BG79" s="2358"/>
      <c r="BH79" s="1579"/>
      <c r="BI79" s="2358"/>
    </row>
    <row r="80" spans="2:61" s="4" customFormat="1" ht="12.75" x14ac:dyDescent="0.2">
      <c r="B80" s="2377" t="s">
        <v>5359</v>
      </c>
      <c r="C80" s="2379" t="s">
        <v>5360</v>
      </c>
      <c r="D80" s="1620" t="s">
        <v>5361</v>
      </c>
      <c r="E80" s="1621" t="s">
        <v>5362</v>
      </c>
      <c r="F80" s="1622">
        <v>506671.89854899998</v>
      </c>
      <c r="G80" s="1622">
        <v>1092705.08678</v>
      </c>
      <c r="H80" s="1623" t="s">
        <v>924</v>
      </c>
      <c r="I80" s="1624" t="s">
        <v>924</v>
      </c>
      <c r="J80" s="1624" t="s">
        <v>5363</v>
      </c>
      <c r="K80" s="663"/>
      <c r="L80" s="1624">
        <v>20</v>
      </c>
      <c r="M80" s="1624">
        <v>15</v>
      </c>
      <c r="N80" s="1624">
        <v>5</v>
      </c>
      <c r="O80" s="1622">
        <v>75</v>
      </c>
      <c r="P80" s="1624">
        <v>0</v>
      </c>
      <c r="Q80" s="1624"/>
      <c r="R80" s="1625">
        <v>5</v>
      </c>
      <c r="S80" s="1626">
        <v>1</v>
      </c>
      <c r="T80" s="1625">
        <v>4.3</v>
      </c>
      <c r="U80" s="1626">
        <v>1</v>
      </c>
      <c r="V80" s="1625">
        <v>3</v>
      </c>
      <c r="W80" s="1626">
        <v>1</v>
      </c>
      <c r="X80" s="1625">
        <v>43</v>
      </c>
      <c r="Y80" s="1626">
        <v>0</v>
      </c>
      <c r="Z80" s="1624"/>
      <c r="AA80" s="1625">
        <v>75.3</v>
      </c>
      <c r="AB80" s="1626">
        <v>1</v>
      </c>
      <c r="AC80" s="1625">
        <v>81.900000000000006</v>
      </c>
      <c r="AD80" s="1626">
        <v>1</v>
      </c>
      <c r="AE80" s="1625">
        <v>56</v>
      </c>
      <c r="AF80" s="1626">
        <v>0</v>
      </c>
      <c r="AG80" s="1625">
        <v>76.2</v>
      </c>
      <c r="AH80" s="1626">
        <v>1</v>
      </c>
      <c r="AI80" s="1624"/>
      <c r="AJ80" s="1625">
        <v>1.4</v>
      </c>
      <c r="AK80" s="1626">
        <v>0</v>
      </c>
      <c r="AL80" s="1625">
        <v>0.49</v>
      </c>
      <c r="AM80" s="1626">
        <v>1</v>
      </c>
      <c r="AN80" s="1625">
        <v>1.9</v>
      </c>
      <c r="AO80" s="1626">
        <v>0</v>
      </c>
      <c r="AP80" s="1625">
        <v>0.59</v>
      </c>
      <c r="AQ80" s="1626">
        <v>1</v>
      </c>
      <c r="AR80" s="1624"/>
      <c r="AS80" s="1625">
        <v>7.7</v>
      </c>
      <c r="AT80" s="1626">
        <v>1</v>
      </c>
      <c r="AU80" s="1625">
        <v>7.43</v>
      </c>
      <c r="AV80" s="1626">
        <v>1</v>
      </c>
      <c r="AW80" s="1625">
        <v>7.83</v>
      </c>
      <c r="AX80" s="1626">
        <v>1</v>
      </c>
      <c r="AY80" s="1625">
        <v>7.68</v>
      </c>
      <c r="AZ80" s="1626">
        <v>1</v>
      </c>
      <c r="BA80" s="1624"/>
      <c r="BB80" s="1625">
        <v>11</v>
      </c>
      <c r="BC80" s="1626">
        <v>1</v>
      </c>
      <c r="BD80" s="1625">
        <v>9</v>
      </c>
      <c r="BE80" s="1626">
        <v>1</v>
      </c>
      <c r="BF80" s="1625">
        <v>4</v>
      </c>
      <c r="BG80" s="1626">
        <v>1</v>
      </c>
      <c r="BH80" s="1625">
        <v>223</v>
      </c>
      <c r="BI80" s="1626">
        <v>0</v>
      </c>
    </row>
    <row r="81" spans="2:61" s="4" customFormat="1" ht="12.75" x14ac:dyDescent="0.2">
      <c r="B81" s="2376"/>
      <c r="C81" s="2376"/>
      <c r="D81" s="1620" t="s">
        <v>5364</v>
      </c>
      <c r="E81" s="1621" t="s">
        <v>5365</v>
      </c>
      <c r="F81" s="1622">
        <v>499318.84782000002</v>
      </c>
      <c r="G81" s="1622">
        <v>1087030.56436</v>
      </c>
      <c r="H81" s="1623" t="s">
        <v>924</v>
      </c>
      <c r="I81" s="1624" t="s">
        <v>924</v>
      </c>
      <c r="J81" s="1624" t="s">
        <v>5366</v>
      </c>
      <c r="K81" s="663"/>
      <c r="L81" s="1624">
        <v>20</v>
      </c>
      <c r="M81" s="1624">
        <v>20</v>
      </c>
      <c r="N81" s="1624">
        <v>0</v>
      </c>
      <c r="O81" s="1622">
        <v>100</v>
      </c>
      <c r="P81" s="1624">
        <v>1</v>
      </c>
      <c r="Q81" s="1624"/>
      <c r="R81" s="1625">
        <v>4</v>
      </c>
      <c r="S81" s="1626">
        <v>1</v>
      </c>
      <c r="T81" s="1625">
        <v>3.9</v>
      </c>
      <c r="U81" s="1626">
        <v>1</v>
      </c>
      <c r="V81" s="1625">
        <v>3</v>
      </c>
      <c r="W81" s="1626">
        <v>1</v>
      </c>
      <c r="X81" s="1625">
        <v>3</v>
      </c>
      <c r="Y81" s="1626">
        <v>1</v>
      </c>
      <c r="Z81" s="1624"/>
      <c r="AA81" s="1625">
        <v>81.400000000000006</v>
      </c>
      <c r="AB81" s="1626">
        <v>1</v>
      </c>
      <c r="AC81" s="1625">
        <v>87.6</v>
      </c>
      <c r="AD81" s="1626">
        <v>1</v>
      </c>
      <c r="AE81" s="1625">
        <v>99.7</v>
      </c>
      <c r="AF81" s="1626">
        <v>1</v>
      </c>
      <c r="AG81" s="1625">
        <v>95.4</v>
      </c>
      <c r="AH81" s="1626">
        <v>1</v>
      </c>
      <c r="AI81" s="1624"/>
      <c r="AJ81" s="1625">
        <v>0.49</v>
      </c>
      <c r="AK81" s="1626">
        <v>1</v>
      </c>
      <c r="AL81" s="1625">
        <v>0.49</v>
      </c>
      <c r="AM81" s="1626">
        <v>1</v>
      </c>
      <c r="AN81" s="1625">
        <v>0.49</v>
      </c>
      <c r="AO81" s="1626">
        <v>1</v>
      </c>
      <c r="AP81" s="1625">
        <v>0.49</v>
      </c>
      <c r="AQ81" s="1626">
        <v>1</v>
      </c>
      <c r="AR81" s="1624"/>
      <c r="AS81" s="1625">
        <v>7.73</v>
      </c>
      <c r="AT81" s="1626">
        <v>1</v>
      </c>
      <c r="AU81" s="1625">
        <v>7.04</v>
      </c>
      <c r="AV81" s="1626">
        <v>1</v>
      </c>
      <c r="AW81" s="1625">
        <v>8.36</v>
      </c>
      <c r="AX81" s="1626">
        <v>1</v>
      </c>
      <c r="AY81" s="1625">
        <v>7.5</v>
      </c>
      <c r="AZ81" s="1626">
        <v>1</v>
      </c>
      <c r="BA81" s="1624"/>
      <c r="BB81" s="1625">
        <v>21</v>
      </c>
      <c r="BC81" s="1626">
        <v>1</v>
      </c>
      <c r="BD81" s="1625">
        <v>2.99</v>
      </c>
      <c r="BE81" s="1626">
        <v>1</v>
      </c>
      <c r="BF81" s="1625">
        <v>3</v>
      </c>
      <c r="BG81" s="1626">
        <v>1</v>
      </c>
      <c r="BH81" s="1625">
        <v>5</v>
      </c>
      <c r="BI81" s="1626">
        <v>1</v>
      </c>
    </row>
    <row r="82" spans="2:61" s="4" customFormat="1" ht="12.75" x14ac:dyDescent="0.2">
      <c r="B82" s="2376"/>
      <c r="C82" s="2376"/>
      <c r="D82" s="1620" t="s">
        <v>5364</v>
      </c>
      <c r="E82" s="1621" t="s">
        <v>5367</v>
      </c>
      <c r="F82" s="1622">
        <v>505246</v>
      </c>
      <c r="G82" s="1622">
        <v>1087450</v>
      </c>
      <c r="H82" s="1623" t="s">
        <v>924</v>
      </c>
      <c r="I82" s="1624" t="s">
        <v>5368</v>
      </c>
      <c r="J82" s="1624" t="s">
        <v>1873</v>
      </c>
      <c r="K82" s="662"/>
      <c r="L82" s="1624">
        <v>20</v>
      </c>
      <c r="M82" s="1624">
        <v>10</v>
      </c>
      <c r="N82" s="1624">
        <v>10</v>
      </c>
      <c r="O82" s="1622">
        <v>50</v>
      </c>
      <c r="P82" s="1624">
        <v>0</v>
      </c>
      <c r="Q82" s="1624"/>
      <c r="R82" s="1625">
        <v>7.2</v>
      </c>
      <c r="S82" s="1626">
        <v>0</v>
      </c>
      <c r="T82" s="1625">
        <v>7.6</v>
      </c>
      <c r="U82" s="1626">
        <v>0</v>
      </c>
      <c r="V82" s="1625">
        <v>3</v>
      </c>
      <c r="W82" s="1626">
        <v>1</v>
      </c>
      <c r="X82" s="1625">
        <v>11</v>
      </c>
      <c r="Y82" s="1626">
        <v>0</v>
      </c>
      <c r="Z82" s="1624"/>
      <c r="AA82" s="1625">
        <v>64.400000000000006</v>
      </c>
      <c r="AB82" s="1626">
        <v>0</v>
      </c>
      <c r="AC82" s="1625">
        <v>55.1</v>
      </c>
      <c r="AD82" s="1626">
        <v>0</v>
      </c>
      <c r="AE82" s="1625">
        <v>84</v>
      </c>
      <c r="AF82" s="1626">
        <v>1</v>
      </c>
      <c r="AG82" s="1625">
        <v>48.7</v>
      </c>
      <c r="AH82" s="1626">
        <v>0</v>
      </c>
      <c r="AI82" s="1624"/>
      <c r="AJ82" s="1625">
        <v>7.7</v>
      </c>
      <c r="AK82" s="1626">
        <v>0</v>
      </c>
      <c r="AL82" s="1625">
        <v>1.9</v>
      </c>
      <c r="AM82" s="1626">
        <v>0</v>
      </c>
      <c r="AN82" s="1625">
        <v>1.3</v>
      </c>
      <c r="AO82" s="1626">
        <v>0</v>
      </c>
      <c r="AP82" s="1625">
        <v>0.97</v>
      </c>
      <c r="AQ82" s="1626">
        <v>1</v>
      </c>
      <c r="AR82" s="1624"/>
      <c r="AS82" s="1625">
        <v>7.51</v>
      </c>
      <c r="AT82" s="1626">
        <v>1</v>
      </c>
      <c r="AU82" s="1625">
        <v>7.36</v>
      </c>
      <c r="AV82" s="1626">
        <v>1</v>
      </c>
      <c r="AW82" s="1625">
        <v>8.2799999999999994</v>
      </c>
      <c r="AX82" s="1626">
        <v>1</v>
      </c>
      <c r="AY82" s="1625">
        <v>7.17</v>
      </c>
      <c r="AZ82" s="1626">
        <v>1</v>
      </c>
      <c r="BA82" s="1624"/>
      <c r="BB82" s="1625">
        <v>9.5</v>
      </c>
      <c r="BC82" s="1626">
        <v>1</v>
      </c>
      <c r="BD82" s="1625">
        <v>17.2</v>
      </c>
      <c r="BE82" s="1626">
        <v>1</v>
      </c>
      <c r="BF82" s="1625">
        <v>4</v>
      </c>
      <c r="BG82" s="1626">
        <v>1</v>
      </c>
      <c r="BH82" s="1625">
        <v>30</v>
      </c>
      <c r="BI82" s="1626">
        <v>0</v>
      </c>
    </row>
    <row r="83" spans="2:61" s="4" customFormat="1" ht="12.75" x14ac:dyDescent="0.2">
      <c r="B83" s="2376"/>
      <c r="C83" s="2376"/>
      <c r="D83" s="1620" t="s">
        <v>5369</v>
      </c>
      <c r="E83" s="1621" t="s">
        <v>5370</v>
      </c>
      <c r="F83" s="1622">
        <v>514164.19604399998</v>
      </c>
      <c r="G83" s="1622">
        <v>1084516.13619</v>
      </c>
      <c r="H83" s="1623" t="s">
        <v>924</v>
      </c>
      <c r="I83" s="1624" t="s">
        <v>924</v>
      </c>
      <c r="J83" s="1624" t="s">
        <v>5371</v>
      </c>
      <c r="K83" s="662"/>
      <c r="L83" s="1624">
        <v>20</v>
      </c>
      <c r="M83" s="1624">
        <v>13</v>
      </c>
      <c r="N83" s="1624">
        <v>7</v>
      </c>
      <c r="O83" s="1622">
        <v>65</v>
      </c>
      <c r="P83" s="1624">
        <v>0</v>
      </c>
      <c r="Q83" s="1624"/>
      <c r="R83" s="1625">
        <v>8</v>
      </c>
      <c r="S83" s="1626">
        <v>0</v>
      </c>
      <c r="T83" s="1625">
        <v>6.3</v>
      </c>
      <c r="U83" s="1626">
        <v>0</v>
      </c>
      <c r="V83" s="1625">
        <v>3</v>
      </c>
      <c r="W83" s="1626">
        <v>1</v>
      </c>
      <c r="X83" s="1625">
        <v>9.3000000000000007</v>
      </c>
      <c r="Y83" s="1626">
        <v>0</v>
      </c>
      <c r="Z83" s="1624"/>
      <c r="AA83" s="1625">
        <v>85</v>
      </c>
      <c r="AB83" s="1626">
        <v>1</v>
      </c>
      <c r="AC83" s="1625">
        <v>90</v>
      </c>
      <c r="AD83" s="1626">
        <v>1</v>
      </c>
      <c r="AE83" s="1625">
        <v>82</v>
      </c>
      <c r="AF83" s="1626">
        <v>1</v>
      </c>
      <c r="AG83" s="1625">
        <v>89.9</v>
      </c>
      <c r="AH83" s="1626">
        <v>1</v>
      </c>
      <c r="AI83" s="1624"/>
      <c r="AJ83" s="1625">
        <v>1</v>
      </c>
      <c r="AK83" s="1626">
        <v>1</v>
      </c>
      <c r="AL83" s="1625">
        <v>0.6</v>
      </c>
      <c r="AM83" s="1626">
        <v>1</v>
      </c>
      <c r="AN83" s="1625">
        <v>0.49</v>
      </c>
      <c r="AO83" s="1626">
        <v>1</v>
      </c>
      <c r="AP83" s="1625">
        <v>0.97</v>
      </c>
      <c r="AQ83" s="1626">
        <v>1</v>
      </c>
      <c r="AR83" s="1624"/>
      <c r="AS83" s="1625">
        <v>8.1</v>
      </c>
      <c r="AT83" s="1626">
        <v>1</v>
      </c>
      <c r="AU83" s="1625">
        <v>7.92</v>
      </c>
      <c r="AV83" s="1626">
        <v>1</v>
      </c>
      <c r="AW83" s="1625">
        <v>7.98</v>
      </c>
      <c r="AX83" s="1626">
        <v>1</v>
      </c>
      <c r="AY83" s="1625">
        <v>7.75</v>
      </c>
      <c r="AZ83" s="1626">
        <v>1</v>
      </c>
      <c r="BA83" s="1624"/>
      <c r="BB83" s="1625">
        <v>181</v>
      </c>
      <c r="BC83" s="1626">
        <v>0</v>
      </c>
      <c r="BD83" s="1625">
        <v>68</v>
      </c>
      <c r="BE83" s="1626">
        <v>0</v>
      </c>
      <c r="BF83" s="1625">
        <v>536</v>
      </c>
      <c r="BG83" s="1626">
        <v>0</v>
      </c>
      <c r="BH83" s="1625">
        <v>241</v>
      </c>
      <c r="BI83" s="1626">
        <v>0</v>
      </c>
    </row>
    <row r="84" spans="2:61" s="4" customFormat="1" ht="24" x14ac:dyDescent="0.2">
      <c r="B84" s="2376"/>
      <c r="C84" s="2376"/>
      <c r="D84" s="1620" t="s">
        <v>5372</v>
      </c>
      <c r="E84" s="1621" t="s">
        <v>5373</v>
      </c>
      <c r="F84" s="1622">
        <v>516802.37727400003</v>
      </c>
      <c r="G84" s="1622">
        <v>1082233.6014099999</v>
      </c>
      <c r="H84" s="1623" t="s">
        <v>924</v>
      </c>
      <c r="I84" s="1624" t="s">
        <v>5374</v>
      </c>
      <c r="J84" s="1624" t="s">
        <v>5375</v>
      </c>
      <c r="K84" s="662"/>
      <c r="L84" s="1624">
        <v>20</v>
      </c>
      <c r="M84" s="1624">
        <v>19</v>
      </c>
      <c r="N84" s="1624">
        <v>1</v>
      </c>
      <c r="O84" s="1622">
        <v>95</v>
      </c>
      <c r="P84" s="1624">
        <v>1</v>
      </c>
      <c r="Q84" s="1624"/>
      <c r="R84" s="1625">
        <v>4</v>
      </c>
      <c r="S84" s="1626">
        <v>1</v>
      </c>
      <c r="T84" s="1625">
        <v>4.4000000000000004</v>
      </c>
      <c r="U84" s="1626">
        <v>1</v>
      </c>
      <c r="V84" s="1625">
        <v>3</v>
      </c>
      <c r="W84" s="1626">
        <v>1</v>
      </c>
      <c r="X84" s="1625">
        <v>3</v>
      </c>
      <c r="Y84" s="1626">
        <v>1</v>
      </c>
      <c r="Z84" s="1624"/>
      <c r="AA84" s="1625">
        <v>90</v>
      </c>
      <c r="AB84" s="1626">
        <v>1</v>
      </c>
      <c r="AC84" s="1625">
        <v>91.1</v>
      </c>
      <c r="AD84" s="1626">
        <v>1</v>
      </c>
      <c r="AE84" s="1625">
        <v>100.2</v>
      </c>
      <c r="AF84" s="1626">
        <v>1</v>
      </c>
      <c r="AG84" s="1625">
        <v>94.5</v>
      </c>
      <c r="AH84" s="1626">
        <v>1</v>
      </c>
      <c r="AI84" s="1624"/>
      <c r="AJ84" s="1625">
        <v>0.49</v>
      </c>
      <c r="AK84" s="1626">
        <v>1</v>
      </c>
      <c r="AL84" s="1625">
        <v>0.49</v>
      </c>
      <c r="AM84" s="1626">
        <v>1</v>
      </c>
      <c r="AN84" s="1625">
        <v>0.49</v>
      </c>
      <c r="AO84" s="1626">
        <v>1</v>
      </c>
      <c r="AP84" s="1625">
        <v>0.49</v>
      </c>
      <c r="AQ84" s="1626">
        <v>1</v>
      </c>
      <c r="AR84" s="1624"/>
      <c r="AS84" s="1625">
        <v>7.77</v>
      </c>
      <c r="AT84" s="1626">
        <v>1</v>
      </c>
      <c r="AU84" s="1625">
        <v>7.63</v>
      </c>
      <c r="AV84" s="1626">
        <v>1</v>
      </c>
      <c r="AW84" s="1625">
        <v>8.08</v>
      </c>
      <c r="AX84" s="1626">
        <v>1</v>
      </c>
      <c r="AY84" s="1625">
        <v>7.97</v>
      </c>
      <c r="AZ84" s="1626">
        <v>1</v>
      </c>
      <c r="BA84" s="1624"/>
      <c r="BB84" s="1625">
        <v>5</v>
      </c>
      <c r="BC84" s="1626">
        <v>1</v>
      </c>
      <c r="BD84" s="1625">
        <v>104</v>
      </c>
      <c r="BE84" s="1626">
        <v>0</v>
      </c>
      <c r="BF84" s="1625">
        <v>3</v>
      </c>
      <c r="BG84" s="1626">
        <v>1</v>
      </c>
      <c r="BH84" s="1625">
        <v>4</v>
      </c>
      <c r="BI84" s="1626">
        <v>1</v>
      </c>
    </row>
    <row r="85" spans="2:61" s="4" customFormat="1" ht="12.75" x14ac:dyDescent="0.2">
      <c r="B85" s="2376"/>
      <c r="C85" s="2376"/>
      <c r="D85" s="1620" t="s">
        <v>5376</v>
      </c>
      <c r="E85" s="1621" t="s">
        <v>5377</v>
      </c>
      <c r="F85" s="1622">
        <v>534974.92869600002</v>
      </c>
      <c r="G85" s="1622">
        <v>1087583.00351</v>
      </c>
      <c r="H85" s="1623" t="s">
        <v>924</v>
      </c>
      <c r="I85" s="1624" t="s">
        <v>5378</v>
      </c>
      <c r="J85" s="1624" t="s">
        <v>5379</v>
      </c>
      <c r="K85" s="662"/>
      <c r="L85" s="1624">
        <v>20</v>
      </c>
      <c r="M85" s="1624">
        <v>20</v>
      </c>
      <c r="N85" s="1624">
        <v>0</v>
      </c>
      <c r="O85" s="1622">
        <v>100</v>
      </c>
      <c r="P85" s="1624">
        <v>1</v>
      </c>
      <c r="Q85" s="1624"/>
      <c r="R85" s="1625">
        <v>2.99</v>
      </c>
      <c r="S85" s="1626">
        <v>1</v>
      </c>
      <c r="T85" s="1625">
        <v>2.99</v>
      </c>
      <c r="U85" s="1626">
        <v>1</v>
      </c>
      <c r="V85" s="1625">
        <v>3</v>
      </c>
      <c r="W85" s="1626">
        <v>1</v>
      </c>
      <c r="X85" s="1625">
        <v>3</v>
      </c>
      <c r="Y85" s="1626">
        <v>1</v>
      </c>
      <c r="Z85" s="1624"/>
      <c r="AA85" s="1625">
        <v>93</v>
      </c>
      <c r="AB85" s="1626">
        <v>1</v>
      </c>
      <c r="AC85" s="1625">
        <v>95.8</v>
      </c>
      <c r="AD85" s="1626">
        <v>1</v>
      </c>
      <c r="AE85" s="1625">
        <v>96.7</v>
      </c>
      <c r="AF85" s="1626">
        <v>1</v>
      </c>
      <c r="AG85" s="1625">
        <v>96.4</v>
      </c>
      <c r="AH85" s="1626">
        <v>1</v>
      </c>
      <c r="AI85" s="1624"/>
      <c r="AJ85" s="1625">
        <v>0.49</v>
      </c>
      <c r="AK85" s="1626">
        <v>1</v>
      </c>
      <c r="AL85" s="1625">
        <v>0.49</v>
      </c>
      <c r="AM85" s="1626">
        <v>1</v>
      </c>
      <c r="AN85" s="1625">
        <v>0.49</v>
      </c>
      <c r="AO85" s="1626">
        <v>1</v>
      </c>
      <c r="AP85" s="1625">
        <v>0.49</v>
      </c>
      <c r="AQ85" s="1626">
        <v>1</v>
      </c>
      <c r="AR85" s="1624"/>
      <c r="AS85" s="1625">
        <v>7.57</v>
      </c>
      <c r="AT85" s="1626">
        <v>1</v>
      </c>
      <c r="AU85" s="1625">
        <v>7.76</v>
      </c>
      <c r="AV85" s="1626">
        <v>1</v>
      </c>
      <c r="AW85" s="1625">
        <v>7.25</v>
      </c>
      <c r="AX85" s="1626">
        <v>1</v>
      </c>
      <c r="AY85" s="1625">
        <v>7.86</v>
      </c>
      <c r="AZ85" s="1626">
        <v>1</v>
      </c>
      <c r="BA85" s="1624"/>
      <c r="BB85" s="1625">
        <v>2.99</v>
      </c>
      <c r="BC85" s="1626">
        <v>1</v>
      </c>
      <c r="BD85" s="1625">
        <v>11.9</v>
      </c>
      <c r="BE85" s="1626">
        <v>1</v>
      </c>
      <c r="BF85" s="1625">
        <v>8</v>
      </c>
      <c r="BG85" s="1626">
        <v>1</v>
      </c>
      <c r="BH85" s="1625">
        <v>8</v>
      </c>
      <c r="BI85" s="1626">
        <v>1</v>
      </c>
    </row>
    <row r="86" spans="2:61" ht="12" x14ac:dyDescent="0.2">
      <c r="B86" s="2376"/>
      <c r="C86" s="2376"/>
      <c r="D86" s="1620" t="s">
        <v>5380</v>
      </c>
      <c r="E86" s="1621" t="s">
        <v>5381</v>
      </c>
      <c r="F86" s="1622">
        <v>538084.02751199994</v>
      </c>
      <c r="G86" s="1622">
        <v>1087094.59916</v>
      </c>
      <c r="H86" s="1623" t="s">
        <v>924</v>
      </c>
      <c r="I86" s="1624" t="s">
        <v>5382</v>
      </c>
      <c r="J86" s="1624" t="s">
        <v>5383</v>
      </c>
      <c r="K86" s="662"/>
      <c r="L86" s="1624">
        <v>20</v>
      </c>
      <c r="M86" s="1624">
        <v>20</v>
      </c>
      <c r="N86" s="1624">
        <v>0</v>
      </c>
      <c r="O86" s="1622">
        <v>100</v>
      </c>
      <c r="P86" s="1624">
        <v>1</v>
      </c>
      <c r="Q86" s="1624"/>
      <c r="R86" s="1625">
        <v>2.99</v>
      </c>
      <c r="S86" s="1626">
        <v>1</v>
      </c>
      <c r="T86" s="1625">
        <v>2.99</v>
      </c>
      <c r="U86" s="1626">
        <v>1</v>
      </c>
      <c r="V86" s="1625">
        <v>3</v>
      </c>
      <c r="W86" s="1626">
        <v>1</v>
      </c>
      <c r="X86" s="1625">
        <v>3</v>
      </c>
      <c r="Y86" s="1626">
        <v>1</v>
      </c>
      <c r="Z86" s="1624"/>
      <c r="AA86" s="1625">
        <v>92</v>
      </c>
      <c r="AB86" s="1626">
        <v>1</v>
      </c>
      <c r="AC86" s="1625">
        <v>93.8</v>
      </c>
      <c r="AD86" s="1626">
        <v>1</v>
      </c>
      <c r="AE86" s="1625">
        <v>93</v>
      </c>
      <c r="AF86" s="1626">
        <v>1</v>
      </c>
      <c r="AG86" s="1625">
        <v>96.3</v>
      </c>
      <c r="AH86" s="1626">
        <v>1</v>
      </c>
      <c r="AI86" s="1624"/>
      <c r="AJ86" s="1625">
        <v>0.49</v>
      </c>
      <c r="AK86" s="1626">
        <v>1</v>
      </c>
      <c r="AL86" s="1625">
        <v>0.49</v>
      </c>
      <c r="AM86" s="1626">
        <v>1</v>
      </c>
      <c r="AN86" s="1625">
        <v>0.49</v>
      </c>
      <c r="AO86" s="1626">
        <v>1</v>
      </c>
      <c r="AP86" s="1625">
        <v>0.49</v>
      </c>
      <c r="AQ86" s="1626">
        <v>1</v>
      </c>
      <c r="AR86" s="1624"/>
      <c r="AS86" s="1625">
        <v>8.16</v>
      </c>
      <c r="AT86" s="1626">
        <v>1</v>
      </c>
      <c r="AU86" s="1625">
        <v>7.7</v>
      </c>
      <c r="AV86" s="1626">
        <v>1</v>
      </c>
      <c r="AW86" s="1625">
        <v>7.05</v>
      </c>
      <c r="AX86" s="1626">
        <v>1</v>
      </c>
      <c r="AY86" s="1625">
        <v>7.94</v>
      </c>
      <c r="AZ86" s="1626">
        <v>1</v>
      </c>
      <c r="BA86" s="1624"/>
      <c r="BB86" s="1625">
        <v>2.99</v>
      </c>
      <c r="BC86" s="1626">
        <v>1</v>
      </c>
      <c r="BD86" s="1625">
        <v>5.9</v>
      </c>
      <c r="BE86" s="1626">
        <v>1</v>
      </c>
      <c r="BF86" s="1625">
        <v>6</v>
      </c>
      <c r="BG86" s="1626">
        <v>1</v>
      </c>
      <c r="BH86" s="1625">
        <v>3</v>
      </c>
      <c r="BI86" s="1626">
        <v>1</v>
      </c>
    </row>
    <row r="87" spans="2:61" ht="12" x14ac:dyDescent="0.2">
      <c r="B87" s="2376"/>
      <c r="C87" s="2376"/>
      <c r="D87" s="1620" t="s">
        <v>5384</v>
      </c>
      <c r="E87" s="1621" t="s">
        <v>5385</v>
      </c>
      <c r="F87" s="1622">
        <v>539801</v>
      </c>
      <c r="G87" s="1622">
        <v>1091071</v>
      </c>
      <c r="H87" s="1623" t="s">
        <v>924</v>
      </c>
      <c r="I87" s="1624" t="s">
        <v>5382</v>
      </c>
      <c r="J87" s="1624" t="s">
        <v>5383</v>
      </c>
      <c r="K87" s="662"/>
      <c r="L87" s="1624">
        <v>20</v>
      </c>
      <c r="M87" s="1624">
        <v>19</v>
      </c>
      <c r="N87" s="1624">
        <v>1</v>
      </c>
      <c r="O87" s="1622">
        <v>95</v>
      </c>
      <c r="P87" s="1624">
        <v>1</v>
      </c>
      <c r="Q87" s="1624"/>
      <c r="R87" s="1625">
        <v>2.99</v>
      </c>
      <c r="S87" s="1626">
        <v>1</v>
      </c>
      <c r="T87" s="1625">
        <v>2.99</v>
      </c>
      <c r="U87" s="1626">
        <v>1</v>
      </c>
      <c r="V87" s="1625">
        <v>3</v>
      </c>
      <c r="W87" s="1626">
        <v>1</v>
      </c>
      <c r="X87" s="1625">
        <v>3</v>
      </c>
      <c r="Y87" s="1626">
        <v>1</v>
      </c>
      <c r="Z87" s="1624"/>
      <c r="AA87" s="1625">
        <v>100.4</v>
      </c>
      <c r="AB87" s="1626">
        <v>1</v>
      </c>
      <c r="AC87" s="1625">
        <v>103.1</v>
      </c>
      <c r="AD87" s="1626">
        <v>1</v>
      </c>
      <c r="AE87" s="1625">
        <v>103.6</v>
      </c>
      <c r="AF87" s="1626">
        <v>1</v>
      </c>
      <c r="AG87" s="1625">
        <v>98.4</v>
      </c>
      <c r="AH87" s="1626">
        <v>1</v>
      </c>
      <c r="AI87" s="1624"/>
      <c r="AJ87" s="1625">
        <v>0.49</v>
      </c>
      <c r="AK87" s="1626">
        <v>1</v>
      </c>
      <c r="AL87" s="1625">
        <v>0.49</v>
      </c>
      <c r="AM87" s="1626">
        <v>1</v>
      </c>
      <c r="AN87" s="1625">
        <v>0.49</v>
      </c>
      <c r="AO87" s="1626">
        <v>1</v>
      </c>
      <c r="AP87" s="1625">
        <v>0.49</v>
      </c>
      <c r="AQ87" s="1626">
        <v>1</v>
      </c>
      <c r="AR87" s="1624"/>
      <c r="AS87" s="1625">
        <v>7.73</v>
      </c>
      <c r="AT87" s="1626">
        <v>1</v>
      </c>
      <c r="AU87" s="1625">
        <v>7.66</v>
      </c>
      <c r="AV87" s="1626">
        <v>1</v>
      </c>
      <c r="AW87" s="1625">
        <v>7.3</v>
      </c>
      <c r="AX87" s="1626">
        <v>1</v>
      </c>
      <c r="AY87" s="1625">
        <v>8.9</v>
      </c>
      <c r="AZ87" s="1626">
        <v>0</v>
      </c>
      <c r="BA87" s="1624"/>
      <c r="BB87" s="1625">
        <v>2.99</v>
      </c>
      <c r="BC87" s="1626">
        <v>1</v>
      </c>
      <c r="BD87" s="1625">
        <v>2.99</v>
      </c>
      <c r="BE87" s="1626">
        <v>1</v>
      </c>
      <c r="BF87" s="1625">
        <v>3</v>
      </c>
      <c r="BG87" s="1626">
        <v>1</v>
      </c>
      <c r="BH87" s="1625">
        <v>3</v>
      </c>
      <c r="BI87" s="1626">
        <v>1</v>
      </c>
    </row>
    <row r="88" spans="2:61" ht="24" x14ac:dyDescent="0.2">
      <c r="B88" s="2376"/>
      <c r="C88" s="2376"/>
      <c r="D88" s="1620" t="s">
        <v>5386</v>
      </c>
      <c r="E88" s="1621" t="s">
        <v>5387</v>
      </c>
      <c r="F88" s="1622">
        <v>533672.54728499998</v>
      </c>
      <c r="G88" s="1622">
        <v>1096155.5043899999</v>
      </c>
      <c r="H88" s="1623" t="s">
        <v>924</v>
      </c>
      <c r="I88" s="1624" t="s">
        <v>5382</v>
      </c>
      <c r="J88" s="1624" t="s">
        <v>5382</v>
      </c>
      <c r="K88" s="662"/>
      <c r="L88" s="1624">
        <v>20</v>
      </c>
      <c r="M88" s="1624">
        <v>16</v>
      </c>
      <c r="N88" s="1624">
        <v>4</v>
      </c>
      <c r="O88" s="1622">
        <v>80</v>
      </c>
      <c r="P88" s="1624">
        <v>1</v>
      </c>
      <c r="Q88" s="1624"/>
      <c r="R88" s="1625">
        <v>3.4</v>
      </c>
      <c r="S88" s="1626">
        <v>1</v>
      </c>
      <c r="T88" s="1625">
        <v>6.8</v>
      </c>
      <c r="U88" s="1626">
        <v>0</v>
      </c>
      <c r="V88" s="1625">
        <v>3</v>
      </c>
      <c r="W88" s="1626">
        <v>1</v>
      </c>
      <c r="X88" s="1625">
        <v>3</v>
      </c>
      <c r="Y88" s="1626">
        <v>1</v>
      </c>
      <c r="Z88" s="1624"/>
      <c r="AA88" s="1625">
        <v>65.209999999999994</v>
      </c>
      <c r="AB88" s="1626">
        <v>0</v>
      </c>
      <c r="AC88" s="1625">
        <v>67.3</v>
      </c>
      <c r="AD88" s="1626">
        <v>0</v>
      </c>
      <c r="AE88" s="1625">
        <v>58.2</v>
      </c>
      <c r="AF88" s="1626">
        <v>0</v>
      </c>
      <c r="AG88" s="1625">
        <v>90.6</v>
      </c>
      <c r="AH88" s="1626">
        <v>1</v>
      </c>
      <c r="AI88" s="1624"/>
      <c r="AJ88" s="1625">
        <v>0.49</v>
      </c>
      <c r="AK88" s="1626">
        <v>1</v>
      </c>
      <c r="AL88" s="1625">
        <v>0.49</v>
      </c>
      <c r="AM88" s="1626">
        <v>1</v>
      </c>
      <c r="AN88" s="1625">
        <v>0.49</v>
      </c>
      <c r="AO88" s="1626">
        <v>1</v>
      </c>
      <c r="AP88" s="1625">
        <v>0.49</v>
      </c>
      <c r="AQ88" s="1626">
        <v>1</v>
      </c>
      <c r="AR88" s="1624"/>
      <c r="AS88" s="1625">
        <v>7.38</v>
      </c>
      <c r="AT88" s="1626">
        <v>1</v>
      </c>
      <c r="AU88" s="1625">
        <v>7.69</v>
      </c>
      <c r="AV88" s="1626">
        <v>1</v>
      </c>
      <c r="AW88" s="1625">
        <v>6.57</v>
      </c>
      <c r="AX88" s="1626">
        <v>1</v>
      </c>
      <c r="AY88" s="1625">
        <v>7.32</v>
      </c>
      <c r="AZ88" s="1626">
        <v>1</v>
      </c>
      <c r="BA88" s="1624"/>
      <c r="BB88" s="1625">
        <v>9</v>
      </c>
      <c r="BC88" s="1626">
        <v>1</v>
      </c>
      <c r="BD88" s="1625">
        <v>11.1</v>
      </c>
      <c r="BE88" s="1626">
        <v>1</v>
      </c>
      <c r="BF88" s="1625">
        <v>4</v>
      </c>
      <c r="BG88" s="1626">
        <v>1</v>
      </c>
      <c r="BH88" s="1625">
        <v>4</v>
      </c>
      <c r="BI88" s="1626">
        <v>1</v>
      </c>
    </row>
    <row r="89" spans="2:61" ht="12" x14ac:dyDescent="0.2">
      <c r="B89" s="2376"/>
      <c r="C89" s="2376"/>
      <c r="D89" s="1620" t="s">
        <v>5388</v>
      </c>
      <c r="E89" s="1621" t="s">
        <v>5389</v>
      </c>
      <c r="F89" s="1622">
        <v>515725.17498800001</v>
      </c>
      <c r="G89" s="1622">
        <v>1088402.9497799999</v>
      </c>
      <c r="H89" s="1623" t="s">
        <v>924</v>
      </c>
      <c r="I89" s="1624" t="s">
        <v>5374</v>
      </c>
      <c r="J89" s="1624" t="s">
        <v>5374</v>
      </c>
      <c r="K89" s="662"/>
      <c r="L89" s="1624">
        <v>20</v>
      </c>
      <c r="M89" s="1624">
        <v>11</v>
      </c>
      <c r="N89" s="1624">
        <v>9</v>
      </c>
      <c r="O89" s="1622">
        <v>55.000000000000007</v>
      </c>
      <c r="P89" s="1624">
        <v>0</v>
      </c>
      <c r="Q89" s="1624"/>
      <c r="R89" s="1625">
        <v>7</v>
      </c>
      <c r="S89" s="1626">
        <v>0</v>
      </c>
      <c r="T89" s="1625">
        <v>6.6</v>
      </c>
      <c r="U89" s="1626">
        <v>0</v>
      </c>
      <c r="V89" s="1625">
        <v>3</v>
      </c>
      <c r="W89" s="1626">
        <v>1</v>
      </c>
      <c r="X89" s="1625">
        <v>63</v>
      </c>
      <c r="Y89" s="1626">
        <v>0</v>
      </c>
      <c r="Z89" s="1624"/>
      <c r="AA89" s="1625">
        <v>65.400000000000006</v>
      </c>
      <c r="AB89" s="1626">
        <v>0</v>
      </c>
      <c r="AC89" s="1625">
        <v>63.3</v>
      </c>
      <c r="AD89" s="1626">
        <v>0</v>
      </c>
      <c r="AE89" s="1625">
        <v>44</v>
      </c>
      <c r="AF89" s="1626">
        <v>0</v>
      </c>
      <c r="AG89" s="1625">
        <v>69.8</v>
      </c>
      <c r="AH89" s="1626">
        <v>0</v>
      </c>
      <c r="AI89" s="1624"/>
      <c r="AJ89" s="1625">
        <v>0.49</v>
      </c>
      <c r="AK89" s="1626">
        <v>1</v>
      </c>
      <c r="AL89" s="1625">
        <v>0.8</v>
      </c>
      <c r="AM89" s="1626">
        <v>1</v>
      </c>
      <c r="AN89" s="1625">
        <v>0.49</v>
      </c>
      <c r="AO89" s="1626">
        <v>1</v>
      </c>
      <c r="AP89" s="1625">
        <v>0.49</v>
      </c>
      <c r="AQ89" s="1626">
        <v>1</v>
      </c>
      <c r="AR89" s="1624"/>
      <c r="AS89" s="1625">
        <v>7.48</v>
      </c>
      <c r="AT89" s="1626">
        <v>1</v>
      </c>
      <c r="AU89" s="1625">
        <v>7.82</v>
      </c>
      <c r="AV89" s="1626">
        <v>1</v>
      </c>
      <c r="AW89" s="1625">
        <v>6.96</v>
      </c>
      <c r="AX89" s="1626">
        <v>1</v>
      </c>
      <c r="AY89" s="1625">
        <v>7.6</v>
      </c>
      <c r="AZ89" s="1626">
        <v>1</v>
      </c>
      <c r="BA89" s="1624"/>
      <c r="BB89" s="1625">
        <v>27</v>
      </c>
      <c r="BC89" s="1626">
        <v>0</v>
      </c>
      <c r="BD89" s="1625">
        <v>6.6</v>
      </c>
      <c r="BE89" s="1626">
        <v>1</v>
      </c>
      <c r="BF89" s="1625">
        <v>8</v>
      </c>
      <c r="BG89" s="1626">
        <v>1</v>
      </c>
      <c r="BH89" s="1625">
        <v>804</v>
      </c>
      <c r="BI89" s="1626">
        <v>0</v>
      </c>
    </row>
    <row r="90" spans="2:61" ht="12" x14ac:dyDescent="0.2">
      <c r="B90" s="2376"/>
      <c r="C90" s="2376"/>
      <c r="D90" s="1620" t="s">
        <v>5390</v>
      </c>
      <c r="E90" s="1621" t="s">
        <v>5391</v>
      </c>
      <c r="F90" s="1622">
        <v>538321</v>
      </c>
      <c r="G90" s="1622">
        <v>1094946</v>
      </c>
      <c r="H90" s="1623" t="s">
        <v>924</v>
      </c>
      <c r="I90" s="1624" t="s">
        <v>5382</v>
      </c>
      <c r="J90" s="1624" t="s">
        <v>5382</v>
      </c>
      <c r="K90" s="663"/>
      <c r="L90" s="1624">
        <v>20</v>
      </c>
      <c r="M90" s="1624">
        <v>17</v>
      </c>
      <c r="N90" s="1624">
        <v>3</v>
      </c>
      <c r="O90" s="1622">
        <v>85</v>
      </c>
      <c r="P90" s="1624">
        <v>1</v>
      </c>
      <c r="Q90" s="1624"/>
      <c r="R90" s="1625">
        <v>0.1</v>
      </c>
      <c r="S90" s="1626">
        <v>1</v>
      </c>
      <c r="T90" s="1625">
        <v>3</v>
      </c>
      <c r="U90" s="1626">
        <v>1</v>
      </c>
      <c r="V90" s="1625">
        <v>10</v>
      </c>
      <c r="W90" s="1626">
        <v>0</v>
      </c>
      <c r="X90" s="1625">
        <v>10</v>
      </c>
      <c r="Y90" s="1626">
        <v>0</v>
      </c>
      <c r="Z90" s="1624"/>
      <c r="AA90" s="1625">
        <v>97.5</v>
      </c>
      <c r="AB90" s="1626">
        <v>1</v>
      </c>
      <c r="AC90" s="1625">
        <v>92.1</v>
      </c>
      <c r="AD90" s="1626">
        <v>1</v>
      </c>
      <c r="AE90" s="1625">
        <v>97.4</v>
      </c>
      <c r="AF90" s="1626">
        <v>1</v>
      </c>
      <c r="AG90" s="1625">
        <v>104</v>
      </c>
      <c r="AH90" s="1626">
        <v>1</v>
      </c>
      <c r="AI90" s="1624"/>
      <c r="AJ90" s="1625">
        <v>5.8000000000000003E-2</v>
      </c>
      <c r="AK90" s="1626">
        <v>1</v>
      </c>
      <c r="AL90" s="1625">
        <v>0.13800000000000001</v>
      </c>
      <c r="AM90" s="1626">
        <v>1</v>
      </c>
      <c r="AN90" s="1625">
        <v>0.14499999999999999</v>
      </c>
      <c r="AO90" s="1626">
        <v>1</v>
      </c>
      <c r="AP90" s="1625">
        <v>0.14099999999999999</v>
      </c>
      <c r="AQ90" s="1626">
        <v>1</v>
      </c>
      <c r="AR90" s="1624"/>
      <c r="AS90" s="1625">
        <v>6.98</v>
      </c>
      <c r="AT90" s="1626">
        <v>1</v>
      </c>
      <c r="AU90" s="1625">
        <v>7.6</v>
      </c>
      <c r="AV90" s="1626">
        <v>1</v>
      </c>
      <c r="AW90" s="1625">
        <v>8.4</v>
      </c>
      <c r="AX90" s="1626">
        <v>1</v>
      </c>
      <c r="AY90" s="1625">
        <v>7.3</v>
      </c>
      <c r="AZ90" s="1626">
        <v>1</v>
      </c>
      <c r="BA90" s="1624"/>
      <c r="BB90" s="1625">
        <v>0.02</v>
      </c>
      <c r="BC90" s="1626">
        <v>1</v>
      </c>
      <c r="BD90" s="1625">
        <v>5.8</v>
      </c>
      <c r="BE90" s="1626">
        <v>1</v>
      </c>
      <c r="BF90" s="1625">
        <v>0.73</v>
      </c>
      <c r="BG90" s="1626">
        <v>1</v>
      </c>
      <c r="BH90" s="1625">
        <v>45.7</v>
      </c>
      <c r="BI90" s="1626">
        <v>0</v>
      </c>
    </row>
    <row r="91" spans="2:61" ht="12" x14ac:dyDescent="0.2">
      <c r="B91" s="2376"/>
      <c r="C91" s="2376"/>
      <c r="D91" s="1620" t="s">
        <v>5390</v>
      </c>
      <c r="E91" s="1621" t="s">
        <v>5392</v>
      </c>
      <c r="F91" s="1622">
        <v>551179</v>
      </c>
      <c r="G91" s="1622">
        <v>1117583</v>
      </c>
      <c r="H91" s="1624" t="s">
        <v>928</v>
      </c>
      <c r="I91" s="1624" t="s">
        <v>5393</v>
      </c>
      <c r="J91" s="1624" t="s">
        <v>5394</v>
      </c>
      <c r="K91" s="663"/>
      <c r="L91" s="1624">
        <v>20</v>
      </c>
      <c r="M91" s="1624">
        <v>19</v>
      </c>
      <c r="N91" s="1624">
        <v>1</v>
      </c>
      <c r="O91" s="1622">
        <v>95</v>
      </c>
      <c r="P91" s="1624">
        <v>1</v>
      </c>
      <c r="Q91" s="1624"/>
      <c r="R91" s="1625">
        <v>0.1</v>
      </c>
      <c r="S91" s="1626">
        <v>1</v>
      </c>
      <c r="T91" s="1625">
        <v>0.1</v>
      </c>
      <c r="U91" s="1626">
        <v>1</v>
      </c>
      <c r="V91" s="1625">
        <v>1</v>
      </c>
      <c r="W91" s="1626">
        <v>1</v>
      </c>
      <c r="X91" s="1625">
        <v>20</v>
      </c>
      <c r="Y91" s="1626">
        <v>0</v>
      </c>
      <c r="Z91" s="1624"/>
      <c r="AA91" s="1625">
        <v>104</v>
      </c>
      <c r="AB91" s="1626">
        <v>1</v>
      </c>
      <c r="AC91" s="1625">
        <v>96.2</v>
      </c>
      <c r="AD91" s="1626">
        <v>1</v>
      </c>
      <c r="AE91" s="1625">
        <v>108</v>
      </c>
      <c r="AF91" s="1626">
        <v>1</v>
      </c>
      <c r="AG91" s="1625">
        <v>101</v>
      </c>
      <c r="AH91" s="1626">
        <v>1</v>
      </c>
      <c r="AI91" s="1624"/>
      <c r="AJ91" s="1625">
        <v>4.2999999999999997E-2</v>
      </c>
      <c r="AK91" s="1626">
        <v>1</v>
      </c>
      <c r="AL91" s="1625">
        <v>0.184</v>
      </c>
      <c r="AM91" s="1626">
        <v>1</v>
      </c>
      <c r="AN91" s="1625">
        <v>0.38600000000000001</v>
      </c>
      <c r="AO91" s="1626">
        <v>1</v>
      </c>
      <c r="AP91" s="1625">
        <v>0.10299999999999999</v>
      </c>
      <c r="AQ91" s="1626">
        <v>1</v>
      </c>
      <c r="AR91" s="1624"/>
      <c r="AS91" s="1625">
        <v>6.75</v>
      </c>
      <c r="AT91" s="1626">
        <v>1</v>
      </c>
      <c r="AU91" s="1625">
        <v>7.3</v>
      </c>
      <c r="AV91" s="1626">
        <v>1</v>
      </c>
      <c r="AW91" s="1625">
        <v>7.8</v>
      </c>
      <c r="AX91" s="1626">
        <v>1</v>
      </c>
      <c r="AY91" s="1625">
        <v>7.5</v>
      </c>
      <c r="AZ91" s="1626">
        <v>1</v>
      </c>
      <c r="BA91" s="1624"/>
      <c r="BB91" s="1625">
        <v>0.68</v>
      </c>
      <c r="BC91" s="1626">
        <v>1</v>
      </c>
      <c r="BD91" s="1625">
        <v>17.760000000000002</v>
      </c>
      <c r="BE91" s="1626">
        <v>1</v>
      </c>
      <c r="BF91" s="1625">
        <v>4.0199999999999996</v>
      </c>
      <c r="BG91" s="1626">
        <v>1</v>
      </c>
      <c r="BH91" s="1625">
        <v>13.24</v>
      </c>
      <c r="BI91" s="1626">
        <v>1</v>
      </c>
    </row>
    <row r="92" spans="2:61" ht="12" x14ac:dyDescent="0.2">
      <c r="B92" s="2376"/>
      <c r="C92" s="2376"/>
      <c r="D92" s="1620" t="s">
        <v>5390</v>
      </c>
      <c r="E92" s="1621" t="s">
        <v>5395</v>
      </c>
      <c r="F92" s="1624">
        <v>555993</v>
      </c>
      <c r="G92" s="1624">
        <v>1125844</v>
      </c>
      <c r="H92" s="1624" t="s">
        <v>928</v>
      </c>
      <c r="I92" s="1623" t="s">
        <v>5393</v>
      </c>
      <c r="J92" s="1624" t="s">
        <v>5394</v>
      </c>
      <c r="K92" s="663"/>
      <c r="L92" s="1624">
        <v>20</v>
      </c>
      <c r="M92" s="1624">
        <v>18</v>
      </c>
      <c r="N92" s="1624">
        <v>2</v>
      </c>
      <c r="O92" s="1622">
        <v>90</v>
      </c>
      <c r="P92" s="1624">
        <v>1</v>
      </c>
      <c r="Q92" s="1624"/>
      <c r="R92" s="1625">
        <v>3</v>
      </c>
      <c r="S92" s="1626">
        <v>1</v>
      </c>
      <c r="T92" s="1625">
        <v>3</v>
      </c>
      <c r="U92" s="1626">
        <v>1</v>
      </c>
      <c r="V92" s="1625">
        <v>10</v>
      </c>
      <c r="W92" s="1626">
        <v>0</v>
      </c>
      <c r="X92" s="1625">
        <v>10</v>
      </c>
      <c r="Y92" s="1626">
        <v>0</v>
      </c>
      <c r="Z92" s="1624"/>
      <c r="AA92" s="1625">
        <v>102</v>
      </c>
      <c r="AB92" s="1626">
        <v>1</v>
      </c>
      <c r="AC92" s="1625">
        <v>97.5</v>
      </c>
      <c r="AD92" s="1626">
        <v>1</v>
      </c>
      <c r="AE92" s="1625">
        <v>110</v>
      </c>
      <c r="AF92" s="1626">
        <v>1</v>
      </c>
      <c r="AG92" s="1625">
        <v>103</v>
      </c>
      <c r="AH92" s="1626">
        <v>1</v>
      </c>
      <c r="AI92" s="1624"/>
      <c r="AJ92" s="1625">
        <v>5.2999999999999999E-2</v>
      </c>
      <c r="AK92" s="1626">
        <v>1</v>
      </c>
      <c r="AL92" s="1625">
        <v>0.13</v>
      </c>
      <c r="AM92" s="1626">
        <v>1</v>
      </c>
      <c r="AN92" s="1625">
        <v>0.16200000000000001</v>
      </c>
      <c r="AO92" s="1626">
        <v>1</v>
      </c>
      <c r="AP92" s="1625">
        <v>0.1171</v>
      </c>
      <c r="AQ92" s="1626">
        <v>1</v>
      </c>
      <c r="AR92" s="1624"/>
      <c r="AS92" s="1625">
        <v>6.79</v>
      </c>
      <c r="AT92" s="1626">
        <v>1</v>
      </c>
      <c r="AU92" s="1625">
        <v>7.5</v>
      </c>
      <c r="AV92" s="1626">
        <v>1</v>
      </c>
      <c r="AW92" s="1625">
        <v>8.1999999999999993</v>
      </c>
      <c r="AX92" s="1626">
        <v>1</v>
      </c>
      <c r="AY92" s="1625">
        <v>7.5</v>
      </c>
      <c r="AZ92" s="1626">
        <v>1</v>
      </c>
      <c r="BA92" s="1624"/>
      <c r="BB92" s="1625">
        <v>6.38</v>
      </c>
      <c r="BC92" s="1626">
        <v>1</v>
      </c>
      <c r="BD92" s="1625">
        <v>19.22</v>
      </c>
      <c r="BE92" s="1626">
        <v>1</v>
      </c>
      <c r="BF92" s="1625">
        <v>11.74</v>
      </c>
      <c r="BG92" s="1626">
        <v>1</v>
      </c>
      <c r="BH92" s="1625">
        <v>20.34</v>
      </c>
      <c r="BI92" s="1626">
        <v>1</v>
      </c>
    </row>
    <row r="93" spans="2:61" ht="12" x14ac:dyDescent="0.2">
      <c r="B93" s="2376"/>
      <c r="C93" s="2380" t="s">
        <v>5396</v>
      </c>
      <c r="D93" s="1627" t="s">
        <v>5397</v>
      </c>
      <c r="E93" s="1628" t="s">
        <v>5398</v>
      </c>
      <c r="F93" s="1629">
        <v>564448</v>
      </c>
      <c r="G93" s="1629">
        <v>1114320</v>
      </c>
      <c r="H93" s="1629" t="s">
        <v>928</v>
      </c>
      <c r="I93" s="1629" t="s">
        <v>5399</v>
      </c>
      <c r="J93" s="1629" t="s">
        <v>5400</v>
      </c>
      <c r="K93" s="663"/>
      <c r="L93" s="1519">
        <v>20</v>
      </c>
      <c r="M93" s="1519">
        <v>18</v>
      </c>
      <c r="N93" s="1519">
        <v>2</v>
      </c>
      <c r="O93" s="1630">
        <v>90</v>
      </c>
      <c r="P93" s="1519">
        <v>1</v>
      </c>
      <c r="Q93" s="1519"/>
      <c r="R93" s="1631">
        <v>5</v>
      </c>
      <c r="S93" s="1632">
        <v>1</v>
      </c>
      <c r="T93" s="1631">
        <v>0.1</v>
      </c>
      <c r="U93" s="1632">
        <v>1</v>
      </c>
      <c r="V93" s="1631">
        <v>12</v>
      </c>
      <c r="W93" s="1632">
        <v>0</v>
      </c>
      <c r="X93" s="1631">
        <v>0.1</v>
      </c>
      <c r="Y93" s="1632">
        <v>1</v>
      </c>
      <c r="Z93" s="1519"/>
      <c r="AA93" s="1633">
        <v>105</v>
      </c>
      <c r="AB93" s="1632">
        <v>1</v>
      </c>
      <c r="AC93" s="1633">
        <v>102</v>
      </c>
      <c r="AD93" s="1632">
        <v>1</v>
      </c>
      <c r="AE93" s="1633">
        <v>102</v>
      </c>
      <c r="AF93" s="1632">
        <v>1</v>
      </c>
      <c r="AG93" s="1633">
        <v>101</v>
      </c>
      <c r="AH93" s="1632">
        <v>1</v>
      </c>
      <c r="AI93" s="1519"/>
      <c r="AJ93" s="1631">
        <v>0.14699999999999999</v>
      </c>
      <c r="AK93" s="1632">
        <v>1</v>
      </c>
      <c r="AL93" s="1631">
        <v>4.9000000000000002E-2</v>
      </c>
      <c r="AM93" s="1632">
        <v>1</v>
      </c>
      <c r="AN93" s="1631">
        <v>0.17100000000000001</v>
      </c>
      <c r="AO93" s="1632">
        <v>1</v>
      </c>
      <c r="AP93" s="1631">
        <v>0.71799999999999997</v>
      </c>
      <c r="AQ93" s="1632">
        <v>0</v>
      </c>
      <c r="AR93" s="1519"/>
      <c r="AS93" s="1633">
        <v>8.6</v>
      </c>
      <c r="AT93" s="1632">
        <v>1</v>
      </c>
      <c r="AU93" s="1633">
        <v>7.6</v>
      </c>
      <c r="AV93" s="1632">
        <v>1</v>
      </c>
      <c r="AW93" s="1633">
        <v>8.1999999999999993</v>
      </c>
      <c r="AX93" s="1632">
        <v>1</v>
      </c>
      <c r="AY93" s="1633">
        <v>7.8</v>
      </c>
      <c r="AZ93" s="1632">
        <v>1</v>
      </c>
      <c r="BA93" s="1519"/>
      <c r="BB93" s="1633">
        <v>22.24</v>
      </c>
      <c r="BC93" s="1632">
        <v>1</v>
      </c>
      <c r="BD93" s="1633">
        <v>8.9</v>
      </c>
      <c r="BE93" s="1632">
        <v>1</v>
      </c>
      <c r="BF93" s="1633">
        <v>1.9</v>
      </c>
      <c r="BG93" s="1632">
        <v>1</v>
      </c>
      <c r="BH93" s="1633">
        <v>16.940000000000001</v>
      </c>
      <c r="BI93" s="1632">
        <v>1</v>
      </c>
    </row>
    <row r="94" spans="2:61" ht="12" x14ac:dyDescent="0.2">
      <c r="B94" s="2376"/>
      <c r="C94" s="2381"/>
      <c r="D94" s="1627" t="s">
        <v>5401</v>
      </c>
      <c r="E94" s="1628" t="s">
        <v>5402</v>
      </c>
      <c r="F94" s="1629">
        <v>569791</v>
      </c>
      <c r="G94" s="1629">
        <v>1121546</v>
      </c>
      <c r="H94" s="1629" t="s">
        <v>928</v>
      </c>
      <c r="I94" s="1629" t="s">
        <v>5393</v>
      </c>
      <c r="J94" s="1629" t="s">
        <v>5403</v>
      </c>
      <c r="K94" s="663"/>
      <c r="L94" s="1519">
        <v>20</v>
      </c>
      <c r="M94" s="1519">
        <v>15</v>
      </c>
      <c r="N94" s="1519">
        <v>5</v>
      </c>
      <c r="O94" s="1630">
        <v>75</v>
      </c>
      <c r="P94" s="1519">
        <v>0</v>
      </c>
      <c r="Q94" s="1519"/>
      <c r="R94" s="1631">
        <v>6</v>
      </c>
      <c r="S94" s="1632">
        <v>1</v>
      </c>
      <c r="T94" s="1631">
        <v>3</v>
      </c>
      <c r="U94" s="1632">
        <v>1</v>
      </c>
      <c r="V94" s="1631">
        <v>1</v>
      </c>
      <c r="W94" s="1632">
        <v>1</v>
      </c>
      <c r="X94" s="1631">
        <v>3</v>
      </c>
      <c r="Y94" s="1632">
        <v>1</v>
      </c>
      <c r="Z94" s="1519"/>
      <c r="AA94" s="1633">
        <v>62.4</v>
      </c>
      <c r="AB94" s="1632">
        <v>0</v>
      </c>
      <c r="AC94" s="1633">
        <v>61.9</v>
      </c>
      <c r="AD94" s="1632">
        <v>0</v>
      </c>
      <c r="AE94" s="1633">
        <v>65.400000000000006</v>
      </c>
      <c r="AF94" s="1632">
        <v>1</v>
      </c>
      <c r="AG94" s="1633">
        <v>72</v>
      </c>
      <c r="AH94" s="1632">
        <v>0</v>
      </c>
      <c r="AI94" s="1519"/>
      <c r="AJ94" s="1631">
        <v>2.484</v>
      </c>
      <c r="AK94" s="1632">
        <v>1</v>
      </c>
      <c r="AL94" s="1631">
        <v>0.158</v>
      </c>
      <c r="AM94" s="1632">
        <v>1</v>
      </c>
      <c r="AN94" s="1631">
        <v>0.27</v>
      </c>
      <c r="AO94" s="1632">
        <v>0</v>
      </c>
      <c r="AP94" s="1631">
        <v>1.196</v>
      </c>
      <c r="AQ94" s="1632">
        <v>1</v>
      </c>
      <c r="AR94" s="1519"/>
      <c r="AS94" s="1633">
        <v>7.3</v>
      </c>
      <c r="AT94" s="1632">
        <v>1</v>
      </c>
      <c r="AU94" s="1633">
        <v>7.1</v>
      </c>
      <c r="AV94" s="1632">
        <v>1</v>
      </c>
      <c r="AW94" s="1633">
        <v>7.3</v>
      </c>
      <c r="AX94" s="1632">
        <v>1</v>
      </c>
      <c r="AY94" s="1633">
        <v>7</v>
      </c>
      <c r="AZ94" s="1632">
        <v>1</v>
      </c>
      <c r="BA94" s="1519"/>
      <c r="BB94" s="1633">
        <v>12.7</v>
      </c>
      <c r="BC94" s="1632">
        <v>1</v>
      </c>
      <c r="BD94" s="1633">
        <v>9.5</v>
      </c>
      <c r="BE94" s="1632">
        <v>1</v>
      </c>
      <c r="BF94" s="1633">
        <v>4.0999999999999996</v>
      </c>
      <c r="BG94" s="1632">
        <v>1</v>
      </c>
      <c r="BH94" s="1633">
        <v>20.32</v>
      </c>
      <c r="BI94" s="1632">
        <v>1</v>
      </c>
    </row>
    <row r="95" spans="2:61" ht="12" x14ac:dyDescent="0.2">
      <c r="B95" s="2376"/>
      <c r="C95" s="2381"/>
      <c r="D95" s="1627" t="s">
        <v>5397</v>
      </c>
      <c r="E95" s="1628" t="s">
        <v>5404</v>
      </c>
      <c r="F95" s="1629">
        <v>569864</v>
      </c>
      <c r="G95" s="1629">
        <v>1121460</v>
      </c>
      <c r="H95" s="1629" t="s">
        <v>928</v>
      </c>
      <c r="I95" s="1629" t="s">
        <v>5399</v>
      </c>
      <c r="J95" s="1629" t="s">
        <v>5400</v>
      </c>
      <c r="K95" s="663"/>
      <c r="L95" s="1519">
        <v>20</v>
      </c>
      <c r="M95" s="1519">
        <v>19</v>
      </c>
      <c r="N95" s="1519">
        <v>1</v>
      </c>
      <c r="O95" s="1630">
        <v>95</v>
      </c>
      <c r="P95" s="1519">
        <v>1</v>
      </c>
      <c r="Q95" s="1519"/>
      <c r="R95" s="1631">
        <v>13</v>
      </c>
      <c r="S95" s="1632">
        <v>0</v>
      </c>
      <c r="T95" s="1631">
        <v>3</v>
      </c>
      <c r="U95" s="1632">
        <v>1</v>
      </c>
      <c r="V95" s="1631">
        <v>1</v>
      </c>
      <c r="W95" s="1632">
        <v>1</v>
      </c>
      <c r="X95" s="1631">
        <v>5</v>
      </c>
      <c r="Y95" s="1632">
        <v>1</v>
      </c>
      <c r="Z95" s="1519"/>
      <c r="AA95" s="1633">
        <v>90.7</v>
      </c>
      <c r="AB95" s="1632">
        <v>1</v>
      </c>
      <c r="AC95" s="1633">
        <v>92.5</v>
      </c>
      <c r="AD95" s="1632">
        <v>1</v>
      </c>
      <c r="AE95" s="1633">
        <v>97.2</v>
      </c>
      <c r="AF95" s="1632">
        <v>1</v>
      </c>
      <c r="AG95" s="1633">
        <v>95.2</v>
      </c>
      <c r="AH95" s="1632">
        <v>1</v>
      </c>
      <c r="AI95" s="1519"/>
      <c r="AJ95" s="1631">
        <v>6.3E-2</v>
      </c>
      <c r="AK95" s="1632">
        <v>1</v>
      </c>
      <c r="AL95" s="1631">
        <v>4.7E-2</v>
      </c>
      <c r="AM95" s="1632">
        <v>1</v>
      </c>
      <c r="AN95" s="1631">
        <v>6.0999999999999999E-2</v>
      </c>
      <c r="AO95" s="1632">
        <v>1</v>
      </c>
      <c r="AP95" s="1631">
        <v>0.97499999999999998</v>
      </c>
      <c r="AQ95" s="1632">
        <v>1</v>
      </c>
      <c r="AR95" s="1519"/>
      <c r="AS95" s="1633">
        <v>7.5</v>
      </c>
      <c r="AT95" s="1632">
        <v>1</v>
      </c>
      <c r="AU95" s="1633">
        <v>7.4</v>
      </c>
      <c r="AV95" s="1632">
        <v>1</v>
      </c>
      <c r="AW95" s="1633">
        <v>7.7</v>
      </c>
      <c r="AX95" s="1632">
        <v>1</v>
      </c>
      <c r="AY95" s="1633">
        <v>7.1</v>
      </c>
      <c r="AZ95" s="1632">
        <v>1</v>
      </c>
      <c r="BA95" s="1519"/>
      <c r="BB95" s="1633">
        <v>12.7</v>
      </c>
      <c r="BC95" s="1632">
        <v>1</v>
      </c>
      <c r="BD95" s="1633">
        <v>6.3</v>
      </c>
      <c r="BE95" s="1632">
        <v>1</v>
      </c>
      <c r="BF95" s="1633">
        <v>4.4000000000000004</v>
      </c>
      <c r="BG95" s="1632">
        <v>1</v>
      </c>
      <c r="BH95" s="1633">
        <v>19.239999999999998</v>
      </c>
      <c r="BI95" s="1632">
        <v>1</v>
      </c>
    </row>
    <row r="96" spans="2:61" ht="12" x14ac:dyDescent="0.2">
      <c r="B96" s="2376"/>
      <c r="C96" s="2382" t="s">
        <v>5405</v>
      </c>
      <c r="D96" s="1634" t="s">
        <v>5406</v>
      </c>
      <c r="E96" s="1635" t="s">
        <v>5407</v>
      </c>
      <c r="F96" s="1636">
        <v>591520.71426963026</v>
      </c>
      <c r="G96" s="1636">
        <v>1099004.6167526627</v>
      </c>
      <c r="H96" s="1637" t="s">
        <v>928</v>
      </c>
      <c r="I96" s="1637" t="s">
        <v>928</v>
      </c>
      <c r="J96" s="1637" t="s">
        <v>5408</v>
      </c>
      <c r="K96" s="663"/>
      <c r="L96" s="1637">
        <v>20</v>
      </c>
      <c r="M96" s="1637">
        <v>17</v>
      </c>
      <c r="N96" s="1637">
        <v>3</v>
      </c>
      <c r="O96" s="1636">
        <v>85</v>
      </c>
      <c r="P96" s="1637">
        <v>1</v>
      </c>
      <c r="Q96" s="1637"/>
      <c r="R96" s="1638">
        <v>3.09</v>
      </c>
      <c r="S96" s="1639">
        <v>1</v>
      </c>
      <c r="T96" s="1638">
        <v>1.3</v>
      </c>
      <c r="U96" s="1639">
        <v>1</v>
      </c>
      <c r="V96" s="1638">
        <v>1.65</v>
      </c>
      <c r="W96" s="1639">
        <v>1</v>
      </c>
      <c r="X96" s="1638">
        <v>1.3</v>
      </c>
      <c r="Y96" s="1639">
        <v>1</v>
      </c>
      <c r="Z96" s="1637"/>
      <c r="AA96" s="1638">
        <v>89.23</v>
      </c>
      <c r="AB96" s="1639">
        <v>1</v>
      </c>
      <c r="AC96" s="1638">
        <v>89.4</v>
      </c>
      <c r="AD96" s="1639">
        <v>1</v>
      </c>
      <c r="AE96" s="1638">
        <v>103</v>
      </c>
      <c r="AF96" s="1639">
        <v>1</v>
      </c>
      <c r="AG96" s="1638">
        <v>96.1</v>
      </c>
      <c r="AH96" s="1639">
        <v>1</v>
      </c>
      <c r="AI96" s="1637"/>
      <c r="AJ96" s="1638">
        <v>0.03</v>
      </c>
      <c r="AK96" s="1639">
        <v>1</v>
      </c>
      <c r="AL96" s="1638">
        <v>0.03</v>
      </c>
      <c r="AM96" s="1639">
        <v>1</v>
      </c>
      <c r="AN96" s="1638">
        <v>0.03</v>
      </c>
      <c r="AO96" s="1639">
        <v>1</v>
      </c>
      <c r="AP96" s="1638">
        <v>0.03</v>
      </c>
      <c r="AQ96" s="1639">
        <v>1</v>
      </c>
      <c r="AR96" s="1637"/>
      <c r="AS96" s="1638">
        <v>8.5399999999999991</v>
      </c>
      <c r="AT96" s="1639">
        <v>0</v>
      </c>
      <c r="AU96" s="1638">
        <v>8.48</v>
      </c>
      <c r="AV96" s="1639">
        <v>1</v>
      </c>
      <c r="AW96" s="1638">
        <v>8.6999999999999993</v>
      </c>
      <c r="AX96" s="1639">
        <v>0</v>
      </c>
      <c r="AY96" s="1638">
        <v>8.73</v>
      </c>
      <c r="AZ96" s="1639">
        <v>0</v>
      </c>
      <c r="BA96" s="1637"/>
      <c r="BB96" s="1638">
        <v>5.5</v>
      </c>
      <c r="BC96" s="1639">
        <v>1</v>
      </c>
      <c r="BD96" s="1638">
        <v>13.9</v>
      </c>
      <c r="BE96" s="1639">
        <v>1</v>
      </c>
      <c r="BF96" s="1638">
        <v>5.5</v>
      </c>
      <c r="BG96" s="1639">
        <v>1</v>
      </c>
      <c r="BH96" s="1638">
        <v>5.5</v>
      </c>
      <c r="BI96" s="1639">
        <v>1</v>
      </c>
    </row>
    <row r="97" spans="2:61" ht="12" x14ac:dyDescent="0.2">
      <c r="B97" s="2376"/>
      <c r="C97" s="2376"/>
      <c r="D97" s="1634" t="s">
        <v>5409</v>
      </c>
      <c r="E97" s="1635" t="s">
        <v>5410</v>
      </c>
      <c r="F97" s="1636">
        <v>595924.74767325248</v>
      </c>
      <c r="G97" s="1636">
        <v>1104968.4121655016</v>
      </c>
      <c r="H97" s="1637" t="s">
        <v>928</v>
      </c>
      <c r="I97" s="1637" t="s">
        <v>928</v>
      </c>
      <c r="J97" s="1637" t="s">
        <v>5408</v>
      </c>
      <c r="K97" s="663"/>
      <c r="L97" s="1637">
        <v>20</v>
      </c>
      <c r="M97" s="1637">
        <v>17</v>
      </c>
      <c r="N97" s="1637">
        <v>3</v>
      </c>
      <c r="O97" s="1636">
        <v>85</v>
      </c>
      <c r="P97" s="1637">
        <v>1</v>
      </c>
      <c r="Q97" s="1637"/>
      <c r="R97" s="1638">
        <v>1.3</v>
      </c>
      <c r="S97" s="1639">
        <v>1</v>
      </c>
      <c r="T97" s="1638">
        <v>1.3</v>
      </c>
      <c r="U97" s="1639">
        <v>1</v>
      </c>
      <c r="V97" s="1638">
        <v>1.57</v>
      </c>
      <c r="W97" s="1639">
        <v>1</v>
      </c>
      <c r="X97" s="1638">
        <v>1.3</v>
      </c>
      <c r="Y97" s="1639">
        <v>1</v>
      </c>
      <c r="Z97" s="1637"/>
      <c r="AA97" s="1638">
        <v>84.4</v>
      </c>
      <c r="AB97" s="1639">
        <v>1</v>
      </c>
      <c r="AC97" s="1638">
        <v>60.3</v>
      </c>
      <c r="AD97" s="1639">
        <v>0</v>
      </c>
      <c r="AE97" s="1638">
        <v>94.7</v>
      </c>
      <c r="AF97" s="1639">
        <v>1</v>
      </c>
      <c r="AG97" s="1638">
        <v>82.7</v>
      </c>
      <c r="AH97" s="1639">
        <v>1</v>
      </c>
      <c r="AI97" s="1637"/>
      <c r="AJ97" s="1638">
        <v>5.7000000000000002E-2</v>
      </c>
      <c r="AK97" s="1639">
        <v>1</v>
      </c>
      <c r="AL97" s="1638">
        <v>5.8000000000000003E-2</v>
      </c>
      <c r="AM97" s="1639">
        <v>1</v>
      </c>
      <c r="AN97" s="1638">
        <v>4.9000000000000002E-2</v>
      </c>
      <c r="AO97" s="1639">
        <v>1</v>
      </c>
      <c r="AP97" s="1638">
        <v>3.7999999999999999E-2</v>
      </c>
      <c r="AQ97" s="1639">
        <v>1</v>
      </c>
      <c r="AR97" s="1637"/>
      <c r="AS97" s="1638">
        <v>7.99</v>
      </c>
      <c r="AT97" s="1639">
        <v>1</v>
      </c>
      <c r="AU97" s="1638">
        <v>7.78</v>
      </c>
      <c r="AV97" s="1639">
        <v>1</v>
      </c>
      <c r="AW97" s="1638">
        <v>8.1199999999999992</v>
      </c>
      <c r="AX97" s="1639">
        <v>1</v>
      </c>
      <c r="AY97" s="1638">
        <v>8.1300000000000008</v>
      </c>
      <c r="AZ97" s="1639">
        <v>1</v>
      </c>
      <c r="BA97" s="1637"/>
      <c r="BB97" s="1638">
        <v>43.7</v>
      </c>
      <c r="BC97" s="1639">
        <v>0</v>
      </c>
      <c r="BD97" s="1638">
        <v>5.5</v>
      </c>
      <c r="BE97" s="1639">
        <v>1</v>
      </c>
      <c r="BF97" s="1638">
        <v>6.6</v>
      </c>
      <c r="BG97" s="1639">
        <v>1</v>
      </c>
      <c r="BH97" s="1638">
        <v>72.5</v>
      </c>
      <c r="BI97" s="1639">
        <v>0</v>
      </c>
    </row>
    <row r="98" spans="2:61" ht="12" x14ac:dyDescent="0.2">
      <c r="B98" s="2376"/>
      <c r="C98" s="2376"/>
      <c r="D98" s="1634" t="s">
        <v>5411</v>
      </c>
      <c r="E98" s="1635" t="s">
        <v>5412</v>
      </c>
      <c r="F98" s="1636">
        <v>602652.52525066072</v>
      </c>
      <c r="G98" s="1636">
        <v>1100493.3765315467</v>
      </c>
      <c r="H98" s="1637" t="s">
        <v>928</v>
      </c>
      <c r="I98" s="1637" t="s">
        <v>928</v>
      </c>
      <c r="J98" s="1637" t="s">
        <v>5413</v>
      </c>
      <c r="K98" s="663"/>
      <c r="L98" s="1637">
        <v>20</v>
      </c>
      <c r="M98" s="1637">
        <v>19</v>
      </c>
      <c r="N98" s="1637">
        <v>1</v>
      </c>
      <c r="O98" s="1636">
        <v>95</v>
      </c>
      <c r="P98" s="1637">
        <v>1</v>
      </c>
      <c r="Q98" s="1637"/>
      <c r="R98" s="1638">
        <v>1.3</v>
      </c>
      <c r="S98" s="1639">
        <v>1</v>
      </c>
      <c r="T98" s="1638">
        <v>1.3</v>
      </c>
      <c r="U98" s="1639">
        <v>1</v>
      </c>
      <c r="V98" s="1638">
        <v>1.3</v>
      </c>
      <c r="W98" s="1639">
        <v>1</v>
      </c>
      <c r="X98" s="1638">
        <v>1.3</v>
      </c>
      <c r="Y98" s="1639">
        <v>1</v>
      </c>
      <c r="Z98" s="1637"/>
      <c r="AA98" s="1638">
        <v>86.13</v>
      </c>
      <c r="AB98" s="1639">
        <v>1</v>
      </c>
      <c r="AC98" s="1638">
        <v>68.3</v>
      </c>
      <c r="AD98" s="1639">
        <v>0</v>
      </c>
      <c r="AE98" s="1638">
        <v>77</v>
      </c>
      <c r="AF98" s="1639">
        <v>1</v>
      </c>
      <c r="AG98" s="1638">
        <v>82.6</v>
      </c>
      <c r="AH98" s="1639">
        <v>1</v>
      </c>
      <c r="AI98" s="1637"/>
      <c r="AJ98" s="1638">
        <v>0.03</v>
      </c>
      <c r="AK98" s="1639">
        <v>1</v>
      </c>
      <c r="AL98" s="1638">
        <v>0.03</v>
      </c>
      <c r="AM98" s="1639">
        <v>1</v>
      </c>
      <c r="AN98" s="1638">
        <v>0.03</v>
      </c>
      <c r="AO98" s="1639">
        <v>1</v>
      </c>
      <c r="AP98" s="1638">
        <v>0.03</v>
      </c>
      <c r="AQ98" s="1639">
        <v>1</v>
      </c>
      <c r="AR98" s="1637"/>
      <c r="AS98" s="1638">
        <v>7.98</v>
      </c>
      <c r="AT98" s="1639">
        <v>1</v>
      </c>
      <c r="AU98" s="1638">
        <v>8.07</v>
      </c>
      <c r="AV98" s="1639">
        <v>1</v>
      </c>
      <c r="AW98" s="1638">
        <v>8.1300000000000008</v>
      </c>
      <c r="AX98" s="1639">
        <v>1</v>
      </c>
      <c r="AY98" s="1638">
        <v>8.18</v>
      </c>
      <c r="AZ98" s="1639">
        <v>1</v>
      </c>
      <c r="BA98" s="1637"/>
      <c r="BB98" s="1638">
        <v>13.7</v>
      </c>
      <c r="BC98" s="1639">
        <v>1</v>
      </c>
      <c r="BD98" s="1638">
        <v>5.5</v>
      </c>
      <c r="BE98" s="1639">
        <v>1</v>
      </c>
      <c r="BF98" s="1638">
        <v>5.5</v>
      </c>
      <c r="BG98" s="1639">
        <v>1</v>
      </c>
      <c r="BH98" s="1638">
        <v>7.2</v>
      </c>
      <c r="BI98" s="1639">
        <v>1</v>
      </c>
    </row>
    <row r="99" spans="2:61" ht="12" x14ac:dyDescent="0.2">
      <c r="B99" s="2376"/>
      <c r="C99" s="2376"/>
      <c r="D99" s="1634" t="s">
        <v>5411</v>
      </c>
      <c r="E99" s="1635" t="s">
        <v>5414</v>
      </c>
      <c r="F99" s="1636">
        <v>604923.94574288733</v>
      </c>
      <c r="G99" s="1636">
        <v>1104152.7542006073</v>
      </c>
      <c r="H99" s="1637" t="s">
        <v>928</v>
      </c>
      <c r="I99" s="1637" t="s">
        <v>928</v>
      </c>
      <c r="J99" s="1637" t="s">
        <v>928</v>
      </c>
      <c r="K99" s="663"/>
      <c r="L99" s="1637">
        <v>20</v>
      </c>
      <c r="M99" s="1637">
        <v>11</v>
      </c>
      <c r="N99" s="1637">
        <v>9</v>
      </c>
      <c r="O99" s="1636">
        <v>55.000000000000007</v>
      </c>
      <c r="P99" s="1637">
        <v>0</v>
      </c>
      <c r="Q99" s="1637"/>
      <c r="R99" s="1638">
        <v>1.52</v>
      </c>
      <c r="S99" s="1639">
        <v>1</v>
      </c>
      <c r="T99" s="1638">
        <v>3.93</v>
      </c>
      <c r="U99" s="1639">
        <v>1</v>
      </c>
      <c r="V99" s="1638">
        <v>6.9</v>
      </c>
      <c r="W99" s="1639">
        <v>0</v>
      </c>
      <c r="X99" s="1638">
        <v>3.15</v>
      </c>
      <c r="Y99" s="1639">
        <v>1</v>
      </c>
      <c r="Z99" s="1637"/>
      <c r="AA99" s="1638">
        <v>19.43</v>
      </c>
      <c r="AB99" s="1639">
        <v>0</v>
      </c>
      <c r="AC99" s="1638">
        <v>13</v>
      </c>
      <c r="AD99" s="1639">
        <v>0</v>
      </c>
      <c r="AE99" s="1638">
        <v>14</v>
      </c>
      <c r="AF99" s="1639">
        <v>0</v>
      </c>
      <c r="AG99" s="1638">
        <v>14.8</v>
      </c>
      <c r="AH99" s="1639">
        <v>0</v>
      </c>
      <c r="AI99" s="1637"/>
      <c r="AJ99" s="1638">
        <v>1.004</v>
      </c>
      <c r="AK99" s="1639">
        <v>0</v>
      </c>
      <c r="AL99" s="1638">
        <v>2.5499999999999998</v>
      </c>
      <c r="AM99" s="1639">
        <v>0</v>
      </c>
      <c r="AN99" s="1638">
        <v>5.34</v>
      </c>
      <c r="AO99" s="1639">
        <v>0</v>
      </c>
      <c r="AP99" s="1638">
        <v>1.9890000000000001</v>
      </c>
      <c r="AQ99" s="1639">
        <v>0</v>
      </c>
      <c r="AR99" s="1637"/>
      <c r="AS99" s="1638">
        <v>7.42</v>
      </c>
      <c r="AT99" s="1639">
        <v>1</v>
      </c>
      <c r="AU99" s="1638">
        <v>7.47</v>
      </c>
      <c r="AV99" s="1639">
        <v>1</v>
      </c>
      <c r="AW99" s="1638">
        <v>7.53</v>
      </c>
      <c r="AX99" s="1639">
        <v>1</v>
      </c>
      <c r="AY99" s="1638">
        <v>7.63</v>
      </c>
      <c r="AZ99" s="1639">
        <v>1</v>
      </c>
      <c r="BA99" s="1637"/>
      <c r="BB99" s="1638">
        <v>14.5</v>
      </c>
      <c r="BC99" s="1639">
        <v>1</v>
      </c>
      <c r="BD99" s="1638">
        <v>5.5</v>
      </c>
      <c r="BE99" s="1639">
        <v>1</v>
      </c>
      <c r="BF99" s="1638">
        <v>11.8</v>
      </c>
      <c r="BG99" s="1639">
        <v>1</v>
      </c>
      <c r="BH99" s="1638">
        <v>9.6999999999999993</v>
      </c>
      <c r="BI99" s="1639">
        <v>1</v>
      </c>
    </row>
    <row r="100" spans="2:61" ht="12" x14ac:dyDescent="0.2">
      <c r="B100" s="2376"/>
      <c r="C100" s="2380" t="s">
        <v>5415</v>
      </c>
      <c r="D100" s="1627" t="s">
        <v>5416</v>
      </c>
      <c r="E100" s="1628" t="s">
        <v>5417</v>
      </c>
      <c r="F100" s="1640">
        <v>606552.14130791917</v>
      </c>
      <c r="G100" s="1640">
        <v>1095138.5711386923</v>
      </c>
      <c r="H100" s="1629" t="s">
        <v>928</v>
      </c>
      <c r="I100" s="1629" t="s">
        <v>928</v>
      </c>
      <c r="J100" s="1629" t="s">
        <v>5413</v>
      </c>
      <c r="K100" s="663"/>
      <c r="L100" s="1519">
        <v>20</v>
      </c>
      <c r="M100" s="1519">
        <v>18</v>
      </c>
      <c r="N100" s="1519">
        <v>2</v>
      </c>
      <c r="O100" s="1630">
        <v>90</v>
      </c>
      <c r="P100" s="1519">
        <v>1</v>
      </c>
      <c r="Q100" s="1519"/>
      <c r="R100" s="1631">
        <v>3.46</v>
      </c>
      <c r="S100" s="1632">
        <v>1</v>
      </c>
      <c r="T100" s="1631">
        <v>1.3</v>
      </c>
      <c r="U100" s="1632">
        <v>1</v>
      </c>
      <c r="V100" s="1631">
        <v>1.3</v>
      </c>
      <c r="W100" s="1632">
        <v>1</v>
      </c>
      <c r="X100" s="1631">
        <v>1.53</v>
      </c>
      <c r="Y100" s="1632">
        <v>1</v>
      </c>
      <c r="Z100" s="1519"/>
      <c r="AA100" s="1633">
        <v>78.7</v>
      </c>
      <c r="AB100" s="1632">
        <v>1</v>
      </c>
      <c r="AC100" s="1633">
        <v>89</v>
      </c>
      <c r="AD100" s="1632">
        <v>1</v>
      </c>
      <c r="AE100" s="1633">
        <v>99.3</v>
      </c>
      <c r="AF100" s="1632">
        <v>1</v>
      </c>
      <c r="AG100" s="1633">
        <v>94</v>
      </c>
      <c r="AH100" s="1632">
        <v>1</v>
      </c>
      <c r="AI100" s="1519"/>
      <c r="AJ100" s="1631">
        <v>0.03</v>
      </c>
      <c r="AK100" s="1632">
        <v>1</v>
      </c>
      <c r="AL100" s="1631">
        <v>0.03</v>
      </c>
      <c r="AM100" s="1632">
        <v>1</v>
      </c>
      <c r="AN100" s="1631">
        <v>0.03</v>
      </c>
      <c r="AO100" s="1632">
        <v>1</v>
      </c>
      <c r="AP100" s="1631">
        <v>0.03</v>
      </c>
      <c r="AQ100" s="1632">
        <v>1</v>
      </c>
      <c r="AR100" s="1519"/>
      <c r="AS100" s="1633">
        <v>8.6</v>
      </c>
      <c r="AT100" s="1632">
        <v>0</v>
      </c>
      <c r="AU100" s="1633">
        <v>8.18</v>
      </c>
      <c r="AV100" s="1632">
        <v>1</v>
      </c>
      <c r="AW100" s="1633">
        <v>8.44</v>
      </c>
      <c r="AX100" s="1632">
        <v>1</v>
      </c>
      <c r="AY100" s="1633">
        <v>8.39</v>
      </c>
      <c r="AZ100" s="1632">
        <v>1</v>
      </c>
      <c r="BA100" s="1519"/>
      <c r="BB100" s="1633">
        <v>199</v>
      </c>
      <c r="BC100" s="1632">
        <v>0</v>
      </c>
      <c r="BD100" s="1633">
        <v>5.5</v>
      </c>
      <c r="BE100" s="1632">
        <v>1</v>
      </c>
      <c r="BF100" s="1633">
        <v>5.5</v>
      </c>
      <c r="BG100" s="1632">
        <v>1</v>
      </c>
      <c r="BH100" s="1633">
        <v>5.5</v>
      </c>
      <c r="BI100" s="1632">
        <v>1</v>
      </c>
    </row>
    <row r="101" spans="2:61" ht="12" x14ac:dyDescent="0.2">
      <c r="B101" s="2376"/>
      <c r="C101" s="2381"/>
      <c r="D101" s="1627" t="s">
        <v>5418</v>
      </c>
      <c r="E101" s="1628" t="s">
        <v>5419</v>
      </c>
      <c r="F101" s="1640">
        <v>608827.68570771674</v>
      </c>
      <c r="G101" s="1640">
        <v>1092270.7315434166</v>
      </c>
      <c r="H101" s="1629" t="s">
        <v>928</v>
      </c>
      <c r="I101" s="1629" t="s">
        <v>928</v>
      </c>
      <c r="J101" s="1629" t="s">
        <v>5413</v>
      </c>
      <c r="K101" s="663"/>
      <c r="L101" s="1519">
        <v>20</v>
      </c>
      <c r="M101" s="1519">
        <v>15</v>
      </c>
      <c r="N101" s="1519">
        <v>5</v>
      </c>
      <c r="O101" s="1630">
        <v>75</v>
      </c>
      <c r="P101" s="1519">
        <v>0</v>
      </c>
      <c r="Q101" s="1519"/>
      <c r="R101" s="1631">
        <v>5.35</v>
      </c>
      <c r="S101" s="1632">
        <v>1</v>
      </c>
      <c r="T101" s="1631">
        <v>1.3</v>
      </c>
      <c r="U101" s="1632">
        <v>1</v>
      </c>
      <c r="V101" s="1631">
        <v>1.58</v>
      </c>
      <c r="W101" s="1632">
        <v>1</v>
      </c>
      <c r="X101" s="1631">
        <v>1.3</v>
      </c>
      <c r="Y101" s="1632">
        <v>1</v>
      </c>
      <c r="Z101" s="1519"/>
      <c r="AA101" s="1633">
        <v>79.03</v>
      </c>
      <c r="AB101" s="1632">
        <v>1</v>
      </c>
      <c r="AC101" s="1633">
        <v>101.4</v>
      </c>
      <c r="AD101" s="1632">
        <v>1</v>
      </c>
      <c r="AE101" s="1633">
        <v>102.7</v>
      </c>
      <c r="AF101" s="1632">
        <v>1</v>
      </c>
      <c r="AG101" s="1633">
        <v>105.4</v>
      </c>
      <c r="AH101" s="1632">
        <v>1</v>
      </c>
      <c r="AI101" s="1519"/>
      <c r="AJ101" s="1631">
        <v>6.5000000000000002E-2</v>
      </c>
      <c r="AK101" s="1632">
        <v>1</v>
      </c>
      <c r="AL101" s="1631">
        <v>0.03</v>
      </c>
      <c r="AM101" s="1632">
        <v>1</v>
      </c>
      <c r="AN101" s="1631">
        <v>0.03</v>
      </c>
      <c r="AO101" s="1632">
        <v>1</v>
      </c>
      <c r="AP101" s="1631">
        <v>0.03</v>
      </c>
      <c r="AQ101" s="1632">
        <v>1</v>
      </c>
      <c r="AR101" s="1519"/>
      <c r="AS101" s="1633">
        <v>8.0299999999999994</v>
      </c>
      <c r="AT101" s="1632">
        <v>1</v>
      </c>
      <c r="AU101" s="1633">
        <v>8.36</v>
      </c>
      <c r="AV101" s="1632">
        <v>1</v>
      </c>
      <c r="AW101" s="1633">
        <v>8.5299999999999994</v>
      </c>
      <c r="AX101" s="1632">
        <v>0</v>
      </c>
      <c r="AY101" s="1633">
        <v>8.65</v>
      </c>
      <c r="AZ101" s="1632">
        <v>0</v>
      </c>
      <c r="BA101" s="1519"/>
      <c r="BB101" s="1633">
        <v>131.69999999999999</v>
      </c>
      <c r="BC101" s="1632">
        <v>0</v>
      </c>
      <c r="BD101" s="1633">
        <v>82.6</v>
      </c>
      <c r="BE101" s="1632">
        <v>0</v>
      </c>
      <c r="BF101" s="1633">
        <v>215</v>
      </c>
      <c r="BG101" s="1632">
        <v>0</v>
      </c>
      <c r="BH101" s="1633">
        <v>8.4</v>
      </c>
      <c r="BI101" s="1632">
        <v>1</v>
      </c>
    </row>
    <row r="102" spans="2:61" ht="12" x14ac:dyDescent="0.2">
      <c r="B102" s="2376"/>
      <c r="C102" s="2381"/>
      <c r="D102" s="1627" t="s">
        <v>5418</v>
      </c>
      <c r="E102" s="1628" t="s">
        <v>5420</v>
      </c>
      <c r="F102" s="1640">
        <v>611005.1219393136</v>
      </c>
      <c r="G102" s="1640">
        <v>1094210.1141867936</v>
      </c>
      <c r="H102" s="1629" t="s">
        <v>928</v>
      </c>
      <c r="I102" s="1629" t="s">
        <v>928</v>
      </c>
      <c r="J102" s="1629" t="s">
        <v>5413</v>
      </c>
      <c r="K102" s="663"/>
      <c r="L102" s="1519">
        <v>20</v>
      </c>
      <c r="M102" s="1519">
        <v>16</v>
      </c>
      <c r="N102" s="1519">
        <v>4</v>
      </c>
      <c r="O102" s="1630">
        <v>80</v>
      </c>
      <c r="P102" s="1519">
        <v>1</v>
      </c>
      <c r="Q102" s="1519"/>
      <c r="R102" s="1631">
        <v>3.16</v>
      </c>
      <c r="S102" s="1632">
        <v>1</v>
      </c>
      <c r="T102" s="1631">
        <v>1.3</v>
      </c>
      <c r="U102" s="1632">
        <v>1</v>
      </c>
      <c r="V102" s="1631">
        <v>2.85</v>
      </c>
      <c r="W102" s="1632">
        <v>1</v>
      </c>
      <c r="X102" s="1631">
        <v>1.57</v>
      </c>
      <c r="Y102" s="1632">
        <v>1</v>
      </c>
      <c r="Z102" s="1519"/>
      <c r="AA102" s="1633">
        <v>56.17</v>
      </c>
      <c r="AB102" s="1632">
        <v>0</v>
      </c>
      <c r="AC102" s="1633">
        <v>77.3</v>
      </c>
      <c r="AD102" s="1632">
        <v>1</v>
      </c>
      <c r="AE102" s="1633">
        <v>48</v>
      </c>
      <c r="AF102" s="1632">
        <v>0</v>
      </c>
      <c r="AG102" s="1633">
        <v>77.599999999999994</v>
      </c>
      <c r="AH102" s="1632">
        <v>1</v>
      </c>
      <c r="AI102" s="1519"/>
      <c r="AJ102" s="1631">
        <v>0.03</v>
      </c>
      <c r="AK102" s="1632">
        <v>1</v>
      </c>
      <c r="AL102" s="1631">
        <v>0.03</v>
      </c>
      <c r="AM102" s="1632">
        <v>1</v>
      </c>
      <c r="AN102" s="1631">
        <v>0.03</v>
      </c>
      <c r="AO102" s="1632">
        <v>1</v>
      </c>
      <c r="AP102" s="1631">
        <v>0.03</v>
      </c>
      <c r="AQ102" s="1632">
        <v>1</v>
      </c>
      <c r="AR102" s="1519"/>
      <c r="AS102" s="1633">
        <v>7.63</v>
      </c>
      <c r="AT102" s="1632">
        <v>1</v>
      </c>
      <c r="AU102" s="1633">
        <v>8.02</v>
      </c>
      <c r="AV102" s="1632">
        <v>1</v>
      </c>
      <c r="AW102" s="1633">
        <v>8.4</v>
      </c>
      <c r="AX102" s="1632">
        <v>1</v>
      </c>
      <c r="AY102" s="1633">
        <v>8.32</v>
      </c>
      <c r="AZ102" s="1632">
        <v>1</v>
      </c>
      <c r="BA102" s="1519"/>
      <c r="BB102" s="1633">
        <v>177.3</v>
      </c>
      <c r="BC102" s="1632">
        <v>0</v>
      </c>
      <c r="BD102" s="1633">
        <v>5.5</v>
      </c>
      <c r="BE102" s="1632">
        <v>1</v>
      </c>
      <c r="BF102" s="1633">
        <v>6</v>
      </c>
      <c r="BG102" s="1632">
        <v>1</v>
      </c>
      <c r="BH102" s="1633">
        <v>27</v>
      </c>
      <c r="BI102" s="1632">
        <v>0</v>
      </c>
    </row>
    <row r="103" spans="2:61" ht="12" x14ac:dyDescent="0.2">
      <c r="B103" s="2376"/>
      <c r="C103" s="2381"/>
      <c r="D103" s="1627" t="s">
        <v>5421</v>
      </c>
      <c r="E103" s="1628" t="s">
        <v>5422</v>
      </c>
      <c r="F103" s="1640">
        <v>615309.394813983</v>
      </c>
      <c r="G103" s="1640">
        <v>1089459.641124723</v>
      </c>
      <c r="H103" s="1629" t="s">
        <v>928</v>
      </c>
      <c r="I103" s="1629" t="s">
        <v>928</v>
      </c>
      <c r="J103" s="1629" t="s">
        <v>5413</v>
      </c>
      <c r="K103" s="663"/>
      <c r="L103" s="1519">
        <v>20</v>
      </c>
      <c r="M103" s="1519">
        <v>13</v>
      </c>
      <c r="N103" s="1519">
        <v>7</v>
      </c>
      <c r="O103" s="1630">
        <v>65</v>
      </c>
      <c r="P103" s="1519">
        <v>0</v>
      </c>
      <c r="Q103" s="1519"/>
      <c r="R103" s="1631">
        <v>6.44</v>
      </c>
      <c r="S103" s="1632">
        <v>0</v>
      </c>
      <c r="T103" s="1631">
        <v>2.04</v>
      </c>
      <c r="U103" s="1632">
        <v>1</v>
      </c>
      <c r="V103" s="1631">
        <v>3.53</v>
      </c>
      <c r="W103" s="1632">
        <v>1</v>
      </c>
      <c r="X103" s="1631">
        <v>3.88</v>
      </c>
      <c r="Y103" s="1632">
        <v>1</v>
      </c>
      <c r="Z103" s="1519"/>
      <c r="AA103" s="1633">
        <v>30.53</v>
      </c>
      <c r="AB103" s="1632">
        <v>0</v>
      </c>
      <c r="AC103" s="1633">
        <v>52.6</v>
      </c>
      <c r="AD103" s="1632">
        <v>0</v>
      </c>
      <c r="AE103" s="1633">
        <v>54</v>
      </c>
      <c r="AF103" s="1632">
        <v>0</v>
      </c>
      <c r="AG103" s="1633">
        <v>17.399999999999999</v>
      </c>
      <c r="AH103" s="1632">
        <v>0</v>
      </c>
      <c r="AI103" s="1519"/>
      <c r="AJ103" s="1631">
        <v>9.8000000000000004E-2</v>
      </c>
      <c r="AK103" s="1632">
        <v>1</v>
      </c>
      <c r="AL103" s="1631">
        <v>0.03</v>
      </c>
      <c r="AM103" s="1632">
        <v>1</v>
      </c>
      <c r="AN103" s="1631">
        <v>7.6999999999999999E-2</v>
      </c>
      <c r="AO103" s="1632">
        <v>1</v>
      </c>
      <c r="AP103" s="1631">
        <v>0.115</v>
      </c>
      <c r="AQ103" s="1632">
        <v>1</v>
      </c>
      <c r="AR103" s="1519"/>
      <c r="AS103" s="1633">
        <v>6.89</v>
      </c>
      <c r="AT103" s="1632">
        <v>1</v>
      </c>
      <c r="AU103" s="1633">
        <v>7.15</v>
      </c>
      <c r="AV103" s="1632">
        <v>1</v>
      </c>
      <c r="AW103" s="1633">
        <v>7.54</v>
      </c>
      <c r="AX103" s="1632">
        <v>1</v>
      </c>
      <c r="AY103" s="1633">
        <v>7.12</v>
      </c>
      <c r="AZ103" s="1632">
        <v>1</v>
      </c>
      <c r="BA103" s="1519"/>
      <c r="BB103" s="1633">
        <v>31.3</v>
      </c>
      <c r="BC103" s="1632">
        <v>0</v>
      </c>
      <c r="BD103" s="1633">
        <v>5.5</v>
      </c>
      <c r="BE103" s="1632">
        <v>1</v>
      </c>
      <c r="BF103" s="1633">
        <v>16.5</v>
      </c>
      <c r="BG103" s="1632">
        <v>1</v>
      </c>
      <c r="BH103" s="1633">
        <v>83.5</v>
      </c>
      <c r="BI103" s="1632">
        <v>0</v>
      </c>
    </row>
    <row r="104" spans="2:61" ht="12" x14ac:dyDescent="0.2">
      <c r="B104" s="2376"/>
      <c r="C104" s="2383" t="s">
        <v>5399</v>
      </c>
      <c r="D104" s="1641" t="s">
        <v>5423</v>
      </c>
      <c r="E104" s="1642" t="s">
        <v>5424</v>
      </c>
      <c r="F104" s="1643">
        <v>584311</v>
      </c>
      <c r="G104" s="1643">
        <v>1119663</v>
      </c>
      <c r="H104" s="1644" t="s">
        <v>928</v>
      </c>
      <c r="I104" s="1644" t="s">
        <v>5399</v>
      </c>
      <c r="J104" s="1644" t="s">
        <v>5399</v>
      </c>
      <c r="K104" s="1644"/>
      <c r="L104" s="1644">
        <v>20</v>
      </c>
      <c r="M104" s="1644">
        <v>15</v>
      </c>
      <c r="N104" s="1644">
        <v>5</v>
      </c>
      <c r="O104" s="1643">
        <v>75</v>
      </c>
      <c r="P104" s="1644">
        <v>0</v>
      </c>
      <c r="Q104" s="1644"/>
      <c r="R104" s="1645">
        <v>3</v>
      </c>
      <c r="S104" s="1646">
        <v>1</v>
      </c>
      <c r="T104" s="1645">
        <v>23</v>
      </c>
      <c r="U104" s="1646">
        <v>0</v>
      </c>
      <c r="V104" s="1645">
        <v>1</v>
      </c>
      <c r="W104" s="1646">
        <v>1</v>
      </c>
      <c r="X104" s="1645">
        <v>10</v>
      </c>
      <c r="Y104" s="1646">
        <v>0</v>
      </c>
      <c r="Z104" s="1644"/>
      <c r="AA104" s="1645">
        <v>94.8</v>
      </c>
      <c r="AB104" s="1646">
        <v>1</v>
      </c>
      <c r="AC104" s="1645">
        <v>92.8</v>
      </c>
      <c r="AD104" s="1646">
        <v>1</v>
      </c>
      <c r="AE104" s="1645">
        <v>95.6</v>
      </c>
      <c r="AF104" s="1646">
        <v>1</v>
      </c>
      <c r="AG104" s="1645">
        <v>97.3</v>
      </c>
      <c r="AH104" s="1646">
        <v>1</v>
      </c>
      <c r="AI104" s="1644"/>
      <c r="AJ104" s="1645">
        <v>0.80200000000000005</v>
      </c>
      <c r="AK104" s="1646">
        <v>1</v>
      </c>
      <c r="AL104" s="1645">
        <v>0.26700000000000002</v>
      </c>
      <c r="AM104" s="1646">
        <v>1</v>
      </c>
      <c r="AN104" s="1645">
        <v>0.254</v>
      </c>
      <c r="AO104" s="1646">
        <v>1</v>
      </c>
      <c r="AP104" s="1645">
        <v>0.83899999999999997</v>
      </c>
      <c r="AQ104" s="1646">
        <v>1</v>
      </c>
      <c r="AR104" s="1644"/>
      <c r="AS104" s="1645">
        <v>7.8</v>
      </c>
      <c r="AT104" s="1646">
        <v>1</v>
      </c>
      <c r="AU104" s="1645">
        <v>7.6</v>
      </c>
      <c r="AV104" s="1646">
        <v>1</v>
      </c>
      <c r="AW104" s="1645">
        <v>7.7</v>
      </c>
      <c r="AX104" s="1646">
        <v>1</v>
      </c>
      <c r="AY104" s="1645">
        <v>7.4</v>
      </c>
      <c r="AZ104" s="1646">
        <v>1</v>
      </c>
      <c r="BA104" s="1644"/>
      <c r="BB104" s="1645">
        <v>96.3</v>
      </c>
      <c r="BC104" s="1646">
        <v>0</v>
      </c>
      <c r="BD104" s="1645">
        <v>63.96</v>
      </c>
      <c r="BE104" s="1646">
        <v>0</v>
      </c>
      <c r="BF104" s="1645">
        <v>15.4</v>
      </c>
      <c r="BG104" s="1646">
        <v>1</v>
      </c>
      <c r="BH104" s="1645">
        <v>410.08</v>
      </c>
      <c r="BI104" s="1646">
        <v>0</v>
      </c>
    </row>
    <row r="105" spans="2:61" ht="12" x14ac:dyDescent="0.2">
      <c r="B105" s="2376"/>
      <c r="C105" s="2376"/>
      <c r="D105" s="1641" t="s">
        <v>5423</v>
      </c>
      <c r="E105" s="1642" t="s">
        <v>5425</v>
      </c>
      <c r="F105" s="1643">
        <v>587660</v>
      </c>
      <c r="G105" s="1643">
        <v>1119040</v>
      </c>
      <c r="H105" s="1644" t="s">
        <v>928</v>
      </c>
      <c r="I105" s="1644" t="s">
        <v>5399</v>
      </c>
      <c r="J105" s="1644" t="s">
        <v>5399</v>
      </c>
      <c r="K105" s="1644"/>
      <c r="L105" s="1644">
        <v>20</v>
      </c>
      <c r="M105" s="1644">
        <v>16</v>
      </c>
      <c r="N105" s="1644">
        <v>4</v>
      </c>
      <c r="O105" s="1643">
        <v>80</v>
      </c>
      <c r="P105" s="1644">
        <v>1</v>
      </c>
      <c r="Q105" s="1644"/>
      <c r="R105" s="1645">
        <v>5</v>
      </c>
      <c r="S105" s="1646">
        <v>1</v>
      </c>
      <c r="T105" s="1645">
        <v>7</v>
      </c>
      <c r="U105" s="1646">
        <v>0</v>
      </c>
      <c r="V105" s="1645">
        <v>1</v>
      </c>
      <c r="W105" s="1646">
        <v>1</v>
      </c>
      <c r="X105" s="1645">
        <v>50</v>
      </c>
      <c r="Y105" s="1646">
        <v>0</v>
      </c>
      <c r="Z105" s="1644"/>
      <c r="AA105" s="1645">
        <v>93</v>
      </c>
      <c r="AB105" s="1646">
        <v>1</v>
      </c>
      <c r="AC105" s="1645">
        <v>93.8</v>
      </c>
      <c r="AD105" s="1646">
        <v>1</v>
      </c>
      <c r="AE105" s="1645">
        <v>94.5</v>
      </c>
      <c r="AF105" s="1646">
        <v>1</v>
      </c>
      <c r="AG105" s="1645">
        <v>96.2</v>
      </c>
      <c r="AH105" s="1646">
        <v>1</v>
      </c>
      <c r="AI105" s="1644"/>
      <c r="AJ105" s="1645">
        <v>6.0999999999999999E-2</v>
      </c>
      <c r="AK105" s="1646">
        <v>1</v>
      </c>
      <c r="AL105" s="1645">
        <v>4.1000000000000002E-2</v>
      </c>
      <c r="AM105" s="1646">
        <v>1</v>
      </c>
      <c r="AN105" s="1645">
        <v>0.26500000000000001</v>
      </c>
      <c r="AO105" s="1646">
        <v>1</v>
      </c>
      <c r="AP105" s="1645">
        <v>0.84299999999999997</v>
      </c>
      <c r="AQ105" s="1646">
        <v>1</v>
      </c>
      <c r="AR105" s="1644"/>
      <c r="AS105" s="1645">
        <v>7</v>
      </c>
      <c r="AT105" s="1646">
        <v>1</v>
      </c>
      <c r="AU105" s="1645">
        <v>7.1</v>
      </c>
      <c r="AV105" s="1646">
        <v>1</v>
      </c>
      <c r="AW105" s="1645">
        <v>7.6</v>
      </c>
      <c r="AX105" s="1646">
        <v>1</v>
      </c>
      <c r="AY105" s="1645">
        <v>7.2</v>
      </c>
      <c r="AZ105" s="1646">
        <v>1</v>
      </c>
      <c r="BA105" s="1644"/>
      <c r="BB105" s="1645">
        <v>19.940000000000001</v>
      </c>
      <c r="BC105" s="1646">
        <v>1</v>
      </c>
      <c r="BD105" s="1645">
        <v>13.7</v>
      </c>
      <c r="BE105" s="1646">
        <v>1</v>
      </c>
      <c r="BF105" s="1645">
        <v>75.64</v>
      </c>
      <c r="BG105" s="1646">
        <v>0</v>
      </c>
      <c r="BH105" s="1645">
        <v>1000</v>
      </c>
      <c r="BI105" s="1646">
        <v>0</v>
      </c>
    </row>
    <row r="106" spans="2:61" ht="12" x14ac:dyDescent="0.2">
      <c r="B106" s="2376"/>
      <c r="C106" s="2376"/>
      <c r="D106" s="1641" t="s">
        <v>5423</v>
      </c>
      <c r="E106" s="1642" t="s">
        <v>5426</v>
      </c>
      <c r="F106" s="1643">
        <v>579394</v>
      </c>
      <c r="G106" s="1643">
        <v>1114132</v>
      </c>
      <c r="H106" s="1644" t="s">
        <v>928</v>
      </c>
      <c r="I106" s="1644" t="s">
        <v>5399</v>
      </c>
      <c r="J106" s="1644" t="s">
        <v>5399</v>
      </c>
      <c r="K106" s="1644"/>
      <c r="L106" s="1644">
        <v>20</v>
      </c>
      <c r="M106" s="1644">
        <v>15</v>
      </c>
      <c r="N106" s="1644">
        <v>5</v>
      </c>
      <c r="O106" s="1643">
        <v>75</v>
      </c>
      <c r="P106" s="1644">
        <v>0</v>
      </c>
      <c r="Q106" s="1644"/>
      <c r="R106" s="1645">
        <v>3</v>
      </c>
      <c r="S106" s="1646">
        <v>1</v>
      </c>
      <c r="T106" s="1645">
        <v>7</v>
      </c>
      <c r="U106" s="1646">
        <v>0</v>
      </c>
      <c r="V106" s="1645">
        <v>1</v>
      </c>
      <c r="W106" s="1646">
        <v>1</v>
      </c>
      <c r="X106" s="1645">
        <v>10</v>
      </c>
      <c r="Y106" s="1646">
        <v>0</v>
      </c>
      <c r="Z106" s="1644"/>
      <c r="AA106" s="1645">
        <v>101</v>
      </c>
      <c r="AB106" s="1646">
        <v>1</v>
      </c>
      <c r="AC106" s="1645">
        <v>94.2</v>
      </c>
      <c r="AD106" s="1646">
        <v>1</v>
      </c>
      <c r="AE106" s="1645">
        <v>96.3</v>
      </c>
      <c r="AF106" s="1646">
        <v>1</v>
      </c>
      <c r="AG106" s="1645">
        <v>99.6</v>
      </c>
      <c r="AH106" s="1646">
        <v>1</v>
      </c>
      <c r="AI106" s="1644"/>
      <c r="AJ106" s="1645">
        <v>8.2000000000000003E-2</v>
      </c>
      <c r="AK106" s="1646">
        <v>1</v>
      </c>
      <c r="AL106" s="1645">
        <v>0.249</v>
      </c>
      <c r="AM106" s="1646">
        <v>1</v>
      </c>
      <c r="AN106" s="1645">
        <v>0.22500000000000001</v>
      </c>
      <c r="AO106" s="1646">
        <v>1</v>
      </c>
      <c r="AP106" s="1645">
        <v>0.84499999999999997</v>
      </c>
      <c r="AQ106" s="1646">
        <v>1</v>
      </c>
      <c r="AR106" s="1644"/>
      <c r="AS106" s="1645">
        <v>7.4</v>
      </c>
      <c r="AT106" s="1646">
        <v>1</v>
      </c>
      <c r="AU106" s="1645">
        <v>7.7</v>
      </c>
      <c r="AV106" s="1646">
        <v>1</v>
      </c>
      <c r="AW106" s="1645">
        <v>8</v>
      </c>
      <c r="AX106" s="1646">
        <v>1</v>
      </c>
      <c r="AY106" s="1645">
        <v>7.4</v>
      </c>
      <c r="AZ106" s="1646">
        <v>1</v>
      </c>
      <c r="BA106" s="1644"/>
      <c r="BB106" s="1645">
        <v>24.68</v>
      </c>
      <c r="BC106" s="1646">
        <v>1</v>
      </c>
      <c r="BD106" s="1645">
        <v>56.88</v>
      </c>
      <c r="BE106" s="1646">
        <v>0</v>
      </c>
      <c r="BF106" s="1645">
        <v>44.32</v>
      </c>
      <c r="BG106" s="1646">
        <v>0</v>
      </c>
      <c r="BH106" s="1645">
        <v>224.16</v>
      </c>
      <c r="BI106" s="1646">
        <v>0</v>
      </c>
    </row>
    <row r="107" spans="2:61" ht="12" x14ac:dyDescent="0.2">
      <c r="B107" s="2376"/>
      <c r="C107" s="2376"/>
      <c r="D107" s="1641" t="s">
        <v>5427</v>
      </c>
      <c r="E107" s="1642" t="s">
        <v>5428</v>
      </c>
      <c r="F107" s="1643">
        <v>568897</v>
      </c>
      <c r="G107" s="1643">
        <v>1112449</v>
      </c>
      <c r="H107" s="1644" t="s">
        <v>928</v>
      </c>
      <c r="I107" s="1644" t="s">
        <v>5399</v>
      </c>
      <c r="J107" s="1644" t="s">
        <v>5400</v>
      </c>
      <c r="K107" s="1644"/>
      <c r="L107" s="1644">
        <v>20</v>
      </c>
      <c r="M107" s="1644">
        <v>17</v>
      </c>
      <c r="N107" s="1644">
        <v>3</v>
      </c>
      <c r="O107" s="1643">
        <v>85</v>
      </c>
      <c r="P107" s="1644">
        <v>1</v>
      </c>
      <c r="Q107" s="1644"/>
      <c r="R107" s="1645">
        <v>0.1</v>
      </c>
      <c r="S107" s="1646">
        <v>1</v>
      </c>
      <c r="T107" s="1645">
        <v>6</v>
      </c>
      <c r="U107" s="1646">
        <v>1</v>
      </c>
      <c r="V107" s="1645">
        <v>10</v>
      </c>
      <c r="W107" s="1646">
        <v>0</v>
      </c>
      <c r="X107" s="1645">
        <v>0.1</v>
      </c>
      <c r="Y107" s="1646">
        <v>1</v>
      </c>
      <c r="Z107" s="1644"/>
      <c r="AA107" s="1645">
        <v>96.5</v>
      </c>
      <c r="AB107" s="1646">
        <v>1</v>
      </c>
      <c r="AC107" s="1645">
        <v>107</v>
      </c>
      <c r="AD107" s="1646">
        <v>1</v>
      </c>
      <c r="AE107" s="1645">
        <v>130</v>
      </c>
      <c r="AF107" s="1646">
        <v>0</v>
      </c>
      <c r="AG107" s="1645">
        <v>110</v>
      </c>
      <c r="AH107" s="1646">
        <v>1</v>
      </c>
      <c r="AI107" s="1644"/>
      <c r="AJ107" s="1645">
        <v>0.84</v>
      </c>
      <c r="AK107" s="1646">
        <v>1</v>
      </c>
      <c r="AL107" s="1645">
        <v>0.20499999999999999</v>
      </c>
      <c r="AM107" s="1646">
        <v>1</v>
      </c>
      <c r="AN107" s="1645">
        <v>8.4000000000000005E-2</v>
      </c>
      <c r="AO107" s="1646">
        <v>1</v>
      </c>
      <c r="AP107" s="1645">
        <v>0.80600000000000005</v>
      </c>
      <c r="AQ107" s="1646">
        <v>1</v>
      </c>
      <c r="AR107" s="1644"/>
      <c r="AS107" s="1645">
        <v>8</v>
      </c>
      <c r="AT107" s="1646">
        <v>1</v>
      </c>
      <c r="AU107" s="1645">
        <v>7.9</v>
      </c>
      <c r="AV107" s="1646">
        <v>1</v>
      </c>
      <c r="AW107" s="1645">
        <v>8.6999999999999993</v>
      </c>
      <c r="AX107" s="1646">
        <v>0</v>
      </c>
      <c r="AY107" s="1645">
        <v>7.6</v>
      </c>
      <c r="AZ107" s="1646">
        <v>1</v>
      </c>
      <c r="BA107" s="1644"/>
      <c r="BB107" s="1645">
        <v>15.4</v>
      </c>
      <c r="BC107" s="1646">
        <v>1</v>
      </c>
      <c r="BD107" s="1645">
        <v>17.600000000000001</v>
      </c>
      <c r="BE107" s="1646">
        <v>1</v>
      </c>
      <c r="BF107" s="1645">
        <v>0.02</v>
      </c>
      <c r="BG107" s="1646">
        <v>1</v>
      </c>
      <c r="BH107" s="1645">
        <v>16.440000000000001</v>
      </c>
      <c r="BI107" s="1646">
        <v>1</v>
      </c>
    </row>
    <row r="108" spans="2:61" ht="12" x14ac:dyDescent="0.2">
      <c r="B108" s="2376"/>
      <c r="C108" s="2376"/>
      <c r="D108" s="1641" t="s">
        <v>5429</v>
      </c>
      <c r="E108" s="1642" t="s">
        <v>5430</v>
      </c>
      <c r="F108" s="1643">
        <v>576526</v>
      </c>
      <c r="G108" s="1643">
        <v>1105216</v>
      </c>
      <c r="H108" s="1644" t="s">
        <v>928</v>
      </c>
      <c r="I108" s="1644" t="s">
        <v>5399</v>
      </c>
      <c r="J108" s="1644" t="s">
        <v>5399</v>
      </c>
      <c r="K108" s="1644"/>
      <c r="L108" s="1644">
        <v>20</v>
      </c>
      <c r="M108" s="1644">
        <v>16</v>
      </c>
      <c r="N108" s="1644">
        <v>4</v>
      </c>
      <c r="O108" s="1643">
        <v>80</v>
      </c>
      <c r="P108" s="1644">
        <v>1</v>
      </c>
      <c r="Q108" s="1644"/>
      <c r="R108" s="1645">
        <v>0</v>
      </c>
      <c r="S108" s="1646">
        <v>1</v>
      </c>
      <c r="T108" s="1645">
        <v>3</v>
      </c>
      <c r="U108" s="1646">
        <v>1</v>
      </c>
      <c r="V108" s="1645">
        <v>23</v>
      </c>
      <c r="W108" s="1646">
        <v>0</v>
      </c>
      <c r="X108" s="1645">
        <v>1.8</v>
      </c>
      <c r="Y108" s="1646">
        <v>1</v>
      </c>
      <c r="Z108" s="1644"/>
      <c r="AA108" s="1645">
        <v>102</v>
      </c>
      <c r="AB108" s="1646">
        <v>1</v>
      </c>
      <c r="AC108" s="1645">
        <v>106</v>
      </c>
      <c r="AD108" s="1646">
        <v>1</v>
      </c>
      <c r="AE108" s="1645">
        <v>113</v>
      </c>
      <c r="AF108" s="1646">
        <v>1</v>
      </c>
      <c r="AG108" s="1645">
        <v>102</v>
      </c>
      <c r="AH108" s="1646">
        <v>1</v>
      </c>
      <c r="AI108" s="1644"/>
      <c r="AJ108" s="1645">
        <v>0.66200000000000003</v>
      </c>
      <c r="AK108" s="1646">
        <v>1</v>
      </c>
      <c r="AL108" s="1645">
        <v>0.26100000000000001</v>
      </c>
      <c r="AM108" s="1646">
        <v>1</v>
      </c>
      <c r="AN108" s="1645">
        <v>0.17</v>
      </c>
      <c r="AO108" s="1646">
        <v>1</v>
      </c>
      <c r="AP108" s="1645">
        <v>1.232</v>
      </c>
      <c r="AQ108" s="1646">
        <v>0</v>
      </c>
      <c r="AR108" s="1644"/>
      <c r="AS108" s="1645">
        <v>7.9</v>
      </c>
      <c r="AT108" s="1646">
        <v>1</v>
      </c>
      <c r="AU108" s="1645">
        <v>7.5</v>
      </c>
      <c r="AV108" s="1646">
        <v>1</v>
      </c>
      <c r="AW108" s="1645">
        <v>8.5</v>
      </c>
      <c r="AX108" s="1646">
        <v>1</v>
      </c>
      <c r="AY108" s="1645">
        <v>7.7</v>
      </c>
      <c r="AZ108" s="1646">
        <v>1</v>
      </c>
      <c r="BA108" s="1644"/>
      <c r="BB108" s="1645">
        <v>81.540000000000006</v>
      </c>
      <c r="BC108" s="1646">
        <v>0</v>
      </c>
      <c r="BD108" s="1645">
        <v>18.600000000000001</v>
      </c>
      <c r="BE108" s="1646">
        <v>1</v>
      </c>
      <c r="BF108" s="1645">
        <v>6.82</v>
      </c>
      <c r="BG108" s="1646">
        <v>1</v>
      </c>
      <c r="BH108" s="1645">
        <v>396.28</v>
      </c>
      <c r="BI108" s="1646">
        <v>0</v>
      </c>
    </row>
    <row r="109" spans="2:61" ht="12" x14ac:dyDescent="0.2">
      <c r="B109" s="2376"/>
      <c r="C109" s="2376"/>
      <c r="D109" s="1641" t="s">
        <v>5429</v>
      </c>
      <c r="E109" s="1642" t="s">
        <v>5431</v>
      </c>
      <c r="F109" s="1643">
        <v>572276</v>
      </c>
      <c r="G109" s="1643">
        <v>1101262</v>
      </c>
      <c r="H109" s="1644" t="s">
        <v>928</v>
      </c>
      <c r="I109" s="1644" t="s">
        <v>5399</v>
      </c>
      <c r="J109" s="1644" t="s">
        <v>5399</v>
      </c>
      <c r="K109" s="1644"/>
      <c r="L109" s="1644">
        <v>15</v>
      </c>
      <c r="M109" s="1644">
        <v>13</v>
      </c>
      <c r="N109" s="1644">
        <v>2</v>
      </c>
      <c r="O109" s="1643">
        <v>86.666666666666671</v>
      </c>
      <c r="P109" s="1644">
        <v>1</v>
      </c>
      <c r="Q109" s="1644"/>
      <c r="R109" s="1645">
        <v>0</v>
      </c>
      <c r="S109" s="1646">
        <v>1</v>
      </c>
      <c r="T109" s="1645">
        <v>0.1</v>
      </c>
      <c r="U109" s="1646">
        <v>1</v>
      </c>
      <c r="V109" s="1645">
        <v>28</v>
      </c>
      <c r="W109" s="1646">
        <v>0</v>
      </c>
      <c r="X109" s="1645"/>
      <c r="Y109" s="1646"/>
      <c r="Z109" s="1644"/>
      <c r="AA109" s="1645">
        <v>101</v>
      </c>
      <c r="AB109" s="1646">
        <v>1</v>
      </c>
      <c r="AC109" s="1645">
        <v>106</v>
      </c>
      <c r="AD109" s="1646">
        <v>1</v>
      </c>
      <c r="AE109" s="1645">
        <v>111</v>
      </c>
      <c r="AF109" s="1646">
        <v>1</v>
      </c>
      <c r="AG109" s="1645"/>
      <c r="AH109" s="1646"/>
      <c r="AI109" s="1644"/>
      <c r="AJ109" s="1645">
        <v>9.1999999999999998E-2</v>
      </c>
      <c r="AK109" s="1646">
        <v>1</v>
      </c>
      <c r="AL109" s="1645">
        <v>0.124</v>
      </c>
      <c r="AM109" s="1646">
        <v>1</v>
      </c>
      <c r="AN109" s="1645">
        <v>0.19700000000000001</v>
      </c>
      <c r="AO109" s="1646">
        <v>1</v>
      </c>
      <c r="AP109" s="1645"/>
      <c r="AQ109" s="1646"/>
      <c r="AR109" s="1644"/>
      <c r="AS109" s="1645">
        <v>7.8</v>
      </c>
      <c r="AT109" s="1646">
        <v>1</v>
      </c>
      <c r="AU109" s="1645">
        <v>7.3</v>
      </c>
      <c r="AV109" s="1646">
        <v>1</v>
      </c>
      <c r="AW109" s="1645">
        <v>8.4</v>
      </c>
      <c r="AX109" s="1646">
        <v>1</v>
      </c>
      <c r="AY109" s="1645"/>
      <c r="AZ109" s="1646"/>
      <c r="BA109" s="1644"/>
      <c r="BB109" s="1645">
        <v>35.619999999999997</v>
      </c>
      <c r="BC109" s="1646">
        <v>0</v>
      </c>
      <c r="BD109" s="1645">
        <v>23.34</v>
      </c>
      <c r="BE109" s="1646">
        <v>1</v>
      </c>
      <c r="BF109" s="1645">
        <v>1.06</v>
      </c>
      <c r="BG109" s="1646">
        <v>1</v>
      </c>
      <c r="BH109" s="1645"/>
      <c r="BI109" s="1646"/>
    </row>
    <row r="110" spans="2:61" ht="12" x14ac:dyDescent="0.2">
      <c r="B110" s="2376"/>
      <c r="C110" s="2376"/>
      <c r="D110" s="1641" t="s">
        <v>5429</v>
      </c>
      <c r="E110" s="1642" t="s">
        <v>5432</v>
      </c>
      <c r="F110" s="1643">
        <v>570379</v>
      </c>
      <c r="G110" s="1643">
        <v>1083192</v>
      </c>
      <c r="H110" s="1647" t="s">
        <v>924</v>
      </c>
      <c r="I110" s="1644" t="s">
        <v>5382</v>
      </c>
      <c r="J110" s="1644" t="s">
        <v>5433</v>
      </c>
      <c r="K110" s="1644"/>
      <c r="L110" s="1644">
        <v>15</v>
      </c>
      <c r="M110" s="1644">
        <v>15</v>
      </c>
      <c r="N110" s="1644">
        <v>0</v>
      </c>
      <c r="O110" s="1643">
        <v>100</v>
      </c>
      <c r="P110" s="1644">
        <v>1</v>
      </c>
      <c r="Q110" s="1644"/>
      <c r="R110" s="1645">
        <v>3</v>
      </c>
      <c r="S110" s="1646">
        <v>1</v>
      </c>
      <c r="T110" s="1645">
        <v>3</v>
      </c>
      <c r="U110" s="1646">
        <v>1</v>
      </c>
      <c r="V110" s="1645">
        <v>3</v>
      </c>
      <c r="W110" s="1646">
        <v>1</v>
      </c>
      <c r="X110" s="1645"/>
      <c r="Y110" s="1646"/>
      <c r="Z110" s="1644"/>
      <c r="AA110" s="1645">
        <v>95.6</v>
      </c>
      <c r="AB110" s="1646">
        <v>1</v>
      </c>
      <c r="AC110" s="1645">
        <v>103.7</v>
      </c>
      <c r="AD110" s="1646">
        <v>1</v>
      </c>
      <c r="AE110" s="1645">
        <v>98.7</v>
      </c>
      <c r="AF110" s="1646">
        <v>1</v>
      </c>
      <c r="AG110" s="1645"/>
      <c r="AH110" s="1646"/>
      <c r="AI110" s="1644"/>
      <c r="AJ110" s="1645">
        <v>0.49</v>
      </c>
      <c r="AK110" s="1646">
        <v>1</v>
      </c>
      <c r="AL110" s="1645">
        <v>0.49</v>
      </c>
      <c r="AM110" s="1646">
        <v>1</v>
      </c>
      <c r="AN110" s="1645">
        <v>0.49</v>
      </c>
      <c r="AO110" s="1646">
        <v>1</v>
      </c>
      <c r="AP110" s="1645"/>
      <c r="AQ110" s="1646"/>
      <c r="AR110" s="1644"/>
      <c r="AS110" s="1645">
        <v>8.27</v>
      </c>
      <c r="AT110" s="1646">
        <v>1</v>
      </c>
      <c r="AU110" s="1645">
        <v>8.41</v>
      </c>
      <c r="AV110" s="1646">
        <v>1</v>
      </c>
      <c r="AW110" s="1645">
        <v>7.18</v>
      </c>
      <c r="AX110" s="1646">
        <v>1</v>
      </c>
      <c r="AY110" s="1645"/>
      <c r="AZ110" s="1646"/>
      <c r="BA110" s="1644"/>
      <c r="BB110" s="1645">
        <v>4</v>
      </c>
      <c r="BC110" s="1646">
        <v>1</v>
      </c>
      <c r="BD110" s="1645">
        <v>4.0999999999999996</v>
      </c>
      <c r="BE110" s="1646">
        <v>1</v>
      </c>
      <c r="BF110" s="1645">
        <v>3</v>
      </c>
      <c r="BG110" s="1646">
        <v>1</v>
      </c>
      <c r="BH110" s="1645"/>
      <c r="BI110" s="1646"/>
    </row>
    <row r="111" spans="2:61" ht="12" x14ac:dyDescent="0.2">
      <c r="B111" s="2376"/>
      <c r="C111" s="2376"/>
      <c r="D111" s="1641" t="s">
        <v>5429</v>
      </c>
      <c r="E111" s="1642" t="s">
        <v>5434</v>
      </c>
      <c r="F111" s="1643">
        <v>569987</v>
      </c>
      <c r="G111" s="1643">
        <v>1082807</v>
      </c>
      <c r="H111" s="1647" t="s">
        <v>924</v>
      </c>
      <c r="I111" s="1644" t="s">
        <v>5382</v>
      </c>
      <c r="J111" s="1644" t="s">
        <v>5433</v>
      </c>
      <c r="K111" s="1644"/>
      <c r="L111" s="1644">
        <v>15</v>
      </c>
      <c r="M111" s="1644">
        <v>15</v>
      </c>
      <c r="N111" s="1644">
        <v>0</v>
      </c>
      <c r="O111" s="1643">
        <v>100</v>
      </c>
      <c r="P111" s="1644">
        <v>1</v>
      </c>
      <c r="Q111" s="1644"/>
      <c r="R111" s="1645">
        <v>3</v>
      </c>
      <c r="S111" s="1646">
        <v>1</v>
      </c>
      <c r="T111" s="1645">
        <v>3</v>
      </c>
      <c r="U111" s="1646">
        <v>1</v>
      </c>
      <c r="V111" s="1645">
        <v>3</v>
      </c>
      <c r="W111" s="1646">
        <v>1</v>
      </c>
      <c r="X111" s="1645"/>
      <c r="Y111" s="1646"/>
      <c r="Z111" s="1644"/>
      <c r="AA111" s="1645">
        <v>95.8</v>
      </c>
      <c r="AB111" s="1646">
        <v>1</v>
      </c>
      <c r="AC111" s="1645">
        <v>100.2</v>
      </c>
      <c r="AD111" s="1646">
        <v>1</v>
      </c>
      <c r="AE111" s="1645">
        <v>97</v>
      </c>
      <c r="AF111" s="1646">
        <v>1</v>
      </c>
      <c r="AG111" s="1645"/>
      <c r="AH111" s="1646"/>
      <c r="AI111" s="1644"/>
      <c r="AJ111" s="1645">
        <v>0.49</v>
      </c>
      <c r="AK111" s="1646">
        <v>1</v>
      </c>
      <c r="AL111" s="1645">
        <v>0.49</v>
      </c>
      <c r="AM111" s="1646">
        <v>1</v>
      </c>
      <c r="AN111" s="1645">
        <v>0.49</v>
      </c>
      <c r="AO111" s="1646">
        <v>1</v>
      </c>
      <c r="AP111" s="1645"/>
      <c r="AQ111" s="1646"/>
      <c r="AR111" s="1644"/>
      <c r="AS111" s="1645">
        <v>8.5</v>
      </c>
      <c r="AT111" s="1646">
        <v>1</v>
      </c>
      <c r="AU111" s="1645">
        <v>8.39</v>
      </c>
      <c r="AV111" s="1646">
        <v>1</v>
      </c>
      <c r="AW111" s="1645">
        <v>6.98</v>
      </c>
      <c r="AX111" s="1646">
        <v>1</v>
      </c>
      <c r="AY111" s="1645"/>
      <c r="AZ111" s="1646"/>
      <c r="BA111" s="1644"/>
      <c r="BB111" s="1645">
        <v>4.4000000000000004</v>
      </c>
      <c r="BC111" s="1646">
        <v>1</v>
      </c>
      <c r="BD111" s="1645">
        <v>5.2</v>
      </c>
      <c r="BE111" s="1646">
        <v>1</v>
      </c>
      <c r="BF111" s="1645">
        <v>3</v>
      </c>
      <c r="BG111" s="1646">
        <v>1</v>
      </c>
      <c r="BH111" s="1645"/>
      <c r="BI111" s="1646"/>
    </row>
    <row r="112" spans="2:61" ht="12" x14ac:dyDescent="0.2">
      <c r="B112" s="2376"/>
      <c r="C112" s="2380" t="s">
        <v>5435</v>
      </c>
      <c r="D112" s="1627" t="s">
        <v>5436</v>
      </c>
      <c r="E112" s="1628" t="s">
        <v>5437</v>
      </c>
      <c r="F112" s="1640">
        <v>553952.78625700006</v>
      </c>
      <c r="G112" s="1640">
        <v>1086598.7197799999</v>
      </c>
      <c r="H112" s="1648" t="s">
        <v>924</v>
      </c>
      <c r="I112" s="1629" t="s">
        <v>5382</v>
      </c>
      <c r="J112" s="1629" t="s">
        <v>5438</v>
      </c>
      <c r="K112" s="663"/>
      <c r="L112" s="1519">
        <v>20</v>
      </c>
      <c r="M112" s="1519">
        <v>18</v>
      </c>
      <c r="N112" s="1519">
        <v>2</v>
      </c>
      <c r="O112" s="1630">
        <v>90</v>
      </c>
      <c r="P112" s="1519">
        <v>1</v>
      </c>
      <c r="Q112" s="1519"/>
      <c r="R112" s="1631">
        <v>3.7</v>
      </c>
      <c r="S112" s="1632">
        <v>1</v>
      </c>
      <c r="T112" s="1631">
        <v>3.3</v>
      </c>
      <c r="U112" s="1632">
        <v>1</v>
      </c>
      <c r="V112" s="1631">
        <v>3.7</v>
      </c>
      <c r="W112" s="1632">
        <v>1</v>
      </c>
      <c r="X112" s="1631">
        <v>3</v>
      </c>
      <c r="Y112" s="1632">
        <v>1</v>
      </c>
      <c r="Z112" s="1519"/>
      <c r="AA112" s="1633">
        <v>95</v>
      </c>
      <c r="AB112" s="1632">
        <v>1</v>
      </c>
      <c r="AC112" s="1633">
        <v>98.2</v>
      </c>
      <c r="AD112" s="1632">
        <v>1</v>
      </c>
      <c r="AE112" s="1633">
        <v>95</v>
      </c>
      <c r="AF112" s="1632">
        <v>1</v>
      </c>
      <c r="AG112" s="1633">
        <v>96.4</v>
      </c>
      <c r="AH112" s="1632">
        <v>1</v>
      </c>
      <c r="AI112" s="1519"/>
      <c r="AJ112" s="1631">
        <v>0.49</v>
      </c>
      <c r="AK112" s="1632">
        <v>1</v>
      </c>
      <c r="AL112" s="1631">
        <v>0.49</v>
      </c>
      <c r="AM112" s="1632">
        <v>1</v>
      </c>
      <c r="AN112" s="1631">
        <v>0.49</v>
      </c>
      <c r="AO112" s="1632">
        <v>1</v>
      </c>
      <c r="AP112" s="1631">
        <v>0.49</v>
      </c>
      <c r="AQ112" s="1632">
        <v>1</v>
      </c>
      <c r="AR112" s="1519"/>
      <c r="AS112" s="1633">
        <v>8.4499999999999993</v>
      </c>
      <c r="AT112" s="1632">
        <v>1</v>
      </c>
      <c r="AU112" s="1633">
        <v>7.7</v>
      </c>
      <c r="AV112" s="1632">
        <v>1</v>
      </c>
      <c r="AW112" s="1633">
        <v>6.38</v>
      </c>
      <c r="AX112" s="1632">
        <v>0</v>
      </c>
      <c r="AY112" s="1633">
        <v>8.1999999999999993</v>
      </c>
      <c r="AZ112" s="1632">
        <v>1</v>
      </c>
      <c r="BA112" s="1519"/>
      <c r="BB112" s="1633">
        <v>4</v>
      </c>
      <c r="BC112" s="1632">
        <v>1</v>
      </c>
      <c r="BD112" s="1633">
        <v>27.9</v>
      </c>
      <c r="BE112" s="1632">
        <v>0</v>
      </c>
      <c r="BF112" s="1633">
        <v>3</v>
      </c>
      <c r="BG112" s="1632">
        <v>1</v>
      </c>
      <c r="BH112" s="1633">
        <v>13</v>
      </c>
      <c r="BI112" s="1632">
        <v>1</v>
      </c>
    </row>
    <row r="113" spans="2:61" ht="12" x14ac:dyDescent="0.2">
      <c r="B113" s="2376"/>
      <c r="C113" s="2381"/>
      <c r="D113" s="1627" t="s">
        <v>5436</v>
      </c>
      <c r="E113" s="1628" t="s">
        <v>5439</v>
      </c>
      <c r="F113" s="1640">
        <v>549561.67938325589</v>
      </c>
      <c r="G113" s="1640">
        <v>1104203.6085808857</v>
      </c>
      <c r="H113" s="1648" t="s">
        <v>924</v>
      </c>
      <c r="I113" s="1629" t="s">
        <v>5382</v>
      </c>
      <c r="J113" s="1629" t="s">
        <v>5440</v>
      </c>
      <c r="K113" s="663"/>
      <c r="L113" s="1519">
        <v>20</v>
      </c>
      <c r="M113" s="1519">
        <v>18</v>
      </c>
      <c r="N113" s="1519">
        <v>2</v>
      </c>
      <c r="O113" s="1630">
        <v>90</v>
      </c>
      <c r="P113" s="1519">
        <v>1</v>
      </c>
      <c r="Q113" s="1519"/>
      <c r="R113" s="1631">
        <v>1.3</v>
      </c>
      <c r="S113" s="1632">
        <v>1</v>
      </c>
      <c r="T113" s="1631">
        <v>1.3</v>
      </c>
      <c r="U113" s="1632">
        <v>1</v>
      </c>
      <c r="V113" s="1631">
        <v>1.373</v>
      </c>
      <c r="W113" s="1632">
        <v>1</v>
      </c>
      <c r="X113" s="1631">
        <v>1.3</v>
      </c>
      <c r="Y113" s="1632">
        <v>1</v>
      </c>
      <c r="Z113" s="1519"/>
      <c r="AA113" s="1633">
        <v>81.8</v>
      </c>
      <c r="AB113" s="1632">
        <v>1</v>
      </c>
      <c r="AC113" s="1633">
        <v>98.3</v>
      </c>
      <c r="AD113" s="1632">
        <v>1</v>
      </c>
      <c r="AE113" s="1633">
        <v>95.33</v>
      </c>
      <c r="AF113" s="1632">
        <v>1</v>
      </c>
      <c r="AG113" s="1633">
        <v>98.1</v>
      </c>
      <c r="AH113" s="1632">
        <v>1</v>
      </c>
      <c r="AI113" s="1519"/>
      <c r="AJ113" s="1631">
        <v>0.03</v>
      </c>
      <c r="AK113" s="1632">
        <v>1</v>
      </c>
      <c r="AL113" s="1631">
        <v>0.03</v>
      </c>
      <c r="AM113" s="1632">
        <v>1</v>
      </c>
      <c r="AN113" s="1631">
        <v>0.03</v>
      </c>
      <c r="AO113" s="1632">
        <v>1</v>
      </c>
      <c r="AP113" s="1631">
        <v>0.03</v>
      </c>
      <c r="AQ113" s="1632">
        <v>1</v>
      </c>
      <c r="AR113" s="1519"/>
      <c r="AS113" s="1633">
        <v>8.42</v>
      </c>
      <c r="AT113" s="1632">
        <v>1</v>
      </c>
      <c r="AU113" s="1633">
        <v>8.3800000000000008</v>
      </c>
      <c r="AV113" s="1632">
        <v>1</v>
      </c>
      <c r="AW113" s="1633">
        <v>8.74</v>
      </c>
      <c r="AX113" s="1632">
        <v>0</v>
      </c>
      <c r="AY113" s="1633">
        <v>8.49</v>
      </c>
      <c r="AZ113" s="1632">
        <v>1</v>
      </c>
      <c r="BA113" s="1519"/>
      <c r="BB113" s="1633">
        <v>39.799999999999997</v>
      </c>
      <c r="BC113" s="1632">
        <v>0</v>
      </c>
      <c r="BD113" s="1633">
        <v>16.7</v>
      </c>
      <c r="BE113" s="1632">
        <v>1</v>
      </c>
      <c r="BF113" s="1633">
        <v>5.5</v>
      </c>
      <c r="BG113" s="1632">
        <v>1</v>
      </c>
      <c r="BH113" s="1633">
        <v>5.5</v>
      </c>
      <c r="BI113" s="1632">
        <v>1</v>
      </c>
    </row>
    <row r="114" spans="2:61" ht="12" x14ac:dyDescent="0.2">
      <c r="B114" s="2376"/>
      <c r="C114" s="2381"/>
      <c r="D114" s="1627" t="s">
        <v>5441</v>
      </c>
      <c r="E114" s="1628" t="s">
        <v>5442</v>
      </c>
      <c r="F114" s="1640">
        <v>561423.24358003505</v>
      </c>
      <c r="G114" s="1640">
        <v>1122417.3554679255</v>
      </c>
      <c r="H114" s="1629" t="s">
        <v>928</v>
      </c>
      <c r="I114" s="1629" t="s">
        <v>5393</v>
      </c>
      <c r="J114" s="1629" t="s">
        <v>5393</v>
      </c>
      <c r="K114" s="663"/>
      <c r="L114" s="1519">
        <v>20</v>
      </c>
      <c r="M114" s="1519">
        <v>18</v>
      </c>
      <c r="N114" s="1519">
        <v>2</v>
      </c>
      <c r="O114" s="1630">
        <v>90</v>
      </c>
      <c r="P114" s="1519">
        <v>1</v>
      </c>
      <c r="Q114" s="1519"/>
      <c r="R114" s="1631">
        <v>1.3</v>
      </c>
      <c r="S114" s="1632">
        <v>1</v>
      </c>
      <c r="T114" s="1631">
        <v>1.58</v>
      </c>
      <c r="U114" s="1632">
        <v>1</v>
      </c>
      <c r="V114" s="1631">
        <v>1.3</v>
      </c>
      <c r="W114" s="1632">
        <v>1</v>
      </c>
      <c r="X114" s="1631">
        <v>1.3</v>
      </c>
      <c r="Y114" s="1632">
        <v>1</v>
      </c>
      <c r="Z114" s="1519"/>
      <c r="AA114" s="1633">
        <v>67.400000000000006</v>
      </c>
      <c r="AB114" s="1632">
        <v>0</v>
      </c>
      <c r="AC114" s="1633">
        <v>90.4</v>
      </c>
      <c r="AD114" s="1632">
        <v>1</v>
      </c>
      <c r="AE114" s="1633">
        <v>101.67</v>
      </c>
      <c r="AF114" s="1632">
        <v>1</v>
      </c>
      <c r="AG114" s="1633">
        <v>89</v>
      </c>
      <c r="AH114" s="1632">
        <v>1</v>
      </c>
      <c r="AI114" s="1519"/>
      <c r="AJ114" s="1631">
        <v>0.03</v>
      </c>
      <c r="AK114" s="1632">
        <v>1</v>
      </c>
      <c r="AL114" s="1631">
        <v>0.03</v>
      </c>
      <c r="AM114" s="1632">
        <v>1</v>
      </c>
      <c r="AN114" s="1631">
        <v>0.03</v>
      </c>
      <c r="AO114" s="1632">
        <v>1</v>
      </c>
      <c r="AP114" s="1631">
        <v>0.03</v>
      </c>
      <c r="AQ114" s="1632">
        <v>1</v>
      </c>
      <c r="AR114" s="1519"/>
      <c r="AS114" s="1633">
        <v>8.2100000000000009</v>
      </c>
      <c r="AT114" s="1632">
        <v>1</v>
      </c>
      <c r="AU114" s="1633">
        <v>7.74</v>
      </c>
      <c r="AV114" s="1632">
        <v>1</v>
      </c>
      <c r="AW114" s="1633">
        <v>7.82</v>
      </c>
      <c r="AX114" s="1632">
        <v>1</v>
      </c>
      <c r="AY114" s="1633">
        <v>7.67</v>
      </c>
      <c r="AZ114" s="1632">
        <v>1</v>
      </c>
      <c r="BA114" s="1519"/>
      <c r="BB114" s="1633">
        <v>203</v>
      </c>
      <c r="BC114" s="1632">
        <v>0</v>
      </c>
      <c r="BD114" s="1633">
        <v>5.5</v>
      </c>
      <c r="BE114" s="1632">
        <v>1</v>
      </c>
      <c r="BF114" s="1633">
        <v>5.5</v>
      </c>
      <c r="BG114" s="1632">
        <v>1</v>
      </c>
      <c r="BH114" s="1633">
        <v>5.5</v>
      </c>
      <c r="BI114" s="1632">
        <v>1</v>
      </c>
    </row>
    <row r="115" spans="2:61" ht="12" x14ac:dyDescent="0.2">
      <c r="B115" s="2376"/>
      <c r="C115" s="2381"/>
      <c r="D115" s="1627" t="s">
        <v>5436</v>
      </c>
      <c r="E115" s="1628" t="s">
        <v>5443</v>
      </c>
      <c r="F115" s="1640">
        <v>556395</v>
      </c>
      <c r="G115" s="1640">
        <v>1116515</v>
      </c>
      <c r="H115" s="1629" t="s">
        <v>928</v>
      </c>
      <c r="I115" s="1629" t="s">
        <v>5393</v>
      </c>
      <c r="J115" s="1629" t="s">
        <v>5403</v>
      </c>
      <c r="K115" s="663"/>
      <c r="L115" s="1519">
        <v>15</v>
      </c>
      <c r="M115" s="1519">
        <v>13</v>
      </c>
      <c r="N115" s="1519">
        <v>2</v>
      </c>
      <c r="O115" s="1630">
        <v>86.666666666666671</v>
      </c>
      <c r="P115" s="1519">
        <v>1</v>
      </c>
      <c r="Q115" s="1519"/>
      <c r="R115" s="1631">
        <v>0</v>
      </c>
      <c r="S115" s="1632">
        <v>1</v>
      </c>
      <c r="T115" s="1631">
        <v>3</v>
      </c>
      <c r="U115" s="1632">
        <v>1</v>
      </c>
      <c r="V115" s="1631">
        <v>16</v>
      </c>
      <c r="W115" s="1632">
        <v>0</v>
      </c>
      <c r="X115" s="1631"/>
      <c r="Y115" s="1632"/>
      <c r="Z115" s="1519"/>
      <c r="AA115" s="1633">
        <v>101</v>
      </c>
      <c r="AB115" s="1632">
        <v>1</v>
      </c>
      <c r="AC115" s="1633">
        <v>100</v>
      </c>
      <c r="AD115" s="1632">
        <v>1</v>
      </c>
      <c r="AE115" s="1633">
        <v>102</v>
      </c>
      <c r="AF115" s="1632">
        <v>1</v>
      </c>
      <c r="AG115" s="1633"/>
      <c r="AH115" s="1632"/>
      <c r="AI115" s="1519"/>
      <c r="AJ115" s="1631">
        <v>4.8000000000000001E-2</v>
      </c>
      <c r="AK115" s="1632">
        <v>1</v>
      </c>
      <c r="AL115" s="1631">
        <v>9.9000000000000005E-2</v>
      </c>
      <c r="AM115" s="1632">
        <v>1</v>
      </c>
      <c r="AN115" s="1631">
        <v>0.16200000000000001</v>
      </c>
      <c r="AO115" s="1632">
        <v>1</v>
      </c>
      <c r="AP115" s="1631"/>
      <c r="AQ115" s="1632"/>
      <c r="AR115" s="1519"/>
      <c r="AS115" s="1633">
        <v>6.76</v>
      </c>
      <c r="AT115" s="1632">
        <v>1</v>
      </c>
      <c r="AU115" s="1633">
        <v>6.9</v>
      </c>
      <c r="AV115" s="1632">
        <v>1</v>
      </c>
      <c r="AW115" s="1633">
        <v>8.1999999999999993</v>
      </c>
      <c r="AX115" s="1632">
        <v>1</v>
      </c>
      <c r="AY115" s="1633"/>
      <c r="AZ115" s="1632"/>
      <c r="BA115" s="1519"/>
      <c r="BB115" s="1633">
        <v>35.700000000000003</v>
      </c>
      <c r="BC115" s="1632">
        <v>0</v>
      </c>
      <c r="BD115" s="1633">
        <v>19.82</v>
      </c>
      <c r="BE115" s="1632">
        <v>1</v>
      </c>
      <c r="BF115" s="1633">
        <v>0.73</v>
      </c>
      <c r="BG115" s="1632">
        <v>1</v>
      </c>
      <c r="BH115" s="1633"/>
      <c r="BI115" s="1632"/>
    </row>
    <row r="116" spans="2:61" ht="12" x14ac:dyDescent="0.2">
      <c r="B116" s="2376"/>
      <c r="C116" s="2381"/>
      <c r="D116" s="1627" t="s">
        <v>5436</v>
      </c>
      <c r="E116" s="1628" t="s">
        <v>5444</v>
      </c>
      <c r="F116" s="1640">
        <v>559157</v>
      </c>
      <c r="G116" s="1640">
        <v>1118911</v>
      </c>
      <c r="H116" s="1629" t="s">
        <v>928</v>
      </c>
      <c r="I116" s="1629" t="s">
        <v>5393</v>
      </c>
      <c r="J116" s="1629" t="s">
        <v>5403</v>
      </c>
      <c r="K116" s="663"/>
      <c r="L116" s="1519">
        <v>20</v>
      </c>
      <c r="M116" s="1519">
        <v>14</v>
      </c>
      <c r="N116" s="1519">
        <v>6</v>
      </c>
      <c r="O116" s="1630">
        <v>70</v>
      </c>
      <c r="P116" s="1519">
        <v>0</v>
      </c>
      <c r="Q116" s="1519"/>
      <c r="R116" s="1631">
        <v>0.1</v>
      </c>
      <c r="S116" s="1632">
        <v>1</v>
      </c>
      <c r="T116" s="1631">
        <v>0.1</v>
      </c>
      <c r="U116" s="1632">
        <v>1</v>
      </c>
      <c r="V116" s="1631">
        <v>1</v>
      </c>
      <c r="W116" s="1632">
        <v>1</v>
      </c>
      <c r="X116" s="1631">
        <v>33</v>
      </c>
      <c r="Y116" s="1632">
        <v>0</v>
      </c>
      <c r="Z116" s="1519"/>
      <c r="AA116" s="1633">
        <v>106</v>
      </c>
      <c r="AB116" s="1632">
        <v>1</v>
      </c>
      <c r="AC116" s="1633">
        <v>104</v>
      </c>
      <c r="AD116" s="1632">
        <v>1</v>
      </c>
      <c r="AE116" s="1633">
        <v>108</v>
      </c>
      <c r="AF116" s="1632">
        <v>1</v>
      </c>
      <c r="AG116" s="1633">
        <v>103</v>
      </c>
      <c r="AH116" s="1632">
        <v>1</v>
      </c>
      <c r="AI116" s="1519"/>
      <c r="AJ116" s="1631">
        <v>5.5E-2</v>
      </c>
      <c r="AK116" s="1632">
        <v>1</v>
      </c>
      <c r="AL116" s="1631">
        <v>0.11600000000000001</v>
      </c>
      <c r="AM116" s="1632">
        <v>1</v>
      </c>
      <c r="AN116" s="1631">
        <v>0.13400000000000001</v>
      </c>
      <c r="AO116" s="1632">
        <v>1</v>
      </c>
      <c r="AP116" s="1631">
        <v>1.165</v>
      </c>
      <c r="AQ116" s="1632">
        <v>0</v>
      </c>
      <c r="AR116" s="1519"/>
      <c r="AS116" s="1633">
        <v>8.26</v>
      </c>
      <c r="AT116" s="1632">
        <v>1</v>
      </c>
      <c r="AU116" s="1633">
        <v>6.1</v>
      </c>
      <c r="AV116" s="1632">
        <v>0</v>
      </c>
      <c r="AW116" s="1633">
        <v>8.3000000000000007</v>
      </c>
      <c r="AX116" s="1632">
        <v>1</v>
      </c>
      <c r="AY116" s="1633">
        <v>7.3</v>
      </c>
      <c r="AZ116" s="1632">
        <v>1</v>
      </c>
      <c r="BA116" s="1519"/>
      <c r="BB116" s="1633">
        <v>58</v>
      </c>
      <c r="BC116" s="1632">
        <v>0</v>
      </c>
      <c r="BD116" s="1633">
        <v>42.12</v>
      </c>
      <c r="BE116" s="1632">
        <v>0</v>
      </c>
      <c r="BF116" s="1633">
        <v>6.12</v>
      </c>
      <c r="BG116" s="1632">
        <v>1</v>
      </c>
      <c r="BH116" s="1633">
        <v>257.8</v>
      </c>
      <c r="BI116" s="1632">
        <v>0</v>
      </c>
    </row>
    <row r="117" spans="2:61" ht="12" x14ac:dyDescent="0.2">
      <c r="B117" s="2376"/>
      <c r="C117" s="2381"/>
      <c r="D117" s="1627" t="s">
        <v>5436</v>
      </c>
      <c r="E117" s="1628" t="s">
        <v>5445</v>
      </c>
      <c r="F117" s="1640">
        <v>573103</v>
      </c>
      <c r="G117" s="1640">
        <v>1128204</v>
      </c>
      <c r="H117" s="1629" t="s">
        <v>928</v>
      </c>
      <c r="I117" s="1629" t="s">
        <v>5393</v>
      </c>
      <c r="J117" s="1629" t="s">
        <v>5403</v>
      </c>
      <c r="K117" s="663"/>
      <c r="L117" s="1519">
        <v>20</v>
      </c>
      <c r="M117" s="1519">
        <v>12</v>
      </c>
      <c r="N117" s="1519">
        <v>8</v>
      </c>
      <c r="O117" s="1630">
        <v>60</v>
      </c>
      <c r="P117" s="1519">
        <v>0</v>
      </c>
      <c r="Q117" s="1519"/>
      <c r="R117" s="1631">
        <v>0.1</v>
      </c>
      <c r="S117" s="1632">
        <v>1</v>
      </c>
      <c r="T117" s="1631">
        <v>18</v>
      </c>
      <c r="U117" s="1632">
        <v>0</v>
      </c>
      <c r="V117" s="1631">
        <v>10</v>
      </c>
      <c r="W117" s="1632">
        <v>0</v>
      </c>
      <c r="X117" s="1631">
        <v>46</v>
      </c>
      <c r="Y117" s="1632">
        <v>0</v>
      </c>
      <c r="Z117" s="1519"/>
      <c r="AA117" s="1633">
        <v>94</v>
      </c>
      <c r="AB117" s="1632">
        <v>1</v>
      </c>
      <c r="AC117" s="1633">
        <v>93</v>
      </c>
      <c r="AD117" s="1632">
        <v>1</v>
      </c>
      <c r="AE117" s="1633">
        <v>97.6</v>
      </c>
      <c r="AF117" s="1632">
        <v>1</v>
      </c>
      <c r="AG117" s="1633">
        <v>94.1</v>
      </c>
      <c r="AH117" s="1632">
        <v>1</v>
      </c>
      <c r="AI117" s="1519"/>
      <c r="AJ117" s="1631">
        <v>5.8000000000000003E-2</v>
      </c>
      <c r="AK117" s="1632">
        <v>1</v>
      </c>
      <c r="AL117" s="1631">
        <v>8.1000000000000003E-2</v>
      </c>
      <c r="AM117" s="1632">
        <v>1</v>
      </c>
      <c r="AN117" s="1631">
        <v>0.05</v>
      </c>
      <c r="AO117" s="1632">
        <v>1</v>
      </c>
      <c r="AP117" s="1631">
        <v>2.073</v>
      </c>
      <c r="AQ117" s="1632">
        <v>0</v>
      </c>
      <c r="AR117" s="1519"/>
      <c r="AS117" s="1633">
        <v>6.55</v>
      </c>
      <c r="AT117" s="1632">
        <v>1</v>
      </c>
      <c r="AU117" s="1633">
        <v>5.9</v>
      </c>
      <c r="AV117" s="1632">
        <v>0</v>
      </c>
      <c r="AW117" s="1633">
        <v>8</v>
      </c>
      <c r="AX117" s="1632">
        <v>1</v>
      </c>
      <c r="AY117" s="1633">
        <v>7.3</v>
      </c>
      <c r="AZ117" s="1632">
        <v>1</v>
      </c>
      <c r="BA117" s="1519"/>
      <c r="BB117" s="1633">
        <v>54.12</v>
      </c>
      <c r="BC117" s="1632">
        <v>0</v>
      </c>
      <c r="BD117" s="1633">
        <v>38.5</v>
      </c>
      <c r="BE117" s="1632">
        <v>0</v>
      </c>
      <c r="BF117" s="1633">
        <v>7.4</v>
      </c>
      <c r="BG117" s="1632">
        <v>1</v>
      </c>
      <c r="BH117" s="1633">
        <v>97.06</v>
      </c>
      <c r="BI117" s="1632">
        <v>0</v>
      </c>
    </row>
    <row r="118" spans="2:61" ht="12" x14ac:dyDescent="0.2">
      <c r="B118" s="2376"/>
      <c r="C118" s="2381"/>
      <c r="D118" s="1627" t="s">
        <v>5436</v>
      </c>
      <c r="E118" s="1628" t="s">
        <v>5446</v>
      </c>
      <c r="F118" s="1640">
        <v>573104</v>
      </c>
      <c r="G118" s="1640">
        <v>1128204</v>
      </c>
      <c r="H118" s="1629" t="s">
        <v>928</v>
      </c>
      <c r="I118" s="1629" t="s">
        <v>5393</v>
      </c>
      <c r="J118" s="1629" t="s">
        <v>5403</v>
      </c>
      <c r="K118" s="663"/>
      <c r="L118" s="1519">
        <v>5</v>
      </c>
      <c r="M118" s="1519">
        <v>2</v>
      </c>
      <c r="N118" s="1519">
        <v>3</v>
      </c>
      <c r="O118" s="1630">
        <v>40</v>
      </c>
      <c r="P118" s="1519">
        <v>0</v>
      </c>
      <c r="Q118" s="1519"/>
      <c r="R118" s="1631"/>
      <c r="S118" s="1632"/>
      <c r="T118" s="1631"/>
      <c r="U118" s="1632"/>
      <c r="V118" s="1631"/>
      <c r="W118" s="1632"/>
      <c r="X118" s="1631">
        <v>22</v>
      </c>
      <c r="Y118" s="1632">
        <v>0</v>
      </c>
      <c r="Z118" s="1519"/>
      <c r="AA118" s="1633"/>
      <c r="AB118" s="1632"/>
      <c r="AC118" s="1633"/>
      <c r="AD118" s="1632"/>
      <c r="AE118" s="1633"/>
      <c r="AF118" s="1632"/>
      <c r="AG118" s="1633">
        <v>97.4</v>
      </c>
      <c r="AH118" s="1632">
        <v>1</v>
      </c>
      <c r="AI118" s="1519"/>
      <c r="AJ118" s="1631"/>
      <c r="AK118" s="1632"/>
      <c r="AL118" s="1631"/>
      <c r="AM118" s="1632"/>
      <c r="AN118" s="1631"/>
      <c r="AO118" s="1632"/>
      <c r="AP118" s="1631">
        <v>2.62</v>
      </c>
      <c r="AQ118" s="1632">
        <v>0</v>
      </c>
      <c r="AR118" s="1519"/>
      <c r="AS118" s="1633"/>
      <c r="AT118" s="1632"/>
      <c r="AU118" s="1633"/>
      <c r="AV118" s="1632"/>
      <c r="AW118" s="1633"/>
      <c r="AX118" s="1632"/>
      <c r="AY118" s="1633">
        <v>7.4</v>
      </c>
      <c r="AZ118" s="1632">
        <v>1</v>
      </c>
      <c r="BA118" s="1519"/>
      <c r="BB118" s="1633"/>
      <c r="BC118" s="1632"/>
      <c r="BD118" s="1633"/>
      <c r="BE118" s="1632"/>
      <c r="BF118" s="1633"/>
      <c r="BG118" s="1632"/>
      <c r="BH118" s="1633">
        <v>512.79999999999995</v>
      </c>
      <c r="BI118" s="1632">
        <v>0</v>
      </c>
    </row>
    <row r="119" spans="2:61" ht="12" x14ac:dyDescent="0.2">
      <c r="B119" s="2376"/>
      <c r="C119" s="2384" t="s">
        <v>5447</v>
      </c>
      <c r="D119" s="1649" t="s">
        <v>5448</v>
      </c>
      <c r="E119" s="1650" t="s">
        <v>5449</v>
      </c>
      <c r="F119" s="1651">
        <v>600425.51656381693</v>
      </c>
      <c r="G119" s="1651">
        <v>1096342.995986542</v>
      </c>
      <c r="H119" s="1652" t="s">
        <v>928</v>
      </c>
      <c r="I119" s="1652" t="s">
        <v>928</v>
      </c>
      <c r="J119" s="1652" t="s">
        <v>5413</v>
      </c>
      <c r="K119" s="663"/>
      <c r="L119" s="1652">
        <v>20</v>
      </c>
      <c r="M119" s="1652">
        <v>16</v>
      </c>
      <c r="N119" s="1652">
        <v>4</v>
      </c>
      <c r="O119" s="1651">
        <v>80</v>
      </c>
      <c r="P119" s="1652">
        <v>1</v>
      </c>
      <c r="Q119" s="1652"/>
      <c r="R119" s="1653">
        <v>1.3</v>
      </c>
      <c r="S119" s="1654">
        <v>1</v>
      </c>
      <c r="T119" s="1653">
        <v>1.3</v>
      </c>
      <c r="U119" s="1654">
        <v>1</v>
      </c>
      <c r="V119" s="1653">
        <v>4.8099999999999996</v>
      </c>
      <c r="W119" s="1654">
        <v>1</v>
      </c>
      <c r="X119" s="1653">
        <v>1.3</v>
      </c>
      <c r="Y119" s="1654">
        <v>1</v>
      </c>
      <c r="Z119" s="1652"/>
      <c r="AA119" s="1653">
        <v>98.5</v>
      </c>
      <c r="AB119" s="1654">
        <v>1</v>
      </c>
      <c r="AC119" s="1653">
        <v>96.3</v>
      </c>
      <c r="AD119" s="1654">
        <v>1</v>
      </c>
      <c r="AE119" s="1653">
        <v>97.6</v>
      </c>
      <c r="AF119" s="1654">
        <v>1</v>
      </c>
      <c r="AG119" s="1653">
        <v>94.5</v>
      </c>
      <c r="AH119" s="1654">
        <v>1</v>
      </c>
      <c r="AI119" s="1652"/>
      <c r="AJ119" s="1653">
        <v>0.03</v>
      </c>
      <c r="AK119" s="1654">
        <v>1</v>
      </c>
      <c r="AL119" s="1653">
        <v>0.03</v>
      </c>
      <c r="AM119" s="1654">
        <v>1</v>
      </c>
      <c r="AN119" s="1653">
        <v>0.03</v>
      </c>
      <c r="AO119" s="1654">
        <v>1</v>
      </c>
      <c r="AP119" s="1653">
        <v>0.03</v>
      </c>
      <c r="AQ119" s="1654">
        <v>1</v>
      </c>
      <c r="AR119" s="1652"/>
      <c r="AS119" s="1653">
        <v>8.5399999999999991</v>
      </c>
      <c r="AT119" s="1654">
        <v>0</v>
      </c>
      <c r="AU119" s="1653">
        <v>8.42</v>
      </c>
      <c r="AV119" s="1654">
        <v>1</v>
      </c>
      <c r="AW119" s="1653">
        <v>8.6999999999999993</v>
      </c>
      <c r="AX119" s="1654">
        <v>0</v>
      </c>
      <c r="AY119" s="1653">
        <v>8.6199999999999992</v>
      </c>
      <c r="AZ119" s="1654">
        <v>0</v>
      </c>
      <c r="BA119" s="1652"/>
      <c r="BB119" s="1653">
        <v>5.5</v>
      </c>
      <c r="BC119" s="1654">
        <v>1</v>
      </c>
      <c r="BD119" s="1653">
        <v>5.5</v>
      </c>
      <c r="BE119" s="1654">
        <v>1</v>
      </c>
      <c r="BF119" s="1653">
        <v>5.5</v>
      </c>
      <c r="BG119" s="1654">
        <v>1</v>
      </c>
      <c r="BH119" s="1653">
        <v>48.3</v>
      </c>
      <c r="BI119" s="1654">
        <v>0</v>
      </c>
    </row>
    <row r="120" spans="2:61" ht="12" x14ac:dyDescent="0.2">
      <c r="B120" s="2376"/>
      <c r="C120" s="2376"/>
      <c r="D120" s="1649" t="s">
        <v>5448</v>
      </c>
      <c r="E120" s="1650" t="s">
        <v>5450</v>
      </c>
      <c r="F120" s="1651">
        <v>607646.82591882814</v>
      </c>
      <c r="G120" s="1651">
        <v>1096504.2731407266</v>
      </c>
      <c r="H120" s="1652" t="s">
        <v>928</v>
      </c>
      <c r="I120" s="1652" t="s">
        <v>928</v>
      </c>
      <c r="J120" s="1652" t="s">
        <v>5413</v>
      </c>
      <c r="K120" s="663"/>
      <c r="L120" s="1652">
        <v>20</v>
      </c>
      <c r="M120" s="1652">
        <v>18</v>
      </c>
      <c r="N120" s="1652">
        <v>2</v>
      </c>
      <c r="O120" s="1651">
        <v>90</v>
      </c>
      <c r="P120" s="1652">
        <v>1</v>
      </c>
      <c r="Q120" s="1652"/>
      <c r="R120" s="1653">
        <v>1.341</v>
      </c>
      <c r="S120" s="1654">
        <v>1</v>
      </c>
      <c r="T120" s="1653">
        <v>1.3</v>
      </c>
      <c r="U120" s="1654">
        <v>1</v>
      </c>
      <c r="V120" s="1653">
        <v>1.3740000000000001</v>
      </c>
      <c r="W120" s="1654">
        <v>1</v>
      </c>
      <c r="X120" s="1653">
        <v>1.3</v>
      </c>
      <c r="Y120" s="1654">
        <v>1</v>
      </c>
      <c r="Z120" s="1652"/>
      <c r="AA120" s="1653">
        <v>67.7</v>
      </c>
      <c r="AB120" s="1654">
        <v>0</v>
      </c>
      <c r="AC120" s="1653">
        <v>95.7</v>
      </c>
      <c r="AD120" s="1654">
        <v>1</v>
      </c>
      <c r="AE120" s="1653">
        <v>103.7</v>
      </c>
      <c r="AF120" s="1654">
        <v>1</v>
      </c>
      <c r="AG120" s="1653">
        <v>90</v>
      </c>
      <c r="AH120" s="1654">
        <v>1</v>
      </c>
      <c r="AI120" s="1652"/>
      <c r="AJ120" s="1653">
        <v>0.03</v>
      </c>
      <c r="AK120" s="1654">
        <v>1</v>
      </c>
      <c r="AL120" s="1653">
        <v>0.03</v>
      </c>
      <c r="AM120" s="1654">
        <v>1</v>
      </c>
      <c r="AN120" s="1653">
        <v>0.03</v>
      </c>
      <c r="AO120" s="1654">
        <v>1</v>
      </c>
      <c r="AP120" s="1653">
        <v>0.03</v>
      </c>
      <c r="AQ120" s="1654">
        <v>1</v>
      </c>
      <c r="AR120" s="1652"/>
      <c r="AS120" s="1653">
        <v>7.99</v>
      </c>
      <c r="AT120" s="1654">
        <v>1</v>
      </c>
      <c r="AU120" s="1653">
        <v>8.07</v>
      </c>
      <c r="AV120" s="1654">
        <v>1</v>
      </c>
      <c r="AW120" s="1653">
        <v>8.41</v>
      </c>
      <c r="AX120" s="1654">
        <v>1</v>
      </c>
      <c r="AY120" s="1653">
        <v>8.43</v>
      </c>
      <c r="AZ120" s="1654">
        <v>1</v>
      </c>
      <c r="BA120" s="1652"/>
      <c r="BB120" s="1653">
        <v>11.7</v>
      </c>
      <c r="BC120" s="1654">
        <v>1</v>
      </c>
      <c r="BD120" s="1653">
        <v>5.5</v>
      </c>
      <c r="BE120" s="1654">
        <v>1</v>
      </c>
      <c r="BF120" s="1653">
        <v>5.5</v>
      </c>
      <c r="BG120" s="1654">
        <v>1</v>
      </c>
      <c r="BH120" s="1653">
        <v>132.1</v>
      </c>
      <c r="BI120" s="1654">
        <v>0</v>
      </c>
    </row>
    <row r="121" spans="2:61" ht="12" x14ac:dyDescent="0.2">
      <c r="B121" s="2376"/>
      <c r="C121" s="2380" t="s">
        <v>5451</v>
      </c>
      <c r="D121" s="1627" t="s">
        <v>5452</v>
      </c>
      <c r="E121" s="1628" t="s">
        <v>5453</v>
      </c>
      <c r="F121" s="1640">
        <v>592527.17399299995</v>
      </c>
      <c r="G121" s="1640">
        <v>1075888.68053</v>
      </c>
      <c r="H121" s="1648" t="s">
        <v>928</v>
      </c>
      <c r="I121" s="1629" t="s">
        <v>928</v>
      </c>
      <c r="J121" s="1629" t="s">
        <v>5454</v>
      </c>
      <c r="K121" s="663"/>
      <c r="L121" s="1519">
        <v>20</v>
      </c>
      <c r="M121" s="1519">
        <v>20</v>
      </c>
      <c r="N121" s="1519">
        <v>0</v>
      </c>
      <c r="O121" s="1630">
        <v>100</v>
      </c>
      <c r="P121" s="1519">
        <v>1</v>
      </c>
      <c r="Q121" s="1519"/>
      <c r="R121" s="1631">
        <v>2.99</v>
      </c>
      <c r="S121" s="1632">
        <v>1</v>
      </c>
      <c r="T121" s="1631">
        <v>2.99</v>
      </c>
      <c r="U121" s="1632">
        <v>1</v>
      </c>
      <c r="V121" s="1631">
        <v>3</v>
      </c>
      <c r="W121" s="1632">
        <v>1</v>
      </c>
      <c r="X121" s="1631">
        <v>3</v>
      </c>
      <c r="Y121" s="1632">
        <v>1</v>
      </c>
      <c r="Z121" s="1519"/>
      <c r="AA121" s="1633">
        <v>98</v>
      </c>
      <c r="AB121" s="1632">
        <v>1</v>
      </c>
      <c r="AC121" s="1633">
        <v>105.4</v>
      </c>
      <c r="AD121" s="1632">
        <v>1</v>
      </c>
      <c r="AE121" s="1633">
        <v>99.6</v>
      </c>
      <c r="AF121" s="1632">
        <v>1</v>
      </c>
      <c r="AG121" s="1633">
        <v>99.6</v>
      </c>
      <c r="AH121" s="1632">
        <v>1</v>
      </c>
      <c r="AI121" s="1519"/>
      <c r="AJ121" s="1631">
        <v>0.49</v>
      </c>
      <c r="AK121" s="1632">
        <v>1</v>
      </c>
      <c r="AL121" s="1631">
        <v>0.49</v>
      </c>
      <c r="AM121" s="1632">
        <v>1</v>
      </c>
      <c r="AN121" s="1631">
        <v>0.49</v>
      </c>
      <c r="AO121" s="1632">
        <v>1</v>
      </c>
      <c r="AP121" s="1631">
        <v>0.49</v>
      </c>
      <c r="AQ121" s="1632">
        <v>1</v>
      </c>
      <c r="AR121" s="1519"/>
      <c r="AS121" s="1633">
        <v>7.85</v>
      </c>
      <c r="AT121" s="1632">
        <v>1</v>
      </c>
      <c r="AU121" s="1633">
        <v>8.42</v>
      </c>
      <c r="AV121" s="1632">
        <v>1</v>
      </c>
      <c r="AW121" s="1633">
        <v>7.23</v>
      </c>
      <c r="AX121" s="1632">
        <v>1</v>
      </c>
      <c r="AY121" s="1633">
        <v>7.89</v>
      </c>
      <c r="AZ121" s="1632">
        <v>1</v>
      </c>
      <c r="BA121" s="1519"/>
      <c r="BB121" s="1633">
        <v>8</v>
      </c>
      <c r="BC121" s="1632">
        <v>1</v>
      </c>
      <c r="BD121" s="1633">
        <v>5.0999999999999996</v>
      </c>
      <c r="BE121" s="1632">
        <v>1</v>
      </c>
      <c r="BF121" s="1633">
        <v>3</v>
      </c>
      <c r="BG121" s="1632">
        <v>1</v>
      </c>
      <c r="BH121" s="1633">
        <v>0.3</v>
      </c>
      <c r="BI121" s="1632">
        <v>1</v>
      </c>
    </row>
    <row r="122" spans="2:61" ht="12" x14ac:dyDescent="0.2">
      <c r="B122" s="2376"/>
      <c r="C122" s="2381"/>
      <c r="D122" s="1627" t="s">
        <v>5455</v>
      </c>
      <c r="E122" s="1628" t="s">
        <v>5456</v>
      </c>
      <c r="F122" s="1640">
        <v>597935.684289</v>
      </c>
      <c r="G122" s="1640">
        <v>1075672.9735900001</v>
      </c>
      <c r="H122" s="1648" t="s">
        <v>928</v>
      </c>
      <c r="I122" s="1629" t="s">
        <v>928</v>
      </c>
      <c r="J122" s="1629" t="s">
        <v>5454</v>
      </c>
      <c r="K122" s="663"/>
      <c r="L122" s="1519">
        <v>20</v>
      </c>
      <c r="M122" s="1519">
        <v>20</v>
      </c>
      <c r="N122" s="1519">
        <v>0</v>
      </c>
      <c r="O122" s="1630">
        <v>100</v>
      </c>
      <c r="P122" s="1519">
        <v>1</v>
      </c>
      <c r="Q122" s="1519"/>
      <c r="R122" s="1631">
        <v>2.99</v>
      </c>
      <c r="S122" s="1632">
        <v>1</v>
      </c>
      <c r="T122" s="1631">
        <v>2.99</v>
      </c>
      <c r="U122" s="1632">
        <v>1</v>
      </c>
      <c r="V122" s="1631">
        <v>3</v>
      </c>
      <c r="W122" s="1632">
        <v>1</v>
      </c>
      <c r="X122" s="1631">
        <v>3</v>
      </c>
      <c r="Y122" s="1632">
        <v>1</v>
      </c>
      <c r="Z122" s="1519"/>
      <c r="AA122" s="1633">
        <v>95.2</v>
      </c>
      <c r="AB122" s="1632">
        <v>1</v>
      </c>
      <c r="AC122" s="1633">
        <v>99.8</v>
      </c>
      <c r="AD122" s="1632">
        <v>1</v>
      </c>
      <c r="AE122" s="1633">
        <v>98.9</v>
      </c>
      <c r="AF122" s="1632">
        <v>1</v>
      </c>
      <c r="AG122" s="1633">
        <v>99.7</v>
      </c>
      <c r="AH122" s="1632">
        <v>1</v>
      </c>
      <c r="AI122" s="1519"/>
      <c r="AJ122" s="1631">
        <v>0.49</v>
      </c>
      <c r="AK122" s="1632">
        <v>1</v>
      </c>
      <c r="AL122" s="1631">
        <v>0.49</v>
      </c>
      <c r="AM122" s="1632">
        <v>1</v>
      </c>
      <c r="AN122" s="1631">
        <v>0.49</v>
      </c>
      <c r="AO122" s="1632">
        <v>1</v>
      </c>
      <c r="AP122" s="1631">
        <v>0.49</v>
      </c>
      <c r="AQ122" s="1632">
        <v>1</v>
      </c>
      <c r="AR122" s="1519"/>
      <c r="AS122" s="1633">
        <v>7.64</v>
      </c>
      <c r="AT122" s="1632">
        <v>1</v>
      </c>
      <c r="AU122" s="1633">
        <v>7.16</v>
      </c>
      <c r="AV122" s="1632">
        <v>1</v>
      </c>
      <c r="AW122" s="1633">
        <v>7.33</v>
      </c>
      <c r="AX122" s="1632">
        <v>1</v>
      </c>
      <c r="AY122" s="1633">
        <v>7.95</v>
      </c>
      <c r="AZ122" s="1632">
        <v>1</v>
      </c>
      <c r="BA122" s="1519"/>
      <c r="BB122" s="1633">
        <v>2.99</v>
      </c>
      <c r="BC122" s="1632">
        <v>1</v>
      </c>
      <c r="BD122" s="1633">
        <v>21.1</v>
      </c>
      <c r="BE122" s="1632">
        <v>1</v>
      </c>
      <c r="BF122" s="1633">
        <v>3</v>
      </c>
      <c r="BG122" s="1632">
        <v>1</v>
      </c>
      <c r="BH122" s="1633">
        <v>3</v>
      </c>
      <c r="BI122" s="1632">
        <v>1</v>
      </c>
    </row>
    <row r="123" spans="2:61" ht="12" x14ac:dyDescent="0.2">
      <c r="B123" s="2376"/>
      <c r="C123" s="2381"/>
      <c r="D123" s="1627" t="s">
        <v>5455</v>
      </c>
      <c r="E123" s="1628" t="s">
        <v>5457</v>
      </c>
      <c r="F123" s="1640">
        <v>615149.50571000006</v>
      </c>
      <c r="G123" s="1640">
        <v>1078051.2324600001</v>
      </c>
      <c r="H123" s="1648" t="s">
        <v>928</v>
      </c>
      <c r="I123" s="1629" t="s">
        <v>928</v>
      </c>
      <c r="J123" s="1629" t="s">
        <v>5454</v>
      </c>
      <c r="K123" s="663"/>
      <c r="L123" s="1519">
        <v>20</v>
      </c>
      <c r="M123" s="1519">
        <v>17</v>
      </c>
      <c r="N123" s="1519">
        <v>3</v>
      </c>
      <c r="O123" s="1630">
        <v>85</v>
      </c>
      <c r="P123" s="1519">
        <v>1</v>
      </c>
      <c r="Q123" s="1519"/>
      <c r="R123" s="1631">
        <v>2.99</v>
      </c>
      <c r="S123" s="1632">
        <v>1</v>
      </c>
      <c r="T123" s="1631">
        <v>2.99</v>
      </c>
      <c r="U123" s="1632">
        <v>1</v>
      </c>
      <c r="V123" s="1631">
        <v>3</v>
      </c>
      <c r="W123" s="1632">
        <v>1</v>
      </c>
      <c r="X123" s="1631">
        <v>3</v>
      </c>
      <c r="Y123" s="1632">
        <v>1</v>
      </c>
      <c r="Z123" s="1519"/>
      <c r="AA123" s="1633">
        <v>62</v>
      </c>
      <c r="AB123" s="1632">
        <v>0</v>
      </c>
      <c r="AC123" s="1633">
        <v>93.8</v>
      </c>
      <c r="AD123" s="1632">
        <v>1</v>
      </c>
      <c r="AE123" s="1633">
        <v>70</v>
      </c>
      <c r="AF123" s="1632">
        <v>0</v>
      </c>
      <c r="AG123" s="1633">
        <v>95.4</v>
      </c>
      <c r="AH123" s="1632">
        <v>1</v>
      </c>
      <c r="AI123" s="1519"/>
      <c r="AJ123" s="1631">
        <v>0.49</v>
      </c>
      <c r="AK123" s="1632">
        <v>1</v>
      </c>
      <c r="AL123" s="1631">
        <v>0.49</v>
      </c>
      <c r="AM123" s="1632">
        <v>1</v>
      </c>
      <c r="AN123" s="1631">
        <v>0.49</v>
      </c>
      <c r="AO123" s="1632">
        <v>1</v>
      </c>
      <c r="AP123" s="1631">
        <v>0.49</v>
      </c>
      <c r="AQ123" s="1632">
        <v>1</v>
      </c>
      <c r="AR123" s="1519"/>
      <c r="AS123" s="1633">
        <v>6.84</v>
      </c>
      <c r="AT123" s="1632">
        <v>1</v>
      </c>
      <c r="AU123" s="1633">
        <v>7.62</v>
      </c>
      <c r="AV123" s="1632">
        <v>1</v>
      </c>
      <c r="AW123" s="1633">
        <v>6.61</v>
      </c>
      <c r="AX123" s="1632">
        <v>1</v>
      </c>
      <c r="AY123" s="1633">
        <v>7.7</v>
      </c>
      <c r="AZ123" s="1632">
        <v>1</v>
      </c>
      <c r="BA123" s="1519"/>
      <c r="BB123" s="1633">
        <v>17</v>
      </c>
      <c r="BC123" s="1632">
        <v>1</v>
      </c>
      <c r="BD123" s="1633">
        <v>82.5</v>
      </c>
      <c r="BE123" s="1632">
        <v>0</v>
      </c>
      <c r="BF123" s="1633">
        <v>14</v>
      </c>
      <c r="BG123" s="1632">
        <v>1</v>
      </c>
      <c r="BH123" s="1633">
        <v>5</v>
      </c>
      <c r="BI123" s="1632">
        <v>1</v>
      </c>
    </row>
    <row r="124" spans="2:61" ht="12" x14ac:dyDescent="0.2">
      <c r="B124" s="2376"/>
      <c r="C124" s="2381"/>
      <c r="D124" s="1627" t="s">
        <v>5455</v>
      </c>
      <c r="E124" s="1628" t="s">
        <v>5458</v>
      </c>
      <c r="F124" s="1640">
        <v>619158.21645099996</v>
      </c>
      <c r="G124" s="1640">
        <v>1082458.2407500001</v>
      </c>
      <c r="H124" s="1648" t="s">
        <v>928</v>
      </c>
      <c r="I124" s="1629" t="s">
        <v>928</v>
      </c>
      <c r="J124" s="1629" t="s">
        <v>5454</v>
      </c>
      <c r="K124" s="663"/>
      <c r="L124" s="1519">
        <v>20</v>
      </c>
      <c r="M124" s="1519">
        <v>19</v>
      </c>
      <c r="N124" s="1519">
        <v>1</v>
      </c>
      <c r="O124" s="1630">
        <v>95</v>
      </c>
      <c r="P124" s="1519">
        <v>1</v>
      </c>
      <c r="Q124" s="1519"/>
      <c r="R124" s="1631">
        <v>2.99</v>
      </c>
      <c r="S124" s="1632">
        <v>1</v>
      </c>
      <c r="T124" s="1631">
        <v>2.99</v>
      </c>
      <c r="U124" s="1632">
        <v>1</v>
      </c>
      <c r="V124" s="1631">
        <v>3</v>
      </c>
      <c r="W124" s="1632">
        <v>1</v>
      </c>
      <c r="X124" s="1631">
        <v>3</v>
      </c>
      <c r="Y124" s="1632">
        <v>1</v>
      </c>
      <c r="Z124" s="1519"/>
      <c r="AA124" s="1633">
        <v>109.5</v>
      </c>
      <c r="AB124" s="1632">
        <v>1</v>
      </c>
      <c r="AC124" s="1633">
        <v>103.8</v>
      </c>
      <c r="AD124" s="1632">
        <v>1</v>
      </c>
      <c r="AE124" s="1633">
        <v>80.599999999999994</v>
      </c>
      <c r="AF124" s="1632">
        <v>1</v>
      </c>
      <c r="AG124" s="1633">
        <v>97.6</v>
      </c>
      <c r="AH124" s="1632">
        <v>1</v>
      </c>
      <c r="AI124" s="1519"/>
      <c r="AJ124" s="1631">
        <v>0.49</v>
      </c>
      <c r="AK124" s="1632">
        <v>1</v>
      </c>
      <c r="AL124" s="1631">
        <v>0.49</v>
      </c>
      <c r="AM124" s="1632">
        <v>1</v>
      </c>
      <c r="AN124" s="1631">
        <v>0.49</v>
      </c>
      <c r="AO124" s="1632">
        <v>1</v>
      </c>
      <c r="AP124" s="1631">
        <v>0.49</v>
      </c>
      <c r="AQ124" s="1632">
        <v>1</v>
      </c>
      <c r="AR124" s="1519"/>
      <c r="AS124" s="1633">
        <v>7.93</v>
      </c>
      <c r="AT124" s="1632">
        <v>1</v>
      </c>
      <c r="AU124" s="1633">
        <v>7.46</v>
      </c>
      <c r="AV124" s="1632">
        <v>1</v>
      </c>
      <c r="AW124" s="1633">
        <v>6.63</v>
      </c>
      <c r="AX124" s="1632">
        <v>1</v>
      </c>
      <c r="AY124" s="1633">
        <v>7.22</v>
      </c>
      <c r="AZ124" s="1632">
        <v>1</v>
      </c>
      <c r="BA124" s="1519"/>
      <c r="BB124" s="1633">
        <v>2.99</v>
      </c>
      <c r="BC124" s="1632">
        <v>1</v>
      </c>
      <c r="BD124" s="1633">
        <v>48.4</v>
      </c>
      <c r="BE124" s="1632">
        <v>0</v>
      </c>
      <c r="BF124" s="1633">
        <v>15</v>
      </c>
      <c r="BG124" s="1632">
        <v>1</v>
      </c>
      <c r="BH124" s="1633">
        <v>3</v>
      </c>
      <c r="BI124" s="1632">
        <v>1</v>
      </c>
    </row>
    <row r="125" spans="2:61" ht="12" x14ac:dyDescent="0.2">
      <c r="B125" s="2376"/>
      <c r="C125" s="2379" t="s">
        <v>5459</v>
      </c>
      <c r="D125" s="1620" t="s">
        <v>5460</v>
      </c>
      <c r="E125" s="1621" t="s">
        <v>5461</v>
      </c>
      <c r="F125" s="1622">
        <v>624974.12809500005</v>
      </c>
      <c r="G125" s="1622">
        <v>1062379.17001</v>
      </c>
      <c r="H125" s="1624" t="s">
        <v>928</v>
      </c>
      <c r="I125" s="1624" t="s">
        <v>5462</v>
      </c>
      <c r="J125" s="1624" t="s">
        <v>5463</v>
      </c>
      <c r="K125" s="663"/>
      <c r="L125" s="1624">
        <v>20</v>
      </c>
      <c r="M125" s="1624">
        <v>19</v>
      </c>
      <c r="N125" s="1624">
        <v>1</v>
      </c>
      <c r="O125" s="1622">
        <v>95</v>
      </c>
      <c r="P125" s="1624">
        <v>1</v>
      </c>
      <c r="Q125" s="1624"/>
      <c r="R125" s="1625">
        <v>2.99</v>
      </c>
      <c r="S125" s="1626">
        <v>1</v>
      </c>
      <c r="T125" s="1625">
        <v>2.99</v>
      </c>
      <c r="U125" s="1626">
        <v>1</v>
      </c>
      <c r="V125" s="1625">
        <v>3</v>
      </c>
      <c r="W125" s="1626">
        <v>1</v>
      </c>
      <c r="X125" s="1625">
        <v>3</v>
      </c>
      <c r="Y125" s="1626">
        <v>1</v>
      </c>
      <c r="Z125" s="1624"/>
      <c r="AA125" s="1625">
        <v>100.5</v>
      </c>
      <c r="AB125" s="1626">
        <v>1</v>
      </c>
      <c r="AC125" s="1625">
        <v>99.3</v>
      </c>
      <c r="AD125" s="1626">
        <v>1</v>
      </c>
      <c r="AE125" s="1625">
        <v>93.8</v>
      </c>
      <c r="AF125" s="1626">
        <v>1</v>
      </c>
      <c r="AG125" s="1625">
        <v>97.3</v>
      </c>
      <c r="AH125" s="1626">
        <v>1</v>
      </c>
      <c r="AI125" s="1624"/>
      <c r="AJ125" s="1625">
        <v>0.49</v>
      </c>
      <c r="AK125" s="1626">
        <v>1</v>
      </c>
      <c r="AL125" s="1625">
        <v>0.49</v>
      </c>
      <c r="AM125" s="1626">
        <v>1</v>
      </c>
      <c r="AN125" s="1625">
        <v>0.49</v>
      </c>
      <c r="AO125" s="1626">
        <v>1</v>
      </c>
      <c r="AP125" s="1625">
        <v>0.49</v>
      </c>
      <c r="AQ125" s="1626">
        <v>1</v>
      </c>
      <c r="AR125" s="1624"/>
      <c r="AS125" s="1625">
        <v>7.49</v>
      </c>
      <c r="AT125" s="1626">
        <v>1</v>
      </c>
      <c r="AU125" s="1625">
        <v>7.18</v>
      </c>
      <c r="AV125" s="1626">
        <v>1</v>
      </c>
      <c r="AW125" s="1625">
        <v>6.36</v>
      </c>
      <c r="AX125" s="1626">
        <v>0</v>
      </c>
      <c r="AY125" s="1625">
        <v>7.94</v>
      </c>
      <c r="AZ125" s="1626">
        <v>1</v>
      </c>
      <c r="BA125" s="1624"/>
      <c r="BB125" s="1625">
        <v>7</v>
      </c>
      <c r="BC125" s="1626">
        <v>1</v>
      </c>
      <c r="BD125" s="1625">
        <v>2.99</v>
      </c>
      <c r="BE125" s="1626">
        <v>1</v>
      </c>
      <c r="BF125" s="1625">
        <v>18</v>
      </c>
      <c r="BG125" s="1626">
        <v>1</v>
      </c>
      <c r="BH125" s="1625">
        <v>18</v>
      </c>
      <c r="BI125" s="1626">
        <v>1</v>
      </c>
    </row>
    <row r="126" spans="2:61" ht="12" x14ac:dyDescent="0.2">
      <c r="B126" s="2376"/>
      <c r="C126" s="2376"/>
      <c r="D126" s="1620" t="s">
        <v>5460</v>
      </c>
      <c r="E126" s="1621" t="s">
        <v>5464</v>
      </c>
      <c r="F126" s="1622">
        <v>624971.39812400006</v>
      </c>
      <c r="G126" s="1622">
        <v>1060351.15711</v>
      </c>
      <c r="H126" s="1624" t="s">
        <v>928</v>
      </c>
      <c r="I126" s="1624" t="s">
        <v>5462</v>
      </c>
      <c r="J126" s="1624" t="s">
        <v>5463</v>
      </c>
      <c r="K126" s="663"/>
      <c r="L126" s="1624">
        <v>20</v>
      </c>
      <c r="M126" s="1624">
        <v>19</v>
      </c>
      <c r="N126" s="1624">
        <v>1</v>
      </c>
      <c r="O126" s="1622">
        <v>95</v>
      </c>
      <c r="P126" s="1624">
        <v>1</v>
      </c>
      <c r="Q126" s="1624"/>
      <c r="R126" s="1625">
        <v>2.99</v>
      </c>
      <c r="S126" s="1626">
        <v>1</v>
      </c>
      <c r="T126" s="1625">
        <v>2.99</v>
      </c>
      <c r="U126" s="1626">
        <v>1</v>
      </c>
      <c r="V126" s="1625">
        <v>3</v>
      </c>
      <c r="W126" s="1626">
        <v>1</v>
      </c>
      <c r="X126" s="1625">
        <v>3</v>
      </c>
      <c r="Y126" s="1626">
        <v>1</v>
      </c>
      <c r="Z126" s="1624"/>
      <c r="AA126" s="1625">
        <v>106</v>
      </c>
      <c r="AB126" s="1626">
        <v>1</v>
      </c>
      <c r="AC126" s="1625">
        <v>100.9</v>
      </c>
      <c r="AD126" s="1626">
        <v>1</v>
      </c>
      <c r="AE126" s="1625">
        <v>96</v>
      </c>
      <c r="AF126" s="1626">
        <v>1</v>
      </c>
      <c r="AG126" s="1625">
        <v>91.3</v>
      </c>
      <c r="AH126" s="1626">
        <v>1</v>
      </c>
      <c r="AI126" s="1624"/>
      <c r="AJ126" s="1625">
        <v>0.49</v>
      </c>
      <c r="AK126" s="1626">
        <v>1</v>
      </c>
      <c r="AL126" s="1625">
        <v>0.49</v>
      </c>
      <c r="AM126" s="1626">
        <v>1</v>
      </c>
      <c r="AN126" s="1625">
        <v>0.49</v>
      </c>
      <c r="AO126" s="1626">
        <v>1</v>
      </c>
      <c r="AP126" s="1625">
        <v>0.49</v>
      </c>
      <c r="AQ126" s="1626">
        <v>1</v>
      </c>
      <c r="AR126" s="1624"/>
      <c r="AS126" s="1625">
        <v>7.53</v>
      </c>
      <c r="AT126" s="1626">
        <v>1</v>
      </c>
      <c r="AU126" s="1625">
        <v>6.75</v>
      </c>
      <c r="AV126" s="1626">
        <v>1</v>
      </c>
      <c r="AW126" s="1625">
        <v>6.13</v>
      </c>
      <c r="AX126" s="1626">
        <v>0</v>
      </c>
      <c r="AY126" s="1625">
        <v>7.89</v>
      </c>
      <c r="AZ126" s="1626">
        <v>1</v>
      </c>
      <c r="BA126" s="1624"/>
      <c r="BB126" s="1625">
        <v>7</v>
      </c>
      <c r="BC126" s="1626">
        <v>1</v>
      </c>
      <c r="BD126" s="1625">
        <v>2.99</v>
      </c>
      <c r="BE126" s="1626">
        <v>1</v>
      </c>
      <c r="BF126" s="1625">
        <v>17</v>
      </c>
      <c r="BG126" s="1626">
        <v>1</v>
      </c>
      <c r="BH126" s="1625">
        <v>6</v>
      </c>
      <c r="BI126" s="1626">
        <v>1</v>
      </c>
    </row>
    <row r="127" spans="2:61" ht="12" x14ac:dyDescent="0.2">
      <c r="B127" s="2376"/>
      <c r="C127" s="2376"/>
      <c r="D127" s="1620" t="s">
        <v>5460</v>
      </c>
      <c r="E127" s="1621" t="s">
        <v>5465</v>
      </c>
      <c r="F127" s="1622">
        <v>652225.83105200005</v>
      </c>
      <c r="G127" s="1622">
        <v>1050611.6472499999</v>
      </c>
      <c r="H127" s="1624" t="s">
        <v>928</v>
      </c>
      <c r="I127" s="1624" t="s">
        <v>5462</v>
      </c>
      <c r="J127" s="1624" t="s">
        <v>5459</v>
      </c>
      <c r="K127" s="663"/>
      <c r="L127" s="1624">
        <v>20</v>
      </c>
      <c r="M127" s="1624">
        <v>19</v>
      </c>
      <c r="N127" s="1624">
        <v>1</v>
      </c>
      <c r="O127" s="1622">
        <v>95</v>
      </c>
      <c r="P127" s="1624">
        <v>1</v>
      </c>
      <c r="Q127" s="1624"/>
      <c r="R127" s="1625">
        <v>2.99</v>
      </c>
      <c r="S127" s="1626">
        <v>1</v>
      </c>
      <c r="T127" s="1625">
        <v>5.0999999999999996</v>
      </c>
      <c r="U127" s="1626">
        <v>1</v>
      </c>
      <c r="V127" s="1625">
        <v>3</v>
      </c>
      <c r="W127" s="1626">
        <v>1</v>
      </c>
      <c r="X127" s="1625">
        <v>3</v>
      </c>
      <c r="Y127" s="1626">
        <v>1</v>
      </c>
      <c r="Z127" s="1624"/>
      <c r="AA127" s="1625">
        <v>84</v>
      </c>
      <c r="AB127" s="1626">
        <v>1</v>
      </c>
      <c r="AC127" s="1625">
        <v>91.2</v>
      </c>
      <c r="AD127" s="1626">
        <v>1</v>
      </c>
      <c r="AE127" s="1625">
        <v>87.6</v>
      </c>
      <c r="AF127" s="1626">
        <v>1</v>
      </c>
      <c r="AG127" s="1625">
        <v>89.4</v>
      </c>
      <c r="AH127" s="1626">
        <v>1</v>
      </c>
      <c r="AI127" s="1624"/>
      <c r="AJ127" s="1625">
        <v>0.49</v>
      </c>
      <c r="AK127" s="1626">
        <v>1</v>
      </c>
      <c r="AL127" s="1625">
        <v>0.49</v>
      </c>
      <c r="AM127" s="1626">
        <v>1</v>
      </c>
      <c r="AN127" s="1625">
        <v>0.49</v>
      </c>
      <c r="AO127" s="1626">
        <v>1</v>
      </c>
      <c r="AP127" s="1625">
        <v>0.49</v>
      </c>
      <c r="AQ127" s="1626">
        <v>1</v>
      </c>
      <c r="AR127" s="1624"/>
      <c r="AS127" s="1625">
        <v>7.53</v>
      </c>
      <c r="AT127" s="1626">
        <v>1</v>
      </c>
      <c r="AU127" s="1625">
        <v>6.53</v>
      </c>
      <c r="AV127" s="1626">
        <v>1</v>
      </c>
      <c r="AW127" s="1625">
        <v>6.57</v>
      </c>
      <c r="AX127" s="1626">
        <v>1</v>
      </c>
      <c r="AY127" s="1625">
        <v>7.75</v>
      </c>
      <c r="AZ127" s="1626">
        <v>1</v>
      </c>
      <c r="BA127" s="1624"/>
      <c r="BB127" s="1625">
        <v>25</v>
      </c>
      <c r="BC127" s="1626">
        <v>1</v>
      </c>
      <c r="BD127" s="1625">
        <v>2.99</v>
      </c>
      <c r="BE127" s="1626">
        <v>1</v>
      </c>
      <c r="BF127" s="1625">
        <v>81</v>
      </c>
      <c r="BG127" s="1626">
        <v>0</v>
      </c>
      <c r="BH127" s="1625">
        <v>18</v>
      </c>
      <c r="BI127" s="1626">
        <v>1</v>
      </c>
    </row>
    <row r="128" spans="2:61" ht="12" x14ac:dyDescent="0.2">
      <c r="B128" s="2376"/>
      <c r="C128" s="2380" t="s">
        <v>5466</v>
      </c>
      <c r="D128" s="1627" t="s">
        <v>5467</v>
      </c>
      <c r="E128" s="1628" t="s">
        <v>5468</v>
      </c>
      <c r="F128" s="1640">
        <v>520825.42225943832</v>
      </c>
      <c r="G128" s="1640">
        <v>1130420.8807922739</v>
      </c>
      <c r="H128" s="1629" t="s">
        <v>928</v>
      </c>
      <c r="I128" s="1629" t="s">
        <v>5469</v>
      </c>
      <c r="J128" s="1629" t="s">
        <v>5470</v>
      </c>
      <c r="K128" s="663"/>
      <c r="L128" s="1519">
        <v>20</v>
      </c>
      <c r="M128" s="1519">
        <v>20</v>
      </c>
      <c r="N128" s="1519">
        <v>0</v>
      </c>
      <c r="O128" s="1630">
        <v>100</v>
      </c>
      <c r="P128" s="1519">
        <v>1</v>
      </c>
      <c r="Q128" s="1519"/>
      <c r="R128" s="1631">
        <v>1.3</v>
      </c>
      <c r="S128" s="1632">
        <v>1</v>
      </c>
      <c r="T128" s="1631">
        <v>1.3</v>
      </c>
      <c r="U128" s="1632">
        <v>1</v>
      </c>
      <c r="V128" s="1631">
        <v>1.3</v>
      </c>
      <c r="W128" s="1632">
        <v>1</v>
      </c>
      <c r="X128" s="1631">
        <v>1.8</v>
      </c>
      <c r="Y128" s="1632">
        <v>1</v>
      </c>
      <c r="Z128" s="1519"/>
      <c r="AA128" s="1633">
        <v>79.400000000000006</v>
      </c>
      <c r="AB128" s="1632">
        <v>1</v>
      </c>
      <c r="AC128" s="1633">
        <v>77.599999999999994</v>
      </c>
      <c r="AD128" s="1632">
        <v>1</v>
      </c>
      <c r="AE128" s="1633">
        <v>83</v>
      </c>
      <c r="AF128" s="1632">
        <v>1</v>
      </c>
      <c r="AG128" s="1633">
        <v>90.2</v>
      </c>
      <c r="AH128" s="1632">
        <v>1</v>
      </c>
      <c r="AI128" s="1519"/>
      <c r="AJ128" s="1631">
        <v>0.03</v>
      </c>
      <c r="AK128" s="1632">
        <v>1</v>
      </c>
      <c r="AL128" s="1631">
        <v>0.03</v>
      </c>
      <c r="AM128" s="1632">
        <v>1</v>
      </c>
      <c r="AN128" s="1631">
        <v>0.03</v>
      </c>
      <c r="AO128" s="1632">
        <v>1</v>
      </c>
      <c r="AP128" s="1631">
        <v>0.03</v>
      </c>
      <c r="AQ128" s="1632">
        <v>1</v>
      </c>
      <c r="AR128" s="1519"/>
      <c r="AS128" s="1633">
        <v>7.62</v>
      </c>
      <c r="AT128" s="1632">
        <v>1</v>
      </c>
      <c r="AU128" s="1633">
        <v>7.55</v>
      </c>
      <c r="AV128" s="1632">
        <v>1</v>
      </c>
      <c r="AW128" s="1633">
        <v>7.68</v>
      </c>
      <c r="AX128" s="1632">
        <v>1</v>
      </c>
      <c r="AY128" s="1633">
        <v>7.72</v>
      </c>
      <c r="AZ128" s="1632">
        <v>1</v>
      </c>
      <c r="BA128" s="1519"/>
      <c r="BB128" s="1633">
        <v>5.5</v>
      </c>
      <c r="BC128" s="1632">
        <v>1</v>
      </c>
      <c r="BD128" s="1633">
        <v>5.5</v>
      </c>
      <c r="BE128" s="1632">
        <v>1</v>
      </c>
      <c r="BF128" s="1633">
        <v>5.5</v>
      </c>
      <c r="BG128" s="1632">
        <v>1</v>
      </c>
      <c r="BH128" s="1633">
        <v>5.5</v>
      </c>
      <c r="BI128" s="1632">
        <v>1</v>
      </c>
    </row>
    <row r="129" spans="2:61" ht="12" x14ac:dyDescent="0.2">
      <c r="B129" s="2376"/>
      <c r="C129" s="2381"/>
      <c r="D129" s="1627" t="s">
        <v>5467</v>
      </c>
      <c r="E129" s="1628" t="s">
        <v>5471</v>
      </c>
      <c r="F129" s="1640">
        <v>521255.62175536982</v>
      </c>
      <c r="G129" s="1640">
        <v>1128763.54850037</v>
      </c>
      <c r="H129" s="1629" t="s">
        <v>928</v>
      </c>
      <c r="I129" s="1629" t="s">
        <v>5469</v>
      </c>
      <c r="J129" s="1629" t="s">
        <v>5470</v>
      </c>
      <c r="K129" s="663"/>
      <c r="L129" s="1519">
        <v>16</v>
      </c>
      <c r="M129" s="1519">
        <v>15</v>
      </c>
      <c r="N129" s="1519">
        <v>1</v>
      </c>
      <c r="O129" s="1630">
        <v>93.75</v>
      </c>
      <c r="P129" s="1519">
        <v>1</v>
      </c>
      <c r="Q129" s="1519"/>
      <c r="R129" s="1631">
        <v>1.3</v>
      </c>
      <c r="S129" s="1632">
        <v>1</v>
      </c>
      <c r="T129" s="1631">
        <v>1.76</v>
      </c>
      <c r="U129" s="1632">
        <v>1</v>
      </c>
      <c r="V129" s="1631"/>
      <c r="W129" s="1632"/>
      <c r="X129" s="1631">
        <v>1.3</v>
      </c>
      <c r="Y129" s="1632">
        <v>1</v>
      </c>
      <c r="Z129" s="1519"/>
      <c r="AA129" s="1633">
        <v>70.400000000000006</v>
      </c>
      <c r="AB129" s="1632">
        <v>0</v>
      </c>
      <c r="AC129" s="1633">
        <v>72.400000000000006</v>
      </c>
      <c r="AD129" s="1632">
        <v>1</v>
      </c>
      <c r="AE129" s="1633"/>
      <c r="AF129" s="1632"/>
      <c r="AG129" s="1633">
        <v>87.8</v>
      </c>
      <c r="AH129" s="1632">
        <v>1</v>
      </c>
      <c r="AI129" s="1519"/>
      <c r="AJ129" s="1631">
        <v>0.03</v>
      </c>
      <c r="AK129" s="1632">
        <v>1</v>
      </c>
      <c r="AL129" s="1631">
        <v>0.03</v>
      </c>
      <c r="AM129" s="1632">
        <v>1</v>
      </c>
      <c r="AN129" s="1631"/>
      <c r="AO129" s="1632">
        <v>1</v>
      </c>
      <c r="AP129" s="1631">
        <v>0.03</v>
      </c>
      <c r="AQ129" s="1632">
        <v>1</v>
      </c>
      <c r="AR129" s="1519"/>
      <c r="AS129" s="1633">
        <v>8.15</v>
      </c>
      <c r="AT129" s="1632">
        <v>1</v>
      </c>
      <c r="AU129" s="1633">
        <v>7.75</v>
      </c>
      <c r="AV129" s="1632">
        <v>1</v>
      </c>
      <c r="AW129" s="1633"/>
      <c r="AX129" s="1632"/>
      <c r="AY129" s="1633">
        <v>7.92</v>
      </c>
      <c r="AZ129" s="1632">
        <v>1</v>
      </c>
      <c r="BA129" s="1519"/>
      <c r="BB129" s="1633">
        <v>17.2</v>
      </c>
      <c r="BC129" s="1632">
        <v>1</v>
      </c>
      <c r="BD129" s="1633">
        <v>5.6</v>
      </c>
      <c r="BE129" s="1632">
        <v>1</v>
      </c>
      <c r="BF129" s="1633"/>
      <c r="BG129" s="1632"/>
      <c r="BH129" s="1633">
        <v>5.5</v>
      </c>
      <c r="BI129" s="1632">
        <v>1</v>
      </c>
    </row>
    <row r="130" spans="2:61" ht="12" x14ac:dyDescent="0.2">
      <c r="B130" s="2376"/>
      <c r="C130" s="2381"/>
      <c r="D130" s="1627" t="s">
        <v>5467</v>
      </c>
      <c r="E130" s="1628" t="s">
        <v>5472</v>
      </c>
      <c r="F130" s="1640">
        <v>523998.05564395263</v>
      </c>
      <c r="G130" s="1640">
        <v>1137805.9637596633</v>
      </c>
      <c r="H130" s="1629" t="s">
        <v>928</v>
      </c>
      <c r="I130" s="1629" t="s">
        <v>5469</v>
      </c>
      <c r="J130" s="1629" t="s">
        <v>5473</v>
      </c>
      <c r="K130" s="663"/>
      <c r="L130" s="1519">
        <v>20</v>
      </c>
      <c r="M130" s="1519">
        <v>19</v>
      </c>
      <c r="N130" s="1519">
        <v>1</v>
      </c>
      <c r="O130" s="1630">
        <v>95</v>
      </c>
      <c r="P130" s="1519">
        <v>1</v>
      </c>
      <c r="Q130" s="1519"/>
      <c r="R130" s="1631">
        <v>1.3</v>
      </c>
      <c r="S130" s="1632">
        <v>1</v>
      </c>
      <c r="T130" s="1631">
        <v>1.3</v>
      </c>
      <c r="U130" s="1632">
        <v>1</v>
      </c>
      <c r="V130" s="1631">
        <v>1.3</v>
      </c>
      <c r="W130" s="1632">
        <v>1</v>
      </c>
      <c r="X130" s="1631">
        <v>2.66</v>
      </c>
      <c r="Y130" s="1632">
        <v>1</v>
      </c>
      <c r="Z130" s="1519"/>
      <c r="AA130" s="1633">
        <v>75.099999999999994</v>
      </c>
      <c r="AB130" s="1632">
        <v>1</v>
      </c>
      <c r="AC130" s="1633">
        <v>73.099999999999994</v>
      </c>
      <c r="AD130" s="1632">
        <v>1</v>
      </c>
      <c r="AE130" s="1633">
        <v>83.3</v>
      </c>
      <c r="AF130" s="1632">
        <v>1</v>
      </c>
      <c r="AG130" s="1633">
        <v>77.900000000000006</v>
      </c>
      <c r="AH130" s="1632">
        <v>1</v>
      </c>
      <c r="AI130" s="1519"/>
      <c r="AJ130" s="1631">
        <v>0.03</v>
      </c>
      <c r="AK130" s="1632">
        <v>1</v>
      </c>
      <c r="AL130" s="1631">
        <v>0.03</v>
      </c>
      <c r="AM130" s="1632">
        <v>1</v>
      </c>
      <c r="AN130" s="1631">
        <v>0.03</v>
      </c>
      <c r="AO130" s="1632">
        <v>1</v>
      </c>
      <c r="AP130" s="1631">
        <v>0.03</v>
      </c>
      <c r="AQ130" s="1632">
        <v>1</v>
      </c>
      <c r="AR130" s="1519"/>
      <c r="AS130" s="1633">
        <v>7.76</v>
      </c>
      <c r="AT130" s="1632">
        <v>1</v>
      </c>
      <c r="AU130" s="1633">
        <v>7.69</v>
      </c>
      <c r="AV130" s="1632">
        <v>1</v>
      </c>
      <c r="AW130" s="1633">
        <v>7.66</v>
      </c>
      <c r="AX130" s="1632">
        <v>1</v>
      </c>
      <c r="AY130" s="1633">
        <v>7.64</v>
      </c>
      <c r="AZ130" s="1632">
        <v>1</v>
      </c>
      <c r="BA130" s="1519"/>
      <c r="BB130" s="1633">
        <v>5.5</v>
      </c>
      <c r="BC130" s="1632">
        <v>1</v>
      </c>
      <c r="BD130" s="1633">
        <v>5.5</v>
      </c>
      <c r="BE130" s="1632">
        <v>1</v>
      </c>
      <c r="BF130" s="1633">
        <v>32.4</v>
      </c>
      <c r="BG130" s="1632">
        <v>0</v>
      </c>
      <c r="BH130" s="1633">
        <v>5.5</v>
      </c>
      <c r="BI130" s="1632">
        <v>1</v>
      </c>
    </row>
    <row r="131" spans="2:61" ht="12" x14ac:dyDescent="0.2">
      <c r="B131" s="2376"/>
      <c r="C131" s="2381"/>
      <c r="D131" s="1627" t="s">
        <v>5467</v>
      </c>
      <c r="E131" s="1628" t="s">
        <v>5474</v>
      </c>
      <c r="F131" s="1640">
        <v>534432.40908333356</v>
      </c>
      <c r="G131" s="1640">
        <v>1147242.2668981161</v>
      </c>
      <c r="H131" s="1629" t="s">
        <v>928</v>
      </c>
      <c r="I131" s="1629" t="s">
        <v>5469</v>
      </c>
      <c r="J131" s="1629" t="s">
        <v>5475</v>
      </c>
      <c r="K131" s="663"/>
      <c r="L131" s="1519">
        <v>20</v>
      </c>
      <c r="M131" s="1519">
        <v>20</v>
      </c>
      <c r="N131" s="1519">
        <v>0</v>
      </c>
      <c r="O131" s="1630">
        <v>100</v>
      </c>
      <c r="P131" s="1519">
        <v>1</v>
      </c>
      <c r="Q131" s="1519"/>
      <c r="R131" s="1631">
        <v>1.3</v>
      </c>
      <c r="S131" s="1632">
        <v>1</v>
      </c>
      <c r="T131" s="1631">
        <v>1.319</v>
      </c>
      <c r="U131" s="1632">
        <v>1</v>
      </c>
      <c r="V131" s="1631">
        <v>1.351</v>
      </c>
      <c r="W131" s="1632">
        <v>1</v>
      </c>
      <c r="X131" s="1631">
        <v>1.3</v>
      </c>
      <c r="Y131" s="1632">
        <v>1</v>
      </c>
      <c r="Z131" s="1519"/>
      <c r="AA131" s="1633">
        <v>75.3</v>
      </c>
      <c r="AB131" s="1632">
        <v>1</v>
      </c>
      <c r="AC131" s="1633">
        <v>87.4</v>
      </c>
      <c r="AD131" s="1632">
        <v>1</v>
      </c>
      <c r="AE131" s="1633">
        <v>92</v>
      </c>
      <c r="AF131" s="1632">
        <v>1</v>
      </c>
      <c r="AG131" s="1633">
        <v>80.900000000000006</v>
      </c>
      <c r="AH131" s="1632">
        <v>1</v>
      </c>
      <c r="AI131" s="1519"/>
      <c r="AJ131" s="1631">
        <v>0.03</v>
      </c>
      <c r="AK131" s="1632">
        <v>1</v>
      </c>
      <c r="AL131" s="1631">
        <v>0.03</v>
      </c>
      <c r="AM131" s="1632">
        <v>1</v>
      </c>
      <c r="AN131" s="1631">
        <v>0.03</v>
      </c>
      <c r="AO131" s="1632">
        <v>1</v>
      </c>
      <c r="AP131" s="1631">
        <v>0.03</v>
      </c>
      <c r="AQ131" s="1632">
        <v>1</v>
      </c>
      <c r="AR131" s="1519"/>
      <c r="AS131" s="1633">
        <v>7.67</v>
      </c>
      <c r="AT131" s="1632">
        <v>1</v>
      </c>
      <c r="AU131" s="1633">
        <v>7.91</v>
      </c>
      <c r="AV131" s="1632">
        <v>1</v>
      </c>
      <c r="AW131" s="1633">
        <v>7.78</v>
      </c>
      <c r="AX131" s="1632">
        <v>1</v>
      </c>
      <c r="AY131" s="1633">
        <v>7.65</v>
      </c>
      <c r="AZ131" s="1632">
        <v>1</v>
      </c>
      <c r="BA131" s="1519"/>
      <c r="BB131" s="1633">
        <v>6.2</v>
      </c>
      <c r="BC131" s="1632">
        <v>1</v>
      </c>
      <c r="BD131" s="1633">
        <v>5.5</v>
      </c>
      <c r="BE131" s="1632">
        <v>1</v>
      </c>
      <c r="BF131" s="1633">
        <v>8.6999999999999993</v>
      </c>
      <c r="BG131" s="1632">
        <v>1</v>
      </c>
      <c r="BH131" s="1633">
        <v>19.5</v>
      </c>
      <c r="BI131" s="1632">
        <v>1</v>
      </c>
    </row>
    <row r="132" spans="2:61" ht="12" x14ac:dyDescent="0.2">
      <c r="B132" s="2378"/>
      <c r="C132" s="2378"/>
      <c r="D132" s="1655" t="s">
        <v>5467</v>
      </c>
      <c r="E132" s="1656" t="s">
        <v>5476</v>
      </c>
      <c r="F132" s="1657">
        <v>536063.47043958877</v>
      </c>
      <c r="G132" s="1657">
        <v>1149276.4199238133</v>
      </c>
      <c r="H132" s="1658" t="s">
        <v>928</v>
      </c>
      <c r="I132" s="1658" t="s">
        <v>5469</v>
      </c>
      <c r="J132" s="1658" t="s">
        <v>5475</v>
      </c>
      <c r="K132" s="663"/>
      <c r="L132" s="1658">
        <v>20</v>
      </c>
      <c r="M132" s="1658">
        <v>20</v>
      </c>
      <c r="N132" s="1658">
        <v>0</v>
      </c>
      <c r="O132" s="1658">
        <v>100</v>
      </c>
      <c r="P132" s="1658">
        <v>1</v>
      </c>
      <c r="Q132" s="1519"/>
      <c r="R132" s="1659">
        <v>1.3</v>
      </c>
      <c r="S132" s="1660">
        <v>1</v>
      </c>
      <c r="T132" s="1659">
        <v>1.3</v>
      </c>
      <c r="U132" s="1660">
        <v>1</v>
      </c>
      <c r="V132" s="1659">
        <v>1.3</v>
      </c>
      <c r="W132" s="1660">
        <v>1</v>
      </c>
      <c r="X132" s="1659">
        <v>2.0099999999999998</v>
      </c>
      <c r="Y132" s="1660">
        <v>1</v>
      </c>
      <c r="Z132" s="1659"/>
      <c r="AA132" s="1659">
        <v>74.900000000000006</v>
      </c>
      <c r="AB132" s="1660">
        <v>1</v>
      </c>
      <c r="AC132" s="1659">
        <v>72</v>
      </c>
      <c r="AD132" s="1660">
        <v>1</v>
      </c>
      <c r="AE132" s="1659">
        <v>85</v>
      </c>
      <c r="AF132" s="1660">
        <v>1</v>
      </c>
      <c r="AG132" s="1659">
        <v>82.3</v>
      </c>
      <c r="AH132" s="1660">
        <v>1</v>
      </c>
      <c r="AI132" s="1659"/>
      <c r="AJ132" s="1659">
        <v>0.03</v>
      </c>
      <c r="AK132" s="1660">
        <v>1</v>
      </c>
      <c r="AL132" s="1659">
        <v>0.03</v>
      </c>
      <c r="AM132" s="1660">
        <v>1</v>
      </c>
      <c r="AN132" s="1659">
        <v>0.03</v>
      </c>
      <c r="AO132" s="1660">
        <v>1</v>
      </c>
      <c r="AP132" s="1659">
        <v>0.03</v>
      </c>
      <c r="AQ132" s="1660">
        <v>1</v>
      </c>
      <c r="AR132" s="1659"/>
      <c r="AS132" s="1659">
        <v>7.62</v>
      </c>
      <c r="AT132" s="1660">
        <v>1</v>
      </c>
      <c r="AU132" s="1659">
        <v>7.66</v>
      </c>
      <c r="AV132" s="1660">
        <v>1</v>
      </c>
      <c r="AW132" s="1659">
        <v>7.64</v>
      </c>
      <c r="AX132" s="1660">
        <v>1</v>
      </c>
      <c r="AY132" s="1659">
        <v>7.59</v>
      </c>
      <c r="AZ132" s="1660">
        <v>1</v>
      </c>
      <c r="BA132" s="1659"/>
      <c r="BB132" s="1659">
        <v>10.9</v>
      </c>
      <c r="BC132" s="1660">
        <v>1</v>
      </c>
      <c r="BD132" s="1659">
        <v>5.5</v>
      </c>
      <c r="BE132" s="1660">
        <v>1</v>
      </c>
      <c r="BF132" s="1659">
        <v>10.6</v>
      </c>
      <c r="BG132" s="1660">
        <v>1</v>
      </c>
      <c r="BH132" s="1659">
        <v>22.2</v>
      </c>
      <c r="BI132" s="1660">
        <v>1</v>
      </c>
    </row>
    <row r="133" spans="2:61" ht="12" x14ac:dyDescent="0.2">
      <c r="B133" s="662"/>
      <c r="C133" s="2370" t="s">
        <v>5477</v>
      </c>
      <c r="D133" s="2370"/>
      <c r="E133" s="2370"/>
      <c r="F133" s="2370"/>
      <c r="G133" s="2370"/>
      <c r="H133" s="2370"/>
      <c r="I133" s="2370"/>
      <c r="J133" s="2370"/>
      <c r="K133" s="2370"/>
      <c r="L133" s="2370"/>
      <c r="M133" s="2370"/>
      <c r="N133" s="2370"/>
      <c r="O133" s="2370"/>
      <c r="P133" s="2370"/>
      <c r="Q133" s="2370"/>
      <c r="R133" s="2370"/>
      <c r="S133" s="2370"/>
      <c r="T133" s="2370"/>
      <c r="U133" s="2370"/>
      <c r="V133" s="2370"/>
      <c r="W133" s="2370"/>
      <c r="X133" s="2370"/>
      <c r="Y133" s="2370"/>
      <c r="Z133" s="2370"/>
      <c r="AA133" s="2370"/>
      <c r="AB133" s="2370"/>
      <c r="AC133" s="2370"/>
      <c r="AD133" s="2370"/>
      <c r="AE133" s="2370"/>
      <c r="AF133" s="2370"/>
      <c r="AG133" s="2370"/>
      <c r="AH133" s="2370"/>
      <c r="AI133" s="2370"/>
      <c r="AJ133" s="2370"/>
      <c r="AK133" s="2370"/>
      <c r="AL133" s="2370"/>
      <c r="AM133" s="2370"/>
      <c r="AN133" s="2370"/>
      <c r="AO133" s="2370"/>
      <c r="AP133" s="2370"/>
      <c r="AQ133" s="2370"/>
      <c r="AR133" s="2370"/>
      <c r="AS133" s="2370"/>
      <c r="AT133" s="2370"/>
      <c r="AU133" s="2370"/>
      <c r="AV133" s="2370"/>
      <c r="AW133" s="2370"/>
      <c r="AX133" s="2370"/>
      <c r="AY133" s="2370"/>
      <c r="AZ133" s="2370"/>
      <c r="BA133" s="2370"/>
      <c r="BB133" s="2370"/>
      <c r="BC133" s="2370"/>
      <c r="BD133" s="2370"/>
      <c r="BE133" s="2370"/>
      <c r="BF133" s="2370"/>
      <c r="BG133" s="2370"/>
      <c r="BH133" s="2370"/>
      <c r="BI133" s="2370"/>
    </row>
    <row r="134" spans="2:61" ht="12" x14ac:dyDescent="0.2">
      <c r="B134" s="662"/>
      <c r="C134" s="1572"/>
      <c r="D134" s="2369" t="s">
        <v>1797</v>
      </c>
      <c r="E134" s="2369" t="s">
        <v>1798</v>
      </c>
      <c r="F134" s="2367" t="s">
        <v>1799</v>
      </c>
      <c r="G134" s="2367"/>
      <c r="H134" s="2367"/>
      <c r="I134" s="2367"/>
      <c r="J134" s="2367"/>
      <c r="K134" s="1573"/>
      <c r="L134" s="2367" t="s">
        <v>1800</v>
      </c>
      <c r="M134" s="2367"/>
      <c r="N134" s="2367"/>
      <c r="O134" s="2367"/>
      <c r="P134" s="2367"/>
      <c r="Q134" s="1572"/>
      <c r="R134" s="2367" t="s">
        <v>1801</v>
      </c>
      <c r="S134" s="2367"/>
      <c r="T134" s="2367"/>
      <c r="U134" s="2367"/>
      <c r="V134" s="2367"/>
      <c r="W134" s="2367"/>
      <c r="X134" s="2367"/>
      <c r="Y134" s="2367"/>
      <c r="Z134" s="1572"/>
      <c r="AA134" s="2367" t="s">
        <v>1802</v>
      </c>
      <c r="AB134" s="2367"/>
      <c r="AC134" s="2367"/>
      <c r="AD134" s="2367"/>
      <c r="AE134" s="2367"/>
      <c r="AF134" s="2367"/>
      <c r="AG134" s="2367"/>
      <c r="AH134" s="2367"/>
      <c r="AI134" s="1572"/>
      <c r="AJ134" s="2367" t="s">
        <v>1803</v>
      </c>
      <c r="AK134" s="2367"/>
      <c r="AL134" s="2367"/>
      <c r="AM134" s="2367"/>
      <c r="AN134" s="2367"/>
      <c r="AO134" s="2367"/>
      <c r="AP134" s="2367"/>
      <c r="AQ134" s="2367"/>
      <c r="AR134" s="1572"/>
      <c r="AS134" s="2367" t="s">
        <v>1804</v>
      </c>
      <c r="AT134" s="2367"/>
      <c r="AU134" s="2367"/>
      <c r="AV134" s="2367"/>
      <c r="AW134" s="2367"/>
      <c r="AX134" s="2367"/>
      <c r="AY134" s="2367"/>
      <c r="AZ134" s="2367"/>
      <c r="BA134" s="1572"/>
      <c r="BB134" s="2367" t="s">
        <v>1805</v>
      </c>
      <c r="BC134" s="2367"/>
      <c r="BD134" s="2367"/>
      <c r="BE134" s="2367"/>
      <c r="BF134" s="2367"/>
      <c r="BG134" s="2367"/>
      <c r="BH134" s="2367"/>
      <c r="BI134" s="2367"/>
    </row>
    <row r="135" spans="2:61" ht="24" x14ac:dyDescent="0.2">
      <c r="B135" s="1037"/>
      <c r="C135" s="2368" t="s">
        <v>1806</v>
      </c>
      <c r="D135" s="2369"/>
      <c r="E135" s="2369"/>
      <c r="F135" s="1574" t="s">
        <v>1807</v>
      </c>
      <c r="G135" s="1574" t="s">
        <v>1808</v>
      </c>
      <c r="H135" s="2357" t="s">
        <v>921</v>
      </c>
      <c r="I135" s="2357" t="s">
        <v>1809</v>
      </c>
      <c r="J135" s="2357" t="s">
        <v>1810</v>
      </c>
      <c r="K135" s="1575"/>
      <c r="L135" s="2357" t="s">
        <v>1811</v>
      </c>
      <c r="M135" s="2357" t="s">
        <v>1812</v>
      </c>
      <c r="N135" s="2357" t="s">
        <v>1813</v>
      </c>
      <c r="O135" s="2357" t="s">
        <v>1814</v>
      </c>
      <c r="P135" s="1574" t="s">
        <v>1815</v>
      </c>
      <c r="Q135" s="1576"/>
      <c r="R135" s="1574" t="s">
        <v>1816</v>
      </c>
      <c r="S135" s="2357" t="s">
        <v>1817</v>
      </c>
      <c r="T135" s="1574" t="s">
        <v>1818</v>
      </c>
      <c r="U135" s="2365" t="s">
        <v>1817</v>
      </c>
      <c r="V135" s="1574" t="s">
        <v>1818</v>
      </c>
      <c r="W135" s="2357" t="s">
        <v>1817</v>
      </c>
      <c r="X135" s="1574" t="s">
        <v>1818</v>
      </c>
      <c r="Y135" s="2357" t="s">
        <v>1817</v>
      </c>
      <c r="Z135" s="1576"/>
      <c r="AA135" s="1574" t="s">
        <v>1819</v>
      </c>
      <c r="AB135" s="2357" t="s">
        <v>1817</v>
      </c>
      <c r="AC135" s="1574" t="s">
        <v>1819</v>
      </c>
      <c r="AD135" s="2357" t="s">
        <v>1817</v>
      </c>
      <c r="AE135" s="1574" t="s">
        <v>1820</v>
      </c>
      <c r="AF135" s="2357" t="s">
        <v>1817</v>
      </c>
      <c r="AG135" s="1574" t="s">
        <v>1819</v>
      </c>
      <c r="AH135" s="2357" t="s">
        <v>1817</v>
      </c>
      <c r="AI135" s="1575"/>
      <c r="AJ135" s="1574" t="s">
        <v>1803</v>
      </c>
      <c r="AK135" s="2357" t="s">
        <v>1817</v>
      </c>
      <c r="AL135" s="1574" t="s">
        <v>1803</v>
      </c>
      <c r="AM135" s="2357" t="s">
        <v>1817</v>
      </c>
      <c r="AN135" s="1574" t="s">
        <v>1803</v>
      </c>
      <c r="AO135" s="2365" t="s">
        <v>1817</v>
      </c>
      <c r="AP135" s="1574" t="s">
        <v>1803</v>
      </c>
      <c r="AQ135" s="2357" t="s">
        <v>1817</v>
      </c>
      <c r="AR135" s="1575"/>
      <c r="AS135" s="1574" t="s">
        <v>1821</v>
      </c>
      <c r="AT135" s="2357" t="s">
        <v>1817</v>
      </c>
      <c r="AU135" s="1574" t="s">
        <v>1822</v>
      </c>
      <c r="AV135" s="2357" t="s">
        <v>1817</v>
      </c>
      <c r="AW135" s="1574" t="s">
        <v>1823</v>
      </c>
      <c r="AX135" s="2357" t="s">
        <v>1817</v>
      </c>
      <c r="AY135" s="1574" t="s">
        <v>1824</v>
      </c>
      <c r="AZ135" s="2357" t="s">
        <v>1817</v>
      </c>
      <c r="BA135" s="1575"/>
      <c r="BB135" s="1574" t="s">
        <v>1825</v>
      </c>
      <c r="BC135" s="2357" t="s">
        <v>1817</v>
      </c>
      <c r="BD135" s="1574" t="s">
        <v>1826</v>
      </c>
      <c r="BE135" s="2357" t="s">
        <v>1817</v>
      </c>
      <c r="BF135" s="1574" t="s">
        <v>1825</v>
      </c>
      <c r="BG135" s="2357" t="s">
        <v>1817</v>
      </c>
      <c r="BH135" s="1574" t="s">
        <v>5478</v>
      </c>
      <c r="BI135" s="2357" t="s">
        <v>1817</v>
      </c>
    </row>
    <row r="136" spans="2:61" ht="12" x14ac:dyDescent="0.2">
      <c r="B136" s="662"/>
      <c r="C136" s="2366"/>
      <c r="D136" s="2358"/>
      <c r="E136" s="2358"/>
      <c r="F136" s="1577" t="s">
        <v>1828</v>
      </c>
      <c r="G136" s="1577" t="s">
        <v>1828</v>
      </c>
      <c r="H136" s="2358"/>
      <c r="I136" s="2358"/>
      <c r="J136" s="2358"/>
      <c r="K136" s="1578"/>
      <c r="L136" s="2358"/>
      <c r="M136" s="2358"/>
      <c r="N136" s="2358"/>
      <c r="O136" s="2358"/>
      <c r="P136" s="1579" t="s">
        <v>1829</v>
      </c>
      <c r="Q136" s="1579"/>
      <c r="R136" s="1579" t="s">
        <v>5479</v>
      </c>
      <c r="S136" s="2358"/>
      <c r="T136" s="1579" t="s">
        <v>5480</v>
      </c>
      <c r="U136" s="2366"/>
      <c r="V136" s="1579" t="s">
        <v>5481</v>
      </c>
      <c r="W136" s="2358"/>
      <c r="X136" s="1579" t="s">
        <v>5482</v>
      </c>
      <c r="Y136" s="2358"/>
      <c r="Z136" s="1579"/>
      <c r="AA136" s="1579" t="s">
        <v>5479</v>
      </c>
      <c r="AB136" s="2358"/>
      <c r="AC136" s="1579" t="s">
        <v>5480</v>
      </c>
      <c r="AD136" s="2358"/>
      <c r="AE136" s="1579" t="s">
        <v>5481</v>
      </c>
      <c r="AF136" s="2358"/>
      <c r="AG136" s="1579" t="s">
        <v>5482</v>
      </c>
      <c r="AH136" s="2358"/>
      <c r="AI136" s="1578"/>
      <c r="AJ136" s="1579" t="s">
        <v>5479</v>
      </c>
      <c r="AK136" s="2358"/>
      <c r="AL136" s="1579" t="s">
        <v>5480</v>
      </c>
      <c r="AM136" s="2358"/>
      <c r="AN136" s="1579" t="s">
        <v>5481</v>
      </c>
      <c r="AO136" s="2366"/>
      <c r="AP136" s="1579" t="s">
        <v>5482</v>
      </c>
      <c r="AQ136" s="2358"/>
      <c r="AR136" s="1578"/>
      <c r="AS136" s="1579" t="s">
        <v>5479</v>
      </c>
      <c r="AT136" s="2358"/>
      <c r="AU136" s="1579" t="s">
        <v>5480</v>
      </c>
      <c r="AV136" s="2358"/>
      <c r="AW136" s="1579" t="s">
        <v>5481</v>
      </c>
      <c r="AX136" s="2358"/>
      <c r="AY136" s="1579" t="s">
        <v>5482</v>
      </c>
      <c r="AZ136" s="2358"/>
      <c r="BA136" s="1578"/>
      <c r="BB136" s="1579" t="s">
        <v>5479</v>
      </c>
      <c r="BC136" s="2358"/>
      <c r="BD136" s="1579" t="s">
        <v>5480</v>
      </c>
      <c r="BE136" s="2358"/>
      <c r="BF136" s="1579" t="s">
        <v>5481</v>
      </c>
      <c r="BG136" s="2358"/>
      <c r="BH136" s="1579"/>
      <c r="BI136" s="2358"/>
    </row>
    <row r="137" spans="2:61" ht="12" x14ac:dyDescent="0.2">
      <c r="B137" s="2375" t="s">
        <v>5483</v>
      </c>
      <c r="C137" s="2385" t="s">
        <v>5484</v>
      </c>
      <c r="D137" s="1661" t="s">
        <v>5485</v>
      </c>
      <c r="E137" s="1637" t="s">
        <v>5486</v>
      </c>
      <c r="F137" s="1636">
        <v>349842</v>
      </c>
      <c r="G137" s="1636">
        <v>1117119</v>
      </c>
      <c r="H137" s="1661" t="s">
        <v>926</v>
      </c>
      <c r="I137" s="1637" t="s">
        <v>5487</v>
      </c>
      <c r="J137" s="1637" t="s">
        <v>5488</v>
      </c>
      <c r="K137" s="663"/>
      <c r="L137" s="1637">
        <v>20</v>
      </c>
      <c r="M137" s="1637">
        <v>17</v>
      </c>
      <c r="N137" s="1637">
        <v>3</v>
      </c>
      <c r="O137" s="1636">
        <v>85</v>
      </c>
      <c r="P137" s="1637">
        <v>1</v>
      </c>
      <c r="Q137" s="1637"/>
      <c r="R137" s="1638">
        <v>2.4</v>
      </c>
      <c r="S137" s="1639">
        <v>1</v>
      </c>
      <c r="T137" s="1638">
        <v>2</v>
      </c>
      <c r="U137" s="1639">
        <v>1</v>
      </c>
      <c r="V137" s="1638">
        <v>1</v>
      </c>
      <c r="W137" s="1639">
        <v>1</v>
      </c>
      <c r="X137" s="1638">
        <v>1</v>
      </c>
      <c r="Y137" s="1639">
        <v>1</v>
      </c>
      <c r="Z137" s="1637"/>
      <c r="AA137" s="1638">
        <v>91.2</v>
      </c>
      <c r="AB137" s="1639">
        <v>1</v>
      </c>
      <c r="AC137" s="1638">
        <v>87.2</v>
      </c>
      <c r="AD137" s="1639">
        <v>1</v>
      </c>
      <c r="AE137" s="1638">
        <v>150</v>
      </c>
      <c r="AF137" s="1639">
        <v>0</v>
      </c>
      <c r="AG137" s="1638">
        <v>84.1</v>
      </c>
      <c r="AH137" s="1639">
        <v>1</v>
      </c>
      <c r="AI137" s="1637"/>
      <c r="AJ137" s="1638">
        <v>0.629</v>
      </c>
      <c r="AK137" s="1639">
        <v>1</v>
      </c>
      <c r="AL137" s="1638">
        <v>3.2399999999999998E-2</v>
      </c>
      <c r="AM137" s="1639">
        <v>1</v>
      </c>
      <c r="AN137" s="1638">
        <v>0.80100000000000005</v>
      </c>
      <c r="AO137" s="1639">
        <v>1</v>
      </c>
      <c r="AP137" s="1638">
        <v>0.56399999999999995</v>
      </c>
      <c r="AQ137" s="1639">
        <v>1</v>
      </c>
      <c r="AR137" s="1637"/>
      <c r="AS137" s="1638">
        <v>7.9</v>
      </c>
      <c r="AT137" s="1639">
        <v>1</v>
      </c>
      <c r="AU137" s="1638">
        <v>7.4</v>
      </c>
      <c r="AV137" s="1639">
        <v>1</v>
      </c>
      <c r="AW137" s="1638">
        <v>8.9499999999999993</v>
      </c>
      <c r="AX137" s="1639">
        <v>0</v>
      </c>
      <c r="AY137" s="1638">
        <v>7.76</v>
      </c>
      <c r="AZ137" s="1639">
        <v>1</v>
      </c>
      <c r="BA137" s="1637"/>
      <c r="BB137" s="1638">
        <v>12.2</v>
      </c>
      <c r="BC137" s="1639">
        <v>1</v>
      </c>
      <c r="BD137" s="1638">
        <v>72.36</v>
      </c>
      <c r="BE137" s="1639">
        <v>0</v>
      </c>
      <c r="BF137" s="1638">
        <v>3.24</v>
      </c>
      <c r="BG137" s="1639">
        <v>1</v>
      </c>
      <c r="BH137" s="1638">
        <v>5.18</v>
      </c>
      <c r="BI137" s="1639">
        <v>1</v>
      </c>
    </row>
    <row r="138" spans="2:61" ht="12" x14ac:dyDescent="0.2">
      <c r="B138" s="2376"/>
      <c r="C138" s="2376"/>
      <c r="D138" s="1661" t="s">
        <v>5485</v>
      </c>
      <c r="E138" s="1637" t="s">
        <v>5489</v>
      </c>
      <c r="F138" s="1636">
        <v>355309</v>
      </c>
      <c r="G138" s="1636">
        <v>1113777</v>
      </c>
      <c r="H138" s="1661" t="s">
        <v>926</v>
      </c>
      <c r="I138" s="1637" t="s">
        <v>5487</v>
      </c>
      <c r="J138" s="1637" t="s">
        <v>5488</v>
      </c>
      <c r="K138" s="663"/>
      <c r="L138" s="1637">
        <v>20</v>
      </c>
      <c r="M138" s="1637">
        <v>19</v>
      </c>
      <c r="N138" s="1637">
        <v>1</v>
      </c>
      <c r="O138" s="1636">
        <v>95</v>
      </c>
      <c r="P138" s="1637">
        <v>1</v>
      </c>
      <c r="Q138" s="1637"/>
      <c r="R138" s="1638">
        <v>1.9</v>
      </c>
      <c r="S138" s="1639">
        <v>1</v>
      </c>
      <c r="T138" s="1638">
        <v>4</v>
      </c>
      <c r="U138" s="1639">
        <v>1</v>
      </c>
      <c r="V138" s="1638">
        <v>1</v>
      </c>
      <c r="W138" s="1639">
        <v>1</v>
      </c>
      <c r="X138" s="1638">
        <v>2</v>
      </c>
      <c r="Y138" s="1639">
        <v>1</v>
      </c>
      <c r="Z138" s="1637"/>
      <c r="AA138" s="1638">
        <v>91.3</v>
      </c>
      <c r="AB138" s="1639">
        <v>1</v>
      </c>
      <c r="AC138" s="1638">
        <v>94.3</v>
      </c>
      <c r="AD138" s="1639">
        <v>1</v>
      </c>
      <c r="AE138" s="1638">
        <v>108</v>
      </c>
      <c r="AF138" s="1639">
        <v>1</v>
      </c>
      <c r="AG138" s="1638">
        <v>102</v>
      </c>
      <c r="AH138" s="1639">
        <v>1</v>
      </c>
      <c r="AI138" s="1637"/>
      <c r="AJ138" s="1638">
        <v>0.84199999999999997</v>
      </c>
      <c r="AK138" s="1639">
        <v>1</v>
      </c>
      <c r="AL138" s="1638">
        <v>0.29199999999999998</v>
      </c>
      <c r="AM138" s="1639">
        <v>1</v>
      </c>
      <c r="AN138" s="1638">
        <v>0.83199999999999996</v>
      </c>
      <c r="AO138" s="1639">
        <v>1</v>
      </c>
      <c r="AP138" s="1638">
        <v>5.6600000000000004E-2</v>
      </c>
      <c r="AQ138" s="1639">
        <v>1</v>
      </c>
      <c r="AR138" s="1637"/>
      <c r="AS138" s="1638">
        <v>7.77</v>
      </c>
      <c r="AT138" s="1639">
        <v>1</v>
      </c>
      <c r="AU138" s="1638">
        <v>7.5</v>
      </c>
      <c r="AV138" s="1639">
        <v>1</v>
      </c>
      <c r="AW138" s="1638">
        <v>7.59</v>
      </c>
      <c r="AX138" s="1639">
        <v>1</v>
      </c>
      <c r="AY138" s="1638">
        <v>6.14</v>
      </c>
      <c r="AZ138" s="1639">
        <v>0</v>
      </c>
      <c r="BA138" s="1637"/>
      <c r="BB138" s="1638">
        <v>22.34</v>
      </c>
      <c r="BC138" s="1639">
        <v>1</v>
      </c>
      <c r="BD138" s="1638">
        <v>7.82</v>
      </c>
      <c r="BE138" s="1639">
        <v>1</v>
      </c>
      <c r="BF138" s="1638">
        <v>7.92</v>
      </c>
      <c r="BG138" s="1639">
        <v>1</v>
      </c>
      <c r="BH138" s="1638">
        <v>3</v>
      </c>
      <c r="BI138" s="1639">
        <v>1</v>
      </c>
    </row>
    <row r="139" spans="2:61" ht="12" x14ac:dyDescent="0.2">
      <c r="B139" s="2376"/>
      <c r="C139" s="2376"/>
      <c r="D139" s="1661" t="s">
        <v>5485</v>
      </c>
      <c r="E139" s="1637" t="s">
        <v>5490</v>
      </c>
      <c r="F139" s="1636">
        <v>365172</v>
      </c>
      <c r="G139" s="1636">
        <v>1112633</v>
      </c>
      <c r="H139" s="1661" t="s">
        <v>926</v>
      </c>
      <c r="I139" s="1637" t="s">
        <v>5487</v>
      </c>
      <c r="J139" s="1637" t="s">
        <v>5487</v>
      </c>
      <c r="K139" s="663"/>
      <c r="L139" s="1637">
        <v>20</v>
      </c>
      <c r="M139" s="1637">
        <v>13</v>
      </c>
      <c r="N139" s="1637">
        <v>7</v>
      </c>
      <c r="O139" s="1636">
        <v>65</v>
      </c>
      <c r="P139" s="1637">
        <v>0</v>
      </c>
      <c r="Q139" s="1637"/>
      <c r="R139" s="1638">
        <v>4.0999999999999996</v>
      </c>
      <c r="S139" s="1639">
        <v>1</v>
      </c>
      <c r="T139" s="1638">
        <v>5</v>
      </c>
      <c r="U139" s="1639">
        <v>1</v>
      </c>
      <c r="V139" s="1638">
        <v>2</v>
      </c>
      <c r="W139" s="1639">
        <v>1</v>
      </c>
      <c r="X139" s="1638">
        <v>1</v>
      </c>
      <c r="Y139" s="1639">
        <v>1</v>
      </c>
      <c r="Z139" s="1637"/>
      <c r="AA139" s="1638">
        <v>68</v>
      </c>
      <c r="AB139" s="1639">
        <v>0</v>
      </c>
      <c r="AC139" s="1638">
        <v>66.900000000000006</v>
      </c>
      <c r="AD139" s="1639">
        <v>0</v>
      </c>
      <c r="AE139" s="1638">
        <v>84.9</v>
      </c>
      <c r="AF139" s="1639">
        <v>1</v>
      </c>
      <c r="AG139" s="1638">
        <v>126</v>
      </c>
      <c r="AH139" s="1639">
        <v>0</v>
      </c>
      <c r="AI139" s="1637"/>
      <c r="AJ139" s="1638">
        <v>5.8179999999999996</v>
      </c>
      <c r="AK139" s="1639">
        <v>0</v>
      </c>
      <c r="AL139" s="1638">
        <v>6.4399999999999999E-2</v>
      </c>
      <c r="AM139" s="1639">
        <v>1</v>
      </c>
      <c r="AN139" s="1638">
        <v>1.0449999999999999</v>
      </c>
      <c r="AO139" s="1639">
        <v>0</v>
      </c>
      <c r="AP139" s="1638">
        <v>1.52E-2</v>
      </c>
      <c r="AQ139" s="1639">
        <v>1</v>
      </c>
      <c r="AR139" s="1637"/>
      <c r="AS139" s="1638">
        <v>7.64</v>
      </c>
      <c r="AT139" s="1639">
        <v>1</v>
      </c>
      <c r="AU139" s="1638">
        <v>7.6</v>
      </c>
      <c r="AV139" s="1639">
        <v>1</v>
      </c>
      <c r="AW139" s="1638">
        <v>7.83</v>
      </c>
      <c r="AX139" s="1639">
        <v>1</v>
      </c>
      <c r="AY139" s="1638">
        <v>8.2899999999999991</v>
      </c>
      <c r="AZ139" s="1639">
        <v>1</v>
      </c>
      <c r="BA139" s="1637"/>
      <c r="BB139" s="1638">
        <v>155.16</v>
      </c>
      <c r="BC139" s="1639">
        <v>0</v>
      </c>
      <c r="BD139" s="1638">
        <v>75.760000000000005</v>
      </c>
      <c r="BE139" s="1639">
        <v>0</v>
      </c>
      <c r="BF139" s="1638">
        <v>5.08</v>
      </c>
      <c r="BG139" s="1639">
        <v>1</v>
      </c>
      <c r="BH139" s="1638">
        <v>3.72</v>
      </c>
      <c r="BI139" s="1639">
        <v>1</v>
      </c>
    </row>
    <row r="140" spans="2:61" ht="12" x14ac:dyDescent="0.2">
      <c r="B140" s="2376"/>
      <c r="C140" s="2376"/>
      <c r="D140" s="1661" t="s">
        <v>5491</v>
      </c>
      <c r="E140" s="1637" t="s">
        <v>5492</v>
      </c>
      <c r="F140" s="1636">
        <v>317976</v>
      </c>
      <c r="G140" s="1636">
        <v>1102883</v>
      </c>
      <c r="H140" s="1661" t="s">
        <v>926</v>
      </c>
      <c r="I140" s="1637" t="s">
        <v>5487</v>
      </c>
      <c r="J140" s="1637" t="s">
        <v>5491</v>
      </c>
      <c r="K140" s="663"/>
      <c r="L140" s="1637">
        <v>20</v>
      </c>
      <c r="M140" s="1637">
        <v>16</v>
      </c>
      <c r="N140" s="1637">
        <v>4</v>
      </c>
      <c r="O140" s="1636">
        <v>80</v>
      </c>
      <c r="P140" s="1637">
        <v>1</v>
      </c>
      <c r="Q140" s="1637"/>
      <c r="R140" s="1638">
        <v>2.6</v>
      </c>
      <c r="S140" s="1639">
        <v>1</v>
      </c>
      <c r="T140" s="1638">
        <v>3</v>
      </c>
      <c r="U140" s="1639">
        <v>1</v>
      </c>
      <c r="V140" s="1638">
        <v>2</v>
      </c>
      <c r="W140" s="1639">
        <v>1</v>
      </c>
      <c r="X140" s="1638">
        <v>0</v>
      </c>
      <c r="Y140" s="1639">
        <v>1</v>
      </c>
      <c r="Z140" s="1637"/>
      <c r="AA140" s="1638">
        <v>92</v>
      </c>
      <c r="AB140" s="1639">
        <v>1</v>
      </c>
      <c r="AC140" s="1638">
        <v>93.3</v>
      </c>
      <c r="AD140" s="1639">
        <v>1</v>
      </c>
      <c r="AE140" s="1638">
        <v>98</v>
      </c>
      <c r="AF140" s="1639">
        <v>1</v>
      </c>
      <c r="AG140" s="1638">
        <v>155</v>
      </c>
      <c r="AH140" s="1639">
        <v>0</v>
      </c>
      <c r="AI140" s="1637"/>
      <c r="AJ140" s="1638">
        <v>1.117</v>
      </c>
      <c r="AK140" s="1639">
        <v>0</v>
      </c>
      <c r="AL140" s="1638">
        <v>6.13E-2</v>
      </c>
      <c r="AM140" s="1639">
        <v>1</v>
      </c>
      <c r="AN140" s="1638">
        <v>0.82099999999999995</v>
      </c>
      <c r="AO140" s="1639">
        <v>1</v>
      </c>
      <c r="AP140" s="1638">
        <v>0</v>
      </c>
      <c r="AQ140" s="1639">
        <v>1</v>
      </c>
      <c r="AR140" s="1637"/>
      <c r="AS140" s="1638">
        <v>7.75</v>
      </c>
      <c r="AT140" s="1639">
        <v>1</v>
      </c>
      <c r="AU140" s="1638">
        <v>7.5</v>
      </c>
      <c r="AV140" s="1639">
        <v>1</v>
      </c>
      <c r="AW140" s="1638">
        <v>7.69</v>
      </c>
      <c r="AX140" s="1639">
        <v>1</v>
      </c>
      <c r="AY140" s="1638">
        <v>8.64</v>
      </c>
      <c r="AZ140" s="1639">
        <v>0</v>
      </c>
      <c r="BA140" s="1637"/>
      <c r="BB140" s="1638">
        <v>84.34</v>
      </c>
      <c r="BC140" s="1639">
        <v>0</v>
      </c>
      <c r="BD140" s="1638">
        <v>17.14</v>
      </c>
      <c r="BE140" s="1639">
        <v>1</v>
      </c>
      <c r="BF140" s="1638">
        <v>5.32</v>
      </c>
      <c r="BG140" s="1639">
        <v>1</v>
      </c>
      <c r="BH140" s="1638">
        <v>2.12</v>
      </c>
      <c r="BI140" s="1639">
        <v>1</v>
      </c>
    </row>
    <row r="141" spans="2:61" ht="12" x14ac:dyDescent="0.2">
      <c r="B141" s="2376"/>
      <c r="C141" s="2376"/>
      <c r="D141" s="1661" t="s">
        <v>5493</v>
      </c>
      <c r="E141" s="1637" t="s">
        <v>5494</v>
      </c>
      <c r="F141" s="1636">
        <v>331169</v>
      </c>
      <c r="G141" s="1636">
        <v>1109457</v>
      </c>
      <c r="H141" s="1661" t="s">
        <v>926</v>
      </c>
      <c r="I141" s="1637" t="s">
        <v>5487</v>
      </c>
      <c r="J141" s="1637" t="s">
        <v>5491</v>
      </c>
      <c r="K141" s="663"/>
      <c r="L141" s="1637">
        <v>20</v>
      </c>
      <c r="M141" s="1637">
        <v>16</v>
      </c>
      <c r="N141" s="1637">
        <v>4</v>
      </c>
      <c r="O141" s="1636">
        <v>80</v>
      </c>
      <c r="P141" s="1637">
        <v>1</v>
      </c>
      <c r="Q141" s="1637"/>
      <c r="R141" s="1638">
        <v>12.4</v>
      </c>
      <c r="S141" s="1639">
        <v>0</v>
      </c>
      <c r="T141" s="1638">
        <v>1</v>
      </c>
      <c r="U141" s="1639">
        <v>1</v>
      </c>
      <c r="V141" s="1638">
        <v>9</v>
      </c>
      <c r="W141" s="1639">
        <v>0</v>
      </c>
      <c r="X141" s="1638">
        <v>0</v>
      </c>
      <c r="Y141" s="1639">
        <v>1</v>
      </c>
      <c r="Z141" s="1637"/>
      <c r="AA141" s="1638">
        <v>100</v>
      </c>
      <c r="AB141" s="1639">
        <v>1</v>
      </c>
      <c r="AC141" s="1638">
        <v>99.5</v>
      </c>
      <c r="AD141" s="1639">
        <v>1</v>
      </c>
      <c r="AE141" s="1638">
        <v>114</v>
      </c>
      <c r="AF141" s="1639">
        <v>1</v>
      </c>
      <c r="AG141" s="1638">
        <v>153</v>
      </c>
      <c r="AH141" s="1639">
        <v>0</v>
      </c>
      <c r="AI141" s="1637"/>
      <c r="AJ141" s="1638">
        <v>0.86899999999999999</v>
      </c>
      <c r="AK141" s="1639">
        <v>1</v>
      </c>
      <c r="AL141" s="1638">
        <v>8.6599999999999996E-2</v>
      </c>
      <c r="AM141" s="1639">
        <v>1</v>
      </c>
      <c r="AN141" s="1638">
        <v>9.6199999999999994E-2</v>
      </c>
      <c r="AO141" s="1639">
        <v>1</v>
      </c>
      <c r="AP141" s="1638">
        <v>0.61</v>
      </c>
      <c r="AQ141" s="1639">
        <v>1</v>
      </c>
      <c r="AR141" s="1637"/>
      <c r="AS141" s="1638">
        <v>8.16</v>
      </c>
      <c r="AT141" s="1639">
        <v>1</v>
      </c>
      <c r="AU141" s="1638">
        <v>7.4</v>
      </c>
      <c r="AV141" s="1639">
        <v>1</v>
      </c>
      <c r="AW141" s="1638">
        <v>7.74</v>
      </c>
      <c r="AX141" s="1639">
        <v>1</v>
      </c>
      <c r="AY141" s="1638">
        <v>8.19</v>
      </c>
      <c r="AZ141" s="1639">
        <v>1</v>
      </c>
      <c r="BA141" s="1637"/>
      <c r="BB141" s="1638">
        <v>26.18</v>
      </c>
      <c r="BC141" s="1639">
        <v>0</v>
      </c>
      <c r="BD141" s="1638">
        <v>17.2</v>
      </c>
      <c r="BE141" s="1639">
        <v>1</v>
      </c>
      <c r="BF141" s="1638">
        <v>4.46</v>
      </c>
      <c r="BG141" s="1639">
        <v>1</v>
      </c>
      <c r="BH141" s="1638">
        <v>10.24</v>
      </c>
      <c r="BI141" s="1639">
        <v>1</v>
      </c>
    </row>
    <row r="142" spans="2:61" ht="12" x14ac:dyDescent="0.2">
      <c r="B142" s="2376"/>
      <c r="C142" s="2376"/>
      <c r="D142" s="1661" t="s">
        <v>5495</v>
      </c>
      <c r="E142" s="1637" t="s">
        <v>5496</v>
      </c>
      <c r="F142" s="1636">
        <v>367100</v>
      </c>
      <c r="G142" s="1636">
        <v>1077698</v>
      </c>
      <c r="H142" s="1661" t="s">
        <v>926</v>
      </c>
      <c r="I142" s="1637" t="s">
        <v>5497</v>
      </c>
      <c r="J142" s="1637" t="s">
        <v>5498</v>
      </c>
      <c r="K142" s="663"/>
      <c r="L142" s="1637">
        <v>20</v>
      </c>
      <c r="M142" s="1637">
        <v>18</v>
      </c>
      <c r="N142" s="1637">
        <v>2</v>
      </c>
      <c r="O142" s="1636">
        <v>90</v>
      </c>
      <c r="P142" s="1637">
        <v>1</v>
      </c>
      <c r="Q142" s="1637"/>
      <c r="R142" s="1638">
        <v>2.9</v>
      </c>
      <c r="S142" s="1639">
        <v>1</v>
      </c>
      <c r="T142" s="1638">
        <v>2.9</v>
      </c>
      <c r="U142" s="1639">
        <v>1</v>
      </c>
      <c r="V142" s="1638">
        <v>3</v>
      </c>
      <c r="W142" s="1639">
        <v>1</v>
      </c>
      <c r="X142" s="1638">
        <v>3</v>
      </c>
      <c r="Y142" s="1639">
        <v>1</v>
      </c>
      <c r="Z142" s="1637"/>
      <c r="AA142" s="1638">
        <v>85.1</v>
      </c>
      <c r="AB142" s="1639">
        <v>1</v>
      </c>
      <c r="AC142" s="1638">
        <v>95</v>
      </c>
      <c r="AD142" s="1639">
        <v>1</v>
      </c>
      <c r="AE142" s="1638">
        <v>100.2</v>
      </c>
      <c r="AF142" s="1639">
        <v>1</v>
      </c>
      <c r="AG142" s="1638">
        <v>97.4</v>
      </c>
      <c r="AH142" s="1639">
        <v>1</v>
      </c>
      <c r="AI142" s="1637"/>
      <c r="AJ142" s="1638">
        <v>0.49</v>
      </c>
      <c r="AK142" s="1639">
        <v>1</v>
      </c>
      <c r="AL142" s="1638">
        <v>0.49</v>
      </c>
      <c r="AM142" s="1639">
        <v>1</v>
      </c>
      <c r="AN142" s="1638">
        <v>0.49</v>
      </c>
      <c r="AO142" s="1639">
        <v>1</v>
      </c>
      <c r="AP142" s="1638">
        <v>0.49</v>
      </c>
      <c r="AQ142" s="1639">
        <v>1</v>
      </c>
      <c r="AR142" s="1637"/>
      <c r="AS142" s="1638">
        <v>7.69</v>
      </c>
      <c r="AT142" s="1639">
        <v>1</v>
      </c>
      <c r="AU142" s="1638">
        <v>7.84</v>
      </c>
      <c r="AV142" s="1639">
        <v>1</v>
      </c>
      <c r="AW142" s="1638">
        <v>7.7</v>
      </c>
      <c r="AX142" s="1639">
        <v>1</v>
      </c>
      <c r="AY142" s="1638">
        <v>7.51</v>
      </c>
      <c r="AZ142" s="1639">
        <v>1</v>
      </c>
      <c r="BA142" s="1637"/>
      <c r="BB142" s="1638">
        <v>34</v>
      </c>
      <c r="BC142" s="1639">
        <v>0</v>
      </c>
      <c r="BD142" s="1638">
        <v>87</v>
      </c>
      <c r="BE142" s="1639">
        <v>0</v>
      </c>
      <c r="BF142" s="1638">
        <v>3.5</v>
      </c>
      <c r="BG142" s="1639">
        <v>1</v>
      </c>
      <c r="BH142" s="1638">
        <v>3.2</v>
      </c>
      <c r="BI142" s="1639">
        <v>1</v>
      </c>
    </row>
    <row r="143" spans="2:61" ht="12" x14ac:dyDescent="0.2">
      <c r="B143" s="2376"/>
      <c r="C143" s="2376"/>
      <c r="D143" s="1661" t="s">
        <v>5499</v>
      </c>
      <c r="E143" s="1637" t="s">
        <v>5500</v>
      </c>
      <c r="F143" s="1636">
        <v>369901</v>
      </c>
      <c r="G143" s="1636">
        <v>1088599</v>
      </c>
      <c r="H143" s="1661" t="s">
        <v>1837</v>
      </c>
      <c r="I143" s="1661" t="s">
        <v>1837</v>
      </c>
      <c r="J143" s="1637" t="s">
        <v>5501</v>
      </c>
      <c r="K143" s="663"/>
      <c r="L143" s="1637">
        <v>20</v>
      </c>
      <c r="M143" s="1637">
        <v>19</v>
      </c>
      <c r="N143" s="1637">
        <v>1</v>
      </c>
      <c r="O143" s="1636">
        <v>95</v>
      </c>
      <c r="P143" s="1637">
        <v>1</v>
      </c>
      <c r="Q143" s="1637"/>
      <c r="R143" s="1638">
        <v>2.9</v>
      </c>
      <c r="S143" s="1639">
        <v>1</v>
      </c>
      <c r="T143" s="1638">
        <v>2.9</v>
      </c>
      <c r="U143" s="1639">
        <v>1</v>
      </c>
      <c r="V143" s="1638">
        <v>3</v>
      </c>
      <c r="W143" s="1639">
        <v>1</v>
      </c>
      <c r="X143" s="1638">
        <v>3</v>
      </c>
      <c r="Y143" s="1639">
        <v>1</v>
      </c>
      <c r="Z143" s="1637"/>
      <c r="AA143" s="1638">
        <v>85.3</v>
      </c>
      <c r="AB143" s="1639">
        <v>1</v>
      </c>
      <c r="AC143" s="1638">
        <v>92</v>
      </c>
      <c r="AD143" s="1639">
        <v>1</v>
      </c>
      <c r="AE143" s="1638">
        <v>98.8</v>
      </c>
      <c r="AF143" s="1639">
        <v>1</v>
      </c>
      <c r="AG143" s="1638">
        <v>102</v>
      </c>
      <c r="AH143" s="1639">
        <v>1</v>
      </c>
      <c r="AI143" s="1637"/>
      <c r="AJ143" s="1638">
        <v>0.49</v>
      </c>
      <c r="AK143" s="1639">
        <v>1</v>
      </c>
      <c r="AL143" s="1638">
        <v>0.49</v>
      </c>
      <c r="AM143" s="1639">
        <v>1</v>
      </c>
      <c r="AN143" s="1638">
        <v>0.49</v>
      </c>
      <c r="AO143" s="1639">
        <v>1</v>
      </c>
      <c r="AP143" s="1638">
        <v>0.49</v>
      </c>
      <c r="AQ143" s="1639">
        <v>1</v>
      </c>
      <c r="AR143" s="1637"/>
      <c r="AS143" s="1638">
        <v>7.68</v>
      </c>
      <c r="AT143" s="1639">
        <v>1</v>
      </c>
      <c r="AU143" s="1638">
        <v>7.9</v>
      </c>
      <c r="AV143" s="1639">
        <v>1</v>
      </c>
      <c r="AW143" s="1638">
        <v>7.69</v>
      </c>
      <c r="AX143" s="1639">
        <v>1</v>
      </c>
      <c r="AY143" s="1638">
        <v>7.83</v>
      </c>
      <c r="AZ143" s="1639">
        <v>1</v>
      </c>
      <c r="BA143" s="1637"/>
      <c r="BB143" s="1638">
        <v>52</v>
      </c>
      <c r="BC143" s="1639">
        <v>0</v>
      </c>
      <c r="BD143" s="1638">
        <v>14</v>
      </c>
      <c r="BE143" s="1639">
        <v>1</v>
      </c>
      <c r="BF143" s="1638">
        <v>3</v>
      </c>
      <c r="BG143" s="1639">
        <v>1</v>
      </c>
      <c r="BH143" s="1638">
        <v>6.8</v>
      </c>
      <c r="BI143" s="1639">
        <v>1</v>
      </c>
    </row>
    <row r="144" spans="2:61" ht="12" x14ac:dyDescent="0.2">
      <c r="B144" s="2376"/>
      <c r="C144" s="2376"/>
      <c r="D144" s="1661" t="s">
        <v>5502</v>
      </c>
      <c r="E144" s="1637" t="s">
        <v>5503</v>
      </c>
      <c r="F144" s="1636">
        <v>369108</v>
      </c>
      <c r="G144" s="1636">
        <v>1075466</v>
      </c>
      <c r="H144" s="1661" t="s">
        <v>1837</v>
      </c>
      <c r="I144" s="1661" t="s">
        <v>1837</v>
      </c>
      <c r="J144" s="1637" t="s">
        <v>5504</v>
      </c>
      <c r="K144" s="663"/>
      <c r="L144" s="1637">
        <v>20</v>
      </c>
      <c r="M144" s="1637">
        <v>18</v>
      </c>
      <c r="N144" s="1637">
        <v>2</v>
      </c>
      <c r="O144" s="1636">
        <v>90</v>
      </c>
      <c r="P144" s="1637">
        <v>1</v>
      </c>
      <c r="Q144" s="1637"/>
      <c r="R144" s="1638">
        <v>4.5</v>
      </c>
      <c r="S144" s="1639">
        <v>1</v>
      </c>
      <c r="T144" s="1638">
        <v>2.9</v>
      </c>
      <c r="U144" s="1639">
        <v>1</v>
      </c>
      <c r="V144" s="1638">
        <v>3</v>
      </c>
      <c r="W144" s="1639">
        <v>1</v>
      </c>
      <c r="X144" s="1638">
        <v>3</v>
      </c>
      <c r="Y144" s="1639">
        <v>1</v>
      </c>
      <c r="Z144" s="1637"/>
      <c r="AA144" s="1638">
        <v>92.5</v>
      </c>
      <c r="AB144" s="1639">
        <v>1</v>
      </c>
      <c r="AC144" s="1638">
        <v>100.6</v>
      </c>
      <c r="AD144" s="1639">
        <v>1</v>
      </c>
      <c r="AE144" s="1638">
        <v>89.4</v>
      </c>
      <c r="AF144" s="1639">
        <v>1</v>
      </c>
      <c r="AG144" s="1638">
        <v>110</v>
      </c>
      <c r="AH144" s="1639">
        <v>1</v>
      </c>
      <c r="AI144" s="1637"/>
      <c r="AJ144" s="1638">
        <v>0.49</v>
      </c>
      <c r="AK144" s="1639">
        <v>1</v>
      </c>
      <c r="AL144" s="1638">
        <v>0.49</v>
      </c>
      <c r="AM144" s="1639">
        <v>1</v>
      </c>
      <c r="AN144" s="1638">
        <v>0.49</v>
      </c>
      <c r="AO144" s="1639">
        <v>1</v>
      </c>
      <c r="AP144" s="1638">
        <v>0.49</v>
      </c>
      <c r="AQ144" s="1639">
        <v>1</v>
      </c>
      <c r="AR144" s="1637"/>
      <c r="AS144" s="1638">
        <v>8.42</v>
      </c>
      <c r="AT144" s="1639">
        <v>1</v>
      </c>
      <c r="AU144" s="1638">
        <v>7.68</v>
      </c>
      <c r="AV144" s="1639">
        <v>1</v>
      </c>
      <c r="AW144" s="1638">
        <v>7.86</v>
      </c>
      <c r="AX144" s="1639">
        <v>1</v>
      </c>
      <c r="AY144" s="1638">
        <v>8.59</v>
      </c>
      <c r="AZ144" s="1639">
        <v>0</v>
      </c>
      <c r="BA144" s="1637"/>
      <c r="BB144" s="1638">
        <v>34</v>
      </c>
      <c r="BC144" s="1639">
        <v>0</v>
      </c>
      <c r="BD144" s="1638">
        <v>5.4</v>
      </c>
      <c r="BE144" s="1639">
        <v>1</v>
      </c>
      <c r="BF144" s="1638">
        <v>3</v>
      </c>
      <c r="BG144" s="1639">
        <v>1</v>
      </c>
      <c r="BH144" s="1638">
        <v>3</v>
      </c>
      <c r="BI144" s="1639">
        <v>1</v>
      </c>
    </row>
    <row r="145" spans="2:61" ht="12" x14ac:dyDescent="0.2">
      <c r="B145" s="2376"/>
      <c r="C145" s="2376"/>
      <c r="D145" s="1661" t="s">
        <v>5502</v>
      </c>
      <c r="E145" s="1637" t="s">
        <v>5505</v>
      </c>
      <c r="F145" s="1636">
        <v>377981</v>
      </c>
      <c r="G145" s="1636">
        <v>1077549</v>
      </c>
      <c r="H145" s="1661" t="s">
        <v>1837</v>
      </c>
      <c r="I145" s="1661" t="s">
        <v>1837</v>
      </c>
      <c r="J145" s="1637" t="s">
        <v>5504</v>
      </c>
      <c r="K145" s="663"/>
      <c r="L145" s="1637">
        <v>20</v>
      </c>
      <c r="M145" s="1637">
        <v>19</v>
      </c>
      <c r="N145" s="1637">
        <v>1</v>
      </c>
      <c r="O145" s="1636">
        <v>95</v>
      </c>
      <c r="P145" s="1637">
        <v>1</v>
      </c>
      <c r="Q145" s="1637"/>
      <c r="R145" s="1638">
        <v>2.9</v>
      </c>
      <c r="S145" s="1639">
        <v>1</v>
      </c>
      <c r="T145" s="1638">
        <v>2.9</v>
      </c>
      <c r="U145" s="1639">
        <v>1</v>
      </c>
      <c r="V145" s="1638">
        <v>3</v>
      </c>
      <c r="W145" s="1639">
        <v>1</v>
      </c>
      <c r="X145" s="1638">
        <v>3</v>
      </c>
      <c r="Y145" s="1639">
        <v>1</v>
      </c>
      <c r="Z145" s="1637"/>
      <c r="AA145" s="1638">
        <v>96.3</v>
      </c>
      <c r="AB145" s="1639">
        <v>1</v>
      </c>
      <c r="AC145" s="1638">
        <v>99.8</v>
      </c>
      <c r="AD145" s="1639">
        <v>1</v>
      </c>
      <c r="AE145" s="1638">
        <v>96.4</v>
      </c>
      <c r="AF145" s="1639">
        <v>1</v>
      </c>
      <c r="AG145" s="1638">
        <v>105</v>
      </c>
      <c r="AH145" s="1639">
        <v>1</v>
      </c>
      <c r="AI145" s="1637"/>
      <c r="AJ145" s="1638">
        <v>0.49</v>
      </c>
      <c r="AK145" s="1639">
        <v>1</v>
      </c>
      <c r="AL145" s="1638">
        <v>0.49</v>
      </c>
      <c r="AM145" s="1639">
        <v>1</v>
      </c>
      <c r="AN145" s="1638">
        <v>0.49</v>
      </c>
      <c r="AO145" s="1639">
        <v>1</v>
      </c>
      <c r="AP145" s="1638">
        <v>3.2</v>
      </c>
      <c r="AQ145" s="1639">
        <v>0</v>
      </c>
      <c r="AR145" s="1637"/>
      <c r="AS145" s="1638">
        <v>7.68</v>
      </c>
      <c r="AT145" s="1639">
        <v>1</v>
      </c>
      <c r="AU145" s="1638">
        <v>7.68</v>
      </c>
      <c r="AV145" s="1639">
        <v>1</v>
      </c>
      <c r="AW145" s="1638">
        <v>7.86</v>
      </c>
      <c r="AX145" s="1639">
        <v>1</v>
      </c>
      <c r="AY145" s="1638">
        <v>8.26</v>
      </c>
      <c r="AZ145" s="1639">
        <v>1</v>
      </c>
      <c r="BA145" s="1637"/>
      <c r="BB145" s="1638">
        <v>13.8</v>
      </c>
      <c r="BC145" s="1639">
        <v>1</v>
      </c>
      <c r="BD145" s="1638">
        <v>3.8</v>
      </c>
      <c r="BE145" s="1639">
        <v>1</v>
      </c>
      <c r="BF145" s="1638">
        <v>3</v>
      </c>
      <c r="BG145" s="1639">
        <v>1</v>
      </c>
      <c r="BH145" s="1638">
        <v>10.5</v>
      </c>
      <c r="BI145" s="1639">
        <v>1</v>
      </c>
    </row>
    <row r="146" spans="2:61" ht="12" x14ac:dyDescent="0.2">
      <c r="B146" s="2376"/>
      <c r="C146" s="2380" t="s">
        <v>5506</v>
      </c>
      <c r="D146" s="1648" t="s">
        <v>5507</v>
      </c>
      <c r="E146" s="1629" t="s">
        <v>5508</v>
      </c>
      <c r="F146" s="1640">
        <v>331594</v>
      </c>
      <c r="G146" s="1640">
        <v>1196861</v>
      </c>
      <c r="H146" s="1648" t="s">
        <v>926</v>
      </c>
      <c r="I146" s="1648" t="s">
        <v>5509</v>
      </c>
      <c r="J146" s="1648" t="s">
        <v>5509</v>
      </c>
      <c r="K146" s="663"/>
      <c r="L146" s="1648">
        <v>20</v>
      </c>
      <c r="M146" s="1648">
        <v>18</v>
      </c>
      <c r="N146" s="1648">
        <v>2</v>
      </c>
      <c r="O146" s="1662">
        <v>90</v>
      </c>
      <c r="P146" s="1648">
        <v>1</v>
      </c>
      <c r="Q146" s="1648"/>
      <c r="R146" s="1663">
        <v>2</v>
      </c>
      <c r="S146" s="1664">
        <v>1</v>
      </c>
      <c r="T146" s="1663">
        <v>0.5</v>
      </c>
      <c r="U146" s="1664">
        <v>1</v>
      </c>
      <c r="V146" s="1663">
        <v>2.2999999999999998</v>
      </c>
      <c r="W146" s="1664">
        <v>1</v>
      </c>
      <c r="X146" s="1663">
        <v>2</v>
      </c>
      <c r="Y146" s="1664">
        <v>1</v>
      </c>
      <c r="Z146" s="1648"/>
      <c r="AA146" s="1663">
        <v>112</v>
      </c>
      <c r="AB146" s="1664">
        <v>1</v>
      </c>
      <c r="AC146" s="1663">
        <v>101</v>
      </c>
      <c r="AD146" s="1664">
        <v>1</v>
      </c>
      <c r="AE146" s="1663">
        <v>115.1</v>
      </c>
      <c r="AF146" s="1664">
        <v>1</v>
      </c>
      <c r="AG146" s="1663">
        <v>123</v>
      </c>
      <c r="AH146" s="1664">
        <v>0</v>
      </c>
      <c r="AI146" s="1648"/>
      <c r="AJ146" s="1663">
        <v>0.40300000000000002</v>
      </c>
      <c r="AK146" s="1664">
        <v>1</v>
      </c>
      <c r="AL146" s="1663">
        <v>4.7800000000000002E-2</v>
      </c>
      <c r="AM146" s="1664">
        <v>1</v>
      </c>
      <c r="AN146" s="1663">
        <v>1.079</v>
      </c>
      <c r="AO146" s="1664">
        <v>0</v>
      </c>
      <c r="AP146" s="1663">
        <v>0.79800000000000004</v>
      </c>
      <c r="AQ146" s="1664">
        <v>1</v>
      </c>
      <c r="AR146" s="1648"/>
      <c r="AS146" s="1663">
        <v>7.79</v>
      </c>
      <c r="AT146" s="1664">
        <v>1</v>
      </c>
      <c r="AU146" s="1663">
        <v>7.9</v>
      </c>
      <c r="AV146" s="1664">
        <v>1</v>
      </c>
      <c r="AW146" s="1663">
        <v>6.9</v>
      </c>
      <c r="AX146" s="1664">
        <v>1</v>
      </c>
      <c r="AY146" s="1663">
        <v>7.53</v>
      </c>
      <c r="AZ146" s="1664">
        <v>1</v>
      </c>
      <c r="BA146" s="1648"/>
      <c r="BB146" s="1663">
        <v>3.82</v>
      </c>
      <c r="BC146" s="1664">
        <v>1</v>
      </c>
      <c r="BD146" s="1663">
        <v>17.54</v>
      </c>
      <c r="BE146" s="1664">
        <v>1</v>
      </c>
      <c r="BF146" s="1663">
        <v>1.54</v>
      </c>
      <c r="BG146" s="1664">
        <v>1</v>
      </c>
      <c r="BH146" s="1663">
        <v>8</v>
      </c>
      <c r="BI146" s="1664">
        <v>1</v>
      </c>
    </row>
    <row r="147" spans="2:61" ht="12" x14ac:dyDescent="0.2">
      <c r="B147" s="2376"/>
      <c r="C147" s="2381"/>
      <c r="D147" s="1648" t="s">
        <v>5510</v>
      </c>
      <c r="E147" s="1629" t="s">
        <v>5511</v>
      </c>
      <c r="F147" s="1640">
        <v>341394</v>
      </c>
      <c r="G147" s="1640">
        <v>1198407</v>
      </c>
      <c r="H147" s="1648" t="s">
        <v>926</v>
      </c>
      <c r="I147" s="1648" t="s">
        <v>5509</v>
      </c>
      <c r="J147" s="1648" t="s">
        <v>5509</v>
      </c>
      <c r="K147" s="663"/>
      <c r="L147" s="1648">
        <v>20</v>
      </c>
      <c r="M147" s="1648">
        <v>18</v>
      </c>
      <c r="N147" s="1648">
        <v>2</v>
      </c>
      <c r="O147" s="1662">
        <v>90</v>
      </c>
      <c r="P147" s="1648">
        <v>1</v>
      </c>
      <c r="Q147" s="1648"/>
      <c r="R147" s="1663">
        <v>10</v>
      </c>
      <c r="S147" s="1664">
        <v>0</v>
      </c>
      <c r="T147" s="1663">
        <v>0.2</v>
      </c>
      <c r="U147" s="1664">
        <v>1</v>
      </c>
      <c r="V147" s="1663">
        <v>2.1</v>
      </c>
      <c r="W147" s="1664">
        <v>1</v>
      </c>
      <c r="X147" s="1663">
        <v>2</v>
      </c>
      <c r="Y147" s="1664">
        <v>1</v>
      </c>
      <c r="Z147" s="1648"/>
      <c r="AA147" s="1663">
        <v>98.5</v>
      </c>
      <c r="AB147" s="1664">
        <v>1</v>
      </c>
      <c r="AC147" s="1663">
        <v>99.7</v>
      </c>
      <c r="AD147" s="1664">
        <v>1</v>
      </c>
      <c r="AE147" s="1663">
        <v>102.1</v>
      </c>
      <c r="AF147" s="1664">
        <v>1</v>
      </c>
      <c r="AG147" s="1663">
        <v>106</v>
      </c>
      <c r="AH147" s="1664">
        <v>1</v>
      </c>
      <c r="AI147" s="1648"/>
      <c r="AJ147" s="1663">
        <v>1.1819999999999999</v>
      </c>
      <c r="AK147" s="1664">
        <v>0</v>
      </c>
      <c r="AL147" s="1663">
        <v>8.1600000000000006E-2</v>
      </c>
      <c r="AM147" s="1664">
        <v>1</v>
      </c>
      <c r="AN147" s="1663">
        <v>0.91400000000000003</v>
      </c>
      <c r="AO147" s="1664">
        <v>1</v>
      </c>
      <c r="AP147" s="1663">
        <v>0.74</v>
      </c>
      <c r="AQ147" s="1664">
        <v>1</v>
      </c>
      <c r="AR147" s="1648"/>
      <c r="AS147" s="1663">
        <v>7.98</v>
      </c>
      <c r="AT147" s="1664">
        <v>1</v>
      </c>
      <c r="AU147" s="1663">
        <v>7.5</v>
      </c>
      <c r="AV147" s="1664">
        <v>1</v>
      </c>
      <c r="AW147" s="1663">
        <v>7.22</v>
      </c>
      <c r="AX147" s="1664">
        <v>1</v>
      </c>
      <c r="AY147" s="1663">
        <v>7.73</v>
      </c>
      <c r="AZ147" s="1664">
        <v>1</v>
      </c>
      <c r="BA147" s="1648"/>
      <c r="BB147" s="1663">
        <v>24.04</v>
      </c>
      <c r="BC147" s="1664">
        <v>1</v>
      </c>
      <c r="BD147" s="1663">
        <v>21.1</v>
      </c>
      <c r="BE147" s="1664">
        <v>1</v>
      </c>
      <c r="BF147" s="1663">
        <v>3.28</v>
      </c>
      <c r="BG147" s="1664">
        <v>1</v>
      </c>
      <c r="BH147" s="1663">
        <v>0</v>
      </c>
      <c r="BI147" s="1664">
        <v>1</v>
      </c>
    </row>
    <row r="148" spans="2:61" ht="12" x14ac:dyDescent="0.2">
      <c r="B148" s="2376"/>
      <c r="C148" s="2381"/>
      <c r="D148" s="1648" t="s">
        <v>5512</v>
      </c>
      <c r="E148" s="1629" t="s">
        <v>5513</v>
      </c>
      <c r="F148" s="1640">
        <v>329305</v>
      </c>
      <c r="G148" s="1640">
        <v>1176957</v>
      </c>
      <c r="H148" s="1648" t="s">
        <v>926</v>
      </c>
      <c r="I148" s="1648" t="s">
        <v>5509</v>
      </c>
      <c r="J148" s="1648" t="s">
        <v>5509</v>
      </c>
      <c r="K148" s="663"/>
      <c r="L148" s="1648">
        <v>20</v>
      </c>
      <c r="M148" s="1648">
        <v>20</v>
      </c>
      <c r="N148" s="1648">
        <v>0</v>
      </c>
      <c r="O148" s="1662">
        <v>100</v>
      </c>
      <c r="P148" s="1648">
        <v>1</v>
      </c>
      <c r="Q148" s="1648"/>
      <c r="R148" s="1663">
        <v>0.4</v>
      </c>
      <c r="S148" s="1664">
        <v>1</v>
      </c>
      <c r="T148" s="1663">
        <v>4.2</v>
      </c>
      <c r="U148" s="1664">
        <v>1</v>
      </c>
      <c r="V148" s="1663">
        <v>2</v>
      </c>
      <c r="W148" s="1664">
        <v>1</v>
      </c>
      <c r="X148" s="1663">
        <v>1</v>
      </c>
      <c r="Y148" s="1664">
        <v>1</v>
      </c>
      <c r="Z148" s="1648"/>
      <c r="AA148" s="1663">
        <v>99.6</v>
      </c>
      <c r="AB148" s="1664">
        <v>1</v>
      </c>
      <c r="AC148" s="1663">
        <v>100</v>
      </c>
      <c r="AD148" s="1664">
        <v>1</v>
      </c>
      <c r="AE148" s="1663">
        <v>100</v>
      </c>
      <c r="AF148" s="1664">
        <v>1</v>
      </c>
      <c r="AG148" s="1663">
        <v>118</v>
      </c>
      <c r="AH148" s="1664">
        <v>1</v>
      </c>
      <c r="AI148" s="1648"/>
      <c r="AJ148" s="1663">
        <v>0.1754</v>
      </c>
      <c r="AK148" s="1664">
        <v>1</v>
      </c>
      <c r="AL148" s="1663">
        <v>0.80300000000000005</v>
      </c>
      <c r="AM148" s="1664">
        <v>1</v>
      </c>
      <c r="AN148" s="1663">
        <v>0.91600000000000004</v>
      </c>
      <c r="AO148" s="1664">
        <v>1</v>
      </c>
      <c r="AP148" s="1663">
        <v>0.83399999999999996</v>
      </c>
      <c r="AQ148" s="1664">
        <v>1</v>
      </c>
      <c r="AR148" s="1648"/>
      <c r="AS148" s="1663">
        <v>7.8</v>
      </c>
      <c r="AT148" s="1664">
        <v>1</v>
      </c>
      <c r="AU148" s="1663">
        <v>7.5</v>
      </c>
      <c r="AV148" s="1664">
        <v>1</v>
      </c>
      <c r="AW148" s="1663">
        <v>7.15</v>
      </c>
      <c r="AX148" s="1664">
        <v>1</v>
      </c>
      <c r="AY148" s="1663">
        <v>7.95</v>
      </c>
      <c r="AZ148" s="1664">
        <v>1</v>
      </c>
      <c r="BA148" s="1648"/>
      <c r="BB148" s="1663">
        <v>7</v>
      </c>
      <c r="BC148" s="1664">
        <v>1</v>
      </c>
      <c r="BD148" s="1663">
        <v>21.22</v>
      </c>
      <c r="BE148" s="1664">
        <v>1</v>
      </c>
      <c r="BF148" s="1663">
        <v>1.74</v>
      </c>
      <c r="BG148" s="1664">
        <v>1</v>
      </c>
      <c r="BH148" s="1663">
        <v>0</v>
      </c>
      <c r="BI148" s="1664">
        <v>1</v>
      </c>
    </row>
    <row r="149" spans="2:61" ht="12" x14ac:dyDescent="0.2">
      <c r="B149" s="2376"/>
      <c r="C149" s="2381"/>
      <c r="D149" s="1648" t="s">
        <v>5509</v>
      </c>
      <c r="E149" s="1629" t="s">
        <v>5514</v>
      </c>
      <c r="F149" s="1629">
        <v>344627</v>
      </c>
      <c r="G149" s="1629">
        <v>1176883</v>
      </c>
      <c r="H149" s="1648" t="s">
        <v>926</v>
      </c>
      <c r="I149" s="1648" t="s">
        <v>5509</v>
      </c>
      <c r="J149" s="1648" t="s">
        <v>5509</v>
      </c>
      <c r="K149" s="663"/>
      <c r="L149" s="1648">
        <v>20</v>
      </c>
      <c r="M149" s="1648">
        <v>18</v>
      </c>
      <c r="N149" s="1648">
        <v>2</v>
      </c>
      <c r="O149" s="1662">
        <v>90</v>
      </c>
      <c r="P149" s="1648">
        <v>1</v>
      </c>
      <c r="Q149" s="1648"/>
      <c r="R149" s="1663">
        <v>7.2</v>
      </c>
      <c r="S149" s="1664">
        <v>0</v>
      </c>
      <c r="T149" s="1663">
        <v>0.3</v>
      </c>
      <c r="U149" s="1664">
        <v>1</v>
      </c>
      <c r="V149" s="1663">
        <v>2.4</v>
      </c>
      <c r="W149" s="1664">
        <v>1</v>
      </c>
      <c r="X149" s="1663">
        <v>1.3</v>
      </c>
      <c r="Y149" s="1664">
        <v>1</v>
      </c>
      <c r="Z149" s="1648"/>
      <c r="AA149" s="1663">
        <v>101</v>
      </c>
      <c r="AB149" s="1664">
        <v>1</v>
      </c>
      <c r="AC149" s="1663">
        <v>103</v>
      </c>
      <c r="AD149" s="1664">
        <v>1</v>
      </c>
      <c r="AE149" s="1663">
        <v>95.5</v>
      </c>
      <c r="AF149" s="1664">
        <v>1</v>
      </c>
      <c r="AG149" s="1663">
        <v>101</v>
      </c>
      <c r="AH149" s="1664">
        <v>1</v>
      </c>
      <c r="AI149" s="1648"/>
      <c r="AJ149" s="1663">
        <v>0.59799999999999998</v>
      </c>
      <c r="AK149" s="1664">
        <v>1</v>
      </c>
      <c r="AL149" s="1663">
        <v>5.3199999999999997E-2</v>
      </c>
      <c r="AM149" s="1664">
        <v>1</v>
      </c>
      <c r="AN149" s="1663">
        <v>0.84199999999999997</v>
      </c>
      <c r="AO149" s="1664">
        <v>1</v>
      </c>
      <c r="AP149" s="1663">
        <v>1.032</v>
      </c>
      <c r="AQ149" s="1664">
        <v>0</v>
      </c>
      <c r="AR149" s="1648"/>
      <c r="AS149" s="1663">
        <v>8.31</v>
      </c>
      <c r="AT149" s="1664">
        <v>1</v>
      </c>
      <c r="AU149" s="1663">
        <v>7.3</v>
      </c>
      <c r="AV149" s="1664">
        <v>1</v>
      </c>
      <c r="AW149" s="1663">
        <v>7.08</v>
      </c>
      <c r="AX149" s="1664">
        <v>1</v>
      </c>
      <c r="AY149" s="1663">
        <v>7.44</v>
      </c>
      <c r="AZ149" s="1664">
        <v>1</v>
      </c>
      <c r="BA149" s="1648"/>
      <c r="BB149" s="1663">
        <v>13.64</v>
      </c>
      <c r="BC149" s="1664">
        <v>1</v>
      </c>
      <c r="BD149" s="1663">
        <v>4.66</v>
      </c>
      <c r="BE149" s="1664">
        <v>1</v>
      </c>
      <c r="BF149" s="1663">
        <v>5.82</v>
      </c>
      <c r="BG149" s="1664">
        <v>1</v>
      </c>
      <c r="BH149" s="1663">
        <v>6.42</v>
      </c>
      <c r="BI149" s="1664">
        <v>1</v>
      </c>
    </row>
    <row r="150" spans="2:61" ht="12" x14ac:dyDescent="0.2">
      <c r="B150" s="2376"/>
      <c r="C150" s="2381"/>
      <c r="D150" s="1648" t="s">
        <v>5506</v>
      </c>
      <c r="E150" s="1629" t="s">
        <v>5515</v>
      </c>
      <c r="F150" s="1629">
        <v>328127</v>
      </c>
      <c r="G150" s="1629">
        <v>1160366</v>
      </c>
      <c r="H150" s="1648" t="s">
        <v>926</v>
      </c>
      <c r="I150" s="1648" t="s">
        <v>5516</v>
      </c>
      <c r="J150" s="1648" t="s">
        <v>5517</v>
      </c>
      <c r="K150" s="663"/>
      <c r="L150" s="1648">
        <v>20</v>
      </c>
      <c r="M150" s="1648">
        <v>18</v>
      </c>
      <c r="N150" s="1648">
        <v>2</v>
      </c>
      <c r="O150" s="1662">
        <v>90</v>
      </c>
      <c r="P150" s="1648">
        <v>1</v>
      </c>
      <c r="Q150" s="1648"/>
      <c r="R150" s="1663">
        <v>1</v>
      </c>
      <c r="S150" s="1664">
        <v>1</v>
      </c>
      <c r="T150" s="1663">
        <v>1.3</v>
      </c>
      <c r="U150" s="1664">
        <v>1</v>
      </c>
      <c r="V150" s="1663">
        <v>2</v>
      </c>
      <c r="W150" s="1664">
        <v>1</v>
      </c>
      <c r="X150" s="1663">
        <v>5</v>
      </c>
      <c r="Y150" s="1664">
        <v>1</v>
      </c>
      <c r="Z150" s="1648"/>
      <c r="AA150" s="1663">
        <v>96.2</v>
      </c>
      <c r="AB150" s="1664">
        <v>1</v>
      </c>
      <c r="AC150" s="1663">
        <v>99.6</v>
      </c>
      <c r="AD150" s="1664">
        <v>1</v>
      </c>
      <c r="AE150" s="1663">
        <v>103</v>
      </c>
      <c r="AF150" s="1664">
        <v>1</v>
      </c>
      <c r="AG150" s="1663">
        <v>95.3</v>
      </c>
      <c r="AH150" s="1664">
        <v>1</v>
      </c>
      <c r="AI150" s="1648"/>
      <c r="AJ150" s="1663">
        <v>0.75900000000000001</v>
      </c>
      <c r="AK150" s="1664">
        <v>1</v>
      </c>
      <c r="AL150" s="1663">
        <v>4.6100000000000002E-2</v>
      </c>
      <c r="AM150" s="1664">
        <v>1</v>
      </c>
      <c r="AN150" s="1663">
        <v>0.90100000000000002</v>
      </c>
      <c r="AO150" s="1664">
        <v>1</v>
      </c>
      <c r="AP150" s="1663">
        <v>0.79600000000000004</v>
      </c>
      <c r="AQ150" s="1664">
        <v>1</v>
      </c>
      <c r="AR150" s="1648"/>
      <c r="AS150" s="1663">
        <v>7.29</v>
      </c>
      <c r="AT150" s="1664">
        <v>1</v>
      </c>
      <c r="AU150" s="1663">
        <v>7.3</v>
      </c>
      <c r="AV150" s="1664">
        <v>1</v>
      </c>
      <c r="AW150" s="1663">
        <v>7.3</v>
      </c>
      <c r="AX150" s="1664">
        <v>1</v>
      </c>
      <c r="AY150" s="1663">
        <v>7.43</v>
      </c>
      <c r="AZ150" s="1664">
        <v>1</v>
      </c>
      <c r="BA150" s="1648"/>
      <c r="BB150" s="1663">
        <v>139.86000000000001</v>
      </c>
      <c r="BC150" s="1664">
        <v>0</v>
      </c>
      <c r="BD150" s="1663">
        <v>52.76</v>
      </c>
      <c r="BE150" s="1664">
        <v>0</v>
      </c>
      <c r="BF150" s="1663">
        <v>13.74</v>
      </c>
      <c r="BG150" s="1664">
        <v>1</v>
      </c>
      <c r="BH150" s="1663">
        <v>5.7</v>
      </c>
      <c r="BI150" s="1664">
        <v>1</v>
      </c>
    </row>
    <row r="151" spans="2:61" ht="12" x14ac:dyDescent="0.2">
      <c r="B151" s="2376"/>
      <c r="C151" s="2381"/>
      <c r="D151" s="1648" t="s">
        <v>5506</v>
      </c>
      <c r="E151" s="1629" t="s">
        <v>5518</v>
      </c>
      <c r="F151" s="1629">
        <v>331385</v>
      </c>
      <c r="G151" s="1629">
        <v>1154818</v>
      </c>
      <c r="H151" s="1648" t="s">
        <v>926</v>
      </c>
      <c r="I151" s="1648" t="s">
        <v>5516</v>
      </c>
      <c r="J151" s="1648" t="s">
        <v>5517</v>
      </c>
      <c r="K151" s="663"/>
      <c r="L151" s="1648">
        <v>20</v>
      </c>
      <c r="M151" s="1648">
        <v>18</v>
      </c>
      <c r="N151" s="1648">
        <v>2</v>
      </c>
      <c r="O151" s="1662">
        <v>90</v>
      </c>
      <c r="P151" s="1648">
        <v>1</v>
      </c>
      <c r="Q151" s="1648"/>
      <c r="R151" s="1663">
        <v>0.1</v>
      </c>
      <c r="S151" s="1664">
        <v>1</v>
      </c>
      <c r="T151" s="1663">
        <v>2</v>
      </c>
      <c r="U151" s="1664">
        <v>1</v>
      </c>
      <c r="V151" s="1663">
        <v>1</v>
      </c>
      <c r="W151" s="1664">
        <v>1</v>
      </c>
      <c r="X151" s="1663">
        <v>5</v>
      </c>
      <c r="Y151" s="1664">
        <v>1</v>
      </c>
      <c r="Z151" s="1648"/>
      <c r="AA151" s="1663">
        <v>93.3</v>
      </c>
      <c r="AB151" s="1664">
        <v>1</v>
      </c>
      <c r="AC151" s="1663">
        <v>97.5</v>
      </c>
      <c r="AD151" s="1664">
        <v>1</v>
      </c>
      <c r="AE151" s="1663">
        <v>89.4</v>
      </c>
      <c r="AF151" s="1664">
        <v>1</v>
      </c>
      <c r="AG151" s="1663">
        <v>86.7</v>
      </c>
      <c r="AH151" s="1664">
        <v>1</v>
      </c>
      <c r="AI151" s="1648"/>
      <c r="AJ151" s="1663">
        <v>1.7929999999999999</v>
      </c>
      <c r="AK151" s="1664">
        <v>0</v>
      </c>
      <c r="AL151" s="1663">
        <v>4.9000000000000002E-2</v>
      </c>
      <c r="AM151" s="1664">
        <v>1</v>
      </c>
      <c r="AN151" s="1663">
        <v>0.1638</v>
      </c>
      <c r="AO151" s="1664">
        <v>1</v>
      </c>
      <c r="AP151" s="1663">
        <v>0.59299999999999997</v>
      </c>
      <c r="AQ151" s="1664">
        <v>1</v>
      </c>
      <c r="AR151" s="1648"/>
      <c r="AS151" s="1663">
        <v>7.3</v>
      </c>
      <c r="AT151" s="1664">
        <v>1</v>
      </c>
      <c r="AU151" s="1663">
        <v>7.1</v>
      </c>
      <c r="AV151" s="1664">
        <v>1</v>
      </c>
      <c r="AW151" s="1663">
        <v>7.1</v>
      </c>
      <c r="AX151" s="1664">
        <v>1</v>
      </c>
      <c r="AY151" s="1663">
        <v>7.2</v>
      </c>
      <c r="AZ151" s="1664">
        <v>1</v>
      </c>
      <c r="BA151" s="1648"/>
      <c r="BB151" s="1663">
        <v>12.88</v>
      </c>
      <c r="BC151" s="1664">
        <v>1</v>
      </c>
      <c r="BD151" s="1663">
        <v>15.24</v>
      </c>
      <c r="BE151" s="1664">
        <v>1</v>
      </c>
      <c r="BF151" s="1663">
        <v>26.74</v>
      </c>
      <c r="BG151" s="1664">
        <v>0</v>
      </c>
      <c r="BH151" s="1663">
        <v>2.1800000000000002</v>
      </c>
      <c r="BI151" s="1664">
        <v>1</v>
      </c>
    </row>
    <row r="152" spans="2:61" ht="12" x14ac:dyDescent="0.2">
      <c r="B152" s="2376"/>
      <c r="C152" s="2381"/>
      <c r="D152" s="1648" t="s">
        <v>5506</v>
      </c>
      <c r="E152" s="1629" t="s">
        <v>5519</v>
      </c>
      <c r="F152" s="1629">
        <v>346688</v>
      </c>
      <c r="G152" s="1629">
        <v>1148109</v>
      </c>
      <c r="H152" s="1648" t="s">
        <v>926</v>
      </c>
      <c r="I152" s="1629" t="s">
        <v>5520</v>
      </c>
      <c r="J152" s="1629" t="s">
        <v>5521</v>
      </c>
      <c r="K152" s="663"/>
      <c r="L152" s="1648">
        <v>20</v>
      </c>
      <c r="M152" s="1648">
        <v>13</v>
      </c>
      <c r="N152" s="1648">
        <v>7</v>
      </c>
      <c r="O152" s="1662">
        <v>65</v>
      </c>
      <c r="P152" s="1648">
        <v>0</v>
      </c>
      <c r="Q152" s="1648"/>
      <c r="R152" s="1663">
        <v>0.6</v>
      </c>
      <c r="S152" s="1664">
        <v>1</v>
      </c>
      <c r="T152" s="1663">
        <v>1.6</v>
      </c>
      <c r="U152" s="1664">
        <v>1</v>
      </c>
      <c r="V152" s="1663">
        <v>3</v>
      </c>
      <c r="W152" s="1664">
        <v>1</v>
      </c>
      <c r="X152" s="1663">
        <v>8.9</v>
      </c>
      <c r="Y152" s="1664">
        <v>0</v>
      </c>
      <c r="Z152" s="1648"/>
      <c r="AA152" s="1663">
        <v>97.3</v>
      </c>
      <c r="AB152" s="1664">
        <v>1</v>
      </c>
      <c r="AC152" s="1663">
        <v>87.9</v>
      </c>
      <c r="AD152" s="1664">
        <v>1</v>
      </c>
      <c r="AE152" s="1663">
        <v>85.9</v>
      </c>
      <c r="AF152" s="1664">
        <v>1</v>
      </c>
      <c r="AG152" s="1663">
        <v>52.4</v>
      </c>
      <c r="AH152" s="1664">
        <v>0</v>
      </c>
      <c r="AI152" s="1648"/>
      <c r="AJ152" s="1663">
        <v>1.742</v>
      </c>
      <c r="AK152" s="1664">
        <v>0</v>
      </c>
      <c r="AL152" s="1663">
        <v>8.4599999999999995E-2</v>
      </c>
      <c r="AM152" s="1664">
        <v>1</v>
      </c>
      <c r="AN152" s="1663">
        <v>0.91800000000000004</v>
      </c>
      <c r="AO152" s="1664">
        <v>1</v>
      </c>
      <c r="AP152" s="1663">
        <v>0.79100000000000004</v>
      </c>
      <c r="AQ152" s="1664">
        <v>1</v>
      </c>
      <c r="AR152" s="1648"/>
      <c r="AS152" s="1663">
        <v>7.32</v>
      </c>
      <c r="AT152" s="1664">
        <v>1</v>
      </c>
      <c r="AU152" s="1663">
        <v>6.7</v>
      </c>
      <c r="AV152" s="1664">
        <v>1</v>
      </c>
      <c r="AW152" s="1663">
        <v>7.9</v>
      </c>
      <c r="AX152" s="1664">
        <v>1</v>
      </c>
      <c r="AY152" s="1663">
        <v>6.94</v>
      </c>
      <c r="AZ152" s="1664">
        <v>1</v>
      </c>
      <c r="BA152" s="1648"/>
      <c r="BB152" s="1663">
        <v>73.7</v>
      </c>
      <c r="BC152" s="1664">
        <v>0</v>
      </c>
      <c r="BD152" s="1663">
        <v>39.520000000000003</v>
      </c>
      <c r="BE152" s="1664">
        <v>0</v>
      </c>
      <c r="BF152" s="1663">
        <v>41.12</v>
      </c>
      <c r="BG152" s="1664">
        <v>0</v>
      </c>
      <c r="BH152" s="1663">
        <v>163.96</v>
      </c>
      <c r="BI152" s="1664">
        <v>0</v>
      </c>
    </row>
    <row r="153" spans="2:61" ht="12" x14ac:dyDescent="0.2">
      <c r="B153" s="2376"/>
      <c r="C153" s="2381"/>
      <c r="D153" s="1648" t="s">
        <v>5521</v>
      </c>
      <c r="E153" s="1629" t="s">
        <v>5522</v>
      </c>
      <c r="F153" s="1629">
        <v>340111</v>
      </c>
      <c r="G153" s="1629">
        <v>1147032</v>
      </c>
      <c r="H153" s="1648" t="s">
        <v>926</v>
      </c>
      <c r="I153" s="1629" t="s">
        <v>5520</v>
      </c>
      <c r="J153" s="1629" t="s">
        <v>5521</v>
      </c>
      <c r="K153" s="663"/>
      <c r="L153" s="1648">
        <v>20</v>
      </c>
      <c r="M153" s="1648">
        <v>14</v>
      </c>
      <c r="N153" s="1648">
        <v>6</v>
      </c>
      <c r="O153" s="1662">
        <v>70</v>
      </c>
      <c r="P153" s="1648">
        <v>0</v>
      </c>
      <c r="Q153" s="1648"/>
      <c r="R153" s="1663">
        <v>0.7</v>
      </c>
      <c r="S153" s="1664">
        <v>1</v>
      </c>
      <c r="T153" s="1663">
        <v>1.4</v>
      </c>
      <c r="U153" s="1664">
        <v>1</v>
      </c>
      <c r="V153" s="1663">
        <v>4</v>
      </c>
      <c r="W153" s="1664">
        <v>1</v>
      </c>
      <c r="X153" s="1663">
        <v>20</v>
      </c>
      <c r="Y153" s="1664">
        <v>0</v>
      </c>
      <c r="Z153" s="1648"/>
      <c r="AA153" s="1663">
        <v>96.2</v>
      </c>
      <c r="AB153" s="1664">
        <v>1</v>
      </c>
      <c r="AC153" s="1663">
        <v>82.9</v>
      </c>
      <c r="AD153" s="1664">
        <v>1</v>
      </c>
      <c r="AE153" s="1663">
        <v>116</v>
      </c>
      <c r="AF153" s="1664">
        <v>1</v>
      </c>
      <c r="AG153" s="1663">
        <v>32.799999999999997</v>
      </c>
      <c r="AH153" s="1664">
        <v>0</v>
      </c>
      <c r="AI153" s="1648"/>
      <c r="AJ153" s="1663">
        <v>1.85</v>
      </c>
      <c r="AK153" s="1664">
        <v>0</v>
      </c>
      <c r="AL153" s="1663">
        <v>7.0199999999999999E-2</v>
      </c>
      <c r="AM153" s="1664">
        <v>1</v>
      </c>
      <c r="AN153" s="1663">
        <v>0.26900000000000002</v>
      </c>
      <c r="AO153" s="1664">
        <v>1</v>
      </c>
      <c r="AP153" s="1663">
        <v>1.226</v>
      </c>
      <c r="AQ153" s="1664">
        <v>0</v>
      </c>
      <c r="AR153" s="1648"/>
      <c r="AS153" s="1663">
        <v>7.18</v>
      </c>
      <c r="AT153" s="1664">
        <v>1</v>
      </c>
      <c r="AU153" s="1663">
        <v>6.6</v>
      </c>
      <c r="AV153" s="1664">
        <v>1</v>
      </c>
      <c r="AW153" s="1663">
        <v>7.49</v>
      </c>
      <c r="AX153" s="1664">
        <v>1</v>
      </c>
      <c r="AY153" s="1663">
        <v>7.69</v>
      </c>
      <c r="AZ153" s="1664">
        <v>1</v>
      </c>
      <c r="BA153" s="1648"/>
      <c r="BB153" s="1663">
        <v>27.08</v>
      </c>
      <c r="BC153" s="1664">
        <v>0</v>
      </c>
      <c r="BD153" s="1663">
        <v>23.72</v>
      </c>
      <c r="BE153" s="1664">
        <v>1</v>
      </c>
      <c r="BF153" s="1663">
        <v>9.56</v>
      </c>
      <c r="BG153" s="1664">
        <v>1</v>
      </c>
      <c r="BH153" s="1663">
        <v>699.86</v>
      </c>
      <c r="BI153" s="1664">
        <v>0</v>
      </c>
    </row>
    <row r="154" spans="2:61" ht="12" x14ac:dyDescent="0.2">
      <c r="B154" s="2376"/>
      <c r="C154" s="2381"/>
      <c r="D154" s="1648" t="s">
        <v>5523</v>
      </c>
      <c r="E154" s="1629" t="s">
        <v>5524</v>
      </c>
      <c r="F154" s="1629">
        <v>325936</v>
      </c>
      <c r="G154" s="1629">
        <v>1135312</v>
      </c>
      <c r="H154" s="1648" t="s">
        <v>926</v>
      </c>
      <c r="I154" s="1629" t="s">
        <v>5520</v>
      </c>
      <c r="J154" s="1629" t="s">
        <v>5525</v>
      </c>
      <c r="K154" s="663"/>
      <c r="L154" s="1648">
        <v>20</v>
      </c>
      <c r="M154" s="1648">
        <v>15</v>
      </c>
      <c r="N154" s="1648">
        <v>5</v>
      </c>
      <c r="O154" s="1662">
        <v>75</v>
      </c>
      <c r="P154" s="1648">
        <v>0</v>
      </c>
      <c r="Q154" s="1648"/>
      <c r="R154" s="1663">
        <v>1.3</v>
      </c>
      <c r="S154" s="1664">
        <v>1</v>
      </c>
      <c r="T154" s="1663">
        <v>0.2</v>
      </c>
      <c r="U154" s="1664">
        <v>1</v>
      </c>
      <c r="V154" s="1663">
        <v>2</v>
      </c>
      <c r="W154" s="1664">
        <v>1</v>
      </c>
      <c r="X154" s="1663">
        <v>2.4</v>
      </c>
      <c r="Y154" s="1664">
        <v>1</v>
      </c>
      <c r="Z154" s="1648"/>
      <c r="AA154" s="1663">
        <v>96.1</v>
      </c>
      <c r="AB154" s="1664">
        <v>1</v>
      </c>
      <c r="AC154" s="1663">
        <v>97.2</v>
      </c>
      <c r="AD154" s="1664">
        <v>1</v>
      </c>
      <c r="AE154" s="1663">
        <v>60.5</v>
      </c>
      <c r="AF154" s="1664">
        <v>0</v>
      </c>
      <c r="AG154" s="1663">
        <v>52.7</v>
      </c>
      <c r="AH154" s="1664">
        <v>0</v>
      </c>
      <c r="AI154" s="1648"/>
      <c r="AJ154" s="1663">
        <v>1.0409999999999999</v>
      </c>
      <c r="AK154" s="1664">
        <v>0</v>
      </c>
      <c r="AL154" s="1663">
        <v>4.65E-2</v>
      </c>
      <c r="AM154" s="1664">
        <v>1</v>
      </c>
      <c r="AN154" s="1663">
        <v>0.38519999999999999</v>
      </c>
      <c r="AO154" s="1664">
        <v>1</v>
      </c>
      <c r="AP154" s="1663">
        <v>0.70599999999999996</v>
      </c>
      <c r="AQ154" s="1664">
        <v>1</v>
      </c>
      <c r="AR154" s="1648"/>
      <c r="AS154" s="1663">
        <v>7.85</v>
      </c>
      <c r="AT154" s="1664">
        <v>1</v>
      </c>
      <c r="AU154" s="1663">
        <v>7</v>
      </c>
      <c r="AV154" s="1664">
        <v>1</v>
      </c>
      <c r="AW154" s="1663">
        <v>7.38</v>
      </c>
      <c r="AX154" s="1664">
        <v>1</v>
      </c>
      <c r="AY154" s="1663">
        <v>7.69</v>
      </c>
      <c r="AZ154" s="1664">
        <v>1</v>
      </c>
      <c r="BA154" s="1648"/>
      <c r="BB154" s="1663">
        <v>30.16</v>
      </c>
      <c r="BC154" s="1664">
        <v>0</v>
      </c>
      <c r="BD154" s="1663">
        <v>88.38</v>
      </c>
      <c r="BE154" s="1664">
        <v>0</v>
      </c>
      <c r="BF154" s="1663">
        <v>20.28</v>
      </c>
      <c r="BG154" s="1664">
        <v>1</v>
      </c>
      <c r="BH154" s="1663">
        <v>1.56</v>
      </c>
      <c r="BI154" s="1664">
        <v>1</v>
      </c>
    </row>
    <row r="155" spans="2:61" ht="12" x14ac:dyDescent="0.2">
      <c r="B155" s="2376"/>
      <c r="C155" s="2381"/>
      <c r="D155" s="1648" t="s">
        <v>5526</v>
      </c>
      <c r="E155" s="1629" t="s">
        <v>5527</v>
      </c>
      <c r="F155" s="1629">
        <v>328051</v>
      </c>
      <c r="G155" s="1629">
        <v>1144877</v>
      </c>
      <c r="H155" s="1648" t="s">
        <v>926</v>
      </c>
      <c r="I155" s="1629" t="s">
        <v>5520</v>
      </c>
      <c r="J155" s="1629" t="s">
        <v>5525</v>
      </c>
      <c r="K155" s="663"/>
      <c r="L155" s="1648">
        <v>20</v>
      </c>
      <c r="M155" s="1648">
        <v>15</v>
      </c>
      <c r="N155" s="1648">
        <v>5</v>
      </c>
      <c r="O155" s="1662">
        <v>75</v>
      </c>
      <c r="P155" s="1648">
        <v>0</v>
      </c>
      <c r="Q155" s="1648"/>
      <c r="R155" s="1663">
        <v>1.8</v>
      </c>
      <c r="S155" s="1664">
        <v>1</v>
      </c>
      <c r="T155" s="1663">
        <v>3</v>
      </c>
      <c r="U155" s="1664">
        <v>1</v>
      </c>
      <c r="V155" s="1663">
        <v>3</v>
      </c>
      <c r="W155" s="1664">
        <v>1</v>
      </c>
      <c r="X155" s="1663">
        <v>9</v>
      </c>
      <c r="Y155" s="1664">
        <v>0</v>
      </c>
      <c r="Z155" s="1648"/>
      <c r="AA155" s="1663">
        <v>7.4</v>
      </c>
      <c r="AB155" s="1664">
        <v>0</v>
      </c>
      <c r="AC155" s="1663">
        <v>58.3</v>
      </c>
      <c r="AD155" s="1664">
        <v>0</v>
      </c>
      <c r="AE155" s="1663">
        <v>22.5</v>
      </c>
      <c r="AF155" s="1664">
        <v>0</v>
      </c>
      <c r="AG155" s="1663">
        <v>148</v>
      </c>
      <c r="AH155" s="1664">
        <v>0</v>
      </c>
      <c r="AI155" s="1648"/>
      <c r="AJ155" s="1663">
        <v>0.9</v>
      </c>
      <c r="AK155" s="1664">
        <v>1</v>
      </c>
      <c r="AL155" s="1663">
        <v>0.873</v>
      </c>
      <c r="AM155" s="1664">
        <v>1</v>
      </c>
      <c r="AN155" s="1663">
        <v>0.1079</v>
      </c>
      <c r="AO155" s="1664">
        <v>1</v>
      </c>
      <c r="AP155" s="1663">
        <v>0.71499999999999997</v>
      </c>
      <c r="AQ155" s="1664">
        <v>1</v>
      </c>
      <c r="AR155" s="1648"/>
      <c r="AS155" s="1663">
        <v>7.8</v>
      </c>
      <c r="AT155" s="1664">
        <v>1</v>
      </c>
      <c r="AU155" s="1663">
        <v>6.8</v>
      </c>
      <c r="AV155" s="1664">
        <v>1</v>
      </c>
      <c r="AW155" s="1663">
        <v>7.41</v>
      </c>
      <c r="AX155" s="1664">
        <v>1</v>
      </c>
      <c r="AY155" s="1663">
        <v>8.4600000000000009</v>
      </c>
      <c r="AZ155" s="1664">
        <v>1</v>
      </c>
      <c r="BA155" s="1648"/>
      <c r="BB155" s="1663">
        <v>3.18</v>
      </c>
      <c r="BC155" s="1664">
        <v>1</v>
      </c>
      <c r="BD155" s="1663">
        <v>20.28</v>
      </c>
      <c r="BE155" s="1664">
        <v>1</v>
      </c>
      <c r="BF155" s="1663">
        <v>16.420000000000002</v>
      </c>
      <c r="BG155" s="1664">
        <v>1</v>
      </c>
      <c r="BH155" s="1663">
        <v>8.86</v>
      </c>
      <c r="BI155" s="1664">
        <v>1</v>
      </c>
    </row>
    <row r="156" spans="2:61" ht="12" x14ac:dyDescent="0.2">
      <c r="B156" s="2376"/>
      <c r="C156" s="2381"/>
      <c r="D156" s="1648" t="s">
        <v>5526</v>
      </c>
      <c r="E156" s="1629" t="s">
        <v>5528</v>
      </c>
      <c r="F156" s="1629">
        <v>318168</v>
      </c>
      <c r="G156" s="1629">
        <v>1140501</v>
      </c>
      <c r="H156" s="1648" t="s">
        <v>926</v>
      </c>
      <c r="I156" s="1629" t="s">
        <v>5520</v>
      </c>
      <c r="J156" s="1629" t="s">
        <v>5525</v>
      </c>
      <c r="K156" s="663"/>
      <c r="L156" s="1648">
        <v>20</v>
      </c>
      <c r="M156" s="1648">
        <v>16</v>
      </c>
      <c r="N156" s="1648">
        <v>4</v>
      </c>
      <c r="O156" s="1662">
        <v>80</v>
      </c>
      <c r="P156" s="1648">
        <v>1</v>
      </c>
      <c r="Q156" s="1648"/>
      <c r="R156" s="1663">
        <v>4.2</v>
      </c>
      <c r="S156" s="1664">
        <v>1</v>
      </c>
      <c r="T156" s="1663">
        <v>2</v>
      </c>
      <c r="U156" s="1664">
        <v>1</v>
      </c>
      <c r="V156" s="1663">
        <v>2</v>
      </c>
      <c r="W156" s="1664">
        <v>1</v>
      </c>
      <c r="X156" s="1663">
        <v>20</v>
      </c>
      <c r="Y156" s="1664">
        <v>0</v>
      </c>
      <c r="Z156" s="1648"/>
      <c r="AA156" s="1663">
        <v>83.8</v>
      </c>
      <c r="AB156" s="1664">
        <v>1</v>
      </c>
      <c r="AC156" s="1663">
        <v>80.900000000000006</v>
      </c>
      <c r="AD156" s="1664">
        <v>1</v>
      </c>
      <c r="AE156" s="1663">
        <v>84.6</v>
      </c>
      <c r="AF156" s="1664">
        <v>1</v>
      </c>
      <c r="AG156" s="1663">
        <v>88.7</v>
      </c>
      <c r="AH156" s="1664">
        <v>1</v>
      </c>
      <c r="AI156" s="1648"/>
      <c r="AJ156" s="1663">
        <v>1.1060000000000001</v>
      </c>
      <c r="AK156" s="1664">
        <v>0</v>
      </c>
      <c r="AL156" s="1663">
        <v>0.73299999999999998</v>
      </c>
      <c r="AM156" s="1664">
        <v>1</v>
      </c>
      <c r="AN156" s="1663">
        <v>0.36909999999999998</v>
      </c>
      <c r="AO156" s="1664">
        <v>1</v>
      </c>
      <c r="AP156" s="1663">
        <v>3.6299999999999999E-2</v>
      </c>
      <c r="AQ156" s="1664">
        <v>1</v>
      </c>
      <c r="AR156" s="1648"/>
      <c r="AS156" s="1663">
        <v>7.97</v>
      </c>
      <c r="AT156" s="1664">
        <v>1</v>
      </c>
      <c r="AU156" s="1663">
        <v>6.8</v>
      </c>
      <c r="AV156" s="1664">
        <v>1</v>
      </c>
      <c r="AW156" s="1663">
        <v>7.3</v>
      </c>
      <c r="AX156" s="1664">
        <v>1</v>
      </c>
      <c r="AY156" s="1663">
        <v>8.01</v>
      </c>
      <c r="AZ156" s="1664">
        <v>1</v>
      </c>
      <c r="BA156" s="1648"/>
      <c r="BB156" s="1663">
        <v>27.12</v>
      </c>
      <c r="BC156" s="1664">
        <v>0</v>
      </c>
      <c r="BD156" s="1663">
        <v>11.28</v>
      </c>
      <c r="BE156" s="1664">
        <v>1</v>
      </c>
      <c r="BF156" s="1663">
        <v>14.84</v>
      </c>
      <c r="BG156" s="1664">
        <v>1</v>
      </c>
      <c r="BH156" s="1663">
        <v>43.34</v>
      </c>
      <c r="BI156" s="1664">
        <v>0</v>
      </c>
    </row>
    <row r="157" spans="2:61" ht="12" x14ac:dyDescent="0.2">
      <c r="B157" s="2376"/>
      <c r="C157" s="2386" t="s">
        <v>5529</v>
      </c>
      <c r="D157" s="1665" t="s">
        <v>5530</v>
      </c>
      <c r="E157" s="1666" t="s">
        <v>5531</v>
      </c>
      <c r="F157" s="1667">
        <v>400868.82</v>
      </c>
      <c r="G157" s="1667">
        <v>1140315.75</v>
      </c>
      <c r="H157" s="1665" t="s">
        <v>926</v>
      </c>
      <c r="I157" s="1666" t="s">
        <v>5529</v>
      </c>
      <c r="J157" s="1666" t="s">
        <v>1876</v>
      </c>
      <c r="K157" s="663"/>
      <c r="L157" s="1666">
        <v>20</v>
      </c>
      <c r="M157" s="1666">
        <v>20</v>
      </c>
      <c r="N157" s="1666">
        <v>0</v>
      </c>
      <c r="O157" s="1667">
        <v>100</v>
      </c>
      <c r="P157" s="1666">
        <v>1</v>
      </c>
      <c r="Q157" s="1666"/>
      <c r="R157" s="1668">
        <v>1.3</v>
      </c>
      <c r="S157" s="1669">
        <v>1</v>
      </c>
      <c r="T157" s="1668">
        <v>1.3</v>
      </c>
      <c r="U157" s="1669">
        <v>1</v>
      </c>
      <c r="V157" s="1668">
        <v>1.49</v>
      </c>
      <c r="W157" s="1669">
        <v>1</v>
      </c>
      <c r="X157" s="1668">
        <v>1.3</v>
      </c>
      <c r="Y157" s="1669">
        <v>1</v>
      </c>
      <c r="Z157" s="1666"/>
      <c r="AA157" s="1668">
        <v>89.6</v>
      </c>
      <c r="AB157" s="1669">
        <v>1</v>
      </c>
      <c r="AC157" s="1668">
        <v>97</v>
      </c>
      <c r="AD157" s="1669">
        <v>1</v>
      </c>
      <c r="AE157" s="1668">
        <v>86</v>
      </c>
      <c r="AF157" s="1669">
        <v>1</v>
      </c>
      <c r="AG157" s="1668">
        <v>85</v>
      </c>
      <c r="AH157" s="1669">
        <v>1</v>
      </c>
      <c r="AI157" s="1666"/>
      <c r="AJ157" s="1668">
        <v>0.03</v>
      </c>
      <c r="AK157" s="1669">
        <v>1</v>
      </c>
      <c r="AL157" s="1668">
        <v>4.2999999999999997E-2</v>
      </c>
      <c r="AM157" s="1669">
        <v>1</v>
      </c>
      <c r="AN157" s="1668">
        <v>0.03</v>
      </c>
      <c r="AO157" s="1669">
        <v>1</v>
      </c>
      <c r="AP157" s="1668">
        <v>0.03</v>
      </c>
      <c r="AQ157" s="1669">
        <v>1</v>
      </c>
      <c r="AR157" s="1666"/>
      <c r="AS157" s="1668">
        <v>8.32</v>
      </c>
      <c r="AT157" s="1669">
        <v>1</v>
      </c>
      <c r="AU157" s="1668">
        <v>8.1</v>
      </c>
      <c r="AV157" s="1669">
        <v>1</v>
      </c>
      <c r="AW157" s="1668">
        <v>7.66</v>
      </c>
      <c r="AX157" s="1669">
        <v>1</v>
      </c>
      <c r="AY157" s="1668">
        <v>7.59</v>
      </c>
      <c r="AZ157" s="1669">
        <v>1</v>
      </c>
      <c r="BA157" s="1666"/>
      <c r="BB157" s="1668">
        <v>5.5</v>
      </c>
      <c r="BC157" s="1669">
        <v>1</v>
      </c>
      <c r="BD157" s="1668">
        <v>5.5</v>
      </c>
      <c r="BE157" s="1669">
        <v>1</v>
      </c>
      <c r="BF157" s="1668">
        <v>5.5</v>
      </c>
      <c r="BG157" s="1669">
        <v>1</v>
      </c>
      <c r="BH157" s="1668">
        <v>5.5</v>
      </c>
      <c r="BI157" s="1669">
        <v>1</v>
      </c>
    </row>
    <row r="158" spans="2:61" ht="12" x14ac:dyDescent="0.2">
      <c r="B158" s="2376"/>
      <c r="C158" s="2376"/>
      <c r="D158" s="1665" t="s">
        <v>5529</v>
      </c>
      <c r="E158" s="1666" t="s">
        <v>5532</v>
      </c>
      <c r="F158" s="1667">
        <v>398847.55</v>
      </c>
      <c r="G158" s="1667">
        <v>1137200.72</v>
      </c>
      <c r="H158" s="1665" t="s">
        <v>926</v>
      </c>
      <c r="I158" s="1666" t="s">
        <v>5529</v>
      </c>
      <c r="J158" s="1665" t="s">
        <v>5533</v>
      </c>
      <c r="K158" s="663"/>
      <c r="L158" s="1666">
        <v>20</v>
      </c>
      <c r="M158" s="1666">
        <v>19</v>
      </c>
      <c r="N158" s="1666">
        <v>1</v>
      </c>
      <c r="O158" s="1667">
        <v>95</v>
      </c>
      <c r="P158" s="1666">
        <v>1</v>
      </c>
      <c r="Q158" s="1666"/>
      <c r="R158" s="1668">
        <v>1.3</v>
      </c>
      <c r="S158" s="1669">
        <v>1</v>
      </c>
      <c r="T158" s="1668">
        <v>1.3</v>
      </c>
      <c r="U158" s="1669">
        <v>1</v>
      </c>
      <c r="V158" s="1668">
        <v>1.3839999999999999</v>
      </c>
      <c r="W158" s="1669">
        <v>1</v>
      </c>
      <c r="X158" s="1668">
        <v>1.51</v>
      </c>
      <c r="Y158" s="1669">
        <v>1</v>
      </c>
      <c r="Z158" s="1666"/>
      <c r="AA158" s="1668">
        <v>104.2</v>
      </c>
      <c r="AB158" s="1669">
        <v>1</v>
      </c>
      <c r="AC158" s="1668">
        <v>105.5</v>
      </c>
      <c r="AD158" s="1669">
        <v>1</v>
      </c>
      <c r="AE158" s="1668">
        <v>90.7</v>
      </c>
      <c r="AF158" s="1669">
        <v>1</v>
      </c>
      <c r="AG158" s="1668">
        <v>90.6</v>
      </c>
      <c r="AH158" s="1669">
        <v>1</v>
      </c>
      <c r="AI158" s="1666"/>
      <c r="AJ158" s="1668">
        <v>0.03</v>
      </c>
      <c r="AK158" s="1669">
        <v>1</v>
      </c>
      <c r="AL158" s="1668">
        <v>0.03</v>
      </c>
      <c r="AM158" s="1669">
        <v>1</v>
      </c>
      <c r="AN158" s="1668">
        <v>0.03</v>
      </c>
      <c r="AO158" s="1669">
        <v>1</v>
      </c>
      <c r="AP158" s="1668">
        <v>0.03</v>
      </c>
      <c r="AQ158" s="1669">
        <v>1</v>
      </c>
      <c r="AR158" s="1666"/>
      <c r="AS158" s="1668">
        <v>8.41</v>
      </c>
      <c r="AT158" s="1669">
        <v>1</v>
      </c>
      <c r="AU158" s="1668">
        <v>8.2100000000000009</v>
      </c>
      <c r="AV158" s="1669">
        <v>1</v>
      </c>
      <c r="AW158" s="1668">
        <v>8.17</v>
      </c>
      <c r="AX158" s="1669">
        <v>1</v>
      </c>
      <c r="AY158" s="1668">
        <v>7.84</v>
      </c>
      <c r="AZ158" s="1669">
        <v>1</v>
      </c>
      <c r="BA158" s="1666"/>
      <c r="BB158" s="1668">
        <v>5.5</v>
      </c>
      <c r="BC158" s="1669">
        <v>1</v>
      </c>
      <c r="BD158" s="1668">
        <v>6.6</v>
      </c>
      <c r="BE158" s="1669">
        <v>1</v>
      </c>
      <c r="BF158" s="1668">
        <v>5.5</v>
      </c>
      <c r="BG158" s="1669">
        <v>1</v>
      </c>
      <c r="BH158" s="1668">
        <v>30.1</v>
      </c>
      <c r="BI158" s="1669">
        <v>0</v>
      </c>
    </row>
    <row r="159" spans="2:61" ht="12" x14ac:dyDescent="0.2">
      <c r="B159" s="2376"/>
      <c r="C159" s="2376"/>
      <c r="D159" s="1665" t="s">
        <v>5529</v>
      </c>
      <c r="E159" s="1666" t="s">
        <v>5534</v>
      </c>
      <c r="F159" s="1667">
        <v>393838.02</v>
      </c>
      <c r="G159" s="1667">
        <v>1136985.83</v>
      </c>
      <c r="H159" s="1665" t="s">
        <v>926</v>
      </c>
      <c r="I159" s="1666" t="s">
        <v>5529</v>
      </c>
      <c r="J159" s="1666" t="s">
        <v>5535</v>
      </c>
      <c r="K159" s="663"/>
      <c r="L159" s="1666">
        <v>20</v>
      </c>
      <c r="M159" s="1666">
        <v>19</v>
      </c>
      <c r="N159" s="1666">
        <v>1</v>
      </c>
      <c r="O159" s="1667">
        <v>95</v>
      </c>
      <c r="P159" s="1666">
        <v>1</v>
      </c>
      <c r="Q159" s="1666"/>
      <c r="R159" s="1668">
        <v>1.3</v>
      </c>
      <c r="S159" s="1669">
        <v>1</v>
      </c>
      <c r="T159" s="1668">
        <v>1.3</v>
      </c>
      <c r="U159" s="1669">
        <v>1</v>
      </c>
      <c r="V159" s="1668">
        <v>2.4</v>
      </c>
      <c r="W159" s="1669">
        <v>1</v>
      </c>
      <c r="X159" s="1668">
        <v>1.3220000000000001</v>
      </c>
      <c r="Y159" s="1669">
        <v>1</v>
      </c>
      <c r="Z159" s="1666"/>
      <c r="AA159" s="1668">
        <v>95.5</v>
      </c>
      <c r="AB159" s="1669">
        <v>1</v>
      </c>
      <c r="AC159" s="1668">
        <v>98.5</v>
      </c>
      <c r="AD159" s="1669">
        <v>1</v>
      </c>
      <c r="AE159" s="1668">
        <v>93.4</v>
      </c>
      <c r="AF159" s="1669">
        <v>1</v>
      </c>
      <c r="AG159" s="1668">
        <v>90.8</v>
      </c>
      <c r="AH159" s="1669">
        <v>1</v>
      </c>
      <c r="AI159" s="1666"/>
      <c r="AJ159" s="1668">
        <v>0.03</v>
      </c>
      <c r="AK159" s="1669">
        <v>1</v>
      </c>
      <c r="AL159" s="1668">
        <v>0.03</v>
      </c>
      <c r="AM159" s="1669">
        <v>1</v>
      </c>
      <c r="AN159" s="1668">
        <v>0.03</v>
      </c>
      <c r="AO159" s="1669">
        <v>1</v>
      </c>
      <c r="AP159" s="1668">
        <v>3.9E-2</v>
      </c>
      <c r="AQ159" s="1669">
        <v>1</v>
      </c>
      <c r="AR159" s="1666"/>
      <c r="AS159" s="1668">
        <v>8.4499999999999993</v>
      </c>
      <c r="AT159" s="1669">
        <v>1</v>
      </c>
      <c r="AU159" s="1668">
        <v>8.1199999999999992</v>
      </c>
      <c r="AV159" s="1669">
        <v>1</v>
      </c>
      <c r="AW159" s="1668">
        <v>8.3800000000000008</v>
      </c>
      <c r="AX159" s="1669">
        <v>1</v>
      </c>
      <c r="AY159" s="1668">
        <v>7.91</v>
      </c>
      <c r="AZ159" s="1669">
        <v>1</v>
      </c>
      <c r="BA159" s="1666"/>
      <c r="BB159" s="1668">
        <v>5.5</v>
      </c>
      <c r="BC159" s="1669">
        <v>1</v>
      </c>
      <c r="BD159" s="1668">
        <v>22.6</v>
      </c>
      <c r="BE159" s="1669">
        <v>1</v>
      </c>
      <c r="BF159" s="1668">
        <v>8.6</v>
      </c>
      <c r="BG159" s="1669">
        <v>1</v>
      </c>
      <c r="BH159" s="1668">
        <v>33.299999999999997</v>
      </c>
      <c r="BI159" s="1669">
        <v>0</v>
      </c>
    </row>
    <row r="160" spans="2:61" ht="12" x14ac:dyDescent="0.2">
      <c r="B160" s="2376"/>
      <c r="C160" s="2376"/>
      <c r="D160" s="1665" t="s">
        <v>5529</v>
      </c>
      <c r="E160" s="1666" t="s">
        <v>5536</v>
      </c>
      <c r="F160" s="1667">
        <v>390196.46</v>
      </c>
      <c r="G160" s="1667">
        <v>1135715.47</v>
      </c>
      <c r="H160" s="1665" t="s">
        <v>926</v>
      </c>
      <c r="I160" s="1666" t="s">
        <v>5529</v>
      </c>
      <c r="J160" s="1666" t="s">
        <v>5535</v>
      </c>
      <c r="K160" s="663"/>
      <c r="L160" s="1666">
        <v>20</v>
      </c>
      <c r="M160" s="1666">
        <v>19</v>
      </c>
      <c r="N160" s="1666">
        <v>1</v>
      </c>
      <c r="O160" s="1667">
        <v>95</v>
      </c>
      <c r="P160" s="1666">
        <v>1</v>
      </c>
      <c r="Q160" s="1666"/>
      <c r="R160" s="1668">
        <v>1.3</v>
      </c>
      <c r="S160" s="1669">
        <v>1</v>
      </c>
      <c r="T160" s="1668">
        <v>1.3</v>
      </c>
      <c r="U160" s="1669">
        <v>1</v>
      </c>
      <c r="V160" s="1668">
        <v>1.3</v>
      </c>
      <c r="W160" s="1669">
        <v>1</v>
      </c>
      <c r="X160" s="1668">
        <v>1.49</v>
      </c>
      <c r="Y160" s="1669">
        <v>1</v>
      </c>
      <c r="Z160" s="1666"/>
      <c r="AA160" s="1668">
        <v>99.7</v>
      </c>
      <c r="AB160" s="1669">
        <v>1</v>
      </c>
      <c r="AC160" s="1668">
        <v>96.4</v>
      </c>
      <c r="AD160" s="1669">
        <v>1</v>
      </c>
      <c r="AE160" s="1668">
        <v>90.1</v>
      </c>
      <c r="AF160" s="1669">
        <v>1</v>
      </c>
      <c r="AG160" s="1668">
        <v>90</v>
      </c>
      <c r="AH160" s="1669">
        <v>1</v>
      </c>
      <c r="AI160" s="1666"/>
      <c r="AJ160" s="1668">
        <v>0.03</v>
      </c>
      <c r="AK160" s="1669">
        <v>1</v>
      </c>
      <c r="AL160" s="1668">
        <v>0.03</v>
      </c>
      <c r="AM160" s="1669">
        <v>1</v>
      </c>
      <c r="AN160" s="1668">
        <v>0.03</v>
      </c>
      <c r="AO160" s="1669">
        <v>1</v>
      </c>
      <c r="AP160" s="1668">
        <v>0.03</v>
      </c>
      <c r="AQ160" s="1669">
        <v>1</v>
      </c>
      <c r="AR160" s="1666"/>
      <c r="AS160" s="1668">
        <v>8.35</v>
      </c>
      <c r="AT160" s="1669">
        <v>1</v>
      </c>
      <c r="AU160" s="1668">
        <v>8.07</v>
      </c>
      <c r="AV160" s="1669">
        <v>1</v>
      </c>
      <c r="AW160" s="1668">
        <v>8.27</v>
      </c>
      <c r="AX160" s="1669">
        <v>1</v>
      </c>
      <c r="AY160" s="1668">
        <v>8.26</v>
      </c>
      <c r="AZ160" s="1669">
        <v>1</v>
      </c>
      <c r="BA160" s="1666"/>
      <c r="BB160" s="1668">
        <v>5.5</v>
      </c>
      <c r="BC160" s="1669">
        <v>1</v>
      </c>
      <c r="BD160" s="1668">
        <v>9.5</v>
      </c>
      <c r="BE160" s="1669">
        <v>1</v>
      </c>
      <c r="BF160" s="1668">
        <v>5.5</v>
      </c>
      <c r="BG160" s="1669">
        <v>1</v>
      </c>
      <c r="BH160" s="1668">
        <v>26.9</v>
      </c>
      <c r="BI160" s="1669">
        <v>0</v>
      </c>
    </row>
    <row r="161" spans="2:61" ht="12" x14ac:dyDescent="0.2">
      <c r="B161" s="2376"/>
      <c r="C161" s="2376"/>
      <c r="D161" s="1665" t="s">
        <v>5529</v>
      </c>
      <c r="E161" s="1666" t="s">
        <v>5537</v>
      </c>
      <c r="F161" s="1667">
        <v>386965.28</v>
      </c>
      <c r="G161" s="1667">
        <v>1130793.43</v>
      </c>
      <c r="H161" s="1665" t="s">
        <v>926</v>
      </c>
      <c r="I161" s="1666" t="s">
        <v>5529</v>
      </c>
      <c r="J161" s="1666" t="s">
        <v>5535</v>
      </c>
      <c r="K161" s="663"/>
      <c r="L161" s="1666">
        <v>20</v>
      </c>
      <c r="M161" s="1666">
        <v>18</v>
      </c>
      <c r="N161" s="1666">
        <v>2</v>
      </c>
      <c r="O161" s="1667">
        <v>90</v>
      </c>
      <c r="P161" s="1666">
        <v>1</v>
      </c>
      <c r="Q161" s="1666"/>
      <c r="R161" s="1668">
        <v>1.3</v>
      </c>
      <c r="S161" s="1669">
        <v>1</v>
      </c>
      <c r="T161" s="1668">
        <v>1.3</v>
      </c>
      <c r="U161" s="1669">
        <v>1</v>
      </c>
      <c r="V161" s="1668">
        <v>1.36</v>
      </c>
      <c r="W161" s="1669">
        <v>1</v>
      </c>
      <c r="X161" s="1668">
        <v>1.59</v>
      </c>
      <c r="Y161" s="1669">
        <v>1</v>
      </c>
      <c r="Z161" s="1666"/>
      <c r="AA161" s="1668">
        <v>107.1</v>
      </c>
      <c r="AB161" s="1669">
        <v>1</v>
      </c>
      <c r="AC161" s="1668">
        <v>86.4</v>
      </c>
      <c r="AD161" s="1669">
        <v>1</v>
      </c>
      <c r="AE161" s="1668">
        <v>103</v>
      </c>
      <c r="AF161" s="1669">
        <v>1</v>
      </c>
      <c r="AG161" s="1668">
        <v>103.1</v>
      </c>
      <c r="AH161" s="1669">
        <v>1</v>
      </c>
      <c r="AI161" s="1666"/>
      <c r="AJ161" s="1668">
        <v>0.03</v>
      </c>
      <c r="AK161" s="1669">
        <v>1</v>
      </c>
      <c r="AL161" s="1668">
        <v>0.03</v>
      </c>
      <c r="AM161" s="1669">
        <v>1</v>
      </c>
      <c r="AN161" s="1668">
        <v>0.03</v>
      </c>
      <c r="AO161" s="1669">
        <v>1</v>
      </c>
      <c r="AP161" s="1668">
        <v>7.2999999999999995E-2</v>
      </c>
      <c r="AQ161" s="1669">
        <v>1</v>
      </c>
      <c r="AR161" s="1666"/>
      <c r="AS161" s="1668">
        <v>8.74</v>
      </c>
      <c r="AT161" s="1669">
        <v>0</v>
      </c>
      <c r="AU161" s="1668">
        <v>8.34</v>
      </c>
      <c r="AV161" s="1669">
        <v>1</v>
      </c>
      <c r="AW161" s="1668">
        <v>8.1999999999999993</v>
      </c>
      <c r="AX161" s="1669">
        <v>1</v>
      </c>
      <c r="AY161" s="1668">
        <v>8.5500000000000007</v>
      </c>
      <c r="AZ161" s="1669">
        <v>0</v>
      </c>
      <c r="BA161" s="1666"/>
      <c r="BB161" s="1668">
        <v>5.5</v>
      </c>
      <c r="BC161" s="1669">
        <v>1</v>
      </c>
      <c r="BD161" s="1668">
        <v>5.5</v>
      </c>
      <c r="BE161" s="1669">
        <v>1</v>
      </c>
      <c r="BF161" s="1668">
        <v>7.1</v>
      </c>
      <c r="BG161" s="1669">
        <v>1</v>
      </c>
      <c r="BH161" s="1668">
        <v>9.9</v>
      </c>
      <c r="BI161" s="1669">
        <v>1</v>
      </c>
    </row>
    <row r="162" spans="2:61" ht="12" x14ac:dyDescent="0.2">
      <c r="B162" s="2376"/>
      <c r="C162" s="2376"/>
      <c r="D162" s="1665" t="s">
        <v>5529</v>
      </c>
      <c r="E162" s="1666" t="s">
        <v>5538</v>
      </c>
      <c r="F162" s="1667">
        <v>386110.34</v>
      </c>
      <c r="G162" s="1667">
        <v>1126878.02</v>
      </c>
      <c r="H162" s="1665" t="s">
        <v>926</v>
      </c>
      <c r="I162" s="1666" t="s">
        <v>5529</v>
      </c>
      <c r="J162" s="1666" t="s">
        <v>5512</v>
      </c>
      <c r="K162" s="663"/>
      <c r="L162" s="1666">
        <v>20</v>
      </c>
      <c r="M162" s="1666">
        <v>19</v>
      </c>
      <c r="N162" s="1666">
        <v>1</v>
      </c>
      <c r="O162" s="1667">
        <v>95</v>
      </c>
      <c r="P162" s="1666">
        <v>1</v>
      </c>
      <c r="Q162" s="1666"/>
      <c r="R162" s="1668">
        <v>1.3</v>
      </c>
      <c r="S162" s="1669">
        <v>1</v>
      </c>
      <c r="T162" s="1668">
        <v>1.3</v>
      </c>
      <c r="U162" s="1669">
        <v>1</v>
      </c>
      <c r="V162" s="1668">
        <v>1.46</v>
      </c>
      <c r="W162" s="1669">
        <v>1</v>
      </c>
      <c r="X162" s="1668">
        <v>2.5099999999999998</v>
      </c>
      <c r="Y162" s="1669">
        <v>1</v>
      </c>
      <c r="Z162" s="1666"/>
      <c r="AA162" s="1668">
        <v>108.5</v>
      </c>
      <c r="AB162" s="1669">
        <v>1</v>
      </c>
      <c r="AC162" s="1668">
        <v>84</v>
      </c>
      <c r="AD162" s="1669">
        <v>1</v>
      </c>
      <c r="AE162" s="1668">
        <v>98.1</v>
      </c>
      <c r="AF162" s="1669">
        <v>1</v>
      </c>
      <c r="AG162" s="1668">
        <v>98.6</v>
      </c>
      <c r="AH162" s="1669">
        <v>1</v>
      </c>
      <c r="AI162" s="1666"/>
      <c r="AJ162" s="1668">
        <v>0.03</v>
      </c>
      <c r="AK162" s="1669">
        <v>1</v>
      </c>
      <c r="AL162" s="1668">
        <v>0.03</v>
      </c>
      <c r="AM162" s="1669">
        <v>1</v>
      </c>
      <c r="AN162" s="1668">
        <v>0.03</v>
      </c>
      <c r="AO162" s="1669">
        <v>1</v>
      </c>
      <c r="AP162" s="1668">
        <v>0.03</v>
      </c>
      <c r="AQ162" s="1669">
        <v>1</v>
      </c>
      <c r="AR162" s="1666"/>
      <c r="AS162" s="1668">
        <v>8.5299999999999994</v>
      </c>
      <c r="AT162" s="1669">
        <v>0</v>
      </c>
      <c r="AU162" s="1668">
        <v>8.3699999999999992</v>
      </c>
      <c r="AV162" s="1669">
        <v>1</v>
      </c>
      <c r="AW162" s="1668">
        <v>7.97</v>
      </c>
      <c r="AX162" s="1669">
        <v>1</v>
      </c>
      <c r="AY162" s="1668">
        <v>8.4</v>
      </c>
      <c r="AZ162" s="1669">
        <v>1</v>
      </c>
      <c r="BA162" s="1666"/>
      <c r="BB162" s="1668">
        <v>11.1</v>
      </c>
      <c r="BC162" s="1669">
        <v>1</v>
      </c>
      <c r="BD162" s="1668">
        <v>9.3000000000000007</v>
      </c>
      <c r="BE162" s="1669">
        <v>1</v>
      </c>
      <c r="BF162" s="1668">
        <v>5.5</v>
      </c>
      <c r="BG162" s="1669">
        <v>1</v>
      </c>
      <c r="BH162" s="1668">
        <v>6.55</v>
      </c>
      <c r="BI162" s="1669">
        <v>1</v>
      </c>
    </row>
    <row r="163" spans="2:61" ht="12" x14ac:dyDescent="0.2">
      <c r="B163" s="2376"/>
      <c r="C163" s="2376"/>
      <c r="D163" s="1665" t="s">
        <v>5529</v>
      </c>
      <c r="E163" s="1666" t="s">
        <v>5539</v>
      </c>
      <c r="F163" s="1667">
        <v>386127.09</v>
      </c>
      <c r="G163" s="1667">
        <v>1123542.79</v>
      </c>
      <c r="H163" s="1665" t="s">
        <v>1837</v>
      </c>
      <c r="I163" s="1666" t="s">
        <v>1837</v>
      </c>
      <c r="J163" s="1666" t="s">
        <v>5540</v>
      </c>
      <c r="K163" s="663"/>
      <c r="L163" s="1666">
        <v>20</v>
      </c>
      <c r="M163" s="1666">
        <v>17</v>
      </c>
      <c r="N163" s="1666">
        <v>3</v>
      </c>
      <c r="O163" s="1667">
        <v>85</v>
      </c>
      <c r="P163" s="1666">
        <v>1</v>
      </c>
      <c r="Q163" s="1666"/>
      <c r="R163" s="1668">
        <v>1.3</v>
      </c>
      <c r="S163" s="1669">
        <v>1</v>
      </c>
      <c r="T163" s="1668">
        <v>1.3</v>
      </c>
      <c r="U163" s="1669">
        <v>1</v>
      </c>
      <c r="V163" s="1668">
        <v>1.67</v>
      </c>
      <c r="W163" s="1669">
        <v>1</v>
      </c>
      <c r="X163" s="1668">
        <v>1.3</v>
      </c>
      <c r="Y163" s="1669">
        <v>1</v>
      </c>
      <c r="Z163" s="1666"/>
      <c r="AA163" s="1668">
        <v>88.3</v>
      </c>
      <c r="AB163" s="1669">
        <v>1</v>
      </c>
      <c r="AC163" s="1668">
        <v>75.3</v>
      </c>
      <c r="AD163" s="1669">
        <v>1</v>
      </c>
      <c r="AE163" s="1668">
        <v>88.9</v>
      </c>
      <c r="AF163" s="1669">
        <v>1</v>
      </c>
      <c r="AG163" s="1668">
        <v>88.8</v>
      </c>
      <c r="AH163" s="1669">
        <v>1</v>
      </c>
      <c r="AI163" s="1666"/>
      <c r="AJ163" s="1668">
        <v>0.03</v>
      </c>
      <c r="AK163" s="1669">
        <v>1</v>
      </c>
      <c r="AL163" s="1668">
        <v>0.03</v>
      </c>
      <c r="AM163" s="1669">
        <v>1</v>
      </c>
      <c r="AN163" s="1668">
        <v>0.03</v>
      </c>
      <c r="AO163" s="1669">
        <v>1</v>
      </c>
      <c r="AP163" s="1668">
        <v>4.7E-2</v>
      </c>
      <c r="AQ163" s="1669">
        <v>1</v>
      </c>
      <c r="AR163" s="1666"/>
      <c r="AS163" s="1668">
        <v>8.0299999999999994</v>
      </c>
      <c r="AT163" s="1669">
        <v>1</v>
      </c>
      <c r="AU163" s="1668">
        <v>7.86</v>
      </c>
      <c r="AV163" s="1669">
        <v>1</v>
      </c>
      <c r="AW163" s="1668">
        <v>7.71</v>
      </c>
      <c r="AX163" s="1669">
        <v>1</v>
      </c>
      <c r="AY163" s="1668">
        <v>7.71</v>
      </c>
      <c r="AZ163" s="1669">
        <v>1</v>
      </c>
      <c r="BA163" s="1666"/>
      <c r="BB163" s="1668">
        <v>93.6</v>
      </c>
      <c r="BC163" s="1669">
        <v>0</v>
      </c>
      <c r="BD163" s="1668">
        <v>25.5</v>
      </c>
      <c r="BE163" s="1669">
        <v>0</v>
      </c>
      <c r="BF163" s="1668">
        <v>7.3</v>
      </c>
      <c r="BG163" s="1669">
        <v>1</v>
      </c>
      <c r="BH163" s="1668">
        <v>27.2</v>
      </c>
      <c r="BI163" s="1669">
        <v>0</v>
      </c>
    </row>
    <row r="164" spans="2:61" ht="12" x14ac:dyDescent="0.2">
      <c r="B164" s="2376"/>
      <c r="C164" s="2387" t="s">
        <v>5541</v>
      </c>
      <c r="D164" s="1648" t="s">
        <v>5542</v>
      </c>
      <c r="E164" s="1629" t="s">
        <v>1915</v>
      </c>
      <c r="F164" s="1640">
        <v>435084</v>
      </c>
      <c r="G164" s="1640">
        <v>1119313</v>
      </c>
      <c r="H164" s="1648" t="s">
        <v>923</v>
      </c>
      <c r="I164" s="1629" t="s">
        <v>5543</v>
      </c>
      <c r="J164" s="1648" t="s">
        <v>5544</v>
      </c>
      <c r="K164" s="663"/>
      <c r="L164" s="1648">
        <v>15</v>
      </c>
      <c r="M164" s="1648">
        <v>13</v>
      </c>
      <c r="N164" s="1648">
        <v>2</v>
      </c>
      <c r="O164" s="1662">
        <v>86.666666666666671</v>
      </c>
      <c r="P164" s="1648">
        <v>1</v>
      </c>
      <c r="Q164" s="1648"/>
      <c r="R164" s="1663">
        <v>2.9</v>
      </c>
      <c r="S164" s="1664">
        <v>1</v>
      </c>
      <c r="T164" s="1663">
        <v>2.9</v>
      </c>
      <c r="U164" s="1664">
        <v>1</v>
      </c>
      <c r="V164" s="1663">
        <v>3</v>
      </c>
      <c r="W164" s="1664">
        <v>1</v>
      </c>
      <c r="X164" s="1663" t="s">
        <v>7</v>
      </c>
      <c r="Y164" s="1664"/>
      <c r="Z164" s="1648"/>
      <c r="AA164" s="1663">
        <v>89.6</v>
      </c>
      <c r="AB164" s="1664">
        <v>1</v>
      </c>
      <c r="AC164" s="1663">
        <v>100.2</v>
      </c>
      <c r="AD164" s="1664">
        <v>1</v>
      </c>
      <c r="AE164" s="1663">
        <v>98.3</v>
      </c>
      <c r="AF164" s="1664">
        <v>1</v>
      </c>
      <c r="AG164" s="1663"/>
      <c r="AH164" s="1664"/>
      <c r="AI164" s="1648"/>
      <c r="AJ164" s="1663">
        <v>0.49</v>
      </c>
      <c r="AK164" s="1664">
        <v>1</v>
      </c>
      <c r="AL164" s="1663">
        <v>0.49</v>
      </c>
      <c r="AM164" s="1664">
        <v>1</v>
      </c>
      <c r="AN164" s="1663">
        <v>0.49</v>
      </c>
      <c r="AO164" s="1664">
        <v>1</v>
      </c>
      <c r="AP164" s="1663" t="s">
        <v>7</v>
      </c>
      <c r="AQ164" s="1664"/>
      <c r="AR164" s="1648"/>
      <c r="AS164" s="1663">
        <v>7.43</v>
      </c>
      <c r="AT164" s="1664">
        <v>1</v>
      </c>
      <c r="AU164" s="1663">
        <v>6.21</v>
      </c>
      <c r="AV164" s="1664">
        <v>0</v>
      </c>
      <c r="AW164" s="1663">
        <v>6.13</v>
      </c>
      <c r="AX164" s="1664">
        <v>0</v>
      </c>
      <c r="AY164" s="1663"/>
      <c r="AZ164" s="1664"/>
      <c r="BA164" s="1648"/>
      <c r="BB164" s="1663">
        <v>10.9</v>
      </c>
      <c r="BC164" s="1664">
        <v>1</v>
      </c>
      <c r="BD164" s="1663">
        <v>5.5</v>
      </c>
      <c r="BE164" s="1664">
        <v>1</v>
      </c>
      <c r="BF164" s="1663">
        <v>3</v>
      </c>
      <c r="BG164" s="1664">
        <v>1</v>
      </c>
      <c r="BH164" s="1663"/>
      <c r="BI164" s="1664"/>
    </row>
    <row r="165" spans="2:61" ht="12" x14ac:dyDescent="0.2">
      <c r="B165" s="2376"/>
      <c r="C165" s="2381"/>
      <c r="D165" s="1648" t="s">
        <v>5545</v>
      </c>
      <c r="E165" s="1629" t="s">
        <v>1918</v>
      </c>
      <c r="F165" s="1640">
        <v>431170</v>
      </c>
      <c r="G165" s="1640">
        <v>1116259</v>
      </c>
      <c r="H165" s="1648" t="s">
        <v>923</v>
      </c>
      <c r="I165" s="1629" t="s">
        <v>5543</v>
      </c>
      <c r="J165" s="1648" t="s">
        <v>5544</v>
      </c>
      <c r="K165" s="663"/>
      <c r="L165" s="1648">
        <v>20</v>
      </c>
      <c r="M165" s="1648">
        <v>20</v>
      </c>
      <c r="N165" s="1648">
        <v>0</v>
      </c>
      <c r="O165" s="1662">
        <v>100</v>
      </c>
      <c r="P165" s="1648">
        <v>1</v>
      </c>
      <c r="Q165" s="1648"/>
      <c r="R165" s="1663">
        <v>2.9</v>
      </c>
      <c r="S165" s="1664">
        <v>1</v>
      </c>
      <c r="T165" s="1663">
        <v>2.9</v>
      </c>
      <c r="U165" s="1664">
        <v>1</v>
      </c>
      <c r="V165" s="1663">
        <v>3</v>
      </c>
      <c r="W165" s="1664">
        <v>1</v>
      </c>
      <c r="X165" s="1663">
        <v>3</v>
      </c>
      <c r="Y165" s="1664">
        <v>1</v>
      </c>
      <c r="Z165" s="1648"/>
      <c r="AA165" s="1663">
        <v>97.8</v>
      </c>
      <c r="AB165" s="1664">
        <v>1</v>
      </c>
      <c r="AC165" s="1663">
        <v>100.3</v>
      </c>
      <c r="AD165" s="1664">
        <v>1</v>
      </c>
      <c r="AE165" s="1663">
        <v>99.6</v>
      </c>
      <c r="AF165" s="1664">
        <v>1</v>
      </c>
      <c r="AG165" s="1663">
        <v>98.7</v>
      </c>
      <c r="AH165" s="1664">
        <v>1</v>
      </c>
      <c r="AI165" s="1648"/>
      <c r="AJ165" s="1663">
        <v>0.49</v>
      </c>
      <c r="AK165" s="1664">
        <v>1</v>
      </c>
      <c r="AL165" s="1663">
        <v>0.49</v>
      </c>
      <c r="AM165" s="1664">
        <v>1</v>
      </c>
      <c r="AN165" s="1663">
        <v>0.49</v>
      </c>
      <c r="AO165" s="1664">
        <v>1</v>
      </c>
      <c r="AP165" s="1663">
        <v>0.49</v>
      </c>
      <c r="AQ165" s="1664">
        <v>1</v>
      </c>
      <c r="AR165" s="1648"/>
      <c r="AS165" s="1663">
        <v>7.56</v>
      </c>
      <c r="AT165" s="1664">
        <v>1</v>
      </c>
      <c r="AU165" s="1663">
        <v>7.76</v>
      </c>
      <c r="AV165" s="1664">
        <v>1</v>
      </c>
      <c r="AW165" s="1663">
        <v>6.78</v>
      </c>
      <c r="AX165" s="1664">
        <v>1</v>
      </c>
      <c r="AY165" s="1663">
        <v>7.4</v>
      </c>
      <c r="AZ165" s="1664">
        <v>1</v>
      </c>
      <c r="BA165" s="1648"/>
      <c r="BB165" s="1663">
        <v>17.399999999999999</v>
      </c>
      <c r="BC165" s="1664">
        <v>1</v>
      </c>
      <c r="BD165" s="1663">
        <v>3</v>
      </c>
      <c r="BE165" s="1664">
        <v>1</v>
      </c>
      <c r="BF165" s="1663">
        <v>3</v>
      </c>
      <c r="BG165" s="1664">
        <v>1</v>
      </c>
      <c r="BH165" s="1663">
        <v>3</v>
      </c>
      <c r="BI165" s="1664">
        <v>1</v>
      </c>
    </row>
    <row r="166" spans="2:61" ht="12" x14ac:dyDescent="0.2">
      <c r="B166" s="2376"/>
      <c r="C166" s="2381"/>
      <c r="D166" s="1648" t="s">
        <v>5546</v>
      </c>
      <c r="E166" s="1629" t="s">
        <v>1919</v>
      </c>
      <c r="F166" s="1640">
        <v>429923</v>
      </c>
      <c r="G166" s="1640">
        <v>1114448</v>
      </c>
      <c r="H166" s="1648" t="s">
        <v>923</v>
      </c>
      <c r="I166" s="1629" t="s">
        <v>5543</v>
      </c>
      <c r="J166" s="1629" t="s">
        <v>5547</v>
      </c>
      <c r="K166" s="663"/>
      <c r="L166" s="1648">
        <v>20</v>
      </c>
      <c r="M166" s="1648">
        <v>19</v>
      </c>
      <c r="N166" s="1648">
        <v>1</v>
      </c>
      <c r="O166" s="1662">
        <v>95</v>
      </c>
      <c r="P166" s="1648">
        <v>1</v>
      </c>
      <c r="Q166" s="1648"/>
      <c r="R166" s="1663">
        <v>2.9</v>
      </c>
      <c r="S166" s="1664">
        <v>1</v>
      </c>
      <c r="T166" s="1663">
        <v>2.9</v>
      </c>
      <c r="U166" s="1664">
        <v>1</v>
      </c>
      <c r="V166" s="1663">
        <v>11</v>
      </c>
      <c r="W166" s="1664">
        <v>0</v>
      </c>
      <c r="X166" s="1663">
        <v>3</v>
      </c>
      <c r="Y166" s="1664">
        <v>1</v>
      </c>
      <c r="Z166" s="1648"/>
      <c r="AA166" s="1663">
        <v>95.4</v>
      </c>
      <c r="AB166" s="1664">
        <v>1</v>
      </c>
      <c r="AC166" s="1663">
        <v>100.7</v>
      </c>
      <c r="AD166" s="1664">
        <v>1</v>
      </c>
      <c r="AE166" s="1663">
        <v>99.7</v>
      </c>
      <c r="AF166" s="1664">
        <v>1</v>
      </c>
      <c r="AG166" s="1663">
        <v>99.7</v>
      </c>
      <c r="AH166" s="1664">
        <v>1</v>
      </c>
      <c r="AI166" s="1648"/>
      <c r="AJ166" s="1663">
        <v>0.49</v>
      </c>
      <c r="AK166" s="1664">
        <v>1</v>
      </c>
      <c r="AL166" s="1663">
        <v>0.49</v>
      </c>
      <c r="AM166" s="1664">
        <v>1</v>
      </c>
      <c r="AN166" s="1663">
        <v>0.49</v>
      </c>
      <c r="AO166" s="1664">
        <v>1</v>
      </c>
      <c r="AP166" s="1663">
        <v>0.49</v>
      </c>
      <c r="AQ166" s="1664">
        <v>1</v>
      </c>
      <c r="AR166" s="1648"/>
      <c r="AS166" s="1663">
        <v>7.69</v>
      </c>
      <c r="AT166" s="1664">
        <v>1</v>
      </c>
      <c r="AU166" s="1663">
        <v>7.83</v>
      </c>
      <c r="AV166" s="1664">
        <v>1</v>
      </c>
      <c r="AW166" s="1663">
        <v>7.46</v>
      </c>
      <c r="AX166" s="1664">
        <v>1</v>
      </c>
      <c r="AY166" s="1663">
        <v>7.66</v>
      </c>
      <c r="AZ166" s="1664">
        <v>1</v>
      </c>
      <c r="BA166" s="1648"/>
      <c r="BB166" s="1663">
        <v>20</v>
      </c>
      <c r="BC166" s="1664">
        <v>1</v>
      </c>
      <c r="BD166" s="1663">
        <v>16.600000000000001</v>
      </c>
      <c r="BE166" s="1664">
        <v>1</v>
      </c>
      <c r="BF166" s="1663">
        <v>3</v>
      </c>
      <c r="BG166" s="1664">
        <v>1</v>
      </c>
      <c r="BH166" s="1663">
        <v>3</v>
      </c>
      <c r="BI166" s="1664">
        <v>1</v>
      </c>
    </row>
    <row r="167" spans="2:61" ht="12" x14ac:dyDescent="0.2">
      <c r="B167" s="2376"/>
      <c r="C167" s="2381"/>
      <c r="D167" s="1648" t="s">
        <v>5541</v>
      </c>
      <c r="E167" s="1629" t="s">
        <v>5548</v>
      </c>
      <c r="F167" s="1640">
        <v>459288</v>
      </c>
      <c r="G167" s="1640">
        <v>1123742</v>
      </c>
      <c r="H167" s="1648" t="s">
        <v>923</v>
      </c>
      <c r="I167" s="1629" t="s">
        <v>1892</v>
      </c>
      <c r="J167" s="1629" t="s">
        <v>5549</v>
      </c>
      <c r="K167" s="663"/>
      <c r="L167" s="1648">
        <v>20</v>
      </c>
      <c r="M167" s="1648">
        <v>19</v>
      </c>
      <c r="N167" s="1648">
        <v>1</v>
      </c>
      <c r="O167" s="1662">
        <v>95</v>
      </c>
      <c r="P167" s="1648">
        <v>1</v>
      </c>
      <c r="Q167" s="1648"/>
      <c r="R167" s="1663">
        <v>2.9</v>
      </c>
      <c r="S167" s="1664">
        <v>1</v>
      </c>
      <c r="T167" s="1663">
        <v>2.9</v>
      </c>
      <c r="U167" s="1664">
        <v>1</v>
      </c>
      <c r="V167" s="1663">
        <v>3</v>
      </c>
      <c r="W167" s="1664">
        <v>1</v>
      </c>
      <c r="X167" s="1663">
        <v>3</v>
      </c>
      <c r="Y167" s="1664">
        <v>1</v>
      </c>
      <c r="Z167" s="1648"/>
      <c r="AA167" s="1663">
        <v>97.3</v>
      </c>
      <c r="AB167" s="1664">
        <v>1</v>
      </c>
      <c r="AC167" s="1663">
        <v>97.6</v>
      </c>
      <c r="AD167" s="1664">
        <v>1</v>
      </c>
      <c r="AE167" s="1663">
        <v>100.9</v>
      </c>
      <c r="AF167" s="1664">
        <v>1</v>
      </c>
      <c r="AG167" s="1663">
        <v>98.6</v>
      </c>
      <c r="AH167" s="1664">
        <v>1</v>
      </c>
      <c r="AI167" s="1648"/>
      <c r="AJ167" s="1663">
        <v>0.49</v>
      </c>
      <c r="AK167" s="1664">
        <v>1</v>
      </c>
      <c r="AL167" s="1663">
        <v>0.49</v>
      </c>
      <c r="AM167" s="1664">
        <v>1</v>
      </c>
      <c r="AN167" s="1663">
        <v>0.49</v>
      </c>
      <c r="AO167" s="1664">
        <v>1</v>
      </c>
      <c r="AP167" s="1663">
        <v>0.49</v>
      </c>
      <c r="AQ167" s="1664">
        <v>1</v>
      </c>
      <c r="AR167" s="1648"/>
      <c r="AS167" s="1663">
        <v>7.36</v>
      </c>
      <c r="AT167" s="1664">
        <v>1</v>
      </c>
      <c r="AU167" s="1663">
        <v>6.39</v>
      </c>
      <c r="AV167" s="1664">
        <v>0</v>
      </c>
      <c r="AW167" s="1663">
        <v>6.8</v>
      </c>
      <c r="AX167" s="1664">
        <v>1</v>
      </c>
      <c r="AY167" s="1663">
        <v>7.2</v>
      </c>
      <c r="AZ167" s="1664">
        <v>1</v>
      </c>
      <c r="BA167" s="1648"/>
      <c r="BB167" s="1663">
        <v>9.9</v>
      </c>
      <c r="BC167" s="1664">
        <v>1</v>
      </c>
      <c r="BD167" s="1663">
        <v>19.2</v>
      </c>
      <c r="BE167" s="1664">
        <v>1</v>
      </c>
      <c r="BF167" s="1663">
        <v>3.4</v>
      </c>
      <c r="BG167" s="1664">
        <v>1</v>
      </c>
      <c r="BH167" s="1663">
        <v>3</v>
      </c>
      <c r="BI167" s="1664">
        <v>1</v>
      </c>
    </row>
    <row r="168" spans="2:61" ht="12" x14ac:dyDescent="0.2">
      <c r="B168" s="2376"/>
      <c r="C168" s="2381"/>
      <c r="D168" s="1648" t="s">
        <v>5550</v>
      </c>
      <c r="E168" s="1629" t="s">
        <v>5551</v>
      </c>
      <c r="F168" s="1640">
        <v>441837</v>
      </c>
      <c r="G168" s="1640">
        <v>1113776</v>
      </c>
      <c r="H168" s="1648" t="s">
        <v>923</v>
      </c>
      <c r="I168" s="1629" t="s">
        <v>5543</v>
      </c>
      <c r="J168" s="1629" t="s">
        <v>5552</v>
      </c>
      <c r="K168" s="663"/>
      <c r="L168" s="1648">
        <v>20</v>
      </c>
      <c r="M168" s="1648">
        <v>18</v>
      </c>
      <c r="N168" s="1648">
        <v>2</v>
      </c>
      <c r="O168" s="1662">
        <v>90</v>
      </c>
      <c r="P168" s="1648">
        <v>1</v>
      </c>
      <c r="Q168" s="1648"/>
      <c r="R168" s="1663">
        <v>6.9</v>
      </c>
      <c r="S168" s="1664">
        <v>0</v>
      </c>
      <c r="T168" s="1663">
        <v>2.9</v>
      </c>
      <c r="U168" s="1664">
        <v>1</v>
      </c>
      <c r="V168" s="1663">
        <v>3</v>
      </c>
      <c r="W168" s="1664">
        <v>1</v>
      </c>
      <c r="X168" s="1663">
        <v>3</v>
      </c>
      <c r="Y168" s="1664">
        <v>1</v>
      </c>
      <c r="Z168" s="1648"/>
      <c r="AA168" s="1663">
        <v>89.7</v>
      </c>
      <c r="AB168" s="1664">
        <v>1</v>
      </c>
      <c r="AC168" s="1663">
        <v>99.6</v>
      </c>
      <c r="AD168" s="1664">
        <v>1</v>
      </c>
      <c r="AE168" s="1663">
        <v>99.7</v>
      </c>
      <c r="AF168" s="1664">
        <v>1</v>
      </c>
      <c r="AG168" s="1663">
        <v>96.7</v>
      </c>
      <c r="AH168" s="1664">
        <v>1</v>
      </c>
      <c r="AI168" s="1648"/>
      <c r="AJ168" s="1663">
        <v>0.49</v>
      </c>
      <c r="AK168" s="1664">
        <v>1</v>
      </c>
      <c r="AL168" s="1663">
        <v>0.49</v>
      </c>
      <c r="AM168" s="1664">
        <v>1</v>
      </c>
      <c r="AN168" s="1663">
        <v>0.49</v>
      </c>
      <c r="AO168" s="1664">
        <v>1</v>
      </c>
      <c r="AP168" s="1663">
        <v>0.49</v>
      </c>
      <c r="AQ168" s="1664">
        <v>1</v>
      </c>
      <c r="AR168" s="1648"/>
      <c r="AS168" s="1663">
        <v>7.55</v>
      </c>
      <c r="AT168" s="1664">
        <v>1</v>
      </c>
      <c r="AU168" s="1663">
        <v>7.6</v>
      </c>
      <c r="AV168" s="1664">
        <v>1</v>
      </c>
      <c r="AW168" s="1663">
        <v>7.65</v>
      </c>
      <c r="AX168" s="1664">
        <v>1</v>
      </c>
      <c r="AY168" s="1663">
        <v>7.47</v>
      </c>
      <c r="AZ168" s="1664">
        <v>1</v>
      </c>
      <c r="BA168" s="1648"/>
      <c r="BB168" s="1663">
        <v>784</v>
      </c>
      <c r="BC168" s="1664">
        <v>0</v>
      </c>
      <c r="BD168" s="1663">
        <v>7.8</v>
      </c>
      <c r="BE168" s="1664">
        <v>1</v>
      </c>
      <c r="BF168" s="1663">
        <v>3</v>
      </c>
      <c r="BG168" s="1664">
        <v>1</v>
      </c>
      <c r="BH168" s="1663">
        <v>3</v>
      </c>
      <c r="BI168" s="1664">
        <v>1</v>
      </c>
    </row>
    <row r="169" spans="2:61" ht="12" x14ac:dyDescent="0.2">
      <c r="B169" s="2376"/>
      <c r="C169" s="2381"/>
      <c r="D169" s="1648" t="s">
        <v>5550</v>
      </c>
      <c r="E169" s="1629" t="s">
        <v>5553</v>
      </c>
      <c r="F169" s="1640">
        <v>430232</v>
      </c>
      <c r="G169" s="1640">
        <v>1107699</v>
      </c>
      <c r="H169" s="1648" t="s">
        <v>1837</v>
      </c>
      <c r="I169" s="1629" t="s">
        <v>1906</v>
      </c>
      <c r="J169" s="1629" t="s">
        <v>5554</v>
      </c>
      <c r="K169" s="663"/>
      <c r="L169" s="1648">
        <v>20</v>
      </c>
      <c r="M169" s="1648">
        <v>20</v>
      </c>
      <c r="N169" s="1648">
        <v>0</v>
      </c>
      <c r="O169" s="1662">
        <v>100</v>
      </c>
      <c r="P169" s="1648">
        <v>1</v>
      </c>
      <c r="Q169" s="1648"/>
      <c r="R169" s="1663">
        <v>2.9</v>
      </c>
      <c r="S169" s="1664">
        <v>1</v>
      </c>
      <c r="T169" s="1663">
        <v>2.9</v>
      </c>
      <c r="U169" s="1664">
        <v>1</v>
      </c>
      <c r="V169" s="1663">
        <v>3</v>
      </c>
      <c r="W169" s="1664">
        <v>1</v>
      </c>
      <c r="X169" s="1663">
        <v>3</v>
      </c>
      <c r="Y169" s="1664">
        <v>1</v>
      </c>
      <c r="Z169" s="1648"/>
      <c r="AA169" s="1663">
        <v>97.3</v>
      </c>
      <c r="AB169" s="1664">
        <v>1</v>
      </c>
      <c r="AC169" s="1663">
        <v>104.3</v>
      </c>
      <c r="AD169" s="1664">
        <v>1</v>
      </c>
      <c r="AE169" s="1663">
        <v>100.3</v>
      </c>
      <c r="AF169" s="1664">
        <v>1</v>
      </c>
      <c r="AG169" s="1663">
        <v>97.6</v>
      </c>
      <c r="AH169" s="1664">
        <v>1</v>
      </c>
      <c r="AI169" s="1648"/>
      <c r="AJ169" s="1663">
        <v>0.49</v>
      </c>
      <c r="AK169" s="1664">
        <v>1</v>
      </c>
      <c r="AL169" s="1663">
        <v>0.49</v>
      </c>
      <c r="AM169" s="1664">
        <v>1</v>
      </c>
      <c r="AN169" s="1663">
        <v>0.49</v>
      </c>
      <c r="AO169" s="1664">
        <v>1</v>
      </c>
      <c r="AP169" s="1663">
        <v>0.49</v>
      </c>
      <c r="AQ169" s="1664">
        <v>1</v>
      </c>
      <c r="AR169" s="1648"/>
      <c r="AS169" s="1663">
        <v>7.8</v>
      </c>
      <c r="AT169" s="1664">
        <v>1</v>
      </c>
      <c r="AU169" s="1663">
        <v>7.77</v>
      </c>
      <c r="AV169" s="1664">
        <v>1</v>
      </c>
      <c r="AW169" s="1663">
        <v>7.56</v>
      </c>
      <c r="AX169" s="1664">
        <v>1</v>
      </c>
      <c r="AY169" s="1663">
        <v>7.56</v>
      </c>
      <c r="AZ169" s="1664">
        <v>1</v>
      </c>
      <c r="BA169" s="1648"/>
      <c r="BB169" s="1663">
        <v>9.6999999999999993</v>
      </c>
      <c r="BC169" s="1664">
        <v>1</v>
      </c>
      <c r="BD169" s="1663">
        <v>7.3</v>
      </c>
      <c r="BE169" s="1664">
        <v>1</v>
      </c>
      <c r="BF169" s="1663">
        <v>3.4</v>
      </c>
      <c r="BG169" s="1664">
        <v>1</v>
      </c>
      <c r="BH169" s="1663">
        <v>4.3</v>
      </c>
      <c r="BI169" s="1664">
        <v>1</v>
      </c>
    </row>
    <row r="170" spans="2:61" ht="12" x14ac:dyDescent="0.2">
      <c r="B170" s="2376"/>
      <c r="C170" s="2381"/>
      <c r="D170" s="1648" t="s">
        <v>5550</v>
      </c>
      <c r="E170" s="1629" t="s">
        <v>5555</v>
      </c>
      <c r="F170" s="1640">
        <v>423874</v>
      </c>
      <c r="G170" s="1640">
        <v>1105780</v>
      </c>
      <c r="H170" s="1648" t="s">
        <v>1837</v>
      </c>
      <c r="I170" s="1629" t="s">
        <v>1837</v>
      </c>
      <c r="J170" s="1629" t="s">
        <v>5541</v>
      </c>
      <c r="K170" s="663"/>
      <c r="L170" s="1648">
        <v>20</v>
      </c>
      <c r="M170" s="1648">
        <v>19</v>
      </c>
      <c r="N170" s="1648">
        <v>1</v>
      </c>
      <c r="O170" s="1662">
        <v>95</v>
      </c>
      <c r="P170" s="1648">
        <v>1</v>
      </c>
      <c r="Q170" s="1648"/>
      <c r="R170" s="1663">
        <v>2.9</v>
      </c>
      <c r="S170" s="1664">
        <v>1</v>
      </c>
      <c r="T170" s="1663">
        <v>2.9</v>
      </c>
      <c r="U170" s="1664">
        <v>1</v>
      </c>
      <c r="V170" s="1663">
        <v>3</v>
      </c>
      <c r="W170" s="1664">
        <v>1</v>
      </c>
      <c r="X170" s="1663">
        <v>3</v>
      </c>
      <c r="Y170" s="1664">
        <v>1</v>
      </c>
      <c r="Z170" s="1648"/>
      <c r="AA170" s="1663">
        <v>94.7</v>
      </c>
      <c r="AB170" s="1664">
        <v>1</v>
      </c>
      <c r="AC170" s="1663">
        <v>100.3</v>
      </c>
      <c r="AD170" s="1664">
        <v>1</v>
      </c>
      <c r="AE170" s="1663">
        <v>99.8</v>
      </c>
      <c r="AF170" s="1664">
        <v>1</v>
      </c>
      <c r="AG170" s="1663">
        <v>96.4</v>
      </c>
      <c r="AH170" s="1664">
        <v>1</v>
      </c>
      <c r="AI170" s="1648"/>
      <c r="AJ170" s="1663">
        <v>0.49</v>
      </c>
      <c r="AK170" s="1664">
        <v>1</v>
      </c>
      <c r="AL170" s="1663">
        <v>0.49</v>
      </c>
      <c r="AM170" s="1664">
        <v>1</v>
      </c>
      <c r="AN170" s="1663">
        <v>0.49</v>
      </c>
      <c r="AO170" s="1664">
        <v>1</v>
      </c>
      <c r="AP170" s="1663">
        <v>0.49</v>
      </c>
      <c r="AQ170" s="1664">
        <v>1</v>
      </c>
      <c r="AR170" s="1648"/>
      <c r="AS170" s="1663">
        <v>7.74</v>
      </c>
      <c r="AT170" s="1664">
        <v>1</v>
      </c>
      <c r="AU170" s="1663">
        <v>7.78</v>
      </c>
      <c r="AV170" s="1664">
        <v>1</v>
      </c>
      <c r="AW170" s="1663">
        <v>7.69</v>
      </c>
      <c r="AX170" s="1664">
        <v>1</v>
      </c>
      <c r="AY170" s="1663">
        <v>7.54</v>
      </c>
      <c r="AZ170" s="1664">
        <v>1</v>
      </c>
      <c r="BA170" s="1648"/>
      <c r="BB170" s="1663">
        <v>20</v>
      </c>
      <c r="BC170" s="1664">
        <v>1</v>
      </c>
      <c r="BD170" s="1663">
        <v>39</v>
      </c>
      <c r="BE170" s="1664">
        <v>0</v>
      </c>
      <c r="BF170" s="1663">
        <v>3</v>
      </c>
      <c r="BG170" s="1664">
        <v>1</v>
      </c>
      <c r="BH170" s="1663">
        <v>4.5999999999999996</v>
      </c>
      <c r="BI170" s="1664">
        <v>1</v>
      </c>
    </row>
    <row r="171" spans="2:61" ht="12" x14ac:dyDescent="0.2">
      <c r="B171" s="2376"/>
      <c r="C171" s="2381"/>
      <c r="D171" s="1648" t="s">
        <v>5550</v>
      </c>
      <c r="E171" s="1629" t="s">
        <v>5556</v>
      </c>
      <c r="F171" s="1640">
        <v>422334</v>
      </c>
      <c r="G171" s="1640">
        <v>1104536</v>
      </c>
      <c r="H171" s="1648" t="s">
        <v>1837</v>
      </c>
      <c r="I171" s="1648" t="s">
        <v>1837</v>
      </c>
      <c r="J171" s="1629" t="s">
        <v>5541</v>
      </c>
      <c r="K171" s="663"/>
      <c r="L171" s="1648">
        <v>20</v>
      </c>
      <c r="M171" s="1648">
        <v>18</v>
      </c>
      <c r="N171" s="1648">
        <v>2</v>
      </c>
      <c r="O171" s="1662">
        <v>90</v>
      </c>
      <c r="P171" s="1648">
        <v>1</v>
      </c>
      <c r="Q171" s="1648"/>
      <c r="R171" s="1663">
        <v>2.9</v>
      </c>
      <c r="S171" s="1664">
        <v>1</v>
      </c>
      <c r="T171" s="1663">
        <v>2.9</v>
      </c>
      <c r="U171" s="1664">
        <v>1</v>
      </c>
      <c r="V171" s="1663">
        <v>3</v>
      </c>
      <c r="W171" s="1664">
        <v>1</v>
      </c>
      <c r="X171" s="1663">
        <v>3</v>
      </c>
      <c r="Y171" s="1664">
        <v>1</v>
      </c>
      <c r="Z171" s="1648"/>
      <c r="AA171" s="1663">
        <v>96.7</v>
      </c>
      <c r="AB171" s="1664">
        <v>1</v>
      </c>
      <c r="AC171" s="1663">
        <v>103.4</v>
      </c>
      <c r="AD171" s="1664">
        <v>1</v>
      </c>
      <c r="AE171" s="1663">
        <v>98.7</v>
      </c>
      <c r="AF171" s="1664">
        <v>1</v>
      </c>
      <c r="AG171" s="1663">
        <v>95.4</v>
      </c>
      <c r="AH171" s="1664">
        <v>1</v>
      </c>
      <c r="AI171" s="1648"/>
      <c r="AJ171" s="1663">
        <v>0.49</v>
      </c>
      <c r="AK171" s="1664">
        <v>1</v>
      </c>
      <c r="AL171" s="1663">
        <v>0.49</v>
      </c>
      <c r="AM171" s="1664">
        <v>1</v>
      </c>
      <c r="AN171" s="1663">
        <v>0.49</v>
      </c>
      <c r="AO171" s="1664">
        <v>1</v>
      </c>
      <c r="AP171" s="1663">
        <v>0.49</v>
      </c>
      <c r="AQ171" s="1664">
        <v>1</v>
      </c>
      <c r="AR171" s="1648"/>
      <c r="AS171" s="1663">
        <v>7.76</v>
      </c>
      <c r="AT171" s="1664">
        <v>1</v>
      </c>
      <c r="AU171" s="1663">
        <v>7.86</v>
      </c>
      <c r="AV171" s="1664">
        <v>1</v>
      </c>
      <c r="AW171" s="1663">
        <v>7.54</v>
      </c>
      <c r="AX171" s="1664">
        <v>1</v>
      </c>
      <c r="AY171" s="1663">
        <v>7.67</v>
      </c>
      <c r="AZ171" s="1664">
        <v>1</v>
      </c>
      <c r="BA171" s="1648"/>
      <c r="BB171" s="1663">
        <v>28</v>
      </c>
      <c r="BC171" s="1664">
        <v>0</v>
      </c>
      <c r="BD171" s="1663">
        <v>31</v>
      </c>
      <c r="BE171" s="1664">
        <v>0</v>
      </c>
      <c r="BF171" s="1663">
        <v>5.6</v>
      </c>
      <c r="BG171" s="1664">
        <v>1</v>
      </c>
      <c r="BH171" s="1663">
        <v>18.5</v>
      </c>
      <c r="BI171" s="1664">
        <v>1</v>
      </c>
    </row>
    <row r="172" spans="2:61" ht="12" x14ac:dyDescent="0.2">
      <c r="B172" s="2376"/>
      <c r="C172" s="2383" t="s">
        <v>5557</v>
      </c>
      <c r="D172" s="1647" t="s">
        <v>5558</v>
      </c>
      <c r="E172" s="1644" t="s">
        <v>5559</v>
      </c>
      <c r="F172" s="1643">
        <v>380766.86</v>
      </c>
      <c r="G172" s="1643">
        <v>1152545.4099999999</v>
      </c>
      <c r="H172" s="1647" t="s">
        <v>926</v>
      </c>
      <c r="I172" s="1644" t="s">
        <v>5558</v>
      </c>
      <c r="J172" s="1644" t="s">
        <v>5558</v>
      </c>
      <c r="K172" s="663"/>
      <c r="L172" s="1644">
        <v>20</v>
      </c>
      <c r="M172" s="1644">
        <v>14</v>
      </c>
      <c r="N172" s="1644">
        <v>6</v>
      </c>
      <c r="O172" s="1643">
        <v>70</v>
      </c>
      <c r="P172" s="1644">
        <v>0</v>
      </c>
      <c r="Q172" s="1644"/>
      <c r="R172" s="1645">
        <v>1.5</v>
      </c>
      <c r="S172" s="1646">
        <v>1</v>
      </c>
      <c r="T172" s="1645">
        <v>1.3</v>
      </c>
      <c r="U172" s="1646">
        <v>1</v>
      </c>
      <c r="V172" s="1645">
        <v>1.3</v>
      </c>
      <c r="W172" s="1646">
        <v>1</v>
      </c>
      <c r="X172" s="1645">
        <v>1.3</v>
      </c>
      <c r="Y172" s="1646">
        <v>1</v>
      </c>
      <c r="Z172" s="1644"/>
      <c r="AA172" s="1645">
        <v>100.5</v>
      </c>
      <c r="AB172" s="1646">
        <v>1</v>
      </c>
      <c r="AC172" s="1645">
        <v>93.4</v>
      </c>
      <c r="AD172" s="1646">
        <v>1</v>
      </c>
      <c r="AE172" s="1645">
        <v>97.2</v>
      </c>
      <c r="AF172" s="1646">
        <v>1</v>
      </c>
      <c r="AG172" s="1645">
        <v>96.5</v>
      </c>
      <c r="AH172" s="1646">
        <v>1</v>
      </c>
      <c r="AI172" s="1644"/>
      <c r="AJ172" s="1645">
        <v>0.03</v>
      </c>
      <c r="AK172" s="1646">
        <v>1</v>
      </c>
      <c r="AL172" s="1645">
        <v>0.03</v>
      </c>
      <c r="AM172" s="1646">
        <v>1</v>
      </c>
      <c r="AN172" s="1645">
        <v>0.03</v>
      </c>
      <c r="AO172" s="1646">
        <v>1</v>
      </c>
      <c r="AP172" s="1645">
        <v>0.03</v>
      </c>
      <c r="AQ172" s="1646">
        <v>1</v>
      </c>
      <c r="AR172" s="1644"/>
      <c r="AS172" s="1645">
        <v>8.9700000000000006</v>
      </c>
      <c r="AT172" s="1646">
        <v>0</v>
      </c>
      <c r="AU172" s="1645">
        <v>8.26</v>
      </c>
      <c r="AV172" s="1646">
        <v>1</v>
      </c>
      <c r="AW172" s="1645">
        <v>8.75</v>
      </c>
      <c r="AX172" s="1646">
        <v>0</v>
      </c>
      <c r="AY172" s="1645">
        <v>8.66</v>
      </c>
      <c r="AZ172" s="1646">
        <v>0</v>
      </c>
      <c r="BA172" s="1644"/>
      <c r="BB172" s="1645">
        <v>48.3</v>
      </c>
      <c r="BC172" s="1646">
        <v>0</v>
      </c>
      <c r="BD172" s="1645">
        <v>36</v>
      </c>
      <c r="BE172" s="1646">
        <v>0</v>
      </c>
      <c r="BF172" s="1645">
        <v>25.1</v>
      </c>
      <c r="BG172" s="1646">
        <v>0</v>
      </c>
      <c r="BH172" s="1645">
        <v>24.7</v>
      </c>
      <c r="BI172" s="1646">
        <v>1</v>
      </c>
    </row>
    <row r="173" spans="2:61" ht="12" x14ac:dyDescent="0.2">
      <c r="B173" s="2376"/>
      <c r="C173" s="2376"/>
      <c r="D173" s="1647" t="s">
        <v>5560</v>
      </c>
      <c r="E173" s="1644" t="s">
        <v>5561</v>
      </c>
      <c r="F173" s="1643">
        <v>367338.22</v>
      </c>
      <c r="G173" s="1643">
        <v>1149747.29</v>
      </c>
      <c r="H173" s="1647" t="s">
        <v>926</v>
      </c>
      <c r="I173" s="1644" t="s">
        <v>5562</v>
      </c>
      <c r="J173" s="1644" t="s">
        <v>5562</v>
      </c>
      <c r="K173" s="663"/>
      <c r="L173" s="1644">
        <v>20</v>
      </c>
      <c r="M173" s="1644">
        <v>17</v>
      </c>
      <c r="N173" s="1644">
        <v>3</v>
      </c>
      <c r="O173" s="1643">
        <v>85</v>
      </c>
      <c r="P173" s="1644">
        <v>1</v>
      </c>
      <c r="Q173" s="1644"/>
      <c r="R173" s="1645">
        <v>1.75</v>
      </c>
      <c r="S173" s="1646">
        <v>1</v>
      </c>
      <c r="T173" s="1645">
        <v>1.3</v>
      </c>
      <c r="U173" s="1646">
        <v>1</v>
      </c>
      <c r="V173" s="1645">
        <v>1.55</v>
      </c>
      <c r="W173" s="1646">
        <v>1</v>
      </c>
      <c r="X173" s="1645">
        <v>2.12</v>
      </c>
      <c r="Y173" s="1646">
        <v>1</v>
      </c>
      <c r="Z173" s="1644"/>
      <c r="AA173" s="1645">
        <v>58.1</v>
      </c>
      <c r="AB173" s="1646">
        <v>0</v>
      </c>
      <c r="AC173" s="1645">
        <v>73.900000000000006</v>
      </c>
      <c r="AD173" s="1646">
        <v>1</v>
      </c>
      <c r="AE173" s="1645">
        <v>76.3</v>
      </c>
      <c r="AF173" s="1646">
        <v>1</v>
      </c>
      <c r="AG173" s="1645">
        <v>74.400000000000006</v>
      </c>
      <c r="AH173" s="1646">
        <v>1</v>
      </c>
      <c r="AI173" s="1644"/>
      <c r="AJ173" s="1645">
        <v>5.3999999999999999E-2</v>
      </c>
      <c r="AK173" s="1646">
        <v>1</v>
      </c>
      <c r="AL173" s="1645">
        <v>0.03</v>
      </c>
      <c r="AM173" s="1646">
        <v>1</v>
      </c>
      <c r="AN173" s="1645">
        <v>0.03</v>
      </c>
      <c r="AO173" s="1646">
        <v>1</v>
      </c>
      <c r="AP173" s="1645">
        <v>4.1000000000000002E-2</v>
      </c>
      <c r="AQ173" s="1646">
        <v>1</v>
      </c>
      <c r="AR173" s="1644"/>
      <c r="AS173" s="1645">
        <v>7.81</v>
      </c>
      <c r="AT173" s="1646">
        <v>1</v>
      </c>
      <c r="AU173" s="1645">
        <v>7.35</v>
      </c>
      <c r="AV173" s="1646">
        <v>1</v>
      </c>
      <c r="AW173" s="1645">
        <v>7.15</v>
      </c>
      <c r="AX173" s="1646">
        <v>1</v>
      </c>
      <c r="AY173" s="1645">
        <v>7.22</v>
      </c>
      <c r="AZ173" s="1646">
        <v>1</v>
      </c>
      <c r="BA173" s="1644"/>
      <c r="BB173" s="1645">
        <v>174.2</v>
      </c>
      <c r="BC173" s="1646">
        <v>0</v>
      </c>
      <c r="BD173" s="1645">
        <v>5.5</v>
      </c>
      <c r="BE173" s="1646">
        <v>1</v>
      </c>
      <c r="BF173" s="1645">
        <v>40.1</v>
      </c>
      <c r="BG173" s="1646">
        <v>0</v>
      </c>
      <c r="BH173" s="1645">
        <v>19.399999999999999</v>
      </c>
      <c r="BI173" s="1646">
        <v>1</v>
      </c>
    </row>
    <row r="174" spans="2:61" ht="12" x14ac:dyDescent="0.2">
      <c r="B174" s="2376"/>
      <c r="C174" s="2376"/>
      <c r="D174" s="1647" t="s">
        <v>5557</v>
      </c>
      <c r="E174" s="1644" t="s">
        <v>5563</v>
      </c>
      <c r="F174" s="1643">
        <v>368908.16</v>
      </c>
      <c r="G174" s="1643">
        <v>1146581.26</v>
      </c>
      <c r="H174" s="1647" t="s">
        <v>926</v>
      </c>
      <c r="I174" s="1644" t="s">
        <v>5558</v>
      </c>
      <c r="J174" s="1644" t="s">
        <v>5557</v>
      </c>
      <c r="K174" s="663"/>
      <c r="L174" s="1644">
        <v>20</v>
      </c>
      <c r="M174" s="1644">
        <v>18</v>
      </c>
      <c r="N174" s="1644">
        <v>2</v>
      </c>
      <c r="O174" s="1643">
        <v>90</v>
      </c>
      <c r="P174" s="1644">
        <v>1</v>
      </c>
      <c r="Q174" s="1644"/>
      <c r="R174" s="1645">
        <v>1.57</v>
      </c>
      <c r="S174" s="1646">
        <v>1</v>
      </c>
      <c r="T174" s="1645">
        <v>1.3</v>
      </c>
      <c r="U174" s="1646">
        <v>1</v>
      </c>
      <c r="V174" s="1645">
        <v>1.395</v>
      </c>
      <c r="W174" s="1646">
        <v>1</v>
      </c>
      <c r="X174" s="1645">
        <v>1.3</v>
      </c>
      <c r="Y174" s="1646">
        <v>1</v>
      </c>
      <c r="Z174" s="1644"/>
      <c r="AA174" s="1645">
        <v>64.900000000000006</v>
      </c>
      <c r="AB174" s="1646">
        <v>0</v>
      </c>
      <c r="AC174" s="1645">
        <v>83.4</v>
      </c>
      <c r="AD174" s="1646">
        <v>1</v>
      </c>
      <c r="AE174" s="1645">
        <v>80.2</v>
      </c>
      <c r="AF174" s="1646">
        <v>1</v>
      </c>
      <c r="AG174" s="1645">
        <v>80.099999999999994</v>
      </c>
      <c r="AH174" s="1646">
        <v>1</v>
      </c>
      <c r="AI174" s="1644"/>
      <c r="AJ174" s="1645">
        <v>0.03</v>
      </c>
      <c r="AK174" s="1646">
        <v>1</v>
      </c>
      <c r="AL174" s="1645">
        <v>0.03</v>
      </c>
      <c r="AM174" s="1646">
        <v>1</v>
      </c>
      <c r="AN174" s="1645">
        <v>6.9000000000000006E-2</v>
      </c>
      <c r="AO174" s="1646">
        <v>1</v>
      </c>
      <c r="AP174" s="1645">
        <v>0.03</v>
      </c>
      <c r="AQ174" s="1646">
        <v>1</v>
      </c>
      <c r="AR174" s="1644"/>
      <c r="AS174" s="1645">
        <v>7.56</v>
      </c>
      <c r="AT174" s="1646">
        <v>1</v>
      </c>
      <c r="AU174" s="1645">
        <v>7.52</v>
      </c>
      <c r="AV174" s="1646">
        <v>1</v>
      </c>
      <c r="AW174" s="1645">
        <v>7.34</v>
      </c>
      <c r="AX174" s="1646">
        <v>1</v>
      </c>
      <c r="AY174" s="1645">
        <v>7.71</v>
      </c>
      <c r="AZ174" s="1646">
        <v>1</v>
      </c>
      <c r="BA174" s="1644"/>
      <c r="BB174" s="1645">
        <v>31.3</v>
      </c>
      <c r="BC174" s="1646">
        <v>0</v>
      </c>
      <c r="BD174" s="1645">
        <v>18.7</v>
      </c>
      <c r="BE174" s="1646">
        <v>1</v>
      </c>
      <c r="BF174" s="1645">
        <v>20.3</v>
      </c>
      <c r="BG174" s="1646">
        <v>1</v>
      </c>
      <c r="BH174" s="1645">
        <v>23.2</v>
      </c>
      <c r="BI174" s="1646">
        <v>1</v>
      </c>
    </row>
    <row r="175" spans="2:61" ht="12" x14ac:dyDescent="0.2">
      <c r="B175" s="2376"/>
      <c r="C175" s="2376"/>
      <c r="D175" s="1647" t="s">
        <v>5564</v>
      </c>
      <c r="E175" s="1644" t="s">
        <v>5565</v>
      </c>
      <c r="F175" s="1643">
        <v>393740.93</v>
      </c>
      <c r="G175" s="1643">
        <v>1159078.99</v>
      </c>
      <c r="H175" s="1647" t="s">
        <v>926</v>
      </c>
      <c r="I175" s="1644" t="s">
        <v>5566</v>
      </c>
      <c r="J175" s="1644" t="s">
        <v>5564</v>
      </c>
      <c r="K175" s="663"/>
      <c r="L175" s="1644">
        <v>20</v>
      </c>
      <c r="M175" s="1644">
        <v>18</v>
      </c>
      <c r="N175" s="1644">
        <v>2</v>
      </c>
      <c r="O175" s="1643">
        <v>90</v>
      </c>
      <c r="P175" s="1644">
        <v>1</v>
      </c>
      <c r="Q175" s="1644"/>
      <c r="R175" s="1645">
        <v>1.3</v>
      </c>
      <c r="S175" s="1646">
        <v>1</v>
      </c>
      <c r="T175" s="1645">
        <v>1.3</v>
      </c>
      <c r="U175" s="1646">
        <v>1</v>
      </c>
      <c r="V175" s="1645">
        <v>1.3120000000000001</v>
      </c>
      <c r="W175" s="1646">
        <v>1</v>
      </c>
      <c r="X175" s="1645">
        <v>1.3</v>
      </c>
      <c r="Y175" s="1646">
        <v>1</v>
      </c>
      <c r="Z175" s="1644"/>
      <c r="AA175" s="1645">
        <v>84.1</v>
      </c>
      <c r="AB175" s="1646">
        <v>1</v>
      </c>
      <c r="AC175" s="1645">
        <v>84.5</v>
      </c>
      <c r="AD175" s="1646">
        <v>1</v>
      </c>
      <c r="AE175" s="1645">
        <v>88.4</v>
      </c>
      <c r="AF175" s="1646">
        <v>1</v>
      </c>
      <c r="AG175" s="1645">
        <v>87.4</v>
      </c>
      <c r="AH175" s="1646">
        <v>1</v>
      </c>
      <c r="AI175" s="1644"/>
      <c r="AJ175" s="1645">
        <v>0.03</v>
      </c>
      <c r="AK175" s="1646">
        <v>1</v>
      </c>
      <c r="AL175" s="1645">
        <v>0.03</v>
      </c>
      <c r="AM175" s="1646">
        <v>1</v>
      </c>
      <c r="AN175" s="1645">
        <v>0.03</v>
      </c>
      <c r="AO175" s="1646">
        <v>1</v>
      </c>
      <c r="AP175" s="1645">
        <v>0.03</v>
      </c>
      <c r="AQ175" s="1646">
        <v>1</v>
      </c>
      <c r="AR175" s="1644"/>
      <c r="AS175" s="1645">
        <v>8.08</v>
      </c>
      <c r="AT175" s="1646">
        <v>1</v>
      </c>
      <c r="AU175" s="1645">
        <v>7.96</v>
      </c>
      <c r="AV175" s="1646">
        <v>1</v>
      </c>
      <c r="AW175" s="1645">
        <v>7.96</v>
      </c>
      <c r="AX175" s="1646">
        <v>1</v>
      </c>
      <c r="AY175" s="1645">
        <v>8.11</v>
      </c>
      <c r="AZ175" s="1646">
        <v>1</v>
      </c>
      <c r="BA175" s="1644"/>
      <c r="BB175" s="1645">
        <v>9.9</v>
      </c>
      <c r="BC175" s="1646">
        <v>1</v>
      </c>
      <c r="BD175" s="1645">
        <v>35.6</v>
      </c>
      <c r="BE175" s="1646">
        <v>0</v>
      </c>
      <c r="BF175" s="1645">
        <v>5.5</v>
      </c>
      <c r="BG175" s="1646">
        <v>1</v>
      </c>
      <c r="BH175" s="1645">
        <v>29.8</v>
      </c>
      <c r="BI175" s="1646">
        <v>0</v>
      </c>
    </row>
    <row r="176" spans="2:61" ht="12" x14ac:dyDescent="0.2">
      <c r="B176" s="2378"/>
      <c r="C176" s="2378"/>
      <c r="D176" s="1670" t="s">
        <v>5499</v>
      </c>
      <c r="E176" s="1671" t="s">
        <v>5567</v>
      </c>
      <c r="F176" s="1672">
        <v>367653.27</v>
      </c>
      <c r="G176" s="1672">
        <v>1181807.9099999999</v>
      </c>
      <c r="H176" s="1670" t="s">
        <v>926</v>
      </c>
      <c r="I176" s="1671" t="s">
        <v>5562</v>
      </c>
      <c r="J176" s="1671" t="s">
        <v>5568</v>
      </c>
      <c r="K176" s="663"/>
      <c r="L176" s="1671">
        <v>20</v>
      </c>
      <c r="M176" s="1671">
        <v>13</v>
      </c>
      <c r="N176" s="1671">
        <v>7</v>
      </c>
      <c r="O176" s="1672">
        <v>65</v>
      </c>
      <c r="P176" s="1671">
        <v>0</v>
      </c>
      <c r="Q176" s="1671"/>
      <c r="R176" s="1673">
        <v>1.3</v>
      </c>
      <c r="S176" s="1674">
        <v>1</v>
      </c>
      <c r="T176" s="1673">
        <v>1.3</v>
      </c>
      <c r="U176" s="1674">
        <v>1</v>
      </c>
      <c r="V176" s="1673">
        <v>1.347</v>
      </c>
      <c r="W176" s="1674">
        <v>1</v>
      </c>
      <c r="X176" s="1673">
        <v>1.3</v>
      </c>
      <c r="Y176" s="1674">
        <v>1</v>
      </c>
      <c r="Z176" s="1671"/>
      <c r="AA176" s="1673">
        <v>89.4</v>
      </c>
      <c r="AB176" s="1674">
        <v>1</v>
      </c>
      <c r="AC176" s="1673">
        <v>79.7</v>
      </c>
      <c r="AD176" s="1674">
        <v>1</v>
      </c>
      <c r="AE176" s="1673">
        <v>78.099999999999994</v>
      </c>
      <c r="AF176" s="1674">
        <v>1</v>
      </c>
      <c r="AG176" s="1673">
        <v>83.9</v>
      </c>
      <c r="AH176" s="1674">
        <v>1</v>
      </c>
      <c r="AI176" s="1671"/>
      <c r="AJ176" s="1673">
        <v>0.127</v>
      </c>
      <c r="AK176" s="1674">
        <v>1</v>
      </c>
      <c r="AL176" s="1673">
        <v>0.09</v>
      </c>
      <c r="AM176" s="1674">
        <v>1</v>
      </c>
      <c r="AN176" s="1673">
        <v>4.8000000000000001E-2</v>
      </c>
      <c r="AO176" s="1674">
        <v>1</v>
      </c>
      <c r="AP176" s="1673">
        <v>0.115</v>
      </c>
      <c r="AQ176" s="1674">
        <v>1</v>
      </c>
      <c r="AR176" s="1671"/>
      <c r="AS176" s="1673">
        <v>6.24</v>
      </c>
      <c r="AT176" s="1674">
        <v>0</v>
      </c>
      <c r="AU176" s="1673">
        <v>7.21</v>
      </c>
      <c r="AV176" s="1674">
        <v>1</v>
      </c>
      <c r="AW176" s="1673">
        <v>5.35</v>
      </c>
      <c r="AX176" s="1674">
        <v>0</v>
      </c>
      <c r="AY176" s="1673">
        <v>4.95</v>
      </c>
      <c r="AZ176" s="1674">
        <v>0</v>
      </c>
      <c r="BA176" s="1671"/>
      <c r="BB176" s="1673">
        <v>118.8</v>
      </c>
      <c r="BC176" s="1674">
        <v>0</v>
      </c>
      <c r="BD176" s="1673">
        <v>87.8</v>
      </c>
      <c r="BE176" s="1674">
        <v>0</v>
      </c>
      <c r="BF176" s="1673">
        <v>59.5</v>
      </c>
      <c r="BG176" s="1674">
        <v>0</v>
      </c>
      <c r="BH176" s="1673">
        <v>67.099999999999994</v>
      </c>
      <c r="BI176" s="1674">
        <v>0</v>
      </c>
    </row>
    <row r="177" spans="2:61" ht="12" x14ac:dyDescent="0.2">
      <c r="B177" s="903" t="s">
        <v>1795</v>
      </c>
      <c r="C177" s="662"/>
      <c r="D177" s="662"/>
      <c r="E177" s="662"/>
      <c r="F177" s="662"/>
      <c r="G177" s="662"/>
      <c r="H177" s="662"/>
      <c r="I177" s="662"/>
      <c r="J177" s="662"/>
      <c r="K177" s="663"/>
      <c r="L177" s="662"/>
      <c r="M177" s="662"/>
      <c r="N177" s="662"/>
      <c r="O177" s="662"/>
      <c r="P177" s="662"/>
      <c r="Q177" s="662"/>
      <c r="R177" s="662"/>
      <c r="S177" s="662"/>
      <c r="T177" s="662"/>
      <c r="U177" s="662"/>
      <c r="V177" s="662"/>
      <c r="W177" s="662"/>
      <c r="X177" s="662"/>
      <c r="Y177" s="662"/>
      <c r="Z177" s="662"/>
      <c r="AA177" s="662"/>
      <c r="AB177" s="662"/>
      <c r="AC177" s="662"/>
      <c r="AD177" s="662"/>
      <c r="AE177" s="662"/>
      <c r="AF177" s="662"/>
      <c r="AG177" s="662"/>
      <c r="AH177" s="662"/>
      <c r="AI177" s="662"/>
      <c r="AJ177" s="662"/>
      <c r="AK177" s="662"/>
      <c r="AL177" s="662"/>
      <c r="AM177" s="662"/>
      <c r="AN177" s="662"/>
      <c r="AO177" s="662"/>
      <c r="AP177" s="662"/>
      <c r="AQ177" s="662"/>
      <c r="AR177" s="662"/>
      <c r="AS177" s="662"/>
      <c r="AT177" s="662"/>
      <c r="AU177" s="662"/>
      <c r="AV177" s="662"/>
      <c r="AW177" s="662"/>
      <c r="AX177" s="662"/>
      <c r="AY177" s="662"/>
      <c r="AZ177" s="662"/>
      <c r="BA177" s="662"/>
      <c r="BB177" s="662"/>
      <c r="BC177" s="662"/>
      <c r="BD177" s="662"/>
      <c r="BE177" s="662"/>
      <c r="BF177" s="662"/>
      <c r="BG177" s="662"/>
      <c r="BH177" s="662"/>
      <c r="BI177" s="662"/>
    </row>
  </sheetData>
  <mergeCells count="151">
    <mergeCell ref="BI135:BI136"/>
    <mergeCell ref="B137:B176"/>
    <mergeCell ref="C137:C145"/>
    <mergeCell ref="C146:C156"/>
    <mergeCell ref="C157:C163"/>
    <mergeCell ref="C164:C171"/>
    <mergeCell ref="C172:C176"/>
    <mergeCell ref="AV135:AV136"/>
    <mergeCell ref="AX135:AX136"/>
    <mergeCell ref="AZ135:AZ136"/>
    <mergeCell ref="BC135:BC136"/>
    <mergeCell ref="BE135:BE136"/>
    <mergeCell ref="AK135:AK136"/>
    <mergeCell ref="AM135:AM136"/>
    <mergeCell ref="AO135:AO136"/>
    <mergeCell ref="AQ135:AQ136"/>
    <mergeCell ref="AT135:AT136"/>
    <mergeCell ref="Y135:Y136"/>
    <mergeCell ref="AB135:AB136"/>
    <mergeCell ref="AD135:AD136"/>
    <mergeCell ref="AF135:AF136"/>
    <mergeCell ref="AH135:AH136"/>
    <mergeCell ref="N135:N136"/>
    <mergeCell ref="AM78:AM79"/>
    <mergeCell ref="AO78:AO79"/>
    <mergeCell ref="AQ78:AQ79"/>
    <mergeCell ref="O135:O136"/>
    <mergeCell ref="S135:S136"/>
    <mergeCell ref="U135:U136"/>
    <mergeCell ref="W135:W136"/>
    <mergeCell ref="C133:BI133"/>
    <mergeCell ref="D134:D136"/>
    <mergeCell ref="E134:E136"/>
    <mergeCell ref="F134:J134"/>
    <mergeCell ref="L134:P134"/>
    <mergeCell ref="R134:Y134"/>
    <mergeCell ref="AA134:AH134"/>
    <mergeCell ref="AJ134:AQ134"/>
    <mergeCell ref="AS134:AZ134"/>
    <mergeCell ref="BB134:BI134"/>
    <mergeCell ref="C135:C136"/>
    <mergeCell ref="H135:H136"/>
    <mergeCell ref="I135:I136"/>
    <mergeCell ref="J135:J136"/>
    <mergeCell ref="L135:L136"/>
    <mergeCell ref="M135:M136"/>
    <mergeCell ref="BG135:BG136"/>
    <mergeCell ref="O78:O79"/>
    <mergeCell ref="S78:S79"/>
    <mergeCell ref="U78:U79"/>
    <mergeCell ref="BE78:BE79"/>
    <mergeCell ref="BG78:BG79"/>
    <mergeCell ref="BI78:BI79"/>
    <mergeCell ref="B80:B132"/>
    <mergeCell ref="C80:C92"/>
    <mergeCell ref="C93:C95"/>
    <mergeCell ref="C96:C99"/>
    <mergeCell ref="C100:C103"/>
    <mergeCell ref="C104:C111"/>
    <mergeCell ref="C112:C118"/>
    <mergeCell ref="C119:C120"/>
    <mergeCell ref="C121:C124"/>
    <mergeCell ref="C125:C127"/>
    <mergeCell ref="C128:C132"/>
    <mergeCell ref="AT78:AT79"/>
    <mergeCell ref="AV78:AV79"/>
    <mergeCell ref="AX78:AX79"/>
    <mergeCell ref="AZ78:AZ79"/>
    <mergeCell ref="BC78:BC79"/>
    <mergeCell ref="AH78:AH79"/>
    <mergeCell ref="AK78:AK79"/>
    <mergeCell ref="B31:B75"/>
    <mergeCell ref="C76:BI76"/>
    <mergeCell ref="D77:D79"/>
    <mergeCell ref="E77:E79"/>
    <mergeCell ref="F77:J77"/>
    <mergeCell ref="L77:P77"/>
    <mergeCell ref="R77:Y77"/>
    <mergeCell ref="AA77:AH77"/>
    <mergeCell ref="AJ77:AQ77"/>
    <mergeCell ref="AS77:AZ77"/>
    <mergeCell ref="BB77:BI77"/>
    <mergeCell ref="C78:C79"/>
    <mergeCell ref="H78:H79"/>
    <mergeCell ref="I78:I79"/>
    <mergeCell ref="J78:J79"/>
    <mergeCell ref="L78:L79"/>
    <mergeCell ref="C31:C34"/>
    <mergeCell ref="W78:W79"/>
    <mergeCell ref="Y78:Y79"/>
    <mergeCell ref="AB78:AB79"/>
    <mergeCell ref="AD78:AD79"/>
    <mergeCell ref="AF78:AF79"/>
    <mergeCell ref="M78:M79"/>
    <mergeCell ref="N78:N79"/>
    <mergeCell ref="C27:BI27"/>
    <mergeCell ref="A1:B1"/>
    <mergeCell ref="D1:E1"/>
    <mergeCell ref="A3:B3"/>
    <mergeCell ref="C3:N3"/>
    <mergeCell ref="A4:B4"/>
    <mergeCell ref="C4:N4"/>
    <mergeCell ref="A5:B5"/>
    <mergeCell ref="C5:N5"/>
    <mergeCell ref="A6:B6"/>
    <mergeCell ref="C6:N6"/>
    <mergeCell ref="C9:E9"/>
    <mergeCell ref="AJ28:AQ28"/>
    <mergeCell ref="AS28:AZ28"/>
    <mergeCell ref="BB28:BI28"/>
    <mergeCell ref="C29:C30"/>
    <mergeCell ref="H29:H30"/>
    <mergeCell ref="I29:I30"/>
    <mergeCell ref="J29:J30"/>
    <mergeCell ref="L29:L30"/>
    <mergeCell ref="M29:M30"/>
    <mergeCell ref="N29:N30"/>
    <mergeCell ref="D28:D30"/>
    <mergeCell ref="E28:E30"/>
    <mergeCell ref="F28:J28"/>
    <mergeCell ref="L28:P28"/>
    <mergeCell ref="R28:Y28"/>
    <mergeCell ref="AA28:AH28"/>
    <mergeCell ref="AV29:AV30"/>
    <mergeCell ref="AX29:AX30"/>
    <mergeCell ref="Y29:Y30"/>
    <mergeCell ref="AB29:AB30"/>
    <mergeCell ref="AD29:AD30"/>
    <mergeCell ref="AF29:AF30"/>
    <mergeCell ref="AH29:AH30"/>
    <mergeCell ref="AK29:AK30"/>
    <mergeCell ref="BC29:BC30"/>
    <mergeCell ref="BE29:BE30"/>
    <mergeCell ref="BG29:BG30"/>
    <mergeCell ref="BI29:BI30"/>
    <mergeCell ref="C70:C75"/>
    <mergeCell ref="C35:C42"/>
    <mergeCell ref="C43:C50"/>
    <mergeCell ref="C51:C54"/>
    <mergeCell ref="C55:C61"/>
    <mergeCell ref="C62:C64"/>
    <mergeCell ref="C65:C69"/>
    <mergeCell ref="AM29:AM30"/>
    <mergeCell ref="AO29:AO30"/>
    <mergeCell ref="AQ29:AQ30"/>
    <mergeCell ref="AT29:AT30"/>
    <mergeCell ref="O29:O30"/>
    <mergeCell ref="S29:S30"/>
    <mergeCell ref="U29:U30"/>
    <mergeCell ref="W29:W30"/>
    <mergeCell ref="AZ29:AZ30"/>
  </mergeCells>
  <hyperlinks>
    <hyperlink ref="A1" location="'ODS 6.'!A1" display="REGRESAR"/>
    <hyperlink ref="D1" location="'Metadato 6.3.2'!A1" display="VER METADATO"/>
  </hyperlinks>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0">
    <tabColor theme="0" tint="-0.499984740745262"/>
  </sheetPr>
  <dimension ref="A1:F36"/>
  <sheetViews>
    <sheetView showGridLines="0" zoomScaleNormal="100" workbookViewId="0">
      <pane ySplit="1" topLeftCell="A2" activePane="bottomLeft" state="frozen"/>
      <selection sqref="A1:B1"/>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864</v>
      </c>
    </row>
    <row r="4" spans="1:6" ht="30" x14ac:dyDescent="0.25">
      <c r="A4" s="48"/>
      <c r="B4" s="2082" t="s">
        <v>856</v>
      </c>
      <c r="C4" s="2082"/>
      <c r="D4" s="910" t="s">
        <v>33</v>
      </c>
    </row>
    <row r="5" spans="1:6" ht="60" x14ac:dyDescent="0.25">
      <c r="B5" s="2082" t="s">
        <v>769</v>
      </c>
      <c r="C5" s="2082"/>
      <c r="D5" s="910" t="s">
        <v>4205</v>
      </c>
    </row>
    <row r="6" spans="1:6" ht="15" x14ac:dyDescent="0.25">
      <c r="B6" s="2082" t="s">
        <v>770</v>
      </c>
      <c r="C6" s="2082"/>
      <c r="D6" s="911" t="s">
        <v>280</v>
      </c>
    </row>
    <row r="7" spans="1:6" ht="15" customHeight="1" x14ac:dyDescent="0.25">
      <c r="B7" s="2083" t="s">
        <v>771</v>
      </c>
      <c r="C7" s="2083"/>
      <c r="D7" s="912" t="s">
        <v>281</v>
      </c>
    </row>
    <row r="8" spans="1:6" ht="15" customHeight="1" x14ac:dyDescent="0.25">
      <c r="B8" s="913"/>
      <c r="C8" s="913"/>
      <c r="D8" s="913"/>
    </row>
    <row r="9" spans="1:6" ht="15" x14ac:dyDescent="0.25">
      <c r="B9" s="2081" t="s">
        <v>772</v>
      </c>
      <c r="C9" s="2081"/>
      <c r="D9" s="2081"/>
    </row>
    <row r="10" spans="1:6" ht="23.25" customHeight="1" x14ac:dyDescent="0.25">
      <c r="B10" s="2093" t="s">
        <v>773</v>
      </c>
      <c r="C10" s="2094"/>
      <c r="D10" s="910" t="s">
        <v>1948</v>
      </c>
    </row>
    <row r="11" spans="1:6" ht="30" x14ac:dyDescent="0.25">
      <c r="B11" s="2095" t="s">
        <v>775</v>
      </c>
      <c r="C11" s="2095"/>
      <c r="D11" s="129" t="s">
        <v>1790</v>
      </c>
    </row>
    <row r="12" spans="1:6" ht="15" x14ac:dyDescent="0.25">
      <c r="B12" s="2082" t="s">
        <v>776</v>
      </c>
      <c r="C12" s="2082"/>
      <c r="D12" s="257" t="s">
        <v>1724</v>
      </c>
    </row>
    <row r="13" spans="1:6" ht="105" x14ac:dyDescent="0.25">
      <c r="B13" s="2082" t="s">
        <v>777</v>
      </c>
      <c r="C13" s="2096"/>
      <c r="D13" s="915" t="s">
        <v>1949</v>
      </c>
    </row>
    <row r="14" spans="1:6" ht="120.75" customHeight="1" x14ac:dyDescent="0.25">
      <c r="B14" s="2082" t="s">
        <v>778</v>
      </c>
      <c r="C14" s="2082"/>
      <c r="D14" s="921" t="s">
        <v>5569</v>
      </c>
    </row>
    <row r="15" spans="1:6" ht="363" customHeight="1" x14ac:dyDescent="0.25">
      <c r="B15" s="2082" t="s">
        <v>779</v>
      </c>
      <c r="C15" s="2122"/>
      <c r="D15" s="256" t="s">
        <v>5570</v>
      </c>
    </row>
    <row r="16" spans="1:6" ht="105" x14ac:dyDescent="0.25">
      <c r="B16" s="2082" t="s">
        <v>780</v>
      </c>
      <c r="C16" s="2082"/>
      <c r="D16" s="554" t="s">
        <v>1950</v>
      </c>
    </row>
    <row r="17" spans="2:4" ht="75" x14ac:dyDescent="0.25">
      <c r="B17" s="2083" t="s">
        <v>782</v>
      </c>
      <c r="C17" s="2083"/>
      <c r="D17" s="910" t="s">
        <v>5571</v>
      </c>
    </row>
    <row r="18" spans="2:4" ht="15" x14ac:dyDescent="0.25">
      <c r="B18" s="2084" t="s">
        <v>783</v>
      </c>
      <c r="C18" s="2085"/>
      <c r="D18" s="919" t="s">
        <v>5572</v>
      </c>
    </row>
    <row r="19" spans="2:4" ht="15" customHeight="1" x14ac:dyDescent="0.25">
      <c r="B19" s="2082" t="s">
        <v>784</v>
      </c>
      <c r="C19" s="2082"/>
      <c r="D19" s="910" t="s">
        <v>5573</v>
      </c>
    </row>
    <row r="20" spans="2:4" ht="30" x14ac:dyDescent="0.25">
      <c r="B20" s="2086" t="s">
        <v>786</v>
      </c>
      <c r="C20" s="918" t="s">
        <v>787</v>
      </c>
      <c r="D20" s="910" t="s">
        <v>5574</v>
      </c>
    </row>
    <row r="21" spans="2:4" ht="30" x14ac:dyDescent="0.25">
      <c r="B21" s="2087"/>
      <c r="C21" s="1390" t="s">
        <v>789</v>
      </c>
      <c r="D21" s="919" t="s">
        <v>5575</v>
      </c>
    </row>
    <row r="22" spans="2:4" ht="90" x14ac:dyDescent="0.25">
      <c r="B22" s="2088" t="s">
        <v>791</v>
      </c>
      <c r="C22" s="2088"/>
      <c r="D22" s="910" t="s">
        <v>5576</v>
      </c>
    </row>
    <row r="23" spans="2:4" ht="85.5" customHeight="1" x14ac:dyDescent="0.25">
      <c r="B23" s="2088" t="s">
        <v>793</v>
      </c>
      <c r="C23" s="2088"/>
      <c r="D23" s="910" t="s">
        <v>1951</v>
      </c>
    </row>
    <row r="24" spans="2:4" ht="15" x14ac:dyDescent="0.25">
      <c r="B24" s="2082" t="s">
        <v>795</v>
      </c>
      <c r="C24" s="2082"/>
      <c r="D24" s="917" t="s">
        <v>28</v>
      </c>
    </row>
    <row r="25" spans="2:4" ht="15" x14ac:dyDescent="0.25">
      <c r="B25" s="2083" t="s">
        <v>797</v>
      </c>
      <c r="C25" s="2083"/>
      <c r="D25" s="910" t="s">
        <v>1952</v>
      </c>
    </row>
    <row r="26" spans="2:4" ht="15" customHeight="1" x14ac:dyDescent="0.25">
      <c r="B26" s="2089" t="s">
        <v>799</v>
      </c>
      <c r="C26" s="2090"/>
      <c r="D26" s="910" t="s">
        <v>5577</v>
      </c>
    </row>
    <row r="27" spans="2:4" ht="195" x14ac:dyDescent="0.25">
      <c r="B27" s="1391" t="s">
        <v>800</v>
      </c>
      <c r="C27" s="1392"/>
      <c r="D27" s="917" t="s">
        <v>5578</v>
      </c>
    </row>
    <row r="28" spans="2:4" ht="30" x14ac:dyDescent="0.25">
      <c r="B28" s="2091" t="s">
        <v>801</v>
      </c>
      <c r="C28" s="2092"/>
      <c r="D28" s="921" t="s">
        <v>5579</v>
      </c>
    </row>
    <row r="29" spans="2:4" ht="15" x14ac:dyDescent="0.25">
      <c r="B29" s="922"/>
      <c r="C29" s="922"/>
      <c r="D29" s="923"/>
    </row>
    <row r="30" spans="2:4" ht="15" x14ac:dyDescent="0.25">
      <c r="B30" s="2081" t="s">
        <v>802</v>
      </c>
      <c r="C30" s="2081"/>
      <c r="D30" s="2081"/>
    </row>
    <row r="31" spans="2:4" ht="23.25" customHeight="1" x14ac:dyDescent="0.25">
      <c r="B31" s="2079" t="s">
        <v>803</v>
      </c>
      <c r="C31" s="2080"/>
      <c r="D31" s="919" t="s">
        <v>4206</v>
      </c>
    </row>
    <row r="32" spans="2:4" ht="15" x14ac:dyDescent="0.25">
      <c r="B32" s="2079" t="s">
        <v>805</v>
      </c>
      <c r="C32" s="2080"/>
      <c r="D32" s="919" t="s">
        <v>4048</v>
      </c>
    </row>
    <row r="33" spans="2:4" ht="15" x14ac:dyDescent="0.25">
      <c r="B33" s="2079" t="s">
        <v>807</v>
      </c>
      <c r="C33" s="2080"/>
      <c r="D33" s="55" t="s">
        <v>1953</v>
      </c>
    </row>
    <row r="34" spans="2:4" ht="15" x14ac:dyDescent="0.25">
      <c r="B34" s="2079" t="s">
        <v>809</v>
      </c>
      <c r="C34" s="2080"/>
      <c r="D34" s="555" t="s">
        <v>4207</v>
      </c>
    </row>
    <row r="35" spans="2:4" ht="15" x14ac:dyDescent="0.25">
      <c r="B35" s="2079" t="s">
        <v>811</v>
      </c>
      <c r="C35" s="2080"/>
      <c r="D35" s="218" t="s">
        <v>2350</v>
      </c>
    </row>
    <row r="36" spans="2:4" ht="15" x14ac:dyDescent="0.25">
      <c r="B36" s="2079" t="s">
        <v>811</v>
      </c>
      <c r="C36" s="2080"/>
      <c r="D36" s="218" t="s">
        <v>2350</v>
      </c>
    </row>
  </sheetData>
  <mergeCells count="30">
    <mergeCell ref="B17:C17"/>
    <mergeCell ref="B18:C18"/>
    <mergeCell ref="B16:C16"/>
    <mergeCell ref="B3:D3"/>
    <mergeCell ref="B4:C4"/>
    <mergeCell ref="B5:C5"/>
    <mergeCell ref="B6:C6"/>
    <mergeCell ref="B7:C7"/>
    <mergeCell ref="B11:C11"/>
    <mergeCell ref="B12:C12"/>
    <mergeCell ref="B13:C13"/>
    <mergeCell ref="B14:C14"/>
    <mergeCell ref="B15:C15"/>
    <mergeCell ref="B9:D9"/>
    <mergeCell ref="B10:C10"/>
    <mergeCell ref="B19:C19"/>
    <mergeCell ref="B23:C23"/>
    <mergeCell ref="B24:C24"/>
    <mergeCell ref="B25:C25"/>
    <mergeCell ref="B26:C26"/>
    <mergeCell ref="B20:B21"/>
    <mergeCell ref="B22:C22"/>
    <mergeCell ref="B35:C35"/>
    <mergeCell ref="B36:C36"/>
    <mergeCell ref="B28:C28"/>
    <mergeCell ref="B30:D30"/>
    <mergeCell ref="B32:C32"/>
    <mergeCell ref="B33:C33"/>
    <mergeCell ref="B34:C34"/>
    <mergeCell ref="B31:C31"/>
  </mergeCells>
  <dataValidations count="6">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24">
      <formula1>Tipo_operación</formula1>
    </dataValidation>
  </dataValidations>
  <hyperlinks>
    <hyperlink ref="B1" location="'6.3.2'!A1" display="REGRESAR"/>
    <hyperlink ref="D36" r:id="rId1"/>
    <hyperlink ref="D35" r:id="rId2"/>
  </hyperlinks>
  <pageMargins left="0.7" right="0.7" top="0.75" bottom="0.75" header="0.3" footer="0.3"/>
  <pageSetup orientation="portrait" r:id="rId3"/>
  <drawing r:id="rId4"/>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1"/>
  <dimension ref="A1:T37"/>
  <sheetViews>
    <sheetView showGridLines="0" zoomScaleNormal="100" workbookViewId="0">
      <pane ySplit="1" topLeftCell="A2" activePane="bottomLeft" state="frozen"/>
      <selection pane="bottomLeft" activeCell="C9" sqref="C9:R9"/>
    </sheetView>
  </sheetViews>
  <sheetFormatPr baseColWidth="10" defaultColWidth="11.42578125" defaultRowHeight="11.25" x14ac:dyDescent="0.2"/>
  <cols>
    <col min="1" max="1" width="14.85546875" style="903" customWidth="1"/>
    <col min="2" max="2" width="16" style="903" customWidth="1"/>
    <col min="3" max="3" width="11" style="165" customWidth="1"/>
    <col min="4" max="4" width="9.42578125" style="165" customWidth="1"/>
    <col min="5" max="5" width="21.140625" style="165" customWidth="1"/>
    <col min="6" max="6" width="12" style="903" customWidth="1"/>
    <col min="7" max="7" width="15.28515625" style="903" customWidth="1"/>
    <col min="8" max="8" width="14.5703125" style="903" customWidth="1"/>
    <col min="9" max="9" width="11.7109375" style="903" customWidth="1"/>
    <col min="10" max="10" width="3.42578125" style="903" customWidth="1"/>
    <col min="11" max="11" width="1.5703125" style="903" customWidth="1"/>
    <col min="12" max="12" width="11.7109375" style="903" customWidth="1"/>
    <col min="13" max="13" width="10.85546875" style="903" customWidth="1"/>
    <col min="14" max="14" width="2.5703125" style="903" customWidth="1"/>
    <col min="15" max="15" width="11.140625" style="903" customWidth="1"/>
    <col min="16" max="16" width="11.85546875" style="903" customWidth="1"/>
    <col min="17" max="17" width="14.28515625" style="903" customWidth="1"/>
    <col min="18" max="18" width="14.140625" style="903" customWidth="1"/>
    <col min="19" max="19" width="11.7109375" style="903" customWidth="1"/>
    <col min="20" max="20" width="10.140625" style="903" customWidth="1"/>
    <col min="21" max="21" width="11.7109375" style="903" customWidth="1"/>
    <col min="22" max="22" width="17.42578125" style="903" customWidth="1"/>
    <col min="23" max="23" width="10.85546875" style="903" customWidth="1"/>
    <col min="24" max="24" width="11.7109375" style="903" customWidth="1"/>
    <col min="25" max="16384" width="11.42578125" style="903"/>
  </cols>
  <sheetData>
    <row r="1" spans="1:20" ht="15" x14ac:dyDescent="0.25">
      <c r="A1" s="926" t="s">
        <v>730</v>
      </c>
      <c r="B1" s="121"/>
      <c r="C1" s="2077" t="s">
        <v>830</v>
      </c>
      <c r="D1" s="2077"/>
    </row>
    <row r="3" spans="1:20" ht="12.75" customHeight="1" x14ac:dyDescent="0.2">
      <c r="A3" s="2350" t="s">
        <v>732</v>
      </c>
      <c r="B3" s="2350"/>
      <c r="C3" s="2350" t="s">
        <v>1714</v>
      </c>
      <c r="D3" s="2352"/>
      <c r="E3" s="2352"/>
      <c r="F3" s="2352"/>
      <c r="G3" s="2352"/>
      <c r="H3" s="2352"/>
      <c r="I3" s="2352"/>
      <c r="J3" s="2352"/>
      <c r="K3" s="2352"/>
      <c r="L3" s="2352"/>
      <c r="M3" s="2352"/>
      <c r="N3" s="2352"/>
      <c r="O3" s="2352"/>
      <c r="P3" s="2352"/>
      <c r="Q3" s="2352"/>
      <c r="R3" s="2352"/>
      <c r="S3" s="2352"/>
      <c r="T3" s="2352"/>
    </row>
    <row r="4" spans="1:20" ht="27.75" customHeight="1" x14ac:dyDescent="0.2">
      <c r="A4" s="2350" t="s">
        <v>733</v>
      </c>
      <c r="B4" s="2352"/>
      <c r="C4" s="2350" t="s">
        <v>1954</v>
      </c>
      <c r="D4" s="2352"/>
      <c r="E4" s="2352"/>
      <c r="F4" s="2352"/>
      <c r="G4" s="2352"/>
      <c r="H4" s="2352"/>
      <c r="I4" s="2352"/>
      <c r="J4" s="2352"/>
      <c r="K4" s="2352"/>
      <c r="L4" s="2352"/>
      <c r="M4" s="2352"/>
      <c r="N4" s="2352"/>
      <c r="O4" s="2352"/>
      <c r="P4" s="2352"/>
      <c r="Q4" s="2352"/>
      <c r="R4" s="2352"/>
      <c r="S4" s="2352"/>
      <c r="T4" s="2352"/>
    </row>
    <row r="5" spans="1:20" ht="12.75" customHeight="1" x14ac:dyDescent="0.2">
      <c r="A5" s="2350" t="s">
        <v>735</v>
      </c>
      <c r="B5" s="2352"/>
      <c r="C5" s="2350" t="s">
        <v>1955</v>
      </c>
      <c r="D5" s="2352"/>
      <c r="E5" s="2352"/>
      <c r="F5" s="2352"/>
      <c r="G5" s="2352"/>
      <c r="H5" s="2352"/>
      <c r="I5" s="2352"/>
      <c r="J5" s="2352"/>
      <c r="K5" s="2352"/>
      <c r="L5" s="2352"/>
      <c r="M5" s="2352"/>
      <c r="N5" s="2352"/>
      <c r="O5" s="2352"/>
      <c r="P5" s="2352"/>
      <c r="Q5" s="2352"/>
      <c r="R5" s="2352"/>
      <c r="S5" s="2352"/>
      <c r="T5" s="2352"/>
    </row>
    <row r="6" spans="1:20" ht="12.75" customHeight="1" x14ac:dyDescent="0.2">
      <c r="A6" s="2350" t="s">
        <v>815</v>
      </c>
      <c r="B6" s="2352"/>
      <c r="C6" s="2350" t="s">
        <v>1956</v>
      </c>
      <c r="D6" s="2350"/>
      <c r="E6" s="2350"/>
      <c r="F6" s="2350"/>
      <c r="G6" s="2350"/>
      <c r="H6" s="2350"/>
      <c r="I6" s="2350"/>
      <c r="J6" s="2350"/>
      <c r="K6" s="2350"/>
      <c r="L6" s="2350"/>
      <c r="M6" s="2350"/>
      <c r="N6" s="2350"/>
      <c r="O6" s="2350"/>
      <c r="P6" s="2350"/>
      <c r="Q6" s="2350"/>
      <c r="R6" s="2350"/>
      <c r="S6" s="2350"/>
      <c r="T6" s="2350"/>
    </row>
    <row r="9" spans="1:20" ht="12.75" customHeight="1" x14ac:dyDescent="0.2">
      <c r="C9" s="2395" t="s">
        <v>5857</v>
      </c>
      <c r="D9" s="2395"/>
      <c r="E9" s="2395"/>
      <c r="F9" s="2395"/>
      <c r="G9" s="2395"/>
      <c r="H9" s="2395"/>
      <c r="I9" s="2395"/>
      <c r="J9" s="2395"/>
      <c r="K9" s="2395"/>
      <c r="L9" s="2395"/>
      <c r="M9" s="2395"/>
      <c r="N9" s="2395"/>
      <c r="O9" s="2395"/>
      <c r="P9" s="2395"/>
      <c r="Q9" s="2395"/>
      <c r="R9" s="2395"/>
    </row>
    <row r="10" spans="1:20" ht="25.5" customHeight="1" x14ac:dyDescent="0.2">
      <c r="C10" s="2302" t="s">
        <v>739</v>
      </c>
      <c r="D10" s="2396" t="s">
        <v>1957</v>
      </c>
      <c r="E10" s="2396"/>
      <c r="F10" s="2396"/>
      <c r="G10" s="2396"/>
      <c r="H10" s="2396"/>
      <c r="I10" s="2396"/>
      <c r="J10" s="2396"/>
      <c r="K10" s="2396"/>
      <c r="L10" s="2396"/>
      <c r="M10" s="2396"/>
      <c r="N10" s="2396"/>
      <c r="O10" s="2396"/>
      <c r="P10" s="2396"/>
      <c r="Q10" s="2396"/>
      <c r="R10" s="2396"/>
    </row>
    <row r="11" spans="1:20" ht="12.75" customHeight="1" x14ac:dyDescent="0.2">
      <c r="C11" s="2388"/>
      <c r="D11" s="2389" t="s">
        <v>1958</v>
      </c>
      <c r="E11" s="2389"/>
      <c r="F11" s="2389"/>
      <c r="G11" s="2389" t="s">
        <v>1959</v>
      </c>
      <c r="H11" s="2389"/>
      <c r="I11" s="2389"/>
      <c r="J11" s="1764"/>
      <c r="K11" s="1764"/>
      <c r="L11" s="2389" t="s">
        <v>1960</v>
      </c>
      <c r="M11" s="2389"/>
      <c r="N11" s="2389"/>
      <c r="O11" s="2389"/>
      <c r="P11" s="2389" t="s">
        <v>3975</v>
      </c>
      <c r="Q11" s="2389"/>
      <c r="R11" s="2389"/>
    </row>
    <row r="12" spans="1:20" ht="15" customHeight="1" x14ac:dyDescent="0.2">
      <c r="C12" s="2388"/>
      <c r="D12" s="2390" t="s">
        <v>1961</v>
      </c>
      <c r="E12" s="2390"/>
      <c r="F12" s="2399" t="s">
        <v>1962</v>
      </c>
      <c r="G12" s="2390" t="s">
        <v>1961</v>
      </c>
      <c r="H12" s="2390"/>
      <c r="I12" s="2391" t="s">
        <v>1962</v>
      </c>
      <c r="J12" s="2391"/>
      <c r="K12" s="1764"/>
      <c r="L12" s="2390" t="s">
        <v>1961</v>
      </c>
      <c r="M12" s="2390"/>
      <c r="N12" s="1763"/>
      <c r="O12" s="2399" t="s">
        <v>1962</v>
      </c>
      <c r="P12" s="2390" t="s">
        <v>1961</v>
      </c>
      <c r="Q12" s="2390"/>
      <c r="R12" s="2399" t="s">
        <v>1962</v>
      </c>
    </row>
    <row r="13" spans="1:20" ht="64.5" customHeight="1" x14ac:dyDescent="0.2">
      <c r="C13" s="2388"/>
      <c r="D13" s="1147" t="s">
        <v>1963</v>
      </c>
      <c r="E13" s="1147" t="s">
        <v>1964</v>
      </c>
      <c r="F13" s="2391"/>
      <c r="G13" s="1764" t="s">
        <v>1963</v>
      </c>
      <c r="H13" s="1764" t="s">
        <v>1964</v>
      </c>
      <c r="I13" s="2391"/>
      <c r="J13" s="2391"/>
      <c r="K13" s="1764"/>
      <c r="L13" s="1764" t="s">
        <v>1963</v>
      </c>
      <c r="M13" s="2391" t="s">
        <v>1964</v>
      </c>
      <c r="N13" s="2391"/>
      <c r="O13" s="2391"/>
      <c r="P13" s="1764" t="s">
        <v>1963</v>
      </c>
      <c r="Q13" s="1764" t="s">
        <v>1964</v>
      </c>
      <c r="R13" s="2391"/>
    </row>
    <row r="14" spans="1:20" ht="12.75" x14ac:dyDescent="0.2">
      <c r="C14" s="1149">
        <v>2012</v>
      </c>
      <c r="D14" s="556">
        <v>793</v>
      </c>
      <c r="E14" s="1139">
        <v>1264236</v>
      </c>
      <c r="F14" s="1139">
        <f>+E14/D14</f>
        <v>1594.2446406052964</v>
      </c>
      <c r="G14" s="1140">
        <v>136</v>
      </c>
      <c r="H14" s="1139">
        <v>19565278</v>
      </c>
      <c r="I14" s="557">
        <f>+H14/G14</f>
        <v>143862.33823529413</v>
      </c>
      <c r="J14" s="557"/>
      <c r="K14" s="557"/>
      <c r="L14" s="1140">
        <v>580</v>
      </c>
      <c r="M14" s="557">
        <v>95305</v>
      </c>
      <c r="N14" s="557"/>
      <c r="O14" s="1785">
        <f>+M14/L14</f>
        <v>164.31896551724137</v>
      </c>
      <c r="P14" s="1150">
        <v>17885.121200784641</v>
      </c>
      <c r="Q14" s="1143">
        <v>314490.56013341935</v>
      </c>
      <c r="R14" s="1141">
        <f>+Q14/P14</f>
        <v>17.583921104186999</v>
      </c>
    </row>
    <row r="15" spans="1:20" ht="12.75" x14ac:dyDescent="0.2">
      <c r="C15" s="1149">
        <v>2013</v>
      </c>
      <c r="D15" s="556">
        <v>837</v>
      </c>
      <c r="E15" s="1139">
        <v>1253872</v>
      </c>
      <c r="F15" s="1139">
        <f>+E15/D15</f>
        <v>1498.0549581839905</v>
      </c>
      <c r="G15" s="1140">
        <v>189</v>
      </c>
      <c r="H15" s="1139">
        <v>20819849</v>
      </c>
      <c r="I15" s="557">
        <f t="shared" ref="I15:I18" si="0">+H15/G15</f>
        <v>110157.93121693122</v>
      </c>
      <c r="J15" s="557"/>
      <c r="K15" s="557"/>
      <c r="L15" s="1140">
        <v>595</v>
      </c>
      <c r="M15" s="557">
        <v>124708</v>
      </c>
      <c r="N15" s="557"/>
      <c r="O15" s="1785">
        <f>+M15/L15</f>
        <v>209.59327731092438</v>
      </c>
      <c r="P15" s="1150">
        <v>16882.836602683397</v>
      </c>
      <c r="Q15" s="1143">
        <v>345984.58289083868</v>
      </c>
      <c r="R15" s="1141">
        <f t="shared" ref="R15:R18" si="1">+Q15/P15</f>
        <v>20.493273200064444</v>
      </c>
    </row>
    <row r="16" spans="1:20" ht="12.75" customHeight="1" x14ac:dyDescent="0.2">
      <c r="C16" s="1149">
        <v>2014</v>
      </c>
      <c r="D16" s="556">
        <v>947</v>
      </c>
      <c r="E16" s="1139">
        <v>1406954</v>
      </c>
      <c r="F16" s="1139">
        <f t="shared" ref="F16:F18" si="2">+E16/D16</f>
        <v>1485.6958817317845</v>
      </c>
      <c r="G16" s="1140">
        <v>225</v>
      </c>
      <c r="H16" s="1139">
        <v>16843956</v>
      </c>
      <c r="I16" s="557">
        <f t="shared" si="0"/>
        <v>74862.026666666672</v>
      </c>
      <c r="J16" s="557"/>
      <c r="K16" s="557"/>
      <c r="L16" s="1140">
        <v>632</v>
      </c>
      <c r="M16" s="557">
        <v>132531</v>
      </c>
      <c r="N16" s="557"/>
      <c r="O16" s="1785">
        <f>+M16/L16</f>
        <v>209.70094936708861</v>
      </c>
      <c r="P16" s="1150">
        <v>16164.635751749682</v>
      </c>
      <c r="Q16" s="1143">
        <v>353906.59148487647</v>
      </c>
      <c r="R16" s="1141">
        <f t="shared" si="1"/>
        <v>21.893879758259889</v>
      </c>
    </row>
    <row r="17" spans="3:18" ht="12.75" x14ac:dyDescent="0.2">
      <c r="C17" s="1149">
        <v>2015</v>
      </c>
      <c r="D17" s="557">
        <v>1122</v>
      </c>
      <c r="E17" s="1139">
        <v>1451382</v>
      </c>
      <c r="F17" s="1139">
        <f t="shared" si="2"/>
        <v>1293.566844919786</v>
      </c>
      <c r="G17" s="1140">
        <v>292</v>
      </c>
      <c r="H17" s="1139">
        <v>18149174</v>
      </c>
      <c r="I17" s="557">
        <f t="shared" si="0"/>
        <v>62154.705479452052</v>
      </c>
      <c r="J17" s="557"/>
      <c r="K17" s="557"/>
      <c r="L17" s="1140">
        <v>651</v>
      </c>
      <c r="M17" s="557">
        <v>131629</v>
      </c>
      <c r="N17" s="557"/>
      <c r="O17" s="1785">
        <f>+M17/L17</f>
        <v>202.19508448540708</v>
      </c>
      <c r="P17" s="1150">
        <v>18678.704388937571</v>
      </c>
      <c r="Q17" s="1143">
        <v>386575.33581200975</v>
      </c>
      <c r="R17" s="1141">
        <f t="shared" si="1"/>
        <v>20.696046565250978</v>
      </c>
    </row>
    <row r="18" spans="3:18" ht="12.75" x14ac:dyDescent="0.2">
      <c r="C18" s="1149">
        <v>2016</v>
      </c>
      <c r="D18" s="557">
        <v>1017</v>
      </c>
      <c r="E18" s="1139">
        <v>1597540.9091771108</v>
      </c>
      <c r="F18" s="1139">
        <f t="shared" si="2"/>
        <v>1570.8366855232161</v>
      </c>
      <c r="G18" s="1140">
        <v>306</v>
      </c>
      <c r="H18" s="1139">
        <v>26181706.828190677</v>
      </c>
      <c r="I18" s="557">
        <f t="shared" si="0"/>
        <v>85561.133425459731</v>
      </c>
      <c r="J18" s="557"/>
      <c r="K18" s="557"/>
      <c r="L18" s="1786">
        <v>559.90322706564939</v>
      </c>
      <c r="M18" s="557">
        <v>124284.01423866059</v>
      </c>
      <c r="N18" s="557"/>
      <c r="O18" s="1786">
        <f>+M18/L18</f>
        <v>221.97409879205452</v>
      </c>
      <c r="P18" s="1151">
        <v>31745</v>
      </c>
      <c r="Q18" s="1144">
        <v>482598.92228694441</v>
      </c>
      <c r="R18" s="1142">
        <f t="shared" si="1"/>
        <v>15.202360128742933</v>
      </c>
    </row>
    <row r="19" spans="3:18" ht="12.75" customHeight="1" x14ac:dyDescent="0.2">
      <c r="C19" s="2400" t="s">
        <v>5852</v>
      </c>
      <c r="D19" s="2400"/>
      <c r="E19" s="2400"/>
      <c r="F19" s="2400"/>
      <c r="G19" s="2400"/>
      <c r="H19" s="2400"/>
      <c r="I19" s="2400"/>
      <c r="J19" s="2400"/>
      <c r="K19" s="2400"/>
      <c r="L19" s="2400"/>
      <c r="M19" s="2400"/>
      <c r="N19" s="2400"/>
      <c r="O19" s="2401"/>
    </row>
    <row r="20" spans="3:18" ht="12.75" customHeight="1" x14ac:dyDescent="0.2">
      <c r="C20" s="558"/>
      <c r="D20" s="559"/>
      <c r="E20" s="559"/>
      <c r="F20" s="556"/>
      <c r="G20" s="556"/>
      <c r="H20" s="556"/>
    </row>
    <row r="21" spans="3:18" ht="38.25" customHeight="1" x14ac:dyDescent="0.2">
      <c r="C21" s="2397" t="s">
        <v>5853</v>
      </c>
      <c r="D21" s="2397"/>
      <c r="E21" s="2397"/>
      <c r="F21" s="2397"/>
      <c r="G21" s="2397"/>
      <c r="H21" s="557"/>
    </row>
    <row r="22" spans="3:18" ht="25.5" customHeight="1" x14ac:dyDescent="0.2">
      <c r="C22" s="560" t="s">
        <v>1965</v>
      </c>
      <c r="D22" s="560" t="s">
        <v>1958</v>
      </c>
      <c r="E22" s="560" t="s">
        <v>1966</v>
      </c>
      <c r="F22" s="560" t="s">
        <v>1960</v>
      </c>
      <c r="G22" s="560" t="s">
        <v>3975</v>
      </c>
      <c r="H22" s="556"/>
    </row>
    <row r="23" spans="3:18" ht="12.75" customHeight="1" x14ac:dyDescent="0.2">
      <c r="C23" s="561" t="s">
        <v>1967</v>
      </c>
      <c r="D23" s="562">
        <v>-0.06</v>
      </c>
      <c r="E23" s="1152">
        <v>-0.24</v>
      </c>
      <c r="F23" s="1152">
        <v>0.27</v>
      </c>
      <c r="G23" s="1154">
        <v>0.16545525191105889</v>
      </c>
      <c r="H23" s="556"/>
    </row>
    <row r="24" spans="3:18" ht="12.75" x14ac:dyDescent="0.2">
      <c r="C24" s="563" t="s">
        <v>1968</v>
      </c>
      <c r="D24" s="564">
        <v>-0.01</v>
      </c>
      <c r="E24" s="1153">
        <v>-0.32</v>
      </c>
      <c r="F24" s="1153">
        <v>0</v>
      </c>
      <c r="G24" s="1155">
        <v>6.8344697526944637E-2</v>
      </c>
      <c r="H24" s="557"/>
    </row>
    <row r="25" spans="3:18" ht="12.75" x14ac:dyDescent="0.2">
      <c r="C25" s="1787" t="s">
        <v>1969</v>
      </c>
      <c r="D25" s="1788">
        <v>-0.13</v>
      </c>
      <c r="E25" s="1789">
        <v>-0.17</v>
      </c>
      <c r="F25" s="1789">
        <v>-0.04</v>
      </c>
      <c r="G25" s="1790">
        <v>-5.4710869258200137E-2</v>
      </c>
      <c r="H25" s="556"/>
    </row>
    <row r="26" spans="3:18" ht="12.75" customHeight="1" x14ac:dyDescent="0.2">
      <c r="C26" s="1791" t="s">
        <v>4839</v>
      </c>
      <c r="D26" s="1792">
        <f>+(F17-F16)/F16</f>
        <v>-0.12931922284663364</v>
      </c>
      <c r="E26" s="1793">
        <f>+(I17-I16)/I16</f>
        <v>-0.1697432163277611</v>
      </c>
      <c r="F26" s="1793">
        <f>+(O17-O16)/O16</f>
        <v>-3.579318503008902E-2</v>
      </c>
      <c r="G26" s="1793">
        <v>-0.2654461768428778</v>
      </c>
      <c r="H26" s="565"/>
    </row>
    <row r="27" spans="3:18" ht="12.75" customHeight="1" x14ac:dyDescent="0.2">
      <c r="C27" s="2392" t="s">
        <v>1970</v>
      </c>
      <c r="D27" s="2393"/>
      <c r="E27" s="2393"/>
      <c r="F27" s="2394"/>
      <c r="G27" s="565"/>
    </row>
    <row r="29" spans="3:18" ht="28.5" customHeight="1" x14ac:dyDescent="0.2">
      <c r="C29" s="2398" t="s">
        <v>5854</v>
      </c>
      <c r="D29" s="2398"/>
      <c r="E29" s="2398"/>
      <c r="F29" s="2398"/>
      <c r="G29" s="2398"/>
    </row>
    <row r="30" spans="3:18" ht="12.75" customHeight="1" x14ac:dyDescent="0.2">
      <c r="C30" s="2302" t="s">
        <v>739</v>
      </c>
      <c r="D30" s="2398" t="s">
        <v>1957</v>
      </c>
      <c r="E30" s="2398"/>
      <c r="F30" s="2398"/>
      <c r="G30" s="2398"/>
    </row>
    <row r="31" spans="3:18" ht="38.25" x14ac:dyDescent="0.2">
      <c r="C31" s="2205"/>
      <c r="D31" s="1750" t="s">
        <v>1958</v>
      </c>
      <c r="E31" s="1750" t="s">
        <v>1959</v>
      </c>
      <c r="F31" s="1750" t="s">
        <v>1960</v>
      </c>
      <c r="G31" s="1750" t="s">
        <v>3975</v>
      </c>
    </row>
    <row r="32" spans="3:18" ht="12.75" x14ac:dyDescent="0.2">
      <c r="C32" s="1156">
        <v>2012</v>
      </c>
      <c r="D32" s="1157">
        <v>4.0888679192533722E-2</v>
      </c>
      <c r="E32" s="1158">
        <v>7.0124342625278507E-3</v>
      </c>
      <c r="F32" s="1157">
        <v>2.9905969649015835E-2</v>
      </c>
      <c r="G32" s="1159">
        <v>0.92219291689592264</v>
      </c>
    </row>
    <row r="33" spans="3:7" ht="12.75" x14ac:dyDescent="0.2">
      <c r="C33" s="1156">
        <v>2013</v>
      </c>
      <c r="D33" s="1157">
        <v>4.5233862467128551E-2</v>
      </c>
      <c r="E33" s="1158">
        <v>1.0214097976448382E-2</v>
      </c>
      <c r="F33" s="1157">
        <v>3.2155493629559724E-2</v>
      </c>
      <c r="G33" s="1159">
        <v>0.91239654592686337</v>
      </c>
    </row>
    <row r="34" spans="3:7" ht="12.75" x14ac:dyDescent="0.2">
      <c r="C34" s="1156">
        <v>2014</v>
      </c>
      <c r="D34" s="1157">
        <v>5.270294378958551E-2</v>
      </c>
      <c r="E34" s="1158">
        <v>1.2521818746205639E-2</v>
      </c>
      <c r="F34" s="1157">
        <v>3.5172397544897614E-2</v>
      </c>
      <c r="G34" s="1159">
        <v>0.89960283991931134</v>
      </c>
    </row>
    <row r="35" spans="3:7" ht="12.75" x14ac:dyDescent="0.2">
      <c r="C35" s="1156">
        <v>2015</v>
      </c>
      <c r="D35" s="1157">
        <v>5.4088699827324595E-2</v>
      </c>
      <c r="E35" s="1158">
        <v>1.4076560026362549E-2</v>
      </c>
      <c r="F35" s="1157">
        <v>3.13830156752124E-2</v>
      </c>
      <c r="G35" s="1159">
        <v>0.90045172447110045</v>
      </c>
    </row>
    <row r="36" spans="3:7" ht="12.75" x14ac:dyDescent="0.2">
      <c r="C36" s="1160">
        <v>2016</v>
      </c>
      <c r="D36" s="1161">
        <v>3.0242741961427455E-2</v>
      </c>
      <c r="E36" s="1162">
        <v>9.0995860768896767E-3</v>
      </c>
      <c r="F36" s="1161">
        <v>1.664995950788295E-2</v>
      </c>
      <c r="G36" s="1163">
        <v>0.9440077124538</v>
      </c>
    </row>
    <row r="37" spans="3:7" ht="69.75" customHeight="1" x14ac:dyDescent="0.2">
      <c r="C37" s="2314" t="s">
        <v>5855</v>
      </c>
      <c r="D37" s="2314"/>
      <c r="E37" s="2314"/>
      <c r="F37" s="2314"/>
    </row>
  </sheetData>
  <mergeCells count="32">
    <mergeCell ref="C27:F27"/>
    <mergeCell ref="C37:F37"/>
    <mergeCell ref="C9:R9"/>
    <mergeCell ref="D10:R10"/>
    <mergeCell ref="C21:G21"/>
    <mergeCell ref="C29:G29"/>
    <mergeCell ref="D30:G30"/>
    <mergeCell ref="R12:R13"/>
    <mergeCell ref="C30:C31"/>
    <mergeCell ref="F12:F13"/>
    <mergeCell ref="G12:H12"/>
    <mergeCell ref="L12:M12"/>
    <mergeCell ref="O12:O13"/>
    <mergeCell ref="P12:Q12"/>
    <mergeCell ref="C19:O19"/>
    <mergeCell ref="A6:B6"/>
    <mergeCell ref="C6:T6"/>
    <mergeCell ref="C10:C13"/>
    <mergeCell ref="D11:F11"/>
    <mergeCell ref="G11:I11"/>
    <mergeCell ref="L11:O11"/>
    <mergeCell ref="P11:R11"/>
    <mergeCell ref="D12:E12"/>
    <mergeCell ref="I12:J13"/>
    <mergeCell ref="M13:N13"/>
    <mergeCell ref="A5:B5"/>
    <mergeCell ref="C5:T5"/>
    <mergeCell ref="C1:D1"/>
    <mergeCell ref="A3:B3"/>
    <mergeCell ref="C3:T3"/>
    <mergeCell ref="A4:B4"/>
    <mergeCell ref="C4:T4"/>
  </mergeCells>
  <hyperlinks>
    <hyperlink ref="A1" location="'ODS 6.'!A1" display="REGRESAR"/>
    <hyperlink ref="C1" location="'Metadato 6.4.1'!A1" display="VER METADATO"/>
  </hyperlinks>
  <pageMargins left="0.7" right="0.7" top="0.75" bottom="0.75" header="0.3" footer="0.3"/>
  <pageSetup orientation="portrait" r:id="rId1"/>
  <drawing r:id="rId2"/>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2">
    <tabColor theme="0" tint="-0.499984740745262"/>
  </sheetPr>
  <dimension ref="A1:F4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2.7109375" style="68" customWidth="1"/>
    <col min="2" max="2" width="26.42578125" style="45" customWidth="1"/>
    <col min="3" max="3" width="10.5703125" style="45" bestFit="1" customWidth="1"/>
    <col min="4" max="4" width="85.7109375" style="45" customWidth="1"/>
    <col min="5" max="5" width="11.7109375" style="45" customWidth="1"/>
    <col min="6" max="6" width="7.140625" style="45" customWidth="1"/>
    <col min="7" max="7" width="11.7109375" style="45" customWidth="1"/>
    <col min="8" max="8" width="15.140625" style="45" customWidth="1"/>
    <col min="9" max="9" width="11.140625" style="45" customWidth="1"/>
    <col min="10" max="10" width="11.85546875" style="45" customWidth="1"/>
    <col min="11" max="11" width="11.7109375" style="45" customWidth="1"/>
    <col min="12" max="12" width="10.140625" style="45" customWidth="1"/>
    <col min="13" max="13" width="11.7109375" style="45" customWidth="1"/>
    <col min="14" max="14" width="17.42578125" style="45" customWidth="1"/>
    <col min="15" max="15" width="10.85546875" style="45" customWidth="1"/>
    <col min="16" max="16" width="11.7109375" style="45" customWidth="1"/>
    <col min="17" max="16384" width="11.42578125" style="45"/>
  </cols>
  <sheetData>
    <row r="1" spans="2:6" ht="15" x14ac:dyDescent="0.25">
      <c r="B1" s="166" t="s">
        <v>730</v>
      </c>
    </row>
    <row r="2" spans="2:6" ht="12" thickBot="1" x14ac:dyDescent="0.3"/>
    <row r="3" spans="2:6" ht="23.25" customHeight="1" thickBot="1" x14ac:dyDescent="0.3">
      <c r="B3" s="2081" t="s">
        <v>766</v>
      </c>
      <c r="C3" s="2081"/>
      <c r="D3" s="2081"/>
      <c r="F3" s="264" t="s">
        <v>880</v>
      </c>
    </row>
    <row r="4" spans="2:6" ht="30" x14ac:dyDescent="0.25">
      <c r="B4" s="2082" t="s">
        <v>856</v>
      </c>
      <c r="C4" s="2082"/>
      <c r="D4" s="910" t="s">
        <v>33</v>
      </c>
    </row>
    <row r="5" spans="2:6" ht="60" x14ac:dyDescent="0.25">
      <c r="B5" s="2082" t="s">
        <v>769</v>
      </c>
      <c r="C5" s="2082"/>
      <c r="D5" s="910" t="s">
        <v>180</v>
      </c>
    </row>
    <row r="6" spans="2:6" ht="15" x14ac:dyDescent="0.25">
      <c r="B6" s="2082" t="s">
        <v>770</v>
      </c>
      <c r="C6" s="2082"/>
      <c r="D6" s="911" t="s">
        <v>283</v>
      </c>
    </row>
    <row r="7" spans="2:6" ht="15" customHeight="1" x14ac:dyDescent="0.25">
      <c r="B7" s="2083" t="s">
        <v>771</v>
      </c>
      <c r="C7" s="2083"/>
      <c r="D7" s="912" t="s">
        <v>284</v>
      </c>
    </row>
    <row r="8" spans="2:6" ht="15" x14ac:dyDescent="0.25">
      <c r="B8" s="2083" t="s">
        <v>4617</v>
      </c>
      <c r="C8" s="2083"/>
      <c r="D8" s="1285" t="s">
        <v>4701</v>
      </c>
    </row>
    <row r="9" spans="2:6" ht="15" x14ac:dyDescent="0.25">
      <c r="B9" s="913"/>
      <c r="C9" s="913"/>
      <c r="D9" s="913"/>
    </row>
    <row r="10" spans="2:6" ht="23.25" customHeight="1" x14ac:dyDescent="0.25">
      <c r="B10" s="2081" t="s">
        <v>772</v>
      </c>
      <c r="C10" s="2081"/>
      <c r="D10" s="2081"/>
    </row>
    <row r="11" spans="2:6" ht="15" x14ac:dyDescent="0.25">
      <c r="B11" s="2093" t="s">
        <v>773</v>
      </c>
      <c r="C11" s="2094"/>
      <c r="D11" s="910" t="s">
        <v>1971</v>
      </c>
    </row>
    <row r="12" spans="2:6" ht="18.75" customHeight="1" x14ac:dyDescent="0.25">
      <c r="B12" s="2402" t="s">
        <v>775</v>
      </c>
      <c r="C12" s="2402"/>
      <c r="D12" s="567" t="s">
        <v>1956</v>
      </c>
    </row>
    <row r="13" spans="2:6" ht="15" x14ac:dyDescent="0.25">
      <c r="B13" s="2082" t="s">
        <v>776</v>
      </c>
      <c r="C13" s="2082"/>
      <c r="D13" s="915" t="s">
        <v>1727</v>
      </c>
    </row>
    <row r="14" spans="2:6" ht="20.25" customHeight="1" x14ac:dyDescent="0.25">
      <c r="B14" s="2082" t="s">
        <v>777</v>
      </c>
      <c r="C14" s="2096"/>
      <c r="D14" s="915" t="s">
        <v>3976</v>
      </c>
    </row>
    <row r="15" spans="2:6" ht="276.75" customHeight="1" x14ac:dyDescent="0.25">
      <c r="B15" s="2082" t="s">
        <v>778</v>
      </c>
      <c r="C15" s="2082"/>
      <c r="D15" s="910" t="s">
        <v>3981</v>
      </c>
    </row>
    <row r="16" spans="2:6" ht="210.75" customHeight="1" x14ac:dyDescent="0.25">
      <c r="B16" s="2082" t="s">
        <v>779</v>
      </c>
      <c r="C16" s="2082"/>
      <c r="D16" s="940" t="s">
        <v>3982</v>
      </c>
    </row>
    <row r="17" spans="2:4" ht="15" x14ac:dyDescent="0.25">
      <c r="B17" s="2082" t="s">
        <v>780</v>
      </c>
      <c r="C17" s="2082"/>
      <c r="D17" s="910" t="s">
        <v>1972</v>
      </c>
    </row>
    <row r="18" spans="2:4" ht="45" x14ac:dyDescent="0.25">
      <c r="B18" s="2083" t="s">
        <v>782</v>
      </c>
      <c r="C18" s="2083"/>
      <c r="D18" s="910" t="s">
        <v>1973</v>
      </c>
    </row>
    <row r="19" spans="2:4" ht="15" customHeight="1" x14ac:dyDescent="0.25">
      <c r="B19" s="2084" t="s">
        <v>783</v>
      </c>
      <c r="C19" s="2085"/>
      <c r="D19" s="919"/>
    </row>
    <row r="20" spans="2:4" ht="15" x14ac:dyDescent="0.25">
      <c r="B20" s="2082" t="s">
        <v>784</v>
      </c>
      <c r="C20" s="2082"/>
      <c r="D20" s="910" t="s">
        <v>824</v>
      </c>
    </row>
    <row r="21" spans="2:4" ht="15" x14ac:dyDescent="0.25">
      <c r="B21" s="2086" t="s">
        <v>786</v>
      </c>
      <c r="C21" s="918" t="s">
        <v>787</v>
      </c>
      <c r="D21" s="910" t="s">
        <v>1193</v>
      </c>
    </row>
    <row r="22" spans="2:4" ht="15" x14ac:dyDescent="0.25">
      <c r="B22" s="2087"/>
      <c r="C22" s="1751" t="s">
        <v>789</v>
      </c>
      <c r="D22" s="919" t="s">
        <v>1974</v>
      </c>
    </row>
    <row r="23" spans="2:4" ht="15" x14ac:dyDescent="0.25">
      <c r="B23" s="2088" t="s">
        <v>791</v>
      </c>
      <c r="C23" s="2088"/>
      <c r="D23" s="910"/>
    </row>
    <row r="24" spans="2:4" ht="120" x14ac:dyDescent="0.25">
      <c r="B24" s="2088" t="s">
        <v>793</v>
      </c>
      <c r="C24" s="2088"/>
      <c r="D24" s="911" t="s">
        <v>3983</v>
      </c>
    </row>
    <row r="25" spans="2:4" ht="15" x14ac:dyDescent="0.25">
      <c r="B25" s="2082" t="s">
        <v>795</v>
      </c>
      <c r="C25" s="2082"/>
      <c r="D25" s="919" t="s">
        <v>23</v>
      </c>
    </row>
    <row r="26" spans="2:4" ht="150" x14ac:dyDescent="0.25">
      <c r="B26" s="2083" t="s">
        <v>797</v>
      </c>
      <c r="C26" s="2083"/>
      <c r="D26" s="911" t="s">
        <v>1975</v>
      </c>
    </row>
    <row r="27" spans="2:4" ht="285" x14ac:dyDescent="0.25">
      <c r="B27" s="2089" t="s">
        <v>799</v>
      </c>
      <c r="C27" s="2090"/>
      <c r="D27" s="910" t="s">
        <v>5856</v>
      </c>
    </row>
    <row r="28" spans="2:4" ht="261.75" customHeight="1" x14ac:dyDescent="0.25">
      <c r="B28" s="1752" t="s">
        <v>800</v>
      </c>
      <c r="C28" s="1753"/>
      <c r="D28" s="919" t="s">
        <v>3984</v>
      </c>
    </row>
    <row r="29" spans="2:4" ht="15" x14ac:dyDescent="0.25">
      <c r="B29" s="2091" t="s">
        <v>801</v>
      </c>
      <c r="C29" s="2092"/>
      <c r="D29" s="921"/>
    </row>
    <row r="30" spans="2:4" ht="15" x14ac:dyDescent="0.25">
      <c r="B30" s="922"/>
      <c r="C30" s="922"/>
      <c r="D30" s="923"/>
    </row>
    <row r="31" spans="2:4" ht="23.25" customHeight="1" thickBot="1" x14ac:dyDescent="0.3">
      <c r="B31" s="2081" t="s">
        <v>802</v>
      </c>
      <c r="C31" s="2081"/>
      <c r="D31" s="2081"/>
    </row>
    <row r="32" spans="2:4" ht="15" x14ac:dyDescent="0.25">
      <c r="B32" s="2403" t="s">
        <v>803</v>
      </c>
      <c r="C32" s="2404"/>
      <c r="D32" s="937" t="s">
        <v>2764</v>
      </c>
    </row>
    <row r="33" spans="2:4" ht="15" x14ac:dyDescent="0.25">
      <c r="B33" s="2405" t="s">
        <v>805</v>
      </c>
      <c r="C33" s="2080"/>
      <c r="D33" s="938" t="s">
        <v>2765</v>
      </c>
    </row>
    <row r="34" spans="2:4" ht="15" x14ac:dyDescent="0.25">
      <c r="B34" s="2405" t="s">
        <v>807</v>
      </c>
      <c r="C34" s="2080"/>
      <c r="D34" s="938" t="s">
        <v>1978</v>
      </c>
    </row>
    <row r="35" spans="2:4" ht="15" x14ac:dyDescent="0.25">
      <c r="B35" s="2405" t="s">
        <v>809</v>
      </c>
      <c r="C35" s="2080"/>
      <c r="D35" s="938" t="s">
        <v>3977</v>
      </c>
    </row>
    <row r="36" spans="2:4" ht="15.75" thickBot="1" x14ac:dyDescent="0.3">
      <c r="B36" s="2406" t="s">
        <v>811</v>
      </c>
      <c r="C36" s="2407"/>
      <c r="D36" s="939" t="s">
        <v>2767</v>
      </c>
    </row>
    <row r="37" spans="2:4" ht="15" x14ac:dyDescent="0.25">
      <c r="B37" s="2403" t="s">
        <v>803</v>
      </c>
      <c r="C37" s="2404"/>
      <c r="D37" s="937" t="s">
        <v>2768</v>
      </c>
    </row>
    <row r="38" spans="2:4" ht="15" x14ac:dyDescent="0.25">
      <c r="B38" s="2405" t="s">
        <v>805</v>
      </c>
      <c r="C38" s="2080"/>
      <c r="D38" s="938" t="s">
        <v>2769</v>
      </c>
    </row>
    <row r="39" spans="2:4" ht="15" x14ac:dyDescent="0.25">
      <c r="B39" s="2405" t="s">
        <v>807</v>
      </c>
      <c r="C39" s="2080"/>
      <c r="D39" s="938" t="s">
        <v>1978</v>
      </c>
    </row>
    <row r="40" spans="2:4" ht="15" x14ac:dyDescent="0.25">
      <c r="B40" s="2405" t="s">
        <v>809</v>
      </c>
      <c r="C40" s="2080"/>
      <c r="D40" s="938" t="s">
        <v>2770</v>
      </c>
    </row>
    <row r="41" spans="2:4" ht="15.75" thickBot="1" x14ac:dyDescent="0.3">
      <c r="B41" s="2406" t="s">
        <v>811</v>
      </c>
      <c r="C41" s="2407"/>
      <c r="D41" s="939" t="s">
        <v>3978</v>
      </c>
    </row>
    <row r="42" spans="2:4" ht="15" x14ac:dyDescent="0.25">
      <c r="B42" s="2403" t="s">
        <v>803</v>
      </c>
      <c r="C42" s="2404"/>
      <c r="D42" s="937" t="s">
        <v>3979</v>
      </c>
    </row>
    <row r="43" spans="2:4" ht="15" x14ac:dyDescent="0.25">
      <c r="B43" s="2405" t="s">
        <v>805</v>
      </c>
      <c r="C43" s="2080"/>
      <c r="D43" s="938" t="s">
        <v>2769</v>
      </c>
    </row>
    <row r="44" spans="2:4" ht="15" x14ac:dyDescent="0.25">
      <c r="B44" s="2405" t="s">
        <v>807</v>
      </c>
      <c r="C44" s="2080"/>
      <c r="D44" s="938" t="s">
        <v>1978</v>
      </c>
    </row>
    <row r="45" spans="2:4" ht="15" x14ac:dyDescent="0.25">
      <c r="B45" s="2405" t="s">
        <v>809</v>
      </c>
      <c r="C45" s="2080"/>
      <c r="D45" s="938" t="s">
        <v>3980</v>
      </c>
    </row>
    <row r="46" spans="2:4" ht="15.75" thickBot="1" x14ac:dyDescent="0.3">
      <c r="B46" s="2406" t="s">
        <v>811</v>
      </c>
      <c r="C46" s="2407"/>
      <c r="D46" s="939" t="s">
        <v>1981</v>
      </c>
    </row>
  </sheetData>
  <mergeCells count="40">
    <mergeCell ref="B44:C44"/>
    <mergeCell ref="B45:C45"/>
    <mergeCell ref="B46:C46"/>
    <mergeCell ref="B38:C38"/>
    <mergeCell ref="B39:C39"/>
    <mergeCell ref="B40:C40"/>
    <mergeCell ref="B41:C41"/>
    <mergeCell ref="B42:C42"/>
    <mergeCell ref="B43:C43"/>
    <mergeCell ref="B37:C37"/>
    <mergeCell ref="B24:C24"/>
    <mergeCell ref="B25:C25"/>
    <mergeCell ref="B26:C26"/>
    <mergeCell ref="B27:C27"/>
    <mergeCell ref="B29:C29"/>
    <mergeCell ref="B31:D31"/>
    <mergeCell ref="B32:C32"/>
    <mergeCell ref="B33:C33"/>
    <mergeCell ref="B34:C34"/>
    <mergeCell ref="B35:C35"/>
    <mergeCell ref="B36:C36"/>
    <mergeCell ref="B23:C23"/>
    <mergeCell ref="B11:C11"/>
    <mergeCell ref="B12:C12"/>
    <mergeCell ref="B13:C13"/>
    <mergeCell ref="B14:C14"/>
    <mergeCell ref="B15:C15"/>
    <mergeCell ref="B16:C16"/>
    <mergeCell ref="B17:C17"/>
    <mergeCell ref="B18:C18"/>
    <mergeCell ref="B19:C19"/>
    <mergeCell ref="B20:C20"/>
    <mergeCell ref="B21:B22"/>
    <mergeCell ref="B10:D10"/>
    <mergeCell ref="B3:D3"/>
    <mergeCell ref="B4:C4"/>
    <mergeCell ref="B5:C5"/>
    <mergeCell ref="B6:C6"/>
    <mergeCell ref="B7:C7"/>
    <mergeCell ref="B8:C8"/>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6.4.1'!A1" display="REGRESAR"/>
    <hyperlink ref="D41" r:id="rId1"/>
    <hyperlink ref="D46" r:id="rId2"/>
    <hyperlink ref="D36" r:id="rId3"/>
    <hyperlink ref="D8" r:id="rId4"/>
  </hyperlinks>
  <pageMargins left="0.7" right="0.7" top="0.75" bottom="0.75" header="0.3" footer="0.3"/>
  <pageSetup orientation="portrait" r:id="rId5"/>
  <drawing r:id="rId6"/>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3"/>
  <dimension ref="A1:R52"/>
  <sheetViews>
    <sheetView showGridLines="0" workbookViewId="0">
      <pane ySplit="1" topLeftCell="A2" activePane="bottomLeft" state="frozen"/>
      <selection pane="bottomLeft"/>
    </sheetView>
  </sheetViews>
  <sheetFormatPr baseColWidth="10" defaultColWidth="11.42578125" defaultRowHeight="11.25" x14ac:dyDescent="0.2"/>
  <cols>
    <col min="1" max="2" width="15.42578125" style="26" customWidth="1"/>
    <col min="3" max="3" width="13.5703125" style="165" customWidth="1"/>
    <col min="4" max="5" width="11.42578125" style="26"/>
    <col min="6" max="6" width="13" style="26" customWidth="1"/>
    <col min="7" max="9" width="11.42578125" style="26"/>
    <col min="10" max="10" width="12.7109375" style="26" customWidth="1"/>
    <col min="11" max="11" width="2" style="26" customWidth="1"/>
    <col min="12" max="15" width="11.42578125" style="26"/>
    <col min="16" max="16" width="12.7109375" style="26" customWidth="1"/>
    <col min="17" max="17" width="11.42578125" style="26"/>
    <col min="18" max="18" width="12.7109375" style="26" customWidth="1"/>
    <col min="19" max="19" width="13.5703125" style="26" customWidth="1"/>
    <col min="20" max="16384" width="11.42578125" style="26"/>
  </cols>
  <sheetData>
    <row r="1" spans="1:18" ht="15" x14ac:dyDescent="0.25">
      <c r="A1" s="25" t="s">
        <v>730</v>
      </c>
      <c r="B1" s="121"/>
      <c r="C1" s="2077" t="s">
        <v>830</v>
      </c>
      <c r="D1" s="2077"/>
    </row>
    <row r="3" spans="1:18" ht="12.75" customHeight="1" x14ac:dyDescent="0.2">
      <c r="A3" s="2408" t="s">
        <v>732</v>
      </c>
      <c r="B3" s="2408"/>
      <c r="C3" s="2408" t="s">
        <v>1714</v>
      </c>
      <c r="D3" s="2409"/>
      <c r="E3" s="2409"/>
      <c r="F3" s="2409"/>
      <c r="G3" s="2409"/>
      <c r="H3" s="2409"/>
      <c r="I3" s="2409"/>
      <c r="J3" s="2409"/>
      <c r="K3" s="2409"/>
      <c r="L3" s="2409"/>
      <c r="M3" s="2409"/>
      <c r="N3" s="2409"/>
      <c r="O3" s="2409"/>
      <c r="P3" s="2409"/>
      <c r="Q3" s="2409"/>
      <c r="R3" s="2409"/>
    </row>
    <row r="4" spans="1:18" ht="26.25" customHeight="1" x14ac:dyDescent="0.2">
      <c r="A4" s="2408" t="s">
        <v>733</v>
      </c>
      <c r="B4" s="2409"/>
      <c r="C4" s="2408" t="s">
        <v>1982</v>
      </c>
      <c r="D4" s="2409"/>
      <c r="E4" s="2409"/>
      <c r="F4" s="2409"/>
      <c r="G4" s="2409"/>
      <c r="H4" s="2409"/>
      <c r="I4" s="2409"/>
      <c r="J4" s="2409"/>
      <c r="K4" s="2409"/>
      <c r="L4" s="2409"/>
      <c r="M4" s="2409"/>
      <c r="N4" s="2409"/>
      <c r="O4" s="2409"/>
      <c r="P4" s="2409"/>
      <c r="Q4" s="2409"/>
      <c r="R4" s="2409"/>
    </row>
    <row r="5" spans="1:18" ht="12.75" customHeight="1" x14ac:dyDescent="0.2">
      <c r="A5" s="2408" t="s">
        <v>735</v>
      </c>
      <c r="B5" s="2409"/>
      <c r="C5" s="2408" t="s">
        <v>1983</v>
      </c>
      <c r="D5" s="2409"/>
      <c r="E5" s="2409"/>
      <c r="F5" s="2409"/>
      <c r="G5" s="2409"/>
      <c r="H5" s="2409"/>
      <c r="I5" s="2409"/>
      <c r="J5" s="2409"/>
      <c r="K5" s="2409"/>
      <c r="L5" s="2409"/>
      <c r="M5" s="2409"/>
      <c r="N5" s="2409"/>
      <c r="O5" s="2409"/>
      <c r="P5" s="2409"/>
      <c r="Q5" s="2409"/>
      <c r="R5" s="2409"/>
    </row>
    <row r="6" spans="1:18" ht="12.75" customHeight="1" x14ac:dyDescent="0.2">
      <c r="A6" s="2408" t="s">
        <v>815</v>
      </c>
      <c r="B6" s="2409"/>
      <c r="C6" s="2408" t="s">
        <v>287</v>
      </c>
      <c r="D6" s="2408"/>
      <c r="E6" s="2408"/>
      <c r="F6" s="2408"/>
      <c r="G6" s="2408"/>
      <c r="H6" s="2408"/>
      <c r="I6" s="2408"/>
      <c r="J6" s="2408"/>
      <c r="K6" s="2408"/>
      <c r="L6" s="2408"/>
      <c r="M6" s="2408"/>
      <c r="N6" s="2408"/>
      <c r="O6" s="2408"/>
      <c r="P6" s="2408"/>
      <c r="Q6" s="2408"/>
      <c r="R6" s="2408"/>
    </row>
    <row r="9" spans="1:18" ht="30.75" customHeight="1" x14ac:dyDescent="0.2">
      <c r="C9" s="2410" t="s">
        <v>287</v>
      </c>
      <c r="D9" s="2410"/>
      <c r="E9" s="2410"/>
      <c r="F9" s="2410"/>
      <c r="G9" s="2410"/>
    </row>
    <row r="10" spans="1:18" ht="12.75" x14ac:dyDescent="0.2">
      <c r="C10" s="2411" t="s">
        <v>1984</v>
      </c>
      <c r="D10" s="2411"/>
      <c r="E10" s="2411"/>
      <c r="F10" s="2411"/>
      <c r="G10" s="2411"/>
    </row>
    <row r="11" spans="1:18" ht="65.25" x14ac:dyDescent="0.2">
      <c r="C11" s="194" t="s">
        <v>739</v>
      </c>
      <c r="D11" s="568" t="s">
        <v>1985</v>
      </c>
      <c r="E11" s="568" t="s">
        <v>1986</v>
      </c>
      <c r="F11" s="568" t="s">
        <v>1987</v>
      </c>
      <c r="G11" s="30" t="s">
        <v>1988</v>
      </c>
    </row>
    <row r="12" spans="1:18" ht="12.75" x14ac:dyDescent="0.2">
      <c r="C12" s="2046">
        <v>2008</v>
      </c>
      <c r="D12" s="2047">
        <v>384.46553797654508</v>
      </c>
      <c r="E12" s="2048">
        <v>127911.22603120323</v>
      </c>
      <c r="F12" s="2048">
        <f t="shared" ref="F12:F20" si="0">E12*0.1</f>
        <v>12791.122603120324</v>
      </c>
      <c r="G12" s="2049">
        <f t="shared" ref="G12:G19" si="1">(D12/(E12-F12))*100</f>
        <v>0.33396906928312997</v>
      </c>
    </row>
    <row r="13" spans="1:18" ht="12.75" x14ac:dyDescent="0.2">
      <c r="C13" s="2045">
        <v>2009</v>
      </c>
      <c r="D13" s="569">
        <v>486.4183970471874</v>
      </c>
      <c r="E13" s="570">
        <v>105465.0561806656</v>
      </c>
      <c r="F13" s="570">
        <f t="shared" si="0"/>
        <v>10546.505618066562</v>
      </c>
      <c r="G13" s="2050">
        <f t="shared" si="1"/>
        <v>0.51245872820865834</v>
      </c>
    </row>
    <row r="14" spans="1:18" ht="12.75" x14ac:dyDescent="0.2">
      <c r="C14" s="2045">
        <v>2010</v>
      </c>
      <c r="D14" s="569">
        <v>853.32815885284492</v>
      </c>
      <c r="E14" s="570">
        <v>143679.2525336032</v>
      </c>
      <c r="F14" s="570">
        <f t="shared" si="0"/>
        <v>14367.925253360321</v>
      </c>
      <c r="G14" s="2050">
        <f t="shared" si="1"/>
        <v>0.65990209581834725</v>
      </c>
    </row>
    <row r="15" spans="1:18" ht="12.75" x14ac:dyDescent="0.2">
      <c r="C15" s="2045">
        <v>2011</v>
      </c>
      <c r="D15" s="569">
        <v>1066.2024879670889</v>
      </c>
      <c r="E15" s="570">
        <v>108094.24210215682</v>
      </c>
      <c r="F15" s="570">
        <f t="shared" si="0"/>
        <v>10809.424210215682</v>
      </c>
      <c r="G15" s="2050">
        <f t="shared" si="1"/>
        <v>1.0959597921552064</v>
      </c>
    </row>
    <row r="16" spans="1:18" ht="12.75" x14ac:dyDescent="0.2">
      <c r="C16" s="2045">
        <v>2012</v>
      </c>
      <c r="D16" s="569">
        <v>1246.0956954272003</v>
      </c>
      <c r="E16" s="570">
        <v>118616.8662463872</v>
      </c>
      <c r="F16" s="570">
        <f t="shared" si="0"/>
        <v>11861.686624638722</v>
      </c>
      <c r="G16" s="2050">
        <f t="shared" si="1"/>
        <v>1.1672461231785911</v>
      </c>
    </row>
    <row r="17" spans="3:7" ht="12.75" x14ac:dyDescent="0.2">
      <c r="C17" s="2045">
        <v>2013</v>
      </c>
      <c r="D17" s="569">
        <v>1347.4074702464</v>
      </c>
      <c r="E17" s="570">
        <v>88177.227188755205</v>
      </c>
      <c r="F17" s="570">
        <f t="shared" si="0"/>
        <v>8817.7227188755205</v>
      </c>
      <c r="G17" s="2050">
        <f t="shared" si="1"/>
        <v>1.6978526759296972</v>
      </c>
    </row>
    <row r="18" spans="3:7" ht="12.75" x14ac:dyDescent="0.2">
      <c r="C18" s="2045">
        <v>2014</v>
      </c>
      <c r="D18" s="569">
        <v>1656.2260405183999</v>
      </c>
      <c r="E18" s="570">
        <v>105918.72925266239</v>
      </c>
      <c r="F18" s="570">
        <f t="shared" si="0"/>
        <v>10591.87292526624</v>
      </c>
      <c r="G18" s="2050">
        <f t="shared" si="1"/>
        <v>1.7374180837666144</v>
      </c>
    </row>
    <row r="19" spans="3:7" ht="12.75" x14ac:dyDescent="0.2">
      <c r="C19" s="2045">
        <v>2015</v>
      </c>
      <c r="D19" s="569">
        <v>1990.3074781408013</v>
      </c>
      <c r="E19" s="570">
        <v>110609.1465952</v>
      </c>
      <c r="F19" s="570">
        <f t="shared" si="0"/>
        <v>11060.91465952</v>
      </c>
      <c r="G19" s="2050">
        <f t="shared" si="1"/>
        <v>1.9993398571124568</v>
      </c>
    </row>
    <row r="20" spans="3:7" ht="12.75" x14ac:dyDescent="0.2">
      <c r="C20" s="2045">
        <v>2016</v>
      </c>
      <c r="D20" s="569">
        <v>2419.36</v>
      </c>
      <c r="E20" s="570">
        <v>111122.02895168</v>
      </c>
      <c r="F20" s="570">
        <f t="shared" si="0"/>
        <v>11112.202895168</v>
      </c>
      <c r="G20" s="2050">
        <f>(D20/(E20-F20))*100</f>
        <v>2.4191222956761327</v>
      </c>
    </row>
    <row r="21" spans="3:7" ht="12.75" x14ac:dyDescent="0.2">
      <c r="C21" s="2045">
        <v>2017</v>
      </c>
      <c r="D21" s="569">
        <v>2479.56</v>
      </c>
      <c r="E21" s="569">
        <v>110900.65264683499</v>
      </c>
      <c r="F21" s="569">
        <f>E21*0.1</f>
        <v>11090.065264683501</v>
      </c>
      <c r="G21" s="2050">
        <f>(D21/(E21-F21))*100</f>
        <v>2.4842655123412336</v>
      </c>
    </row>
    <row r="22" spans="3:7" s="903" customFormat="1" ht="12.75" x14ac:dyDescent="0.2">
      <c r="C22" s="2051">
        <v>2018</v>
      </c>
      <c r="D22" s="571">
        <v>2453.73</v>
      </c>
      <c r="E22" s="571">
        <v>110290.96</v>
      </c>
      <c r="F22" s="571">
        <f>E22*0.1</f>
        <v>11029.096000000001</v>
      </c>
      <c r="G22" s="571">
        <f>(D22/(E22-F22))*100</f>
        <v>2.471976548818386</v>
      </c>
    </row>
    <row r="23" spans="3:7" ht="12.75" x14ac:dyDescent="0.2">
      <c r="C23" s="2201" t="s">
        <v>1989</v>
      </c>
      <c r="D23" s="2201"/>
      <c r="E23" s="2201"/>
      <c r="F23" s="2201"/>
      <c r="G23" s="2201"/>
    </row>
    <row r="24" spans="3:7" ht="26.25" customHeight="1" x14ac:dyDescent="0.2">
      <c r="C24" s="2296" t="s">
        <v>1990</v>
      </c>
      <c r="D24" s="2296"/>
      <c r="E24" s="2296"/>
      <c r="F24" s="2296"/>
      <c r="G24" s="2296"/>
    </row>
    <row r="25" spans="3:7" ht="12.75" x14ac:dyDescent="0.2">
      <c r="C25" s="4"/>
      <c r="D25" s="4"/>
      <c r="E25" s="4"/>
      <c r="F25" s="4"/>
      <c r="G25" s="4"/>
    </row>
    <row r="26" spans="3:7" ht="12.75" x14ac:dyDescent="0.2">
      <c r="C26" s="4"/>
      <c r="D26" s="4"/>
      <c r="E26" s="4"/>
      <c r="F26" s="4"/>
      <c r="G26" s="4"/>
    </row>
    <row r="27" spans="3:7" ht="45.75" customHeight="1" x14ac:dyDescent="0.2">
      <c r="C27" s="2410" t="s">
        <v>1991</v>
      </c>
      <c r="D27" s="2410"/>
      <c r="E27" s="2410"/>
      <c r="F27" s="2410"/>
      <c r="G27" s="2410"/>
    </row>
    <row r="28" spans="3:7" ht="12.75" x14ac:dyDescent="0.2">
      <c r="C28" s="2411" t="s">
        <v>1984</v>
      </c>
      <c r="D28" s="2411"/>
      <c r="E28" s="2411"/>
      <c r="F28" s="2411"/>
      <c r="G28" s="2411"/>
    </row>
    <row r="29" spans="3:7" ht="65.25" x14ac:dyDescent="0.2">
      <c r="C29" s="30" t="s">
        <v>1992</v>
      </c>
      <c r="D29" s="568" t="s">
        <v>1985</v>
      </c>
      <c r="E29" s="568" t="s">
        <v>1986</v>
      </c>
      <c r="F29" s="568" t="s">
        <v>1993</v>
      </c>
      <c r="G29" s="30" t="s">
        <v>1994</v>
      </c>
    </row>
    <row r="30" spans="3:7" ht="12.75" x14ac:dyDescent="0.2">
      <c r="C30" s="1011" t="s">
        <v>750</v>
      </c>
      <c r="D30" s="1023">
        <v>244.39435900000001</v>
      </c>
      <c r="E30" s="1023">
        <v>4135.2069151999995</v>
      </c>
      <c r="F30" s="570">
        <f t="shared" ref="F30:F36" si="2">E30*0.1</f>
        <v>413.52069151999996</v>
      </c>
      <c r="G30" s="238">
        <v>6.57</v>
      </c>
    </row>
    <row r="31" spans="3:7" ht="12.75" x14ac:dyDescent="0.2">
      <c r="C31" s="1011" t="s">
        <v>1995</v>
      </c>
      <c r="D31" s="1023">
        <v>704.66418090000002</v>
      </c>
      <c r="E31" s="1023">
        <v>22689.986576399999</v>
      </c>
      <c r="F31" s="570">
        <f t="shared" si="2"/>
        <v>2268.9986576400001</v>
      </c>
      <c r="G31" s="238">
        <v>3.45</v>
      </c>
    </row>
    <row r="32" spans="3:7" ht="12.75" x14ac:dyDescent="0.2">
      <c r="C32" s="1011" t="s">
        <v>1996</v>
      </c>
      <c r="D32" s="1023">
        <v>92.287521999999996</v>
      </c>
      <c r="E32" s="1023">
        <v>9207.1678189898957</v>
      </c>
      <c r="F32" s="570">
        <f t="shared" si="2"/>
        <v>920.71678189898967</v>
      </c>
      <c r="G32" s="238">
        <v>1.1100000000000001</v>
      </c>
    </row>
    <row r="33" spans="3:7" ht="12.75" x14ac:dyDescent="0.2">
      <c r="C33" s="1011" t="s">
        <v>752</v>
      </c>
      <c r="D33" s="1023">
        <v>105.37413821999999</v>
      </c>
      <c r="E33" s="1023">
        <v>13832.249184</v>
      </c>
      <c r="F33" s="570">
        <f t="shared" si="2"/>
        <v>1383.2249184000002</v>
      </c>
      <c r="G33" s="238">
        <v>0.85</v>
      </c>
    </row>
    <row r="34" spans="3:7" ht="12.75" x14ac:dyDescent="0.2">
      <c r="C34" s="1011" t="s">
        <v>1997</v>
      </c>
      <c r="D34" s="1023">
        <v>65.383759999999995</v>
      </c>
      <c r="E34" s="1023">
        <v>7954.5428039637818</v>
      </c>
      <c r="F34" s="570">
        <f t="shared" si="2"/>
        <v>795.45428039637818</v>
      </c>
      <c r="G34" s="238">
        <v>0.91</v>
      </c>
    </row>
    <row r="35" spans="3:7" ht="12.75" x14ac:dyDescent="0.2">
      <c r="C35" s="1011" t="s">
        <v>1998</v>
      </c>
      <c r="D35" s="1023">
        <v>183.54570000000001</v>
      </c>
      <c r="E35" s="1023">
        <v>22861.721863999999</v>
      </c>
      <c r="F35" s="570">
        <f t="shared" si="2"/>
        <v>2286.1721864000001</v>
      </c>
      <c r="G35" s="238">
        <v>0.89</v>
      </c>
    </row>
    <row r="36" spans="3:7" ht="12.75" x14ac:dyDescent="0.2">
      <c r="C36" s="1011" t="s">
        <v>1999</v>
      </c>
      <c r="D36" s="1023">
        <v>76.797706700000006</v>
      </c>
      <c r="E36" s="1023">
        <v>30219.777484281323</v>
      </c>
      <c r="F36" s="570">
        <f t="shared" si="2"/>
        <v>3021.9777484281326</v>
      </c>
      <c r="G36" s="238">
        <v>0.28000000000000003</v>
      </c>
    </row>
    <row r="37" spans="3:7" ht="12.75" x14ac:dyDescent="0.2">
      <c r="C37" s="2201" t="s">
        <v>1989</v>
      </c>
      <c r="D37" s="2201"/>
      <c r="E37" s="2201"/>
      <c r="F37" s="2201"/>
      <c r="G37" s="2201"/>
    </row>
    <row r="38" spans="3:7" ht="25.5" customHeight="1" x14ac:dyDescent="0.2">
      <c r="C38" s="2296" t="s">
        <v>1990</v>
      </c>
      <c r="D38" s="2296"/>
      <c r="E38" s="2296"/>
      <c r="F38" s="2296"/>
      <c r="G38" s="2296"/>
    </row>
    <row r="41" spans="3:7" ht="12.75" x14ac:dyDescent="0.2">
      <c r="C41" s="2410" t="s">
        <v>6206</v>
      </c>
      <c r="D41" s="2410"/>
      <c r="E41" s="2410"/>
      <c r="F41" s="2410"/>
      <c r="G41" s="2410"/>
    </row>
    <row r="42" spans="3:7" ht="12.75" x14ac:dyDescent="0.2">
      <c r="C42" s="2411" t="s">
        <v>1984</v>
      </c>
      <c r="D42" s="2411"/>
      <c r="E42" s="2411"/>
      <c r="F42" s="2411"/>
      <c r="G42" s="2411"/>
    </row>
    <row r="43" spans="3:7" ht="65.25" x14ac:dyDescent="0.2">
      <c r="C43" s="2032" t="s">
        <v>1992</v>
      </c>
      <c r="D43" s="568" t="s">
        <v>1985</v>
      </c>
      <c r="E43" s="568" t="s">
        <v>1986</v>
      </c>
      <c r="F43" s="568" t="s">
        <v>1993</v>
      </c>
      <c r="G43" s="2032" t="s">
        <v>1994</v>
      </c>
    </row>
    <row r="44" spans="3:7" ht="12.75" x14ac:dyDescent="0.2">
      <c r="C44" s="2036" t="s">
        <v>750</v>
      </c>
      <c r="D44" s="1023">
        <v>248.6</v>
      </c>
      <c r="E44" s="1023">
        <v>2180.9012991999998</v>
      </c>
      <c r="F44" s="570">
        <f t="shared" ref="F44:F50" si="3">E44*0.1</f>
        <v>218.09012991999998</v>
      </c>
      <c r="G44" s="657">
        <f>(D44/(E44-F44))*100</f>
        <v>12.66550771112596</v>
      </c>
    </row>
    <row r="45" spans="3:7" ht="12.75" x14ac:dyDescent="0.2">
      <c r="C45" s="2036" t="s">
        <v>1995</v>
      </c>
      <c r="D45" s="1023">
        <v>1679.9</v>
      </c>
      <c r="E45" s="1023">
        <v>13701.047817600002</v>
      </c>
      <c r="F45" s="570">
        <f t="shared" si="3"/>
        <v>1370.1047817600002</v>
      </c>
      <c r="G45" s="657">
        <f t="shared" ref="G45:G50" si="4">(D45/(E45-F45))*100</f>
        <v>13.623451143333929</v>
      </c>
    </row>
    <row r="46" spans="3:7" ht="12.75" x14ac:dyDescent="0.2">
      <c r="C46" s="2036" t="s">
        <v>1996</v>
      </c>
      <c r="D46" s="1023">
        <v>96.52</v>
      </c>
      <c r="E46" s="1023">
        <v>17742.379609940097</v>
      </c>
      <c r="F46" s="570">
        <f t="shared" si="3"/>
        <v>1774.2379609940099</v>
      </c>
      <c r="G46" s="657">
        <f t="shared" si="4"/>
        <v>0.6044535558486257</v>
      </c>
    </row>
    <row r="47" spans="3:7" ht="12.75" x14ac:dyDescent="0.2">
      <c r="C47" s="2036" t="s">
        <v>752</v>
      </c>
      <c r="D47" s="1023">
        <v>106.21</v>
      </c>
      <c r="E47" s="1023">
        <v>10372.984128</v>
      </c>
      <c r="F47" s="570">
        <f t="shared" si="3"/>
        <v>1037.2984128000001</v>
      </c>
      <c r="G47" s="657">
        <f t="shared" si="4"/>
        <v>1.1376775444258262</v>
      </c>
    </row>
    <row r="48" spans="3:7" ht="12.75" x14ac:dyDescent="0.2">
      <c r="C48" s="2036" t="s">
        <v>1997</v>
      </c>
      <c r="D48" s="1023">
        <v>66.23</v>
      </c>
      <c r="E48" s="1023">
        <v>18227.655132273299</v>
      </c>
      <c r="F48" s="570">
        <f t="shared" si="3"/>
        <v>1822.7655132273301</v>
      </c>
      <c r="G48" s="657">
        <f t="shared" si="4"/>
        <v>0.40372109497833747</v>
      </c>
    </row>
    <row r="49" spans="3:7" ht="12.75" x14ac:dyDescent="0.2">
      <c r="C49" s="2036" t="s">
        <v>1998</v>
      </c>
      <c r="D49" s="1023">
        <v>184.44</v>
      </c>
      <c r="E49" s="1023">
        <v>22488.876512000003</v>
      </c>
      <c r="F49" s="570">
        <f t="shared" si="3"/>
        <v>2248.8876512000002</v>
      </c>
      <c r="G49" s="657">
        <f t="shared" si="4"/>
        <v>0.91126532365448065</v>
      </c>
    </row>
    <row r="50" spans="3:7" ht="12.75" x14ac:dyDescent="0.2">
      <c r="C50" s="2036" t="s">
        <v>1999</v>
      </c>
      <c r="D50" s="1023">
        <v>72.010000000000005</v>
      </c>
      <c r="E50" s="1023">
        <v>25577.113344000005</v>
      </c>
      <c r="F50" s="570">
        <f t="shared" si="3"/>
        <v>2557.7113344000009</v>
      </c>
      <c r="G50" s="657">
        <f t="shared" si="4"/>
        <v>0.3128230697303474</v>
      </c>
    </row>
    <row r="51" spans="3:7" ht="12.75" x14ac:dyDescent="0.2">
      <c r="C51" s="2201" t="s">
        <v>1989</v>
      </c>
      <c r="D51" s="2201"/>
      <c r="E51" s="2201"/>
      <c r="F51" s="2201"/>
      <c r="G51" s="2201"/>
    </row>
    <row r="52" spans="3:7" ht="12.75" x14ac:dyDescent="0.2">
      <c r="C52" s="2296" t="s">
        <v>6207</v>
      </c>
      <c r="D52" s="2296"/>
      <c r="E52" s="2296"/>
      <c r="F52" s="2296"/>
      <c r="G52" s="2296"/>
    </row>
  </sheetData>
  <mergeCells count="21">
    <mergeCell ref="C41:G41"/>
    <mergeCell ref="C42:G42"/>
    <mergeCell ref="C51:G51"/>
    <mergeCell ref="C52:G52"/>
    <mergeCell ref="A5:B5"/>
    <mergeCell ref="C5:R5"/>
    <mergeCell ref="C27:G27"/>
    <mergeCell ref="C28:G28"/>
    <mergeCell ref="C37:G37"/>
    <mergeCell ref="C38:G38"/>
    <mergeCell ref="A6:B6"/>
    <mergeCell ref="C6:R6"/>
    <mergeCell ref="C9:G9"/>
    <mergeCell ref="C10:G10"/>
    <mergeCell ref="C23:G23"/>
    <mergeCell ref="C24:G24"/>
    <mergeCell ref="C1:D1"/>
    <mergeCell ref="A3:B3"/>
    <mergeCell ref="C3:R3"/>
    <mergeCell ref="A4:B4"/>
    <mergeCell ref="C4:R4"/>
  </mergeCells>
  <hyperlinks>
    <hyperlink ref="A1" location="'ODS 6.'!A1" display="REGRESAR"/>
    <hyperlink ref="C1" location="'Metadato 6.4.2'!A1" display="VER METADATO"/>
  </hyperlinks>
  <pageMargins left="0.7" right="0.7" top="0.75" bottom="0.75" header="0.3" footer="0.3"/>
  <pageSetup orientation="portrait" r:id="rId1"/>
  <drawing r:id="rId2"/>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4">
    <tabColor theme="0" tint="-0.499984740745262"/>
  </sheetPr>
  <dimension ref="A1:F4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2" style="45" customWidth="1"/>
    <col min="2" max="2" width="26.42578125" style="45" customWidth="1"/>
    <col min="3" max="3" width="10.5703125" style="45" bestFit="1" customWidth="1"/>
    <col min="4" max="4" width="85.7109375" style="45" customWidth="1"/>
    <col min="5" max="5" width="11.42578125" style="45"/>
    <col min="6" max="6" width="7.140625" style="45" customWidth="1"/>
    <col min="7" max="7" width="13" style="45" customWidth="1"/>
    <col min="8" max="11" width="11.42578125" style="45"/>
    <col min="12" max="12" width="12.7109375" style="45" customWidth="1"/>
    <col min="13"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880</v>
      </c>
    </row>
    <row r="4" spans="2:6" ht="30" x14ac:dyDescent="0.25">
      <c r="B4" s="2082" t="s">
        <v>856</v>
      </c>
      <c r="C4" s="2082"/>
      <c r="D4" s="1957" t="s">
        <v>33</v>
      </c>
    </row>
    <row r="5" spans="2:6" ht="60" x14ac:dyDescent="0.25">
      <c r="B5" s="2082" t="s">
        <v>769</v>
      </c>
      <c r="C5" s="2082"/>
      <c r="D5" s="1957" t="s">
        <v>180</v>
      </c>
    </row>
    <row r="6" spans="2:6" ht="15" x14ac:dyDescent="0.25">
      <c r="B6" s="2082" t="s">
        <v>770</v>
      </c>
      <c r="C6" s="2082"/>
      <c r="D6" s="1896" t="s">
        <v>286</v>
      </c>
    </row>
    <row r="7" spans="2:6" ht="30" x14ac:dyDescent="0.25">
      <c r="B7" s="2083" t="s">
        <v>771</v>
      </c>
      <c r="C7" s="2083"/>
      <c r="D7" s="1897" t="s">
        <v>287</v>
      </c>
    </row>
    <row r="8" spans="2:6" ht="15" x14ac:dyDescent="0.25">
      <c r="B8" s="1899"/>
      <c r="C8" s="1899"/>
      <c r="D8" s="1899"/>
    </row>
    <row r="9" spans="2:6" ht="15" x14ac:dyDescent="0.25">
      <c r="B9" s="2081" t="s">
        <v>772</v>
      </c>
      <c r="C9" s="2081"/>
      <c r="D9" s="2081"/>
    </row>
    <row r="10" spans="2:6" ht="23.25" customHeight="1" x14ac:dyDescent="0.25">
      <c r="B10" s="2093" t="s">
        <v>773</v>
      </c>
      <c r="C10" s="2094"/>
      <c r="D10" s="1957" t="s">
        <v>2000</v>
      </c>
    </row>
    <row r="11" spans="2:6" ht="15" x14ac:dyDescent="0.25">
      <c r="B11" s="2095" t="s">
        <v>775</v>
      </c>
      <c r="C11" s="2095"/>
      <c r="D11" s="129" t="s">
        <v>2001</v>
      </c>
    </row>
    <row r="12" spans="2:6" ht="39" customHeight="1" x14ac:dyDescent="0.25">
      <c r="B12" s="2082" t="s">
        <v>776</v>
      </c>
      <c r="C12" s="2082"/>
      <c r="D12" s="1959" t="s">
        <v>2002</v>
      </c>
    </row>
    <row r="13" spans="2:6" ht="15" x14ac:dyDescent="0.25">
      <c r="B13" s="2082" t="s">
        <v>777</v>
      </c>
      <c r="C13" s="2096"/>
      <c r="D13" s="1959" t="s">
        <v>10</v>
      </c>
    </row>
    <row r="14" spans="2:6" ht="405" x14ac:dyDescent="0.25">
      <c r="B14" s="2082" t="s">
        <v>778</v>
      </c>
      <c r="C14" s="2082"/>
      <c r="D14" s="1957" t="s">
        <v>2003</v>
      </c>
    </row>
    <row r="15" spans="2:6" ht="135" x14ac:dyDescent="0.25">
      <c r="B15" s="2082" t="s">
        <v>779</v>
      </c>
      <c r="C15" s="2082"/>
      <c r="D15" s="1957" t="s">
        <v>2004</v>
      </c>
    </row>
    <row r="16" spans="2:6" ht="15" x14ac:dyDescent="0.25">
      <c r="B16" s="2082" t="s">
        <v>780</v>
      </c>
      <c r="C16" s="2082"/>
      <c r="D16" s="1964"/>
    </row>
    <row r="17" spans="1:4" ht="30" x14ac:dyDescent="0.25">
      <c r="B17" s="2083" t="s">
        <v>782</v>
      </c>
      <c r="C17" s="2083"/>
      <c r="D17" s="1957" t="s">
        <v>2005</v>
      </c>
    </row>
    <row r="18" spans="1:4" ht="15" x14ac:dyDescent="0.25">
      <c r="B18" s="2084" t="s">
        <v>783</v>
      </c>
      <c r="C18" s="2085"/>
      <c r="D18" s="1964"/>
    </row>
    <row r="19" spans="1:4" ht="15" customHeight="1" x14ac:dyDescent="0.25">
      <c r="B19" s="2082" t="s">
        <v>784</v>
      </c>
      <c r="C19" s="2082"/>
      <c r="D19" s="1957" t="s">
        <v>824</v>
      </c>
    </row>
    <row r="20" spans="1:4" ht="30" x14ac:dyDescent="0.25">
      <c r="B20" s="2086" t="s">
        <v>786</v>
      </c>
      <c r="C20" s="1962" t="s">
        <v>787</v>
      </c>
      <c r="D20" s="1957" t="s">
        <v>2006</v>
      </c>
    </row>
    <row r="21" spans="1:4" ht="15" x14ac:dyDescent="0.25">
      <c r="B21" s="2087"/>
      <c r="C21" s="2033" t="s">
        <v>789</v>
      </c>
      <c r="D21" s="1964" t="s">
        <v>2007</v>
      </c>
    </row>
    <row r="22" spans="1:4" ht="15" x14ac:dyDescent="0.25">
      <c r="B22" s="2088" t="s">
        <v>791</v>
      </c>
      <c r="C22" s="2088"/>
      <c r="D22" s="1957" t="s">
        <v>827</v>
      </c>
    </row>
    <row r="23" spans="1:4" ht="30" x14ac:dyDescent="0.25">
      <c r="B23" s="2088" t="s">
        <v>793</v>
      </c>
      <c r="C23" s="2088"/>
      <c r="D23" s="1896" t="s">
        <v>2008</v>
      </c>
    </row>
    <row r="24" spans="1:4" ht="15" x14ac:dyDescent="0.25">
      <c r="B24" s="2082" t="s">
        <v>795</v>
      </c>
      <c r="C24" s="2082"/>
      <c r="D24" s="1961" t="s">
        <v>28</v>
      </c>
    </row>
    <row r="25" spans="1:4" ht="60" x14ac:dyDescent="0.25">
      <c r="B25" s="2083" t="s">
        <v>797</v>
      </c>
      <c r="C25" s="2083"/>
      <c r="D25" s="1896" t="s">
        <v>2009</v>
      </c>
    </row>
    <row r="26" spans="1:4" ht="210" x14ac:dyDescent="0.25">
      <c r="B26" s="2089" t="s">
        <v>799</v>
      </c>
      <c r="C26" s="2090"/>
      <c r="D26" s="1957" t="s">
        <v>2010</v>
      </c>
    </row>
    <row r="27" spans="1:4" ht="165" x14ac:dyDescent="0.25">
      <c r="B27" s="2034" t="s">
        <v>800</v>
      </c>
      <c r="C27" s="2035"/>
      <c r="D27" s="1961" t="s">
        <v>2011</v>
      </c>
    </row>
    <row r="28" spans="1:4" ht="15" x14ac:dyDescent="0.25">
      <c r="B28" s="2091" t="s">
        <v>801</v>
      </c>
      <c r="C28" s="2092"/>
      <c r="D28" s="1968"/>
    </row>
    <row r="29" spans="1:4" ht="15" x14ac:dyDescent="0.25">
      <c r="B29" s="1969"/>
      <c r="C29" s="1969"/>
      <c r="D29" s="1970"/>
    </row>
    <row r="30" spans="1:4" ht="15" x14ac:dyDescent="0.25">
      <c r="B30" s="2081" t="s">
        <v>802</v>
      </c>
      <c r="C30" s="2081"/>
      <c r="D30" s="2081"/>
    </row>
    <row r="31" spans="1:4" ht="23.25" customHeight="1" x14ac:dyDescent="0.25">
      <c r="A31" s="180"/>
      <c r="B31" s="2079" t="s">
        <v>803</v>
      </c>
      <c r="C31" s="2080"/>
      <c r="D31" s="573" t="s">
        <v>4206</v>
      </c>
    </row>
    <row r="32" spans="1:4" ht="15" x14ac:dyDescent="0.25">
      <c r="A32" s="180"/>
      <c r="B32" s="2079" t="s">
        <v>805</v>
      </c>
      <c r="C32" s="2080"/>
      <c r="D32" s="1965"/>
    </row>
    <row r="33" spans="2:4" ht="15" x14ac:dyDescent="0.25">
      <c r="B33" s="2079" t="s">
        <v>807</v>
      </c>
      <c r="C33" s="2080"/>
      <c r="D33" s="1965" t="s">
        <v>1953</v>
      </c>
    </row>
    <row r="34" spans="2:4" ht="15" x14ac:dyDescent="0.25">
      <c r="B34" s="2079" t="s">
        <v>809</v>
      </c>
      <c r="C34" s="2080"/>
      <c r="D34" s="1965" t="s">
        <v>4208</v>
      </c>
    </row>
    <row r="35" spans="2:4" ht="15" x14ac:dyDescent="0.25">
      <c r="B35" s="2412" t="s">
        <v>811</v>
      </c>
      <c r="C35" s="2412"/>
      <c r="D35" s="188" t="s">
        <v>2350</v>
      </c>
    </row>
    <row r="36" spans="2:4" ht="15" x14ac:dyDescent="0.25">
      <c r="B36" s="2412" t="s">
        <v>811</v>
      </c>
      <c r="C36" s="2412"/>
      <c r="D36" s="188" t="s">
        <v>2350</v>
      </c>
    </row>
    <row r="37" spans="2:4" ht="15" x14ac:dyDescent="0.25">
      <c r="B37" s="2079" t="s">
        <v>803</v>
      </c>
      <c r="C37" s="2080"/>
      <c r="D37" s="920" t="s">
        <v>2012</v>
      </c>
    </row>
    <row r="38" spans="2:4" ht="15" x14ac:dyDescent="0.25">
      <c r="B38" s="2079" t="s">
        <v>805</v>
      </c>
      <c r="C38" s="2080"/>
      <c r="D38" s="920"/>
    </row>
    <row r="39" spans="2:4" ht="15" x14ac:dyDescent="0.25">
      <c r="B39" s="2079" t="s">
        <v>807</v>
      </c>
      <c r="C39" s="2080"/>
      <c r="D39" s="920" t="s">
        <v>2013</v>
      </c>
    </row>
    <row r="40" spans="2:4" ht="15" x14ac:dyDescent="0.25">
      <c r="B40" s="2079" t="s">
        <v>809</v>
      </c>
      <c r="C40" s="2080"/>
      <c r="D40" s="920"/>
    </row>
    <row r="41" spans="2:4" ht="15" x14ac:dyDescent="0.25">
      <c r="B41" s="2412" t="s">
        <v>811</v>
      </c>
      <c r="C41" s="2412"/>
      <c r="D41" s="924" t="s">
        <v>2014</v>
      </c>
    </row>
    <row r="42" spans="2:4" ht="15" x14ac:dyDescent="0.25">
      <c r="B42" s="2079" t="s">
        <v>803</v>
      </c>
      <c r="C42" s="2080"/>
      <c r="D42" s="920" t="s">
        <v>2015</v>
      </c>
    </row>
    <row r="43" spans="2:4" ht="15" x14ac:dyDescent="0.25">
      <c r="B43" s="2079" t="s">
        <v>805</v>
      </c>
      <c r="C43" s="2080"/>
      <c r="D43" s="920"/>
    </row>
    <row r="44" spans="2:4" ht="15" x14ac:dyDescent="0.25">
      <c r="B44" s="2079" t="s">
        <v>807</v>
      </c>
      <c r="C44" s="2080"/>
      <c r="D44" s="920" t="s">
        <v>2016</v>
      </c>
    </row>
    <row r="45" spans="2:4" ht="15" x14ac:dyDescent="0.25">
      <c r="B45" s="2079" t="s">
        <v>809</v>
      </c>
      <c r="C45" s="2080"/>
      <c r="D45" s="920"/>
    </row>
    <row r="46" spans="2:4" ht="15" x14ac:dyDescent="0.25">
      <c r="B46" s="2412" t="s">
        <v>811</v>
      </c>
      <c r="C46" s="2412"/>
      <c r="D46" s="924" t="s">
        <v>2017</v>
      </c>
    </row>
  </sheetData>
  <mergeCells count="40">
    <mergeCell ref="B3:D3"/>
    <mergeCell ref="B4:C4"/>
    <mergeCell ref="B5:C5"/>
    <mergeCell ref="B6:C6"/>
    <mergeCell ref="B7:C7"/>
    <mergeCell ref="B9:D9"/>
    <mergeCell ref="B10:C10"/>
    <mergeCell ref="B23:C23"/>
    <mergeCell ref="B11:C11"/>
    <mergeCell ref="B12:C12"/>
    <mergeCell ref="B13:C13"/>
    <mergeCell ref="B14:C14"/>
    <mergeCell ref="B15:C15"/>
    <mergeCell ref="B16:C16"/>
    <mergeCell ref="B17:C17"/>
    <mergeCell ref="B18:C18"/>
    <mergeCell ref="B19:C19"/>
    <mergeCell ref="B20:B21"/>
    <mergeCell ref="B22:C22"/>
    <mergeCell ref="B37:C37"/>
    <mergeCell ref="B24:C24"/>
    <mergeCell ref="B25:C25"/>
    <mergeCell ref="B26:C26"/>
    <mergeCell ref="B32:C32"/>
    <mergeCell ref="B33:C33"/>
    <mergeCell ref="B34:C34"/>
    <mergeCell ref="B35:C35"/>
    <mergeCell ref="B36:C36"/>
    <mergeCell ref="B28:C28"/>
    <mergeCell ref="B30:D30"/>
    <mergeCell ref="B31:C31"/>
    <mergeCell ref="B44:C44"/>
    <mergeCell ref="B45:C45"/>
    <mergeCell ref="B46:C46"/>
    <mergeCell ref="B38:C38"/>
    <mergeCell ref="B39:C39"/>
    <mergeCell ref="B40:C40"/>
    <mergeCell ref="B41:C41"/>
    <mergeCell ref="B42:C42"/>
    <mergeCell ref="B43:C43"/>
  </mergeCells>
  <dataValidations count="7">
    <dataValidation allowBlank="1" showDropDown="1" showInputMessage="1" showErrorMessage="1" sqref="D12"/>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3">
      <formula1>Tipo_indicador</formula1>
    </dataValidation>
    <dataValidation type="list" allowBlank="1" showInputMessage="1" showErrorMessage="1" sqref="D24">
      <formula1>Tipo_operación</formula1>
    </dataValidation>
  </dataValidations>
  <hyperlinks>
    <hyperlink ref="B1" location="'6.4.2'!A1" display="REGRESAR"/>
    <hyperlink ref="D41" r:id="rId1"/>
    <hyperlink ref="D46" r:id="rId2"/>
    <hyperlink ref="D36" r:id="rId3"/>
    <hyperlink ref="D35" r:id="rId4"/>
  </hyperlinks>
  <pageMargins left="0.7" right="0.7" top="0.75" bottom="0.75" header="0.3" footer="0.3"/>
  <pageSetup orientation="portrait" r:id="rId5"/>
  <drawing r:id="rId6"/>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5"/>
  <dimension ref="A1:O144"/>
  <sheetViews>
    <sheetView showGridLines="0" workbookViewId="0">
      <pane ySplit="1" topLeftCell="A2" activePane="bottomLeft" state="frozen"/>
      <selection pane="bottomLeft" activeCell="C9" sqref="C9:H9"/>
    </sheetView>
  </sheetViews>
  <sheetFormatPr baseColWidth="10" defaultColWidth="11.42578125" defaultRowHeight="11.25" x14ac:dyDescent="0.2"/>
  <cols>
    <col min="1" max="2" width="15.42578125" style="26" customWidth="1"/>
    <col min="3" max="3" width="11.42578125" style="26"/>
    <col min="4" max="4" width="14" style="26" customWidth="1"/>
    <col min="5" max="5" width="11.42578125" style="26"/>
    <col min="6" max="11" width="19.7109375" style="26" customWidth="1"/>
    <col min="12" max="12" width="23.85546875" style="26" customWidth="1"/>
    <col min="13" max="13" width="25.85546875" style="26" customWidth="1"/>
    <col min="14" max="15" width="23.85546875" style="26" customWidth="1"/>
    <col min="16" max="16" width="22.5703125" style="26" customWidth="1"/>
    <col min="17" max="17" width="23.85546875" style="26" customWidth="1"/>
    <col min="18" max="16384" width="11.42578125" style="26"/>
  </cols>
  <sheetData>
    <row r="1" spans="1:15" ht="15" x14ac:dyDescent="0.25">
      <c r="A1" s="25" t="s">
        <v>730</v>
      </c>
      <c r="C1" s="2077" t="s">
        <v>830</v>
      </c>
      <c r="D1" s="2077"/>
    </row>
    <row r="3" spans="1:15" ht="15" customHeight="1" x14ac:dyDescent="0.2">
      <c r="A3" s="2350" t="s">
        <v>732</v>
      </c>
      <c r="B3" s="2350"/>
      <c r="C3" s="2371" t="s">
        <v>1714</v>
      </c>
      <c r="D3" s="2373"/>
      <c r="E3" s="2373"/>
      <c r="F3" s="2373"/>
      <c r="G3" s="2373"/>
      <c r="H3" s="2373"/>
      <c r="I3" s="2373"/>
      <c r="J3" s="2373"/>
      <c r="K3" s="2373"/>
      <c r="L3" s="2372"/>
      <c r="M3" s="574"/>
      <c r="N3" s="574"/>
      <c r="O3" s="574"/>
    </row>
    <row r="4" spans="1:15" ht="15" customHeight="1" x14ac:dyDescent="0.2">
      <c r="A4" s="2350" t="s">
        <v>733</v>
      </c>
      <c r="B4" s="2352"/>
      <c r="C4" s="2371" t="s">
        <v>2018</v>
      </c>
      <c r="D4" s="2443"/>
      <c r="E4" s="2443"/>
      <c r="F4" s="2443"/>
      <c r="G4" s="2443"/>
      <c r="H4" s="2443"/>
      <c r="I4" s="2443"/>
      <c r="J4" s="2443"/>
      <c r="K4" s="2443"/>
      <c r="L4" s="2444"/>
      <c r="M4" s="574"/>
      <c r="N4" s="574"/>
      <c r="O4" s="574"/>
    </row>
    <row r="5" spans="1:15" ht="15" customHeight="1" x14ac:dyDescent="0.2">
      <c r="A5" s="2350" t="s">
        <v>735</v>
      </c>
      <c r="B5" s="2352"/>
      <c r="C5" s="2371" t="s">
        <v>2019</v>
      </c>
      <c r="D5" s="2443"/>
      <c r="E5" s="2443"/>
      <c r="F5" s="2443"/>
      <c r="G5" s="2443"/>
      <c r="H5" s="2443"/>
      <c r="I5" s="2443"/>
      <c r="J5" s="2443"/>
      <c r="K5" s="2443"/>
      <c r="L5" s="2444"/>
      <c r="M5" s="574"/>
      <c r="N5" s="574"/>
      <c r="O5" s="574"/>
    </row>
    <row r="6" spans="1:15" ht="15" customHeight="1" x14ac:dyDescent="0.2">
      <c r="A6" s="2350" t="s">
        <v>815</v>
      </c>
      <c r="B6" s="2352"/>
      <c r="C6" s="2371" t="s">
        <v>2020</v>
      </c>
      <c r="D6" s="2443"/>
      <c r="E6" s="2443"/>
      <c r="F6" s="2443"/>
      <c r="G6" s="2443"/>
      <c r="H6" s="2443"/>
      <c r="I6" s="2443"/>
      <c r="J6" s="2443"/>
      <c r="K6" s="2443"/>
      <c r="L6" s="2444"/>
      <c r="M6" s="72"/>
      <c r="N6" s="72"/>
      <c r="O6" s="72"/>
    </row>
    <row r="9" spans="1:15" ht="12.75" customHeight="1" x14ac:dyDescent="0.2">
      <c r="C9" s="2270" t="s">
        <v>2020</v>
      </c>
      <c r="D9" s="2270"/>
      <c r="E9" s="2270"/>
      <c r="F9" s="2270"/>
      <c r="G9" s="2270"/>
      <c r="H9" s="2270"/>
      <c r="I9" s="903"/>
      <c r="J9" s="903"/>
      <c r="K9" s="903"/>
    </row>
    <row r="10" spans="1:15" ht="12.75" x14ac:dyDescent="0.2">
      <c r="A10" s="38"/>
      <c r="C10" s="2200" t="s">
        <v>2021</v>
      </c>
      <c r="D10" s="2200"/>
      <c r="E10" s="2200"/>
      <c r="F10" s="2200"/>
      <c r="G10" s="2200"/>
      <c r="H10" s="2200"/>
      <c r="I10" s="903"/>
      <c r="J10" s="903"/>
      <c r="K10" s="903"/>
    </row>
    <row r="11" spans="1:15" ht="12.75" customHeight="1" x14ac:dyDescent="0.2">
      <c r="A11" s="29"/>
      <c r="C11" s="2204" t="s">
        <v>739</v>
      </c>
      <c r="D11" s="2116" t="s">
        <v>2022</v>
      </c>
      <c r="E11" s="2154" t="s">
        <v>2023</v>
      </c>
      <c r="F11" s="2154"/>
      <c r="G11" s="2154"/>
      <c r="H11" s="2154"/>
      <c r="I11" s="903"/>
      <c r="J11" s="903"/>
      <c r="K11" s="903"/>
    </row>
    <row r="12" spans="1:15" ht="25.5" x14ac:dyDescent="0.2">
      <c r="A12" s="28"/>
      <c r="C12" s="2205"/>
      <c r="D12" s="2117"/>
      <c r="E12" s="1398" t="s">
        <v>2024</v>
      </c>
      <c r="F12" s="1398" t="s">
        <v>2025</v>
      </c>
      <c r="G12" s="1398" t="s">
        <v>2026</v>
      </c>
      <c r="H12" s="1398" t="s">
        <v>2027</v>
      </c>
      <c r="I12" s="903"/>
      <c r="J12" s="903"/>
      <c r="K12" s="903"/>
    </row>
    <row r="13" spans="1:15" ht="18.75" customHeight="1" x14ac:dyDescent="0.2">
      <c r="A13" s="29"/>
      <c r="C13" s="197">
        <v>2017</v>
      </c>
      <c r="D13" s="1164">
        <v>50</v>
      </c>
      <c r="E13" s="197">
        <v>30</v>
      </c>
      <c r="F13" s="197">
        <v>50</v>
      </c>
      <c r="G13" s="197">
        <v>50</v>
      </c>
      <c r="H13" s="197">
        <v>50</v>
      </c>
      <c r="I13" s="903"/>
      <c r="J13" s="903"/>
      <c r="K13" s="903"/>
    </row>
    <row r="14" spans="1:15" ht="12.75" x14ac:dyDescent="0.2">
      <c r="A14" s="29"/>
      <c r="C14" s="7" t="s">
        <v>2028</v>
      </c>
      <c r="D14" s="551"/>
      <c r="E14" s="551"/>
      <c r="F14" s="551"/>
      <c r="G14" s="7"/>
      <c r="H14" s="7"/>
      <c r="I14" s="903"/>
      <c r="J14" s="903"/>
      <c r="K14" s="903"/>
    </row>
    <row r="15" spans="1:15" ht="12.75" x14ac:dyDescent="0.2">
      <c r="A15" s="29"/>
      <c r="C15" s="7" t="s">
        <v>2029</v>
      </c>
      <c r="D15" s="551"/>
      <c r="E15" s="551"/>
      <c r="F15" s="551"/>
      <c r="G15" s="7"/>
      <c r="H15" s="7"/>
      <c r="I15" s="903"/>
      <c r="J15" s="903"/>
      <c r="K15" s="903"/>
    </row>
    <row r="16" spans="1:15" x14ac:dyDescent="0.2">
      <c r="A16" s="29"/>
      <c r="C16" s="903"/>
      <c r="D16" s="903"/>
      <c r="E16" s="903"/>
      <c r="F16" s="903"/>
      <c r="G16" s="903"/>
      <c r="H16" s="903"/>
      <c r="I16" s="903"/>
      <c r="J16" s="903"/>
      <c r="K16" s="903"/>
    </row>
    <row r="17" spans="1:11" x14ac:dyDescent="0.2">
      <c r="A17" s="29"/>
      <c r="C17" s="903"/>
      <c r="D17" s="903"/>
      <c r="E17" s="903"/>
      <c r="F17" s="903"/>
      <c r="G17" s="903"/>
      <c r="H17" s="903"/>
      <c r="I17" s="903"/>
      <c r="J17" s="903"/>
      <c r="K17" s="903"/>
    </row>
    <row r="18" spans="1:11" ht="12.75" customHeight="1" x14ac:dyDescent="0.2">
      <c r="A18" s="29"/>
      <c r="C18" s="2426" t="s">
        <v>2030</v>
      </c>
      <c r="D18" s="2427"/>
      <c r="E18" s="2427"/>
      <c r="F18" s="2427"/>
      <c r="G18" s="2427"/>
      <c r="H18" s="2427"/>
      <c r="I18" s="2427"/>
      <c r="J18" s="2427"/>
      <c r="K18" s="2428"/>
    </row>
    <row r="19" spans="1:11" ht="12.75" customHeight="1" x14ac:dyDescent="0.2">
      <c r="A19" s="29"/>
      <c r="C19" s="575"/>
      <c r="D19" s="575"/>
      <c r="E19" s="575"/>
      <c r="F19" s="2429" t="s">
        <v>2031</v>
      </c>
      <c r="G19" s="2430"/>
      <c r="H19" s="2430"/>
      <c r="I19" s="2430"/>
      <c r="J19" s="2430"/>
      <c r="K19" s="2430"/>
    </row>
    <row r="20" spans="1:11" ht="12.75" customHeight="1" x14ac:dyDescent="0.2">
      <c r="A20" s="29"/>
      <c r="C20" s="575"/>
      <c r="D20" s="575"/>
      <c r="E20" s="575"/>
      <c r="F20" s="576" t="s">
        <v>2032</v>
      </c>
      <c r="G20" s="577" t="s">
        <v>2033</v>
      </c>
      <c r="H20" s="577" t="s">
        <v>2034</v>
      </c>
      <c r="I20" s="576" t="s">
        <v>2035</v>
      </c>
      <c r="J20" s="576" t="s">
        <v>2036</v>
      </c>
      <c r="K20" s="577" t="s">
        <v>2037</v>
      </c>
    </row>
    <row r="21" spans="1:11" ht="12.75" customHeight="1" x14ac:dyDescent="0.2">
      <c r="A21" s="29"/>
      <c r="C21" s="2418" t="s">
        <v>2038</v>
      </c>
      <c r="D21" s="2419"/>
      <c r="E21" s="2419"/>
      <c r="F21" s="2419"/>
      <c r="G21" s="2419"/>
      <c r="H21" s="2419"/>
      <c r="I21" s="2419"/>
      <c r="J21" s="2419"/>
      <c r="K21" s="2420"/>
    </row>
    <row r="22" spans="1:11" ht="81" customHeight="1" x14ac:dyDescent="0.2">
      <c r="A22" s="29"/>
      <c r="C22" s="578" t="s">
        <v>2039</v>
      </c>
      <c r="D22" s="2413" t="s">
        <v>2040</v>
      </c>
      <c r="E22" s="2414"/>
      <c r="F22" s="578" t="s">
        <v>2041</v>
      </c>
      <c r="G22" s="579" t="s">
        <v>2042</v>
      </c>
      <c r="H22" s="579" t="s">
        <v>2043</v>
      </c>
      <c r="I22" s="579" t="s">
        <v>2044</v>
      </c>
      <c r="J22" s="579" t="s">
        <v>2045</v>
      </c>
      <c r="K22" s="579" t="s">
        <v>2046</v>
      </c>
    </row>
    <row r="23" spans="1:11" ht="29.25" customHeight="1" x14ac:dyDescent="0.2">
      <c r="A23" s="29"/>
      <c r="C23" s="2413" t="s">
        <v>2047</v>
      </c>
      <c r="D23" s="2414"/>
      <c r="E23" s="580">
        <v>50</v>
      </c>
      <c r="F23" s="578" t="s">
        <v>2048</v>
      </c>
      <c r="G23" s="2440" t="s">
        <v>2049</v>
      </c>
      <c r="H23" s="2441"/>
      <c r="I23" s="2441"/>
      <c r="J23" s="2441"/>
      <c r="K23" s="2442"/>
    </row>
    <row r="24" spans="1:11" ht="12.75" customHeight="1" x14ac:dyDescent="0.2">
      <c r="A24" s="29"/>
      <c r="C24" s="578" t="s">
        <v>2050</v>
      </c>
      <c r="D24" s="2413" t="s">
        <v>2051</v>
      </c>
      <c r="E24" s="2414"/>
      <c r="F24" s="579" t="s">
        <v>2041</v>
      </c>
      <c r="G24" s="579" t="s">
        <v>2052</v>
      </c>
      <c r="H24" s="579" t="s">
        <v>2053</v>
      </c>
      <c r="I24" s="579" t="s">
        <v>2054</v>
      </c>
      <c r="J24" s="579" t="s">
        <v>2055</v>
      </c>
      <c r="K24" s="579" t="s">
        <v>2056</v>
      </c>
    </row>
    <row r="25" spans="1:11" ht="12.75" customHeight="1" x14ac:dyDescent="0.2">
      <c r="A25" s="29"/>
      <c r="C25" s="2413" t="s">
        <v>2047</v>
      </c>
      <c r="D25" s="2414"/>
      <c r="E25" s="580">
        <v>20</v>
      </c>
      <c r="F25" s="579" t="s">
        <v>2048</v>
      </c>
      <c r="G25" s="2415" t="s">
        <v>2057</v>
      </c>
      <c r="H25" s="2416"/>
      <c r="I25" s="2416"/>
      <c r="J25" s="2416"/>
      <c r="K25" s="2417"/>
    </row>
    <row r="26" spans="1:11" ht="12.75" customHeight="1" x14ac:dyDescent="0.2">
      <c r="A26" s="29"/>
      <c r="C26" s="413" t="s">
        <v>2058</v>
      </c>
      <c r="D26" s="2413" t="s">
        <v>2059</v>
      </c>
      <c r="E26" s="2414"/>
      <c r="F26" s="579" t="s">
        <v>2041</v>
      </c>
      <c r="G26" s="579" t="s">
        <v>2060</v>
      </c>
      <c r="H26" s="579" t="s">
        <v>2061</v>
      </c>
      <c r="I26" s="579" t="s">
        <v>2062</v>
      </c>
      <c r="J26" s="579" t="s">
        <v>2063</v>
      </c>
      <c r="K26" s="579" t="s">
        <v>2064</v>
      </c>
    </row>
    <row r="27" spans="1:11" ht="51" customHeight="1" x14ac:dyDescent="0.2">
      <c r="A27" s="29"/>
      <c r="C27" s="2413" t="s">
        <v>2047</v>
      </c>
      <c r="D27" s="2414"/>
      <c r="E27" s="580">
        <v>70</v>
      </c>
      <c r="F27" s="579" t="s">
        <v>2048</v>
      </c>
      <c r="G27" s="2415" t="s">
        <v>2065</v>
      </c>
      <c r="H27" s="2416"/>
      <c r="I27" s="2416"/>
      <c r="J27" s="2416"/>
      <c r="K27" s="2417"/>
    </row>
    <row r="28" spans="1:11" ht="12.75" customHeight="1" x14ac:dyDescent="0.2">
      <c r="A28" s="29"/>
      <c r="C28" s="2418" t="s">
        <v>2066</v>
      </c>
      <c r="D28" s="2419"/>
      <c r="E28" s="2419"/>
      <c r="F28" s="2419"/>
      <c r="G28" s="2419"/>
      <c r="H28" s="2419"/>
      <c r="I28" s="2419"/>
      <c r="J28" s="2419"/>
      <c r="K28" s="2420"/>
    </row>
    <row r="29" spans="1:11" ht="61.5" customHeight="1" x14ac:dyDescent="0.2">
      <c r="A29" s="29"/>
      <c r="C29" s="578" t="s">
        <v>2039</v>
      </c>
      <c r="D29" s="2424" t="s">
        <v>2067</v>
      </c>
      <c r="E29" s="2425"/>
      <c r="F29" s="579" t="s">
        <v>2068</v>
      </c>
      <c r="G29" s="579" t="s">
        <v>2069</v>
      </c>
      <c r="H29" s="579" t="s">
        <v>2070</v>
      </c>
      <c r="I29" s="579" t="s">
        <v>2054</v>
      </c>
      <c r="J29" s="579" t="s">
        <v>2071</v>
      </c>
      <c r="K29" s="579" t="s">
        <v>2072</v>
      </c>
    </row>
    <row r="30" spans="1:11" ht="24" customHeight="1" x14ac:dyDescent="0.2">
      <c r="A30" s="29"/>
      <c r="C30" s="2413" t="s">
        <v>2047</v>
      </c>
      <c r="D30" s="2414"/>
      <c r="E30" s="580" t="s">
        <v>913</v>
      </c>
      <c r="F30" s="579" t="s">
        <v>2048</v>
      </c>
      <c r="G30" s="581" t="s">
        <v>2073</v>
      </c>
      <c r="H30" s="581"/>
      <c r="I30" s="581"/>
      <c r="J30" s="581"/>
      <c r="K30" s="581"/>
    </row>
    <row r="31" spans="1:11" ht="145.5" customHeight="1" x14ac:dyDescent="0.2">
      <c r="A31" s="29"/>
      <c r="C31" s="413" t="s">
        <v>2050</v>
      </c>
      <c r="D31" s="2424" t="s">
        <v>2074</v>
      </c>
      <c r="E31" s="2425"/>
      <c r="F31" s="579" t="s">
        <v>2075</v>
      </c>
      <c r="G31" s="579" t="s">
        <v>2076</v>
      </c>
      <c r="H31" s="579" t="s">
        <v>2077</v>
      </c>
      <c r="I31" s="579" t="s">
        <v>2078</v>
      </c>
      <c r="J31" s="579" t="s">
        <v>2079</v>
      </c>
      <c r="K31" s="579"/>
    </row>
    <row r="32" spans="1:11" ht="64.5" customHeight="1" x14ac:dyDescent="0.2">
      <c r="A32" s="29"/>
      <c r="C32" s="2413" t="s">
        <v>2047</v>
      </c>
      <c r="D32" s="2414"/>
      <c r="E32" s="580">
        <v>10</v>
      </c>
      <c r="F32" s="579" t="s">
        <v>2048</v>
      </c>
      <c r="G32" s="2415" t="s">
        <v>2080</v>
      </c>
      <c r="H32" s="2416"/>
      <c r="I32" s="2416"/>
      <c r="J32" s="2416"/>
      <c r="K32" s="2417"/>
    </row>
    <row r="33" spans="1:11" ht="57.75" customHeight="1" x14ac:dyDescent="0.2">
      <c r="A33" s="29"/>
      <c r="C33" s="413" t="s">
        <v>2058</v>
      </c>
      <c r="D33" s="2424" t="s">
        <v>2081</v>
      </c>
      <c r="E33" s="2425"/>
      <c r="F33" s="579" t="s">
        <v>2082</v>
      </c>
      <c r="G33" s="579" t="s">
        <v>2083</v>
      </c>
      <c r="H33" s="579" t="s">
        <v>2084</v>
      </c>
      <c r="I33" s="579" t="s">
        <v>2085</v>
      </c>
      <c r="J33" s="579" t="s">
        <v>2086</v>
      </c>
      <c r="K33" s="579" t="s">
        <v>2087</v>
      </c>
    </row>
    <row r="34" spans="1:11" ht="12.75" customHeight="1" x14ac:dyDescent="0.2">
      <c r="A34" s="29"/>
      <c r="C34" s="2413" t="s">
        <v>2047</v>
      </c>
      <c r="D34" s="2414"/>
      <c r="E34" s="580">
        <v>0</v>
      </c>
      <c r="F34" s="579" t="s">
        <v>2048</v>
      </c>
      <c r="G34" s="2415" t="s">
        <v>2088</v>
      </c>
      <c r="H34" s="2416"/>
      <c r="I34" s="2416"/>
      <c r="J34" s="2416"/>
      <c r="K34" s="2417"/>
    </row>
    <row r="35" spans="1:11" ht="12.75" customHeight="1" x14ac:dyDescent="0.2">
      <c r="A35" s="29"/>
      <c r="C35" s="413" t="s">
        <v>2089</v>
      </c>
      <c r="D35" s="2432" t="s">
        <v>2090</v>
      </c>
      <c r="E35" s="2433"/>
      <c r="F35" s="579" t="s">
        <v>2091</v>
      </c>
      <c r="G35" s="579" t="s">
        <v>2069</v>
      </c>
      <c r="H35" s="579" t="s">
        <v>2092</v>
      </c>
      <c r="I35" s="579" t="s">
        <v>2093</v>
      </c>
      <c r="J35" s="579" t="s">
        <v>2094</v>
      </c>
      <c r="K35" s="579" t="s">
        <v>2095</v>
      </c>
    </row>
    <row r="36" spans="1:11" ht="12.75" customHeight="1" x14ac:dyDescent="0.2">
      <c r="A36" s="29"/>
      <c r="C36" s="2432" t="s">
        <v>2047</v>
      </c>
      <c r="D36" s="2433"/>
      <c r="E36" s="580" t="s">
        <v>913</v>
      </c>
      <c r="F36" s="579" t="s">
        <v>2048</v>
      </c>
      <c r="G36" s="581" t="s">
        <v>2073</v>
      </c>
      <c r="H36" s="581"/>
      <c r="I36" s="581"/>
      <c r="J36" s="581"/>
      <c r="K36" s="581"/>
    </row>
    <row r="37" spans="1:11" ht="12.75" customHeight="1" x14ac:dyDescent="0.2">
      <c r="A37" s="29"/>
      <c r="C37" s="2418" t="s">
        <v>2096</v>
      </c>
      <c r="D37" s="2419"/>
      <c r="E37" s="2419"/>
      <c r="F37" s="2420"/>
      <c r="G37" s="580">
        <v>30</v>
      </c>
      <c r="H37" s="2421" t="s">
        <v>2097</v>
      </c>
      <c r="I37" s="2422"/>
      <c r="J37" s="2422"/>
      <c r="K37" s="2423"/>
    </row>
    <row r="38" spans="1:11" ht="12.75" customHeight="1" x14ac:dyDescent="0.25">
      <c r="A38" s="29"/>
      <c r="C38" s="902"/>
      <c r="D38" s="902"/>
      <c r="E38" s="902"/>
      <c r="F38" s="902"/>
      <c r="G38" s="902"/>
      <c r="H38" s="902"/>
      <c r="I38" s="902"/>
      <c r="J38" s="902"/>
      <c r="K38" s="902"/>
    </row>
    <row r="39" spans="1:11" ht="12.75" customHeight="1" x14ac:dyDescent="0.2">
      <c r="C39" s="2426" t="s">
        <v>2098</v>
      </c>
      <c r="D39" s="2427"/>
      <c r="E39" s="2427"/>
      <c r="F39" s="2427"/>
      <c r="G39" s="2427"/>
      <c r="H39" s="2427"/>
      <c r="I39" s="2427"/>
      <c r="J39" s="2427"/>
      <c r="K39" s="2427"/>
    </row>
    <row r="40" spans="1:11" ht="12.75" customHeight="1" x14ac:dyDescent="0.2">
      <c r="C40" s="575"/>
      <c r="D40" s="575"/>
      <c r="E40" s="575"/>
      <c r="F40" s="2429" t="s">
        <v>2031</v>
      </c>
      <c r="G40" s="2430"/>
      <c r="H40" s="2430"/>
      <c r="I40" s="2430"/>
      <c r="J40" s="2430"/>
      <c r="K40" s="2430"/>
    </row>
    <row r="41" spans="1:11" ht="12.75" x14ac:dyDescent="0.2">
      <c r="C41" s="575"/>
      <c r="D41" s="575"/>
      <c r="E41" s="575"/>
      <c r="F41" s="576" t="s">
        <v>2032</v>
      </c>
      <c r="G41" s="577" t="s">
        <v>2033</v>
      </c>
      <c r="H41" s="576" t="s">
        <v>2099</v>
      </c>
      <c r="I41" s="576" t="s">
        <v>2100</v>
      </c>
      <c r="J41" s="576" t="s">
        <v>2036</v>
      </c>
      <c r="K41" s="576" t="s">
        <v>2037</v>
      </c>
    </row>
    <row r="42" spans="1:11" ht="12.75" customHeight="1" x14ac:dyDescent="0.2">
      <c r="C42" s="2418" t="s">
        <v>2101</v>
      </c>
      <c r="D42" s="2419"/>
      <c r="E42" s="2419"/>
      <c r="F42" s="2419"/>
      <c r="G42" s="2419"/>
      <c r="H42" s="2419"/>
      <c r="I42" s="2419"/>
      <c r="J42" s="2419"/>
      <c r="K42" s="2419"/>
    </row>
    <row r="43" spans="1:11" ht="89.25" customHeight="1" x14ac:dyDescent="0.2">
      <c r="C43" s="413" t="s">
        <v>2039</v>
      </c>
      <c r="D43" s="2413" t="s">
        <v>2102</v>
      </c>
      <c r="E43" s="2414"/>
      <c r="F43" s="579" t="s">
        <v>2103</v>
      </c>
      <c r="G43" s="579" t="s">
        <v>2104</v>
      </c>
      <c r="H43" s="579" t="s">
        <v>2105</v>
      </c>
      <c r="I43" s="579" t="s">
        <v>2106</v>
      </c>
      <c r="J43" s="579" t="s">
        <v>2107</v>
      </c>
      <c r="K43" s="579" t="s">
        <v>2108</v>
      </c>
    </row>
    <row r="44" spans="1:11" ht="12.75" customHeight="1" x14ac:dyDescent="0.2">
      <c r="C44" s="2413" t="s">
        <v>2047</v>
      </c>
      <c r="D44" s="2414"/>
      <c r="E44" s="580">
        <v>80</v>
      </c>
      <c r="F44" s="579" t="s">
        <v>2048</v>
      </c>
      <c r="G44" s="2415" t="s">
        <v>2109</v>
      </c>
      <c r="H44" s="2416"/>
      <c r="I44" s="2416"/>
      <c r="J44" s="2416"/>
      <c r="K44" s="2416"/>
    </row>
    <row r="45" spans="1:11" ht="114.75" customHeight="1" x14ac:dyDescent="0.2">
      <c r="C45" s="413" t="s">
        <v>2050</v>
      </c>
      <c r="D45" s="2424" t="s">
        <v>2110</v>
      </c>
      <c r="E45" s="2425"/>
      <c r="F45" s="579" t="s">
        <v>2111</v>
      </c>
      <c r="G45" s="579" t="s">
        <v>2112</v>
      </c>
      <c r="H45" s="579" t="s">
        <v>2113</v>
      </c>
      <c r="I45" s="579" t="s">
        <v>2114</v>
      </c>
      <c r="J45" s="579" t="s">
        <v>2115</v>
      </c>
      <c r="K45" s="579" t="s">
        <v>2116</v>
      </c>
    </row>
    <row r="46" spans="1:11" ht="45" customHeight="1" x14ac:dyDescent="0.2">
      <c r="C46" s="2413" t="s">
        <v>2047</v>
      </c>
      <c r="D46" s="2414"/>
      <c r="E46" s="580">
        <v>100</v>
      </c>
      <c r="F46" s="579" t="s">
        <v>2048</v>
      </c>
      <c r="G46" s="2415" t="s">
        <v>2117</v>
      </c>
      <c r="H46" s="2416"/>
      <c r="I46" s="2416"/>
      <c r="J46" s="2416"/>
      <c r="K46" s="2416"/>
    </row>
    <row r="47" spans="1:11" ht="148.5" customHeight="1" x14ac:dyDescent="0.2">
      <c r="C47" s="413" t="s">
        <v>2058</v>
      </c>
      <c r="D47" s="2424" t="s">
        <v>2118</v>
      </c>
      <c r="E47" s="2425"/>
      <c r="F47" s="579" t="s">
        <v>2119</v>
      </c>
      <c r="G47" s="579" t="s">
        <v>2120</v>
      </c>
      <c r="H47" s="579" t="s">
        <v>2121</v>
      </c>
      <c r="I47" s="579" t="s">
        <v>2122</v>
      </c>
      <c r="J47" s="579" t="s">
        <v>2123</v>
      </c>
      <c r="K47" s="579" t="s">
        <v>2124</v>
      </c>
    </row>
    <row r="48" spans="1:11" ht="44.25" customHeight="1" x14ac:dyDescent="0.2">
      <c r="C48" s="2413" t="s">
        <v>2047</v>
      </c>
      <c r="D48" s="2414"/>
      <c r="E48" s="580">
        <v>60</v>
      </c>
      <c r="F48" s="579" t="s">
        <v>2048</v>
      </c>
      <c r="G48" s="2415" t="s">
        <v>2125</v>
      </c>
      <c r="H48" s="2416"/>
      <c r="I48" s="2416"/>
      <c r="J48" s="2416"/>
      <c r="K48" s="2416"/>
    </row>
    <row r="49" spans="3:11" ht="76.5" customHeight="1" x14ac:dyDescent="0.2">
      <c r="C49" s="413" t="s">
        <v>2089</v>
      </c>
      <c r="D49" s="2424" t="s">
        <v>2126</v>
      </c>
      <c r="E49" s="2425"/>
      <c r="F49" s="579" t="s">
        <v>2127</v>
      </c>
      <c r="G49" s="579" t="s">
        <v>2128</v>
      </c>
      <c r="H49" s="579" t="s">
        <v>2129</v>
      </c>
      <c r="I49" s="579" t="s">
        <v>2130</v>
      </c>
      <c r="J49" s="579" t="s">
        <v>2131</v>
      </c>
      <c r="K49" s="579" t="s">
        <v>2132</v>
      </c>
    </row>
    <row r="50" spans="3:11" ht="12.75" customHeight="1" x14ac:dyDescent="0.2">
      <c r="C50" s="2413" t="s">
        <v>2047</v>
      </c>
      <c r="D50" s="2414"/>
      <c r="E50" s="580">
        <v>60</v>
      </c>
      <c r="F50" s="579" t="s">
        <v>2048</v>
      </c>
      <c r="G50" s="2415" t="s">
        <v>2133</v>
      </c>
      <c r="H50" s="2416"/>
      <c r="I50" s="2416"/>
      <c r="J50" s="2416"/>
      <c r="K50" s="2416"/>
    </row>
    <row r="51" spans="3:11" ht="63.75" customHeight="1" x14ac:dyDescent="0.2">
      <c r="C51" s="413" t="s">
        <v>2134</v>
      </c>
      <c r="D51" s="2424" t="s">
        <v>2135</v>
      </c>
      <c r="E51" s="2425"/>
      <c r="F51" s="579" t="s">
        <v>2136</v>
      </c>
      <c r="G51" s="579" t="s">
        <v>2137</v>
      </c>
      <c r="H51" s="579" t="s">
        <v>2138</v>
      </c>
      <c r="I51" s="579" t="s">
        <v>2139</v>
      </c>
      <c r="J51" s="579" t="s">
        <v>2140</v>
      </c>
      <c r="K51" s="579" t="s">
        <v>2141</v>
      </c>
    </row>
    <row r="52" spans="3:11" ht="12.75" customHeight="1" x14ac:dyDescent="0.2">
      <c r="C52" s="2413" t="s">
        <v>2047</v>
      </c>
      <c r="D52" s="2414"/>
      <c r="E52" s="580">
        <v>0</v>
      </c>
      <c r="F52" s="579" t="s">
        <v>2048</v>
      </c>
      <c r="G52" s="2438"/>
      <c r="H52" s="2439"/>
      <c r="I52" s="2439"/>
      <c r="J52" s="2439"/>
      <c r="K52" s="2439"/>
    </row>
    <row r="53" spans="3:11" ht="135" customHeight="1" x14ac:dyDescent="0.2">
      <c r="C53" s="413" t="s">
        <v>2142</v>
      </c>
      <c r="D53" s="2424" t="s">
        <v>2143</v>
      </c>
      <c r="E53" s="2425"/>
      <c r="F53" s="579" t="s">
        <v>2144</v>
      </c>
      <c r="G53" s="579" t="s">
        <v>2145</v>
      </c>
      <c r="H53" s="579" t="s">
        <v>2146</v>
      </c>
      <c r="I53" s="579" t="s">
        <v>2147</v>
      </c>
      <c r="J53" s="579" t="s">
        <v>2148</v>
      </c>
      <c r="K53" s="579" t="s">
        <v>2149</v>
      </c>
    </row>
    <row r="54" spans="3:11" ht="37.5" customHeight="1" x14ac:dyDescent="0.2">
      <c r="C54" s="2413" t="s">
        <v>2047</v>
      </c>
      <c r="D54" s="2414"/>
      <c r="E54" s="580">
        <v>60</v>
      </c>
      <c r="F54" s="579" t="s">
        <v>2048</v>
      </c>
      <c r="G54" s="2415" t="s">
        <v>2150</v>
      </c>
      <c r="H54" s="2416"/>
      <c r="I54" s="2416"/>
      <c r="J54" s="2416"/>
      <c r="K54" s="2416"/>
    </row>
    <row r="55" spans="3:11" ht="12.75" customHeight="1" x14ac:dyDescent="0.2">
      <c r="C55" s="2418" t="s">
        <v>2151</v>
      </c>
      <c r="D55" s="2419"/>
      <c r="E55" s="2419"/>
      <c r="F55" s="2419"/>
      <c r="G55" s="2419"/>
      <c r="H55" s="2419"/>
      <c r="I55" s="2419"/>
      <c r="J55" s="2419"/>
      <c r="K55" s="2419"/>
    </row>
    <row r="56" spans="3:11" ht="89.25" customHeight="1" x14ac:dyDescent="0.2">
      <c r="C56" s="413" t="s">
        <v>2039</v>
      </c>
      <c r="D56" s="2413" t="s">
        <v>2152</v>
      </c>
      <c r="E56" s="2414"/>
      <c r="F56" s="579" t="s">
        <v>2153</v>
      </c>
      <c r="G56" s="579" t="s">
        <v>2154</v>
      </c>
      <c r="H56" s="579" t="s">
        <v>2155</v>
      </c>
      <c r="I56" s="579" t="s">
        <v>2156</v>
      </c>
      <c r="J56" s="579" t="s">
        <v>2157</v>
      </c>
      <c r="K56" s="579" t="s">
        <v>2158</v>
      </c>
    </row>
    <row r="57" spans="3:11" ht="12.75" customHeight="1" x14ac:dyDescent="0.2">
      <c r="C57" s="2436" t="s">
        <v>2047</v>
      </c>
      <c r="D57" s="2437"/>
      <c r="E57" s="580">
        <v>0</v>
      </c>
      <c r="F57" s="579" t="s">
        <v>2048</v>
      </c>
      <c r="G57" s="2415"/>
      <c r="H57" s="2416"/>
      <c r="I57" s="2416"/>
      <c r="J57" s="2416"/>
      <c r="K57" s="2416"/>
    </row>
    <row r="58" spans="3:11" ht="143.25" customHeight="1" x14ac:dyDescent="0.2">
      <c r="C58" s="413" t="s">
        <v>2050</v>
      </c>
      <c r="D58" s="2413" t="s">
        <v>2159</v>
      </c>
      <c r="E58" s="2414"/>
      <c r="F58" s="579" t="s">
        <v>2160</v>
      </c>
      <c r="G58" s="579" t="s">
        <v>2161</v>
      </c>
      <c r="H58" s="579" t="s">
        <v>2162</v>
      </c>
      <c r="I58" s="579" t="s">
        <v>2163</v>
      </c>
      <c r="J58" s="579" t="s">
        <v>2164</v>
      </c>
      <c r="K58" s="579" t="s">
        <v>2165</v>
      </c>
    </row>
    <row r="59" spans="3:11" ht="33" customHeight="1" x14ac:dyDescent="0.2">
      <c r="C59" s="2413" t="s">
        <v>2047</v>
      </c>
      <c r="D59" s="2414"/>
      <c r="E59" s="580">
        <v>80</v>
      </c>
      <c r="F59" s="579" t="s">
        <v>2048</v>
      </c>
      <c r="G59" s="2415" t="s">
        <v>2166</v>
      </c>
      <c r="H59" s="2416"/>
      <c r="I59" s="2416"/>
      <c r="J59" s="2416"/>
      <c r="K59" s="2416"/>
    </row>
    <row r="60" spans="3:11" ht="63.75" customHeight="1" x14ac:dyDescent="0.2">
      <c r="C60" s="413" t="s">
        <v>2058</v>
      </c>
      <c r="D60" s="2424" t="s">
        <v>2167</v>
      </c>
      <c r="E60" s="2425"/>
      <c r="F60" s="579" t="s">
        <v>2168</v>
      </c>
      <c r="G60" s="579" t="s">
        <v>2169</v>
      </c>
      <c r="H60" s="579" t="s">
        <v>2170</v>
      </c>
      <c r="I60" s="579" t="s">
        <v>2171</v>
      </c>
      <c r="J60" s="579" t="s">
        <v>2140</v>
      </c>
      <c r="K60" s="579" t="s">
        <v>2172</v>
      </c>
    </row>
    <row r="61" spans="3:11" ht="12.75" customHeight="1" x14ac:dyDescent="0.2">
      <c r="C61" s="2413" t="s">
        <v>2047</v>
      </c>
      <c r="D61" s="2414"/>
      <c r="E61" s="580" t="s">
        <v>913</v>
      </c>
      <c r="F61" s="579" t="s">
        <v>2048</v>
      </c>
      <c r="G61" s="2415" t="s">
        <v>2173</v>
      </c>
      <c r="H61" s="2416"/>
      <c r="I61" s="2416"/>
      <c r="J61" s="2416"/>
      <c r="K61" s="2416"/>
    </row>
    <row r="62" spans="3:11" ht="63.75" customHeight="1" x14ac:dyDescent="0.2">
      <c r="C62" s="413" t="s">
        <v>2089</v>
      </c>
      <c r="D62" s="2424" t="s">
        <v>2174</v>
      </c>
      <c r="E62" s="2425"/>
      <c r="F62" s="579" t="s">
        <v>2175</v>
      </c>
      <c r="G62" s="579" t="s">
        <v>2176</v>
      </c>
      <c r="H62" s="579" t="s">
        <v>2177</v>
      </c>
      <c r="I62" s="579" t="s">
        <v>2178</v>
      </c>
      <c r="J62" s="579" t="s">
        <v>2140</v>
      </c>
      <c r="K62" s="579" t="s">
        <v>2179</v>
      </c>
    </row>
    <row r="63" spans="3:11" ht="12.75" customHeight="1" x14ac:dyDescent="0.2">
      <c r="C63" s="2413" t="s">
        <v>2047</v>
      </c>
      <c r="D63" s="2414"/>
      <c r="E63" s="580">
        <v>0</v>
      </c>
      <c r="F63" s="579" t="s">
        <v>2048</v>
      </c>
      <c r="G63" s="2415" t="s">
        <v>2180</v>
      </c>
      <c r="H63" s="2416"/>
      <c r="I63" s="2416"/>
      <c r="J63" s="2416"/>
      <c r="K63" s="2416"/>
    </row>
    <row r="64" spans="3:11" ht="38.25" customHeight="1" x14ac:dyDescent="0.2">
      <c r="C64" s="413" t="s">
        <v>2134</v>
      </c>
      <c r="D64" s="2424" t="s">
        <v>2181</v>
      </c>
      <c r="E64" s="2425"/>
      <c r="F64" s="579" t="s">
        <v>2182</v>
      </c>
      <c r="G64" s="579" t="s">
        <v>2183</v>
      </c>
      <c r="H64" s="579" t="s">
        <v>2184</v>
      </c>
      <c r="I64" s="579" t="s">
        <v>2185</v>
      </c>
      <c r="J64" s="579" t="s">
        <v>2186</v>
      </c>
      <c r="K64" s="579" t="s">
        <v>2187</v>
      </c>
    </row>
    <row r="65" spans="3:11" ht="12.75" customHeight="1" x14ac:dyDescent="0.2">
      <c r="C65" s="2413" t="s">
        <v>2047</v>
      </c>
      <c r="D65" s="2414"/>
      <c r="E65" s="580">
        <v>0</v>
      </c>
      <c r="F65" s="579" t="s">
        <v>2048</v>
      </c>
      <c r="G65" s="2415" t="s">
        <v>2188</v>
      </c>
      <c r="H65" s="2416"/>
      <c r="I65" s="2416"/>
      <c r="J65" s="2416"/>
      <c r="K65" s="2416"/>
    </row>
    <row r="66" spans="3:11" ht="89.25" customHeight="1" x14ac:dyDescent="0.2">
      <c r="C66" s="413" t="s">
        <v>2142</v>
      </c>
      <c r="D66" s="2432" t="s">
        <v>2189</v>
      </c>
      <c r="E66" s="2433"/>
      <c r="F66" s="579" t="s">
        <v>2190</v>
      </c>
      <c r="G66" s="579" t="s">
        <v>2154</v>
      </c>
      <c r="H66" s="579" t="s">
        <v>2191</v>
      </c>
      <c r="I66" s="579" t="s">
        <v>2192</v>
      </c>
      <c r="J66" s="579" t="s">
        <v>2193</v>
      </c>
      <c r="K66" s="579" t="s">
        <v>2194</v>
      </c>
    </row>
    <row r="67" spans="3:11" ht="12.75" customHeight="1" x14ac:dyDescent="0.2">
      <c r="C67" s="2432" t="s">
        <v>2047</v>
      </c>
      <c r="D67" s="2433"/>
      <c r="E67" s="580" t="s">
        <v>913</v>
      </c>
      <c r="F67" s="579" t="s">
        <v>2048</v>
      </c>
      <c r="G67" s="2415" t="s">
        <v>2195</v>
      </c>
      <c r="H67" s="2416"/>
      <c r="I67" s="2416"/>
      <c r="J67" s="2416"/>
      <c r="K67" s="2416"/>
    </row>
    <row r="68" spans="3:11" ht="12.75" customHeight="1" x14ac:dyDescent="0.2">
      <c r="C68" s="2418" t="s">
        <v>2196</v>
      </c>
      <c r="D68" s="2419"/>
      <c r="E68" s="2419"/>
      <c r="F68" s="2420"/>
      <c r="G68" s="580">
        <v>50</v>
      </c>
      <c r="H68" s="2434" t="s">
        <v>2097</v>
      </c>
      <c r="I68" s="2435"/>
      <c r="J68" s="2435"/>
      <c r="K68" s="2435"/>
    </row>
    <row r="69" spans="3:11" ht="15" x14ac:dyDescent="0.25">
      <c r="C69" s="902"/>
      <c r="D69" s="902"/>
      <c r="E69" s="902"/>
      <c r="F69" s="902"/>
      <c r="G69" s="902"/>
      <c r="H69" s="902"/>
      <c r="I69" s="902"/>
      <c r="J69" s="902"/>
      <c r="K69" s="902"/>
    </row>
    <row r="70" spans="3:11" ht="12.75" customHeight="1" x14ac:dyDescent="0.2">
      <c r="C70" s="2426" t="s">
        <v>2197</v>
      </c>
      <c r="D70" s="2427"/>
      <c r="E70" s="2427"/>
      <c r="F70" s="2427"/>
      <c r="G70" s="2427"/>
      <c r="H70" s="2427"/>
      <c r="I70" s="2427"/>
      <c r="J70" s="2427"/>
      <c r="K70" s="2428"/>
    </row>
    <row r="71" spans="3:11" ht="12.75" customHeight="1" x14ac:dyDescent="0.2">
      <c r="C71" s="578"/>
      <c r="D71" s="578"/>
      <c r="E71" s="578"/>
      <c r="F71" s="2429" t="s">
        <v>2031</v>
      </c>
      <c r="G71" s="2430"/>
      <c r="H71" s="2430"/>
      <c r="I71" s="2430"/>
      <c r="J71" s="2430"/>
      <c r="K71" s="2431"/>
    </row>
    <row r="72" spans="3:11" ht="12.75" x14ac:dyDescent="0.2">
      <c r="C72" s="575"/>
      <c r="D72" s="575"/>
      <c r="E72" s="575"/>
      <c r="F72" s="576" t="s">
        <v>2032</v>
      </c>
      <c r="G72" s="577" t="s">
        <v>2033</v>
      </c>
      <c r="H72" s="576" t="s">
        <v>2099</v>
      </c>
      <c r="I72" s="577" t="s">
        <v>2198</v>
      </c>
      <c r="J72" s="577" t="s">
        <v>2036</v>
      </c>
      <c r="K72" s="577" t="s">
        <v>2037</v>
      </c>
    </row>
    <row r="73" spans="3:11" ht="12.75" customHeight="1" x14ac:dyDescent="0.2">
      <c r="C73" s="2418" t="s">
        <v>2199</v>
      </c>
      <c r="D73" s="2419"/>
      <c r="E73" s="2419"/>
      <c r="F73" s="2419"/>
      <c r="G73" s="2419"/>
      <c r="H73" s="2419"/>
      <c r="I73" s="2419"/>
      <c r="J73" s="2419"/>
      <c r="K73" s="2420"/>
    </row>
    <row r="74" spans="3:11" ht="63.75" customHeight="1" x14ac:dyDescent="0.2">
      <c r="C74" s="413" t="s">
        <v>2039</v>
      </c>
      <c r="D74" s="2424" t="s">
        <v>2200</v>
      </c>
      <c r="E74" s="2425"/>
      <c r="F74" s="579" t="s">
        <v>2201</v>
      </c>
      <c r="G74" s="579" t="s">
        <v>2202</v>
      </c>
      <c r="H74" s="579" t="s">
        <v>2203</v>
      </c>
      <c r="I74" s="579" t="s">
        <v>2204</v>
      </c>
      <c r="J74" s="579" t="s">
        <v>2205</v>
      </c>
      <c r="K74" s="579" t="s">
        <v>2206</v>
      </c>
    </row>
    <row r="75" spans="3:11" ht="39.75" customHeight="1" x14ac:dyDescent="0.2">
      <c r="C75" s="2413" t="s">
        <v>2047</v>
      </c>
      <c r="D75" s="2414"/>
      <c r="E75" s="580">
        <v>40</v>
      </c>
      <c r="F75" s="579" t="s">
        <v>2048</v>
      </c>
      <c r="G75" s="2415" t="s">
        <v>2207</v>
      </c>
      <c r="H75" s="2416"/>
      <c r="I75" s="2416"/>
      <c r="J75" s="2416"/>
      <c r="K75" s="2417"/>
    </row>
    <row r="76" spans="3:11" ht="76.5" customHeight="1" x14ac:dyDescent="0.2">
      <c r="C76" s="413" t="s">
        <v>2050</v>
      </c>
      <c r="D76" s="2424" t="s">
        <v>2208</v>
      </c>
      <c r="E76" s="2425"/>
      <c r="F76" s="579" t="s">
        <v>2209</v>
      </c>
      <c r="G76" s="579" t="s">
        <v>2210</v>
      </c>
      <c r="H76" s="579" t="s">
        <v>2211</v>
      </c>
      <c r="I76" s="579" t="s">
        <v>2212</v>
      </c>
      <c r="J76" s="579" t="s">
        <v>2213</v>
      </c>
      <c r="K76" s="579" t="s">
        <v>2214</v>
      </c>
    </row>
    <row r="77" spans="3:11" ht="42.75" customHeight="1" x14ac:dyDescent="0.2">
      <c r="C77" s="2413" t="s">
        <v>2047</v>
      </c>
      <c r="D77" s="2414"/>
      <c r="E77" s="580">
        <v>60</v>
      </c>
      <c r="F77" s="579" t="s">
        <v>2048</v>
      </c>
      <c r="G77" s="2415" t="s">
        <v>2215</v>
      </c>
      <c r="H77" s="2416"/>
      <c r="I77" s="2416"/>
      <c r="J77" s="2416"/>
      <c r="K77" s="2417"/>
    </row>
    <row r="78" spans="3:11" ht="95.25" customHeight="1" x14ac:dyDescent="0.2">
      <c r="C78" s="413" t="s">
        <v>2058</v>
      </c>
      <c r="D78" s="2424" t="s">
        <v>2216</v>
      </c>
      <c r="E78" s="2425"/>
      <c r="F78" s="579" t="s">
        <v>2209</v>
      </c>
      <c r="G78" s="579" t="s">
        <v>2210</v>
      </c>
      <c r="H78" s="579" t="s">
        <v>2217</v>
      </c>
      <c r="I78" s="579" t="s">
        <v>2218</v>
      </c>
      <c r="J78" s="579" t="s">
        <v>2219</v>
      </c>
      <c r="K78" s="579" t="s">
        <v>2220</v>
      </c>
    </row>
    <row r="79" spans="3:11" ht="42.75" customHeight="1" x14ac:dyDescent="0.2">
      <c r="C79" s="2413" t="s">
        <v>2047</v>
      </c>
      <c r="D79" s="2414"/>
      <c r="E79" s="580">
        <v>30</v>
      </c>
      <c r="F79" s="579" t="s">
        <v>2048</v>
      </c>
      <c r="G79" s="2415" t="s">
        <v>2221</v>
      </c>
      <c r="H79" s="2416"/>
      <c r="I79" s="2416"/>
      <c r="J79" s="2416"/>
      <c r="K79" s="2417"/>
    </row>
    <row r="80" spans="3:11" ht="151.5" customHeight="1" x14ac:dyDescent="0.2">
      <c r="C80" s="413" t="s">
        <v>2089</v>
      </c>
      <c r="D80" s="2424" t="s">
        <v>2222</v>
      </c>
      <c r="E80" s="2425"/>
      <c r="F80" s="579" t="s">
        <v>2209</v>
      </c>
      <c r="G80" s="579" t="s">
        <v>2210</v>
      </c>
      <c r="H80" s="579" t="s">
        <v>2223</v>
      </c>
      <c r="I80" s="579" t="s">
        <v>2224</v>
      </c>
      <c r="J80" s="579" t="s">
        <v>2225</v>
      </c>
      <c r="K80" s="579" t="s">
        <v>2226</v>
      </c>
    </row>
    <row r="81" spans="3:11" ht="24" customHeight="1" x14ac:dyDescent="0.2">
      <c r="C81" s="2413" t="s">
        <v>2047</v>
      </c>
      <c r="D81" s="2414"/>
      <c r="E81" s="580">
        <v>80</v>
      </c>
      <c r="F81" s="579" t="s">
        <v>2048</v>
      </c>
      <c r="G81" s="2415" t="s">
        <v>2227</v>
      </c>
      <c r="H81" s="2416"/>
      <c r="I81" s="2416"/>
      <c r="J81" s="2416"/>
      <c r="K81" s="2417"/>
    </row>
    <row r="82" spans="3:11" ht="76.5" customHeight="1" x14ac:dyDescent="0.2">
      <c r="C82" s="413" t="s">
        <v>2134</v>
      </c>
      <c r="D82" s="2424" t="s">
        <v>2228</v>
      </c>
      <c r="E82" s="2425"/>
      <c r="F82" s="579" t="s">
        <v>2209</v>
      </c>
      <c r="G82" s="579" t="s">
        <v>2210</v>
      </c>
      <c r="H82" s="579" t="s">
        <v>2229</v>
      </c>
      <c r="I82" s="579" t="s">
        <v>2230</v>
      </c>
      <c r="J82" s="579" t="s">
        <v>2231</v>
      </c>
      <c r="K82" s="579" t="s">
        <v>2232</v>
      </c>
    </row>
    <row r="83" spans="3:11" ht="33.75" customHeight="1" x14ac:dyDescent="0.2">
      <c r="C83" s="2413" t="s">
        <v>2047</v>
      </c>
      <c r="D83" s="2414"/>
      <c r="E83" s="580">
        <v>80</v>
      </c>
      <c r="F83" s="579" t="s">
        <v>2048</v>
      </c>
      <c r="G83" s="2415" t="s">
        <v>2233</v>
      </c>
      <c r="H83" s="2416"/>
      <c r="I83" s="2416"/>
      <c r="J83" s="2416"/>
      <c r="K83" s="2417"/>
    </row>
    <row r="84" spans="3:11" ht="12.75" customHeight="1" x14ac:dyDescent="0.2">
      <c r="C84" s="2418" t="s">
        <v>2234</v>
      </c>
      <c r="D84" s="2419"/>
      <c r="E84" s="2419"/>
      <c r="F84" s="2419"/>
      <c r="G84" s="2419"/>
      <c r="H84" s="2419"/>
      <c r="I84" s="2419"/>
      <c r="J84" s="2419"/>
      <c r="K84" s="2420"/>
    </row>
    <row r="85" spans="3:11" ht="131.25" customHeight="1" x14ac:dyDescent="0.2">
      <c r="C85" s="413" t="s">
        <v>2039</v>
      </c>
      <c r="D85" s="2424" t="s">
        <v>2235</v>
      </c>
      <c r="E85" s="2425"/>
      <c r="F85" s="579" t="s">
        <v>2236</v>
      </c>
      <c r="G85" s="579" t="s">
        <v>2237</v>
      </c>
      <c r="H85" s="579" t="s">
        <v>2238</v>
      </c>
      <c r="I85" s="579" t="s">
        <v>2239</v>
      </c>
      <c r="J85" s="579" t="s">
        <v>2240</v>
      </c>
      <c r="K85" s="579" t="s">
        <v>2241</v>
      </c>
    </row>
    <row r="86" spans="3:11" ht="32.25" customHeight="1" x14ac:dyDescent="0.2">
      <c r="C86" s="2413" t="s">
        <v>2047</v>
      </c>
      <c r="D86" s="2414"/>
      <c r="E86" s="580">
        <v>40</v>
      </c>
      <c r="F86" s="579" t="s">
        <v>2048</v>
      </c>
      <c r="G86" s="2415" t="s">
        <v>2242</v>
      </c>
      <c r="H86" s="2416"/>
      <c r="I86" s="2416"/>
      <c r="J86" s="2416"/>
      <c r="K86" s="2417"/>
    </row>
    <row r="87" spans="3:11" ht="131.25" customHeight="1" x14ac:dyDescent="0.2">
      <c r="C87" s="413" t="s">
        <v>2050</v>
      </c>
      <c r="D87" s="2424" t="s">
        <v>2243</v>
      </c>
      <c r="E87" s="2425"/>
      <c r="F87" s="579" t="s">
        <v>2244</v>
      </c>
      <c r="G87" s="579" t="s">
        <v>2245</v>
      </c>
      <c r="H87" s="579" t="s">
        <v>2246</v>
      </c>
      <c r="I87" s="579" t="s">
        <v>2247</v>
      </c>
      <c r="J87" s="579" t="s">
        <v>2248</v>
      </c>
      <c r="K87" s="579" t="s">
        <v>2249</v>
      </c>
    </row>
    <row r="88" spans="3:11" ht="23.25" customHeight="1" x14ac:dyDescent="0.2">
      <c r="C88" s="2413" t="s">
        <v>2047</v>
      </c>
      <c r="D88" s="2414"/>
      <c r="E88" s="580">
        <v>60</v>
      </c>
      <c r="F88" s="579" t="s">
        <v>2048</v>
      </c>
      <c r="G88" s="2415" t="s">
        <v>2250</v>
      </c>
      <c r="H88" s="2416"/>
      <c r="I88" s="2416"/>
      <c r="J88" s="2416"/>
      <c r="K88" s="2417"/>
    </row>
    <row r="89" spans="3:11" ht="97.5" customHeight="1" x14ac:dyDescent="0.2">
      <c r="C89" s="413" t="s">
        <v>2058</v>
      </c>
      <c r="D89" s="2424" t="s">
        <v>2251</v>
      </c>
      <c r="E89" s="2425"/>
      <c r="F89" s="579" t="s">
        <v>2252</v>
      </c>
      <c r="G89" s="579" t="s">
        <v>2253</v>
      </c>
      <c r="H89" s="579" t="s">
        <v>2254</v>
      </c>
      <c r="I89" s="579" t="s">
        <v>2255</v>
      </c>
      <c r="J89" s="579" t="s">
        <v>2256</v>
      </c>
      <c r="K89" s="579" t="s">
        <v>2257</v>
      </c>
    </row>
    <row r="90" spans="3:11" ht="59.25" customHeight="1" x14ac:dyDescent="0.2">
      <c r="C90" s="2413" t="s">
        <v>2047</v>
      </c>
      <c r="D90" s="2414"/>
      <c r="E90" s="580">
        <v>70</v>
      </c>
      <c r="F90" s="579" t="s">
        <v>2048</v>
      </c>
      <c r="G90" s="2415" t="s">
        <v>2258</v>
      </c>
      <c r="H90" s="2416"/>
      <c r="I90" s="2416"/>
      <c r="J90" s="2416"/>
      <c r="K90" s="2417"/>
    </row>
    <row r="91" spans="3:11" ht="70.5" customHeight="1" x14ac:dyDescent="0.2">
      <c r="C91" s="413" t="s">
        <v>2089</v>
      </c>
      <c r="D91" s="2413" t="s">
        <v>2259</v>
      </c>
      <c r="E91" s="2414"/>
      <c r="F91" s="579" t="s">
        <v>2252</v>
      </c>
      <c r="G91" s="579" t="s">
        <v>2260</v>
      </c>
      <c r="H91" s="579" t="s">
        <v>2261</v>
      </c>
      <c r="I91" s="579" t="s">
        <v>2262</v>
      </c>
      <c r="J91" s="582" t="s">
        <v>2263</v>
      </c>
      <c r="K91" s="579" t="s">
        <v>2264</v>
      </c>
    </row>
    <row r="92" spans="3:11" ht="12.75" customHeight="1" x14ac:dyDescent="0.2">
      <c r="C92" s="2413" t="s">
        <v>2047</v>
      </c>
      <c r="D92" s="2414"/>
      <c r="E92" s="580">
        <v>0</v>
      </c>
      <c r="F92" s="579" t="s">
        <v>2048</v>
      </c>
      <c r="G92" s="2415"/>
      <c r="H92" s="2416"/>
      <c r="I92" s="2416"/>
      <c r="J92" s="2416"/>
      <c r="K92" s="2417"/>
    </row>
    <row r="93" spans="3:11" ht="12.75" customHeight="1" x14ac:dyDescent="0.2">
      <c r="C93" s="2418" t="s">
        <v>2265</v>
      </c>
      <c r="D93" s="2419"/>
      <c r="E93" s="2419"/>
      <c r="F93" s="2420"/>
      <c r="G93" s="580">
        <v>50</v>
      </c>
      <c r="H93" s="2421" t="s">
        <v>2266</v>
      </c>
      <c r="I93" s="2422"/>
      <c r="J93" s="2422"/>
      <c r="K93" s="2423"/>
    </row>
    <row r="94" spans="3:11" ht="15" x14ac:dyDescent="0.25">
      <c r="C94" s="902"/>
      <c r="D94" s="902"/>
      <c r="E94" s="902"/>
      <c r="F94" s="902"/>
      <c r="G94" s="902"/>
      <c r="H94" s="902"/>
      <c r="I94" s="902"/>
      <c r="J94" s="902"/>
      <c r="K94" s="902"/>
    </row>
    <row r="95" spans="3:11" ht="12.75" customHeight="1" x14ac:dyDescent="0.2">
      <c r="C95" s="2426" t="s">
        <v>2267</v>
      </c>
      <c r="D95" s="2427"/>
      <c r="E95" s="2427"/>
      <c r="F95" s="2427"/>
      <c r="G95" s="2427"/>
      <c r="H95" s="2427"/>
      <c r="I95" s="2427"/>
      <c r="J95" s="2427"/>
      <c r="K95" s="2428"/>
    </row>
    <row r="96" spans="3:11" ht="12.75" customHeight="1" x14ac:dyDescent="0.2">
      <c r="C96" s="578"/>
      <c r="D96" s="578"/>
      <c r="E96" s="578"/>
      <c r="F96" s="2429" t="s">
        <v>2031</v>
      </c>
      <c r="G96" s="2430"/>
      <c r="H96" s="2430"/>
      <c r="I96" s="2430"/>
      <c r="J96" s="2430"/>
      <c r="K96" s="2431"/>
    </row>
    <row r="97" spans="3:11" ht="12.75" x14ac:dyDescent="0.2">
      <c r="C97" s="575"/>
      <c r="D97" s="575"/>
      <c r="E97" s="575"/>
      <c r="F97" s="576" t="s">
        <v>2032</v>
      </c>
      <c r="G97" s="576" t="s">
        <v>2033</v>
      </c>
      <c r="H97" s="576" t="s">
        <v>2099</v>
      </c>
      <c r="I97" s="576" t="s">
        <v>2100</v>
      </c>
      <c r="J97" s="576" t="s">
        <v>2036</v>
      </c>
      <c r="K97" s="576" t="s">
        <v>2037</v>
      </c>
    </row>
    <row r="98" spans="3:11" ht="12.75" customHeight="1" x14ac:dyDescent="0.2">
      <c r="C98" s="2418" t="s">
        <v>2268</v>
      </c>
      <c r="D98" s="2419"/>
      <c r="E98" s="2419"/>
      <c r="F98" s="2419"/>
      <c r="G98" s="2419"/>
      <c r="H98" s="2419"/>
      <c r="I98" s="2419"/>
      <c r="J98" s="2419"/>
      <c r="K98" s="2420"/>
    </row>
    <row r="99" spans="3:11" ht="76.5" customHeight="1" x14ac:dyDescent="0.2">
      <c r="C99" s="413" t="s">
        <v>2039</v>
      </c>
      <c r="D99" s="2413" t="s">
        <v>2269</v>
      </c>
      <c r="E99" s="2414"/>
      <c r="F99" s="579" t="s">
        <v>2270</v>
      </c>
      <c r="G99" s="579" t="s">
        <v>2271</v>
      </c>
      <c r="H99" s="579" t="s">
        <v>2272</v>
      </c>
      <c r="I99" s="579" t="s">
        <v>2273</v>
      </c>
      <c r="J99" s="579" t="s">
        <v>2274</v>
      </c>
      <c r="K99" s="579" t="s">
        <v>2275</v>
      </c>
    </row>
    <row r="100" spans="3:11" ht="44.25" customHeight="1" x14ac:dyDescent="0.2">
      <c r="C100" s="2413" t="s">
        <v>2047</v>
      </c>
      <c r="D100" s="2414"/>
      <c r="E100" s="580">
        <v>90</v>
      </c>
      <c r="F100" s="579" t="s">
        <v>2048</v>
      </c>
      <c r="G100" s="2415" t="s">
        <v>2276</v>
      </c>
      <c r="H100" s="2416"/>
      <c r="I100" s="2416"/>
      <c r="J100" s="2416"/>
      <c r="K100" s="2417"/>
    </row>
    <row r="101" spans="3:11" ht="63.75" customHeight="1" x14ac:dyDescent="0.2">
      <c r="C101" s="413" t="s">
        <v>2050</v>
      </c>
      <c r="D101" s="2424" t="s">
        <v>2277</v>
      </c>
      <c r="E101" s="2425"/>
      <c r="F101" s="579" t="s">
        <v>2278</v>
      </c>
      <c r="G101" s="579" t="s">
        <v>2279</v>
      </c>
      <c r="H101" s="579" t="s">
        <v>2280</v>
      </c>
      <c r="I101" s="579" t="s">
        <v>2281</v>
      </c>
      <c r="J101" s="579" t="s">
        <v>2282</v>
      </c>
      <c r="K101" s="579" t="s">
        <v>2283</v>
      </c>
    </row>
    <row r="102" spans="3:11" ht="12.75" customHeight="1" x14ac:dyDescent="0.2">
      <c r="C102" s="2413" t="s">
        <v>2047</v>
      </c>
      <c r="D102" s="2414"/>
      <c r="E102" s="580">
        <v>60</v>
      </c>
      <c r="F102" s="579" t="s">
        <v>2048</v>
      </c>
      <c r="G102" s="2415" t="s">
        <v>2284</v>
      </c>
      <c r="H102" s="2416"/>
      <c r="I102" s="2416"/>
      <c r="J102" s="2416"/>
      <c r="K102" s="2417"/>
    </row>
    <row r="103" spans="3:11" ht="12.75" customHeight="1" x14ac:dyDescent="0.2">
      <c r="C103" s="2418" t="s">
        <v>2285</v>
      </c>
      <c r="D103" s="2419"/>
      <c r="E103" s="2419"/>
      <c r="F103" s="2419"/>
      <c r="G103" s="2419"/>
      <c r="H103" s="2419"/>
      <c r="I103" s="2419"/>
      <c r="J103" s="2419"/>
      <c r="K103" s="2420"/>
    </row>
    <row r="104" spans="3:11" ht="76.5" customHeight="1" x14ac:dyDescent="0.2">
      <c r="C104" s="413" t="s">
        <v>2039</v>
      </c>
      <c r="D104" s="2413" t="s">
        <v>2286</v>
      </c>
      <c r="E104" s="2414"/>
      <c r="F104" s="579" t="s">
        <v>2287</v>
      </c>
      <c r="G104" s="579" t="s">
        <v>2271</v>
      </c>
      <c r="H104" s="579" t="s">
        <v>2288</v>
      </c>
      <c r="I104" s="579" t="s">
        <v>2273</v>
      </c>
      <c r="J104" s="579" t="s">
        <v>2289</v>
      </c>
      <c r="K104" s="579" t="s">
        <v>2290</v>
      </c>
    </row>
    <row r="105" spans="3:11" ht="12.75" customHeight="1" x14ac:dyDescent="0.2">
      <c r="C105" s="2413" t="s">
        <v>2047</v>
      </c>
      <c r="D105" s="2414"/>
      <c r="E105" s="580">
        <v>20</v>
      </c>
      <c r="F105" s="579" t="s">
        <v>2048</v>
      </c>
      <c r="G105" s="2415" t="s">
        <v>2284</v>
      </c>
      <c r="H105" s="2416"/>
      <c r="I105" s="2416"/>
      <c r="J105" s="2416"/>
      <c r="K105" s="2417"/>
    </row>
    <row r="106" spans="3:11" ht="63.75" customHeight="1" x14ac:dyDescent="0.2">
      <c r="C106" s="413" t="s">
        <v>2050</v>
      </c>
      <c r="D106" s="2424" t="s">
        <v>2291</v>
      </c>
      <c r="E106" s="2425"/>
      <c r="F106" s="579" t="s">
        <v>2292</v>
      </c>
      <c r="G106" s="579" t="s">
        <v>2293</v>
      </c>
      <c r="H106" s="579" t="s">
        <v>2294</v>
      </c>
      <c r="I106" s="579" t="s">
        <v>2295</v>
      </c>
      <c r="J106" s="579" t="s">
        <v>2296</v>
      </c>
      <c r="K106" s="579" t="s">
        <v>2297</v>
      </c>
    </row>
    <row r="107" spans="3:11" ht="12.75" customHeight="1" x14ac:dyDescent="0.2">
      <c r="C107" s="2413" t="s">
        <v>2047</v>
      </c>
      <c r="D107" s="2414"/>
      <c r="E107" s="580">
        <v>70</v>
      </c>
      <c r="F107" s="579" t="s">
        <v>2048</v>
      </c>
      <c r="G107" s="2415" t="s">
        <v>2298</v>
      </c>
      <c r="H107" s="2416"/>
      <c r="I107" s="2416"/>
      <c r="J107" s="2416"/>
      <c r="K107" s="2417"/>
    </row>
    <row r="108" spans="3:11" ht="76.5" customHeight="1" x14ac:dyDescent="0.2">
      <c r="C108" s="413" t="s">
        <v>2058</v>
      </c>
      <c r="D108" s="2413" t="s">
        <v>2299</v>
      </c>
      <c r="E108" s="2414"/>
      <c r="F108" s="579" t="s">
        <v>2300</v>
      </c>
      <c r="G108" s="579" t="s">
        <v>2301</v>
      </c>
      <c r="H108" s="579" t="s">
        <v>2302</v>
      </c>
      <c r="I108" s="579" t="s">
        <v>2303</v>
      </c>
      <c r="J108" s="579" t="s">
        <v>2304</v>
      </c>
      <c r="K108" s="579" t="s">
        <v>2305</v>
      </c>
    </row>
    <row r="109" spans="3:11" ht="12.75" customHeight="1" x14ac:dyDescent="0.2">
      <c r="C109" s="2413" t="s">
        <v>2047</v>
      </c>
      <c r="D109" s="2414"/>
      <c r="E109" s="580">
        <v>0</v>
      </c>
      <c r="F109" s="579" t="s">
        <v>2048</v>
      </c>
      <c r="G109" s="2415" t="s">
        <v>2306</v>
      </c>
      <c r="H109" s="2416"/>
      <c r="I109" s="2416"/>
      <c r="J109" s="2416"/>
      <c r="K109" s="2417"/>
    </row>
    <row r="110" spans="3:11" ht="12.75" customHeight="1" x14ac:dyDescent="0.2">
      <c r="C110" s="2418" t="s">
        <v>2307</v>
      </c>
      <c r="D110" s="2419"/>
      <c r="E110" s="2419"/>
      <c r="F110" s="2420"/>
      <c r="G110" s="580">
        <v>50</v>
      </c>
      <c r="H110" s="2421" t="s">
        <v>2266</v>
      </c>
      <c r="I110" s="2422"/>
      <c r="J110" s="2422"/>
      <c r="K110" s="2423"/>
    </row>
    <row r="111" spans="3:11" ht="15" x14ac:dyDescent="0.25">
      <c r="C111" s="902"/>
      <c r="D111" s="902"/>
      <c r="E111" s="902"/>
      <c r="F111" s="902"/>
      <c r="G111" s="902"/>
      <c r="H111" s="902"/>
      <c r="I111" s="902"/>
      <c r="J111" s="902"/>
      <c r="K111" s="902"/>
    </row>
    <row r="112" spans="3:11" ht="15" x14ac:dyDescent="0.25">
      <c r="C112" s="583" t="s">
        <v>2308</v>
      </c>
      <c r="D112" s="902"/>
      <c r="E112" s="902"/>
      <c r="F112" s="902"/>
      <c r="G112" s="902"/>
      <c r="H112" s="902"/>
      <c r="I112" s="902"/>
      <c r="J112" s="902"/>
      <c r="K112" s="902"/>
    </row>
    <row r="113" spans="3:11" ht="15" x14ac:dyDescent="0.25">
      <c r="C113" s="583" t="s">
        <v>2309</v>
      </c>
      <c r="D113" s="902"/>
      <c r="E113" s="902"/>
      <c r="F113" s="902"/>
      <c r="G113" s="902"/>
      <c r="H113" s="902"/>
      <c r="I113" s="902"/>
      <c r="J113" s="902"/>
      <c r="K113" s="902"/>
    </row>
    <row r="114" spans="3:11" ht="15" x14ac:dyDescent="0.25">
      <c r="C114" s="583" t="s">
        <v>2310</v>
      </c>
      <c r="D114" s="902"/>
      <c r="E114" s="902"/>
      <c r="F114" s="902"/>
      <c r="G114" s="902"/>
      <c r="H114" s="902"/>
      <c r="I114" s="902"/>
      <c r="J114" s="902"/>
      <c r="K114" s="902"/>
    </row>
    <row r="115" spans="3:11" ht="15" x14ac:dyDescent="0.25">
      <c r="C115" s="583" t="s">
        <v>2311</v>
      </c>
      <c r="D115" s="902"/>
      <c r="E115" s="902"/>
      <c r="F115" s="902"/>
      <c r="G115" s="902"/>
      <c r="H115" s="902"/>
      <c r="I115" s="902"/>
      <c r="J115" s="902"/>
      <c r="K115" s="902"/>
    </row>
    <row r="116" spans="3:11" ht="15" x14ac:dyDescent="0.25">
      <c r="C116" s="583" t="s">
        <v>2312</v>
      </c>
      <c r="D116" s="902"/>
      <c r="E116" s="902"/>
      <c r="F116" s="902"/>
      <c r="G116" s="902"/>
      <c r="H116" s="902"/>
      <c r="I116" s="902"/>
      <c r="J116" s="902"/>
      <c r="K116" s="902"/>
    </row>
    <row r="117" spans="3:11" ht="15" x14ac:dyDescent="0.25">
      <c r="C117" s="583" t="s">
        <v>2313</v>
      </c>
      <c r="D117" s="902"/>
      <c r="E117" s="902"/>
      <c r="F117" s="902"/>
      <c r="G117" s="902"/>
      <c r="H117" s="902"/>
      <c r="I117" s="902"/>
      <c r="J117" s="902"/>
      <c r="K117" s="902"/>
    </row>
    <row r="118" spans="3:11" ht="15" x14ac:dyDescent="0.25">
      <c r="C118" s="583" t="s">
        <v>2314</v>
      </c>
      <c r="D118" s="902"/>
      <c r="E118" s="902"/>
      <c r="F118" s="902"/>
      <c r="G118" s="902"/>
      <c r="H118" s="902"/>
      <c r="I118" s="902"/>
      <c r="J118" s="902"/>
      <c r="K118" s="902"/>
    </row>
    <row r="119" spans="3:11" ht="15" x14ac:dyDescent="0.25">
      <c r="C119" s="583" t="s">
        <v>2315</v>
      </c>
      <c r="D119" s="902"/>
      <c r="E119" s="902"/>
      <c r="F119" s="902"/>
      <c r="G119" s="902"/>
      <c r="H119" s="902"/>
      <c r="I119" s="902"/>
      <c r="J119" s="902"/>
      <c r="K119" s="902"/>
    </row>
    <row r="120" spans="3:11" ht="15" x14ac:dyDescent="0.25">
      <c r="C120" s="583" t="s">
        <v>2316</v>
      </c>
      <c r="D120" s="902"/>
      <c r="E120" s="902"/>
      <c r="F120" s="902"/>
      <c r="G120" s="902"/>
      <c r="H120" s="902"/>
      <c r="I120" s="902"/>
      <c r="J120" s="902"/>
      <c r="K120" s="902"/>
    </row>
    <row r="121" spans="3:11" ht="15" x14ac:dyDescent="0.25">
      <c r="C121" s="583" t="s">
        <v>2317</v>
      </c>
      <c r="D121" s="902"/>
      <c r="E121" s="902"/>
      <c r="F121" s="902"/>
      <c r="G121" s="902"/>
      <c r="H121" s="902"/>
      <c r="I121" s="902"/>
      <c r="J121" s="902"/>
      <c r="K121" s="902"/>
    </row>
    <row r="122" spans="3:11" ht="15" x14ac:dyDescent="0.25">
      <c r="C122" s="583" t="s">
        <v>2318</v>
      </c>
      <c r="D122" s="902"/>
      <c r="E122" s="902"/>
      <c r="F122" s="902"/>
      <c r="G122" s="902"/>
      <c r="H122" s="902"/>
      <c r="I122" s="902"/>
      <c r="J122" s="902"/>
      <c r="K122" s="902"/>
    </row>
    <row r="123" spans="3:11" ht="15" x14ac:dyDescent="0.25">
      <c r="C123" s="583" t="s">
        <v>2319</v>
      </c>
      <c r="D123" s="902"/>
      <c r="E123" s="902"/>
      <c r="F123" s="902"/>
      <c r="G123" s="902"/>
      <c r="H123" s="902"/>
      <c r="I123" s="902"/>
      <c r="J123" s="902"/>
      <c r="K123" s="902"/>
    </row>
    <row r="124" spans="3:11" ht="15" x14ac:dyDescent="0.25">
      <c r="C124" s="583" t="s">
        <v>2320</v>
      </c>
      <c r="D124" s="902"/>
      <c r="E124" s="902"/>
      <c r="F124" s="902"/>
      <c r="G124" s="902"/>
      <c r="H124" s="902"/>
      <c r="I124" s="902"/>
      <c r="J124" s="902"/>
      <c r="K124" s="902"/>
    </row>
    <row r="125" spans="3:11" ht="15" x14ac:dyDescent="0.25">
      <c r="C125" s="583" t="s">
        <v>2321</v>
      </c>
      <c r="D125" s="902"/>
      <c r="E125" s="902"/>
      <c r="F125" s="902"/>
      <c r="G125" s="902"/>
      <c r="H125" s="902"/>
      <c r="I125" s="902"/>
      <c r="J125" s="902"/>
      <c r="K125" s="902"/>
    </row>
    <row r="126" spans="3:11" ht="15" x14ac:dyDescent="0.25">
      <c r="C126" s="583" t="s">
        <v>2322</v>
      </c>
      <c r="D126" s="902"/>
      <c r="E126" s="902"/>
      <c r="F126" s="902"/>
      <c r="G126" s="902"/>
      <c r="H126" s="902"/>
      <c r="I126" s="902"/>
      <c r="J126" s="902"/>
      <c r="K126" s="902"/>
    </row>
    <row r="127" spans="3:11" ht="15" x14ac:dyDescent="0.25">
      <c r="C127" s="584" t="s">
        <v>2323</v>
      </c>
      <c r="D127" s="902"/>
      <c r="E127" s="902"/>
      <c r="F127" s="902"/>
      <c r="G127" s="902"/>
      <c r="H127" s="902"/>
      <c r="I127" s="902"/>
      <c r="J127" s="902"/>
      <c r="K127" s="902"/>
    </row>
    <row r="128" spans="3:11" ht="15" x14ac:dyDescent="0.25">
      <c r="C128" s="584" t="s">
        <v>2324</v>
      </c>
      <c r="D128" s="902"/>
      <c r="E128" s="902"/>
      <c r="F128" s="902"/>
      <c r="G128" s="902"/>
      <c r="H128" s="902"/>
      <c r="I128" s="902"/>
      <c r="J128" s="902"/>
      <c r="K128" s="902"/>
    </row>
    <row r="129" spans="3:11" ht="15" x14ac:dyDescent="0.25">
      <c r="C129" s="583" t="s">
        <v>2325</v>
      </c>
      <c r="D129" s="902"/>
      <c r="E129" s="902"/>
      <c r="F129" s="902"/>
      <c r="G129" s="902"/>
      <c r="H129" s="902"/>
      <c r="I129" s="902"/>
      <c r="J129" s="902"/>
      <c r="K129" s="902"/>
    </row>
    <row r="130" spans="3:11" ht="15" x14ac:dyDescent="0.25">
      <c r="C130" s="583" t="s">
        <v>2326</v>
      </c>
      <c r="D130" s="902"/>
      <c r="E130" s="902"/>
      <c r="F130" s="902"/>
      <c r="G130" s="902"/>
      <c r="H130" s="902"/>
      <c r="I130" s="902"/>
      <c r="J130" s="902"/>
      <c r="K130" s="902"/>
    </row>
    <row r="131" spans="3:11" ht="15" x14ac:dyDescent="0.25">
      <c r="C131" s="583" t="s">
        <v>2327</v>
      </c>
      <c r="D131" s="902"/>
      <c r="E131" s="902"/>
      <c r="F131" s="902"/>
      <c r="G131" s="902"/>
      <c r="H131" s="902"/>
      <c r="I131" s="902"/>
      <c r="J131" s="902"/>
      <c r="K131" s="902"/>
    </row>
    <row r="132" spans="3:11" ht="15" x14ac:dyDescent="0.25">
      <c r="C132" s="583" t="s">
        <v>2328</v>
      </c>
      <c r="D132" s="902"/>
      <c r="E132" s="902"/>
      <c r="F132" s="902"/>
      <c r="G132" s="902"/>
      <c r="H132" s="902"/>
      <c r="I132" s="902"/>
      <c r="J132" s="902"/>
      <c r="K132" s="902"/>
    </row>
    <row r="133" spans="3:11" ht="15" x14ac:dyDescent="0.25">
      <c r="C133" s="583" t="s">
        <v>2329</v>
      </c>
      <c r="D133" s="902"/>
      <c r="E133" s="902"/>
      <c r="F133" s="902"/>
      <c r="G133" s="902"/>
      <c r="H133" s="902"/>
      <c r="I133" s="902"/>
      <c r="J133" s="902"/>
      <c r="K133" s="902"/>
    </row>
    <row r="134" spans="3:11" ht="15" x14ac:dyDescent="0.25">
      <c r="C134" s="583" t="s">
        <v>2330</v>
      </c>
      <c r="D134" s="902"/>
      <c r="E134" s="902"/>
      <c r="F134" s="902"/>
      <c r="G134" s="902"/>
      <c r="H134" s="902"/>
      <c r="I134" s="902"/>
      <c r="J134" s="902"/>
      <c r="K134" s="902"/>
    </row>
    <row r="135" spans="3:11" ht="15" x14ac:dyDescent="0.25">
      <c r="C135" s="583" t="s">
        <v>2331</v>
      </c>
      <c r="D135" s="902"/>
      <c r="E135" s="902"/>
      <c r="F135" s="902"/>
      <c r="G135" s="902"/>
      <c r="H135" s="902"/>
      <c r="I135" s="902"/>
      <c r="J135" s="902"/>
      <c r="K135" s="902"/>
    </row>
    <row r="136" spans="3:11" ht="15" x14ac:dyDescent="0.25">
      <c r="C136" s="583" t="s">
        <v>2332</v>
      </c>
      <c r="D136" s="902"/>
      <c r="E136" s="902"/>
      <c r="F136" s="902"/>
      <c r="G136" s="902"/>
      <c r="H136" s="902"/>
      <c r="I136" s="902"/>
      <c r="J136" s="902"/>
      <c r="K136" s="902"/>
    </row>
    <row r="137" spans="3:11" ht="15" x14ac:dyDescent="0.25">
      <c r="C137" s="583" t="s">
        <v>2333</v>
      </c>
      <c r="D137" s="902"/>
      <c r="E137" s="902"/>
      <c r="F137" s="902"/>
      <c r="G137" s="902"/>
      <c r="H137" s="902"/>
      <c r="I137" s="902"/>
      <c r="J137" s="902"/>
      <c r="K137" s="902"/>
    </row>
    <row r="138" spans="3:11" ht="15" x14ac:dyDescent="0.25">
      <c r="C138" s="583" t="s">
        <v>2334</v>
      </c>
      <c r="D138" s="902"/>
      <c r="E138" s="902"/>
      <c r="F138" s="902"/>
      <c r="G138" s="902"/>
      <c r="H138" s="902"/>
      <c r="I138" s="902"/>
      <c r="J138" s="902"/>
      <c r="K138" s="902"/>
    </row>
    <row r="139" spans="3:11" ht="15" x14ac:dyDescent="0.25">
      <c r="C139" s="583" t="s">
        <v>2335</v>
      </c>
      <c r="D139" s="902"/>
      <c r="E139" s="902"/>
      <c r="F139" s="902"/>
      <c r="G139" s="902"/>
      <c r="H139" s="902"/>
      <c r="I139" s="902"/>
      <c r="J139" s="902"/>
      <c r="K139" s="902"/>
    </row>
    <row r="140" spans="3:11" ht="15" x14ac:dyDescent="0.25">
      <c r="C140" s="583" t="s">
        <v>2336</v>
      </c>
      <c r="D140" s="902"/>
      <c r="E140" s="902"/>
      <c r="F140" s="902"/>
      <c r="G140" s="902"/>
      <c r="H140" s="902"/>
      <c r="I140" s="902"/>
      <c r="J140" s="902"/>
      <c r="K140" s="902"/>
    </row>
    <row r="141" spans="3:11" ht="15" x14ac:dyDescent="0.25">
      <c r="C141" s="583" t="s">
        <v>2337</v>
      </c>
      <c r="D141" s="902"/>
      <c r="E141" s="902"/>
      <c r="F141" s="902"/>
      <c r="G141" s="902"/>
      <c r="H141" s="902"/>
      <c r="I141" s="902"/>
      <c r="J141" s="902"/>
      <c r="K141" s="902"/>
    </row>
    <row r="142" spans="3:11" ht="15" x14ac:dyDescent="0.25">
      <c r="C142" s="583" t="s">
        <v>2338</v>
      </c>
      <c r="D142" s="902"/>
      <c r="E142" s="902"/>
      <c r="F142" s="902"/>
      <c r="G142" s="902"/>
      <c r="H142" s="902"/>
      <c r="I142" s="902"/>
      <c r="J142" s="902"/>
      <c r="K142" s="902"/>
    </row>
    <row r="143" spans="3:11" ht="15" x14ac:dyDescent="0.25">
      <c r="C143" s="583" t="s">
        <v>2339</v>
      </c>
      <c r="D143" s="902"/>
      <c r="E143" s="902"/>
      <c r="F143" s="902"/>
      <c r="G143" s="902"/>
      <c r="H143" s="902"/>
      <c r="I143" s="902"/>
      <c r="J143" s="902"/>
      <c r="K143" s="902"/>
    </row>
    <row r="144" spans="3:11" ht="15" x14ac:dyDescent="0.25">
      <c r="C144" s="583" t="s">
        <v>2340</v>
      </c>
      <c r="D144" s="902"/>
      <c r="E144" s="902"/>
      <c r="F144" s="902"/>
      <c r="G144" s="902"/>
      <c r="H144" s="902"/>
      <c r="I144" s="902"/>
      <c r="J144" s="902"/>
      <c r="K144" s="902"/>
    </row>
  </sheetData>
  <mergeCells count="135">
    <mergeCell ref="A6:B6"/>
    <mergeCell ref="C6:L6"/>
    <mergeCell ref="C9:H9"/>
    <mergeCell ref="C10:H10"/>
    <mergeCell ref="C11:C12"/>
    <mergeCell ref="D11:D12"/>
    <mergeCell ref="E11:H11"/>
    <mergeCell ref="C1:D1"/>
    <mergeCell ref="A3:B3"/>
    <mergeCell ref="C3:L3"/>
    <mergeCell ref="A4:B4"/>
    <mergeCell ref="C4:L4"/>
    <mergeCell ref="A5:B5"/>
    <mergeCell ref="C5:L5"/>
    <mergeCell ref="D24:E24"/>
    <mergeCell ref="C25:D25"/>
    <mergeCell ref="G25:K25"/>
    <mergeCell ref="D26:E26"/>
    <mergeCell ref="C27:D27"/>
    <mergeCell ref="G27:K27"/>
    <mergeCell ref="C18:K18"/>
    <mergeCell ref="F19:K19"/>
    <mergeCell ref="C21:K21"/>
    <mergeCell ref="D22:E22"/>
    <mergeCell ref="C23:D23"/>
    <mergeCell ref="G23:K23"/>
    <mergeCell ref="D33:E33"/>
    <mergeCell ref="C34:D34"/>
    <mergeCell ref="G34:K34"/>
    <mergeCell ref="D35:E35"/>
    <mergeCell ref="C36:D36"/>
    <mergeCell ref="C37:F37"/>
    <mergeCell ref="H37:K37"/>
    <mergeCell ref="C28:K28"/>
    <mergeCell ref="D29:E29"/>
    <mergeCell ref="C30:D30"/>
    <mergeCell ref="D31:E31"/>
    <mergeCell ref="C32:D32"/>
    <mergeCell ref="G32:K32"/>
    <mergeCell ref="D45:E45"/>
    <mergeCell ref="C46:D46"/>
    <mergeCell ref="G46:K46"/>
    <mergeCell ref="D47:E47"/>
    <mergeCell ref="C48:D48"/>
    <mergeCell ref="G48:K48"/>
    <mergeCell ref="C39:K39"/>
    <mergeCell ref="F40:K40"/>
    <mergeCell ref="C42:K42"/>
    <mergeCell ref="D43:E43"/>
    <mergeCell ref="C44:D44"/>
    <mergeCell ref="G44:K44"/>
    <mergeCell ref="D53:E53"/>
    <mergeCell ref="C54:D54"/>
    <mergeCell ref="G54:K54"/>
    <mergeCell ref="C55:K55"/>
    <mergeCell ref="D56:E56"/>
    <mergeCell ref="C57:D57"/>
    <mergeCell ref="G57:K57"/>
    <mergeCell ref="D49:E49"/>
    <mergeCell ref="C50:D50"/>
    <mergeCell ref="G50:K50"/>
    <mergeCell ref="D51:E51"/>
    <mergeCell ref="C52:D52"/>
    <mergeCell ref="G52:K52"/>
    <mergeCell ref="D62:E62"/>
    <mergeCell ref="C63:D63"/>
    <mergeCell ref="G63:K63"/>
    <mergeCell ref="D64:E64"/>
    <mergeCell ref="C65:D65"/>
    <mergeCell ref="G65:K65"/>
    <mergeCell ref="D58:E58"/>
    <mergeCell ref="C59:D59"/>
    <mergeCell ref="G59:K59"/>
    <mergeCell ref="D60:E60"/>
    <mergeCell ref="C61:D61"/>
    <mergeCell ref="G61:K61"/>
    <mergeCell ref="F71:K71"/>
    <mergeCell ref="C73:K73"/>
    <mergeCell ref="D74:E74"/>
    <mergeCell ref="C75:D75"/>
    <mergeCell ref="G75:K75"/>
    <mergeCell ref="D76:E76"/>
    <mergeCell ref="D66:E66"/>
    <mergeCell ref="C67:D67"/>
    <mergeCell ref="G67:K67"/>
    <mergeCell ref="C68:F68"/>
    <mergeCell ref="H68:K68"/>
    <mergeCell ref="C70:K70"/>
    <mergeCell ref="C81:D81"/>
    <mergeCell ref="G81:K81"/>
    <mergeCell ref="D82:E82"/>
    <mergeCell ref="C83:D83"/>
    <mergeCell ref="G83:K83"/>
    <mergeCell ref="C84:K84"/>
    <mergeCell ref="C77:D77"/>
    <mergeCell ref="G77:K77"/>
    <mergeCell ref="D78:E78"/>
    <mergeCell ref="C79:D79"/>
    <mergeCell ref="G79:K79"/>
    <mergeCell ref="D80:E80"/>
    <mergeCell ref="D89:E89"/>
    <mergeCell ref="C90:D90"/>
    <mergeCell ref="G90:K90"/>
    <mergeCell ref="D91:E91"/>
    <mergeCell ref="C92:D92"/>
    <mergeCell ref="G92:K92"/>
    <mergeCell ref="D85:E85"/>
    <mergeCell ref="C86:D86"/>
    <mergeCell ref="G86:K86"/>
    <mergeCell ref="D87:E87"/>
    <mergeCell ref="C88:D88"/>
    <mergeCell ref="G88:K88"/>
    <mergeCell ref="C100:D100"/>
    <mergeCell ref="G100:K100"/>
    <mergeCell ref="D101:E101"/>
    <mergeCell ref="C102:D102"/>
    <mergeCell ref="G102:K102"/>
    <mergeCell ref="C103:K103"/>
    <mergeCell ref="C93:F93"/>
    <mergeCell ref="H93:K93"/>
    <mergeCell ref="C95:K95"/>
    <mergeCell ref="F96:K96"/>
    <mergeCell ref="C98:K98"/>
    <mergeCell ref="D99:E99"/>
    <mergeCell ref="D108:E108"/>
    <mergeCell ref="C109:D109"/>
    <mergeCell ref="G109:K109"/>
    <mergeCell ref="C110:F110"/>
    <mergeCell ref="H110:K110"/>
    <mergeCell ref="D104:E104"/>
    <mergeCell ref="C105:D105"/>
    <mergeCell ref="G105:K105"/>
    <mergeCell ref="D106:E106"/>
    <mergeCell ref="C107:D107"/>
    <mergeCell ref="G107:K107"/>
  </mergeCells>
  <hyperlinks>
    <hyperlink ref="A1" location="'ODS 6.'!A1" display="REGRESAR"/>
    <hyperlink ref="C1" location="'Metadato 6.5.1'!A1" display="VER METADATO"/>
    <hyperlink ref="C144" location="_ftnref6" display="_ftnref6"/>
    <hyperlink ref="C143" location="_ftnref5" display="_ftnref5"/>
    <hyperlink ref="C142" location="_ftnref4" display="_ftnref4"/>
    <hyperlink ref="C141" location="_ftnref3" display="_ftnref3"/>
    <hyperlink ref="C140" location="_ftnref2" display="_ftnref2"/>
    <hyperlink ref="C139" location="_ftnref1" display="_ftnref1"/>
    <hyperlink ref="D106" location="_ftn4" display="_ftn4"/>
    <hyperlink ref="D101" location="_ftn3" display="_ftn3"/>
    <hyperlink ref="C138" location="_ftnref9" display="_ftnref9"/>
    <hyperlink ref="C137" location="_ftnref8" display="_ftnref8"/>
    <hyperlink ref="C136" location="_ftnref7" display="_ftnref7"/>
    <hyperlink ref="C135" location="_ftnref6" display="_ftnref6"/>
    <hyperlink ref="C134" location="_ftnref5" display="_ftnref5"/>
    <hyperlink ref="C133" location="_ftnref4" display="_ftnref4"/>
    <hyperlink ref="C132" location="_ftnref3" display="_ftnref3"/>
    <hyperlink ref="C131" location="_ftnref2" display="_ftnref2"/>
    <hyperlink ref="C130" location="_ftnref1" display="_ftnref1"/>
    <hyperlink ref="J91" location="_ftn9" display="_ftn9"/>
    <hyperlink ref="D89" location="_ftn8" display="_ftn8"/>
    <hyperlink ref="D87" location="_ftn7" display="_ftn7"/>
    <hyperlink ref="D85" location="_ftn6" display="_ftn6"/>
    <hyperlink ref="D82" location="_ftn5" display="_ftn5"/>
    <hyperlink ref="D80" location="_ftn4" display="_ftn4"/>
    <hyperlink ref="D78" location="_ftn3" display="_ftn3"/>
    <hyperlink ref="D76" location="_ftn2" display="_ftn2"/>
    <hyperlink ref="D74" location="_ftn1" display="_ftn1"/>
    <hyperlink ref="C129" location="_ftnref14" display="_ftnref14"/>
    <hyperlink ref="C126" location="_ftnref11" display="_ftnref11"/>
    <hyperlink ref="C125" location="_ftnref10" display="_ftnref10"/>
    <hyperlink ref="C124" location="_ftnref9" display="_ftnref9"/>
    <hyperlink ref="C123" location="_ftnref8" display="_ftnref8"/>
    <hyperlink ref="C122" location="_ftnref7" display="_ftnref7"/>
    <hyperlink ref="C121" r:id="rId1" display="http://unesdoc.unesco.org/images/0023/002345/234514E.pdf"/>
    <hyperlink ref="C120" location="_ftnref6" display="_ftnref6"/>
    <hyperlink ref="C119" location="_ftnref5" display="_ftnref5"/>
    <hyperlink ref="C118" location="_ftnref4" display="_ftnref4"/>
    <hyperlink ref="C117" location="_ftnref3" display="_ftnref3"/>
    <hyperlink ref="C116" location="_ftnref2" display="_ftnref2"/>
    <hyperlink ref="C115" location="_ftnref1" display="_ftnref1"/>
    <hyperlink ref="D64" location="_ftn14" display="_ftn14"/>
    <hyperlink ref="D62" location="_ftn13" display="_ftn13"/>
    <hyperlink ref="D60" location="_ftn12" display="_ftn12"/>
    <hyperlink ref="D53" location="_ftn7" display="_ftn7"/>
    <hyperlink ref="D51" location="_ftn6" display="_ftn6"/>
    <hyperlink ref="D49" location="_ftn5" display="_ftn5"/>
    <hyperlink ref="D47" location="_ftn4" display="_ftn4"/>
    <hyperlink ref="D45" location="_ftn3" display="_ftn3"/>
    <hyperlink ref="C114" location="_ftnref3" display="_ftnref3"/>
    <hyperlink ref="C113" location="_ftnref2" display="_ftnref2"/>
    <hyperlink ref="C112" location="_ftnref1" display="_ftnref1"/>
    <hyperlink ref="D33" location="_ftn3" display="_ftn3"/>
    <hyperlink ref="D31" location="_ftn2" display="_ftn2"/>
    <hyperlink ref="D29" location="_ftn1" display="_ftn1"/>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6">
    <tabColor theme="0" tint="-0.499984740745262"/>
  </sheetPr>
  <dimension ref="A1:F37"/>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1.42578125" style="45" customWidth="1"/>
    <col min="4" max="4" width="85.7109375" style="45" customWidth="1"/>
    <col min="5" max="5" width="11.42578125" style="45"/>
    <col min="6" max="6" width="7.140625" style="45" customWidth="1"/>
    <col min="7" max="7" width="5.42578125" style="45" customWidth="1"/>
    <col min="8" max="8" width="13.7109375" style="45" customWidth="1"/>
    <col min="9" max="9" width="11.42578125" style="45"/>
    <col min="10" max="10" width="23.85546875" style="45" customWidth="1"/>
    <col min="11" max="11" width="25.85546875" style="45" customWidth="1"/>
    <col min="12" max="13" width="23.85546875" style="45" customWidth="1"/>
    <col min="14" max="14" width="22.5703125" style="45" customWidth="1"/>
    <col min="15" max="15" width="23.85546875" style="45" customWidth="1"/>
    <col min="16"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0" x14ac:dyDescent="0.25">
      <c r="A4" s="48"/>
      <c r="B4" s="2082" t="s">
        <v>856</v>
      </c>
      <c r="C4" s="2082"/>
      <c r="D4" s="910" t="s">
        <v>33</v>
      </c>
    </row>
    <row r="5" spans="1:6" ht="30" x14ac:dyDescent="0.25">
      <c r="B5" s="2082" t="s">
        <v>769</v>
      </c>
      <c r="C5" s="2082"/>
      <c r="D5" s="910" t="s">
        <v>183</v>
      </c>
    </row>
    <row r="6" spans="1:6" ht="15" x14ac:dyDescent="0.25">
      <c r="B6" s="2082" t="s">
        <v>770</v>
      </c>
      <c r="C6" s="2082"/>
      <c r="D6" s="911" t="s">
        <v>289</v>
      </c>
    </row>
    <row r="7" spans="1:6" ht="15" customHeight="1" x14ac:dyDescent="0.25">
      <c r="B7" s="2083" t="s">
        <v>771</v>
      </c>
      <c r="C7" s="2083"/>
      <c r="D7" s="321" t="s">
        <v>290</v>
      </c>
    </row>
    <row r="8" spans="1:6" ht="15" customHeight="1" x14ac:dyDescent="0.25">
      <c r="B8" s="2083" t="s">
        <v>4617</v>
      </c>
      <c r="C8" s="2083"/>
      <c r="D8" s="1292" t="s">
        <v>4702</v>
      </c>
    </row>
    <row r="9" spans="1:6" ht="15" x14ac:dyDescent="0.25">
      <c r="B9" s="913"/>
      <c r="C9" s="913"/>
      <c r="D9" s="913"/>
    </row>
    <row r="10" spans="1:6" ht="23.25" customHeight="1" x14ac:dyDescent="0.25">
      <c r="B10" s="2081" t="s">
        <v>772</v>
      </c>
      <c r="C10" s="2081"/>
      <c r="D10" s="2081"/>
    </row>
    <row r="11" spans="1:6" ht="15" x14ac:dyDescent="0.25">
      <c r="B11" s="2093" t="s">
        <v>773</v>
      </c>
      <c r="C11" s="2094"/>
      <c r="D11" s="910" t="s">
        <v>1421</v>
      </c>
    </row>
    <row r="12" spans="1:6" ht="19.5" customHeight="1" x14ac:dyDescent="0.25">
      <c r="B12" s="2095" t="s">
        <v>775</v>
      </c>
      <c r="C12" s="2095"/>
      <c r="D12" s="469" t="s">
        <v>2020</v>
      </c>
    </row>
    <row r="13" spans="1:6" ht="15" x14ac:dyDescent="0.25">
      <c r="B13" s="2082" t="s">
        <v>776</v>
      </c>
      <c r="C13" s="2082"/>
      <c r="D13" s="915" t="s">
        <v>1732</v>
      </c>
    </row>
    <row r="14" spans="1:6" ht="15" x14ac:dyDescent="0.25">
      <c r="B14" s="2082" t="s">
        <v>777</v>
      </c>
      <c r="C14" s="2096"/>
      <c r="D14" s="915" t="s">
        <v>10</v>
      </c>
    </row>
    <row r="15" spans="1:6" ht="375" x14ac:dyDescent="0.25">
      <c r="B15" s="2082" t="s">
        <v>778</v>
      </c>
      <c r="C15" s="2082"/>
      <c r="D15" s="916" t="s">
        <v>2341</v>
      </c>
    </row>
    <row r="16" spans="1:6" ht="249.75" customHeight="1" x14ac:dyDescent="0.25">
      <c r="B16" s="2082" t="s">
        <v>779</v>
      </c>
      <c r="C16" s="2082"/>
      <c r="D16" s="916" t="s">
        <v>2342</v>
      </c>
    </row>
    <row r="17" spans="2:4" ht="15" x14ac:dyDescent="0.25">
      <c r="B17" s="2082" t="s">
        <v>780</v>
      </c>
      <c r="C17" s="2082"/>
      <c r="D17" s="917" t="s">
        <v>2343</v>
      </c>
    </row>
    <row r="18" spans="2:4" ht="15" x14ac:dyDescent="0.25">
      <c r="B18" s="2083" t="s">
        <v>782</v>
      </c>
      <c r="C18" s="2083"/>
      <c r="D18" s="910"/>
    </row>
    <row r="19" spans="2:4" ht="15" customHeight="1" x14ac:dyDescent="0.25">
      <c r="B19" s="2084" t="s">
        <v>783</v>
      </c>
      <c r="C19" s="2085"/>
      <c r="D19" s="917" t="s">
        <v>2344</v>
      </c>
    </row>
    <row r="20" spans="2:4" ht="15" x14ac:dyDescent="0.25">
      <c r="B20" s="2082" t="s">
        <v>784</v>
      </c>
      <c r="C20" s="2082"/>
      <c r="D20" s="916" t="s">
        <v>824</v>
      </c>
    </row>
    <row r="21" spans="2:4" ht="15" x14ac:dyDescent="0.25">
      <c r="B21" s="2086" t="s">
        <v>786</v>
      </c>
      <c r="C21" s="918" t="s">
        <v>787</v>
      </c>
      <c r="D21" s="917" t="s">
        <v>1454</v>
      </c>
    </row>
    <row r="22" spans="2:4" ht="15" x14ac:dyDescent="0.25">
      <c r="B22" s="2087"/>
      <c r="C22" s="1390" t="s">
        <v>789</v>
      </c>
      <c r="D22" s="917" t="s">
        <v>1454</v>
      </c>
    </row>
    <row r="23" spans="2:4" ht="15" x14ac:dyDescent="0.25">
      <c r="B23" s="2088" t="s">
        <v>791</v>
      </c>
      <c r="C23" s="2088"/>
      <c r="D23" s="917" t="s">
        <v>1020</v>
      </c>
    </row>
    <row r="24" spans="2:4" ht="15" x14ac:dyDescent="0.25">
      <c r="B24" s="2088" t="s">
        <v>793</v>
      </c>
      <c r="C24" s="2088"/>
      <c r="D24" s="920" t="s">
        <v>2345</v>
      </c>
    </row>
    <row r="25" spans="2:4" ht="15" x14ac:dyDescent="0.25">
      <c r="B25" s="2082" t="s">
        <v>795</v>
      </c>
      <c r="C25" s="2082"/>
      <c r="D25" s="917" t="s">
        <v>23</v>
      </c>
    </row>
    <row r="26" spans="2:4" ht="15" customHeight="1" x14ac:dyDescent="0.25">
      <c r="B26" s="2083" t="s">
        <v>797</v>
      </c>
      <c r="C26" s="2083"/>
      <c r="D26" s="920" t="s">
        <v>2346</v>
      </c>
    </row>
    <row r="27" spans="2:4" ht="15" x14ac:dyDescent="0.25">
      <c r="B27" s="2089" t="s">
        <v>799</v>
      </c>
      <c r="C27" s="2090"/>
      <c r="D27" s="910"/>
    </row>
    <row r="28" spans="2:4" ht="75" x14ac:dyDescent="0.25">
      <c r="B28" s="1391" t="s">
        <v>800</v>
      </c>
      <c r="C28" s="1392"/>
      <c r="D28" s="917" t="s">
        <v>2347</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2348</v>
      </c>
    </row>
    <row r="33" spans="2:4" ht="30" x14ac:dyDescent="0.25">
      <c r="B33" s="2079" t="s">
        <v>805</v>
      </c>
      <c r="C33" s="2080"/>
      <c r="D33" s="920" t="s">
        <v>4209</v>
      </c>
    </row>
    <row r="34" spans="2:4" ht="15" x14ac:dyDescent="0.25">
      <c r="B34" s="2079" t="s">
        <v>807</v>
      </c>
      <c r="C34" s="2080"/>
      <c r="D34" s="920" t="s">
        <v>2349</v>
      </c>
    </row>
    <row r="35" spans="2:4" ht="15" x14ac:dyDescent="0.25">
      <c r="B35" s="2079" t="s">
        <v>809</v>
      </c>
      <c r="C35" s="2080"/>
      <c r="D35" s="920" t="s">
        <v>4207</v>
      </c>
    </row>
    <row r="36" spans="2:4" ht="15" x14ac:dyDescent="0.25">
      <c r="B36" s="2079" t="s">
        <v>811</v>
      </c>
      <c r="C36" s="2080"/>
      <c r="D36" s="924" t="s">
        <v>2350</v>
      </c>
    </row>
    <row r="37" spans="2:4" ht="15" x14ac:dyDescent="0.25">
      <c r="D37" s="257"/>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6.5.1'!A1" display="REGRESAR"/>
    <hyperlink ref="D36" r:id="rId1"/>
    <hyperlink ref="D8" r:id="rId2"/>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7">
    <tabColor rgb="FFC00000"/>
  </sheetPr>
  <dimension ref="A1:R14"/>
  <sheetViews>
    <sheetView showGridLines="0" workbookViewId="0">
      <pane ySplit="1" topLeftCell="A2" activePane="bottomLeft" state="frozen"/>
      <selection activeCell="I38" sqref="I38"/>
      <selection pane="bottomLeft"/>
    </sheetView>
  </sheetViews>
  <sheetFormatPr baseColWidth="10" defaultColWidth="11.42578125" defaultRowHeight="11.25" x14ac:dyDescent="0.2"/>
  <cols>
    <col min="1" max="2" width="15.85546875" style="26" customWidth="1"/>
    <col min="3" max="3" width="11.7109375" style="165" customWidth="1"/>
    <col min="4" max="6" width="11.7109375" style="26" customWidth="1"/>
    <col min="7" max="16384" width="11.42578125" style="26"/>
  </cols>
  <sheetData>
    <row r="1" spans="1:18" ht="15" x14ac:dyDescent="0.25">
      <c r="A1" s="25" t="s">
        <v>730</v>
      </c>
      <c r="B1" s="121"/>
      <c r="C1" s="2077" t="s">
        <v>830</v>
      </c>
      <c r="D1" s="2077"/>
    </row>
    <row r="3" spans="1:18" ht="12.75" customHeight="1" x14ac:dyDescent="0.2">
      <c r="A3" s="2350" t="s">
        <v>732</v>
      </c>
      <c r="B3" s="2350"/>
      <c r="C3" s="2371" t="s">
        <v>1714</v>
      </c>
      <c r="D3" s="2373"/>
      <c r="E3" s="2373"/>
      <c r="F3" s="2373"/>
      <c r="G3" s="2373"/>
      <c r="H3" s="2373"/>
      <c r="I3" s="2373"/>
      <c r="J3" s="2373"/>
      <c r="K3" s="2373"/>
      <c r="L3" s="2373"/>
      <c r="M3" s="2373"/>
      <c r="N3" s="2373"/>
      <c r="O3" s="2373"/>
      <c r="P3" s="2373"/>
      <c r="Q3" s="2373"/>
      <c r="R3" s="2372"/>
    </row>
    <row r="4" spans="1:18" ht="12.75" customHeight="1" x14ac:dyDescent="0.2">
      <c r="A4" s="2350" t="s">
        <v>733</v>
      </c>
      <c r="B4" s="2352"/>
      <c r="C4" s="2371" t="s">
        <v>2351</v>
      </c>
      <c r="D4" s="2445"/>
      <c r="E4" s="2445"/>
      <c r="F4" s="2445"/>
      <c r="G4" s="2445"/>
      <c r="H4" s="2445"/>
      <c r="I4" s="2445"/>
      <c r="J4" s="2445"/>
      <c r="K4" s="2445"/>
      <c r="L4" s="2445"/>
      <c r="M4" s="2445"/>
      <c r="N4" s="2445"/>
      <c r="O4" s="2445"/>
      <c r="P4" s="2445"/>
      <c r="Q4" s="2443"/>
      <c r="R4" s="2444"/>
    </row>
    <row r="5" spans="1:18" ht="12.75" customHeight="1" x14ac:dyDescent="0.2">
      <c r="A5" s="2350" t="s">
        <v>735</v>
      </c>
      <c r="B5" s="2352"/>
      <c r="C5" s="2371" t="s">
        <v>2352</v>
      </c>
      <c r="D5" s="2445"/>
      <c r="E5" s="2445"/>
      <c r="F5" s="2445"/>
      <c r="G5" s="2445"/>
      <c r="H5" s="2445"/>
      <c r="I5" s="2445"/>
      <c r="J5" s="2445"/>
      <c r="K5" s="2445"/>
      <c r="L5" s="2445"/>
      <c r="M5" s="2445"/>
      <c r="N5" s="2445"/>
      <c r="O5" s="2445"/>
      <c r="P5" s="2445"/>
      <c r="Q5" s="2443"/>
      <c r="R5" s="2444"/>
    </row>
    <row r="6" spans="1:18" ht="15" x14ac:dyDescent="0.2">
      <c r="A6" s="2350" t="s">
        <v>815</v>
      </c>
      <c r="B6" s="2352"/>
      <c r="C6" s="2371"/>
      <c r="D6" s="2373"/>
      <c r="E6" s="2373"/>
      <c r="F6" s="2373"/>
      <c r="G6" s="2373"/>
      <c r="H6" s="2373"/>
      <c r="I6" s="2373"/>
      <c r="J6" s="2373"/>
      <c r="K6" s="2373"/>
      <c r="L6" s="2373"/>
      <c r="M6" s="2373"/>
      <c r="N6" s="2373"/>
      <c r="O6" s="2373"/>
      <c r="P6" s="2373"/>
      <c r="Q6" s="2443"/>
      <c r="R6" s="2444"/>
    </row>
    <row r="7" spans="1:18" x14ac:dyDescent="0.2">
      <c r="A7" s="29"/>
      <c r="C7" s="26"/>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sheetData>
  <mergeCells count="10">
    <mergeCell ref="A6:B6"/>
    <mergeCell ref="C6:R6"/>
    <mergeCell ref="C9:P10"/>
    <mergeCell ref="C1:D1"/>
    <mergeCell ref="A3:B3"/>
    <mergeCell ref="C3:R3"/>
    <mergeCell ref="A4:B4"/>
    <mergeCell ref="C4:R4"/>
    <mergeCell ref="A5:B5"/>
    <mergeCell ref="C5:R5"/>
  </mergeCells>
  <hyperlinks>
    <hyperlink ref="A1" location="'ODS 6.'!A1" display="REGRESAR"/>
    <hyperlink ref="C1" location="'Metadato 6.5.2'!A1" display="VER METADATO"/>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8">
    <tabColor theme="0" tint="-0.499984740745262"/>
  </sheetPr>
  <dimension ref="A1:F36"/>
  <sheetViews>
    <sheetView showGridLines="0" zoomScaleNormal="100" workbookViewId="0">
      <pane ySplit="1" topLeftCell="A2" activePane="bottomLeft" state="frozen"/>
      <selection activeCell="I38" sqref="I38"/>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68.4257812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864</v>
      </c>
    </row>
    <row r="4" spans="1:6" ht="30" x14ac:dyDescent="0.2">
      <c r="A4" s="93"/>
      <c r="B4" s="2082" t="s">
        <v>856</v>
      </c>
      <c r="C4" s="2082"/>
      <c r="D4" s="49" t="s">
        <v>33</v>
      </c>
    </row>
    <row r="5" spans="1:6" ht="45" x14ac:dyDescent="0.2">
      <c r="B5" s="2082" t="s">
        <v>769</v>
      </c>
      <c r="C5" s="2082"/>
      <c r="D5" s="49" t="s">
        <v>183</v>
      </c>
    </row>
    <row r="6" spans="1:6" ht="15" x14ac:dyDescent="0.2">
      <c r="B6" s="2082" t="s">
        <v>770</v>
      </c>
      <c r="C6" s="2082"/>
      <c r="D6" s="50" t="s">
        <v>292</v>
      </c>
    </row>
    <row r="7" spans="1:6" ht="30" x14ac:dyDescent="0.2">
      <c r="B7" s="2083" t="s">
        <v>771</v>
      </c>
      <c r="C7" s="2083"/>
      <c r="D7" s="94" t="s">
        <v>293</v>
      </c>
    </row>
    <row r="8" spans="1:6" s="903" customFormat="1" ht="15" x14ac:dyDescent="0.2">
      <c r="B8" s="2083" t="s">
        <v>4617</v>
      </c>
      <c r="C8" s="2083"/>
      <c r="D8" s="1285" t="s">
        <v>4703</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05" x14ac:dyDescent="0.25">
      <c r="B28" s="62" t="s">
        <v>800</v>
      </c>
      <c r="C28" s="63"/>
      <c r="D28" s="143" t="s">
        <v>2353</v>
      </c>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6.5.2'!A1" display="REGRESAR"/>
    <hyperlink ref="D8" r:id="rId1"/>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9">
    <tabColor theme="5"/>
  </sheetPr>
  <dimension ref="A1:R10"/>
  <sheetViews>
    <sheetView showGridLines="0" workbookViewId="0">
      <pane ySplit="1" topLeftCell="A2" activePane="bottomLeft" state="frozen"/>
      <selection activeCell="I38" sqref="I38"/>
      <selection pane="bottomLeft"/>
    </sheetView>
  </sheetViews>
  <sheetFormatPr baseColWidth="10" defaultColWidth="11.42578125" defaultRowHeight="11.25" x14ac:dyDescent="0.2"/>
  <cols>
    <col min="1" max="2" width="15.140625" style="26" customWidth="1"/>
    <col min="3" max="3" width="17.28515625" style="26" customWidth="1"/>
    <col min="4" max="6" width="11.42578125" style="26"/>
    <col min="7" max="7" width="0.85546875" style="26" customWidth="1"/>
    <col min="8" max="13" width="11.42578125" style="26"/>
    <col min="14" max="14" width="16.140625" style="26" customWidth="1"/>
    <col min="15" max="15" width="15.140625" style="26" customWidth="1"/>
    <col min="16" max="16384" width="11.42578125" style="26"/>
  </cols>
  <sheetData>
    <row r="1" spans="1:18" ht="15" x14ac:dyDescent="0.25">
      <c r="A1" s="25" t="s">
        <v>730</v>
      </c>
      <c r="C1" s="2077" t="s">
        <v>830</v>
      </c>
      <c r="D1" s="2077"/>
    </row>
    <row r="3" spans="1:18" ht="15" customHeight="1" x14ac:dyDescent="0.2">
      <c r="A3" s="2350" t="s">
        <v>732</v>
      </c>
      <c r="B3" s="2350"/>
      <c r="C3" s="2371" t="s">
        <v>1714</v>
      </c>
      <c r="D3" s="2373"/>
      <c r="E3" s="2373"/>
      <c r="F3" s="2373"/>
      <c r="G3" s="2373"/>
      <c r="H3" s="2373"/>
      <c r="I3" s="2373"/>
      <c r="J3" s="2373"/>
      <c r="K3" s="2373"/>
      <c r="L3" s="2373"/>
      <c r="M3" s="2373"/>
      <c r="N3" s="2373"/>
      <c r="O3" s="2373"/>
      <c r="P3" s="2373"/>
      <c r="Q3" s="2373"/>
      <c r="R3" s="2372"/>
    </row>
    <row r="4" spans="1:18" ht="15" x14ac:dyDescent="0.2">
      <c r="A4" s="2350" t="s">
        <v>733</v>
      </c>
      <c r="B4" s="2352"/>
      <c r="C4" s="2371" t="s">
        <v>186</v>
      </c>
      <c r="D4" s="2445"/>
      <c r="E4" s="2445"/>
      <c r="F4" s="2445"/>
      <c r="G4" s="2445"/>
      <c r="H4" s="2445"/>
      <c r="I4" s="2445"/>
      <c r="J4" s="2445"/>
      <c r="K4" s="2445"/>
      <c r="L4" s="2445"/>
      <c r="M4" s="2445"/>
      <c r="N4" s="2445"/>
      <c r="O4" s="2445"/>
      <c r="P4" s="2443"/>
      <c r="Q4" s="2443"/>
      <c r="R4" s="2444"/>
    </row>
    <row r="5" spans="1:18" ht="15" x14ac:dyDescent="0.2">
      <c r="A5" s="2350" t="s">
        <v>735</v>
      </c>
      <c r="B5" s="2352"/>
      <c r="C5" s="2371" t="s">
        <v>2354</v>
      </c>
      <c r="D5" s="2445"/>
      <c r="E5" s="2445"/>
      <c r="F5" s="2445"/>
      <c r="G5" s="2445"/>
      <c r="H5" s="2445"/>
      <c r="I5" s="2445"/>
      <c r="J5" s="2445"/>
      <c r="K5" s="2445"/>
      <c r="L5" s="2445"/>
      <c r="M5" s="2445"/>
      <c r="N5" s="2445"/>
      <c r="O5" s="2445"/>
      <c r="P5" s="2443"/>
      <c r="Q5" s="2443"/>
      <c r="R5" s="2444"/>
    </row>
    <row r="6" spans="1:18" ht="15" x14ac:dyDescent="0.2">
      <c r="A6" s="2350" t="s">
        <v>815</v>
      </c>
      <c r="B6" s="2352"/>
      <c r="C6" s="2371"/>
      <c r="D6" s="2373"/>
      <c r="E6" s="2373"/>
      <c r="F6" s="2373"/>
      <c r="G6" s="2373"/>
      <c r="H6" s="2373"/>
      <c r="I6" s="2373"/>
      <c r="J6" s="2373"/>
      <c r="K6" s="2373"/>
      <c r="L6" s="2373"/>
      <c r="M6" s="2373"/>
      <c r="N6" s="2373"/>
      <c r="O6" s="2373"/>
      <c r="P6" s="2443"/>
      <c r="Q6" s="2443"/>
      <c r="R6" s="2444"/>
    </row>
    <row r="9" spans="1:18" x14ac:dyDescent="0.2">
      <c r="C9" s="2118" t="s">
        <v>863</v>
      </c>
      <c r="D9" s="2118"/>
      <c r="E9" s="2118"/>
      <c r="F9" s="2118"/>
      <c r="G9" s="2118"/>
      <c r="H9" s="2118"/>
      <c r="I9" s="2118"/>
      <c r="J9" s="2118"/>
      <c r="K9" s="2118"/>
      <c r="L9" s="2118"/>
      <c r="M9" s="2118"/>
      <c r="N9" s="2118"/>
      <c r="O9" s="2118"/>
      <c r="P9" s="2118"/>
    </row>
    <row r="10" spans="1:18"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6.'!A1" display="REGRESAR"/>
    <hyperlink ref="C1" location="'Metadato 6.6.1'!A1" display="VER METADATO"/>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0">
    <tabColor theme="0" tint="-0.499984740745262"/>
  </sheetPr>
  <dimension ref="A1:F37"/>
  <sheetViews>
    <sheetView showGridLines="0" zoomScaleNormal="100" workbookViewId="0">
      <pane ySplit="1" topLeftCell="A2" activePane="bottomLeft" state="frozen"/>
      <selection activeCell="I38" sqref="I38"/>
      <selection pane="bottomLeft" activeCell="G11" sqref="G11"/>
    </sheetView>
  </sheetViews>
  <sheetFormatPr baseColWidth="10" defaultColWidth="11.42578125" defaultRowHeight="11.25" x14ac:dyDescent="0.2"/>
  <cols>
    <col min="1" max="1" width="13.28515625" style="26" customWidth="1"/>
    <col min="2" max="2" width="26.42578125" style="26" customWidth="1"/>
    <col min="3" max="3" width="12.5703125" style="26" customWidth="1"/>
    <col min="4" max="4" width="82.855468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880</v>
      </c>
    </row>
    <row r="4" spans="1:6" ht="30" x14ac:dyDescent="0.2">
      <c r="A4" s="93"/>
      <c r="B4" s="2082" t="s">
        <v>856</v>
      </c>
      <c r="C4" s="2082"/>
      <c r="D4" s="49" t="s">
        <v>33</v>
      </c>
    </row>
    <row r="5" spans="1:6" ht="30" x14ac:dyDescent="0.2">
      <c r="B5" s="2082" t="s">
        <v>769</v>
      </c>
      <c r="C5" s="2082"/>
      <c r="D5" s="49" t="s">
        <v>186</v>
      </c>
    </row>
    <row r="6" spans="1:6" ht="15" x14ac:dyDescent="0.2">
      <c r="B6" s="2082" t="s">
        <v>770</v>
      </c>
      <c r="C6" s="2082"/>
      <c r="D6" s="50" t="s">
        <v>295</v>
      </c>
    </row>
    <row r="7" spans="1:6" ht="15" x14ac:dyDescent="0.2">
      <c r="B7" s="2083" t="s">
        <v>771</v>
      </c>
      <c r="C7" s="2083"/>
      <c r="D7" s="94" t="s">
        <v>296</v>
      </c>
    </row>
    <row r="8" spans="1:6" s="903" customFormat="1" ht="15" x14ac:dyDescent="0.2">
      <c r="B8" s="2097" t="s">
        <v>4617</v>
      </c>
      <c r="C8" s="2097"/>
      <c r="D8" s="1285" t="s">
        <v>4704</v>
      </c>
    </row>
    <row r="9" spans="1:6" s="903" customFormat="1" ht="15" x14ac:dyDescent="0.2">
      <c r="B9" s="2097"/>
      <c r="C9" s="2097"/>
      <c r="D9" s="1285" t="s">
        <v>4705</v>
      </c>
    </row>
    <row r="10" spans="1:6" ht="15" x14ac:dyDescent="0.25">
      <c r="B10" s="52"/>
      <c r="C10" s="52"/>
      <c r="D10" s="52"/>
    </row>
    <row r="11" spans="1:6" ht="23.25" customHeight="1" x14ac:dyDescent="0.2">
      <c r="B11" s="2081" t="s">
        <v>772</v>
      </c>
      <c r="C11" s="2081"/>
      <c r="D11" s="2081"/>
    </row>
    <row r="12" spans="1:6" ht="15" x14ac:dyDescent="0.2">
      <c r="B12" s="2093" t="s">
        <v>773</v>
      </c>
      <c r="C12" s="2094"/>
      <c r="D12" s="49"/>
    </row>
    <row r="13" spans="1:6" ht="15" x14ac:dyDescent="0.2">
      <c r="B13" s="2095" t="s">
        <v>775</v>
      </c>
      <c r="C13" s="2095"/>
      <c r="D13" s="129"/>
    </row>
    <row r="14" spans="1:6" ht="15" customHeight="1" x14ac:dyDescent="0.2">
      <c r="B14" s="2082" t="s">
        <v>776</v>
      </c>
      <c r="C14" s="2082"/>
      <c r="D14" s="54"/>
    </row>
    <row r="15" spans="1:6" ht="15" customHeight="1" x14ac:dyDescent="0.2">
      <c r="B15" s="2082" t="s">
        <v>777</v>
      </c>
      <c r="C15" s="2096"/>
      <c r="D15" s="54"/>
    </row>
    <row r="16" spans="1:6" ht="15" customHeight="1" x14ac:dyDescent="0.2">
      <c r="B16" s="2082" t="s">
        <v>778</v>
      </c>
      <c r="C16" s="2082"/>
      <c r="D16" s="49"/>
    </row>
    <row r="17" spans="2:4" ht="15" customHeight="1" x14ac:dyDescent="0.2">
      <c r="B17" s="2082" t="s">
        <v>779</v>
      </c>
      <c r="C17" s="2082"/>
      <c r="D17" s="49"/>
    </row>
    <row r="18" spans="2:4" ht="15" customHeight="1" x14ac:dyDescent="0.2">
      <c r="B18" s="2082" t="s">
        <v>780</v>
      </c>
      <c r="C18" s="2082"/>
      <c r="D18" s="60"/>
    </row>
    <row r="19" spans="2:4" ht="15" customHeight="1" x14ac:dyDescent="0.2">
      <c r="B19" s="2083" t="s">
        <v>782</v>
      </c>
      <c r="C19" s="2083"/>
      <c r="D19" s="49"/>
    </row>
    <row r="20" spans="2:4" ht="15" customHeight="1" x14ac:dyDescent="0.2">
      <c r="B20" s="2084" t="s">
        <v>783</v>
      </c>
      <c r="C20" s="2085"/>
      <c r="D20" s="60"/>
    </row>
    <row r="21" spans="2:4" ht="15" x14ac:dyDescent="0.2">
      <c r="B21" s="2082" t="s">
        <v>784</v>
      </c>
      <c r="C21" s="2082"/>
      <c r="D21" s="49"/>
    </row>
    <row r="22" spans="2:4" ht="15" customHeight="1" x14ac:dyDescent="0.2">
      <c r="B22" s="2086" t="s">
        <v>786</v>
      </c>
      <c r="C22" s="58" t="s">
        <v>787</v>
      </c>
      <c r="D22" s="49"/>
    </row>
    <row r="23" spans="2:4" ht="15" customHeight="1" x14ac:dyDescent="0.2">
      <c r="B23" s="2087"/>
      <c r="C23" s="59" t="s">
        <v>789</v>
      </c>
      <c r="D23" s="60"/>
    </row>
    <row r="24" spans="2:4" ht="22.5" customHeight="1" x14ac:dyDescent="0.2">
      <c r="B24" s="2088" t="s">
        <v>791</v>
      </c>
      <c r="C24" s="2088"/>
      <c r="D24" s="49"/>
    </row>
    <row r="25" spans="2:4" ht="15" customHeight="1" x14ac:dyDescent="0.2">
      <c r="B25" s="2088" t="s">
        <v>793</v>
      </c>
      <c r="C25" s="2088"/>
      <c r="D25" s="49"/>
    </row>
    <row r="26" spans="2:4" ht="15" x14ac:dyDescent="0.2">
      <c r="B26" s="2082" t="s">
        <v>795</v>
      </c>
      <c r="C26" s="2082"/>
      <c r="D26" s="57"/>
    </row>
    <row r="27" spans="2:4" ht="15" x14ac:dyDescent="0.2">
      <c r="B27" s="2083" t="s">
        <v>797</v>
      </c>
      <c r="C27" s="2083"/>
      <c r="D27" s="49"/>
    </row>
    <row r="28" spans="2:4" ht="15" x14ac:dyDescent="0.2">
      <c r="B28" s="2089" t="s">
        <v>799</v>
      </c>
      <c r="C28" s="2090"/>
      <c r="D28" s="49"/>
    </row>
    <row r="29" spans="2:4" ht="45" x14ac:dyDescent="0.25">
      <c r="B29" s="62" t="s">
        <v>800</v>
      </c>
      <c r="C29" s="63"/>
      <c r="D29" s="143" t="s">
        <v>2355</v>
      </c>
    </row>
    <row r="30" spans="2:4" ht="15" x14ac:dyDescent="0.2">
      <c r="B30" s="2091" t="s">
        <v>801</v>
      </c>
      <c r="C30" s="2092"/>
      <c r="D30" s="64"/>
    </row>
    <row r="31" spans="2:4" ht="15" x14ac:dyDescent="0.2">
      <c r="B31" s="65"/>
      <c r="C31" s="65"/>
      <c r="D31" s="66"/>
    </row>
    <row r="32" spans="2:4" ht="23.25" customHeight="1" x14ac:dyDescent="0.2">
      <c r="B32" s="2081" t="s">
        <v>802</v>
      </c>
      <c r="C32" s="2081"/>
      <c r="D32" s="2081"/>
    </row>
    <row r="33" spans="2:4" ht="30" x14ac:dyDescent="0.2">
      <c r="B33" s="2079" t="s">
        <v>803</v>
      </c>
      <c r="C33" s="2080"/>
      <c r="D33" s="60" t="s">
        <v>2356</v>
      </c>
    </row>
    <row r="34" spans="2:4" ht="15" x14ac:dyDescent="0.2">
      <c r="B34" s="2079" t="s">
        <v>805</v>
      </c>
      <c r="C34" s="2080"/>
      <c r="D34" s="60" t="s">
        <v>2357</v>
      </c>
    </row>
    <row r="35" spans="2:4" ht="15" x14ac:dyDescent="0.2">
      <c r="B35" s="2079" t="s">
        <v>807</v>
      </c>
      <c r="C35" s="2080"/>
      <c r="D35" s="130" t="s">
        <v>2358</v>
      </c>
    </row>
    <row r="36" spans="2:4" ht="30" x14ac:dyDescent="0.2">
      <c r="B36" s="2079" t="s">
        <v>809</v>
      </c>
      <c r="C36" s="2080"/>
      <c r="D36" s="131" t="s">
        <v>2359</v>
      </c>
    </row>
    <row r="37" spans="2:4" ht="30" x14ac:dyDescent="0.2">
      <c r="B37" s="2079" t="s">
        <v>811</v>
      </c>
      <c r="C37" s="2080"/>
      <c r="D37" s="60" t="s">
        <v>2360</v>
      </c>
    </row>
  </sheetData>
  <mergeCells count="30">
    <mergeCell ref="B17:C17"/>
    <mergeCell ref="B3:D3"/>
    <mergeCell ref="B4:C4"/>
    <mergeCell ref="B5:C5"/>
    <mergeCell ref="B6:C6"/>
    <mergeCell ref="B7:C7"/>
    <mergeCell ref="B11:D11"/>
    <mergeCell ref="B12:C12"/>
    <mergeCell ref="B13:C13"/>
    <mergeCell ref="B14:C14"/>
    <mergeCell ref="B15:C15"/>
    <mergeCell ref="B16:C16"/>
    <mergeCell ref="B8:C9"/>
    <mergeCell ref="B32:D32"/>
    <mergeCell ref="B18:C18"/>
    <mergeCell ref="B19:C19"/>
    <mergeCell ref="B20:C20"/>
    <mergeCell ref="B21:C21"/>
    <mergeCell ref="B22:B23"/>
    <mergeCell ref="B24:C24"/>
    <mergeCell ref="B25:C25"/>
    <mergeCell ref="B26:C26"/>
    <mergeCell ref="B27:C27"/>
    <mergeCell ref="B28:C28"/>
    <mergeCell ref="B30:C30"/>
    <mergeCell ref="B33:C33"/>
    <mergeCell ref="B34:C34"/>
    <mergeCell ref="B35:C35"/>
    <mergeCell ref="B36:C36"/>
    <mergeCell ref="B37:C37"/>
  </mergeCells>
  <dataValidations count="7">
    <dataValidation allowBlank="1" showDropDown="1" showInputMessage="1" showErrorMessage="1" sqref="D14"/>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5">
      <formula1>Tipo_indicador</formula1>
    </dataValidation>
    <dataValidation type="list" allowBlank="1" showInputMessage="1" showErrorMessage="1" sqref="D26">
      <formula1>Tipo_operación</formula1>
    </dataValidation>
  </dataValidations>
  <hyperlinks>
    <hyperlink ref="B1" location="'6.6.1'!A1" display="REGRESAR"/>
    <hyperlink ref="D8" r:id="rId1"/>
    <hyperlink ref="D9" r:id="rId2"/>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1">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7109375" style="26" customWidth="1"/>
    <col min="3" max="3" width="11.5703125" style="165" customWidth="1"/>
    <col min="4" max="8" width="11.5703125" style="26" customWidth="1"/>
    <col min="9" max="16384" width="11.42578125" style="26"/>
  </cols>
  <sheetData>
    <row r="1" spans="1:18" ht="15" x14ac:dyDescent="0.25">
      <c r="A1" s="25" t="s">
        <v>730</v>
      </c>
      <c r="B1" s="121"/>
      <c r="C1" s="2077" t="s">
        <v>830</v>
      </c>
      <c r="D1" s="2077"/>
    </row>
    <row r="3" spans="1:18" ht="12.75" customHeight="1" x14ac:dyDescent="0.2">
      <c r="A3" s="2350" t="s">
        <v>732</v>
      </c>
      <c r="B3" s="2350"/>
      <c r="C3" s="2371" t="s">
        <v>1714</v>
      </c>
      <c r="D3" s="2373"/>
      <c r="E3" s="2373"/>
      <c r="F3" s="2373"/>
      <c r="G3" s="2373"/>
      <c r="H3" s="2373"/>
      <c r="I3" s="2373"/>
      <c r="J3" s="2373"/>
      <c r="K3" s="2373"/>
      <c r="L3" s="2373"/>
      <c r="M3" s="2373"/>
      <c r="N3" s="2373"/>
      <c r="O3" s="2373"/>
      <c r="P3" s="2373"/>
      <c r="Q3" s="2373"/>
      <c r="R3" s="2372"/>
    </row>
    <row r="4" spans="1:18" ht="29.25" customHeight="1" x14ac:dyDescent="0.2">
      <c r="A4" s="2350" t="s">
        <v>733</v>
      </c>
      <c r="B4" s="2352"/>
      <c r="C4" s="2371" t="s">
        <v>2361</v>
      </c>
      <c r="D4" s="2373"/>
      <c r="E4" s="2373"/>
      <c r="F4" s="2373"/>
      <c r="G4" s="2373"/>
      <c r="H4" s="2373"/>
      <c r="I4" s="2373"/>
      <c r="J4" s="2373"/>
      <c r="K4" s="2373"/>
      <c r="L4" s="2373"/>
      <c r="M4" s="2373"/>
      <c r="N4" s="2373"/>
      <c r="O4" s="2373"/>
      <c r="P4" s="2373"/>
      <c r="Q4" s="2373"/>
      <c r="R4" s="2372"/>
    </row>
    <row r="5" spans="1:18" ht="12.75" customHeight="1" x14ac:dyDescent="0.2">
      <c r="A5" s="2350" t="s">
        <v>735</v>
      </c>
      <c r="B5" s="2352"/>
      <c r="C5" s="2371" t="s">
        <v>2362</v>
      </c>
      <c r="D5" s="2445"/>
      <c r="E5" s="2445"/>
      <c r="F5" s="2445"/>
      <c r="G5" s="2445"/>
      <c r="H5" s="2445"/>
      <c r="I5" s="2445"/>
      <c r="J5" s="2445"/>
      <c r="K5" s="2445"/>
      <c r="L5" s="2445"/>
      <c r="M5" s="2445"/>
      <c r="N5" s="2445"/>
      <c r="O5" s="2445"/>
      <c r="P5" s="2445"/>
      <c r="Q5" s="2445"/>
      <c r="R5" s="2444"/>
    </row>
    <row r="6" spans="1:18" ht="15" x14ac:dyDescent="0.2">
      <c r="A6" s="2350" t="s">
        <v>815</v>
      </c>
      <c r="B6" s="2352"/>
      <c r="C6" s="2371"/>
      <c r="D6" s="2373"/>
      <c r="E6" s="2373"/>
      <c r="F6" s="2373"/>
      <c r="G6" s="2373"/>
      <c r="H6" s="2373"/>
      <c r="I6" s="2373"/>
      <c r="J6" s="2373"/>
      <c r="K6" s="2373"/>
      <c r="L6" s="2373"/>
      <c r="M6" s="2373"/>
      <c r="N6" s="2373"/>
      <c r="O6" s="2373"/>
      <c r="P6" s="2373"/>
      <c r="Q6" s="2373"/>
      <c r="R6" s="244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6.'!A1" display="REGRESAR"/>
    <hyperlink ref="C1" location="'Metadato 6.a.1'!A1" display="VER METADATO"/>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2">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913</v>
      </c>
    </row>
    <row r="4" spans="1:6" ht="30" x14ac:dyDescent="0.25">
      <c r="A4" s="48"/>
      <c r="B4" s="2082" t="s">
        <v>856</v>
      </c>
      <c r="C4" s="2082"/>
      <c r="D4" s="49" t="s">
        <v>33</v>
      </c>
    </row>
    <row r="5" spans="1:6" ht="60" x14ac:dyDescent="0.25">
      <c r="B5" s="2082" t="s">
        <v>769</v>
      </c>
      <c r="C5" s="2082"/>
      <c r="D5" s="49" t="s">
        <v>189</v>
      </c>
    </row>
    <row r="6" spans="1:6" ht="15" x14ac:dyDescent="0.25">
      <c r="B6" s="2082" t="s">
        <v>770</v>
      </c>
      <c r="C6" s="2082"/>
      <c r="D6" s="50" t="s">
        <v>298</v>
      </c>
    </row>
    <row r="7" spans="1:6" ht="30" x14ac:dyDescent="0.25">
      <c r="B7" s="2083" t="s">
        <v>771</v>
      </c>
      <c r="C7" s="2083"/>
      <c r="D7" s="94" t="s">
        <v>299</v>
      </c>
    </row>
    <row r="8" spans="1:6" ht="15" x14ac:dyDescent="0.25">
      <c r="B8" s="2083" t="s">
        <v>4617</v>
      </c>
      <c r="C8" s="2083"/>
      <c r="D8" s="1285" t="s">
        <v>4706</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customHeight="1"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customHeight="1"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914</v>
      </c>
    </row>
    <row r="25" spans="2:4" ht="15" x14ac:dyDescent="0.25">
      <c r="B25" s="2082" t="s">
        <v>795</v>
      </c>
      <c r="C25" s="2082"/>
      <c r="D25" s="57"/>
    </row>
    <row r="26" spans="2:4" ht="15" customHeight="1" x14ac:dyDescent="0.25">
      <c r="B26" s="2083" t="s">
        <v>797</v>
      </c>
      <c r="C26" s="2083"/>
      <c r="D26" s="49"/>
    </row>
    <row r="27" spans="2:4" ht="15" x14ac:dyDescent="0.25">
      <c r="B27" s="2089" t="s">
        <v>799</v>
      </c>
      <c r="C27" s="2090"/>
      <c r="D27" s="49"/>
    </row>
    <row r="28" spans="2:4" ht="270" x14ac:dyDescent="0.25">
      <c r="B28" s="62" t="s">
        <v>800</v>
      </c>
      <c r="C28" s="63"/>
      <c r="D28" s="57" t="s">
        <v>2363</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6.a.1'!A1" display="REGRESAR"/>
    <hyperlink ref="D8" r:id="rId1"/>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3"/>
  <dimension ref="A1:R39"/>
  <sheetViews>
    <sheetView showGridLines="0" zoomScaleNormal="100" workbookViewId="0">
      <pane ySplit="1" topLeftCell="A2" activePane="bottomLeft" state="frozen"/>
      <selection sqref="A1:B1"/>
      <selection pane="bottomLeft"/>
    </sheetView>
  </sheetViews>
  <sheetFormatPr baseColWidth="10" defaultColWidth="11.42578125" defaultRowHeight="11.25" x14ac:dyDescent="0.2"/>
  <cols>
    <col min="1" max="2" width="15.7109375" style="26" customWidth="1"/>
    <col min="3" max="3" width="14.140625" style="165" customWidth="1"/>
    <col min="4" max="4" width="11.85546875" style="26" customWidth="1"/>
    <col min="5" max="7" width="11" style="26" customWidth="1"/>
    <col min="8" max="12" width="11.42578125" style="26"/>
    <col min="13" max="13" width="14.140625" style="26" customWidth="1"/>
    <col min="14" max="14" width="13.140625" style="26" customWidth="1"/>
    <col min="15" max="16384" width="11.42578125" style="26"/>
  </cols>
  <sheetData>
    <row r="1" spans="1:18" ht="15" x14ac:dyDescent="0.25">
      <c r="A1" s="25" t="s">
        <v>730</v>
      </c>
      <c r="B1" s="121"/>
      <c r="C1" s="2077" t="s">
        <v>830</v>
      </c>
      <c r="D1" s="2077"/>
    </row>
    <row r="3" spans="1:18" ht="12.75" customHeight="1" x14ac:dyDescent="0.2">
      <c r="A3" s="2350" t="s">
        <v>732</v>
      </c>
      <c r="B3" s="2350"/>
      <c r="C3" s="2371" t="s">
        <v>1714</v>
      </c>
      <c r="D3" s="2373"/>
      <c r="E3" s="2373"/>
      <c r="F3" s="2373"/>
      <c r="G3" s="2373"/>
      <c r="H3" s="2373"/>
      <c r="I3" s="2373"/>
      <c r="J3" s="2373"/>
      <c r="K3" s="2373"/>
      <c r="L3" s="2373"/>
      <c r="M3" s="2373"/>
      <c r="N3" s="2373"/>
      <c r="O3" s="2373"/>
      <c r="P3" s="2373"/>
      <c r="Q3" s="2373"/>
      <c r="R3" s="2372"/>
    </row>
    <row r="4" spans="1:18" ht="12.75" customHeight="1" x14ac:dyDescent="0.2">
      <c r="A4" s="2350" t="s">
        <v>733</v>
      </c>
      <c r="B4" s="2352"/>
      <c r="C4" s="2371" t="s">
        <v>2364</v>
      </c>
      <c r="D4" s="2445"/>
      <c r="E4" s="2445"/>
      <c r="F4" s="2445"/>
      <c r="G4" s="2445"/>
      <c r="H4" s="2445"/>
      <c r="I4" s="2445"/>
      <c r="J4" s="2445"/>
      <c r="K4" s="2445"/>
      <c r="L4" s="2445"/>
      <c r="M4" s="2445"/>
      <c r="N4" s="2445"/>
      <c r="O4" s="2445"/>
      <c r="P4" s="2445"/>
      <c r="Q4" s="2443"/>
      <c r="R4" s="2444"/>
    </row>
    <row r="5" spans="1:18" ht="12.75" customHeight="1" x14ac:dyDescent="0.2">
      <c r="A5" s="2350" t="s">
        <v>735</v>
      </c>
      <c r="B5" s="2352"/>
      <c r="C5" s="2371" t="s">
        <v>2365</v>
      </c>
      <c r="D5" s="2445"/>
      <c r="E5" s="2445"/>
      <c r="F5" s="2445"/>
      <c r="G5" s="2445"/>
      <c r="H5" s="2445"/>
      <c r="I5" s="2445"/>
      <c r="J5" s="2445"/>
      <c r="K5" s="2445"/>
      <c r="L5" s="2445"/>
      <c r="M5" s="2445"/>
      <c r="N5" s="2445"/>
      <c r="O5" s="2445"/>
      <c r="P5" s="2445"/>
      <c r="Q5" s="2443"/>
      <c r="R5" s="2444"/>
    </row>
    <row r="6" spans="1:18" ht="15" x14ac:dyDescent="0.2">
      <c r="A6" s="2350" t="s">
        <v>815</v>
      </c>
      <c r="B6" s="2352"/>
      <c r="C6" s="2371" t="s">
        <v>5223</v>
      </c>
      <c r="D6" s="2373"/>
      <c r="E6" s="2373"/>
      <c r="F6" s="2373"/>
      <c r="G6" s="2373"/>
      <c r="H6" s="2373"/>
      <c r="I6" s="2373"/>
      <c r="J6" s="2373"/>
      <c r="K6" s="2373"/>
      <c r="L6" s="2373"/>
      <c r="M6" s="2373"/>
      <c r="N6" s="2373"/>
      <c r="O6" s="2373"/>
      <c r="P6" s="2373"/>
      <c r="Q6" s="2443"/>
      <c r="R6" s="2444"/>
    </row>
    <row r="7" spans="1:18" x14ac:dyDescent="0.2">
      <c r="A7" s="29"/>
    </row>
    <row r="8" spans="1:18" x14ac:dyDescent="0.2">
      <c r="A8" s="29"/>
    </row>
    <row r="9" spans="1:18" ht="48" customHeight="1" x14ac:dyDescent="0.2">
      <c r="A9" s="29"/>
      <c r="C9" s="2115" t="s">
        <v>6169</v>
      </c>
      <c r="D9" s="2115"/>
      <c r="E9" s="411"/>
      <c r="F9" s="411"/>
    </row>
    <row r="10" spans="1:18" s="903" customFormat="1" ht="12.75" x14ac:dyDescent="0.2">
      <c r="A10" s="29"/>
      <c r="C10" s="174" t="s">
        <v>5212</v>
      </c>
      <c r="D10" s="1991">
        <v>2019</v>
      </c>
      <c r="E10" s="2015"/>
      <c r="F10" s="2015"/>
    </row>
    <row r="11" spans="1:18" s="903" customFormat="1" ht="12.75" x14ac:dyDescent="0.2">
      <c r="A11" s="29"/>
      <c r="C11" s="1517" t="s">
        <v>753</v>
      </c>
      <c r="D11" s="2013">
        <v>89.393939393939391</v>
      </c>
      <c r="E11" s="1520"/>
      <c r="F11" s="1520"/>
    </row>
    <row r="12" spans="1:18" s="903" customFormat="1" ht="12.75" x14ac:dyDescent="0.2">
      <c r="A12" s="29"/>
      <c r="C12" s="1517" t="s">
        <v>5216</v>
      </c>
      <c r="D12" s="2013">
        <v>89.090909090909093</v>
      </c>
      <c r="E12" s="1520"/>
      <c r="F12" s="1520"/>
    </row>
    <row r="13" spans="1:18" s="903" customFormat="1" ht="12.75" x14ac:dyDescent="0.2">
      <c r="A13" s="29"/>
      <c r="C13" s="1517" t="s">
        <v>751</v>
      </c>
      <c r="D13" s="2013">
        <v>71.034482758620683</v>
      </c>
      <c r="E13" s="1520"/>
      <c r="F13" s="1520"/>
    </row>
    <row r="14" spans="1:18" s="903" customFormat="1" ht="12.75" x14ac:dyDescent="0.2">
      <c r="A14" s="29"/>
      <c r="C14" s="1517" t="s">
        <v>754</v>
      </c>
      <c r="D14" s="2013">
        <v>81.632653061224488</v>
      </c>
      <c r="E14" s="1520"/>
      <c r="F14" s="1520"/>
    </row>
    <row r="15" spans="1:18" s="903" customFormat="1" ht="12.75" x14ac:dyDescent="0.2">
      <c r="A15" s="29"/>
      <c r="C15" s="1517" t="s">
        <v>755</v>
      </c>
      <c r="D15" s="2013">
        <v>79.545454545454547</v>
      </c>
      <c r="E15" s="1520"/>
      <c r="F15" s="1520"/>
    </row>
    <row r="16" spans="1:18" s="903" customFormat="1" ht="12.75" x14ac:dyDescent="0.2">
      <c r="A16" s="29"/>
      <c r="C16" s="1517" t="s">
        <v>5217</v>
      </c>
      <c r="D16" s="2013">
        <v>82.889733840304174</v>
      </c>
      <c r="E16" s="1520"/>
      <c r="F16" s="1520"/>
    </row>
    <row r="17" spans="1:14" s="903" customFormat="1" ht="12.75" x14ac:dyDescent="0.2">
      <c r="A17" s="29"/>
      <c r="C17" s="1517" t="s">
        <v>5218</v>
      </c>
      <c r="D17" s="2013">
        <v>94.630872483221466</v>
      </c>
      <c r="E17" s="1520"/>
      <c r="F17" s="1520"/>
    </row>
    <row r="18" spans="1:14" s="903" customFormat="1" ht="12.75" x14ac:dyDescent="0.2">
      <c r="A18" s="29"/>
      <c r="C18" s="1524" t="s">
        <v>3548</v>
      </c>
      <c r="D18" s="2014">
        <v>82.482325216025146</v>
      </c>
      <c r="E18" s="1521"/>
      <c r="F18" s="1520"/>
    </row>
    <row r="19" spans="1:14" s="903" customFormat="1" ht="12.75" x14ac:dyDescent="0.2">
      <c r="A19" s="29"/>
      <c r="C19" s="903" t="s">
        <v>5219</v>
      </c>
      <c r="D19" s="2016"/>
      <c r="E19" s="1521"/>
      <c r="F19" s="1520"/>
    </row>
    <row r="20" spans="1:14" s="903" customFormat="1" ht="12.75" x14ac:dyDescent="0.2">
      <c r="A20" s="29"/>
      <c r="C20" s="903" t="s">
        <v>5222</v>
      </c>
      <c r="D20" s="2016"/>
      <c r="E20" s="1521"/>
      <c r="F20" s="1520"/>
    </row>
    <row r="21" spans="1:14" s="903" customFormat="1" x14ac:dyDescent="0.2">
      <c r="A21" s="29"/>
      <c r="C21" s="165"/>
    </row>
    <row r="22" spans="1:14" s="903" customFormat="1" x14ac:dyDescent="0.2">
      <c r="A22" s="29"/>
      <c r="C22" s="165"/>
    </row>
    <row r="23" spans="1:14" s="903" customFormat="1" x14ac:dyDescent="0.2">
      <c r="A23" s="29"/>
      <c r="C23" s="165"/>
    </row>
    <row r="24" spans="1:14" s="43" customFormat="1" ht="29.25" customHeight="1" x14ac:dyDescent="0.2">
      <c r="A24" s="33"/>
      <c r="C24" s="2353" t="s">
        <v>5210</v>
      </c>
      <c r="D24" s="2353"/>
      <c r="E24" s="2353"/>
      <c r="F24" s="2353"/>
      <c r="G24" s="551"/>
      <c r="H24" s="2353" t="s">
        <v>5211</v>
      </c>
      <c r="I24" s="2353"/>
      <c r="J24" s="2353"/>
      <c r="K24" s="2353"/>
      <c r="M24" s="2447" t="s">
        <v>5213</v>
      </c>
      <c r="N24" s="2447"/>
    </row>
    <row r="25" spans="1:14" s="43" customFormat="1" ht="12.75" x14ac:dyDescent="0.2">
      <c r="A25" s="33"/>
      <c r="C25" s="174" t="s">
        <v>5212</v>
      </c>
      <c r="D25" s="174" t="s">
        <v>5214</v>
      </c>
      <c r="E25" s="174" t="s">
        <v>5215</v>
      </c>
      <c r="F25" s="174" t="s">
        <v>740</v>
      </c>
      <c r="G25" s="1523"/>
      <c r="H25" s="174" t="s">
        <v>5212</v>
      </c>
      <c r="I25" s="174" t="s">
        <v>5214</v>
      </c>
      <c r="J25" s="174" t="s">
        <v>5215</v>
      </c>
      <c r="K25" s="174" t="s">
        <v>740</v>
      </c>
      <c r="L25" s="1523"/>
      <c r="M25" s="89" t="s">
        <v>5212</v>
      </c>
      <c r="N25" s="89" t="s">
        <v>781</v>
      </c>
    </row>
    <row r="26" spans="1:14" s="43" customFormat="1" ht="12.75" x14ac:dyDescent="0.2">
      <c r="A26" s="33"/>
      <c r="C26" s="1517" t="s">
        <v>753</v>
      </c>
      <c r="D26" s="1520">
        <v>118</v>
      </c>
      <c r="E26" s="1520">
        <v>14</v>
      </c>
      <c r="F26" s="1521">
        <v>132</v>
      </c>
      <c r="H26" s="1517" t="s">
        <v>753</v>
      </c>
      <c r="I26" s="1520">
        <v>89.393939393939391</v>
      </c>
      <c r="J26" s="1520">
        <v>10.606060606060606</v>
      </c>
      <c r="K26" s="1520">
        <v>100</v>
      </c>
      <c r="M26" s="1517" t="s">
        <v>753</v>
      </c>
      <c r="N26" s="1520">
        <v>11.238095238095239</v>
      </c>
    </row>
    <row r="27" spans="1:14" s="43" customFormat="1" ht="12.75" x14ac:dyDescent="0.2">
      <c r="A27" s="33"/>
      <c r="C27" s="1517" t="s">
        <v>5216</v>
      </c>
      <c r="D27" s="1520">
        <v>147</v>
      </c>
      <c r="E27" s="1520">
        <v>18</v>
      </c>
      <c r="F27" s="1521">
        <v>165</v>
      </c>
      <c r="H27" s="1517" t="s">
        <v>5216</v>
      </c>
      <c r="I27" s="1520">
        <v>89.090909090909093</v>
      </c>
      <c r="J27" s="1520">
        <v>10.909090909090908</v>
      </c>
      <c r="K27" s="1520">
        <v>100</v>
      </c>
      <c r="M27" s="1517" t="s">
        <v>5216</v>
      </c>
      <c r="N27" s="1520">
        <v>14.000000000000002</v>
      </c>
    </row>
    <row r="28" spans="1:14" s="43" customFormat="1" ht="12.75" x14ac:dyDescent="0.2">
      <c r="A28" s="33"/>
      <c r="C28" s="1517" t="s">
        <v>751</v>
      </c>
      <c r="D28" s="1520">
        <v>206</v>
      </c>
      <c r="E28" s="1520">
        <v>84</v>
      </c>
      <c r="F28" s="1521">
        <v>290</v>
      </c>
      <c r="H28" s="1517" t="s">
        <v>751</v>
      </c>
      <c r="I28" s="1520">
        <v>71.034482758620683</v>
      </c>
      <c r="J28" s="1520">
        <v>28.965517241379313</v>
      </c>
      <c r="K28" s="1520">
        <v>100</v>
      </c>
      <c r="M28" s="1517" t="s">
        <v>751</v>
      </c>
      <c r="N28" s="1520">
        <v>19.61904761904762</v>
      </c>
    </row>
    <row r="29" spans="1:14" s="43" customFormat="1" ht="12.75" x14ac:dyDescent="0.2">
      <c r="A29" s="33"/>
      <c r="C29" s="1517" t="s">
        <v>754</v>
      </c>
      <c r="D29" s="1520">
        <v>80</v>
      </c>
      <c r="E29" s="1520">
        <v>18</v>
      </c>
      <c r="F29" s="1521">
        <v>98</v>
      </c>
      <c r="H29" s="1517" t="s">
        <v>754</v>
      </c>
      <c r="I29" s="1520">
        <v>81.632653061224488</v>
      </c>
      <c r="J29" s="1520">
        <v>18.367346938775512</v>
      </c>
      <c r="K29" s="1520">
        <v>100</v>
      </c>
      <c r="M29" s="1517" t="s">
        <v>754</v>
      </c>
      <c r="N29" s="1520">
        <v>7.6190476190476195</v>
      </c>
    </row>
    <row r="30" spans="1:14" s="43" customFormat="1" ht="12.75" x14ac:dyDescent="0.2">
      <c r="A30" s="33"/>
      <c r="C30" s="1517" t="s">
        <v>755</v>
      </c>
      <c r="D30" s="1520">
        <v>140</v>
      </c>
      <c r="E30" s="1520">
        <v>36</v>
      </c>
      <c r="F30" s="1521">
        <v>176</v>
      </c>
      <c r="H30" s="1517" t="s">
        <v>755</v>
      </c>
      <c r="I30" s="1520">
        <v>79.545454545454547</v>
      </c>
      <c r="J30" s="1520">
        <v>20.454545454545457</v>
      </c>
      <c r="K30" s="1520">
        <v>100</v>
      </c>
      <c r="M30" s="1517" t="s">
        <v>755</v>
      </c>
      <c r="N30" s="1520">
        <v>13.333333333333334</v>
      </c>
    </row>
    <row r="31" spans="1:14" s="43" customFormat="1" ht="12.75" x14ac:dyDescent="0.2">
      <c r="A31" s="33"/>
      <c r="C31" s="1517" t="s">
        <v>5217</v>
      </c>
      <c r="D31" s="1520">
        <v>218</v>
      </c>
      <c r="E31" s="1520">
        <v>45</v>
      </c>
      <c r="F31" s="1521">
        <v>263</v>
      </c>
      <c r="H31" s="1517" t="s">
        <v>5217</v>
      </c>
      <c r="I31" s="1520">
        <v>82.889733840304174</v>
      </c>
      <c r="J31" s="1520">
        <v>17.110266159695815</v>
      </c>
      <c r="K31" s="1520">
        <v>99.999999999999986</v>
      </c>
      <c r="M31" s="1517" t="s">
        <v>5217</v>
      </c>
      <c r="N31" s="1520">
        <v>20.761904761904763</v>
      </c>
    </row>
    <row r="32" spans="1:14" s="43" customFormat="1" ht="12.75" x14ac:dyDescent="0.2">
      <c r="A32" s="33"/>
      <c r="C32" s="1517" t="s">
        <v>5218</v>
      </c>
      <c r="D32" s="1520">
        <v>141</v>
      </c>
      <c r="E32" s="1520">
        <v>8</v>
      </c>
      <c r="F32" s="1521">
        <v>149</v>
      </c>
      <c r="H32" s="1517" t="s">
        <v>5218</v>
      </c>
      <c r="I32" s="1520">
        <v>94.630872483221466</v>
      </c>
      <c r="J32" s="1520">
        <v>5.3691275167785237</v>
      </c>
      <c r="K32" s="1520">
        <v>99.999999999999986</v>
      </c>
      <c r="M32" s="1517" t="s">
        <v>5218</v>
      </c>
      <c r="N32" s="1520">
        <v>13.428571428571429</v>
      </c>
    </row>
    <row r="33" spans="1:14" s="43" customFormat="1" ht="12.75" x14ac:dyDescent="0.2">
      <c r="A33" s="33"/>
      <c r="C33" s="1524" t="s">
        <v>3548</v>
      </c>
      <c r="D33" s="1525">
        <f>SUM(D26:D32)</f>
        <v>1050</v>
      </c>
      <c r="E33" s="1525">
        <f>SUM(E26:E32)</f>
        <v>223</v>
      </c>
      <c r="F33" s="1525">
        <f>SUM(F26:F32)</f>
        <v>1273</v>
      </c>
      <c r="H33" s="1524" t="s">
        <v>3548</v>
      </c>
      <c r="I33" s="1525">
        <v>82.482325216025146</v>
      </c>
      <c r="J33" s="1525">
        <v>17.517674783974861</v>
      </c>
      <c r="K33" s="1526"/>
      <c r="M33" s="1524" t="s">
        <v>3548</v>
      </c>
      <c r="N33" s="1526">
        <v>100</v>
      </c>
    </row>
    <row r="34" spans="1:14" ht="12.75" x14ac:dyDescent="0.2">
      <c r="A34" s="29"/>
      <c r="C34" s="1517"/>
      <c r="D34" s="1517"/>
      <c r="E34" s="1518"/>
      <c r="F34" s="1517"/>
      <c r="G34" s="1517"/>
      <c r="H34" s="1517"/>
      <c r="I34" s="1517"/>
      <c r="J34" s="903"/>
      <c r="K34" s="903"/>
      <c r="L34" s="84"/>
      <c r="M34" s="903"/>
      <c r="N34" s="903"/>
    </row>
    <row r="35" spans="1:14" ht="32.25" customHeight="1" x14ac:dyDescent="0.2">
      <c r="C35" s="2448" t="s">
        <v>5219</v>
      </c>
      <c r="D35" s="2448"/>
      <c r="E35" s="2448"/>
      <c r="F35" s="2448"/>
      <c r="G35" s="2448"/>
      <c r="H35" s="2448"/>
      <c r="I35" s="2448"/>
      <c r="J35" s="662"/>
      <c r="K35" s="903"/>
      <c r="L35" s="903"/>
      <c r="M35" s="903"/>
      <c r="N35" s="903"/>
    </row>
    <row r="36" spans="1:14" ht="39" customHeight="1" x14ac:dyDescent="0.2">
      <c r="C36" s="2446" t="s">
        <v>5220</v>
      </c>
      <c r="D36" s="2446"/>
      <c r="E36" s="2446"/>
      <c r="F36" s="2446"/>
      <c r="G36" s="2446"/>
      <c r="H36" s="2446"/>
      <c r="I36" s="2446"/>
      <c r="J36" s="2446"/>
      <c r="K36" s="903"/>
      <c r="L36" s="903"/>
      <c r="M36" s="903"/>
      <c r="N36" s="903"/>
    </row>
    <row r="37" spans="1:14" ht="31.5" customHeight="1" x14ac:dyDescent="0.2">
      <c r="C37" s="2446" t="s">
        <v>5221</v>
      </c>
      <c r="D37" s="2446"/>
      <c r="E37" s="2446"/>
      <c r="F37" s="2446"/>
      <c r="G37" s="2446"/>
      <c r="H37" s="2446"/>
      <c r="I37" s="2446"/>
      <c r="J37" s="2446"/>
      <c r="K37" s="903"/>
      <c r="L37" s="903"/>
      <c r="M37" s="903"/>
      <c r="N37" s="903"/>
    </row>
    <row r="38" spans="1:14" x14ac:dyDescent="0.2">
      <c r="C38" s="903" t="s">
        <v>5222</v>
      </c>
      <c r="D38" s="903"/>
      <c r="E38" s="165"/>
      <c r="F38" s="903"/>
      <c r="G38" s="903"/>
      <c r="H38" s="903"/>
      <c r="I38" s="903"/>
      <c r="J38" s="903"/>
      <c r="K38" s="903"/>
      <c r="L38" s="903"/>
      <c r="M38" s="903"/>
      <c r="N38" s="903"/>
    </row>
    <row r="39" spans="1:14" x14ac:dyDescent="0.2">
      <c r="C39" s="903"/>
      <c r="D39" s="903"/>
      <c r="E39" s="165"/>
      <c r="F39" s="903"/>
      <c r="G39" s="903"/>
      <c r="H39" s="903"/>
      <c r="I39" s="903"/>
      <c r="J39" s="903"/>
      <c r="K39" s="903"/>
      <c r="L39" s="903"/>
      <c r="M39" s="903"/>
      <c r="N39" s="903"/>
    </row>
  </sheetData>
  <mergeCells count="16">
    <mergeCell ref="C36:J36"/>
    <mergeCell ref="C37:J37"/>
    <mergeCell ref="C24:F24"/>
    <mergeCell ref="H24:K24"/>
    <mergeCell ref="M24:N24"/>
    <mergeCell ref="C35:I35"/>
    <mergeCell ref="C9:D9"/>
    <mergeCell ref="A6:B6"/>
    <mergeCell ref="C6:R6"/>
    <mergeCell ref="C1:D1"/>
    <mergeCell ref="A3:B3"/>
    <mergeCell ref="C3:R3"/>
    <mergeCell ref="A4:B4"/>
    <mergeCell ref="C4:R4"/>
    <mergeCell ref="A5:B5"/>
    <mergeCell ref="C5:R5"/>
  </mergeCells>
  <hyperlinks>
    <hyperlink ref="A1" location="'ODS 6.'!A1" display="REGRESAR"/>
    <hyperlink ref="C1" location="'Metadato 6.b.1'!A1" display="VER METADATO"/>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4">
    <tabColor theme="0" tint="-0.499984740745262"/>
  </sheetPr>
  <dimension ref="A1:F36"/>
  <sheetViews>
    <sheetView showGridLines="0" zoomScaleNormal="100" workbookViewId="0">
      <pane ySplit="1" topLeftCell="A2" activePane="bottomLeft" state="frozen"/>
      <selection sqref="A1:B1"/>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29.25" customHeight="1" x14ac:dyDescent="0.25">
      <c r="A4" s="48"/>
      <c r="B4" s="2082" t="s">
        <v>856</v>
      </c>
      <c r="C4" s="2082"/>
      <c r="D4" s="910" t="s">
        <v>33</v>
      </c>
    </row>
    <row r="5" spans="1:6" ht="30" x14ac:dyDescent="0.25">
      <c r="B5" s="2082" t="s">
        <v>769</v>
      </c>
      <c r="C5" s="2082"/>
      <c r="D5" s="910" t="s">
        <v>192</v>
      </c>
    </row>
    <row r="6" spans="1:6" ht="15" x14ac:dyDescent="0.25">
      <c r="B6" s="2082" t="s">
        <v>770</v>
      </c>
      <c r="C6" s="2082"/>
      <c r="D6" s="911" t="s">
        <v>301</v>
      </c>
    </row>
    <row r="7" spans="1:6" ht="45" x14ac:dyDescent="0.25">
      <c r="B7" s="2083" t="s">
        <v>771</v>
      </c>
      <c r="C7" s="2083"/>
      <c r="D7" s="912" t="s">
        <v>302</v>
      </c>
    </row>
    <row r="8" spans="1:6" ht="15" x14ac:dyDescent="0.25">
      <c r="B8" s="2083" t="s">
        <v>4617</v>
      </c>
      <c r="C8" s="2083"/>
      <c r="D8" s="1285" t="s">
        <v>4707</v>
      </c>
    </row>
    <row r="9" spans="1:6" ht="15" x14ac:dyDescent="0.25">
      <c r="B9" s="913"/>
      <c r="C9" s="913"/>
      <c r="D9" s="913"/>
    </row>
    <row r="10" spans="1:6" ht="23.25" customHeight="1" x14ac:dyDescent="0.25">
      <c r="B10" s="2081" t="s">
        <v>772</v>
      </c>
      <c r="C10" s="2081"/>
      <c r="D10" s="2081"/>
    </row>
    <row r="11" spans="1:6" ht="30" x14ac:dyDescent="0.25">
      <c r="B11" s="2093" t="s">
        <v>773</v>
      </c>
      <c r="C11" s="2094"/>
      <c r="D11" s="910" t="s">
        <v>5224</v>
      </c>
    </row>
    <row r="12" spans="1:6" ht="15" customHeight="1" x14ac:dyDescent="0.25">
      <c r="B12" s="2095" t="s">
        <v>775</v>
      </c>
      <c r="C12" s="2095"/>
      <c r="D12" s="1527" t="s">
        <v>5225</v>
      </c>
    </row>
    <row r="13" spans="1:6" ht="15" x14ac:dyDescent="0.25">
      <c r="B13" s="2082" t="s">
        <v>776</v>
      </c>
      <c r="C13" s="2082"/>
      <c r="D13" s="915" t="s">
        <v>5226</v>
      </c>
    </row>
    <row r="14" spans="1:6" ht="15" x14ac:dyDescent="0.25">
      <c r="B14" s="2082" t="s">
        <v>777</v>
      </c>
      <c r="C14" s="2096"/>
      <c r="D14" s="915" t="s">
        <v>5227</v>
      </c>
    </row>
    <row r="15" spans="1:6" ht="45" x14ac:dyDescent="0.25">
      <c r="B15" s="2082" t="s">
        <v>778</v>
      </c>
      <c r="C15" s="2082"/>
      <c r="D15" s="910" t="s">
        <v>6170</v>
      </c>
    </row>
    <row r="16" spans="1:6" ht="45" x14ac:dyDescent="0.25">
      <c r="B16" s="2082" t="s">
        <v>779</v>
      </c>
      <c r="C16" s="2082"/>
      <c r="D16" s="910" t="s">
        <v>6171</v>
      </c>
    </row>
    <row r="17" spans="2:4" ht="15" x14ac:dyDescent="0.25">
      <c r="B17" s="2082" t="s">
        <v>780</v>
      </c>
      <c r="C17" s="2082"/>
      <c r="D17" s="919" t="s">
        <v>781</v>
      </c>
    </row>
    <row r="18" spans="2:4" ht="45" x14ac:dyDescent="0.25">
      <c r="B18" s="2083" t="s">
        <v>782</v>
      </c>
      <c r="C18" s="2083"/>
      <c r="D18" s="910" t="s">
        <v>6172</v>
      </c>
    </row>
    <row r="19" spans="2:4" ht="15" customHeight="1" x14ac:dyDescent="0.25">
      <c r="B19" s="2084" t="s">
        <v>783</v>
      </c>
      <c r="C19" s="2085"/>
      <c r="D19" s="919" t="s">
        <v>5228</v>
      </c>
    </row>
    <row r="20" spans="2:4" ht="15" x14ac:dyDescent="0.25">
      <c r="B20" s="2082" t="s">
        <v>784</v>
      </c>
      <c r="C20" s="2082"/>
      <c r="D20" s="910" t="s">
        <v>824</v>
      </c>
    </row>
    <row r="21" spans="2:4" ht="30" x14ac:dyDescent="0.25">
      <c r="B21" s="2086" t="s">
        <v>786</v>
      </c>
      <c r="C21" s="918" t="s">
        <v>787</v>
      </c>
      <c r="D21" s="910" t="s">
        <v>5229</v>
      </c>
    </row>
    <row r="22" spans="2:4" ht="15" x14ac:dyDescent="0.25">
      <c r="B22" s="2087"/>
      <c r="C22" s="1390" t="s">
        <v>789</v>
      </c>
      <c r="D22" s="919"/>
    </row>
    <row r="23" spans="2:4" ht="15" x14ac:dyDescent="0.25">
      <c r="B23" s="2088" t="s">
        <v>791</v>
      </c>
      <c r="C23" s="2088"/>
      <c r="D23" s="910" t="s">
        <v>6173</v>
      </c>
    </row>
    <row r="24" spans="2:4" ht="45" x14ac:dyDescent="0.25">
      <c r="B24" s="2088" t="s">
        <v>793</v>
      </c>
      <c r="C24" s="2088"/>
      <c r="D24" s="920" t="s">
        <v>5230</v>
      </c>
    </row>
    <row r="25" spans="2:4" ht="15" x14ac:dyDescent="0.25">
      <c r="B25" s="2082" t="s">
        <v>795</v>
      </c>
      <c r="C25" s="2082"/>
      <c r="D25" s="917" t="s">
        <v>5227</v>
      </c>
    </row>
    <row r="26" spans="2:4" ht="15" customHeight="1" x14ac:dyDescent="0.25">
      <c r="B26" s="2083" t="s">
        <v>797</v>
      </c>
      <c r="C26" s="2083"/>
      <c r="D26" s="920" t="s">
        <v>2367</v>
      </c>
    </row>
    <row r="27" spans="2:4" ht="105" x14ac:dyDescent="0.25">
      <c r="B27" s="2089" t="s">
        <v>799</v>
      </c>
      <c r="C27" s="2090"/>
      <c r="D27" s="910" t="s">
        <v>5231</v>
      </c>
    </row>
    <row r="28" spans="2:4" ht="135" x14ac:dyDescent="0.25">
      <c r="B28" s="1391" t="s">
        <v>800</v>
      </c>
      <c r="C28" s="1392"/>
      <c r="D28" s="917" t="s">
        <v>5232</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5233</v>
      </c>
    </row>
    <row r="33" spans="2:4" ht="15" x14ac:dyDescent="0.25">
      <c r="B33" s="2079" t="s">
        <v>805</v>
      </c>
      <c r="C33" s="2080"/>
      <c r="D33" s="920" t="s">
        <v>5234</v>
      </c>
    </row>
    <row r="34" spans="2:4" ht="15" x14ac:dyDescent="0.25">
      <c r="B34" s="2079" t="s">
        <v>807</v>
      </c>
      <c r="C34" s="2080"/>
      <c r="D34" s="920" t="s">
        <v>2366</v>
      </c>
    </row>
    <row r="35" spans="2:4" ht="15" x14ac:dyDescent="0.25">
      <c r="B35" s="2079" t="s">
        <v>809</v>
      </c>
      <c r="C35" s="2080"/>
      <c r="D35" s="920" t="s">
        <v>5235</v>
      </c>
    </row>
    <row r="36" spans="2:4" ht="15" x14ac:dyDescent="0.25">
      <c r="B36" s="2079" t="s">
        <v>811</v>
      </c>
      <c r="C36" s="2080"/>
      <c r="D36" s="924" t="s">
        <v>5236</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6.b.1'!A1" display="REGRESAR"/>
    <hyperlink ref="D8" r:id="rId1"/>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5">
    <tabColor rgb="FFFCC30B"/>
  </sheetPr>
  <dimension ref="A1:E10"/>
  <sheetViews>
    <sheetView showGridLines="0" workbookViewId="0">
      <pane ySplit="4" topLeftCell="A5" activePane="bottomLeft" state="frozen"/>
      <selection activeCell="I38" sqref="I38"/>
      <selection pane="bottomLeft" sqref="A1:B1"/>
    </sheetView>
  </sheetViews>
  <sheetFormatPr baseColWidth="10" defaultRowHeight="15" x14ac:dyDescent="0.25"/>
  <cols>
    <col min="3" max="3" width="64.7109375" customWidth="1"/>
    <col min="4" max="4" width="15.5703125" customWidth="1"/>
    <col min="5" max="5" width="77.42578125" customWidth="1"/>
  </cols>
  <sheetData>
    <row r="1" spans="1:5" x14ac:dyDescent="0.25">
      <c r="A1" s="2065" t="s">
        <v>690</v>
      </c>
      <c r="B1" s="2065"/>
    </row>
    <row r="3" spans="1:5" ht="52.5" customHeight="1" x14ac:dyDescent="0.25">
      <c r="A3" s="14"/>
      <c r="B3" s="14"/>
      <c r="C3" s="2449" t="s">
        <v>2368</v>
      </c>
      <c r="D3" s="2449"/>
      <c r="E3" s="2449"/>
    </row>
    <row r="4" spans="1:5" s="222" customFormat="1" ht="16.5" customHeight="1" x14ac:dyDescent="0.25">
      <c r="A4" s="182"/>
      <c r="B4" s="182"/>
      <c r="C4" s="585" t="s">
        <v>692</v>
      </c>
      <c r="D4" s="585" t="s">
        <v>693</v>
      </c>
      <c r="E4" s="585" t="s">
        <v>694</v>
      </c>
    </row>
    <row r="5" spans="1:5" s="184" customFormat="1" ht="30" customHeight="1" x14ac:dyDescent="0.25">
      <c r="C5" s="2142" t="s">
        <v>2369</v>
      </c>
      <c r="D5" s="19" t="s">
        <v>2370</v>
      </c>
      <c r="E5" s="20" t="s">
        <v>2371</v>
      </c>
    </row>
    <row r="6" spans="1:5" s="184" customFormat="1" ht="30" x14ac:dyDescent="0.25">
      <c r="C6" s="2143"/>
      <c r="D6" s="19" t="s">
        <v>2372</v>
      </c>
      <c r="E6" s="20" t="s">
        <v>2373</v>
      </c>
    </row>
    <row r="7" spans="1:5" s="184" customFormat="1" ht="30" x14ac:dyDescent="0.25">
      <c r="C7" s="187" t="s">
        <v>2374</v>
      </c>
      <c r="D7" s="19" t="s">
        <v>2375</v>
      </c>
      <c r="E7" s="20" t="s">
        <v>2376</v>
      </c>
    </row>
    <row r="8" spans="1:5" s="184" customFormat="1" ht="30" x14ac:dyDescent="0.25">
      <c r="C8" s="187" t="s">
        <v>2377</v>
      </c>
      <c r="D8" s="19" t="s">
        <v>2378</v>
      </c>
      <c r="E8" s="20" t="s">
        <v>2379</v>
      </c>
    </row>
    <row r="9" spans="1:5" s="184" customFormat="1" ht="90" x14ac:dyDescent="0.25">
      <c r="C9" s="187" t="s">
        <v>2380</v>
      </c>
      <c r="D9" s="19" t="s">
        <v>2381</v>
      </c>
      <c r="E9" s="21" t="s">
        <v>2382</v>
      </c>
    </row>
    <row r="10" spans="1:5" s="184" customFormat="1" ht="90" x14ac:dyDescent="0.25">
      <c r="C10" s="187" t="s">
        <v>2383</v>
      </c>
      <c r="D10" s="19" t="s">
        <v>2384</v>
      </c>
      <c r="E10" s="20" t="s">
        <v>2385</v>
      </c>
    </row>
  </sheetData>
  <mergeCells count="3">
    <mergeCell ref="A1:B1"/>
    <mergeCell ref="C3:E3"/>
    <mergeCell ref="C5:C6"/>
  </mergeCells>
  <hyperlinks>
    <hyperlink ref="D5" location="'7.1.1'!A1" display="7.1.1"/>
    <hyperlink ref="D6" location="'7.1.2'!A1" display="7.1.2"/>
    <hyperlink ref="D7" location="'7.2.1'!A1" display="7.2.1"/>
    <hyperlink ref="D8" location="'7.3.1'!A1" display="7.3.1"/>
    <hyperlink ref="D9" location="'7.a.1'!A1" display="7.a.1"/>
    <hyperlink ref="D10" location="'7.b.1'!A1" display="7.b.1"/>
    <hyperlink ref="A1" location="Objetivos!A1" display="REGRESAR A INICIO"/>
    <hyperlink ref="A1:B1" location="'Lista de Objetivos'!A1" display="REGRESAR A INICIO"/>
    <hyperlink ref="E5" location="'7.1.1'!A1" display="7.1.1 Proporción de la población con acceso a la electricidad."/>
    <hyperlink ref="E6" location="'7.1.2'!A1" display="7.1.2 Proporción de la población cuya fuente primaria de energía consiste en combustibles y tecnología limpios."/>
    <hyperlink ref="E7" location="'7.2.1'!A1" display="7.2.1 Proporción de la energía renovable en el consumo final total de energía."/>
    <hyperlink ref="E8" location="'7.3.1'!A1" display="7.3.1 Intensidad energética medida en función de la energía primaria y el PIB."/>
    <hyperlink ref="E9" location="'7.a.1'!A1" display="7.a.1 Las corrientes financieras internacionales a los países en desarrollo en apoyo de la investigación y el desarrollo de energía limpia y la producción de energía renovable, incluidos los sistemas hídricos."/>
    <hyperlink ref="E10" location="'7.b.1'!A1" display="7.b.1 Inversiones en eficiencia energética como porcentaje del PIB y del monto de la inversión extranjera directa en transferencias financieras destinadas a infraestructuras y tecnología con el fin de prestar servicios para el desarrollo sostenible."/>
  </hyperlinks>
  <pageMargins left="0.7" right="0.7" top="0.75" bottom="0.75" header="0.3" footer="0.3"/>
  <pageSetup orientation="portrait" r:id="rId1"/>
  <drawing r:id="rId2"/>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6"/>
  <dimension ref="A1:X47"/>
  <sheetViews>
    <sheetView showGridLines="0" zoomScaleNormal="100" workbookViewId="0">
      <pane ySplit="1" topLeftCell="A2" activePane="bottomLeft" state="frozen"/>
      <selection activeCell="C22" sqref="C22"/>
      <selection pane="bottomLeft" activeCell="C9" sqref="C9:X9"/>
    </sheetView>
  </sheetViews>
  <sheetFormatPr baseColWidth="10" defaultColWidth="11.42578125" defaultRowHeight="11.25" x14ac:dyDescent="0.2"/>
  <cols>
    <col min="1" max="2" width="15.140625" style="26" customWidth="1"/>
    <col min="3" max="3" width="8.42578125" style="26" customWidth="1"/>
    <col min="4" max="4" width="7.5703125" style="26" customWidth="1"/>
    <col min="5" max="6" width="11.42578125" style="26"/>
    <col min="7" max="7" width="0.7109375" style="26" customWidth="1"/>
    <col min="8" max="9" width="11.42578125" style="26"/>
    <col min="10" max="10" width="0.5703125" style="26" customWidth="1"/>
    <col min="11" max="16" width="11.42578125" style="26"/>
    <col min="17" max="17" width="0.7109375" style="26" customWidth="1"/>
    <col min="18" max="16384" width="11.42578125" style="26"/>
  </cols>
  <sheetData>
    <row r="1" spans="1:24" ht="15" x14ac:dyDescent="0.25">
      <c r="A1" s="25" t="s">
        <v>730</v>
      </c>
      <c r="C1" s="2077" t="s">
        <v>830</v>
      </c>
      <c r="D1" s="2077"/>
    </row>
    <row r="3" spans="1:24" ht="15" x14ac:dyDescent="0.2">
      <c r="A3" s="2450" t="s">
        <v>732</v>
      </c>
      <c r="B3" s="2453"/>
      <c r="C3" s="2450" t="s">
        <v>2368</v>
      </c>
      <c r="D3" s="2452"/>
      <c r="E3" s="2452"/>
      <c r="F3" s="2452"/>
      <c r="G3" s="2452"/>
      <c r="H3" s="2452"/>
      <c r="I3" s="2452"/>
      <c r="J3" s="2452"/>
      <c r="K3" s="2452"/>
      <c r="L3" s="2452"/>
      <c r="M3" s="2452"/>
      <c r="N3" s="2452"/>
      <c r="O3" s="2452"/>
      <c r="P3" s="2452"/>
      <c r="Q3" s="2452"/>
      <c r="R3" s="2452"/>
      <c r="S3" s="2452"/>
      <c r="T3" s="2452"/>
      <c r="U3" s="2452"/>
      <c r="V3" s="2451"/>
    </row>
    <row r="4" spans="1:24" ht="15" x14ac:dyDescent="0.2">
      <c r="A4" s="2450" t="s">
        <v>733</v>
      </c>
      <c r="B4" s="2451"/>
      <c r="C4" s="2450" t="s">
        <v>2386</v>
      </c>
      <c r="D4" s="2452"/>
      <c r="E4" s="2452"/>
      <c r="F4" s="2452"/>
      <c r="G4" s="2452"/>
      <c r="H4" s="2452"/>
      <c r="I4" s="2452"/>
      <c r="J4" s="2452"/>
      <c r="K4" s="2452"/>
      <c r="L4" s="2452"/>
      <c r="M4" s="2452"/>
      <c r="N4" s="2452"/>
      <c r="O4" s="2452"/>
      <c r="P4" s="2452"/>
      <c r="Q4" s="2452"/>
      <c r="R4" s="2452"/>
      <c r="S4" s="2452"/>
      <c r="T4" s="2452"/>
      <c r="U4" s="2452"/>
      <c r="V4" s="2451"/>
    </row>
    <row r="5" spans="1:24" ht="15" x14ac:dyDescent="0.2">
      <c r="A5" s="2450" t="s">
        <v>735</v>
      </c>
      <c r="B5" s="2451"/>
      <c r="C5" s="2450" t="s">
        <v>2387</v>
      </c>
      <c r="D5" s="2452"/>
      <c r="E5" s="2452"/>
      <c r="F5" s="2452"/>
      <c r="G5" s="2452"/>
      <c r="H5" s="2452"/>
      <c r="I5" s="2452"/>
      <c r="J5" s="2452"/>
      <c r="K5" s="2452"/>
      <c r="L5" s="2452"/>
      <c r="M5" s="2452"/>
      <c r="N5" s="2452"/>
      <c r="O5" s="2452"/>
      <c r="P5" s="2452"/>
      <c r="Q5" s="2452"/>
      <c r="R5" s="2452"/>
      <c r="S5" s="2452"/>
      <c r="T5" s="2452"/>
      <c r="U5" s="2452"/>
      <c r="V5" s="2451"/>
    </row>
    <row r="6" spans="1:24" ht="15" x14ac:dyDescent="0.2">
      <c r="A6" s="2450" t="s">
        <v>815</v>
      </c>
      <c r="B6" s="2451"/>
      <c r="C6" s="2450" t="s">
        <v>2388</v>
      </c>
      <c r="D6" s="2452"/>
      <c r="E6" s="2452"/>
      <c r="F6" s="2452"/>
      <c r="G6" s="2452"/>
      <c r="H6" s="2452"/>
      <c r="I6" s="2452"/>
      <c r="J6" s="2452"/>
      <c r="K6" s="2452"/>
      <c r="L6" s="2452"/>
      <c r="M6" s="2452"/>
      <c r="N6" s="2452"/>
      <c r="O6" s="2452"/>
      <c r="P6" s="2452"/>
      <c r="Q6" s="2452"/>
      <c r="R6" s="2452"/>
      <c r="S6" s="2452"/>
      <c r="T6" s="2452"/>
      <c r="U6" s="2452"/>
      <c r="V6" s="2451"/>
    </row>
    <row r="9" spans="1:24" ht="12.75" x14ac:dyDescent="0.2">
      <c r="C9" s="2274" t="s">
        <v>2388</v>
      </c>
      <c r="D9" s="2274"/>
      <c r="E9" s="2274"/>
      <c r="F9" s="2274"/>
      <c r="G9" s="2274"/>
      <c r="H9" s="2274"/>
      <c r="I9" s="2274"/>
      <c r="J9" s="2274"/>
      <c r="K9" s="2274"/>
      <c r="L9" s="2274"/>
      <c r="M9" s="2274"/>
      <c r="N9" s="2274"/>
      <c r="O9" s="2274"/>
      <c r="P9" s="2274"/>
      <c r="Q9" s="2274"/>
      <c r="R9" s="2274"/>
      <c r="S9" s="2274"/>
      <c r="T9" s="2274"/>
      <c r="U9" s="2274"/>
      <c r="V9" s="2274"/>
      <c r="W9" s="2274"/>
      <c r="X9" s="2274"/>
    </row>
    <row r="10" spans="1:24" ht="12.75" customHeight="1" x14ac:dyDescent="0.2">
      <c r="C10" s="2112" t="s">
        <v>739</v>
      </c>
      <c r="D10" s="2112" t="s">
        <v>740</v>
      </c>
      <c r="E10" s="2070" t="s">
        <v>741</v>
      </c>
      <c r="F10" s="2070"/>
      <c r="G10" s="1851"/>
      <c r="H10" s="2070" t="s">
        <v>742</v>
      </c>
      <c r="I10" s="2070"/>
      <c r="J10" s="1851"/>
      <c r="K10" s="2070" t="s">
        <v>743</v>
      </c>
      <c r="L10" s="2070"/>
      <c r="M10" s="2070"/>
      <c r="N10" s="2070"/>
      <c r="O10" s="2070"/>
      <c r="P10" s="2070"/>
      <c r="Q10" s="1851"/>
      <c r="R10" s="2070" t="s">
        <v>745</v>
      </c>
      <c r="S10" s="2070"/>
      <c r="T10" s="2070"/>
      <c r="U10" s="2070"/>
      <c r="V10" s="2070"/>
      <c r="W10" s="2070"/>
      <c r="X10" s="2070"/>
    </row>
    <row r="11" spans="1:24" ht="25.5" x14ac:dyDescent="0.2">
      <c r="C11" s="2117"/>
      <c r="D11" s="2117"/>
      <c r="E11" s="1852" t="s">
        <v>746</v>
      </c>
      <c r="F11" s="1852" t="s">
        <v>747</v>
      </c>
      <c r="G11" s="1852"/>
      <c r="H11" s="1852" t="s">
        <v>748</v>
      </c>
      <c r="I11" s="1852" t="s">
        <v>749</v>
      </c>
      <c r="J11" s="1852"/>
      <c r="K11" s="1852" t="s">
        <v>750</v>
      </c>
      <c r="L11" s="1852" t="s">
        <v>751</v>
      </c>
      <c r="M11" s="1852" t="s">
        <v>752</v>
      </c>
      <c r="N11" s="1852" t="s">
        <v>753</v>
      </c>
      <c r="O11" s="78" t="s">
        <v>754</v>
      </c>
      <c r="P11" s="78" t="s">
        <v>755</v>
      </c>
      <c r="Q11" s="78"/>
      <c r="R11" s="1852" t="s">
        <v>759</v>
      </c>
      <c r="S11" s="78" t="s">
        <v>760</v>
      </c>
      <c r="T11" s="1852" t="s">
        <v>761</v>
      </c>
      <c r="U11" s="1852" t="s">
        <v>762</v>
      </c>
      <c r="V11" s="1852" t="s">
        <v>763</v>
      </c>
      <c r="W11" s="1852" t="s">
        <v>764</v>
      </c>
      <c r="X11" s="1852" t="s">
        <v>765</v>
      </c>
    </row>
    <row r="12" spans="1:24" ht="12.75" x14ac:dyDescent="0.2">
      <c r="C12" s="1865">
        <v>2010</v>
      </c>
      <c r="D12" s="1117">
        <v>99.141816540837794</v>
      </c>
      <c r="E12" s="1118">
        <v>99.02135755481693</v>
      </c>
      <c r="F12" s="1118">
        <v>99.255804897629758</v>
      </c>
      <c r="G12" s="1118">
        <v>99.758583496154046</v>
      </c>
      <c r="H12" s="1118">
        <v>99.758583496154046</v>
      </c>
      <c r="I12" s="1119">
        <v>97.490395515935617</v>
      </c>
      <c r="J12" s="1119"/>
      <c r="K12" s="1119">
        <v>99.782580865709392</v>
      </c>
      <c r="L12" s="1119">
        <v>98.256946641163381</v>
      </c>
      <c r="M12" s="1119">
        <v>99.076329284330285</v>
      </c>
      <c r="N12" s="1119">
        <v>98.865175320306435</v>
      </c>
      <c r="O12" s="1119">
        <v>97.790032075006167</v>
      </c>
      <c r="P12" s="1119">
        <v>96.665009897519724</v>
      </c>
      <c r="Q12" s="1119"/>
      <c r="R12" s="1118">
        <v>98.822102043187016</v>
      </c>
      <c r="S12" s="1118">
        <v>98.958518027428525</v>
      </c>
      <c r="T12" s="1118">
        <v>98.960548453183478</v>
      </c>
      <c r="U12" s="1118">
        <v>99.205448715398518</v>
      </c>
      <c r="V12" s="1118">
        <v>99.254259316517917</v>
      </c>
      <c r="W12" s="1118">
        <v>99.21585314803859</v>
      </c>
      <c r="X12" s="1118">
        <v>99.324201728994012</v>
      </c>
    </row>
    <row r="13" spans="1:24" ht="12.75" x14ac:dyDescent="0.2">
      <c r="C13" s="1865">
        <v>2011</v>
      </c>
      <c r="D13" s="1117">
        <v>99.486471620387491</v>
      </c>
      <c r="E13" s="1118">
        <v>99.355628368433159</v>
      </c>
      <c r="F13" s="1118">
        <v>99.610915605903998</v>
      </c>
      <c r="G13" s="1118">
        <v>99.965273218412904</v>
      </c>
      <c r="H13" s="1118">
        <v>99.965273218412904</v>
      </c>
      <c r="I13" s="1119">
        <v>98.204954747599288</v>
      </c>
      <c r="J13" s="1119"/>
      <c r="K13" s="1119">
        <v>99.947952309564087</v>
      </c>
      <c r="L13" s="1119">
        <v>98.944540171139863</v>
      </c>
      <c r="M13" s="1119">
        <v>99.724401913875596</v>
      </c>
      <c r="N13" s="1119">
        <v>98.998472930532742</v>
      </c>
      <c r="O13" s="1119">
        <v>97.519491272329077</v>
      </c>
      <c r="P13" s="1119">
        <v>98.857594562814015</v>
      </c>
      <c r="Q13" s="1119"/>
      <c r="R13" s="1118">
        <v>99.227518886075416</v>
      </c>
      <c r="S13" s="1118">
        <v>99.286374611396937</v>
      </c>
      <c r="T13" s="1118">
        <v>99.179102178554757</v>
      </c>
      <c r="U13" s="1118">
        <v>99.59365913202339</v>
      </c>
      <c r="V13" s="1118">
        <v>99.654195054109039</v>
      </c>
      <c r="W13" s="1118">
        <v>99.582576126426673</v>
      </c>
      <c r="X13" s="1118">
        <v>99.453531144381259</v>
      </c>
    </row>
    <row r="14" spans="1:24" ht="12.75" x14ac:dyDescent="0.2">
      <c r="C14" s="1865">
        <v>2012</v>
      </c>
      <c r="D14" s="1117">
        <v>99.700053706962947</v>
      </c>
      <c r="E14" s="1118">
        <v>99.642973762476728</v>
      </c>
      <c r="F14" s="1118">
        <v>99.7542921307233</v>
      </c>
      <c r="G14" s="1118">
        <v>99.986262620294397</v>
      </c>
      <c r="H14" s="1118">
        <v>99.986262620294397</v>
      </c>
      <c r="I14" s="1119">
        <v>98.934957879266278</v>
      </c>
      <c r="J14" s="1119"/>
      <c r="K14" s="1119">
        <v>99.95202119734455</v>
      </c>
      <c r="L14" s="1119">
        <v>99.40483528329095</v>
      </c>
      <c r="M14" s="1119">
        <v>99.855245199592432</v>
      </c>
      <c r="N14" s="1119">
        <v>98.764120663856815</v>
      </c>
      <c r="O14" s="1119">
        <v>98.777735087887805</v>
      </c>
      <c r="P14" s="1119">
        <v>99.813095980873399</v>
      </c>
      <c r="Q14" s="1119"/>
      <c r="R14" s="1118">
        <v>99.704075919832974</v>
      </c>
      <c r="S14" s="1118">
        <v>99.670663047754857</v>
      </c>
      <c r="T14" s="1118">
        <v>99.570819660873951</v>
      </c>
      <c r="U14" s="1118">
        <v>99.73389673263776</v>
      </c>
      <c r="V14" s="1118">
        <v>99.76540510624082</v>
      </c>
      <c r="W14" s="1118">
        <v>99.719546239370032</v>
      </c>
      <c r="X14" s="1118">
        <v>99.6072963695201</v>
      </c>
    </row>
    <row r="15" spans="1:24" ht="12.75" x14ac:dyDescent="0.2">
      <c r="C15" s="1865">
        <v>2013</v>
      </c>
      <c r="D15" s="1117">
        <v>99.721539919685668</v>
      </c>
      <c r="E15" s="1118">
        <v>99.62524838494879</v>
      </c>
      <c r="F15" s="1118">
        <v>99.811561554779374</v>
      </c>
      <c r="G15" s="1118">
        <v>99.977651662354546</v>
      </c>
      <c r="H15" s="1118">
        <v>99.977651662354546</v>
      </c>
      <c r="I15" s="1119">
        <v>99.038100710193874</v>
      </c>
      <c r="J15" s="1119"/>
      <c r="K15" s="1119">
        <v>99.968793766911872</v>
      </c>
      <c r="L15" s="1119">
        <v>99.27324678551463</v>
      </c>
      <c r="M15" s="1119">
        <v>99.711520016526734</v>
      </c>
      <c r="N15" s="1923">
        <v>99.119704338559558</v>
      </c>
      <c r="O15" s="1119">
        <v>99.225242658730622</v>
      </c>
      <c r="P15" s="1119">
        <v>99.332544801509215</v>
      </c>
      <c r="Q15" s="1119"/>
      <c r="R15" s="1118">
        <v>99.476577829213397</v>
      </c>
      <c r="S15" s="1118">
        <v>99.631027408805181</v>
      </c>
      <c r="T15" s="1118">
        <v>99.782771027085744</v>
      </c>
      <c r="U15" s="1118">
        <v>99.808635797798345</v>
      </c>
      <c r="V15" s="1118">
        <v>99.735172406891266</v>
      </c>
      <c r="W15" s="1118">
        <v>99.76184529420108</v>
      </c>
      <c r="X15" s="1118">
        <v>99.673019138261694</v>
      </c>
    </row>
    <row r="16" spans="1:24" ht="12.75" x14ac:dyDescent="0.2">
      <c r="C16" s="1865">
        <v>2014</v>
      </c>
      <c r="D16" s="1117">
        <v>99.432786166587533</v>
      </c>
      <c r="E16" s="1118">
        <v>99.352681086315783</v>
      </c>
      <c r="F16" s="1118">
        <v>99.508922367635876</v>
      </c>
      <c r="G16" s="1118">
        <v>99.744596377545463</v>
      </c>
      <c r="H16" s="1118">
        <v>99.744596377545463</v>
      </c>
      <c r="I16" s="1119">
        <v>98.60200753131393</v>
      </c>
      <c r="J16" s="1119"/>
      <c r="K16" s="1119">
        <v>99.875818397092772</v>
      </c>
      <c r="L16" s="1119">
        <v>99.098703011650912</v>
      </c>
      <c r="M16" s="1119">
        <v>99.950632162420177</v>
      </c>
      <c r="N16" s="1119">
        <v>98.929089333247305</v>
      </c>
      <c r="O16" s="1119">
        <v>98.368030495196592</v>
      </c>
      <c r="P16" s="1119">
        <v>97.562256205732538</v>
      </c>
      <c r="Q16" s="1119"/>
      <c r="R16" s="1118">
        <v>98.749881907048348</v>
      </c>
      <c r="S16" s="1118">
        <v>99.450129029958845</v>
      </c>
      <c r="T16" s="1118">
        <v>99.43887832971987</v>
      </c>
      <c r="U16" s="1118">
        <v>99.311399279090523</v>
      </c>
      <c r="V16" s="1118">
        <v>99.584511756086087</v>
      </c>
      <c r="W16" s="1118">
        <v>99.536967969013318</v>
      </c>
      <c r="X16" s="1118">
        <v>99.4638400631991</v>
      </c>
    </row>
    <row r="17" spans="3:24" ht="12.75" x14ac:dyDescent="0.2">
      <c r="C17" s="1865">
        <v>2015</v>
      </c>
      <c r="D17" s="1117">
        <v>99.389232215471552</v>
      </c>
      <c r="E17" s="1118">
        <v>99.312405673844566</v>
      </c>
      <c r="F17" s="1118">
        <v>99.461935012637255</v>
      </c>
      <c r="G17" s="1118">
        <v>99.73934454091075</v>
      </c>
      <c r="H17" s="1118">
        <v>99.73934454091075</v>
      </c>
      <c r="I17" s="1119">
        <v>98.458294002811357</v>
      </c>
      <c r="J17" s="1119"/>
      <c r="K17" s="1119">
        <v>99.870486463210582</v>
      </c>
      <c r="L17" s="1119">
        <v>98.242713272570754</v>
      </c>
      <c r="M17" s="1119">
        <v>99.439890905456153</v>
      </c>
      <c r="N17" s="1119">
        <v>98.873708819456255</v>
      </c>
      <c r="O17" s="1119">
        <v>98.491989776045614</v>
      </c>
      <c r="P17" s="1119">
        <v>98.172303427223099</v>
      </c>
      <c r="Q17" s="1119"/>
      <c r="R17" s="1118">
        <v>98.901210910425235</v>
      </c>
      <c r="S17" s="1118">
        <v>99.332486680708712</v>
      </c>
      <c r="T17" s="1118">
        <v>99.187954071915541</v>
      </c>
      <c r="U17" s="1118">
        <v>99.494270038419032</v>
      </c>
      <c r="V17" s="1118">
        <v>99.467208612545306</v>
      </c>
      <c r="W17" s="1118">
        <v>99.459543788096596</v>
      </c>
      <c r="X17" s="1118">
        <v>99.519124549672426</v>
      </c>
    </row>
    <row r="18" spans="3:24" ht="12.75" x14ac:dyDescent="0.2">
      <c r="C18" s="1865">
        <v>2016</v>
      </c>
      <c r="D18" s="1117">
        <v>99.536725918357575</v>
      </c>
      <c r="E18" s="1118">
        <v>99.476939631291955</v>
      </c>
      <c r="F18" s="1118">
        <v>99.593121617212404</v>
      </c>
      <c r="G18" s="1118">
        <v>99.819073983142857</v>
      </c>
      <c r="H18" s="1118">
        <v>99.819073983142857</v>
      </c>
      <c r="I18" s="1119">
        <v>98.787250548192347</v>
      </c>
      <c r="J18" s="1119"/>
      <c r="K18" s="1119">
        <v>99.837220529023412</v>
      </c>
      <c r="L18" s="1119">
        <v>99.352071595012461</v>
      </c>
      <c r="M18" s="1119">
        <v>99.660241590364492</v>
      </c>
      <c r="N18" s="1119">
        <v>99.443231199006746</v>
      </c>
      <c r="O18" s="1119">
        <v>98.528762019285523</v>
      </c>
      <c r="P18" s="1119">
        <v>98.507869403555233</v>
      </c>
      <c r="Q18" s="1119"/>
      <c r="R18" s="1118">
        <v>99.237561303342403</v>
      </c>
      <c r="S18" s="1118">
        <v>99.404387555029402</v>
      </c>
      <c r="T18" s="1118">
        <v>99.423386477165948</v>
      </c>
      <c r="U18" s="1118">
        <v>99.505086700986851</v>
      </c>
      <c r="V18" s="1118">
        <v>99.53522223631478</v>
      </c>
      <c r="W18" s="1118">
        <v>99.665781888923121</v>
      </c>
      <c r="X18" s="1118">
        <v>99.616828457209365</v>
      </c>
    </row>
    <row r="19" spans="3:24" ht="12.75" x14ac:dyDescent="0.2">
      <c r="C19" s="1865">
        <v>2017</v>
      </c>
      <c r="D19" s="1117">
        <v>99.684537166191603</v>
      </c>
      <c r="E19" s="1118">
        <v>99.641259109857018</v>
      </c>
      <c r="F19" s="1118">
        <v>99.725508684551031</v>
      </c>
      <c r="G19" s="1118">
        <v>99.856767824680475</v>
      </c>
      <c r="H19" s="1118">
        <v>99.856767824680475</v>
      </c>
      <c r="I19" s="1119">
        <v>99.227833430530836</v>
      </c>
      <c r="J19" s="1119"/>
      <c r="K19" s="1119">
        <v>99.8613018039552</v>
      </c>
      <c r="L19" s="1119">
        <v>99.668381750658057</v>
      </c>
      <c r="M19" s="1119">
        <v>99.520235212729162</v>
      </c>
      <c r="N19" s="1119">
        <v>99.680581440737143</v>
      </c>
      <c r="O19" s="1119">
        <v>99.227040305131069</v>
      </c>
      <c r="P19" s="1119">
        <v>98.971412268473912</v>
      </c>
      <c r="Q19" s="1119"/>
      <c r="R19" s="1118">
        <v>99.544552080696107</v>
      </c>
      <c r="S19" s="1118">
        <v>99.552391790666675</v>
      </c>
      <c r="T19" s="1118">
        <v>99.617825103931139</v>
      </c>
      <c r="U19" s="1118">
        <v>99.721879176464626</v>
      </c>
      <c r="V19" s="1118">
        <v>99.793019882160124</v>
      </c>
      <c r="W19" s="1118">
        <v>99.71979275680097</v>
      </c>
      <c r="X19" s="1118">
        <v>99.637779275827427</v>
      </c>
    </row>
    <row r="20" spans="3:24" s="903" customFormat="1" ht="12.75" x14ac:dyDescent="0.2">
      <c r="C20" s="124">
        <v>2018</v>
      </c>
      <c r="D20" s="1924">
        <v>99.668343634765904</v>
      </c>
      <c r="E20" s="1925">
        <v>99.581658259946721</v>
      </c>
      <c r="F20" s="1925">
        <v>99.750319828595195</v>
      </c>
      <c r="G20" s="1925"/>
      <c r="H20" s="1925">
        <v>99.909362263965946</v>
      </c>
      <c r="I20" s="1926">
        <v>99.030839892623121</v>
      </c>
      <c r="J20" s="1926"/>
      <c r="K20" s="1926">
        <v>99.931480955669855</v>
      </c>
      <c r="L20" s="1926">
        <v>99.272941895417503</v>
      </c>
      <c r="M20" s="1926">
        <v>99.757664869574697</v>
      </c>
      <c r="N20" s="1926">
        <v>99.763382403510775</v>
      </c>
      <c r="O20" s="1926">
        <v>99.162035988255624</v>
      </c>
      <c r="P20" s="1926">
        <v>98.44586287371807</v>
      </c>
      <c r="Q20" s="1926"/>
      <c r="R20" s="1925">
        <v>99.530660490631888</v>
      </c>
      <c r="S20" s="1925">
        <v>99.580913501968098</v>
      </c>
      <c r="T20" s="1925">
        <v>99.509529941572012</v>
      </c>
      <c r="U20" s="1925">
        <v>99.807745078154696</v>
      </c>
      <c r="V20" s="1925">
        <v>99.773549044226158</v>
      </c>
      <c r="W20" s="1925">
        <v>99.703449664828895</v>
      </c>
      <c r="X20" s="1925">
        <v>99.538984887931946</v>
      </c>
    </row>
    <row r="21" spans="3:24" s="903" customFormat="1" ht="12.75" x14ac:dyDescent="0.2">
      <c r="C21" s="1862" t="s">
        <v>6045</v>
      </c>
    </row>
    <row r="22" spans="3:24" ht="12.75" x14ac:dyDescent="0.2">
      <c r="C22" s="1321"/>
      <c r="D22" s="1312"/>
      <c r="E22" s="1312"/>
      <c r="F22" s="1312"/>
      <c r="G22" s="1312"/>
      <c r="H22" s="1312"/>
      <c r="I22" s="1312"/>
      <c r="J22" s="1312"/>
      <c r="K22" s="1312"/>
      <c r="L22" s="1312"/>
      <c r="M22" s="1312"/>
      <c r="N22" s="1312"/>
      <c r="O22" s="1312"/>
      <c r="P22" s="1312"/>
      <c r="Q22" s="1312"/>
      <c r="R22" s="1312"/>
      <c r="S22" s="1312"/>
      <c r="T22" s="1312"/>
      <c r="U22" s="1312"/>
      <c r="V22" s="1312"/>
      <c r="W22" s="1312"/>
      <c r="X22" s="1312"/>
    </row>
    <row r="23" spans="3:24" ht="15" x14ac:dyDescent="0.25">
      <c r="C23" s="903"/>
      <c r="D23" s="903"/>
      <c r="E23" s="903"/>
      <c r="F23" s="903"/>
      <c r="G23" s="903"/>
      <c r="H23" s="903"/>
      <c r="I23" s="903"/>
      <c r="J23" s="903"/>
      <c r="K23" s="903"/>
      <c r="L23" s="903"/>
      <c r="M23" s="903"/>
      <c r="N23" s="902"/>
      <c r="O23" s="902"/>
      <c r="P23" s="902"/>
      <c r="Q23" s="902"/>
      <c r="R23" s="902"/>
      <c r="S23" s="902"/>
      <c r="T23" s="902"/>
      <c r="U23" s="902"/>
      <c r="V23" s="902"/>
      <c r="W23" s="902"/>
      <c r="X23" s="902"/>
    </row>
    <row r="25" spans="3:24" ht="15" x14ac:dyDescent="0.2">
      <c r="C25" s="109" t="s">
        <v>6046</v>
      </c>
    </row>
    <row r="27" spans="3:24" ht="21" x14ac:dyDescent="0.2">
      <c r="C27" s="586"/>
      <c r="D27" s="586"/>
      <c r="E27" s="586"/>
    </row>
    <row r="47" spans="3:3" ht="12.75" x14ac:dyDescent="0.2">
      <c r="C47" s="44" t="s">
        <v>6045</v>
      </c>
    </row>
  </sheetData>
  <mergeCells count="16">
    <mergeCell ref="A5:B5"/>
    <mergeCell ref="C5:V5"/>
    <mergeCell ref="C1:D1"/>
    <mergeCell ref="A3:B3"/>
    <mergeCell ref="C3:V3"/>
    <mergeCell ref="A4:B4"/>
    <mergeCell ref="C4:V4"/>
    <mergeCell ref="A6:B6"/>
    <mergeCell ref="C6:V6"/>
    <mergeCell ref="C9:X9"/>
    <mergeCell ref="C10:C11"/>
    <mergeCell ref="D10:D11"/>
    <mergeCell ref="E10:F10"/>
    <mergeCell ref="H10:I10"/>
    <mergeCell ref="K10:P10"/>
    <mergeCell ref="R10:X10"/>
  </mergeCells>
  <hyperlinks>
    <hyperlink ref="A1" location="'ODS 7.'!A1" display="REGRESAR"/>
    <hyperlink ref="C1:D1" location="'Metadato 7.1.1'!A1" display="VER METADATO"/>
  </hyperlinks>
  <pageMargins left="0.7" right="0.7" top="0.75" bottom="0.75" header="0.3" footer="0.3"/>
  <pageSetup orientation="portrait" r:id="rId1"/>
  <drawing r:id="rId2"/>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7">
    <tabColor theme="0" tint="-0.499984740745262"/>
  </sheetPr>
  <dimension ref="A1:F36"/>
  <sheetViews>
    <sheetView showGridLines="0" zoomScaleNormal="100" workbookViewId="0">
      <pane ySplit="1" topLeftCell="A2" activePane="bottomLeft" state="frozen"/>
      <selection activeCell="C22" sqref="C22"/>
      <selection pane="bottomLeft" activeCell="B1" sqref="B1"/>
    </sheetView>
  </sheetViews>
  <sheetFormatPr baseColWidth="10" defaultColWidth="11.42578125" defaultRowHeight="11.25" x14ac:dyDescent="0.25"/>
  <cols>
    <col min="1" max="1" width="11" style="45" customWidth="1"/>
    <col min="2" max="2" width="26.42578125" style="45" customWidth="1"/>
    <col min="3" max="3" width="24" style="45" customWidth="1"/>
    <col min="4" max="4" width="85.7109375" style="45" customWidth="1"/>
    <col min="5" max="5" width="11.42578125" style="45"/>
    <col min="6" max="6" width="7.140625" style="45" customWidth="1"/>
    <col min="7" max="7" width="0.5703125" style="45" customWidth="1"/>
    <col min="8" max="13" width="11.42578125" style="45"/>
    <col min="14" max="14" width="0.7109375" style="45" customWidth="1"/>
    <col min="15"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19.5" customHeight="1" x14ac:dyDescent="0.25">
      <c r="A4" s="48"/>
      <c r="B4" s="2082" t="s">
        <v>856</v>
      </c>
      <c r="C4" s="2082"/>
      <c r="D4" s="910" t="s">
        <v>37</v>
      </c>
    </row>
    <row r="5" spans="1:6" ht="30" x14ac:dyDescent="0.25">
      <c r="B5" s="2082" t="s">
        <v>769</v>
      </c>
      <c r="C5" s="2082"/>
      <c r="D5" s="910" t="s">
        <v>195</v>
      </c>
    </row>
    <row r="6" spans="1:6" ht="15" x14ac:dyDescent="0.25">
      <c r="B6" s="2082" t="s">
        <v>770</v>
      </c>
      <c r="C6" s="2082"/>
      <c r="D6" s="911" t="s">
        <v>304</v>
      </c>
    </row>
    <row r="7" spans="1:6" ht="15" customHeight="1" x14ac:dyDescent="0.25">
      <c r="B7" s="2083" t="s">
        <v>771</v>
      </c>
      <c r="C7" s="2083"/>
      <c r="D7" s="912" t="s">
        <v>305</v>
      </c>
    </row>
    <row r="8" spans="1:6" ht="15" customHeight="1" x14ac:dyDescent="0.25">
      <c r="B8" s="2083" t="s">
        <v>4617</v>
      </c>
      <c r="C8" s="2083"/>
      <c r="D8" s="1287" t="s">
        <v>4708</v>
      </c>
    </row>
    <row r="9" spans="1:6" ht="15" x14ac:dyDescent="0.25">
      <c r="B9" s="913"/>
      <c r="C9" s="913"/>
      <c r="D9" s="913"/>
    </row>
    <row r="10" spans="1:6" ht="23.25" customHeight="1" x14ac:dyDescent="0.25">
      <c r="B10" s="2081" t="s">
        <v>772</v>
      </c>
      <c r="C10" s="2081"/>
      <c r="D10" s="2081"/>
    </row>
    <row r="11" spans="1:6" ht="15" x14ac:dyDescent="0.25">
      <c r="B11" s="2093" t="s">
        <v>773</v>
      </c>
      <c r="C11" s="2094"/>
      <c r="D11" s="1895" t="s">
        <v>841</v>
      </c>
    </row>
    <row r="12" spans="1:6" ht="30" x14ac:dyDescent="0.25">
      <c r="B12" s="2095" t="s">
        <v>775</v>
      </c>
      <c r="C12" s="2095"/>
      <c r="D12" s="469" t="s">
        <v>2388</v>
      </c>
    </row>
    <row r="13" spans="1:6" ht="15" x14ac:dyDescent="0.25">
      <c r="B13" s="2082" t="s">
        <v>776</v>
      </c>
      <c r="C13" s="2082"/>
      <c r="D13" s="1902" t="s">
        <v>2370</v>
      </c>
    </row>
    <row r="14" spans="1:6" ht="15" x14ac:dyDescent="0.25">
      <c r="B14" s="2082" t="s">
        <v>777</v>
      </c>
      <c r="C14" s="2096"/>
      <c r="D14" s="1902" t="s">
        <v>10</v>
      </c>
    </row>
    <row r="15" spans="1:6" ht="210" x14ac:dyDescent="0.25">
      <c r="B15" s="2082" t="s">
        <v>778</v>
      </c>
      <c r="C15" s="2082"/>
      <c r="D15" s="1903" t="s">
        <v>4504</v>
      </c>
    </row>
    <row r="16" spans="1:6" ht="42.75" customHeight="1" x14ac:dyDescent="0.25">
      <c r="B16" s="2082" t="s">
        <v>779</v>
      </c>
      <c r="C16" s="2082"/>
      <c r="D16" s="1903"/>
    </row>
    <row r="17" spans="2:4" ht="15" x14ac:dyDescent="0.25">
      <c r="B17" s="2082" t="s">
        <v>780</v>
      </c>
      <c r="C17" s="2082"/>
      <c r="D17" s="1904" t="s">
        <v>857</v>
      </c>
    </row>
    <row r="18" spans="2:4" ht="15" customHeight="1" x14ac:dyDescent="0.25">
      <c r="B18" s="2083" t="s">
        <v>782</v>
      </c>
      <c r="C18" s="2083"/>
      <c r="D18" s="1895"/>
    </row>
    <row r="19" spans="2:4" ht="30" x14ac:dyDescent="0.25">
      <c r="B19" s="2084" t="s">
        <v>783</v>
      </c>
      <c r="C19" s="2085"/>
      <c r="D19" s="1904" t="s">
        <v>6047</v>
      </c>
    </row>
    <row r="20" spans="2:4" ht="15" x14ac:dyDescent="0.25">
      <c r="B20" s="2082" t="s">
        <v>784</v>
      </c>
      <c r="C20" s="2082"/>
      <c r="D20" s="1903" t="s">
        <v>824</v>
      </c>
    </row>
    <row r="21" spans="2:4" ht="15" x14ac:dyDescent="0.25">
      <c r="B21" s="2086" t="s">
        <v>786</v>
      </c>
      <c r="C21" s="1906" t="s">
        <v>787</v>
      </c>
      <c r="D21" s="1895" t="s">
        <v>1455</v>
      </c>
    </row>
    <row r="22" spans="2:4" ht="15" x14ac:dyDescent="0.25">
      <c r="B22" s="2087"/>
      <c r="C22" s="1907" t="s">
        <v>789</v>
      </c>
      <c r="D22" s="1904" t="s">
        <v>1456</v>
      </c>
    </row>
    <row r="23" spans="2:4" ht="15" x14ac:dyDescent="0.25">
      <c r="B23" s="2088" t="s">
        <v>791</v>
      </c>
      <c r="C23" s="2088"/>
      <c r="D23" s="1904" t="s">
        <v>827</v>
      </c>
    </row>
    <row r="24" spans="2:4" ht="15" x14ac:dyDescent="0.25">
      <c r="B24" s="2088" t="s">
        <v>793</v>
      </c>
      <c r="C24" s="2088"/>
      <c r="D24" s="1895" t="s">
        <v>808</v>
      </c>
    </row>
    <row r="25" spans="2:4" ht="15" x14ac:dyDescent="0.25">
      <c r="B25" s="2082" t="s">
        <v>795</v>
      </c>
      <c r="C25" s="2082"/>
      <c r="D25" s="1904" t="s">
        <v>17</v>
      </c>
    </row>
    <row r="26" spans="2:4" ht="15" customHeight="1" x14ac:dyDescent="0.25">
      <c r="B26" s="2083" t="s">
        <v>797</v>
      </c>
      <c r="C26" s="2083"/>
      <c r="D26" s="1908" t="s">
        <v>4363</v>
      </c>
    </row>
    <row r="27" spans="2:4" ht="15" x14ac:dyDescent="0.25">
      <c r="B27" s="2089" t="s">
        <v>799</v>
      </c>
      <c r="C27" s="2090"/>
      <c r="D27" s="1895"/>
    </row>
    <row r="28" spans="2:4" ht="45" x14ac:dyDescent="0.25">
      <c r="B28" s="1909" t="s">
        <v>800</v>
      </c>
      <c r="C28" s="1910"/>
      <c r="D28" s="1904" t="s">
        <v>2389</v>
      </c>
    </row>
    <row r="29" spans="2:4" ht="15" x14ac:dyDescent="0.25">
      <c r="B29" s="2091" t="s">
        <v>801</v>
      </c>
      <c r="C29" s="2092"/>
      <c r="D29" s="921"/>
    </row>
    <row r="30" spans="2:4" ht="15" x14ac:dyDescent="0.25">
      <c r="B30" s="1911"/>
      <c r="C30" s="1911"/>
      <c r="D30" s="1912"/>
    </row>
    <row r="31" spans="2:4" ht="23.25" customHeight="1" x14ac:dyDescent="0.25">
      <c r="B31" s="2081" t="s">
        <v>802</v>
      </c>
      <c r="C31" s="2081"/>
      <c r="D31" s="2081"/>
    </row>
    <row r="32" spans="2:4" ht="15" x14ac:dyDescent="0.25">
      <c r="B32" s="2079" t="s">
        <v>803</v>
      </c>
      <c r="C32" s="2080"/>
      <c r="D32" s="1908" t="s">
        <v>804</v>
      </c>
    </row>
    <row r="33" spans="2:4" ht="15" x14ac:dyDescent="0.25">
      <c r="B33" s="2079" t="s">
        <v>805</v>
      </c>
      <c r="C33" s="2080"/>
      <c r="D33" s="1908" t="s">
        <v>2390</v>
      </c>
    </row>
    <row r="34" spans="2:4" ht="15" x14ac:dyDescent="0.25">
      <c r="B34" s="2079" t="s">
        <v>807</v>
      </c>
      <c r="C34" s="2080"/>
      <c r="D34" s="1908" t="s">
        <v>808</v>
      </c>
    </row>
    <row r="35" spans="2:4" ht="15" x14ac:dyDescent="0.25">
      <c r="B35" s="2079" t="s">
        <v>809</v>
      </c>
      <c r="C35" s="2080"/>
      <c r="D35" s="1908" t="s">
        <v>2391</v>
      </c>
    </row>
    <row r="36" spans="2:4" ht="15" x14ac:dyDescent="0.25">
      <c r="B36" s="2079" t="s">
        <v>811</v>
      </c>
      <c r="C36" s="2080"/>
      <c r="D36" s="200" t="s">
        <v>812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7.1.1'!A1" display="REGRESAR"/>
    <hyperlink ref="D8" r:id="rId1"/>
    <hyperlink ref="D36" r:id="rId2"/>
  </hyperlinks>
  <pageMargins left="0.7" right="0.7" top="0.75" bottom="0.75" header="0.3" footer="0.3"/>
  <pageSetup orientation="portrait" r:id="rId3"/>
  <drawing r:id="rId4"/>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8"/>
  <dimension ref="A1:X68"/>
  <sheetViews>
    <sheetView showGridLines="0" workbookViewId="0">
      <pane ySplit="1" topLeftCell="A2" activePane="bottomLeft" state="frozen"/>
      <selection sqref="A1:B1"/>
      <selection pane="bottomLeft" activeCell="C10" sqref="C10:X10"/>
    </sheetView>
  </sheetViews>
  <sheetFormatPr baseColWidth="10" defaultColWidth="11.42578125" defaultRowHeight="11.25" x14ac:dyDescent="0.2"/>
  <cols>
    <col min="1" max="2" width="15.42578125" style="26" customWidth="1"/>
    <col min="3" max="3" width="8" style="26" customWidth="1"/>
    <col min="4" max="4" width="10.5703125" style="26" customWidth="1"/>
    <col min="5" max="6" width="11.42578125" style="26"/>
    <col min="7" max="7" width="0.7109375" style="26" customWidth="1"/>
    <col min="8" max="9" width="11.42578125" style="26"/>
    <col min="10" max="10" width="0.85546875" style="84" customWidth="1"/>
    <col min="11" max="16" width="11.42578125" style="26"/>
    <col min="17" max="17" width="0.85546875" style="84" customWidth="1"/>
    <col min="18" max="16384" width="11.42578125" style="26"/>
  </cols>
  <sheetData>
    <row r="1" spans="1:24" ht="15" x14ac:dyDescent="0.25">
      <c r="A1" s="25" t="s">
        <v>730</v>
      </c>
      <c r="C1" s="2077" t="s">
        <v>830</v>
      </c>
      <c r="D1" s="2077"/>
    </row>
    <row r="3" spans="1:24" ht="15" x14ac:dyDescent="0.2">
      <c r="A3" s="2450" t="s">
        <v>732</v>
      </c>
      <c r="B3" s="2453"/>
      <c r="C3" s="2450" t="s">
        <v>2368</v>
      </c>
      <c r="D3" s="2454"/>
      <c r="E3" s="2454"/>
      <c r="F3" s="2454"/>
      <c r="G3" s="2454"/>
      <c r="H3" s="2454"/>
      <c r="I3" s="2454"/>
      <c r="J3" s="2454"/>
      <c r="K3" s="2454"/>
      <c r="L3" s="2454"/>
      <c r="M3" s="2454"/>
      <c r="N3" s="2454"/>
      <c r="O3" s="2454"/>
      <c r="P3" s="2454"/>
      <c r="Q3" s="2454"/>
      <c r="R3" s="2454"/>
      <c r="S3" s="2454"/>
      <c r="T3" s="2454"/>
      <c r="U3" s="2454"/>
      <c r="V3" s="587"/>
    </row>
    <row r="4" spans="1:24" ht="15" x14ac:dyDescent="0.2">
      <c r="A4" s="2450" t="s">
        <v>733</v>
      </c>
      <c r="B4" s="2451"/>
      <c r="C4" s="2450" t="s">
        <v>2386</v>
      </c>
      <c r="D4" s="2454"/>
      <c r="E4" s="2454"/>
      <c r="F4" s="2454"/>
      <c r="G4" s="2454"/>
      <c r="H4" s="2454"/>
      <c r="I4" s="2454"/>
      <c r="J4" s="2454"/>
      <c r="K4" s="2454"/>
      <c r="L4" s="2454"/>
      <c r="M4" s="2454"/>
      <c r="N4" s="2454"/>
      <c r="O4" s="2454"/>
      <c r="P4" s="2454"/>
      <c r="Q4" s="2454"/>
      <c r="R4" s="2454"/>
      <c r="S4" s="2454"/>
      <c r="T4" s="2454"/>
      <c r="U4" s="2454"/>
      <c r="V4" s="587"/>
    </row>
    <row r="5" spans="1:24" ht="15" x14ac:dyDescent="0.2">
      <c r="A5" s="2450" t="s">
        <v>735</v>
      </c>
      <c r="B5" s="2451"/>
      <c r="C5" s="2450" t="s">
        <v>2392</v>
      </c>
      <c r="D5" s="2454"/>
      <c r="E5" s="2454"/>
      <c r="F5" s="2454"/>
      <c r="G5" s="2454"/>
      <c r="H5" s="2454"/>
      <c r="I5" s="2454"/>
      <c r="J5" s="2454"/>
      <c r="K5" s="2454"/>
      <c r="L5" s="2454"/>
      <c r="M5" s="2454"/>
      <c r="N5" s="2454"/>
      <c r="O5" s="2454"/>
      <c r="P5" s="2454"/>
      <c r="Q5" s="2454"/>
      <c r="R5" s="2454"/>
      <c r="S5" s="2454"/>
      <c r="T5" s="2454"/>
      <c r="U5" s="2454"/>
      <c r="V5" s="587"/>
    </row>
    <row r="6" spans="1:24" ht="15" x14ac:dyDescent="0.2">
      <c r="A6" s="2450" t="s">
        <v>815</v>
      </c>
      <c r="B6" s="2451"/>
      <c r="C6" s="2450" t="s">
        <v>6127</v>
      </c>
      <c r="D6" s="2454"/>
      <c r="E6" s="2454"/>
      <c r="F6" s="2454"/>
      <c r="G6" s="2454"/>
      <c r="H6" s="2454"/>
      <c r="I6" s="2454"/>
      <c r="J6" s="2454"/>
      <c r="K6" s="2454"/>
      <c r="L6" s="2454"/>
      <c r="M6" s="2454"/>
      <c r="N6" s="2454"/>
      <c r="O6" s="2454"/>
      <c r="P6" s="2454"/>
      <c r="Q6" s="2454"/>
      <c r="R6" s="2454"/>
      <c r="S6" s="2454"/>
      <c r="T6" s="2454"/>
      <c r="U6" s="2454"/>
      <c r="V6" s="587"/>
      <c r="W6" s="903"/>
      <c r="X6" s="903"/>
    </row>
    <row r="7" spans="1:24" x14ac:dyDescent="0.2">
      <c r="A7" s="903"/>
      <c r="B7" s="903"/>
      <c r="C7" s="903"/>
      <c r="D7" s="903"/>
      <c r="E7" s="903"/>
      <c r="F7" s="903"/>
      <c r="G7" s="903"/>
      <c r="H7" s="903"/>
      <c r="I7" s="903"/>
      <c r="K7" s="903"/>
      <c r="L7" s="903"/>
      <c r="M7" s="903"/>
      <c r="N7" s="903"/>
      <c r="O7" s="903"/>
      <c r="P7" s="903"/>
      <c r="R7" s="903"/>
      <c r="S7" s="903"/>
      <c r="T7" s="903"/>
      <c r="U7" s="903"/>
      <c r="V7" s="903"/>
      <c r="W7" s="903"/>
      <c r="X7" s="903"/>
    </row>
    <row r="8" spans="1:24" x14ac:dyDescent="0.2">
      <c r="A8" s="903"/>
      <c r="B8" s="903"/>
      <c r="C8" s="903"/>
      <c r="D8" s="903"/>
      <c r="E8" s="903"/>
      <c r="F8" s="903"/>
      <c r="G8" s="903"/>
      <c r="H8" s="903"/>
      <c r="I8" s="903"/>
      <c r="K8" s="903"/>
      <c r="L8" s="903"/>
      <c r="M8" s="903"/>
      <c r="N8" s="903"/>
      <c r="O8" s="903"/>
      <c r="P8" s="903"/>
      <c r="R8" s="903"/>
      <c r="S8" s="903"/>
      <c r="T8" s="903"/>
      <c r="U8" s="903"/>
      <c r="V8" s="903"/>
      <c r="W8" s="903"/>
      <c r="X8" s="903"/>
    </row>
    <row r="9" spans="1:24" x14ac:dyDescent="0.2">
      <c r="A9" s="903"/>
      <c r="B9" s="903"/>
      <c r="C9" s="903"/>
      <c r="D9" s="903"/>
      <c r="E9" s="903"/>
      <c r="F9" s="903"/>
      <c r="G9" s="903"/>
      <c r="H9" s="903"/>
      <c r="I9" s="903"/>
      <c r="K9" s="903"/>
      <c r="L9" s="903"/>
      <c r="M9" s="903"/>
      <c r="N9" s="903"/>
      <c r="O9" s="903"/>
      <c r="P9" s="903"/>
      <c r="R9" s="903"/>
      <c r="S9" s="903"/>
      <c r="T9" s="903"/>
      <c r="U9" s="903"/>
      <c r="V9" s="903"/>
      <c r="W9" s="903"/>
      <c r="X9" s="903"/>
    </row>
    <row r="10" spans="1:24" ht="12.75" x14ac:dyDescent="0.2">
      <c r="A10" s="903"/>
      <c r="B10" s="903"/>
      <c r="C10" s="2115" t="s">
        <v>6127</v>
      </c>
      <c r="D10" s="2115"/>
      <c r="E10" s="2115"/>
      <c r="F10" s="2115"/>
      <c r="G10" s="2115"/>
      <c r="H10" s="2115"/>
      <c r="I10" s="2115"/>
      <c r="J10" s="2115"/>
      <c r="K10" s="2115"/>
      <c r="L10" s="2115"/>
      <c r="M10" s="2115"/>
      <c r="N10" s="2115"/>
      <c r="O10" s="2115"/>
      <c r="P10" s="2115"/>
      <c r="Q10" s="2115"/>
      <c r="R10" s="2115"/>
      <c r="S10" s="2115"/>
      <c r="T10" s="2115"/>
      <c r="U10" s="2115"/>
      <c r="V10" s="2115"/>
      <c r="W10" s="2115"/>
      <c r="X10" s="2115"/>
    </row>
    <row r="11" spans="1:24" ht="12.75" x14ac:dyDescent="0.2">
      <c r="A11" s="903"/>
      <c r="B11" s="903"/>
      <c r="C11" s="2112" t="s">
        <v>739</v>
      </c>
      <c r="D11" s="2112" t="s">
        <v>740</v>
      </c>
      <c r="E11" s="2070" t="s">
        <v>741</v>
      </c>
      <c r="F11" s="2070"/>
      <c r="G11" s="1952"/>
      <c r="H11" s="2070" t="s">
        <v>742</v>
      </c>
      <c r="I11" s="2070"/>
      <c r="J11" s="1952"/>
      <c r="K11" s="2070" t="s">
        <v>743</v>
      </c>
      <c r="L11" s="2070"/>
      <c r="M11" s="2070"/>
      <c r="N11" s="2070"/>
      <c r="O11" s="2070"/>
      <c r="P11" s="2070"/>
      <c r="Q11" s="1952"/>
      <c r="R11" s="2070" t="s">
        <v>745</v>
      </c>
      <c r="S11" s="2070"/>
      <c r="T11" s="2070"/>
      <c r="U11" s="2070"/>
      <c r="V11" s="2070"/>
      <c r="W11" s="2070"/>
      <c r="X11" s="2070"/>
    </row>
    <row r="12" spans="1:24" ht="25.5" x14ac:dyDescent="0.2">
      <c r="A12" s="903"/>
      <c r="B12" s="903"/>
      <c r="C12" s="2117"/>
      <c r="D12" s="2117"/>
      <c r="E12" s="1954" t="s">
        <v>746</v>
      </c>
      <c r="F12" s="1954" t="s">
        <v>747</v>
      </c>
      <c r="G12" s="1954"/>
      <c r="H12" s="1954" t="s">
        <v>748</v>
      </c>
      <c r="I12" s="1954" t="s">
        <v>749</v>
      </c>
      <c r="J12" s="1954"/>
      <c r="K12" s="1954" t="s">
        <v>750</v>
      </c>
      <c r="L12" s="1954" t="s">
        <v>751</v>
      </c>
      <c r="M12" s="1954" t="s">
        <v>752</v>
      </c>
      <c r="N12" s="1954" t="s">
        <v>753</v>
      </c>
      <c r="O12" s="78" t="s">
        <v>754</v>
      </c>
      <c r="P12" s="78" t="s">
        <v>755</v>
      </c>
      <c r="Q12" s="78"/>
      <c r="R12" s="1954" t="s">
        <v>759</v>
      </c>
      <c r="S12" s="78" t="s">
        <v>760</v>
      </c>
      <c r="T12" s="1954" t="s">
        <v>761</v>
      </c>
      <c r="U12" s="1954" t="s">
        <v>762</v>
      </c>
      <c r="V12" s="1954" t="s">
        <v>763</v>
      </c>
      <c r="W12" s="1954" t="s">
        <v>764</v>
      </c>
      <c r="X12" s="1954" t="s">
        <v>765</v>
      </c>
    </row>
    <row r="13" spans="1:24" ht="12.75" x14ac:dyDescent="0.2">
      <c r="A13" s="903"/>
      <c r="B13" s="903"/>
      <c r="C13" s="1956">
        <v>2010</v>
      </c>
      <c r="D13" s="1972">
        <v>92.482438935929196</v>
      </c>
      <c r="E13" s="1973">
        <v>91.725545042297256</v>
      </c>
      <c r="F13" s="1973">
        <v>93.198675175756222</v>
      </c>
      <c r="G13" s="1973"/>
      <c r="H13" s="1973">
        <v>97.707859700603578</v>
      </c>
      <c r="I13" s="1974">
        <v>78.491141833575213</v>
      </c>
      <c r="J13" s="1974"/>
      <c r="K13" s="1974">
        <v>96.450321380790868</v>
      </c>
      <c r="L13" s="1974">
        <v>79.701824352489382</v>
      </c>
      <c r="M13" s="1974">
        <v>93.093479834097224</v>
      </c>
      <c r="N13" s="1974">
        <v>80.590166585332753</v>
      </c>
      <c r="O13" s="1974">
        <v>91.720207253886016</v>
      </c>
      <c r="P13" s="1974">
        <v>84.757819615189035</v>
      </c>
      <c r="Q13" s="903"/>
      <c r="R13" s="1974">
        <v>93.436761877718538</v>
      </c>
      <c r="S13" s="1973">
        <v>91.602810690800879</v>
      </c>
      <c r="T13" s="1973">
        <v>90.659357009602502</v>
      </c>
      <c r="U13" s="1973">
        <v>93.568319793763578</v>
      </c>
      <c r="V13" s="1973">
        <v>94.593904107076412</v>
      </c>
      <c r="W13" s="1973">
        <v>92.258582336111374</v>
      </c>
      <c r="X13" s="1973">
        <v>89.447386271329805</v>
      </c>
    </row>
    <row r="14" spans="1:24" ht="12.75" x14ac:dyDescent="0.2">
      <c r="A14" s="903"/>
      <c r="B14" s="903"/>
      <c r="C14" s="1956">
        <v>2011</v>
      </c>
      <c r="D14" s="1972">
        <v>93.12085805381389</v>
      </c>
      <c r="E14" s="1973">
        <v>92.29907777800112</v>
      </c>
      <c r="F14" s="1973">
        <v>93.902446796171688</v>
      </c>
      <c r="G14" s="1973"/>
      <c r="H14" s="1973">
        <v>98.229622094249265</v>
      </c>
      <c r="I14" s="1974">
        <v>79.44720419820591</v>
      </c>
      <c r="J14" s="1974"/>
      <c r="K14" s="1974">
        <v>96.92135823597296</v>
      </c>
      <c r="L14" s="1974">
        <v>78.613650302269207</v>
      </c>
      <c r="M14" s="1974">
        <v>94.529377990430618</v>
      </c>
      <c r="N14" s="1974">
        <v>82.176506180309445</v>
      </c>
      <c r="O14" s="1974">
        <v>92.062420632704544</v>
      </c>
      <c r="P14" s="1974">
        <v>87.241685842724451</v>
      </c>
      <c r="Q14" s="903"/>
      <c r="R14" s="1974">
        <v>94.202852963842531</v>
      </c>
      <c r="S14" s="1973">
        <v>92.63302219084359</v>
      </c>
      <c r="T14" s="1973">
        <v>91.346921751659451</v>
      </c>
      <c r="U14" s="1973">
        <v>93.667258840758265</v>
      </c>
      <c r="V14" s="1973">
        <v>95.222358867570534</v>
      </c>
      <c r="W14" s="1973">
        <v>92.899920455706649</v>
      </c>
      <c r="X14" s="1973">
        <v>90.160031490505347</v>
      </c>
    </row>
    <row r="15" spans="1:24" ht="12.75" x14ac:dyDescent="0.2">
      <c r="A15" s="903"/>
      <c r="B15" s="903"/>
      <c r="C15" s="1956">
        <v>2012</v>
      </c>
      <c r="D15" s="1972">
        <v>93.366115077380599</v>
      </c>
      <c r="E15" s="1973">
        <v>92.724889904775353</v>
      </c>
      <c r="F15" s="1973">
        <v>93.975419149951406</v>
      </c>
      <c r="G15" s="1973"/>
      <c r="H15" s="1973">
        <v>98.112247686433236</v>
      </c>
      <c r="I15" s="1974">
        <v>80.678717558505838</v>
      </c>
      <c r="J15" s="1974"/>
      <c r="K15" s="1974">
        <v>96.99477289001608</v>
      </c>
      <c r="L15" s="1974">
        <v>79.963074559001868</v>
      </c>
      <c r="M15" s="1974">
        <v>93.907514842066874</v>
      </c>
      <c r="N15" s="1974">
        <v>83.031216804303881</v>
      </c>
      <c r="O15" s="1974">
        <v>93.17572759581212</v>
      </c>
      <c r="P15" s="1974">
        <v>86.958958417306704</v>
      </c>
      <c r="Q15" s="903"/>
      <c r="R15" s="1974">
        <v>93.690997895712272</v>
      </c>
      <c r="S15" s="1973">
        <v>93.187977703349091</v>
      </c>
      <c r="T15" s="1973">
        <v>92.501851606605939</v>
      </c>
      <c r="U15" s="1973">
        <v>93.422345278234687</v>
      </c>
      <c r="V15" s="1973">
        <v>95.019034346587148</v>
      </c>
      <c r="W15" s="1973">
        <v>93.589517677623405</v>
      </c>
      <c r="X15" s="1973">
        <v>89.964541099865244</v>
      </c>
    </row>
    <row r="16" spans="1:24" ht="12.75" x14ac:dyDescent="0.2">
      <c r="A16" s="903"/>
      <c r="B16" s="903"/>
      <c r="C16" s="1956">
        <v>2013</v>
      </c>
      <c r="D16" s="1972">
        <v>93.741577330662693</v>
      </c>
      <c r="E16" s="1973">
        <v>93.062658891698007</v>
      </c>
      <c r="F16" s="1973">
        <v>94.376288867225838</v>
      </c>
      <c r="G16" s="1973"/>
      <c r="H16" s="1973">
        <v>98.023747588655226</v>
      </c>
      <c r="I16" s="1974">
        <v>82.314521993276429</v>
      </c>
      <c r="J16" s="1974"/>
      <c r="K16" s="1974">
        <v>96.872407979005487</v>
      </c>
      <c r="L16" s="1974">
        <v>82.393598698959281</v>
      </c>
      <c r="M16" s="1974">
        <v>93.663031769688203</v>
      </c>
      <c r="N16" s="1975">
        <v>82.549966556700554</v>
      </c>
      <c r="O16" s="1974">
        <v>95.112286586880458</v>
      </c>
      <c r="P16" s="1974">
        <v>88.869250777479749</v>
      </c>
      <c r="Q16" s="903"/>
      <c r="R16" s="1974">
        <v>93.488861320877774</v>
      </c>
      <c r="S16" s="1973">
        <v>93.721710388377062</v>
      </c>
      <c r="T16" s="1973">
        <v>93.495495408128619</v>
      </c>
      <c r="U16" s="1973">
        <v>93.994158184643666</v>
      </c>
      <c r="V16" s="1973">
        <v>95.103754372094656</v>
      </c>
      <c r="W16" s="1973">
        <v>94.005655468270504</v>
      </c>
      <c r="X16" s="1973">
        <v>90.456695247548765</v>
      </c>
    </row>
    <row r="17" spans="1:24" ht="12.75" x14ac:dyDescent="0.2">
      <c r="A17" s="903"/>
      <c r="B17" s="903"/>
      <c r="C17" s="1956">
        <v>2014</v>
      </c>
      <c r="D17" s="1972">
        <v>93.688080169351096</v>
      </c>
      <c r="E17" s="1973">
        <v>93.188552006116694</v>
      </c>
      <c r="F17" s="1973">
        <v>94.162858754383521</v>
      </c>
      <c r="G17" s="1973"/>
      <c r="H17" s="1973">
        <v>98.0516179309367</v>
      </c>
      <c r="I17" s="1974">
        <v>82.061988979463962</v>
      </c>
      <c r="J17" s="1974"/>
      <c r="K17" s="1974">
        <v>96.902013489583709</v>
      </c>
      <c r="L17" s="1974">
        <v>79.587111926115355</v>
      </c>
      <c r="M17" s="1974">
        <v>93.44750855769685</v>
      </c>
      <c r="N17" s="1974">
        <v>84.11501210314178</v>
      </c>
      <c r="O17" s="1974">
        <v>95.17719960853286</v>
      </c>
      <c r="P17" s="1974">
        <v>89.302619122751665</v>
      </c>
      <c r="Q17" s="903"/>
      <c r="R17" s="1974">
        <v>93.852497735393982</v>
      </c>
      <c r="S17" s="1973">
        <v>93.310567040025489</v>
      </c>
      <c r="T17" s="1973">
        <v>92.793526327351216</v>
      </c>
      <c r="U17" s="1973">
        <v>94.003136233615137</v>
      </c>
      <c r="V17" s="1973">
        <v>95.773477497904466</v>
      </c>
      <c r="W17" s="1973">
        <v>93.648934295742521</v>
      </c>
      <c r="X17" s="1973">
        <v>90.629432464944244</v>
      </c>
    </row>
    <row r="18" spans="1:24" ht="15" x14ac:dyDescent="0.25">
      <c r="A18" s="903"/>
      <c r="B18" s="902"/>
      <c r="C18" s="1956">
        <v>2015</v>
      </c>
      <c r="D18" s="1972">
        <v>93.970025768802373</v>
      </c>
      <c r="E18" s="1973">
        <v>93.434069873369467</v>
      </c>
      <c r="F18" s="1973">
        <v>94.477213674573562</v>
      </c>
      <c r="G18" s="1973"/>
      <c r="H18" s="1973">
        <v>97.571457487054772</v>
      </c>
      <c r="I18" s="1974">
        <v>84.393926433819885</v>
      </c>
      <c r="J18" s="1974"/>
      <c r="K18" s="1974">
        <v>96.718735671443625</v>
      </c>
      <c r="L18" s="1974">
        <v>83.60312102868231</v>
      </c>
      <c r="M18" s="1974">
        <v>93.104482300695395</v>
      </c>
      <c r="N18" s="1974">
        <v>85.973745879507462</v>
      </c>
      <c r="O18" s="1974">
        <v>94.481231115300673</v>
      </c>
      <c r="P18" s="1974">
        <v>89.84474572927455</v>
      </c>
      <c r="Q18" s="903"/>
      <c r="R18" s="1974">
        <v>94.392913931585596</v>
      </c>
      <c r="S18" s="1973">
        <v>93.79200997398091</v>
      </c>
      <c r="T18" s="1973">
        <v>93.258725888501573</v>
      </c>
      <c r="U18" s="1973">
        <v>94.820173938213784</v>
      </c>
      <c r="V18" s="1973">
        <v>95.773663580629247</v>
      </c>
      <c r="W18" s="1973">
        <v>93.824127005352565</v>
      </c>
      <c r="X18" s="1973">
        <v>90.334696527686972</v>
      </c>
    </row>
    <row r="19" spans="1:24" ht="15" x14ac:dyDescent="0.25">
      <c r="A19" s="903"/>
      <c r="B19" s="902"/>
      <c r="C19" s="1956">
        <v>2016</v>
      </c>
      <c r="D19" s="1972">
        <v>95.050515751073362</v>
      </c>
      <c r="E19" s="1973">
        <v>94.478942975676333</v>
      </c>
      <c r="F19" s="1973">
        <v>95.589673603099229</v>
      </c>
      <c r="G19" s="1973"/>
      <c r="H19" s="1973">
        <v>98.022427393088662</v>
      </c>
      <c r="I19" s="1974">
        <v>87.161761210851139</v>
      </c>
      <c r="J19" s="1974"/>
      <c r="K19" s="1974">
        <v>97.136988625825566</v>
      </c>
      <c r="L19" s="1974">
        <v>87.190767558375455</v>
      </c>
      <c r="M19" s="1974">
        <v>95.356166597567224</v>
      </c>
      <c r="N19" s="1974">
        <v>90.328185970202199</v>
      </c>
      <c r="O19" s="1974">
        <v>95.599495315268541</v>
      </c>
      <c r="P19" s="1974">
        <v>89.835226404522999</v>
      </c>
      <c r="Q19" s="903"/>
      <c r="R19" s="1974">
        <v>95.552692566096894</v>
      </c>
      <c r="S19" s="1973">
        <v>95.076023824497796</v>
      </c>
      <c r="T19" s="1973">
        <v>94.240414335483763</v>
      </c>
      <c r="U19" s="1973">
        <v>95.319373220317644</v>
      </c>
      <c r="V19" s="1973">
        <v>96.680531371017352</v>
      </c>
      <c r="W19" s="1973">
        <v>94.970572047091963</v>
      </c>
      <c r="X19" s="1973">
        <v>92.32837633159464</v>
      </c>
    </row>
    <row r="20" spans="1:24" ht="15" x14ac:dyDescent="0.25">
      <c r="A20" s="903"/>
      <c r="B20" s="902"/>
      <c r="C20" s="1956">
        <v>2017</v>
      </c>
      <c r="D20" s="1972">
        <v>95.425475569571631</v>
      </c>
      <c r="E20" s="1973">
        <v>94.869381735225105</v>
      </c>
      <c r="F20" s="1973">
        <v>95.951931946617634</v>
      </c>
      <c r="G20" s="1973"/>
      <c r="H20" s="1973">
        <v>98.086896970270615</v>
      </c>
      <c r="I20" s="1974">
        <v>88.368189099606525</v>
      </c>
      <c r="J20" s="1974"/>
      <c r="K20" s="1974">
        <v>97.289950498867668</v>
      </c>
      <c r="L20" s="1974">
        <v>88.075262232896208</v>
      </c>
      <c r="M20" s="1974">
        <v>95.269802836388791</v>
      </c>
      <c r="N20" s="1974">
        <v>92.353196659574593</v>
      </c>
      <c r="O20" s="1974">
        <v>96.36756226119418</v>
      </c>
      <c r="P20" s="1974">
        <v>89.889057678495007</v>
      </c>
      <c r="Q20" s="903"/>
      <c r="R20" s="1974">
        <v>96.293522725758535</v>
      </c>
      <c r="S20" s="1973">
        <v>95.511641321038567</v>
      </c>
      <c r="T20" s="1973">
        <v>94.576131086961809</v>
      </c>
      <c r="U20" s="1973">
        <v>96.090575358224356</v>
      </c>
      <c r="V20" s="1973">
        <v>96.898315435285838</v>
      </c>
      <c r="W20" s="1973">
        <v>95.238527734188679</v>
      </c>
      <c r="X20" s="1973">
        <v>92.899820810214393</v>
      </c>
    </row>
    <row r="21" spans="1:24" ht="15" x14ac:dyDescent="0.25">
      <c r="A21" s="903"/>
      <c r="B21" s="902"/>
      <c r="C21" s="124">
        <v>2018</v>
      </c>
      <c r="D21" s="1976">
        <v>95.453479873684785</v>
      </c>
      <c r="E21" s="1977">
        <v>94.985244551462728</v>
      </c>
      <c r="F21" s="1977">
        <v>95.89627832281495</v>
      </c>
      <c r="G21" s="1977"/>
      <c r="H21" s="1977">
        <v>98.278544001577544</v>
      </c>
      <c r="I21" s="1978">
        <v>87.981074278720953</v>
      </c>
      <c r="J21" s="1978"/>
      <c r="K21" s="1978">
        <v>97.156685263925624</v>
      </c>
      <c r="L21" s="1978">
        <v>88.765333117444428</v>
      </c>
      <c r="M21" s="1978">
        <v>96.487161683820716</v>
      </c>
      <c r="N21" s="1978">
        <v>92.371197607078344</v>
      </c>
      <c r="O21" s="1978">
        <v>94.947563396985728</v>
      </c>
      <c r="P21" s="1978">
        <v>91.354698117513678</v>
      </c>
      <c r="Q21" s="1058"/>
      <c r="R21" s="1978">
        <v>95.645468565726205</v>
      </c>
      <c r="S21" s="1977">
        <v>95.857893552424301</v>
      </c>
      <c r="T21" s="1977">
        <v>95.122629825602431</v>
      </c>
      <c r="U21" s="1977">
        <v>96.014119146919924</v>
      </c>
      <c r="V21" s="1977">
        <v>96.877083330839824</v>
      </c>
      <c r="W21" s="1977">
        <v>95.490066164539371</v>
      </c>
      <c r="X21" s="1977">
        <v>92.295664846773803</v>
      </c>
    </row>
    <row r="22" spans="1:24" ht="15" x14ac:dyDescent="0.25">
      <c r="A22" s="903"/>
      <c r="B22" s="902"/>
      <c r="C22" s="1955" t="s">
        <v>6128</v>
      </c>
      <c r="D22" s="1880"/>
      <c r="E22" s="1880"/>
      <c r="F22" s="1880"/>
      <c r="G22" s="1880"/>
      <c r="H22" s="1880"/>
      <c r="I22" s="1880"/>
      <c r="J22" s="43"/>
      <c r="K22" s="1880"/>
      <c r="L22" s="1880"/>
      <c r="M22" s="1880"/>
      <c r="N22" s="1880"/>
      <c r="O22" s="1880"/>
      <c r="P22" s="1880"/>
      <c r="Q22" s="43"/>
      <c r="R22" s="1880"/>
      <c r="S22" s="1880"/>
      <c r="T22" s="1880"/>
      <c r="U22" s="1880"/>
      <c r="V22" s="1880"/>
      <c r="W22" s="1880"/>
      <c r="X22" s="1880"/>
    </row>
    <row r="23" spans="1:24" ht="15" x14ac:dyDescent="0.25">
      <c r="A23" s="903"/>
      <c r="B23" s="902"/>
      <c r="C23" s="902"/>
      <c r="D23" s="902"/>
      <c r="E23" s="902"/>
      <c r="F23" s="902"/>
      <c r="G23" s="902"/>
      <c r="H23" s="902"/>
      <c r="I23" s="902"/>
      <c r="J23" s="902"/>
      <c r="K23" s="902"/>
      <c r="L23" s="902"/>
      <c r="M23" s="902"/>
      <c r="N23" s="902"/>
      <c r="O23" s="902"/>
      <c r="P23" s="902"/>
      <c r="Q23" s="902"/>
      <c r="R23" s="902"/>
      <c r="S23" s="902"/>
      <c r="T23" s="902"/>
      <c r="U23" s="902"/>
      <c r="V23" s="902"/>
      <c r="W23" s="902"/>
      <c r="X23" s="902"/>
    </row>
    <row r="24" spans="1:24" ht="15" x14ac:dyDescent="0.25">
      <c r="A24" s="903"/>
      <c r="B24" s="903"/>
      <c r="C24" s="903"/>
      <c r="D24" s="903"/>
      <c r="E24" s="903"/>
      <c r="F24" s="903"/>
      <c r="G24" s="903"/>
      <c r="H24" s="903"/>
      <c r="I24" s="903"/>
      <c r="K24" s="903"/>
      <c r="L24" s="903"/>
      <c r="M24" s="903"/>
      <c r="N24" s="903"/>
      <c r="O24" s="903"/>
      <c r="P24" s="903"/>
      <c r="R24" s="903"/>
      <c r="S24" s="903"/>
      <c r="T24" s="903"/>
      <c r="U24" s="903"/>
      <c r="V24" s="903"/>
      <c r="W24" s="902"/>
      <c r="X24" s="902"/>
    </row>
    <row r="25" spans="1:24" ht="29.25" customHeight="1" x14ac:dyDescent="0.25">
      <c r="A25" s="903"/>
      <c r="B25" s="903"/>
      <c r="C25" s="2115" t="s">
        <v>6129</v>
      </c>
      <c r="D25" s="2115"/>
      <c r="E25" s="2115"/>
      <c r="F25" s="2115"/>
      <c r="G25" s="903"/>
      <c r="H25" s="903"/>
      <c r="I25" s="903"/>
      <c r="K25" s="903"/>
      <c r="L25" s="903"/>
      <c r="M25" s="903"/>
      <c r="N25" s="903"/>
      <c r="O25" s="903"/>
      <c r="P25" s="903"/>
      <c r="R25" s="903"/>
      <c r="S25" s="903"/>
      <c r="T25" s="903"/>
      <c r="U25" s="903"/>
      <c r="V25" s="903"/>
      <c r="W25" s="902"/>
      <c r="X25" s="902"/>
    </row>
    <row r="26" spans="1:24" ht="25.5" x14ac:dyDescent="0.25">
      <c r="A26" s="903"/>
      <c r="B26" s="903"/>
      <c r="C26" s="1953" t="s">
        <v>867</v>
      </c>
      <c r="D26" s="1954" t="s">
        <v>6130</v>
      </c>
      <c r="E26" s="1954" t="s">
        <v>6131</v>
      </c>
      <c r="F26" s="1954" t="s">
        <v>2417</v>
      </c>
      <c r="G26" s="903"/>
      <c r="H26" s="903"/>
      <c r="I26" s="903"/>
      <c r="K26" s="903"/>
      <c r="L26" s="903"/>
      <c r="M26" s="903"/>
      <c r="N26" s="903"/>
      <c r="O26" s="903"/>
      <c r="P26" s="903"/>
      <c r="R26" s="903"/>
      <c r="S26" s="903"/>
      <c r="T26" s="903"/>
      <c r="U26" s="903"/>
      <c r="V26" s="903"/>
      <c r="W26" s="902"/>
      <c r="X26" s="902"/>
    </row>
    <row r="27" spans="1:24" ht="15" x14ac:dyDescent="0.25">
      <c r="A27" s="903"/>
      <c r="B27" s="903"/>
      <c r="C27" s="1956">
        <v>2010</v>
      </c>
      <c r="D27" s="1972">
        <v>92.482438935929196</v>
      </c>
      <c r="E27" s="1972">
        <v>36.521680882320211</v>
      </c>
      <c r="F27" s="1972">
        <v>55.960758053608984</v>
      </c>
      <c r="G27" s="903"/>
      <c r="H27" s="903"/>
      <c r="I27" s="903"/>
      <c r="K27" s="903"/>
      <c r="L27" s="903"/>
      <c r="M27" s="903"/>
      <c r="N27" s="903"/>
      <c r="O27" s="903"/>
      <c r="P27" s="903"/>
      <c r="R27" s="903"/>
      <c r="S27" s="903"/>
      <c r="T27" s="903"/>
      <c r="U27" s="903"/>
      <c r="V27" s="903"/>
      <c r="W27" s="902"/>
      <c r="X27" s="902"/>
    </row>
    <row r="28" spans="1:24" ht="15" x14ac:dyDescent="0.25">
      <c r="A28" s="903"/>
      <c r="B28" s="903"/>
      <c r="C28" s="1956">
        <v>2011</v>
      </c>
      <c r="D28" s="1972">
        <v>93.12085805381389</v>
      </c>
      <c r="E28" s="1972">
        <v>37.825677769053115</v>
      </c>
      <c r="F28" s="1972">
        <v>55.295180284760768</v>
      </c>
      <c r="G28" s="903"/>
      <c r="H28" s="903"/>
      <c r="I28" s="903"/>
      <c r="K28" s="903"/>
      <c r="L28" s="903"/>
      <c r="M28" s="903"/>
      <c r="N28" s="903"/>
      <c r="O28" s="903"/>
      <c r="P28" s="903"/>
      <c r="R28" s="903"/>
      <c r="S28" s="903"/>
      <c r="T28" s="903"/>
      <c r="U28" s="903"/>
      <c r="V28" s="903"/>
      <c r="W28" s="902"/>
      <c r="X28" s="902"/>
    </row>
    <row r="29" spans="1:24" ht="15" x14ac:dyDescent="0.25">
      <c r="A29" s="903"/>
      <c r="B29" s="903"/>
      <c r="C29" s="1956">
        <v>2012</v>
      </c>
      <c r="D29" s="1972">
        <v>93.366115077380599</v>
      </c>
      <c r="E29" s="1972">
        <v>38.557815395107376</v>
      </c>
      <c r="F29" s="1972">
        <v>54.808299682273223</v>
      </c>
      <c r="G29" s="903"/>
      <c r="H29" s="903"/>
      <c r="I29" s="903"/>
      <c r="K29" s="903"/>
      <c r="L29" s="903"/>
      <c r="M29" s="903"/>
      <c r="N29" s="903"/>
      <c r="O29" s="903"/>
      <c r="P29" s="903"/>
      <c r="R29" s="903"/>
      <c r="S29" s="903"/>
      <c r="T29" s="903"/>
      <c r="U29" s="903"/>
      <c r="V29" s="903"/>
      <c r="W29" s="902"/>
      <c r="X29" s="902"/>
    </row>
    <row r="30" spans="1:24" ht="15" x14ac:dyDescent="0.25">
      <c r="A30" s="903"/>
      <c r="B30" s="903"/>
      <c r="C30" s="1956">
        <v>2013</v>
      </c>
      <c r="D30" s="1972">
        <v>93.741577330662693</v>
      </c>
      <c r="E30" s="1972">
        <v>39.766501852934198</v>
      </c>
      <c r="F30" s="1972">
        <v>53.975075477728495</v>
      </c>
      <c r="G30" s="903"/>
      <c r="H30" s="903"/>
      <c r="I30" s="903"/>
      <c r="K30" s="903"/>
      <c r="L30" s="903"/>
      <c r="M30" s="903"/>
      <c r="N30" s="903"/>
      <c r="O30" s="903"/>
      <c r="P30" s="903"/>
      <c r="R30" s="903"/>
      <c r="S30" s="903"/>
      <c r="T30" s="903"/>
      <c r="U30" s="903"/>
      <c r="V30" s="903"/>
      <c r="W30" s="902"/>
      <c r="X30" s="902"/>
    </row>
    <row r="31" spans="1:24" ht="15" x14ac:dyDescent="0.25">
      <c r="A31" s="903"/>
      <c r="B31" s="903"/>
      <c r="C31" s="1956">
        <v>2014</v>
      </c>
      <c r="D31" s="1972">
        <v>93.688080169351096</v>
      </c>
      <c r="E31" s="1972">
        <v>40.791932604904595</v>
      </c>
      <c r="F31" s="1972">
        <v>52.896147564446494</v>
      </c>
      <c r="G31" s="903"/>
      <c r="H31" s="903"/>
      <c r="I31" s="903"/>
      <c r="K31" s="903"/>
      <c r="L31" s="903"/>
      <c r="M31" s="903"/>
      <c r="N31" s="903"/>
      <c r="O31" s="903"/>
      <c r="P31" s="903"/>
      <c r="R31" s="903"/>
      <c r="S31" s="903"/>
      <c r="T31" s="903"/>
      <c r="U31" s="903"/>
      <c r="V31" s="903"/>
      <c r="W31" s="902"/>
      <c r="X31" s="902"/>
    </row>
    <row r="32" spans="1:24" ht="15" x14ac:dyDescent="0.25">
      <c r="A32" s="903"/>
      <c r="B32" s="903"/>
      <c r="C32" s="1956">
        <v>2015</v>
      </c>
      <c r="D32" s="1972">
        <v>93.970025768802373</v>
      </c>
      <c r="E32" s="1972">
        <v>42.798016944187452</v>
      </c>
      <c r="F32" s="1972">
        <v>51.172008824614913</v>
      </c>
      <c r="G32" s="903"/>
      <c r="H32" s="903"/>
      <c r="I32" s="903"/>
      <c r="K32" s="903"/>
      <c r="L32" s="903"/>
      <c r="M32" s="903"/>
      <c r="N32" s="903"/>
      <c r="O32" s="903"/>
      <c r="P32" s="903"/>
      <c r="R32" s="903"/>
      <c r="S32" s="903"/>
      <c r="T32" s="903"/>
      <c r="U32" s="903"/>
      <c r="V32" s="903"/>
      <c r="W32" s="902"/>
      <c r="X32" s="902"/>
    </row>
    <row r="33" spans="1:24" ht="15" x14ac:dyDescent="0.25">
      <c r="A33" s="903"/>
      <c r="B33" s="903"/>
      <c r="C33" s="1956">
        <v>2016</v>
      </c>
      <c r="D33" s="1972">
        <v>95.050515751073362</v>
      </c>
      <c r="E33" s="1972">
        <v>44.874678972105393</v>
      </c>
      <c r="F33" s="1972">
        <v>50.175836778967977</v>
      </c>
      <c r="G33" s="903"/>
      <c r="H33" s="903"/>
      <c r="I33" s="903"/>
      <c r="K33" s="903"/>
      <c r="L33" s="903"/>
      <c r="M33" s="903"/>
      <c r="N33" s="903"/>
      <c r="O33" s="903"/>
      <c r="P33" s="903"/>
      <c r="R33" s="903"/>
      <c r="S33" s="903"/>
      <c r="T33" s="903"/>
      <c r="U33" s="903"/>
      <c r="V33" s="903"/>
      <c r="W33" s="902"/>
      <c r="X33" s="902"/>
    </row>
    <row r="34" spans="1:24" ht="15" x14ac:dyDescent="0.25">
      <c r="A34" s="903"/>
      <c r="B34" s="903"/>
      <c r="C34" s="1956">
        <v>2017</v>
      </c>
      <c r="D34" s="1972">
        <v>95.425475569571631</v>
      </c>
      <c r="E34" s="1972">
        <v>45.440960640426951</v>
      </c>
      <c r="F34" s="1972">
        <v>49.98451492914468</v>
      </c>
      <c r="G34" s="903"/>
      <c r="H34" s="903"/>
      <c r="I34" s="903"/>
      <c r="K34" s="903"/>
      <c r="L34" s="903"/>
      <c r="M34" s="903"/>
      <c r="N34" s="903"/>
      <c r="O34" s="903"/>
      <c r="P34" s="903"/>
      <c r="R34" s="903"/>
      <c r="S34" s="903"/>
      <c r="T34" s="903"/>
      <c r="U34" s="903"/>
      <c r="V34" s="903"/>
      <c r="W34" s="902"/>
      <c r="X34" s="902"/>
    </row>
    <row r="35" spans="1:24" ht="15" x14ac:dyDescent="0.25">
      <c r="A35" s="903"/>
      <c r="B35" s="903"/>
      <c r="C35" s="124">
        <v>2018</v>
      </c>
      <c r="D35" s="1976">
        <v>95.453479873684785</v>
      </c>
      <c r="E35" s="1976">
        <v>46.796623200596841</v>
      </c>
      <c r="F35" s="1976">
        <v>48.656856673087951</v>
      </c>
      <c r="G35" s="903"/>
      <c r="H35" s="903"/>
      <c r="I35" s="903"/>
      <c r="K35" s="903"/>
      <c r="L35" s="903"/>
      <c r="M35" s="903"/>
      <c r="N35" s="903"/>
      <c r="O35" s="903"/>
      <c r="P35" s="903"/>
      <c r="R35" s="903"/>
      <c r="S35" s="903"/>
      <c r="T35" s="903"/>
      <c r="U35" s="903"/>
      <c r="V35" s="903"/>
      <c r="W35" s="902"/>
      <c r="X35" s="902"/>
    </row>
    <row r="36" spans="1:24" ht="15" x14ac:dyDescent="0.25">
      <c r="A36" s="903"/>
      <c r="B36" s="903"/>
      <c r="C36" s="1955" t="s">
        <v>6128</v>
      </c>
      <c r="D36" s="903"/>
      <c r="E36" s="903"/>
      <c r="F36" s="903"/>
      <c r="G36" s="903"/>
      <c r="H36" s="903"/>
      <c r="I36" s="1955" t="s">
        <v>6128</v>
      </c>
      <c r="K36" s="903"/>
      <c r="L36" s="903"/>
      <c r="M36" s="903"/>
      <c r="N36" s="903"/>
      <c r="O36" s="903"/>
      <c r="P36" s="903"/>
      <c r="R36" s="903"/>
      <c r="S36" s="903"/>
      <c r="T36" s="903"/>
      <c r="U36" s="903"/>
      <c r="V36" s="903"/>
      <c r="W36" s="902"/>
      <c r="X36" s="902"/>
    </row>
    <row r="37" spans="1:24" s="903" customFormat="1" ht="15" x14ac:dyDescent="0.25">
      <c r="C37" s="1955"/>
      <c r="I37" s="1955"/>
      <c r="J37" s="84"/>
      <c r="Q37" s="84"/>
      <c r="W37" s="902"/>
      <c r="X37" s="902"/>
    </row>
    <row r="38" spans="1:24" s="903" customFormat="1" ht="15" x14ac:dyDescent="0.25">
      <c r="C38" s="1955"/>
      <c r="I38" s="1955"/>
      <c r="J38" s="84"/>
      <c r="Q38" s="84"/>
      <c r="W38" s="902"/>
      <c r="X38" s="902"/>
    </row>
    <row r="39" spans="1:24" ht="15" x14ac:dyDescent="0.25">
      <c r="A39" s="903"/>
      <c r="B39" s="903"/>
      <c r="C39" s="903"/>
      <c r="D39" s="903"/>
      <c r="E39" s="903"/>
      <c r="F39" s="903"/>
      <c r="G39" s="903"/>
      <c r="H39" s="903"/>
      <c r="I39" s="903"/>
      <c r="K39" s="903"/>
      <c r="L39" s="903"/>
      <c r="M39" s="903"/>
      <c r="N39" s="903"/>
      <c r="O39" s="903"/>
      <c r="P39" s="903"/>
      <c r="R39" s="903"/>
      <c r="S39" s="903"/>
      <c r="T39" s="903"/>
      <c r="U39" s="903"/>
      <c r="V39" s="903"/>
      <c r="W39" s="902"/>
      <c r="X39" s="902"/>
    </row>
    <row r="40" spans="1:24" ht="12.75" x14ac:dyDescent="0.2">
      <c r="A40" s="903"/>
      <c r="B40" s="903"/>
      <c r="C40" s="2115" t="s">
        <v>2393</v>
      </c>
      <c r="D40" s="2115"/>
      <c r="E40" s="2115"/>
      <c r="F40" s="2115"/>
      <c r="G40" s="2115"/>
      <c r="H40" s="2115"/>
      <c r="I40" s="2115"/>
      <c r="J40" s="2115"/>
      <c r="K40" s="2115"/>
      <c r="L40" s="2115"/>
      <c r="M40" s="2115"/>
      <c r="N40" s="2115"/>
      <c r="O40" s="2115"/>
      <c r="P40" s="2115"/>
      <c r="Q40" s="2115"/>
      <c r="R40" s="2115"/>
      <c r="S40" s="2115"/>
      <c r="T40" s="2115"/>
      <c r="U40" s="2115"/>
      <c r="V40" s="2115"/>
      <c r="W40" s="2115"/>
      <c r="X40" s="2115"/>
    </row>
    <row r="41" spans="1:24" ht="12.75" x14ac:dyDescent="0.2">
      <c r="A41" s="903"/>
      <c r="B41" s="903"/>
      <c r="C41" s="2112" t="s">
        <v>739</v>
      </c>
      <c r="D41" s="2112" t="s">
        <v>740</v>
      </c>
      <c r="E41" s="2070" t="s">
        <v>741</v>
      </c>
      <c r="F41" s="2070"/>
      <c r="G41" s="1952"/>
      <c r="H41" s="2070" t="s">
        <v>742</v>
      </c>
      <c r="I41" s="2070"/>
      <c r="J41" s="1952"/>
      <c r="K41" s="2070" t="s">
        <v>743</v>
      </c>
      <c r="L41" s="2070"/>
      <c r="M41" s="2070"/>
      <c r="N41" s="2070"/>
      <c r="O41" s="2070"/>
      <c r="P41" s="2070"/>
      <c r="Q41" s="1952"/>
      <c r="R41" s="2070" t="s">
        <v>745</v>
      </c>
      <c r="S41" s="2070"/>
      <c r="T41" s="2070"/>
      <c r="U41" s="2070"/>
      <c r="V41" s="2070"/>
      <c r="W41" s="2070"/>
      <c r="X41" s="2070"/>
    </row>
    <row r="42" spans="1:24" ht="25.5" x14ac:dyDescent="0.2">
      <c r="A42" s="903"/>
      <c r="B42" s="903"/>
      <c r="C42" s="2117"/>
      <c r="D42" s="2117"/>
      <c r="E42" s="1954" t="s">
        <v>746</v>
      </c>
      <c r="F42" s="1954" t="s">
        <v>747</v>
      </c>
      <c r="G42" s="1954"/>
      <c r="H42" s="1954" t="s">
        <v>748</v>
      </c>
      <c r="I42" s="1954" t="s">
        <v>749</v>
      </c>
      <c r="J42" s="1954"/>
      <c r="K42" s="1954" t="s">
        <v>750</v>
      </c>
      <c r="L42" s="1954" t="s">
        <v>751</v>
      </c>
      <c r="M42" s="1954" t="s">
        <v>752</v>
      </c>
      <c r="N42" s="1954" t="s">
        <v>753</v>
      </c>
      <c r="O42" s="78" t="s">
        <v>754</v>
      </c>
      <c r="P42" s="78" t="s">
        <v>755</v>
      </c>
      <c r="Q42" s="78"/>
      <c r="R42" s="1954" t="s">
        <v>759</v>
      </c>
      <c r="S42" s="78" t="s">
        <v>760</v>
      </c>
      <c r="T42" s="1954" t="s">
        <v>761</v>
      </c>
      <c r="U42" s="1954" t="s">
        <v>762</v>
      </c>
      <c r="V42" s="1954" t="s">
        <v>763</v>
      </c>
      <c r="W42" s="1954" t="s">
        <v>764</v>
      </c>
      <c r="X42" s="1954" t="s">
        <v>765</v>
      </c>
    </row>
    <row r="43" spans="1:24" ht="12.75" x14ac:dyDescent="0.2">
      <c r="A43" s="903"/>
      <c r="B43" s="903"/>
      <c r="C43" s="1956">
        <v>2010</v>
      </c>
      <c r="D43" s="1972">
        <v>55.960758053608984</v>
      </c>
      <c r="E43" s="1973">
        <v>55.088904458864299</v>
      </c>
      <c r="F43" s="1973">
        <v>56.785778767388528</v>
      </c>
      <c r="G43" s="1973"/>
      <c r="H43" s="1973">
        <v>63.205122617914874</v>
      </c>
      <c r="I43" s="1974">
        <v>36.563648901713776</v>
      </c>
      <c r="J43" s="1974"/>
      <c r="K43" s="1974">
        <v>68.835734955454058</v>
      </c>
      <c r="L43" s="1974">
        <v>43.473749249830753</v>
      </c>
      <c r="M43" s="1974">
        <v>26.426553782225369</v>
      </c>
      <c r="N43" s="1974">
        <v>27.424063480879791</v>
      </c>
      <c r="O43" s="1974">
        <v>31.345916604983966</v>
      </c>
      <c r="P43" s="1974">
        <v>41.783622118730015</v>
      </c>
      <c r="Q43" s="903"/>
      <c r="R43" s="1974">
        <v>52.328045742607486</v>
      </c>
      <c r="S43" s="1973">
        <v>53.068555878475784</v>
      </c>
      <c r="T43" s="1973">
        <v>53.722774770237947</v>
      </c>
      <c r="U43" s="1973">
        <v>56.29888368170208</v>
      </c>
      <c r="V43" s="1973">
        <v>55.869104953961127</v>
      </c>
      <c r="W43" s="1973">
        <v>57.738546218167606</v>
      </c>
      <c r="X43" s="1973">
        <v>59.237165834363822</v>
      </c>
    </row>
    <row r="44" spans="1:24" ht="12.75" x14ac:dyDescent="0.2">
      <c r="A44" s="903"/>
      <c r="B44" s="903"/>
      <c r="C44" s="1956">
        <v>2011</v>
      </c>
      <c r="D44" s="1972">
        <v>55.295180284760768</v>
      </c>
      <c r="E44" s="1973">
        <v>54.038501484176606</v>
      </c>
      <c r="F44" s="1973">
        <v>56.490397585790383</v>
      </c>
      <c r="G44" s="1973"/>
      <c r="H44" s="1973">
        <v>62.875305728782337</v>
      </c>
      <c r="I44" s="1974">
        <v>35.006904943939858</v>
      </c>
      <c r="J44" s="1974"/>
      <c r="K44" s="1974">
        <v>68.541067750019394</v>
      </c>
      <c r="L44" s="1974">
        <v>41.696212143336936</v>
      </c>
      <c r="M44" s="1974">
        <v>22.517129186602872</v>
      </c>
      <c r="N44" s="1974">
        <v>25.708358544385856</v>
      </c>
      <c r="O44" s="1974">
        <v>30.385260688938477</v>
      </c>
      <c r="P44" s="1974">
        <v>43.128688695221648</v>
      </c>
      <c r="Q44" s="903"/>
      <c r="R44" s="1974">
        <v>50.047706672118849</v>
      </c>
      <c r="S44" s="1973">
        <v>52.437911275632196</v>
      </c>
      <c r="T44" s="1973">
        <v>52.456413501209788</v>
      </c>
      <c r="U44" s="1973">
        <v>55.413516847705068</v>
      </c>
      <c r="V44" s="1973">
        <v>55.781481453537651</v>
      </c>
      <c r="W44" s="1973">
        <v>57.447209237556926</v>
      </c>
      <c r="X44" s="1973">
        <v>57.9639759477692</v>
      </c>
    </row>
    <row r="45" spans="1:24" ht="12.75" x14ac:dyDescent="0.2">
      <c r="A45" s="903"/>
      <c r="B45" s="903"/>
      <c r="C45" s="1956">
        <v>2012</v>
      </c>
      <c r="D45" s="1972">
        <v>54.808299682273223</v>
      </c>
      <c r="E45" s="1973">
        <v>54.10864788061177</v>
      </c>
      <c r="F45" s="1973">
        <v>55.473121823303337</v>
      </c>
      <c r="G45" s="1973"/>
      <c r="H45" s="1973">
        <v>62.678080016543944</v>
      </c>
      <c r="I45" s="1974">
        <v>33.770743484060297</v>
      </c>
      <c r="J45" s="1974"/>
      <c r="K45" s="1974">
        <v>68.62210381718667</v>
      </c>
      <c r="L45" s="1974">
        <v>39.308106682415406</v>
      </c>
      <c r="M45" s="1974">
        <v>22.006865513390757</v>
      </c>
      <c r="N45" s="1974">
        <v>26.812128065426215</v>
      </c>
      <c r="O45" s="1974">
        <v>28.596196330803959</v>
      </c>
      <c r="P45" s="1974">
        <v>40.139087510836013</v>
      </c>
      <c r="Q45" s="903"/>
      <c r="R45" s="1974">
        <v>47.872683697699628</v>
      </c>
      <c r="S45" s="1973">
        <v>51.394139839385822</v>
      </c>
      <c r="T45" s="1973">
        <v>53.235774511102285</v>
      </c>
      <c r="U45" s="1973">
        <v>54.435081253949349</v>
      </c>
      <c r="V45" s="1973">
        <v>54.536207640164832</v>
      </c>
      <c r="W45" s="1973">
        <v>57.234383824692195</v>
      </c>
      <c r="X45" s="1973">
        <v>58.637512663892913</v>
      </c>
    </row>
    <row r="46" spans="1:24" ht="12.75" x14ac:dyDescent="0.2">
      <c r="A46" s="903"/>
      <c r="B46" s="903"/>
      <c r="C46" s="1956">
        <v>2013</v>
      </c>
      <c r="D46" s="1972">
        <v>53.975075477728495</v>
      </c>
      <c r="E46" s="1973">
        <v>53.330598390307401</v>
      </c>
      <c r="F46" s="1973">
        <v>54.577588267130075</v>
      </c>
      <c r="G46" s="1973"/>
      <c r="H46" s="1973">
        <v>61.774743927729091</v>
      </c>
      <c r="I46" s="1974">
        <v>33.161507211714387</v>
      </c>
      <c r="J46" s="1974"/>
      <c r="K46" s="1974">
        <v>67.924615531049852</v>
      </c>
      <c r="L46" s="1974">
        <v>39.69162398567952</v>
      </c>
      <c r="M46" s="1974">
        <v>22.842671427939027</v>
      </c>
      <c r="N46" s="1975">
        <v>23.313097302996294</v>
      </c>
      <c r="O46" s="1974">
        <v>26.644555525853235</v>
      </c>
      <c r="P46" s="1974">
        <v>39.992908626844908</v>
      </c>
      <c r="Q46" s="903"/>
      <c r="R46" s="1974">
        <v>47.53650217445</v>
      </c>
      <c r="S46" s="1973">
        <v>49.766077543855317</v>
      </c>
      <c r="T46" s="1973">
        <v>50.695084224715615</v>
      </c>
      <c r="U46" s="1973">
        <v>53.656829960864712</v>
      </c>
      <c r="V46" s="1973">
        <v>53.268000020015315</v>
      </c>
      <c r="W46" s="1973">
        <v>56.088665091101234</v>
      </c>
      <c r="X46" s="1973">
        <v>60.966659629990616</v>
      </c>
    </row>
    <row r="47" spans="1:24" ht="12.75" x14ac:dyDescent="0.2">
      <c r="A47" s="903"/>
      <c r="B47" s="903"/>
      <c r="C47" s="1956">
        <v>2014</v>
      </c>
      <c r="D47" s="1972">
        <v>52.896147564446494</v>
      </c>
      <c r="E47" s="1973">
        <v>52.333366875401531</v>
      </c>
      <c r="F47" s="1973">
        <v>53.431044771239158</v>
      </c>
      <c r="G47" s="1973"/>
      <c r="H47" s="1973">
        <v>60.581727718181035</v>
      </c>
      <c r="I47" s="1974">
        <v>32.418897086376674</v>
      </c>
      <c r="J47" s="1974"/>
      <c r="K47" s="1974">
        <v>67.29580864404781</v>
      </c>
      <c r="L47" s="1974">
        <v>36.157898105300653</v>
      </c>
      <c r="M47" s="1974">
        <v>22.515363924452689</v>
      </c>
      <c r="N47" s="1974">
        <v>24.565030194744178</v>
      </c>
      <c r="O47" s="1974">
        <v>25.817444579137792</v>
      </c>
      <c r="P47" s="1974">
        <v>34.950717428025172</v>
      </c>
      <c r="Q47" s="903"/>
      <c r="R47" s="1974">
        <v>46.031798958559101</v>
      </c>
      <c r="S47" s="1973">
        <v>47.958685257043193</v>
      </c>
      <c r="T47" s="1973">
        <v>48.886830116235757</v>
      </c>
      <c r="U47" s="1973">
        <v>52.701778776411999</v>
      </c>
      <c r="V47" s="1973">
        <v>53.902634641709234</v>
      </c>
      <c r="W47" s="1973">
        <v>54.661170693792904</v>
      </c>
      <c r="X47" s="1973">
        <v>59.436998402068333</v>
      </c>
    </row>
    <row r="48" spans="1:24" ht="12.75" x14ac:dyDescent="0.2">
      <c r="A48" s="903"/>
      <c r="B48" s="903"/>
      <c r="C48" s="1956">
        <v>2015</v>
      </c>
      <c r="D48" s="1972">
        <v>51.172008824614913</v>
      </c>
      <c r="E48" s="1973">
        <v>50.477848272270329</v>
      </c>
      <c r="F48" s="1973">
        <v>51.828909587929118</v>
      </c>
      <c r="G48" s="1973"/>
      <c r="H48" s="1973">
        <v>58.383235834261157</v>
      </c>
      <c r="I48" s="1974">
        <v>31.997571663554286</v>
      </c>
      <c r="J48" s="1974"/>
      <c r="K48" s="1974">
        <v>65.802113416379697</v>
      </c>
      <c r="L48" s="1974">
        <v>37.026823902379029</v>
      </c>
      <c r="M48" s="1974">
        <v>22.096999900044267</v>
      </c>
      <c r="N48" s="1974">
        <v>23.954168141173717</v>
      </c>
      <c r="O48" s="1974">
        <v>21.947621824316695</v>
      </c>
      <c r="P48" s="1974">
        <v>29.719472846726319</v>
      </c>
      <c r="Q48" s="903"/>
      <c r="R48" s="1974">
        <v>44.477514575773633</v>
      </c>
      <c r="S48" s="1973">
        <v>46.678888923305664</v>
      </c>
      <c r="T48" s="1973">
        <v>48.689687066440577</v>
      </c>
      <c r="U48" s="1973">
        <v>50.703910320509451</v>
      </c>
      <c r="V48" s="1973">
        <v>52.530262410568405</v>
      </c>
      <c r="W48" s="1973">
        <v>52.961118106706984</v>
      </c>
      <c r="X48" s="1973">
        <v>56.084100224092914</v>
      </c>
    </row>
    <row r="49" spans="1:24" ht="12.75" x14ac:dyDescent="0.2">
      <c r="A49" s="903"/>
      <c r="B49" s="903"/>
      <c r="C49" s="1956">
        <v>2016</v>
      </c>
      <c r="D49" s="1972">
        <v>50.175836778967977</v>
      </c>
      <c r="E49" s="1973">
        <v>49.554440199011509</v>
      </c>
      <c r="F49" s="1973">
        <v>50.761992837700511</v>
      </c>
      <c r="G49" s="1973"/>
      <c r="H49" s="1973">
        <v>57.610549006004966</v>
      </c>
      <c r="I49" s="1974">
        <v>30.440855763007519</v>
      </c>
      <c r="J49" s="1974"/>
      <c r="K49" s="1974">
        <v>64.73203539450509</v>
      </c>
      <c r="L49" s="1974">
        <v>36.618179665595754</v>
      </c>
      <c r="M49" s="1974">
        <v>21.349968729577604</v>
      </c>
      <c r="N49" s="1974">
        <v>22.544286537779353</v>
      </c>
      <c r="O49" s="1974">
        <v>20.582755997686103</v>
      </c>
      <c r="P49" s="1974">
        <v>29.656445780064178</v>
      </c>
      <c r="Q49" s="903"/>
      <c r="R49" s="1974">
        <v>43.529965350558243</v>
      </c>
      <c r="S49" s="1973">
        <v>44.627902856174877</v>
      </c>
      <c r="T49" s="1973">
        <v>45.983731891085796</v>
      </c>
      <c r="U49" s="1973">
        <v>50.801706506137521</v>
      </c>
      <c r="V49" s="1973">
        <v>50.749085202144542</v>
      </c>
      <c r="W49" s="1973">
        <v>51.887844021902616</v>
      </c>
      <c r="X49" s="1973">
        <v>57.43077598539579</v>
      </c>
    </row>
    <row r="50" spans="1:24" ht="12.75" x14ac:dyDescent="0.2">
      <c r="A50" s="903"/>
      <c r="B50" s="903"/>
      <c r="C50" s="1956">
        <v>2017</v>
      </c>
      <c r="D50" s="1972">
        <v>49.98451492914468</v>
      </c>
      <c r="E50" s="1973">
        <v>49.00105419107463</v>
      </c>
      <c r="F50" s="1973">
        <v>50.915561355400726</v>
      </c>
      <c r="G50" s="1973"/>
      <c r="H50" s="1973">
        <v>57.124137335853696</v>
      </c>
      <c r="I50" s="1974">
        <v>31.052390689708631</v>
      </c>
      <c r="J50" s="1974"/>
      <c r="K50" s="1974">
        <v>63.867004636398875</v>
      </c>
      <c r="L50" s="1974">
        <v>35.845255420275102</v>
      </c>
      <c r="M50" s="1974">
        <v>21.64614320304393</v>
      </c>
      <c r="N50" s="1974">
        <v>23.328275414666866</v>
      </c>
      <c r="O50" s="1974">
        <v>22.915902075260561</v>
      </c>
      <c r="P50" s="1974">
        <v>31.432239593369989</v>
      </c>
      <c r="Q50" s="903"/>
      <c r="R50" s="1974">
        <v>44.913454235345853</v>
      </c>
      <c r="S50" s="1973">
        <v>43.813770042013203</v>
      </c>
      <c r="T50" s="1973">
        <v>45.562686893734956</v>
      </c>
      <c r="U50" s="1973">
        <v>49.8641538799885</v>
      </c>
      <c r="V50" s="1973">
        <v>50.127325961703249</v>
      </c>
      <c r="W50" s="1973">
        <v>51.445041995928733</v>
      </c>
      <c r="X50" s="1973">
        <v>58.336358241289709</v>
      </c>
    </row>
    <row r="51" spans="1:24" ht="12.75" x14ac:dyDescent="0.2">
      <c r="A51" s="903"/>
      <c r="B51" s="903"/>
      <c r="C51" s="124">
        <v>2018</v>
      </c>
      <c r="D51" s="1976">
        <v>48.656856673087951</v>
      </c>
      <c r="E51" s="1977">
        <v>47.664971342316129</v>
      </c>
      <c r="F51" s="1977">
        <v>49.594857856117962</v>
      </c>
      <c r="G51" s="1977"/>
      <c r="H51" s="1977">
        <v>56.576289652976719</v>
      </c>
      <c r="I51" s="1978">
        <v>27.709645343056017</v>
      </c>
      <c r="J51" s="1978"/>
      <c r="K51" s="1978">
        <v>63.351109824812333</v>
      </c>
      <c r="L51" s="1978">
        <v>36.750645708032899</v>
      </c>
      <c r="M51" s="1978">
        <v>19.442969558351031</v>
      </c>
      <c r="N51" s="1978">
        <v>21.698406720267236</v>
      </c>
      <c r="O51" s="1978">
        <v>18.644643737590449</v>
      </c>
      <c r="P51" s="1978">
        <v>26.424257594608985</v>
      </c>
      <c r="Q51" s="1058"/>
      <c r="R51" s="1978">
        <v>42.325405168871505</v>
      </c>
      <c r="S51" s="1977">
        <v>41.531017928137423</v>
      </c>
      <c r="T51" s="1977">
        <v>43.850534666532063</v>
      </c>
      <c r="U51" s="1977">
        <v>48.379894362056241</v>
      </c>
      <c r="V51" s="1977">
        <v>48.768822538812039</v>
      </c>
      <c r="W51" s="1977">
        <v>50.498865979617378</v>
      </c>
      <c r="X51" s="1977">
        <v>57.416338024043093</v>
      </c>
    </row>
    <row r="52" spans="1:24" ht="12.75" x14ac:dyDescent="0.2">
      <c r="A52" s="903"/>
      <c r="B52" s="903"/>
      <c r="C52" s="1955" t="s">
        <v>6128</v>
      </c>
      <c r="D52" s="1880"/>
      <c r="E52" s="1880"/>
      <c r="F52" s="1880"/>
      <c r="G52" s="1880"/>
      <c r="H52" s="1880"/>
      <c r="I52" s="1880"/>
      <c r="J52" s="43"/>
      <c r="K52" s="1880"/>
      <c r="L52" s="1880"/>
      <c r="M52" s="1880"/>
      <c r="N52" s="1880"/>
      <c r="O52" s="1880"/>
      <c r="P52" s="1880"/>
      <c r="Q52" s="43"/>
      <c r="R52" s="1880"/>
      <c r="S52" s="1880"/>
      <c r="T52" s="1880"/>
      <c r="U52" s="1880"/>
      <c r="V52" s="1880"/>
      <c r="W52" s="1880"/>
      <c r="X52" s="1880"/>
    </row>
    <row r="53" spans="1:24" ht="12.75" x14ac:dyDescent="0.2">
      <c r="A53" s="903"/>
      <c r="B53" s="903"/>
      <c r="C53" s="1955"/>
      <c r="D53" s="1880"/>
      <c r="E53" s="1880"/>
      <c r="F53" s="1880"/>
      <c r="G53" s="1880"/>
      <c r="H53" s="1880"/>
      <c r="I53" s="1880"/>
      <c r="J53" s="43"/>
      <c r="K53" s="1880"/>
      <c r="L53" s="1880"/>
      <c r="M53" s="1880"/>
      <c r="N53" s="1880"/>
      <c r="O53" s="1880"/>
      <c r="P53" s="1880"/>
      <c r="Q53" s="43"/>
      <c r="R53" s="1880"/>
      <c r="S53" s="1880"/>
      <c r="T53" s="1880"/>
      <c r="U53" s="1880"/>
      <c r="V53" s="1880"/>
      <c r="W53" s="1880"/>
      <c r="X53" s="1880"/>
    </row>
    <row r="54" spans="1:24" ht="12.75" x14ac:dyDescent="0.2">
      <c r="A54" s="903"/>
      <c r="B54" s="903"/>
      <c r="C54" s="1955"/>
      <c r="D54" s="1880"/>
      <c r="E54" s="1880"/>
      <c r="F54" s="1880"/>
      <c r="G54" s="1880"/>
      <c r="H54" s="1880"/>
      <c r="I54" s="1880"/>
      <c r="J54" s="43"/>
      <c r="K54" s="1880"/>
      <c r="L54" s="1880"/>
      <c r="M54" s="1880"/>
      <c r="N54" s="1880"/>
      <c r="O54" s="1880"/>
      <c r="P54" s="1880"/>
      <c r="Q54" s="43"/>
      <c r="R54" s="1880"/>
      <c r="S54" s="1880"/>
      <c r="T54" s="1880"/>
      <c r="U54" s="1880"/>
      <c r="V54" s="1880"/>
      <c r="W54" s="1880"/>
      <c r="X54" s="1880"/>
    </row>
    <row r="55" spans="1:24" ht="12.75" x14ac:dyDescent="0.2">
      <c r="A55" s="903"/>
      <c r="B55" s="903"/>
      <c r="C55" s="2115" t="s">
        <v>6132</v>
      </c>
      <c r="D55" s="2115"/>
      <c r="E55" s="2115"/>
      <c r="F55" s="2115"/>
      <c r="G55" s="2115"/>
      <c r="H55" s="2115"/>
      <c r="I55" s="2115"/>
      <c r="J55" s="2115"/>
      <c r="K55" s="2115"/>
      <c r="L55" s="2115"/>
      <c r="M55" s="2115"/>
      <c r="N55" s="2115"/>
      <c r="O55" s="2115"/>
      <c r="P55" s="2115"/>
      <c r="Q55" s="2115"/>
      <c r="R55" s="2115"/>
      <c r="S55" s="2115"/>
      <c r="T55" s="2115"/>
      <c r="U55" s="2115"/>
      <c r="V55" s="2115"/>
      <c r="W55" s="2115"/>
      <c r="X55" s="2115"/>
    </row>
    <row r="56" spans="1:24" ht="12.75" x14ac:dyDescent="0.2">
      <c r="A56" s="903"/>
      <c r="B56" s="903"/>
      <c r="C56" s="2112" t="s">
        <v>739</v>
      </c>
      <c r="D56" s="2112" t="s">
        <v>740</v>
      </c>
      <c r="E56" s="2070" t="s">
        <v>741</v>
      </c>
      <c r="F56" s="2070"/>
      <c r="G56" s="1952"/>
      <c r="H56" s="2070" t="s">
        <v>742</v>
      </c>
      <c r="I56" s="2070"/>
      <c r="J56" s="1952"/>
      <c r="K56" s="2070" t="s">
        <v>743</v>
      </c>
      <c r="L56" s="2070"/>
      <c r="M56" s="2070"/>
      <c r="N56" s="2070"/>
      <c r="O56" s="2070"/>
      <c r="P56" s="2070"/>
      <c r="Q56" s="1952"/>
      <c r="R56" s="2070" t="s">
        <v>745</v>
      </c>
      <c r="S56" s="2070"/>
      <c r="T56" s="2070"/>
      <c r="U56" s="2070"/>
      <c r="V56" s="2070"/>
      <c r="W56" s="2070"/>
      <c r="X56" s="2070"/>
    </row>
    <row r="57" spans="1:24" ht="25.5" x14ac:dyDescent="0.2">
      <c r="A57" s="903"/>
      <c r="B57" s="903"/>
      <c r="C57" s="2117"/>
      <c r="D57" s="2117"/>
      <c r="E57" s="1954" t="s">
        <v>746</v>
      </c>
      <c r="F57" s="1954" t="s">
        <v>747</v>
      </c>
      <c r="G57" s="1954"/>
      <c r="H57" s="1954" t="s">
        <v>748</v>
      </c>
      <c r="I57" s="1954" t="s">
        <v>749</v>
      </c>
      <c r="J57" s="1954"/>
      <c r="K57" s="1954" t="s">
        <v>750</v>
      </c>
      <c r="L57" s="1954" t="s">
        <v>751</v>
      </c>
      <c r="M57" s="1954" t="s">
        <v>752</v>
      </c>
      <c r="N57" s="1954" t="s">
        <v>753</v>
      </c>
      <c r="O57" s="78" t="s">
        <v>754</v>
      </c>
      <c r="P57" s="78" t="s">
        <v>755</v>
      </c>
      <c r="Q57" s="78"/>
      <c r="R57" s="1954" t="s">
        <v>759</v>
      </c>
      <c r="S57" s="78" t="s">
        <v>760</v>
      </c>
      <c r="T57" s="1954" t="s">
        <v>761</v>
      </c>
      <c r="U57" s="1954" t="s">
        <v>762</v>
      </c>
      <c r="V57" s="1954" t="s">
        <v>763</v>
      </c>
      <c r="W57" s="1954" t="s">
        <v>764</v>
      </c>
      <c r="X57" s="1954" t="s">
        <v>765</v>
      </c>
    </row>
    <row r="58" spans="1:24" ht="12.75" x14ac:dyDescent="0.2">
      <c r="A58" s="903"/>
      <c r="B58" s="903"/>
      <c r="C58" s="1956">
        <v>2010</v>
      </c>
      <c r="D58" s="1972">
        <v>36.521680882320211</v>
      </c>
      <c r="E58" s="1973">
        <v>36.636640583432964</v>
      </c>
      <c r="F58" s="1973">
        <v>36.412896408367679</v>
      </c>
      <c r="G58" s="1973"/>
      <c r="H58" s="1973">
        <v>34.502737082688704</v>
      </c>
      <c r="I58" s="1974">
        <v>41.927492931861444</v>
      </c>
      <c r="J58" s="1974"/>
      <c r="K58" s="1974">
        <v>27.614586425336817</v>
      </c>
      <c r="L58" s="1974">
        <v>36.228075102658629</v>
      </c>
      <c r="M58" s="1974">
        <v>66.666926051871854</v>
      </c>
      <c r="N58" s="1974">
        <v>53.166103104452958</v>
      </c>
      <c r="O58" s="1974">
        <v>60.374290648902054</v>
      </c>
      <c r="P58" s="1974">
        <v>42.974197496459013</v>
      </c>
      <c r="Q58" s="903"/>
      <c r="R58" s="1974">
        <v>41.108716135111067</v>
      </c>
      <c r="S58" s="1973">
        <v>38.534254812325102</v>
      </c>
      <c r="T58" s="1973">
        <v>36.936582239364562</v>
      </c>
      <c r="U58" s="1973">
        <v>37.269436112061491</v>
      </c>
      <c r="V58" s="1973">
        <v>38.724799153115285</v>
      </c>
      <c r="W58" s="1973">
        <v>34.520036117943768</v>
      </c>
      <c r="X58" s="1973">
        <v>30.210220436965969</v>
      </c>
    </row>
    <row r="59" spans="1:24" ht="12.75" x14ac:dyDescent="0.2">
      <c r="A59" s="903"/>
      <c r="B59" s="903"/>
      <c r="C59" s="1956">
        <v>2011</v>
      </c>
      <c r="D59" s="1972">
        <v>37.825677769053115</v>
      </c>
      <c r="E59" s="1973">
        <v>38.260576293824528</v>
      </c>
      <c r="F59" s="1973">
        <v>37.412049210381305</v>
      </c>
      <c r="G59" s="1973"/>
      <c r="H59" s="1973">
        <v>35.354316365466921</v>
      </c>
      <c r="I59" s="1974">
        <v>44.440299254266051</v>
      </c>
      <c r="J59" s="1974"/>
      <c r="K59" s="1974">
        <v>28.380290485953559</v>
      </c>
      <c r="L59" s="1974">
        <v>36.917438158932278</v>
      </c>
      <c r="M59" s="1974">
        <v>72.012248803827745</v>
      </c>
      <c r="N59" s="1974">
        <v>56.468147635923593</v>
      </c>
      <c r="O59" s="1974">
        <v>61.677159943766071</v>
      </c>
      <c r="P59" s="1974">
        <v>44.112997147502796</v>
      </c>
      <c r="Q59" s="903"/>
      <c r="R59" s="1974">
        <v>44.155146291723682</v>
      </c>
      <c r="S59" s="1973">
        <v>40.195110915211394</v>
      </c>
      <c r="T59" s="1973">
        <v>38.89050825044967</v>
      </c>
      <c r="U59" s="1973">
        <v>38.253741993053197</v>
      </c>
      <c r="V59" s="1973">
        <v>39.44087741403289</v>
      </c>
      <c r="W59" s="1973">
        <v>35.452711218149723</v>
      </c>
      <c r="X59" s="1973">
        <v>32.196055542736147</v>
      </c>
    </row>
    <row r="60" spans="1:24" ht="12.75" x14ac:dyDescent="0.2">
      <c r="A60" s="903"/>
      <c r="B60" s="903"/>
      <c r="C60" s="1956">
        <v>2012</v>
      </c>
      <c r="D60" s="1972">
        <v>38.557815395107376</v>
      </c>
      <c r="E60" s="1973">
        <v>38.616242024163583</v>
      </c>
      <c r="F60" s="1973">
        <v>38.502297326648069</v>
      </c>
      <c r="G60" s="1973"/>
      <c r="H60" s="1973">
        <v>35.434167669889291</v>
      </c>
      <c r="I60" s="1974">
        <v>46.907974074445548</v>
      </c>
      <c r="J60" s="1974"/>
      <c r="K60" s="1974">
        <v>28.372669072829414</v>
      </c>
      <c r="L60" s="1974">
        <v>40.654967876586461</v>
      </c>
      <c r="M60" s="1974">
        <v>71.90064932867611</v>
      </c>
      <c r="N60" s="1974">
        <v>56.219088738877652</v>
      </c>
      <c r="O60" s="1974">
        <v>64.579531265008157</v>
      </c>
      <c r="P60" s="1974">
        <v>46.81987090647069</v>
      </c>
      <c r="Q60" s="903"/>
      <c r="R60" s="1974">
        <v>45.818314198012651</v>
      </c>
      <c r="S60" s="1973">
        <v>41.793837863963269</v>
      </c>
      <c r="T60" s="1973">
        <v>39.266077095503661</v>
      </c>
      <c r="U60" s="1973">
        <v>38.987264024285338</v>
      </c>
      <c r="V60" s="1973">
        <v>40.482826706422316</v>
      </c>
      <c r="W60" s="1973">
        <v>36.35513385293121</v>
      </c>
      <c r="X60" s="1973">
        <v>31.327028435972341</v>
      </c>
    </row>
    <row r="61" spans="1:24" ht="12.75" x14ac:dyDescent="0.2">
      <c r="A61" s="903"/>
      <c r="B61" s="903"/>
      <c r="C61" s="1956">
        <v>2013</v>
      </c>
      <c r="D61" s="1972">
        <v>39.766501852934198</v>
      </c>
      <c r="E61" s="1973">
        <v>39.732060501390606</v>
      </c>
      <c r="F61" s="1973">
        <v>39.798700600095756</v>
      </c>
      <c r="G61" s="1973"/>
      <c r="H61" s="1973">
        <v>36.249003660926121</v>
      </c>
      <c r="I61" s="1974">
        <v>49.153014781562057</v>
      </c>
      <c r="J61" s="1974"/>
      <c r="K61" s="1974">
        <v>28.947792447955617</v>
      </c>
      <c r="L61" s="1974">
        <v>42.70197471327976</v>
      </c>
      <c r="M61" s="1974">
        <v>70.820360341749179</v>
      </c>
      <c r="N61" s="1975">
        <v>59.23686925370427</v>
      </c>
      <c r="O61" s="1974">
        <v>68.467731061027223</v>
      </c>
      <c r="P61" s="1974">
        <v>48.876342150634841</v>
      </c>
      <c r="Q61" s="903"/>
      <c r="R61" s="1974">
        <v>45.952359146427767</v>
      </c>
      <c r="S61" s="1973">
        <v>43.955632844521737</v>
      </c>
      <c r="T61" s="1973">
        <v>42.800411183413019</v>
      </c>
      <c r="U61" s="1973">
        <v>40.337328223778954</v>
      </c>
      <c r="V61" s="1973">
        <v>41.835754352079341</v>
      </c>
      <c r="W61" s="1973">
        <v>37.916990377169277</v>
      </c>
      <c r="X61" s="1973">
        <v>29.490035617558153</v>
      </c>
    </row>
    <row r="62" spans="1:24" ht="12.75" x14ac:dyDescent="0.2">
      <c r="A62" s="903"/>
      <c r="B62" s="903"/>
      <c r="C62" s="1956">
        <v>2014</v>
      </c>
      <c r="D62" s="1972">
        <v>40.791932604904595</v>
      </c>
      <c r="E62" s="1973">
        <v>40.855185130715164</v>
      </c>
      <c r="F62" s="1973">
        <v>40.731813983144363</v>
      </c>
      <c r="G62" s="1973"/>
      <c r="H62" s="1973">
        <v>37.469890212755658</v>
      </c>
      <c r="I62" s="1974">
        <v>49.643091893087288</v>
      </c>
      <c r="J62" s="1974"/>
      <c r="K62" s="1974">
        <v>29.606204845535899</v>
      </c>
      <c r="L62" s="1974">
        <v>43.429213820814702</v>
      </c>
      <c r="M62" s="1974">
        <v>70.93214463324415</v>
      </c>
      <c r="N62" s="1974">
        <v>59.549981908397584</v>
      </c>
      <c r="O62" s="1974">
        <v>69.359755029395075</v>
      </c>
      <c r="P62" s="1974">
        <v>54.351901694726493</v>
      </c>
      <c r="Q62" s="903"/>
      <c r="R62" s="1974">
        <v>47.820698776834888</v>
      </c>
      <c r="S62" s="1973">
        <v>45.351881782982304</v>
      </c>
      <c r="T62" s="1973">
        <v>43.906696211115467</v>
      </c>
      <c r="U62" s="1973">
        <v>41.301357457203139</v>
      </c>
      <c r="V62" s="1973">
        <v>41.870842856195239</v>
      </c>
      <c r="W62" s="1973">
        <v>38.987763601949624</v>
      </c>
      <c r="X62" s="1973">
        <v>31.192434062875918</v>
      </c>
    </row>
    <row r="63" spans="1:24" ht="12.75" x14ac:dyDescent="0.2">
      <c r="A63" s="903"/>
      <c r="B63" s="903"/>
      <c r="C63" s="1956">
        <v>2015</v>
      </c>
      <c r="D63" s="1972">
        <v>42.798016944187452</v>
      </c>
      <c r="E63" s="1973">
        <v>42.956221601099131</v>
      </c>
      <c r="F63" s="1973">
        <v>42.648304086644451</v>
      </c>
      <c r="G63" s="1973"/>
      <c r="H63" s="1973">
        <v>39.188221652793601</v>
      </c>
      <c r="I63" s="1974">
        <v>52.396354770265596</v>
      </c>
      <c r="J63" s="1974"/>
      <c r="K63" s="1974">
        <v>30.91662225506392</v>
      </c>
      <c r="L63" s="1974">
        <v>46.576297126303274</v>
      </c>
      <c r="M63" s="1974">
        <v>71.007482400651142</v>
      </c>
      <c r="N63" s="1974">
        <v>62.019577738333744</v>
      </c>
      <c r="O63" s="1974">
        <v>72.533609290983975</v>
      </c>
      <c r="P63" s="1974">
        <v>60.125272882548231</v>
      </c>
      <c r="Q63" s="903"/>
      <c r="R63" s="1974">
        <v>49.915399355811964</v>
      </c>
      <c r="S63" s="1973">
        <v>47.113121050675254</v>
      </c>
      <c r="T63" s="1973">
        <v>44.569038822060996</v>
      </c>
      <c r="U63" s="1973">
        <v>44.116263617704334</v>
      </c>
      <c r="V63" s="1973">
        <v>43.243401170060842</v>
      </c>
      <c r="W63" s="1973">
        <v>40.863008898645582</v>
      </c>
      <c r="X63" s="1973">
        <v>34.250596303594058</v>
      </c>
    </row>
    <row r="64" spans="1:24" ht="12.75" x14ac:dyDescent="0.2">
      <c r="A64" s="903"/>
      <c r="B64" s="903"/>
      <c r="C64" s="1956">
        <v>2016</v>
      </c>
      <c r="D64" s="1972">
        <v>44.874678972105393</v>
      </c>
      <c r="E64" s="1973">
        <v>44.924502776664809</v>
      </c>
      <c r="F64" s="1973">
        <v>44.827680765398725</v>
      </c>
      <c r="G64" s="1973"/>
      <c r="H64" s="1973">
        <v>40.411878387083696</v>
      </c>
      <c r="I64" s="1974">
        <v>56.720905447843627</v>
      </c>
      <c r="J64" s="1974"/>
      <c r="K64" s="1974">
        <v>32.404953231320484</v>
      </c>
      <c r="L64" s="1974">
        <v>50.572587892779687</v>
      </c>
      <c r="M64" s="1974">
        <v>74.006197867989627</v>
      </c>
      <c r="N64" s="1974">
        <v>67.783899432422842</v>
      </c>
      <c r="O64" s="1974">
        <v>75.016739317582434</v>
      </c>
      <c r="P64" s="1974">
        <v>60.178780624458817</v>
      </c>
      <c r="Q64" s="903"/>
      <c r="R64" s="1974">
        <v>52.022727215538659</v>
      </c>
      <c r="S64" s="1973">
        <v>50.448120968322918</v>
      </c>
      <c r="T64" s="1973">
        <v>48.256682444397981</v>
      </c>
      <c r="U64" s="1973">
        <v>44.517666714180109</v>
      </c>
      <c r="V64" s="1973">
        <v>45.93144616887281</v>
      </c>
      <c r="W64" s="1973">
        <v>43.08272802518934</v>
      </c>
      <c r="X64" s="1973">
        <v>34.89760034619885</v>
      </c>
    </row>
    <row r="65" spans="1:24" ht="12.75" x14ac:dyDescent="0.2">
      <c r="A65" s="903"/>
      <c r="B65" s="903"/>
      <c r="C65" s="1956">
        <v>2017</v>
      </c>
      <c r="D65" s="1972">
        <v>45.440960640426951</v>
      </c>
      <c r="E65" s="1973">
        <v>45.868327544150489</v>
      </c>
      <c r="F65" s="1973">
        <v>45.036370591216908</v>
      </c>
      <c r="G65" s="1973"/>
      <c r="H65" s="1973">
        <v>40.962759634416926</v>
      </c>
      <c r="I65" s="1974">
        <v>57.315798409897909</v>
      </c>
      <c r="J65" s="1974"/>
      <c r="K65" s="1974">
        <v>33.422945862468794</v>
      </c>
      <c r="L65" s="1974">
        <v>52.230006812621113</v>
      </c>
      <c r="M65" s="1974">
        <v>73.623659633344857</v>
      </c>
      <c r="N65" s="1974">
        <v>69.024921244907716</v>
      </c>
      <c r="O65" s="1974">
        <v>73.451660185933619</v>
      </c>
      <c r="P65" s="1974">
        <v>58.456818085125015</v>
      </c>
      <c r="Q65" s="903"/>
      <c r="R65" s="1974">
        <v>51.380068490412675</v>
      </c>
      <c r="S65" s="1973">
        <v>51.697871279025357</v>
      </c>
      <c r="T65" s="1973">
        <v>49.013444193226853</v>
      </c>
      <c r="U65" s="1973">
        <v>46.226421478235864</v>
      </c>
      <c r="V65" s="1973">
        <v>46.770989473582581</v>
      </c>
      <c r="W65" s="1973">
        <v>43.793485738259953</v>
      </c>
      <c r="X65" s="1973">
        <v>34.563462568924692</v>
      </c>
    </row>
    <row r="66" spans="1:24" ht="12.75" x14ac:dyDescent="0.2">
      <c r="A66" s="903"/>
      <c r="B66" s="903"/>
      <c r="C66" s="124">
        <v>2018</v>
      </c>
      <c r="D66" s="1976">
        <v>46.796623200596841</v>
      </c>
      <c r="E66" s="1977">
        <v>47.320273209146613</v>
      </c>
      <c r="F66" s="1977">
        <v>46.301420466696996</v>
      </c>
      <c r="G66" s="1977"/>
      <c r="H66" s="1977">
        <v>41.702254348600832</v>
      </c>
      <c r="I66" s="1978">
        <v>60.271428935664929</v>
      </c>
      <c r="J66" s="1978"/>
      <c r="K66" s="1978">
        <v>33.805575439113291</v>
      </c>
      <c r="L66" s="1978">
        <v>52.014687409411543</v>
      </c>
      <c r="M66" s="1978">
        <v>77.044192125469692</v>
      </c>
      <c r="N66" s="1978">
        <v>70.6727908868111</v>
      </c>
      <c r="O66" s="1978">
        <v>76.302919659395286</v>
      </c>
      <c r="P66" s="1978">
        <v>64.930440522904689</v>
      </c>
      <c r="Q66" s="1058"/>
      <c r="R66" s="1978">
        <v>53.3200633968547</v>
      </c>
      <c r="S66" s="1977">
        <v>54.326875624286885</v>
      </c>
      <c r="T66" s="1977">
        <v>51.272095159070375</v>
      </c>
      <c r="U66" s="1977">
        <v>47.634224784863676</v>
      </c>
      <c r="V66" s="1977">
        <v>48.108260792027778</v>
      </c>
      <c r="W66" s="1977">
        <v>44.991200184921993</v>
      </c>
      <c r="X66" s="1977">
        <v>34.879326822730718</v>
      </c>
    </row>
    <row r="67" spans="1:24" ht="12.75" x14ac:dyDescent="0.2">
      <c r="A67" s="903"/>
      <c r="B67" s="903"/>
      <c r="C67" s="1955" t="s">
        <v>6128</v>
      </c>
      <c r="D67" s="1880"/>
      <c r="E67" s="1880"/>
      <c r="F67" s="1880"/>
      <c r="G67" s="1880"/>
      <c r="H67" s="1880"/>
      <c r="I67" s="1880"/>
      <c r="J67" s="43"/>
      <c r="K67" s="1880"/>
      <c r="L67" s="1880"/>
      <c r="M67" s="1880"/>
      <c r="N67" s="1880"/>
      <c r="O67" s="1880"/>
      <c r="P67" s="1880"/>
      <c r="Q67" s="43"/>
      <c r="R67" s="1880"/>
      <c r="S67" s="1880"/>
      <c r="T67" s="1880"/>
      <c r="U67" s="1880"/>
      <c r="V67" s="1880"/>
      <c r="W67" s="1880"/>
      <c r="X67" s="1880"/>
    </row>
    <row r="68" spans="1:24" ht="15" x14ac:dyDescent="0.25">
      <c r="A68" s="903"/>
      <c r="B68" s="903"/>
      <c r="C68" s="903"/>
      <c r="D68" s="903"/>
      <c r="E68" s="903"/>
      <c r="F68" s="903"/>
      <c r="G68" s="903"/>
      <c r="H68" s="903"/>
      <c r="I68" s="903"/>
      <c r="K68" s="903"/>
      <c r="L68" s="903"/>
      <c r="M68" s="903"/>
      <c r="N68" s="903"/>
      <c r="O68" s="903"/>
      <c r="P68" s="903"/>
      <c r="R68" s="903"/>
      <c r="S68" s="903"/>
      <c r="T68" s="903"/>
      <c r="U68" s="903"/>
      <c r="V68" s="903"/>
      <c r="W68" s="902"/>
      <c r="X68" s="902"/>
    </row>
  </sheetData>
  <mergeCells count="31">
    <mergeCell ref="C55:X55"/>
    <mergeCell ref="C56:C57"/>
    <mergeCell ref="D56:D57"/>
    <mergeCell ref="E56:F56"/>
    <mergeCell ref="H56:I56"/>
    <mergeCell ref="K56:P56"/>
    <mergeCell ref="R56:X56"/>
    <mergeCell ref="C25:F25"/>
    <mergeCell ref="C40:X40"/>
    <mergeCell ref="C41:C42"/>
    <mergeCell ref="D41:D42"/>
    <mergeCell ref="E41:F41"/>
    <mergeCell ref="H41:I41"/>
    <mergeCell ref="K41:P41"/>
    <mergeCell ref="R41:X41"/>
    <mergeCell ref="C10:X10"/>
    <mergeCell ref="C11:C12"/>
    <mergeCell ref="D11:D12"/>
    <mergeCell ref="E11:F11"/>
    <mergeCell ref="H11:I11"/>
    <mergeCell ref="K11:P11"/>
    <mergeCell ref="R11:X11"/>
    <mergeCell ref="A6:B6"/>
    <mergeCell ref="C6:U6"/>
    <mergeCell ref="A5:B5"/>
    <mergeCell ref="C5:U5"/>
    <mergeCell ref="C1:D1"/>
    <mergeCell ref="A3:B3"/>
    <mergeCell ref="C3:U3"/>
    <mergeCell ref="A4:B4"/>
    <mergeCell ref="C4:U4"/>
  </mergeCells>
  <hyperlinks>
    <hyperlink ref="A1" location="'ODS 7.'!A1" display="REGRESAR"/>
    <hyperlink ref="C1:D1" location="'Metadato 7.1.2'!A1" display="VER METADATO"/>
  </hyperlinks>
  <pageMargins left="0.7" right="0.7" top="0.75" bottom="0.75" header="0.3" footer="0.3"/>
  <pageSetup paperSize="9" orientation="portrait" r:id="rId1"/>
  <drawing r:id="rId2"/>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9">
    <tabColor theme="0" tint="-0.499984740745262"/>
  </sheetPr>
  <dimension ref="B1:O36"/>
  <sheetViews>
    <sheetView showGridLines="0" zoomScaleNormal="100" workbookViewId="0">
      <pane ySplit="1" topLeftCell="A2" activePane="bottomLeft" state="frozen"/>
      <selection sqref="A1:B1"/>
      <selection pane="bottomLeft" activeCell="C1" sqref="C1"/>
    </sheetView>
  </sheetViews>
  <sheetFormatPr baseColWidth="10" defaultColWidth="11.42578125" defaultRowHeight="11.25" x14ac:dyDescent="0.25"/>
  <cols>
    <col min="1" max="1" width="3.7109375" style="45" customWidth="1"/>
    <col min="2" max="2" width="8" style="45" customWidth="1"/>
    <col min="3" max="3" width="26.42578125" style="45" customWidth="1"/>
    <col min="4" max="4" width="24" style="45" customWidth="1"/>
    <col min="5" max="5" width="85.7109375" style="45" customWidth="1"/>
    <col min="6" max="6" width="11.42578125" style="45"/>
    <col min="7" max="7" width="7.140625" style="45" customWidth="1"/>
    <col min="8" max="8" width="0.85546875" style="190" customWidth="1"/>
    <col min="9" max="14" width="11.42578125" style="45"/>
    <col min="15" max="15" width="0.85546875" style="190" customWidth="1"/>
    <col min="16" max="16384" width="11.42578125" style="45"/>
  </cols>
  <sheetData>
    <row r="1" spans="2:7" ht="15" x14ac:dyDescent="0.25">
      <c r="C1" s="166" t="s">
        <v>730</v>
      </c>
    </row>
    <row r="2" spans="2:7" ht="12" thickBot="1" x14ac:dyDescent="0.3"/>
    <row r="3" spans="2:7" ht="23.25" customHeight="1" thickBot="1" x14ac:dyDescent="0.3">
      <c r="C3" s="2081" t="s">
        <v>766</v>
      </c>
      <c r="D3" s="2081"/>
      <c r="E3" s="2081"/>
      <c r="G3" s="47" t="s">
        <v>767</v>
      </c>
    </row>
    <row r="4" spans="2:7" ht="19.5" customHeight="1" x14ac:dyDescent="0.25">
      <c r="B4" s="48"/>
      <c r="C4" s="2082" t="s">
        <v>856</v>
      </c>
      <c r="D4" s="2082"/>
      <c r="E4" s="910" t="s">
        <v>37</v>
      </c>
    </row>
    <row r="5" spans="2:7" ht="30" x14ac:dyDescent="0.25">
      <c r="C5" s="2082" t="s">
        <v>769</v>
      </c>
      <c r="D5" s="2082"/>
      <c r="E5" s="910" t="s">
        <v>195</v>
      </c>
    </row>
    <row r="6" spans="2:7" ht="17.25" customHeight="1" x14ac:dyDescent="0.25">
      <c r="C6" s="2082" t="s">
        <v>770</v>
      </c>
      <c r="D6" s="2082"/>
      <c r="E6" s="911" t="s">
        <v>307</v>
      </c>
    </row>
    <row r="7" spans="2:7" ht="30" x14ac:dyDescent="0.25">
      <c r="C7" s="2083" t="s">
        <v>771</v>
      </c>
      <c r="D7" s="2083"/>
      <c r="E7" s="912" t="s">
        <v>308</v>
      </c>
    </row>
    <row r="8" spans="2:7" ht="15" x14ac:dyDescent="0.25">
      <c r="C8" s="2083" t="s">
        <v>4617</v>
      </c>
      <c r="D8" s="2083"/>
      <c r="E8" s="1285" t="s">
        <v>4709</v>
      </c>
    </row>
    <row r="9" spans="2:7" ht="15" x14ac:dyDescent="0.25">
      <c r="C9" s="913"/>
      <c r="D9" s="913"/>
      <c r="E9" s="913"/>
    </row>
    <row r="10" spans="2:7" ht="23.25" customHeight="1" x14ac:dyDescent="0.25">
      <c r="C10" s="2081" t="s">
        <v>772</v>
      </c>
      <c r="D10" s="2081"/>
      <c r="E10" s="2081"/>
    </row>
    <row r="11" spans="2:7" ht="15" x14ac:dyDescent="0.25">
      <c r="C11" s="2093" t="s">
        <v>773</v>
      </c>
      <c r="D11" s="2094"/>
      <c r="E11" s="910" t="s">
        <v>841</v>
      </c>
    </row>
    <row r="12" spans="2:7" ht="30" x14ac:dyDescent="0.25">
      <c r="C12" s="2095" t="s">
        <v>775</v>
      </c>
      <c r="D12" s="2095"/>
      <c r="E12" s="914" t="s">
        <v>6133</v>
      </c>
    </row>
    <row r="13" spans="2:7" ht="15" x14ac:dyDescent="0.25">
      <c r="C13" s="2082" t="s">
        <v>776</v>
      </c>
      <c r="D13" s="2082"/>
      <c r="E13" s="915" t="s">
        <v>2372</v>
      </c>
    </row>
    <row r="14" spans="2:7" ht="15" x14ac:dyDescent="0.25">
      <c r="C14" s="2082" t="s">
        <v>777</v>
      </c>
      <c r="D14" s="2096"/>
      <c r="E14" s="915" t="s">
        <v>10</v>
      </c>
    </row>
    <row r="15" spans="2:7" ht="268.5" customHeight="1" x14ac:dyDescent="0.25">
      <c r="C15" s="2082" t="s">
        <v>778</v>
      </c>
      <c r="D15" s="2082"/>
      <c r="E15" s="916" t="s">
        <v>6135</v>
      </c>
    </row>
    <row r="16" spans="2:7" ht="59.25" customHeight="1" x14ac:dyDescent="0.25">
      <c r="C16" s="2082" t="s">
        <v>779</v>
      </c>
      <c r="D16" s="2082"/>
      <c r="E16" s="256"/>
    </row>
    <row r="17" spans="3:5" ht="15" x14ac:dyDescent="0.25">
      <c r="C17" s="2082" t="s">
        <v>780</v>
      </c>
      <c r="D17" s="2082"/>
      <c r="E17" s="916" t="s">
        <v>781</v>
      </c>
    </row>
    <row r="18" spans="3:5" ht="15" x14ac:dyDescent="0.25">
      <c r="C18" s="2083" t="s">
        <v>782</v>
      </c>
      <c r="D18" s="2083"/>
      <c r="E18" s="910"/>
    </row>
    <row r="19" spans="3:5" ht="30.75" customHeight="1" x14ac:dyDescent="0.25">
      <c r="C19" s="2455" t="s">
        <v>783</v>
      </c>
      <c r="D19" s="2456"/>
      <c r="E19" s="817" t="s">
        <v>6134</v>
      </c>
    </row>
    <row r="20" spans="3:5" ht="15" x14ac:dyDescent="0.25">
      <c r="C20" s="2082" t="s">
        <v>784</v>
      </c>
      <c r="D20" s="2082"/>
      <c r="E20" s="1960" t="s">
        <v>824</v>
      </c>
    </row>
    <row r="21" spans="3:5" ht="15" x14ac:dyDescent="0.25">
      <c r="C21" s="2086" t="s">
        <v>786</v>
      </c>
      <c r="D21" s="918" t="s">
        <v>787</v>
      </c>
      <c r="E21" s="910" t="s">
        <v>1455</v>
      </c>
    </row>
    <row r="22" spans="3:5" ht="15" x14ac:dyDescent="0.25">
      <c r="C22" s="2087"/>
      <c r="D22" s="1086" t="s">
        <v>789</v>
      </c>
      <c r="E22" s="916" t="s">
        <v>2394</v>
      </c>
    </row>
    <row r="23" spans="3:5" ht="15" x14ac:dyDescent="0.25">
      <c r="C23" s="2088" t="s">
        <v>791</v>
      </c>
      <c r="D23" s="2088"/>
      <c r="E23" s="916" t="s">
        <v>827</v>
      </c>
    </row>
    <row r="24" spans="3:5" ht="15" x14ac:dyDescent="0.25">
      <c r="C24" s="2088" t="s">
        <v>793</v>
      </c>
      <c r="D24" s="2088"/>
      <c r="E24" s="920" t="s">
        <v>808</v>
      </c>
    </row>
    <row r="25" spans="3:5" ht="15" x14ac:dyDescent="0.25">
      <c r="C25" s="2082" t="s">
        <v>795</v>
      </c>
      <c r="D25" s="2082"/>
      <c r="E25" s="917" t="s">
        <v>17</v>
      </c>
    </row>
    <row r="26" spans="3:5" ht="15" customHeight="1" x14ac:dyDescent="0.25">
      <c r="C26" s="2083" t="s">
        <v>797</v>
      </c>
      <c r="D26" s="2083"/>
      <c r="E26" s="910" t="s">
        <v>4363</v>
      </c>
    </row>
    <row r="27" spans="3:5" ht="15" x14ac:dyDescent="0.25">
      <c r="C27" s="2089" t="s">
        <v>799</v>
      </c>
      <c r="D27" s="2090"/>
      <c r="E27" s="910"/>
    </row>
    <row r="28" spans="3:5" ht="120" x14ac:dyDescent="0.25">
      <c r="C28" s="1087" t="s">
        <v>800</v>
      </c>
      <c r="D28" s="1088"/>
      <c r="E28" s="917" t="s">
        <v>2395</v>
      </c>
    </row>
    <row r="29" spans="3:5" ht="15" x14ac:dyDescent="0.25">
      <c r="C29" s="2091" t="s">
        <v>801</v>
      </c>
      <c r="D29" s="2092"/>
      <c r="E29" s="921"/>
    </row>
    <row r="30" spans="3:5" ht="15" x14ac:dyDescent="0.25">
      <c r="C30" s="922"/>
      <c r="D30" s="922"/>
      <c r="E30" s="923"/>
    </row>
    <row r="31" spans="3:5" ht="23.25" customHeight="1" x14ac:dyDescent="0.25">
      <c r="C31" s="2081" t="s">
        <v>802</v>
      </c>
      <c r="D31" s="2081"/>
      <c r="E31" s="2081"/>
    </row>
    <row r="32" spans="3:5" ht="15" x14ac:dyDescent="0.25">
      <c r="C32" s="2079" t="s">
        <v>803</v>
      </c>
      <c r="D32" s="2080"/>
      <c r="E32" s="920" t="s">
        <v>804</v>
      </c>
    </row>
    <row r="33" spans="3:5" ht="15" x14ac:dyDescent="0.25">
      <c r="C33" s="2079" t="s">
        <v>805</v>
      </c>
      <c r="D33" s="2080"/>
      <c r="E33" s="920" t="s">
        <v>806</v>
      </c>
    </row>
    <row r="34" spans="3:5" ht="15" x14ac:dyDescent="0.25">
      <c r="C34" s="2079" t="s">
        <v>807</v>
      </c>
      <c r="D34" s="2080"/>
      <c r="E34" s="920" t="s">
        <v>808</v>
      </c>
    </row>
    <row r="35" spans="3:5" ht="15" x14ac:dyDescent="0.25">
      <c r="C35" s="2079" t="s">
        <v>809</v>
      </c>
      <c r="D35" s="2080"/>
      <c r="E35" s="920" t="s">
        <v>1754</v>
      </c>
    </row>
    <row r="36" spans="3:5" ht="15" x14ac:dyDescent="0.25">
      <c r="C36" s="2079" t="s">
        <v>811</v>
      </c>
      <c r="D36" s="2080"/>
      <c r="E36" s="920" t="s">
        <v>812</v>
      </c>
    </row>
  </sheetData>
  <mergeCells count="30">
    <mergeCell ref="C16:D16"/>
    <mergeCell ref="C3:E3"/>
    <mergeCell ref="C4:D4"/>
    <mergeCell ref="C5:D5"/>
    <mergeCell ref="C6:D6"/>
    <mergeCell ref="C7:D7"/>
    <mergeCell ref="C10:E10"/>
    <mergeCell ref="C11:D11"/>
    <mergeCell ref="C12:D12"/>
    <mergeCell ref="C13:D13"/>
    <mergeCell ref="C14:D14"/>
    <mergeCell ref="C15:D15"/>
    <mergeCell ref="C8:D8"/>
    <mergeCell ref="C31:E31"/>
    <mergeCell ref="C17:D17"/>
    <mergeCell ref="C18:D18"/>
    <mergeCell ref="C19:D19"/>
    <mergeCell ref="C20:D20"/>
    <mergeCell ref="C21:C22"/>
    <mergeCell ref="C23:D23"/>
    <mergeCell ref="C24:D24"/>
    <mergeCell ref="C25:D25"/>
    <mergeCell ref="C26:D26"/>
    <mergeCell ref="C27:D27"/>
    <mergeCell ref="C29:D29"/>
    <mergeCell ref="C32:D32"/>
    <mergeCell ref="C33:D33"/>
    <mergeCell ref="C34:D34"/>
    <mergeCell ref="C35:D35"/>
    <mergeCell ref="C36:D36"/>
  </mergeCells>
  <dataValidations count="7">
    <dataValidation allowBlank="1" showDropDown="1" showInputMessage="1" showErrorMessage="1" sqref="E13"/>
    <dataValidation type="list" allowBlank="1" showInputMessage="1" showErrorMessage="1" sqref="E4">
      <formula1>ODS</formula1>
    </dataValidation>
    <dataValidation type="list" allowBlank="1" showInputMessage="1" showErrorMessage="1" sqref="E5">
      <formula1>Metas_ODS</formula1>
    </dataValidation>
    <dataValidation type="list" allowBlank="1" showInputMessage="1" showErrorMessage="1" sqref="E6">
      <formula1>Numero_indicador</formula1>
    </dataValidation>
    <dataValidation type="list" allowBlank="1" showInputMessage="1" showErrorMessage="1" sqref="E7">
      <formula1>Nombre_indicador_ODS</formula1>
    </dataValidation>
    <dataValidation type="list" allowBlank="1" showInputMessage="1" showErrorMessage="1" sqref="E14">
      <formula1>Tipo_indicador</formula1>
    </dataValidation>
    <dataValidation type="list" allowBlank="1" showInputMessage="1" showErrorMessage="1" sqref="E25">
      <formula1>Tipo_operación</formula1>
    </dataValidation>
  </dataValidations>
  <hyperlinks>
    <hyperlink ref="C1" location="'7.1.2'!A1" display="REGRESAR"/>
    <hyperlink ref="E8" r:id="rId1"/>
  </hyperlinks>
  <pageMargins left="0.7" right="0.7" top="0.75" bottom="0.75" header="0.3" footer="0.3"/>
  <pageSetup paperSize="9" orientation="portrait" r:id="rId2"/>
  <drawing r:id="rId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0"/>
  <dimension ref="A1:V83"/>
  <sheetViews>
    <sheetView showGridLines="0" workbookViewId="0">
      <pane ySplit="1" topLeftCell="A5" activePane="bottomLeft" state="frozen"/>
      <selection pane="bottomLeft" activeCell="K9" sqref="K9:M9"/>
    </sheetView>
  </sheetViews>
  <sheetFormatPr baseColWidth="10" defaultColWidth="11.42578125" defaultRowHeight="11.25" x14ac:dyDescent="0.2"/>
  <cols>
    <col min="1" max="2" width="15.140625" style="26" customWidth="1"/>
    <col min="3" max="3" width="11.42578125" style="26"/>
    <col min="4" max="5" width="20.7109375" style="26" customWidth="1"/>
    <col min="6" max="10" width="11.42578125" style="26"/>
    <col min="11" max="11" width="8" style="26" customWidth="1"/>
    <col min="12" max="14" width="11.42578125" style="26"/>
    <col min="15" max="15" width="13.42578125" style="26" customWidth="1"/>
    <col min="16" max="16384" width="11.42578125" style="26"/>
  </cols>
  <sheetData>
    <row r="1" spans="1:19" ht="15" x14ac:dyDescent="0.25">
      <c r="A1" s="25" t="s">
        <v>730</v>
      </c>
      <c r="C1" s="2077" t="s">
        <v>830</v>
      </c>
      <c r="D1" s="2077"/>
    </row>
    <row r="3" spans="1:19" ht="12.75" x14ac:dyDescent="0.2">
      <c r="A3" s="2450" t="s">
        <v>732</v>
      </c>
      <c r="B3" s="2453"/>
      <c r="C3" s="2450" t="s">
        <v>2368</v>
      </c>
      <c r="D3" s="2454"/>
      <c r="E3" s="2454"/>
      <c r="F3" s="2454"/>
      <c r="G3" s="2454"/>
      <c r="H3" s="2454"/>
      <c r="I3" s="2454"/>
      <c r="J3" s="2454"/>
      <c r="K3" s="2454"/>
      <c r="L3" s="2454"/>
      <c r="M3" s="2454"/>
      <c r="N3" s="2454"/>
      <c r="O3" s="2454"/>
      <c r="P3" s="2454"/>
      <c r="Q3" s="2454"/>
      <c r="R3" s="2454"/>
      <c r="S3" s="2454"/>
    </row>
    <row r="4" spans="1:19" ht="15" x14ac:dyDescent="0.2">
      <c r="A4" s="2450" t="s">
        <v>733</v>
      </c>
      <c r="B4" s="2451"/>
      <c r="C4" s="2450" t="s">
        <v>2396</v>
      </c>
      <c r="D4" s="2454"/>
      <c r="E4" s="2454"/>
      <c r="F4" s="2454"/>
      <c r="G4" s="2454"/>
      <c r="H4" s="2454"/>
      <c r="I4" s="2454"/>
      <c r="J4" s="2454"/>
      <c r="K4" s="2454"/>
      <c r="L4" s="2454"/>
      <c r="M4" s="2454"/>
      <c r="N4" s="2454"/>
      <c r="O4" s="2454"/>
      <c r="P4" s="2454"/>
      <c r="Q4" s="2454"/>
      <c r="R4" s="2454"/>
      <c r="S4" s="2454"/>
    </row>
    <row r="5" spans="1:19" ht="15" x14ac:dyDescent="0.2">
      <c r="A5" s="2450" t="s">
        <v>735</v>
      </c>
      <c r="B5" s="2451"/>
      <c r="C5" s="2450" t="s">
        <v>2397</v>
      </c>
      <c r="D5" s="2454"/>
      <c r="E5" s="2454"/>
      <c r="F5" s="2454"/>
      <c r="G5" s="2454"/>
      <c r="H5" s="2454"/>
      <c r="I5" s="2454"/>
      <c r="J5" s="2454"/>
      <c r="K5" s="2454"/>
      <c r="L5" s="2454"/>
      <c r="M5" s="2454"/>
      <c r="N5" s="2454"/>
      <c r="O5" s="2454"/>
      <c r="P5" s="2454"/>
      <c r="Q5" s="2454"/>
      <c r="R5" s="2454"/>
      <c r="S5" s="2454"/>
    </row>
    <row r="6" spans="1:19" ht="15" x14ac:dyDescent="0.2">
      <c r="A6" s="2450" t="s">
        <v>815</v>
      </c>
      <c r="B6" s="2451"/>
      <c r="C6" s="2450" t="s">
        <v>4531</v>
      </c>
      <c r="D6" s="2454"/>
      <c r="E6" s="2454"/>
      <c r="F6" s="2454"/>
      <c r="G6" s="2454"/>
      <c r="H6" s="2454"/>
      <c r="I6" s="2454"/>
      <c r="J6" s="2454"/>
      <c r="K6" s="2454"/>
      <c r="L6" s="2454"/>
      <c r="M6" s="2454"/>
      <c r="N6" s="2454"/>
      <c r="O6" s="2454"/>
      <c r="P6" s="2454"/>
      <c r="Q6" s="2454"/>
      <c r="R6" s="2454"/>
      <c r="S6" s="2454"/>
    </row>
    <row r="8" spans="1:19" ht="11.25" customHeight="1" x14ac:dyDescent="0.2">
      <c r="K8" s="903"/>
      <c r="L8" s="903"/>
      <c r="M8" s="903"/>
    </row>
    <row r="9" spans="1:19" ht="29.25" customHeight="1" x14ac:dyDescent="0.2">
      <c r="C9" s="2115" t="s">
        <v>6151</v>
      </c>
      <c r="D9" s="2115"/>
      <c r="E9" s="2115"/>
      <c r="K9" s="2460" t="s">
        <v>4829</v>
      </c>
      <c r="L9" s="2460"/>
      <c r="M9" s="2460"/>
    </row>
    <row r="10" spans="1:19" ht="71.25" customHeight="1" x14ac:dyDescent="0.2">
      <c r="C10" s="1983" t="s">
        <v>867</v>
      </c>
      <c r="D10" s="1982" t="s">
        <v>6149</v>
      </c>
      <c r="E10" s="1982" t="s">
        <v>6150</v>
      </c>
      <c r="H10" s="109" t="s">
        <v>6152</v>
      </c>
    </row>
    <row r="11" spans="1:19" ht="12.75" x14ac:dyDescent="0.2">
      <c r="C11" s="33">
        <v>2000</v>
      </c>
      <c r="D11" s="408">
        <v>37.790864325169359</v>
      </c>
      <c r="E11" s="408">
        <v>30.539021472981265</v>
      </c>
    </row>
    <row r="12" spans="1:19" ht="12.75" x14ac:dyDescent="0.2">
      <c r="C12" s="33">
        <v>2001</v>
      </c>
      <c r="D12" s="408">
        <v>37.945573647865359</v>
      </c>
      <c r="E12" s="408">
        <v>30.767219958416074</v>
      </c>
    </row>
    <row r="13" spans="1:19" ht="12.75" x14ac:dyDescent="0.2">
      <c r="C13" s="33">
        <v>2002</v>
      </c>
      <c r="D13" s="408">
        <v>38.254225712634074</v>
      </c>
      <c r="E13" s="408">
        <v>30.610717321014349</v>
      </c>
    </row>
    <row r="14" spans="1:19" ht="12.75" x14ac:dyDescent="0.2">
      <c r="C14" s="33">
        <v>2003</v>
      </c>
      <c r="D14" s="408">
        <v>38.215947514149015</v>
      </c>
      <c r="E14" s="408">
        <v>30.189903618822118</v>
      </c>
    </row>
    <row r="15" spans="1:19" ht="12.75" x14ac:dyDescent="0.2">
      <c r="C15" s="33">
        <v>2004</v>
      </c>
      <c r="D15" s="408">
        <v>39.257815467165777</v>
      </c>
      <c r="E15" s="408">
        <v>30.825171979783228</v>
      </c>
    </row>
    <row r="16" spans="1:19" ht="12.75" x14ac:dyDescent="0.2">
      <c r="C16" s="33">
        <v>2005</v>
      </c>
      <c r="D16" s="408">
        <v>39.061262422981471</v>
      </c>
      <c r="E16" s="408">
        <v>30.095601531888338</v>
      </c>
    </row>
    <row r="17" spans="3:15" ht="12.75" x14ac:dyDescent="0.2">
      <c r="C17" s="33">
        <v>2006</v>
      </c>
      <c r="D17" s="408">
        <v>40.060019174682424</v>
      </c>
      <c r="E17" s="408">
        <v>29.958994347059019</v>
      </c>
    </row>
    <row r="18" spans="3:15" ht="12.75" x14ac:dyDescent="0.2">
      <c r="C18" s="33">
        <v>2007</v>
      </c>
      <c r="D18" s="408">
        <v>39.179274284041895</v>
      </c>
      <c r="E18" s="408">
        <v>31.515561368832557</v>
      </c>
    </row>
    <row r="19" spans="3:15" ht="12.75" x14ac:dyDescent="0.2">
      <c r="C19" s="33">
        <v>2008</v>
      </c>
      <c r="D19" s="408">
        <v>38.653984415904567</v>
      </c>
      <c r="E19" s="408">
        <v>31.783421109283143</v>
      </c>
    </row>
    <row r="20" spans="3:15" ht="12.75" x14ac:dyDescent="0.2">
      <c r="C20" s="33">
        <v>2009</v>
      </c>
      <c r="D20" s="408">
        <v>38.871331904373257</v>
      </c>
      <c r="E20" s="408">
        <v>32.979978694076465</v>
      </c>
    </row>
    <row r="21" spans="3:15" ht="12.75" x14ac:dyDescent="0.2">
      <c r="C21" s="33">
        <v>2010</v>
      </c>
      <c r="D21" s="408">
        <v>38.505013508801881</v>
      </c>
      <c r="E21" s="408">
        <v>32.347776849516528</v>
      </c>
    </row>
    <row r="22" spans="3:15" ht="12.75" x14ac:dyDescent="0.2">
      <c r="C22" s="33">
        <v>2011</v>
      </c>
      <c r="D22" s="408">
        <v>36.207426375249035</v>
      </c>
      <c r="E22" s="408">
        <v>30.946453536874667</v>
      </c>
    </row>
    <row r="23" spans="3:15" ht="12.75" x14ac:dyDescent="0.2">
      <c r="C23" s="33">
        <v>2012</v>
      </c>
      <c r="D23" s="408">
        <v>36.197152145242953</v>
      </c>
      <c r="E23" s="408">
        <v>31.659434599825197</v>
      </c>
    </row>
    <row r="24" spans="3:15" ht="12.75" x14ac:dyDescent="0.2">
      <c r="C24" s="33">
        <v>2013</v>
      </c>
      <c r="D24" s="408">
        <v>36.140551131684603</v>
      </c>
      <c r="E24" s="408">
        <v>31.85671626710031</v>
      </c>
    </row>
    <row r="25" spans="3:15" ht="12.75" x14ac:dyDescent="0.2">
      <c r="C25" s="33">
        <v>2014</v>
      </c>
      <c r="D25" s="408">
        <v>36.001810044385763</v>
      </c>
      <c r="E25" s="408">
        <v>32.505799677996784</v>
      </c>
    </row>
    <row r="26" spans="3:15" ht="12.75" x14ac:dyDescent="0.2">
      <c r="C26" s="33">
        <v>2015</v>
      </c>
      <c r="D26" s="408">
        <v>36.519167863811575</v>
      </c>
      <c r="E26" s="408">
        <v>33.315605196556035</v>
      </c>
    </row>
    <row r="27" spans="3:15" ht="12.75" x14ac:dyDescent="0.2">
      <c r="C27" s="33">
        <v>2016</v>
      </c>
      <c r="D27" s="408">
        <v>34.958037726054329</v>
      </c>
      <c r="E27" s="408">
        <v>32.433383524732413</v>
      </c>
    </row>
    <row r="28" spans="3:15" ht="12.75" x14ac:dyDescent="0.2">
      <c r="C28" s="33">
        <v>2017</v>
      </c>
      <c r="D28" s="408">
        <v>34.434311393337559</v>
      </c>
      <c r="E28" s="408">
        <v>32.058845949604667</v>
      </c>
    </row>
    <row r="29" spans="3:15" ht="12.75" x14ac:dyDescent="0.2">
      <c r="C29" s="197">
        <v>2018</v>
      </c>
      <c r="D29" s="409">
        <v>33.759171635545854</v>
      </c>
      <c r="E29" s="409">
        <v>32.327060084158916</v>
      </c>
      <c r="H29" s="2457" t="s">
        <v>2398</v>
      </c>
      <c r="I29" s="2457"/>
      <c r="J29" s="2457"/>
      <c r="K29" s="2457"/>
      <c r="L29" s="2457"/>
      <c r="M29" s="2457"/>
      <c r="N29" s="2457"/>
      <c r="O29" s="2457"/>
    </row>
    <row r="30" spans="3:15" ht="12.75" x14ac:dyDescent="0.2">
      <c r="C30" s="279" t="s">
        <v>5826</v>
      </c>
      <c r="D30" s="903"/>
      <c r="H30" s="279" t="s">
        <v>4364</v>
      </c>
    </row>
    <row r="33" spans="3:8" ht="33.75" x14ac:dyDescent="0.2">
      <c r="C33" s="588" t="s">
        <v>867</v>
      </c>
      <c r="D33" s="588" t="s">
        <v>2399</v>
      </c>
      <c r="E33" s="588" t="s">
        <v>2400</v>
      </c>
      <c r="F33" s="589" t="s">
        <v>2401</v>
      </c>
      <c r="G33" s="588" t="s">
        <v>2402</v>
      </c>
      <c r="H33" s="588" t="s">
        <v>2403</v>
      </c>
    </row>
    <row r="34" spans="3:8" ht="12.75" x14ac:dyDescent="0.2">
      <c r="C34" s="1166">
        <v>2000</v>
      </c>
      <c r="D34" s="1167">
        <v>108732.25289000422</v>
      </c>
      <c r="E34" s="1168">
        <v>41090.858167361534</v>
      </c>
      <c r="F34" s="1779">
        <v>0.98795855977112756</v>
      </c>
      <c r="G34" s="1168">
        <v>20461.191627357326</v>
      </c>
      <c r="H34" s="1169">
        <v>37.790864325169359</v>
      </c>
    </row>
    <row r="35" spans="3:8" ht="12.75" x14ac:dyDescent="0.2">
      <c r="C35" s="1166">
        <v>2001</v>
      </c>
      <c r="D35" s="1167">
        <v>111272.57806675156</v>
      </c>
      <c r="E35" s="1168">
        <v>42223.01806019769</v>
      </c>
      <c r="F35" s="1779">
        <v>0.98557598863924234</v>
      </c>
      <c r="G35" s="1168">
        <v>21378.101173446124</v>
      </c>
      <c r="H35" s="1169">
        <v>37.945573647865359</v>
      </c>
    </row>
    <row r="36" spans="3:8" ht="12.75" x14ac:dyDescent="0.2">
      <c r="C36" s="1166">
        <v>2002</v>
      </c>
      <c r="D36" s="1167">
        <v>115341.23605352253</v>
      </c>
      <c r="E36" s="1168">
        <v>44122.896779656585</v>
      </c>
      <c r="F36" s="1779">
        <v>0.98205763409228297</v>
      </c>
      <c r="G36" s="1168">
        <v>22448.41274613405</v>
      </c>
      <c r="H36" s="1169">
        <v>38.254225712634074</v>
      </c>
    </row>
    <row r="37" spans="3:8" ht="12.75" x14ac:dyDescent="0.2">
      <c r="C37" s="1166">
        <v>2003</v>
      </c>
      <c r="D37" s="1167">
        <v>121238.39042951258</v>
      </c>
      <c r="E37" s="1168">
        <v>46332.399653541594</v>
      </c>
      <c r="F37" s="1779">
        <v>0.97768715784543492</v>
      </c>
      <c r="G37" s="1168">
        <v>23609.468324028978</v>
      </c>
      <c r="H37" s="1169">
        <v>38.215947514149015</v>
      </c>
    </row>
    <row r="38" spans="3:8" ht="12.75" x14ac:dyDescent="0.2">
      <c r="C38" s="1166">
        <v>2004</v>
      </c>
      <c r="D38" s="1167">
        <v>127362.71182457119</v>
      </c>
      <c r="E38" s="1168">
        <v>49999.81838206829</v>
      </c>
      <c r="F38" s="1779">
        <v>0.99010389810088928</v>
      </c>
      <c r="G38" s="1168">
        <v>24951.338235697105</v>
      </c>
      <c r="H38" s="1169">
        <v>39.257815467165777</v>
      </c>
    </row>
    <row r="39" spans="3:8" ht="12.75" x14ac:dyDescent="0.2">
      <c r="C39" s="1166">
        <v>2005</v>
      </c>
      <c r="D39" s="1167">
        <v>132217.23584934071</v>
      </c>
      <c r="E39" s="1168">
        <v>51645.72146352331</v>
      </c>
      <c r="F39" s="1779">
        <v>0.96720948849732435</v>
      </c>
      <c r="G39" s="1168">
        <v>25622.346559782618</v>
      </c>
      <c r="H39" s="1169">
        <v>39.061262422981471</v>
      </c>
    </row>
    <row r="40" spans="3:8" ht="12.75" x14ac:dyDescent="0.2">
      <c r="C40" s="1166">
        <v>2006</v>
      </c>
      <c r="D40" s="1167">
        <v>140641.20137542998</v>
      </c>
      <c r="E40" s="1168">
        <v>56340.892238500965</v>
      </c>
      <c r="F40" s="1779">
        <v>0.93869785954758134</v>
      </c>
      <c r="G40" s="1168">
        <v>26393.888881950963</v>
      </c>
      <c r="H40" s="1169">
        <v>40.060019174682424</v>
      </c>
    </row>
    <row r="41" spans="3:8" ht="12.75" x14ac:dyDescent="0.2">
      <c r="C41" s="1166">
        <v>2007</v>
      </c>
      <c r="D41" s="1167">
        <v>149814.88156141882</v>
      </c>
      <c r="E41" s="1168">
        <v>58696.383365260786</v>
      </c>
      <c r="F41" s="1779">
        <v>0.92019030888187769</v>
      </c>
      <c r="G41" s="1168">
        <v>27257.359469781943</v>
      </c>
      <c r="H41" s="1169">
        <v>39.179274284041895</v>
      </c>
    </row>
    <row r="42" spans="3:8" ht="12.75" x14ac:dyDescent="0.2">
      <c r="C42" s="1166">
        <v>2008</v>
      </c>
      <c r="D42" s="1167">
        <v>149946.75051175663</v>
      </c>
      <c r="E42" s="1168">
        <v>57960.393574969712</v>
      </c>
      <c r="F42" s="1779">
        <v>0.92854396465599254</v>
      </c>
      <c r="G42" s="1168">
        <v>28105.248648300716</v>
      </c>
      <c r="H42" s="1169">
        <v>38.653984415904567</v>
      </c>
    </row>
    <row r="43" spans="3:8" ht="12.75" x14ac:dyDescent="0.2">
      <c r="C43" s="1166">
        <v>2009</v>
      </c>
      <c r="D43" s="1167">
        <v>146724.16831483555</v>
      </c>
      <c r="E43" s="1168">
        <v>57033.638449590988</v>
      </c>
      <c r="F43" s="1779">
        <v>0.95154147406984135</v>
      </c>
      <c r="G43" s="1168">
        <v>28477.139617955469</v>
      </c>
      <c r="H43" s="1169">
        <v>38.871331904373257</v>
      </c>
    </row>
    <row r="44" spans="3:8" ht="12.75" x14ac:dyDescent="0.2">
      <c r="C44" s="1166">
        <v>2010</v>
      </c>
      <c r="D44" s="1167">
        <v>149114.89458773949</v>
      </c>
      <c r="E44" s="1168">
        <v>57416.710304644781</v>
      </c>
      <c r="F44" s="1779">
        <v>0.9330946836917281</v>
      </c>
      <c r="G44" s="1168">
        <v>28769.484461415283</v>
      </c>
      <c r="H44" s="1169">
        <v>38.505013508801881</v>
      </c>
    </row>
    <row r="45" spans="3:8" ht="12.75" x14ac:dyDescent="0.2">
      <c r="C45" s="1166">
        <v>2011</v>
      </c>
      <c r="D45" s="1167">
        <v>148979.37290543673</v>
      </c>
      <c r="E45" s="1168">
        <v>53941.596759043714</v>
      </c>
      <c r="F45" s="1779">
        <v>0.91218572959702748</v>
      </c>
      <c r="G45" s="1168">
        <v>28481.398925670073</v>
      </c>
      <c r="H45" s="1169">
        <v>36.205420149607384</v>
      </c>
    </row>
    <row r="46" spans="3:8" ht="12.75" x14ac:dyDescent="0.2">
      <c r="C46" s="1166">
        <v>2012</v>
      </c>
      <c r="D46" s="1167">
        <v>151821.07694101124</v>
      </c>
      <c r="E46" s="1168">
        <v>54954.906208884211</v>
      </c>
      <c r="F46" s="1779">
        <v>0.91839436397341834</v>
      </c>
      <c r="G46" s="1168">
        <v>29818.81257683755</v>
      </c>
      <c r="H46" s="1169">
        <v>36.195157070157848</v>
      </c>
    </row>
    <row r="47" spans="3:8" ht="12.75" x14ac:dyDescent="0.2">
      <c r="C47" s="1166">
        <v>2013</v>
      </c>
      <c r="D47" s="1167">
        <v>153642.31344891168</v>
      </c>
      <c r="E47" s="1168">
        <v>55527.178851907061</v>
      </c>
      <c r="F47" s="1779">
        <v>0.88313620437949425</v>
      </c>
      <c r="G47" s="1168">
        <v>28937.986937116973</v>
      </c>
      <c r="H47" s="1169">
        <v>36.138579705706952</v>
      </c>
    </row>
    <row r="48" spans="3:8" ht="12.75" x14ac:dyDescent="0.2">
      <c r="C48" s="1166">
        <v>2014</v>
      </c>
      <c r="D48" s="1167">
        <v>155359.1980612106</v>
      </c>
      <c r="E48" s="1168">
        <v>55932.12337247809</v>
      </c>
      <c r="F48" s="1779">
        <v>0.89788868311482939</v>
      </c>
      <c r="G48" s="1168">
        <v>29764.985404895848</v>
      </c>
      <c r="H48" s="1169">
        <v>35.999860404764938</v>
      </c>
    </row>
    <row r="49" spans="3:22" ht="12.75" x14ac:dyDescent="0.2">
      <c r="C49" s="1166">
        <v>2015</v>
      </c>
      <c r="D49" s="1167">
        <v>160797.01879965491</v>
      </c>
      <c r="E49" s="1168">
        <v>58721.733215450629</v>
      </c>
      <c r="F49" s="1779">
        <v>0.98999966276717466</v>
      </c>
      <c r="G49" s="1168">
        <v>33602.849437360397</v>
      </c>
      <c r="H49" s="1169">
        <v>36.517284156947724</v>
      </c>
    </row>
    <row r="50" spans="3:22" ht="12.75" x14ac:dyDescent="0.2">
      <c r="C50" s="1166">
        <v>2016</v>
      </c>
      <c r="D50" s="1167">
        <v>168975.03529842649</v>
      </c>
      <c r="E50" s="1168">
        <v>59070.356587237548</v>
      </c>
      <c r="F50" s="1779">
        <v>0.98225815135222871</v>
      </c>
      <c r="G50" s="1168">
        <v>34600.145655105691</v>
      </c>
      <c r="H50" s="1169">
        <v>34.956245186419906</v>
      </c>
    </row>
    <row r="51" spans="3:22" ht="12.75" x14ac:dyDescent="0.2">
      <c r="C51" s="1166">
        <v>2017</v>
      </c>
      <c r="D51" s="1167">
        <v>170976.41181231887</v>
      </c>
      <c r="E51" s="1168">
        <v>58874.550052609062</v>
      </c>
      <c r="F51" s="1779">
        <v>0.99669149804223434</v>
      </c>
      <c r="G51" s="1168">
        <v>35524.405686828002</v>
      </c>
      <c r="H51" s="1169">
        <v>34.432539836402952</v>
      </c>
    </row>
    <row r="52" spans="3:22" ht="12.75" x14ac:dyDescent="0.2">
      <c r="C52" s="1170">
        <v>2018</v>
      </c>
      <c r="D52" s="1171">
        <v>171342.4868616809</v>
      </c>
      <c r="E52" s="1172">
        <v>57843.804224247462</v>
      </c>
      <c r="F52" s="1780">
        <v>0.98621127154012256</v>
      </c>
      <c r="G52" s="1172">
        <v>35463.14993050191</v>
      </c>
      <c r="H52" s="1173">
        <v>33.759171635545854</v>
      </c>
    </row>
    <row r="53" spans="3:22" x14ac:dyDescent="0.2">
      <c r="C53" s="590"/>
      <c r="D53" s="591"/>
      <c r="E53" s="592"/>
      <c r="F53" s="593"/>
      <c r="G53" s="592"/>
      <c r="H53" s="594"/>
    </row>
    <row r="54" spans="3:22" x14ac:dyDescent="0.2">
      <c r="C54" s="595" t="s">
        <v>2404</v>
      </c>
      <c r="D54" s="591"/>
      <c r="E54" s="592"/>
      <c r="F54" s="593"/>
      <c r="G54" s="592"/>
      <c r="H54" s="594"/>
    </row>
    <row r="55" spans="3:22" x14ac:dyDescent="0.2">
      <c r="C55" s="595" t="s">
        <v>2405</v>
      </c>
      <c r="D55" s="591"/>
      <c r="E55" s="592"/>
      <c r="F55" s="593"/>
      <c r="G55" s="592"/>
      <c r="H55" s="594"/>
    </row>
    <row r="56" spans="3:22" x14ac:dyDescent="0.2">
      <c r="C56" s="595" t="s">
        <v>2406</v>
      </c>
      <c r="D56" s="591"/>
      <c r="E56" s="592"/>
      <c r="F56" s="593"/>
      <c r="G56" s="592"/>
      <c r="H56" s="594"/>
    </row>
    <row r="57" spans="3:22" s="903" customFormat="1" x14ac:dyDescent="0.2">
      <c r="C57" s="595" t="s">
        <v>2407</v>
      </c>
      <c r="D57" s="591"/>
      <c r="E57" s="592"/>
      <c r="F57" s="593"/>
      <c r="G57" s="592"/>
      <c r="H57" s="594"/>
    </row>
    <row r="58" spans="3:22" s="903" customFormat="1" x14ac:dyDescent="0.2">
      <c r="C58" s="595"/>
      <c r="D58" s="591"/>
      <c r="E58" s="592"/>
      <c r="F58" s="593"/>
      <c r="G58" s="592"/>
      <c r="H58" s="594"/>
    </row>
    <row r="60" spans="3:22" x14ac:dyDescent="0.2">
      <c r="C60" s="2458" t="s">
        <v>2408</v>
      </c>
      <c r="D60" s="2458"/>
      <c r="E60" s="2458"/>
      <c r="F60" s="2458"/>
      <c r="G60" s="2458"/>
      <c r="H60" s="2458"/>
      <c r="I60" s="2458"/>
      <c r="J60" s="2458"/>
      <c r="K60" s="2458"/>
      <c r="L60" s="2458"/>
      <c r="M60" s="2458"/>
      <c r="N60" s="2458"/>
      <c r="O60" s="2458"/>
      <c r="P60" s="2458"/>
      <c r="Q60" s="2458"/>
      <c r="R60" s="2458"/>
      <c r="S60" s="2458"/>
      <c r="T60" s="2458"/>
      <c r="U60" s="2458"/>
      <c r="V60" s="2458"/>
    </row>
    <row r="61" spans="3:22" x14ac:dyDescent="0.2">
      <c r="C61" s="2459" t="s">
        <v>2409</v>
      </c>
      <c r="D61" s="2459"/>
      <c r="E61" s="2459"/>
      <c r="F61" s="2459"/>
      <c r="G61" s="2459"/>
      <c r="H61" s="2459"/>
      <c r="I61" s="2459"/>
      <c r="J61" s="2459"/>
      <c r="K61" s="2459"/>
      <c r="L61" s="2459"/>
      <c r="M61" s="2459"/>
      <c r="N61" s="2459"/>
      <c r="O61" s="2459"/>
      <c r="P61" s="2459"/>
      <c r="Q61" s="2459"/>
      <c r="R61" s="2459"/>
      <c r="S61" s="2459"/>
      <c r="T61" s="2459"/>
      <c r="U61" s="2459"/>
      <c r="V61" s="2459"/>
    </row>
    <row r="62" spans="3:22" ht="22.5" x14ac:dyDescent="0.2">
      <c r="C62" s="596" t="s">
        <v>867</v>
      </c>
      <c r="D62" s="597" t="s">
        <v>740</v>
      </c>
      <c r="E62" s="596" t="s">
        <v>2410</v>
      </c>
      <c r="F62" s="596" t="s">
        <v>2411</v>
      </c>
      <c r="G62" s="596" t="s">
        <v>2412</v>
      </c>
      <c r="H62" s="596" t="s">
        <v>2413</v>
      </c>
      <c r="I62" s="596" t="s">
        <v>2414</v>
      </c>
      <c r="J62" s="596" t="s">
        <v>2415</v>
      </c>
      <c r="K62" s="596" t="s">
        <v>2416</v>
      </c>
      <c r="L62" s="596" t="s">
        <v>2442</v>
      </c>
      <c r="M62" s="596" t="s">
        <v>2417</v>
      </c>
      <c r="N62" s="596" t="s">
        <v>2418</v>
      </c>
      <c r="O62" s="596" t="s">
        <v>2419</v>
      </c>
      <c r="P62" s="596" t="s">
        <v>2420</v>
      </c>
      <c r="Q62" s="596" t="s">
        <v>2421</v>
      </c>
      <c r="R62" s="596" t="s">
        <v>2422</v>
      </c>
      <c r="S62" s="596" t="s">
        <v>2423</v>
      </c>
      <c r="T62" s="596" t="s">
        <v>2424</v>
      </c>
      <c r="U62" s="598" t="s">
        <v>2425</v>
      </c>
      <c r="V62" s="598" t="s">
        <v>2426</v>
      </c>
    </row>
    <row r="63" spans="3:22" ht="12.75" x14ac:dyDescent="0.2">
      <c r="C63" s="1176">
        <v>2000</v>
      </c>
      <c r="D63" s="1178">
        <v>108732.25289000422</v>
      </c>
      <c r="E63" s="1174">
        <v>15</v>
      </c>
      <c r="F63" s="1174">
        <v>2</v>
      </c>
      <c r="G63" s="1174">
        <v>10927.560823540281</v>
      </c>
      <c r="H63" s="1174">
        <v>7388.4191512275265</v>
      </c>
      <c r="I63" s="1174">
        <v>1541.2505113608927</v>
      </c>
      <c r="J63" s="1174">
        <v>35.436053875505408</v>
      </c>
      <c r="K63" s="1174">
        <v>737</v>
      </c>
      <c r="L63" s="4"/>
      <c r="M63" s="1174">
        <v>20710.576799999999</v>
      </c>
      <c r="N63" s="1174">
        <v>3458.0393800000002</v>
      </c>
      <c r="O63" s="1174">
        <v>14310.98475</v>
      </c>
      <c r="P63" s="1174">
        <v>10089.927449999999</v>
      </c>
      <c r="Q63" s="1174">
        <v>323.29413</v>
      </c>
      <c r="R63" s="1174">
        <v>3953.2953600000001</v>
      </c>
      <c r="S63" s="1174">
        <v>139</v>
      </c>
      <c r="T63" s="1174">
        <v>26292.5982</v>
      </c>
      <c r="U63" s="1174">
        <v>282.2688</v>
      </c>
      <c r="V63" s="1174">
        <v>8525.6014799999994</v>
      </c>
    </row>
    <row r="64" spans="3:22" ht="12.75" x14ac:dyDescent="0.2">
      <c r="C64" s="1176">
        <v>2001</v>
      </c>
      <c r="D64" s="1178">
        <v>111272.57806675156</v>
      </c>
      <c r="E64" s="1174">
        <v>1292</v>
      </c>
      <c r="F64" s="1174">
        <v>6</v>
      </c>
      <c r="G64" s="1174">
        <v>11025.948962724058</v>
      </c>
      <c r="H64" s="1174">
        <v>7466.2035940857158</v>
      </c>
      <c r="I64" s="1174">
        <v>1631.035671941788</v>
      </c>
      <c r="J64" s="1174">
        <v>29.838657999999999</v>
      </c>
      <c r="K64" s="1174">
        <v>691.89</v>
      </c>
      <c r="L64" s="4"/>
      <c r="M64" s="1174">
        <v>21690.972000000002</v>
      </c>
      <c r="N64" s="1174">
        <v>3583.1087600000001</v>
      </c>
      <c r="O64" s="1174">
        <v>15683.623399999999</v>
      </c>
      <c r="P64" s="1174">
        <v>10029.72085</v>
      </c>
      <c r="Q64" s="1174">
        <v>299.33747999999997</v>
      </c>
      <c r="R64" s="1174">
        <v>3499.9114499999996</v>
      </c>
      <c r="S64" s="1174">
        <v>113.101</v>
      </c>
      <c r="T64" s="1174">
        <v>26968.9761</v>
      </c>
      <c r="U64" s="1174">
        <v>242.52029999999999</v>
      </c>
      <c r="V64" s="1174">
        <v>7018.3898399999989</v>
      </c>
    </row>
    <row r="65" spans="3:22" ht="12.75" x14ac:dyDescent="0.2">
      <c r="C65" s="1176">
        <v>2002</v>
      </c>
      <c r="D65" s="1178">
        <v>115341.23605352253</v>
      </c>
      <c r="E65" s="1174">
        <v>21</v>
      </c>
      <c r="F65" s="1174">
        <v>750</v>
      </c>
      <c r="G65" s="1174">
        <v>11943.779299977905</v>
      </c>
      <c r="H65" s="1174">
        <v>7628.4185632854833</v>
      </c>
      <c r="I65" s="1174">
        <v>1430.2941622875828</v>
      </c>
      <c r="J65" s="1174">
        <v>32.992007971561861</v>
      </c>
      <c r="K65" s="1174">
        <v>639</v>
      </c>
      <c r="L65" s="4"/>
      <c r="M65" s="1174">
        <v>22858.549200000001</v>
      </c>
      <c r="N65" s="1174">
        <v>3898.4511400000001</v>
      </c>
      <c r="O65" s="1174">
        <v>16168.051449999999</v>
      </c>
      <c r="P65" s="1174">
        <v>11266.24165</v>
      </c>
      <c r="Q65" s="1174">
        <v>301.40567999999996</v>
      </c>
      <c r="R65" s="1174">
        <v>3712.8326400000001</v>
      </c>
      <c r="S65" s="1174">
        <v>124</v>
      </c>
      <c r="T65" s="1174">
        <v>28651.735199999999</v>
      </c>
      <c r="U65" s="1174">
        <v>231.23099999999999</v>
      </c>
      <c r="V65" s="1174">
        <v>5683.2540599999993</v>
      </c>
    </row>
    <row r="66" spans="3:22" ht="12.75" x14ac:dyDescent="0.2">
      <c r="C66" s="1176">
        <v>2003</v>
      </c>
      <c r="D66" s="1178">
        <v>121238.39042951258</v>
      </c>
      <c r="E66" s="1174">
        <v>931</v>
      </c>
      <c r="F66" s="1174">
        <v>2063.48</v>
      </c>
      <c r="G66" s="1174">
        <v>12952.107054303</v>
      </c>
      <c r="H66" s="1174">
        <v>7606.9226026899441</v>
      </c>
      <c r="I66" s="1174">
        <v>1541.7349384315291</v>
      </c>
      <c r="J66" s="1174">
        <v>36.875734089946484</v>
      </c>
      <c r="K66" s="1174">
        <v>585.29099999820141</v>
      </c>
      <c r="L66" s="4"/>
      <c r="M66" s="1174">
        <v>24148.285199999998</v>
      </c>
      <c r="N66" s="1174">
        <v>4124.8377</v>
      </c>
      <c r="O66" s="1174">
        <v>16054.592699999999</v>
      </c>
      <c r="P66" s="1174">
        <v>11331.998749999999</v>
      </c>
      <c r="Q66" s="1174">
        <v>196.20323999999999</v>
      </c>
      <c r="R66" s="1174">
        <v>4668.5133900000001</v>
      </c>
      <c r="S66" s="1174">
        <v>111.93</v>
      </c>
      <c r="T66" s="1174">
        <v>29027.948399999997</v>
      </c>
      <c r="U66" s="1174">
        <v>250.36109999999996</v>
      </c>
      <c r="V66" s="1174">
        <v>5606.3086199999998</v>
      </c>
    </row>
    <row r="67" spans="3:22" ht="12.75" x14ac:dyDescent="0.2">
      <c r="C67" s="1176">
        <v>2004</v>
      </c>
      <c r="D67" s="1178">
        <v>127362.71182457119</v>
      </c>
      <c r="E67" s="1174">
        <v>39</v>
      </c>
      <c r="F67" s="1174">
        <v>1624</v>
      </c>
      <c r="G67" s="1174">
        <v>14059.72638059583</v>
      </c>
      <c r="H67" s="1174">
        <v>8698.5368714692449</v>
      </c>
      <c r="I67" s="1174">
        <v>1695.6663786992208</v>
      </c>
      <c r="J67" s="1174">
        <v>35.550515606894059</v>
      </c>
      <c r="K67" s="1174">
        <v>559</v>
      </c>
      <c r="L67" s="4"/>
      <c r="M67" s="1174">
        <v>25200.727199999998</v>
      </c>
      <c r="N67" s="1174">
        <v>4413.8994199999997</v>
      </c>
      <c r="O67" s="1174">
        <v>16537.812699999999</v>
      </c>
      <c r="P67" s="1174">
        <v>11253.475499999999</v>
      </c>
      <c r="Q67" s="1174">
        <v>162.07793999999998</v>
      </c>
      <c r="R67" s="1174">
        <v>6455.4037200000002</v>
      </c>
      <c r="S67" s="1174">
        <v>112</v>
      </c>
      <c r="T67" s="1174">
        <v>30504.127518199999</v>
      </c>
      <c r="U67" s="1174">
        <v>229.23449999999997</v>
      </c>
      <c r="V67" s="1174">
        <v>5782.473179999999</v>
      </c>
    </row>
    <row r="68" spans="3:22" ht="12.75" x14ac:dyDescent="0.2">
      <c r="C68" s="1176">
        <v>2005</v>
      </c>
      <c r="D68" s="1178">
        <v>132217.23584934071</v>
      </c>
      <c r="E68" s="1174">
        <v>45.351039999999998</v>
      </c>
      <c r="F68" s="1174">
        <v>1445.5883999999999</v>
      </c>
      <c r="G68" s="1174">
        <v>15186.300005828711</v>
      </c>
      <c r="H68" s="1174">
        <v>8380.7838623999996</v>
      </c>
      <c r="I68" s="1174">
        <v>1912.7702641012509</v>
      </c>
      <c r="J68" s="1174">
        <v>40.063771410730503</v>
      </c>
      <c r="K68" s="1174">
        <v>503.45699999999999</v>
      </c>
      <c r="L68" s="4">
        <v>0</v>
      </c>
      <c r="M68" s="1174">
        <v>26491</v>
      </c>
      <c r="N68" s="1174">
        <v>4517.9030400000001</v>
      </c>
      <c r="O68" s="1174">
        <v>17588.811390000003</v>
      </c>
      <c r="P68" s="1174">
        <v>9622.3534200000013</v>
      </c>
      <c r="Q68" s="1174">
        <v>82.139720000000011</v>
      </c>
      <c r="R68" s="1174">
        <v>7999.1340799999998</v>
      </c>
      <c r="S68" s="1174">
        <v>97.566810000000004</v>
      </c>
      <c r="T68" s="1174">
        <v>32094.196709</v>
      </c>
      <c r="U68" s="1174">
        <v>188.77708999999999</v>
      </c>
      <c r="V68" s="1174">
        <v>6021.0392466000003</v>
      </c>
    </row>
    <row r="69" spans="3:22" ht="12.75" x14ac:dyDescent="0.2">
      <c r="C69" s="1176">
        <v>2006</v>
      </c>
      <c r="D69" s="1178">
        <v>140641.20137542998</v>
      </c>
      <c r="E69" s="1174">
        <v>59.255839999999999</v>
      </c>
      <c r="F69" s="1174">
        <v>1664.7305999999999</v>
      </c>
      <c r="G69" s="1174">
        <v>18842.034268800002</v>
      </c>
      <c r="H69" s="1174">
        <v>8625.5749983999995</v>
      </c>
      <c r="I69" s="1174">
        <v>1983.0001133499998</v>
      </c>
      <c r="J69" s="1174">
        <v>44.741455999999999</v>
      </c>
      <c r="K69" s="1174">
        <v>451.65251999999998</v>
      </c>
      <c r="L69" s="4">
        <v>0</v>
      </c>
      <c r="M69" s="1174">
        <v>28117.555199999999</v>
      </c>
      <c r="N69" s="1174">
        <v>4616.2528400000001</v>
      </c>
      <c r="O69" s="1174">
        <v>18641.778699999999</v>
      </c>
      <c r="P69" s="1174">
        <v>8702.4983499999998</v>
      </c>
      <c r="Q69" s="1174">
        <v>64.631249999999994</v>
      </c>
      <c r="R69" s="1174">
        <v>7864.5373200000004</v>
      </c>
      <c r="S69" s="1174">
        <v>85.347099999999998</v>
      </c>
      <c r="T69" s="1174">
        <v>34617.710404199999</v>
      </c>
      <c r="U69" s="1174">
        <v>197.10899999999998</v>
      </c>
      <c r="V69" s="1174">
        <v>6062.7914146800003</v>
      </c>
    </row>
    <row r="70" spans="3:22" ht="12.75" x14ac:dyDescent="0.2">
      <c r="C70" s="1176">
        <v>2007</v>
      </c>
      <c r="D70" s="1178">
        <v>149814.88156141882</v>
      </c>
      <c r="E70" s="1174">
        <v>632.34752000000003</v>
      </c>
      <c r="F70" s="1174">
        <v>2807.0562</v>
      </c>
      <c r="G70" s="1174">
        <v>16720.091273328846</v>
      </c>
      <c r="H70" s="1174">
        <v>9678.5143336000001</v>
      </c>
      <c r="I70" s="1174">
        <v>4530.1755805499997</v>
      </c>
      <c r="J70" s="1174">
        <v>48.983587999999997</v>
      </c>
      <c r="K70" s="1174">
        <v>461.25912</v>
      </c>
      <c r="L70" s="4">
        <v>0</v>
      </c>
      <c r="M70" s="1174">
        <v>29621.437225200003</v>
      </c>
      <c r="N70" s="1174">
        <v>5020.7808999999997</v>
      </c>
      <c r="O70" s="1174">
        <v>19432.561699999998</v>
      </c>
      <c r="P70" s="1174">
        <v>9234.6933499999996</v>
      </c>
      <c r="Q70" s="1174">
        <v>72.628290000000007</v>
      </c>
      <c r="R70" s="1174">
        <v>7545.4485299999997</v>
      </c>
      <c r="S70" s="1174">
        <v>69.805699999999987</v>
      </c>
      <c r="T70" s="1174">
        <v>37568.628009</v>
      </c>
      <c r="U70" s="1174">
        <v>244.44419999999997</v>
      </c>
      <c r="V70" s="1174">
        <v>6126.0260417399986</v>
      </c>
    </row>
    <row r="71" spans="3:22" ht="12.75" x14ac:dyDescent="0.2">
      <c r="C71" s="1176">
        <v>2008</v>
      </c>
      <c r="D71" s="1178">
        <v>149946.75051175663</v>
      </c>
      <c r="E71" s="1174">
        <v>16.991971199999998</v>
      </c>
      <c r="F71" s="1174">
        <v>3411.3046499999996</v>
      </c>
      <c r="G71" s="1174">
        <v>16268.979189469377</v>
      </c>
      <c r="H71" s="1174">
        <v>8152.9085793365766</v>
      </c>
      <c r="I71" s="1174">
        <v>4895.7145110428391</v>
      </c>
      <c r="J71" s="1174">
        <v>51.371417999999998</v>
      </c>
      <c r="K71" s="1174">
        <v>486.17122882020624</v>
      </c>
      <c r="L71" s="4">
        <v>0</v>
      </c>
      <c r="M71" s="1174">
        <v>30268.086076799998</v>
      </c>
      <c r="N71" s="1174">
        <v>4948.7325600000004</v>
      </c>
      <c r="O71" s="1174">
        <v>19070.799699999996</v>
      </c>
      <c r="P71" s="1174">
        <v>10268.294399999999</v>
      </c>
      <c r="Q71" s="1174">
        <v>106.27101</v>
      </c>
      <c r="R71" s="1174">
        <v>7895.4569099999999</v>
      </c>
      <c r="S71" s="1174">
        <v>66.344799999999992</v>
      </c>
      <c r="T71" s="1174">
        <v>38075.41866668583</v>
      </c>
      <c r="U71" s="1174">
        <v>275.37180000000001</v>
      </c>
      <c r="V71" s="1174">
        <v>5688.5330404018241</v>
      </c>
    </row>
    <row r="72" spans="3:22" ht="12.75" x14ac:dyDescent="0.2">
      <c r="C72" s="1176">
        <v>2009</v>
      </c>
      <c r="D72" s="1178">
        <v>146724.16831483555</v>
      </c>
      <c r="E72" s="1174">
        <v>109.52704</v>
      </c>
      <c r="F72" s="1174">
        <v>2882.3039520000002</v>
      </c>
      <c r="G72" s="1174">
        <v>13273.566690973666</v>
      </c>
      <c r="H72" s="1174">
        <v>9614.6904047999997</v>
      </c>
      <c r="I72" s="1174">
        <v>5223.2897297749996</v>
      </c>
      <c r="J72" s="1174">
        <v>36.280126086847574</v>
      </c>
      <c r="K72" s="1174">
        <v>408.67187999999999</v>
      </c>
      <c r="L72" s="4">
        <v>0</v>
      </c>
      <c r="M72" s="1174">
        <v>29927.376151200006</v>
      </c>
      <c r="N72" s="1174">
        <v>4995.2408999999998</v>
      </c>
      <c r="O72" s="1174">
        <v>18880.35225</v>
      </c>
      <c r="P72" s="1174">
        <v>11588.203300000001</v>
      </c>
      <c r="Q72" s="1174">
        <v>117.50822999999998</v>
      </c>
      <c r="R72" s="1174">
        <v>6937.9147800000001</v>
      </c>
      <c r="S72" s="1174">
        <v>63.471599999999995</v>
      </c>
      <c r="T72" s="1174">
        <v>37366.203600000001</v>
      </c>
      <c r="U72" s="1174">
        <v>252.86579999999998</v>
      </c>
      <c r="V72" s="1174">
        <v>5046.7018799999996</v>
      </c>
    </row>
    <row r="73" spans="3:22" ht="12.75" x14ac:dyDescent="0.2">
      <c r="C73" s="1176">
        <v>2010</v>
      </c>
      <c r="D73" s="1178">
        <v>149114.89458773949</v>
      </c>
      <c r="E73" s="1174">
        <v>29.88768</v>
      </c>
      <c r="F73" s="1174">
        <v>2675.3570958</v>
      </c>
      <c r="G73" s="1174">
        <v>13998.143872705738</v>
      </c>
      <c r="H73" s="1174">
        <v>9836.3220815999994</v>
      </c>
      <c r="I73" s="1174">
        <v>4395.6988323968135</v>
      </c>
      <c r="J73" s="1174">
        <v>41.798796526948067</v>
      </c>
      <c r="K73" s="1174">
        <v>375.26226000000003</v>
      </c>
      <c r="L73" s="4">
        <v>0</v>
      </c>
      <c r="M73" s="1174">
        <v>30832.331342400001</v>
      </c>
      <c r="N73" s="1174">
        <v>5404.4306229599997</v>
      </c>
      <c r="O73" s="1174">
        <v>19138.925426899998</v>
      </c>
      <c r="P73" s="1174">
        <v>12426.142466449999</v>
      </c>
      <c r="Q73" s="1174">
        <v>128.74079654999997</v>
      </c>
      <c r="R73" s="1174">
        <v>7138.2069548100008</v>
      </c>
      <c r="S73" s="1174">
        <v>58.090031099999997</v>
      </c>
      <c r="T73" s="1174">
        <v>37366.904480399993</v>
      </c>
      <c r="U73" s="1174">
        <v>230.96161769999995</v>
      </c>
      <c r="V73" s="1174">
        <v>5037.6902294399997</v>
      </c>
    </row>
    <row r="74" spans="3:22" ht="12.75" x14ac:dyDescent="0.2">
      <c r="C74" s="1176">
        <v>2011</v>
      </c>
      <c r="D74" s="1178">
        <v>148979.37290543673</v>
      </c>
      <c r="E74" s="1174">
        <v>229.2</v>
      </c>
      <c r="F74" s="1174">
        <v>3717.9191281202097</v>
      </c>
      <c r="G74" s="1174">
        <v>12839.577377830296</v>
      </c>
      <c r="H74" s="1174">
        <v>7729.4432240000015</v>
      </c>
      <c r="I74" s="1174">
        <v>4448.7816543468143</v>
      </c>
      <c r="J74" s="1174">
        <v>32.335934816531008</v>
      </c>
      <c r="K74" s="1174">
        <v>407.07078000000001</v>
      </c>
      <c r="L74" s="657">
        <v>2.9888623799999996</v>
      </c>
      <c r="M74" s="1174">
        <v>31223.245443942851</v>
      </c>
      <c r="N74" s="1174">
        <v>5542.2566199999992</v>
      </c>
      <c r="O74" s="1174">
        <v>19073.05255</v>
      </c>
      <c r="P74" s="1174">
        <v>13200.62355</v>
      </c>
      <c r="Q74" s="1174">
        <v>164.18061</v>
      </c>
      <c r="R74" s="1174">
        <v>7436.2475699999995</v>
      </c>
      <c r="S74" s="1174">
        <v>55.9621</v>
      </c>
      <c r="T74" s="1174">
        <v>37846.488899999997</v>
      </c>
      <c r="U74" s="1174">
        <v>253.22879999999998</v>
      </c>
      <c r="V74" s="1174">
        <v>4776.7698</v>
      </c>
    </row>
    <row r="75" spans="3:22" ht="12.75" x14ac:dyDescent="0.2">
      <c r="C75" s="1176">
        <v>2012</v>
      </c>
      <c r="D75" s="1178">
        <v>151821.07694101124</v>
      </c>
      <c r="E75" s="1174">
        <v>91.967416799999981</v>
      </c>
      <c r="F75" s="1174">
        <v>3382.7936336100001</v>
      </c>
      <c r="G75" s="1174">
        <v>12161.883467250547</v>
      </c>
      <c r="H75" s="1174">
        <v>8088.9497682399997</v>
      </c>
      <c r="I75" s="1174">
        <v>4385.4576688760408</v>
      </c>
      <c r="J75" s="1174">
        <v>35.585823200074223</v>
      </c>
      <c r="K75" s="1174">
        <v>461.18795999999998</v>
      </c>
      <c r="L75" s="657">
        <v>3.0289444799999998</v>
      </c>
      <c r="M75" s="1174">
        <v>32468.418521022864</v>
      </c>
      <c r="N75" s="1174">
        <v>5708.1730084423207</v>
      </c>
      <c r="O75" s="1174">
        <v>19309.806822736497</v>
      </c>
      <c r="P75" s="1174">
        <v>14356.435906023999</v>
      </c>
      <c r="Q75" s="1174">
        <v>282.74617277999994</v>
      </c>
      <c r="R75" s="1174">
        <v>7369.5115733342782</v>
      </c>
      <c r="S75" s="1174">
        <v>54.377595499999991</v>
      </c>
      <c r="T75" s="1174">
        <v>38341.171049709003</v>
      </c>
      <c r="U75" s="1174">
        <v>280.72296449999999</v>
      </c>
      <c r="V75" s="1174">
        <v>5038.8586445056208</v>
      </c>
    </row>
    <row r="76" spans="3:22" ht="12.75" x14ac:dyDescent="0.2">
      <c r="C76" s="1176">
        <v>2013</v>
      </c>
      <c r="D76" s="1178">
        <v>153642.31344891168</v>
      </c>
      <c r="E76" s="1174">
        <v>204.32035399647995</v>
      </c>
      <c r="F76" s="1174">
        <v>3359.2740038390998</v>
      </c>
      <c r="G76" s="1174">
        <v>12059.787056783112</v>
      </c>
      <c r="H76" s="1174">
        <v>9864.9255283310267</v>
      </c>
      <c r="I76" s="1174">
        <v>4161.9714302057037</v>
      </c>
      <c r="J76" s="1174">
        <v>38.290994990245956</v>
      </c>
      <c r="K76" s="1174">
        <v>461.18795999999998</v>
      </c>
      <c r="L76" s="657">
        <v>3.0289444799999998</v>
      </c>
      <c r="M76" s="1174">
        <v>32767.297721022853</v>
      </c>
      <c r="N76" s="1174">
        <v>6032.9848261738607</v>
      </c>
      <c r="O76" s="1174">
        <v>19657.832725799995</v>
      </c>
      <c r="P76" s="1174">
        <v>14599.830457726999</v>
      </c>
      <c r="Q76" s="1174">
        <v>257.24605959000002</v>
      </c>
      <c r="R76" s="1174">
        <v>6869.5635368759886</v>
      </c>
      <c r="S76" s="1174">
        <v>52.243722099999999</v>
      </c>
      <c r="T76" s="1174">
        <v>38437.045498565996</v>
      </c>
      <c r="U76" s="1174">
        <v>285.35524379999998</v>
      </c>
      <c r="V76" s="1174">
        <v>4530.1273846303193</v>
      </c>
    </row>
    <row r="77" spans="3:22" ht="12.75" x14ac:dyDescent="0.2">
      <c r="C77" s="1176">
        <v>2014</v>
      </c>
      <c r="D77" s="1178">
        <v>155359.1980612106</v>
      </c>
      <c r="E77" s="1174">
        <v>248.10447855631998</v>
      </c>
      <c r="F77" s="1174">
        <v>3288.2828501608797</v>
      </c>
      <c r="G77" s="1174">
        <v>11066.462246937848</v>
      </c>
      <c r="H77" s="1174">
        <v>10318.317110095233</v>
      </c>
      <c r="I77" s="1174">
        <v>4360.3657109272672</v>
      </c>
      <c r="J77" s="1174">
        <v>47.005954294512613</v>
      </c>
      <c r="K77" s="1174">
        <v>371.95800084737891</v>
      </c>
      <c r="L77" s="474">
        <v>3.0289444799999998</v>
      </c>
      <c r="M77" s="1174">
        <v>33149.972780188451</v>
      </c>
      <c r="N77" s="1174">
        <v>6479.778021045262</v>
      </c>
      <c r="O77" s="1174">
        <v>19525.167709617501</v>
      </c>
      <c r="P77" s="1174">
        <v>15559.740157999999</v>
      </c>
      <c r="Q77" s="1174">
        <v>261.08618994</v>
      </c>
      <c r="R77" s="1174">
        <v>6937.0078697301497</v>
      </c>
      <c r="S77" s="1174">
        <v>48.560932700000002</v>
      </c>
      <c r="T77" s="1174">
        <v>39234.718788533399</v>
      </c>
      <c r="U77" s="1174">
        <v>275.63551949999999</v>
      </c>
      <c r="V77" s="1174">
        <v>4184.0047956563994</v>
      </c>
    </row>
    <row r="78" spans="3:22" ht="12.75" x14ac:dyDescent="0.2">
      <c r="C78" s="1176">
        <v>2015</v>
      </c>
      <c r="D78" s="1178">
        <v>160797.01879965491</v>
      </c>
      <c r="E78" s="1174">
        <v>14.000086996799999</v>
      </c>
      <c r="F78" s="1174">
        <v>3211.6982537999997</v>
      </c>
      <c r="G78" s="1174">
        <v>10825.695995347976</v>
      </c>
      <c r="H78" s="1174">
        <v>10072.361579706276</v>
      </c>
      <c r="I78" s="1174">
        <v>3789.5783558388257</v>
      </c>
      <c r="J78" s="1174">
        <v>56.848203976380823</v>
      </c>
      <c r="K78" s="1174">
        <v>371.37069874077775</v>
      </c>
      <c r="L78" s="474">
        <v>3.0289444799999998</v>
      </c>
      <c r="M78" s="1174">
        <v>33942.283721022861</v>
      </c>
      <c r="N78" s="1174">
        <v>6817.763089045061</v>
      </c>
      <c r="O78" s="1174">
        <v>20132.658097359996</v>
      </c>
      <c r="P78" s="1174">
        <v>17866.2747246</v>
      </c>
      <c r="Q78" s="1174">
        <v>303.49876733999997</v>
      </c>
      <c r="R78" s="1174">
        <v>7575.9023490716991</v>
      </c>
      <c r="S78" s="1174">
        <v>48.367873250000002</v>
      </c>
      <c r="T78" s="1174">
        <v>41315.369259120002</v>
      </c>
      <c r="U78" s="1174">
        <v>250.40818109999995</v>
      </c>
      <c r="V78" s="1174">
        <v>4199.9106188582391</v>
      </c>
    </row>
    <row r="79" spans="3:22" ht="12.75" x14ac:dyDescent="0.2">
      <c r="C79" s="1176">
        <v>2016</v>
      </c>
      <c r="D79" s="1178">
        <v>168975.03529842649</v>
      </c>
      <c r="E79" s="1174">
        <v>13.51479581648</v>
      </c>
      <c r="F79" s="1174">
        <v>3493.9619801999997</v>
      </c>
      <c r="G79" s="1174">
        <v>10170.888796830171</v>
      </c>
      <c r="H79" s="1174">
        <v>10072.361579706276</v>
      </c>
      <c r="I79" s="1174">
        <v>3742.2035784417631</v>
      </c>
      <c r="J79" s="1174">
        <v>44.579497993537579</v>
      </c>
      <c r="K79" s="1174">
        <v>437.14853468010375</v>
      </c>
      <c r="L79" s="474">
        <v>3.0289444799999998</v>
      </c>
      <c r="M79" s="1174">
        <v>35225.104121022865</v>
      </c>
      <c r="N79" s="1174">
        <v>7464.68585870472</v>
      </c>
      <c r="O79" s="1174">
        <v>20419.825132109996</v>
      </c>
      <c r="P79" s="1174">
        <v>20610.477121299995</v>
      </c>
      <c r="Q79" s="1174">
        <v>287.68286276999999</v>
      </c>
      <c r="R79" s="1174">
        <v>8462.4403635639192</v>
      </c>
      <c r="S79" s="1174">
        <v>49.149873400000004</v>
      </c>
      <c r="T79" s="1174">
        <v>43900.442780699996</v>
      </c>
      <c r="U79" s="1174">
        <v>290.2617333</v>
      </c>
      <c r="V79" s="1174">
        <v>4287.2777434066793</v>
      </c>
    </row>
    <row r="80" spans="3:22" ht="12.75" x14ac:dyDescent="0.2">
      <c r="C80" s="1176">
        <v>2017</v>
      </c>
      <c r="D80" s="1178">
        <v>170976.41181231887</v>
      </c>
      <c r="E80" s="1174">
        <v>214.02135437919998</v>
      </c>
      <c r="F80" s="1174">
        <v>3786.4561110599998</v>
      </c>
      <c r="G80" s="1174">
        <v>10211.163140658238</v>
      </c>
      <c r="H80" s="1174">
        <v>9359.1867513312955</v>
      </c>
      <c r="I80" s="1174">
        <v>3329.9912244814095</v>
      </c>
      <c r="J80" s="1174">
        <v>46.336407624947533</v>
      </c>
      <c r="K80" s="1174">
        <v>400.43789720516679</v>
      </c>
      <c r="L80" s="474">
        <v>3.0289444799999998</v>
      </c>
      <c r="M80" s="1174">
        <v>35642.32840011912</v>
      </c>
      <c r="N80" s="1174">
        <v>7934.8754474845409</v>
      </c>
      <c r="O80" s="1174">
        <v>20565.071007909999</v>
      </c>
      <c r="P80" s="1174">
        <v>21401.843837999997</v>
      </c>
      <c r="Q80" s="1174">
        <v>275.21096183999998</v>
      </c>
      <c r="R80" s="1174">
        <v>8446.0281991872216</v>
      </c>
      <c r="S80" s="1174">
        <v>53.155408049999998</v>
      </c>
      <c r="T80" s="1174">
        <v>44661.060057900009</v>
      </c>
      <c r="U80" s="1174">
        <v>372.47996279999995</v>
      </c>
      <c r="V80" s="1174">
        <v>4273.7366978077198</v>
      </c>
    </row>
    <row r="81" spans="3:22" ht="12.75" x14ac:dyDescent="0.2">
      <c r="C81" s="1177">
        <v>2018</v>
      </c>
      <c r="D81" s="1179">
        <v>171342.4868616809</v>
      </c>
      <c r="E81" s="1175">
        <v>13.87342765408</v>
      </c>
      <c r="F81" s="1175">
        <v>3534.5793708000001</v>
      </c>
      <c r="G81" s="1175">
        <v>8603.4931079019407</v>
      </c>
      <c r="H81" s="1175">
        <v>10070.348379699071</v>
      </c>
      <c r="I81" s="1175">
        <v>3314.0399025122701</v>
      </c>
      <c r="J81" s="1175">
        <v>42.191881551666143</v>
      </c>
      <c r="K81" s="1175">
        <v>347.55207760059881</v>
      </c>
      <c r="L81" s="566">
        <v>3.0289444799999998</v>
      </c>
      <c r="M81" s="1175">
        <v>35958.978521022858</v>
      </c>
      <c r="N81" s="1175">
        <v>8215.1976616504598</v>
      </c>
      <c r="O81" s="1175">
        <v>20563.585713699998</v>
      </c>
      <c r="P81" s="1175">
        <v>21740.812187350002</v>
      </c>
      <c r="Q81" s="1175">
        <v>245.84989841999999</v>
      </c>
      <c r="R81" s="1175">
        <v>9379.5804158977044</v>
      </c>
      <c r="S81" s="1175">
        <v>41.035597450000004</v>
      </c>
      <c r="T81" s="1175">
        <v>44766.786783120595</v>
      </c>
      <c r="U81" s="1175">
        <v>393.7115786999999</v>
      </c>
      <c r="V81" s="1175">
        <v>4107.8414121696596</v>
      </c>
    </row>
    <row r="82" spans="3:22" x14ac:dyDescent="0.2">
      <c r="C82" s="599" t="s">
        <v>2427</v>
      </c>
      <c r="D82" s="599"/>
      <c r="E82" s="599"/>
      <c r="F82" s="599"/>
      <c r="G82" s="599"/>
      <c r="H82" s="599"/>
      <c r="I82" s="599"/>
      <c r="J82" s="599"/>
      <c r="K82" s="599"/>
      <c r="L82" s="599"/>
      <c r="M82" s="599"/>
      <c r="N82" s="599"/>
      <c r="O82" s="599"/>
      <c r="P82" s="599"/>
      <c r="Q82" s="599"/>
      <c r="R82" s="599"/>
      <c r="S82" s="599"/>
      <c r="T82" s="599"/>
      <c r="U82" s="599"/>
      <c r="V82" s="903"/>
    </row>
    <row r="83" spans="3:22" x14ac:dyDescent="0.2">
      <c r="C83" s="903"/>
      <c r="D83" s="903"/>
      <c r="E83" s="903"/>
      <c r="F83" s="903"/>
      <c r="G83" s="903"/>
      <c r="H83" s="903"/>
      <c r="I83" s="903"/>
      <c r="J83" s="903"/>
      <c r="K83" s="903"/>
      <c r="L83" s="903"/>
      <c r="M83" s="903"/>
      <c r="N83" s="903"/>
      <c r="O83" s="903"/>
      <c r="P83" s="903"/>
      <c r="Q83" s="903"/>
      <c r="R83" s="903"/>
      <c r="S83" s="903"/>
      <c r="T83" s="903"/>
      <c r="U83" s="903"/>
      <c r="V83" s="903"/>
    </row>
  </sheetData>
  <mergeCells count="14">
    <mergeCell ref="H29:O29"/>
    <mergeCell ref="C60:V60"/>
    <mergeCell ref="C61:V61"/>
    <mergeCell ref="A5:B5"/>
    <mergeCell ref="C5:S5"/>
    <mergeCell ref="A6:B6"/>
    <mergeCell ref="C6:S6"/>
    <mergeCell ref="K9:M9"/>
    <mergeCell ref="C9:E9"/>
    <mergeCell ref="C1:D1"/>
    <mergeCell ref="A3:B3"/>
    <mergeCell ref="C3:S3"/>
    <mergeCell ref="A4:B4"/>
    <mergeCell ref="C4:S4"/>
  </mergeCells>
  <hyperlinks>
    <hyperlink ref="A1" location="'ODS 7.'!A1" display="REGRESAR"/>
    <hyperlink ref="C1:D1" location="'Metadato 7.2.1'!A1" display="VER METADATO"/>
    <hyperlink ref="K9:M9" location="'7.2.1 BCCR'!A1" display="Ver indicador de 7.2.1, fuente Cuenta de Energía, BCCR"/>
  </hyperlinks>
  <pageMargins left="0.7" right="0.7" top="0.75" bottom="0.75" header="0.3" footer="0.3"/>
  <pageSetup orientation="portrait" r:id="rId1"/>
  <drawing r:id="rId2"/>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1">
    <tabColor theme="0" tint="-0.499984740745262"/>
  </sheetPr>
  <dimension ref="A1:F38"/>
  <sheetViews>
    <sheetView showGridLines="0" zoomScaleNormal="100" workbookViewId="0">
      <pane ySplit="1" topLeftCell="A5"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8" width="11.42578125" style="45"/>
    <col min="9" max="9" width="8" style="45" customWidth="1"/>
    <col min="10" max="12" width="11.42578125" style="45"/>
    <col min="13" max="13" width="13.42578125" style="45" customWidth="1"/>
    <col min="14"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16.5" customHeight="1" x14ac:dyDescent="0.25">
      <c r="A4" s="48"/>
      <c r="B4" s="2082" t="s">
        <v>856</v>
      </c>
      <c r="C4" s="2082"/>
      <c r="D4" s="910" t="s">
        <v>37</v>
      </c>
    </row>
    <row r="5" spans="1:6" ht="30" x14ac:dyDescent="0.25">
      <c r="B5" s="2082" t="s">
        <v>769</v>
      </c>
      <c r="C5" s="2082"/>
      <c r="D5" s="910" t="s">
        <v>198</v>
      </c>
    </row>
    <row r="6" spans="1:6" ht="15" x14ac:dyDescent="0.25">
      <c r="B6" s="2082" t="s">
        <v>770</v>
      </c>
      <c r="C6" s="2082"/>
      <c r="D6" s="911" t="s">
        <v>310</v>
      </c>
    </row>
    <row r="7" spans="1:6" ht="15" customHeight="1" x14ac:dyDescent="0.25">
      <c r="B7" s="2083" t="s">
        <v>771</v>
      </c>
      <c r="C7" s="2083"/>
      <c r="D7" s="912" t="s">
        <v>311</v>
      </c>
    </row>
    <row r="8" spans="1:6" ht="15" customHeight="1" x14ac:dyDescent="0.25">
      <c r="B8" s="2083" t="s">
        <v>4617</v>
      </c>
      <c r="C8" s="2083"/>
      <c r="D8" s="1285" t="s">
        <v>4710</v>
      </c>
    </row>
    <row r="9" spans="1:6" ht="15" x14ac:dyDescent="0.25">
      <c r="B9" s="913"/>
      <c r="C9" s="913"/>
      <c r="D9" s="913"/>
    </row>
    <row r="10" spans="1:6" ht="23.25" customHeight="1" x14ac:dyDescent="0.25">
      <c r="B10" s="2093" t="s">
        <v>773</v>
      </c>
      <c r="C10" s="2094"/>
      <c r="D10" s="1957" t="s">
        <v>841</v>
      </c>
    </row>
    <row r="11" spans="1:6" s="246" customFormat="1" ht="49.5" customHeight="1" x14ac:dyDescent="0.25">
      <c r="B11" s="2095" t="s">
        <v>6153</v>
      </c>
      <c r="C11" s="2095"/>
      <c r="D11" s="1958" t="s">
        <v>6154</v>
      </c>
    </row>
    <row r="12" spans="1:6" ht="19.5" customHeight="1" x14ac:dyDescent="0.25">
      <c r="A12" s="600"/>
      <c r="B12" s="2082" t="s">
        <v>776</v>
      </c>
      <c r="C12" s="2082"/>
      <c r="D12" s="1959" t="s">
        <v>2375</v>
      </c>
    </row>
    <row r="13" spans="1:6" ht="30" x14ac:dyDescent="0.25">
      <c r="B13" s="2082" t="s">
        <v>777</v>
      </c>
      <c r="C13" s="2096"/>
      <c r="D13" s="1959" t="s">
        <v>6155</v>
      </c>
    </row>
    <row r="14" spans="1:6" ht="330" x14ac:dyDescent="0.25">
      <c r="B14" s="2082" t="s">
        <v>778</v>
      </c>
      <c r="C14" s="2082"/>
      <c r="D14" s="436" t="s">
        <v>6156</v>
      </c>
    </row>
    <row r="15" spans="1:6" ht="176.25" customHeight="1" x14ac:dyDescent="0.25">
      <c r="B15" s="2082" t="s">
        <v>779</v>
      </c>
      <c r="C15" s="2082"/>
      <c r="D15" s="1960" t="s">
        <v>6157</v>
      </c>
    </row>
    <row r="16" spans="1:6" ht="97.5" customHeight="1" x14ac:dyDescent="0.25">
      <c r="B16" s="2082" t="s">
        <v>780</v>
      </c>
      <c r="C16" s="2082"/>
      <c r="D16" s="1961" t="s">
        <v>781</v>
      </c>
    </row>
    <row r="17" spans="2:4" ht="15" x14ac:dyDescent="0.25">
      <c r="B17" s="2083" t="s">
        <v>782</v>
      </c>
      <c r="C17" s="2083"/>
      <c r="D17" s="1957"/>
    </row>
    <row r="18" spans="2:4" ht="45" x14ac:dyDescent="0.25">
      <c r="B18" s="2084" t="s">
        <v>783</v>
      </c>
      <c r="C18" s="2085"/>
      <c r="D18" s="1964" t="s">
        <v>6158</v>
      </c>
    </row>
    <row r="19" spans="2:4" ht="30" customHeight="1" x14ac:dyDescent="0.25">
      <c r="B19" s="2082" t="s">
        <v>784</v>
      </c>
      <c r="C19" s="2082"/>
      <c r="D19" s="1960" t="s">
        <v>824</v>
      </c>
    </row>
    <row r="20" spans="2:4" ht="15" x14ac:dyDescent="0.25">
      <c r="B20" s="2086" t="s">
        <v>786</v>
      </c>
      <c r="C20" s="1962" t="s">
        <v>787</v>
      </c>
      <c r="D20" s="1957"/>
    </row>
    <row r="21" spans="2:4" ht="15" x14ac:dyDescent="0.25">
      <c r="B21" s="2087"/>
      <c r="C21" s="1979" t="s">
        <v>789</v>
      </c>
      <c r="D21" s="1964"/>
    </row>
    <row r="22" spans="2:4" ht="15" x14ac:dyDescent="0.25">
      <c r="B22" s="2088" t="s">
        <v>791</v>
      </c>
      <c r="C22" s="2088"/>
      <c r="D22" s="1957" t="s">
        <v>827</v>
      </c>
    </row>
    <row r="23" spans="2:4" ht="18" customHeight="1" x14ac:dyDescent="0.25">
      <c r="B23" s="2088" t="s">
        <v>793</v>
      </c>
      <c r="C23" s="2088"/>
      <c r="D23" s="1965" t="s">
        <v>6159</v>
      </c>
    </row>
    <row r="24" spans="2:4" ht="15" x14ac:dyDescent="0.25">
      <c r="B24" s="2082" t="s">
        <v>795</v>
      </c>
      <c r="C24" s="2082"/>
      <c r="D24" s="1961" t="s">
        <v>28</v>
      </c>
    </row>
    <row r="25" spans="2:4" ht="15" x14ac:dyDescent="0.25">
      <c r="B25" s="2083" t="s">
        <v>797</v>
      </c>
      <c r="C25" s="2083"/>
      <c r="D25" s="1965" t="s">
        <v>2428</v>
      </c>
    </row>
    <row r="26" spans="2:4" ht="15" customHeight="1" x14ac:dyDescent="0.25">
      <c r="B26" s="2089" t="s">
        <v>799</v>
      </c>
      <c r="C26" s="2090"/>
      <c r="D26" s="1957" t="s">
        <v>6160</v>
      </c>
    </row>
    <row r="27" spans="2:4" ht="90" x14ac:dyDescent="0.25">
      <c r="B27" s="1980" t="s">
        <v>800</v>
      </c>
      <c r="C27" s="1981"/>
      <c r="D27" s="1957" t="s">
        <v>6161</v>
      </c>
    </row>
    <row r="28" spans="2:4" ht="75" x14ac:dyDescent="0.25">
      <c r="B28" s="2091" t="s">
        <v>801</v>
      </c>
      <c r="C28" s="2092"/>
      <c r="D28" s="1968" t="s">
        <v>6162</v>
      </c>
    </row>
    <row r="29" spans="2:4" ht="15" x14ac:dyDescent="0.25">
      <c r="B29" s="1969"/>
      <c r="C29" s="1969"/>
      <c r="D29" s="1970"/>
    </row>
    <row r="30" spans="2:4" ht="15" x14ac:dyDescent="0.25">
      <c r="B30" s="2081" t="s">
        <v>802</v>
      </c>
      <c r="C30" s="2081"/>
      <c r="D30" s="2081"/>
    </row>
    <row r="31" spans="2:4" ht="23.25" customHeight="1" x14ac:dyDescent="0.25">
      <c r="B31" s="2079" t="s">
        <v>803</v>
      </c>
      <c r="C31" s="2080"/>
      <c r="D31" s="1965" t="s">
        <v>2429</v>
      </c>
    </row>
    <row r="32" spans="2:4" ht="15" x14ac:dyDescent="0.25">
      <c r="B32" s="2079" t="s">
        <v>805</v>
      </c>
      <c r="C32" s="2080"/>
      <c r="D32" s="1965" t="s">
        <v>6163</v>
      </c>
    </row>
    <row r="33" spans="2:4" ht="15" x14ac:dyDescent="0.25">
      <c r="B33" s="2079" t="s">
        <v>807</v>
      </c>
      <c r="C33" s="2080"/>
      <c r="D33" s="1965" t="s">
        <v>2358</v>
      </c>
    </row>
    <row r="34" spans="2:4" ht="15" x14ac:dyDescent="0.25">
      <c r="B34" s="2079" t="s">
        <v>809</v>
      </c>
      <c r="C34" s="2080"/>
      <c r="D34" s="1965" t="s">
        <v>2430</v>
      </c>
    </row>
    <row r="35" spans="2:4" ht="15" x14ac:dyDescent="0.25">
      <c r="B35" s="2079" t="s">
        <v>811</v>
      </c>
      <c r="C35" s="2080"/>
      <c r="D35" s="241" t="s">
        <v>4366</v>
      </c>
    </row>
    <row r="36" spans="2:4" ht="15" x14ac:dyDescent="0.25">
      <c r="B36" s="2079" t="s">
        <v>811</v>
      </c>
      <c r="C36" s="2080"/>
      <c r="D36" s="241" t="s">
        <v>4366</v>
      </c>
    </row>
    <row r="38" spans="2:4" x14ac:dyDescent="0.25">
      <c r="B38" s="45" t="s">
        <v>5827</v>
      </c>
    </row>
  </sheetData>
  <mergeCells count="30">
    <mergeCell ref="B17:C17"/>
    <mergeCell ref="B18:C18"/>
    <mergeCell ref="B16:C16"/>
    <mergeCell ref="B3:D3"/>
    <mergeCell ref="B4:C4"/>
    <mergeCell ref="B5:C5"/>
    <mergeCell ref="B6:C6"/>
    <mergeCell ref="B7:C7"/>
    <mergeCell ref="B11:C11"/>
    <mergeCell ref="B12:C12"/>
    <mergeCell ref="B13:C13"/>
    <mergeCell ref="B14:C14"/>
    <mergeCell ref="B15:C15"/>
    <mergeCell ref="B8:C8"/>
    <mergeCell ref="B10:C10"/>
    <mergeCell ref="B19:C19"/>
    <mergeCell ref="B23:C23"/>
    <mergeCell ref="B24:C24"/>
    <mergeCell ref="B25:C25"/>
    <mergeCell ref="B26:C26"/>
    <mergeCell ref="B20:B21"/>
    <mergeCell ref="B22:C22"/>
    <mergeCell ref="B35:C35"/>
    <mergeCell ref="B36:C36"/>
    <mergeCell ref="B28:C28"/>
    <mergeCell ref="B30:D30"/>
    <mergeCell ref="B32:C32"/>
    <mergeCell ref="B33:C33"/>
    <mergeCell ref="B34:C34"/>
    <mergeCell ref="B31:C31"/>
  </mergeCells>
  <dataValidations count="7">
    <dataValidation type="list" allowBlank="1" showInputMessage="1" showErrorMessage="1" sqref="D24">
      <formula1>Tipo_operación</formula1>
    </dataValidation>
    <dataValidation type="list" allowBlank="1" showInputMessage="1" showErrorMessage="1" sqref="D13">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2"/>
  </dataValidations>
  <hyperlinks>
    <hyperlink ref="B1" location="'7.2.1'!A1" display="REGRESAR"/>
    <hyperlink ref="D8" r:id="rId1"/>
  </hyperlinks>
  <pageMargins left="0.7" right="0.7" top="0.75" bottom="0.75" header="0.3" footer="0.3"/>
  <pageSetup orientation="portrait" r:id="rId2"/>
  <drawing r:id="rId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2"/>
  <dimension ref="A1:S34"/>
  <sheetViews>
    <sheetView showGridLines="0" workbookViewId="0">
      <pane ySplit="1" topLeftCell="A2" activePane="bottomLeft" state="frozen"/>
      <selection pane="bottomLeft"/>
    </sheetView>
  </sheetViews>
  <sheetFormatPr baseColWidth="10" defaultColWidth="11.42578125" defaultRowHeight="11.25" x14ac:dyDescent="0.2"/>
  <cols>
    <col min="1" max="2" width="15.140625" style="26" customWidth="1"/>
    <col min="3" max="3" width="8.85546875" style="26" customWidth="1"/>
    <col min="4" max="4" width="10.42578125" style="26" customWidth="1"/>
    <col min="5" max="5" width="18" style="26" customWidth="1"/>
    <col min="6" max="6" width="14" style="26" customWidth="1"/>
    <col min="7" max="7" width="10.7109375" style="26" customWidth="1"/>
    <col min="8" max="8" width="11" style="26" customWidth="1"/>
    <col min="9" max="9" width="11.42578125" style="26"/>
    <col min="10" max="10" width="12" style="26" customWidth="1"/>
    <col min="11" max="11" width="8" style="26" customWidth="1"/>
    <col min="12" max="12" width="11.85546875" style="26" customWidth="1"/>
    <col min="13" max="14" width="11.42578125" style="26"/>
    <col min="15" max="15" width="13.42578125" style="26" customWidth="1"/>
    <col min="16" max="16384" width="11.42578125" style="26"/>
  </cols>
  <sheetData>
    <row r="1" spans="1:19" ht="15" x14ac:dyDescent="0.25">
      <c r="A1" s="25" t="s">
        <v>730</v>
      </c>
      <c r="C1" s="2077" t="s">
        <v>830</v>
      </c>
      <c r="D1" s="2077"/>
    </row>
    <row r="3" spans="1:19" ht="12.75" x14ac:dyDescent="0.2">
      <c r="A3" s="2450" t="s">
        <v>732</v>
      </c>
      <c r="B3" s="2453"/>
      <c r="C3" s="2450" t="s">
        <v>2368</v>
      </c>
      <c r="D3" s="2454"/>
      <c r="E3" s="2454"/>
      <c r="F3" s="2454"/>
      <c r="G3" s="2454"/>
      <c r="H3" s="2454"/>
      <c r="I3" s="2454"/>
      <c r="J3" s="2454"/>
      <c r="K3" s="2454"/>
      <c r="L3" s="2454"/>
      <c r="M3" s="2454"/>
      <c r="N3" s="2454"/>
      <c r="O3" s="2454"/>
      <c r="P3" s="2454"/>
      <c r="Q3" s="2454"/>
      <c r="R3" s="2454"/>
      <c r="S3" s="2454"/>
    </row>
    <row r="4" spans="1:19" ht="15" x14ac:dyDescent="0.2">
      <c r="A4" s="2450" t="s">
        <v>733</v>
      </c>
      <c r="B4" s="2451"/>
      <c r="C4" s="2450" t="s">
        <v>2396</v>
      </c>
      <c r="D4" s="2454"/>
      <c r="E4" s="2454"/>
      <c r="F4" s="2454"/>
      <c r="G4" s="2454"/>
      <c r="H4" s="2454"/>
      <c r="I4" s="2454"/>
      <c r="J4" s="2454"/>
      <c r="K4" s="2454"/>
      <c r="L4" s="2454"/>
      <c r="M4" s="2454"/>
      <c r="N4" s="2454"/>
      <c r="O4" s="2454"/>
      <c r="P4" s="2454"/>
      <c r="Q4" s="2454"/>
      <c r="R4" s="2454"/>
      <c r="S4" s="2454"/>
    </row>
    <row r="5" spans="1:19" ht="15" x14ac:dyDescent="0.2">
      <c r="A5" s="2450" t="s">
        <v>735</v>
      </c>
      <c r="B5" s="2451"/>
      <c r="C5" s="2450" t="s">
        <v>2397</v>
      </c>
      <c r="D5" s="2454"/>
      <c r="E5" s="2454"/>
      <c r="F5" s="2454"/>
      <c r="G5" s="2454"/>
      <c r="H5" s="2454"/>
      <c r="I5" s="2454"/>
      <c r="J5" s="2454"/>
      <c r="K5" s="2454"/>
      <c r="L5" s="2454"/>
      <c r="M5" s="2454"/>
      <c r="N5" s="2454"/>
      <c r="O5" s="2454"/>
      <c r="P5" s="2454"/>
      <c r="Q5" s="2454"/>
      <c r="R5" s="2454"/>
      <c r="S5" s="2454"/>
    </row>
    <row r="6" spans="1:19" ht="15" x14ac:dyDescent="0.2">
      <c r="A6" s="2450" t="s">
        <v>815</v>
      </c>
      <c r="B6" s="2451"/>
      <c r="C6" s="2450" t="s">
        <v>6218</v>
      </c>
      <c r="D6" s="2454"/>
      <c r="E6" s="2454"/>
      <c r="F6" s="2454"/>
      <c r="G6" s="2454"/>
      <c r="H6" s="2454"/>
      <c r="I6" s="2454"/>
      <c r="J6" s="2454"/>
      <c r="K6" s="2454"/>
      <c r="L6" s="2454"/>
      <c r="M6" s="2454"/>
      <c r="N6" s="2454"/>
      <c r="O6" s="2454"/>
      <c r="P6" s="2454"/>
      <c r="Q6" s="2454"/>
      <c r="R6" s="2454"/>
      <c r="S6" s="2454"/>
    </row>
    <row r="10" spans="1:19" ht="15" x14ac:dyDescent="0.25">
      <c r="C10" s="2200" t="s">
        <v>6218</v>
      </c>
      <c r="D10" s="2200"/>
      <c r="E10" s="2200"/>
      <c r="F10" s="2200"/>
      <c r="G10" s="2200"/>
      <c r="H10" s="2200"/>
      <c r="K10" s="11" t="s">
        <v>6217</v>
      </c>
    </row>
    <row r="11" spans="1:19" ht="71.25" customHeight="1" x14ac:dyDescent="0.2">
      <c r="C11" s="601"/>
      <c r="D11" s="2038" t="s">
        <v>6214</v>
      </c>
      <c r="E11" s="2038" t="s">
        <v>6215</v>
      </c>
      <c r="F11" s="2038" t="s">
        <v>6216</v>
      </c>
      <c r="G11" s="2038" t="s">
        <v>2431</v>
      </c>
      <c r="H11" s="1984" t="s">
        <v>6164</v>
      </c>
    </row>
    <row r="12" spans="1:19" ht="12.75" x14ac:dyDescent="0.2">
      <c r="C12" s="552">
        <v>2011</v>
      </c>
      <c r="D12" s="1994">
        <v>57248.92912049585</v>
      </c>
      <c r="E12" s="1994">
        <v>49411.164777160353</v>
      </c>
      <c r="F12" s="1994">
        <v>153181.3629255846</v>
      </c>
      <c r="G12" s="1794">
        <v>37.373299223292157</v>
      </c>
      <c r="H12" s="1794">
        <v>32.256642605513477</v>
      </c>
    </row>
    <row r="13" spans="1:19" ht="12.75" x14ac:dyDescent="0.2">
      <c r="C13" s="552">
        <v>2012</v>
      </c>
      <c r="D13" s="1994">
        <v>58136.057090018447</v>
      </c>
      <c r="E13" s="1994">
        <v>51246.845444023988</v>
      </c>
      <c r="F13" s="1994">
        <v>152442.90470299631</v>
      </c>
      <c r="G13" s="1794">
        <v>38.136282697633327</v>
      </c>
      <c r="H13" s="1794">
        <v>33.617074893625215</v>
      </c>
    </row>
    <row r="14" spans="1:19" ht="12.75" x14ac:dyDescent="0.2">
      <c r="C14" s="552">
        <v>2013</v>
      </c>
      <c r="D14" s="1994">
        <v>58470.859156357888</v>
      </c>
      <c r="E14" s="1994">
        <v>51889.076166079518</v>
      </c>
      <c r="F14" s="1994">
        <v>155257.39764681886</v>
      </c>
      <c r="G14" s="1794">
        <v>37.660594627103059</v>
      </c>
      <c r="H14" s="1794">
        <v>33.42132288222254</v>
      </c>
    </row>
    <row r="15" spans="1:19" ht="12.75" x14ac:dyDescent="0.2">
      <c r="C15" s="552">
        <v>2014</v>
      </c>
      <c r="D15" s="1994">
        <v>58544.579407618039</v>
      </c>
      <c r="E15" s="1994">
        <v>53113.205738259319</v>
      </c>
      <c r="F15" s="1994">
        <v>159834.62132237031</v>
      </c>
      <c r="G15" s="1794">
        <v>36.628221672662228</v>
      </c>
      <c r="H15" s="1794">
        <v>33.230100774684686</v>
      </c>
    </row>
    <row r="16" spans="1:19" ht="12.75" x14ac:dyDescent="0.2">
      <c r="C16" s="552">
        <v>2015</v>
      </c>
      <c r="D16" s="1994">
        <v>63010.619581858031</v>
      </c>
      <c r="E16" s="1994">
        <v>57859.386317532422</v>
      </c>
      <c r="F16" s="1994">
        <v>163242.77524893891</v>
      </c>
      <c r="G16" s="1794">
        <v>38.599331263370942</v>
      </c>
      <c r="H16" s="1794">
        <v>35.443765415834847</v>
      </c>
    </row>
    <row r="17" spans="3:14" ht="12.75" x14ac:dyDescent="0.2">
      <c r="C17" s="553">
        <v>2016</v>
      </c>
      <c r="D17" s="1995">
        <v>62329.221264111635</v>
      </c>
      <c r="E17" s="1995">
        <v>58063.18593626473</v>
      </c>
      <c r="F17" s="1995">
        <v>170084.97831256888</v>
      </c>
      <c r="G17" s="1988">
        <v>36.645929512697975</v>
      </c>
      <c r="H17" s="1988">
        <v>34.13775073631767</v>
      </c>
    </row>
    <row r="18" spans="3:14" ht="11.25" customHeight="1" x14ac:dyDescent="0.2">
      <c r="C18" s="2464" t="s">
        <v>2432</v>
      </c>
      <c r="D18" s="2464"/>
      <c r="E18" s="2464"/>
      <c r="F18" s="2464"/>
      <c r="G18" s="84"/>
      <c r="H18" s="903"/>
    </row>
    <row r="19" spans="3:14" x14ac:dyDescent="0.2">
      <c r="C19" s="2465" t="s">
        <v>5858</v>
      </c>
      <c r="D19" s="2465"/>
      <c r="E19" s="2465"/>
      <c r="F19" s="2465"/>
      <c r="G19" s="903"/>
      <c r="H19" s="903"/>
    </row>
    <row r="22" spans="3:14" x14ac:dyDescent="0.2">
      <c r="K22" s="26" t="s">
        <v>2433</v>
      </c>
    </row>
    <row r="24" spans="3:14" ht="12.75" customHeight="1" x14ac:dyDescent="0.2">
      <c r="C24" s="2270" t="s">
        <v>2434</v>
      </c>
      <c r="D24" s="2270"/>
      <c r="E24" s="2270"/>
      <c r="F24" s="2270"/>
      <c r="G24" s="2270"/>
      <c r="H24" s="2270"/>
      <c r="I24" s="2270"/>
      <c r="J24" s="2270"/>
      <c r="K24" s="2270"/>
      <c r="L24" s="2270"/>
      <c r="M24" s="2270"/>
      <c r="N24" s="2270"/>
    </row>
    <row r="25" spans="3:14" ht="11.25" customHeight="1" x14ac:dyDescent="0.2">
      <c r="C25" s="2461" t="s">
        <v>2435</v>
      </c>
      <c r="D25" s="2461"/>
      <c r="E25" s="2461"/>
      <c r="F25" s="2461"/>
      <c r="G25" s="2461"/>
      <c r="H25" s="2461"/>
      <c r="I25" s="2461"/>
      <c r="J25" s="2461"/>
      <c r="K25" s="2461"/>
      <c r="L25" s="2461"/>
      <c r="M25" s="2461"/>
      <c r="N25" s="2461"/>
    </row>
    <row r="26" spans="3:14" ht="38.25" x14ac:dyDescent="0.2">
      <c r="C26" s="602"/>
      <c r="D26" s="1984" t="s">
        <v>2436</v>
      </c>
      <c r="E26" s="1984" t="s">
        <v>2437</v>
      </c>
      <c r="F26" s="1984" t="s">
        <v>2438</v>
      </c>
      <c r="G26" s="1984" t="s">
        <v>2439</v>
      </c>
      <c r="H26" s="1984" t="s">
        <v>2413</v>
      </c>
      <c r="I26" s="1984" t="s">
        <v>2440</v>
      </c>
      <c r="J26" s="1984" t="s">
        <v>2441</v>
      </c>
      <c r="K26" s="1984" t="s">
        <v>2442</v>
      </c>
      <c r="L26" s="1984" t="s">
        <v>6166</v>
      </c>
      <c r="M26" s="1984" t="s">
        <v>6167</v>
      </c>
      <c r="N26" s="1984" t="s">
        <v>5859</v>
      </c>
    </row>
    <row r="27" spans="3:14" ht="12.75" x14ac:dyDescent="0.2">
      <c r="C27" s="1180">
        <v>2011</v>
      </c>
      <c r="D27" s="1181">
        <v>25684.642800000001</v>
      </c>
      <c r="E27" s="1181">
        <v>4606.3547999999646</v>
      </c>
      <c r="F27" s="1181">
        <v>1492.1064000000001</v>
      </c>
      <c r="G27" s="1181">
        <v>1.726995456</v>
      </c>
      <c r="H27" s="1181">
        <v>7729.4432240000015</v>
      </c>
      <c r="I27" s="1181">
        <v>407.07078000000001</v>
      </c>
      <c r="J27" s="1181">
        <v>4448.7816543468143</v>
      </c>
      <c r="K27" s="1181">
        <v>6.8891540462337666</v>
      </c>
      <c r="L27" s="1181">
        <v>5001.8130344948004</v>
      </c>
      <c r="M27" s="1181">
        <v>12839.577377830294</v>
      </c>
      <c r="N27" s="1181">
        <v>32.335934816531008</v>
      </c>
    </row>
    <row r="28" spans="3:14" ht="12.75" x14ac:dyDescent="0.2">
      <c r="C28" s="552">
        <v>2012</v>
      </c>
      <c r="D28" s="1181">
        <v>26039.519999999997</v>
      </c>
      <c r="E28" s="1181">
        <v>5049.1836000000039</v>
      </c>
      <c r="F28" s="1181">
        <v>1902.1752000000001</v>
      </c>
      <c r="G28" s="1181">
        <v>4.6688017536000004</v>
      </c>
      <c r="H28" s="1181">
        <v>8088.9497682399997</v>
      </c>
      <c r="I28" s="1181">
        <v>461.18795999999998</v>
      </c>
      <c r="J28" s="1181">
        <v>4385.4576688760408</v>
      </c>
      <c r="K28" s="1181">
        <v>7.4448006981818171</v>
      </c>
      <c r="L28" s="1181">
        <v>5272.67182125609</v>
      </c>
      <c r="M28" s="1181">
        <v>12161.883467250547</v>
      </c>
      <c r="N28" s="1181">
        <v>35.585823200074223</v>
      </c>
    </row>
    <row r="29" spans="3:14" ht="12.75" x14ac:dyDescent="0.2">
      <c r="C29" s="552">
        <v>2013</v>
      </c>
      <c r="D29" s="1181">
        <v>24663.759450120007</v>
      </c>
      <c r="E29" s="1181">
        <v>5460.2472628800024</v>
      </c>
      <c r="F29" s="1181">
        <v>1744.4482208279999</v>
      </c>
      <c r="G29" s="1181">
        <v>8.7964515215999999</v>
      </c>
      <c r="H29" s="1181">
        <v>9864.9255283310267</v>
      </c>
      <c r="I29" s="1181">
        <v>461.18795999999998</v>
      </c>
      <c r="J29" s="1181">
        <v>4161.9714302057037</v>
      </c>
      <c r="K29" s="1181">
        <v>7.4448006981818171</v>
      </c>
      <c r="L29" s="1181">
        <v>5478.0040665047418</v>
      </c>
      <c r="M29" s="1181">
        <v>12059.787056783112</v>
      </c>
      <c r="N29" s="1181">
        <v>38.290994990245956</v>
      </c>
    </row>
    <row r="30" spans="3:14" ht="12.75" x14ac:dyDescent="0.2">
      <c r="C30" s="552">
        <v>2014</v>
      </c>
      <c r="D30" s="1181">
        <v>24181.748693136007</v>
      </c>
      <c r="E30" s="1181">
        <v>5537.2884608880049</v>
      </c>
      <c r="F30" s="1181">
        <v>2645.1121706280001</v>
      </c>
      <c r="G30" s="1181">
        <v>8.8762591656000005</v>
      </c>
      <c r="H30" s="1181">
        <v>10318.317110095233</v>
      </c>
      <c r="I30" s="1181">
        <v>371.95800084737891</v>
      </c>
      <c r="J30" s="1181">
        <v>4360.3657109272672</v>
      </c>
      <c r="K30" s="1181">
        <v>7.4448006981818171</v>
      </c>
      <c r="L30" s="1181">
        <v>5635.0885775791357</v>
      </c>
      <c r="M30" s="1181">
        <v>11066.46224693785</v>
      </c>
      <c r="N30" s="1181">
        <v>47.005954294512613</v>
      </c>
    </row>
    <row r="31" spans="3:14" ht="12.75" x14ac:dyDescent="0.2">
      <c r="C31" s="552">
        <v>2015</v>
      </c>
      <c r="D31" s="1181">
        <v>29039.705601768001</v>
      </c>
      <c r="E31" s="1181">
        <v>4952.2641868440041</v>
      </c>
      <c r="F31" s="1181">
        <v>3886.2284322600003</v>
      </c>
      <c r="G31" s="1181">
        <v>9.1217266776000017</v>
      </c>
      <c r="H31" s="1181">
        <v>10072.361579706276</v>
      </c>
      <c r="I31" s="1181">
        <v>371.37069874077775</v>
      </c>
      <c r="J31" s="1181">
        <v>3789.5783558388257</v>
      </c>
      <c r="K31" s="1181">
        <v>7.4448006981818171</v>
      </c>
      <c r="L31" s="1181">
        <v>5674.4627310223632</v>
      </c>
      <c r="M31" s="1181">
        <v>10825.695995347976</v>
      </c>
      <c r="N31" s="1181">
        <v>56.848203976380823</v>
      </c>
    </row>
    <row r="32" spans="3:14" ht="12.75" x14ac:dyDescent="0.2">
      <c r="C32" s="553">
        <v>2016</v>
      </c>
      <c r="D32" s="1181">
        <v>28893.403728863999</v>
      </c>
      <c r="E32" s="1181">
        <v>4822.2536982480087</v>
      </c>
      <c r="F32" s="1181">
        <v>4130.2485782640006</v>
      </c>
      <c r="G32" s="1181">
        <v>8.6884703856000023</v>
      </c>
      <c r="H32" s="1181">
        <v>10072.361579706276</v>
      </c>
      <c r="I32" s="1181">
        <v>437.14853468010375</v>
      </c>
      <c r="J32" s="1181">
        <v>3742.2035784417635</v>
      </c>
      <c r="K32" s="1181">
        <v>7.4448006981818171</v>
      </c>
      <c r="L32" s="1795">
        <v>5904.8534689832632</v>
      </c>
      <c r="M32" s="1795">
        <v>10170.888796830171</v>
      </c>
      <c r="N32" s="1795">
        <v>44.579497993537579</v>
      </c>
    </row>
    <row r="33" spans="3:14" ht="11.25" customHeight="1" x14ac:dyDescent="0.2">
      <c r="C33" s="2463" t="s">
        <v>2432</v>
      </c>
      <c r="D33" s="2463"/>
      <c r="E33" s="2463"/>
      <c r="F33" s="2463"/>
      <c r="G33" s="2463"/>
      <c r="H33" s="2463"/>
      <c r="I33" s="2463"/>
      <c r="J33" s="2463"/>
      <c r="K33" s="2463"/>
      <c r="L33" s="2464"/>
      <c r="M33" s="903"/>
      <c r="N33" s="903"/>
    </row>
    <row r="34" spans="3:14" x14ac:dyDescent="0.2">
      <c r="C34" s="2462" t="s">
        <v>5858</v>
      </c>
      <c r="D34" s="2462"/>
      <c r="E34" s="2462"/>
      <c r="F34" s="2462"/>
      <c r="G34" s="2462"/>
      <c r="H34" s="2462"/>
      <c r="I34" s="2462"/>
      <c r="J34" s="2462"/>
      <c r="K34" s="2462"/>
      <c r="L34" s="2462"/>
      <c r="M34" s="903"/>
      <c r="N34" s="903"/>
    </row>
  </sheetData>
  <mergeCells count="16">
    <mergeCell ref="C1:D1"/>
    <mergeCell ref="A3:B3"/>
    <mergeCell ref="C3:S3"/>
    <mergeCell ref="A4:B4"/>
    <mergeCell ref="C4:S4"/>
    <mergeCell ref="C24:N24"/>
    <mergeCell ref="C25:N25"/>
    <mergeCell ref="C10:H10"/>
    <mergeCell ref="C34:L34"/>
    <mergeCell ref="A5:B5"/>
    <mergeCell ref="C5:S5"/>
    <mergeCell ref="C33:L33"/>
    <mergeCell ref="A6:B6"/>
    <mergeCell ref="C6:S6"/>
    <mergeCell ref="C18:F18"/>
    <mergeCell ref="C19:F19"/>
  </mergeCells>
  <hyperlinks>
    <hyperlink ref="A1" location="'ODS 7.'!A1" display="REGRESAR"/>
    <hyperlink ref="C1:D1" location="'Metadato 7.2.1 BCCR'!A1" display="VER METADATO"/>
  </hyperlinks>
  <pageMargins left="0.7" right="0.7" top="0.75" bottom="0.75" header="0.3" footer="0.3"/>
  <pageSetup orientation="portrait" r:id="rId1"/>
  <drawing r:id="rId2"/>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3">
    <tabColor theme="1" tint="0.499984740745262"/>
  </sheetPr>
  <dimension ref="A1:F4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8" width="11.42578125" style="45"/>
    <col min="9" max="9" width="8" style="45" customWidth="1"/>
    <col min="10" max="12" width="11.42578125" style="45"/>
    <col min="13" max="13" width="13.42578125" style="45" customWidth="1"/>
    <col min="14"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16.5" customHeight="1" x14ac:dyDescent="0.25">
      <c r="A4" s="48"/>
      <c r="B4" s="2082" t="s">
        <v>856</v>
      </c>
      <c r="C4" s="2082"/>
      <c r="D4" s="910" t="s">
        <v>37</v>
      </c>
    </row>
    <row r="5" spans="1:6" ht="30" x14ac:dyDescent="0.25">
      <c r="B5" s="2082" t="s">
        <v>769</v>
      </c>
      <c r="C5" s="2082"/>
      <c r="D5" s="910" t="s">
        <v>198</v>
      </c>
    </row>
    <row r="6" spans="1:6" ht="15" x14ac:dyDescent="0.25">
      <c r="B6" s="2082" t="s">
        <v>770</v>
      </c>
      <c r="C6" s="2082"/>
      <c r="D6" s="911" t="s">
        <v>310</v>
      </c>
    </row>
    <row r="7" spans="1:6" ht="15" customHeight="1" x14ac:dyDescent="0.25">
      <c r="B7" s="2083" t="s">
        <v>771</v>
      </c>
      <c r="C7" s="2083"/>
      <c r="D7" s="912" t="s">
        <v>311</v>
      </c>
    </row>
    <row r="8" spans="1:6" ht="15" x14ac:dyDescent="0.25">
      <c r="B8" s="2083" t="s">
        <v>4617</v>
      </c>
      <c r="C8" s="2083"/>
      <c r="D8" s="1285" t="s">
        <v>4710</v>
      </c>
    </row>
    <row r="9" spans="1:6" ht="23.25" customHeight="1" x14ac:dyDescent="0.25">
      <c r="B9" s="913"/>
      <c r="C9" s="913"/>
      <c r="D9" s="913"/>
    </row>
    <row r="10" spans="1:6" s="246" customFormat="1" ht="20.25" customHeight="1" x14ac:dyDescent="0.25">
      <c r="B10" s="2081" t="s">
        <v>772</v>
      </c>
      <c r="C10" s="2081"/>
      <c r="D10" s="2081"/>
    </row>
    <row r="11" spans="1:6" ht="19.5" customHeight="1" x14ac:dyDescent="0.25">
      <c r="A11" s="600"/>
      <c r="B11" s="2093" t="s">
        <v>773</v>
      </c>
      <c r="C11" s="2094"/>
      <c r="D11" s="1957" t="s">
        <v>841</v>
      </c>
    </row>
    <row r="12" spans="1:6" ht="15" customHeight="1" x14ac:dyDescent="0.25">
      <c r="B12" s="2095" t="s">
        <v>775</v>
      </c>
      <c r="C12" s="2095"/>
      <c r="D12" s="1958" t="s">
        <v>3985</v>
      </c>
    </row>
    <row r="13" spans="1:6" ht="15" x14ac:dyDescent="0.25">
      <c r="B13" s="2082" t="s">
        <v>776</v>
      </c>
      <c r="C13" s="2082"/>
      <c r="D13" s="1959" t="s">
        <v>2375</v>
      </c>
    </row>
    <row r="14" spans="1:6" ht="15" x14ac:dyDescent="0.25">
      <c r="B14" s="2082" t="s">
        <v>777</v>
      </c>
      <c r="C14" s="2096"/>
      <c r="D14" s="1959" t="s">
        <v>3976</v>
      </c>
    </row>
    <row r="15" spans="1:6" ht="268.5" customHeight="1" x14ac:dyDescent="0.25">
      <c r="B15" s="2082" t="s">
        <v>778</v>
      </c>
      <c r="C15" s="2082"/>
      <c r="D15" s="436" t="s">
        <v>6165</v>
      </c>
    </row>
    <row r="16" spans="1:6" ht="270" x14ac:dyDescent="0.25">
      <c r="B16" s="2082" t="s">
        <v>779</v>
      </c>
      <c r="C16" s="2082"/>
      <c r="D16" s="436" t="s">
        <v>3986</v>
      </c>
    </row>
    <row r="17" spans="2:4" ht="30" x14ac:dyDescent="0.25">
      <c r="B17" s="2082" t="s">
        <v>780</v>
      </c>
      <c r="C17" s="2082"/>
      <c r="D17" s="436" t="s">
        <v>3987</v>
      </c>
    </row>
    <row r="18" spans="2:4" ht="30" customHeight="1" x14ac:dyDescent="0.25">
      <c r="B18" s="2083" t="s">
        <v>782</v>
      </c>
      <c r="C18" s="2083"/>
      <c r="D18" s="1957" t="s">
        <v>3988</v>
      </c>
    </row>
    <row r="19" spans="2:4" ht="30" x14ac:dyDescent="0.25">
      <c r="B19" s="2084" t="s">
        <v>783</v>
      </c>
      <c r="C19" s="2085"/>
      <c r="D19" s="1964" t="s">
        <v>3989</v>
      </c>
    </row>
    <row r="20" spans="2:4" ht="15" x14ac:dyDescent="0.25">
      <c r="B20" s="2082" t="s">
        <v>784</v>
      </c>
      <c r="C20" s="2082"/>
      <c r="D20" s="1960" t="s">
        <v>785</v>
      </c>
    </row>
    <row r="21" spans="2:4" ht="15" x14ac:dyDescent="0.25">
      <c r="B21" s="2466" t="s">
        <v>786</v>
      </c>
      <c r="C21" s="1962" t="s">
        <v>787</v>
      </c>
      <c r="D21" s="1957" t="s">
        <v>2762</v>
      </c>
    </row>
    <row r="22" spans="2:4" ht="18" customHeight="1" x14ac:dyDescent="0.25">
      <c r="B22" s="2467"/>
      <c r="C22" s="1985" t="s">
        <v>789</v>
      </c>
      <c r="D22" s="1964" t="s">
        <v>2762</v>
      </c>
    </row>
    <row r="23" spans="2:4" ht="15" x14ac:dyDescent="0.25">
      <c r="B23" s="2088" t="s">
        <v>791</v>
      </c>
      <c r="C23" s="2088"/>
      <c r="D23" s="1957" t="s">
        <v>792</v>
      </c>
    </row>
    <row r="24" spans="2:4" ht="30" x14ac:dyDescent="0.25">
      <c r="B24" s="2088" t="s">
        <v>793</v>
      </c>
      <c r="C24" s="2088"/>
      <c r="D24" s="1965" t="s">
        <v>3990</v>
      </c>
    </row>
    <row r="25" spans="2:4" ht="15" customHeight="1" x14ac:dyDescent="0.25">
      <c r="B25" s="2082" t="s">
        <v>795</v>
      </c>
      <c r="C25" s="2082"/>
      <c r="D25" s="1961" t="s">
        <v>28</v>
      </c>
    </row>
    <row r="26" spans="2:4" ht="15" customHeight="1" x14ac:dyDescent="0.25">
      <c r="B26" s="2083" t="s">
        <v>797</v>
      </c>
      <c r="C26" s="2083"/>
      <c r="D26" s="1965" t="s">
        <v>3991</v>
      </c>
    </row>
    <row r="27" spans="2:4" ht="15" x14ac:dyDescent="0.25">
      <c r="B27" s="2089" t="s">
        <v>799</v>
      </c>
      <c r="C27" s="2090"/>
      <c r="D27" s="1957"/>
    </row>
    <row r="28" spans="2:4" ht="150" x14ac:dyDescent="0.25">
      <c r="B28" s="1986" t="s">
        <v>800</v>
      </c>
      <c r="C28" s="1987"/>
      <c r="D28" s="1957" t="s">
        <v>3992</v>
      </c>
    </row>
    <row r="29" spans="2:4" ht="15" x14ac:dyDescent="0.25">
      <c r="B29" s="2091" t="s">
        <v>801</v>
      </c>
      <c r="C29" s="2092"/>
      <c r="D29" s="1968"/>
    </row>
    <row r="30" spans="2:4" ht="23.25" customHeight="1" x14ac:dyDescent="0.25">
      <c r="B30" s="1969"/>
      <c r="C30" s="1969"/>
      <c r="D30" s="1970"/>
    </row>
    <row r="31" spans="2:4" ht="15.75" thickBot="1" x14ac:dyDescent="0.3">
      <c r="B31" s="2081" t="s">
        <v>802</v>
      </c>
      <c r="C31" s="2081"/>
      <c r="D31" s="2081"/>
    </row>
    <row r="32" spans="2:4" ht="15" x14ac:dyDescent="0.25">
      <c r="B32" s="2403" t="s">
        <v>803</v>
      </c>
      <c r="C32" s="2404"/>
      <c r="D32" s="937" t="s">
        <v>2764</v>
      </c>
    </row>
    <row r="33" spans="2:4" ht="15" x14ac:dyDescent="0.25">
      <c r="B33" s="2405" t="s">
        <v>805</v>
      </c>
      <c r="C33" s="2080"/>
      <c r="D33" s="938" t="s">
        <v>2765</v>
      </c>
    </row>
    <row r="34" spans="2:4" ht="15" x14ac:dyDescent="0.25">
      <c r="B34" s="2405" t="s">
        <v>807</v>
      </c>
      <c r="C34" s="2080"/>
      <c r="D34" s="938" t="s">
        <v>1978</v>
      </c>
    </row>
    <row r="35" spans="2:4" ht="15" x14ac:dyDescent="0.25">
      <c r="B35" s="2405" t="s">
        <v>809</v>
      </c>
      <c r="C35" s="2080"/>
      <c r="D35" s="938" t="s">
        <v>3977</v>
      </c>
    </row>
    <row r="36" spans="2:4" ht="15.75" thickBot="1" x14ac:dyDescent="0.3">
      <c r="B36" s="2406" t="s">
        <v>811</v>
      </c>
      <c r="C36" s="2407"/>
      <c r="D36" s="939" t="s">
        <v>2767</v>
      </c>
    </row>
    <row r="37" spans="2:4" ht="15" x14ac:dyDescent="0.25">
      <c r="B37" s="2403" t="s">
        <v>803</v>
      </c>
      <c r="C37" s="2404"/>
      <c r="D37" s="937" t="s">
        <v>2768</v>
      </c>
    </row>
    <row r="38" spans="2:4" ht="15" x14ac:dyDescent="0.25">
      <c r="B38" s="2405" t="s">
        <v>805</v>
      </c>
      <c r="C38" s="2080"/>
      <c r="D38" s="938" t="s">
        <v>2769</v>
      </c>
    </row>
    <row r="39" spans="2:4" ht="15" x14ac:dyDescent="0.25">
      <c r="B39" s="2405" t="s">
        <v>807</v>
      </c>
      <c r="C39" s="2080"/>
      <c r="D39" s="938" t="s">
        <v>1978</v>
      </c>
    </row>
    <row r="40" spans="2:4" ht="15" x14ac:dyDescent="0.25">
      <c r="B40" s="2405" t="s">
        <v>809</v>
      </c>
      <c r="C40" s="2080"/>
      <c r="D40" s="938" t="s">
        <v>2770</v>
      </c>
    </row>
    <row r="41" spans="2:4" ht="15.75" thickBot="1" x14ac:dyDescent="0.3">
      <c r="B41" s="2406" t="s">
        <v>811</v>
      </c>
      <c r="C41" s="2407"/>
      <c r="D41" s="939" t="s">
        <v>3978</v>
      </c>
    </row>
    <row r="42" spans="2:4" ht="15" x14ac:dyDescent="0.25">
      <c r="B42" s="2403" t="s">
        <v>803</v>
      </c>
      <c r="C42" s="2404"/>
      <c r="D42" s="937" t="s">
        <v>3993</v>
      </c>
    </row>
    <row r="43" spans="2:4" ht="15" x14ac:dyDescent="0.25">
      <c r="B43" s="2405" t="s">
        <v>805</v>
      </c>
      <c r="C43" s="2080"/>
      <c r="D43" s="938" t="s">
        <v>2769</v>
      </c>
    </row>
    <row r="44" spans="2:4" ht="15" x14ac:dyDescent="0.25">
      <c r="B44" s="2405" t="s">
        <v>807</v>
      </c>
      <c r="C44" s="2080"/>
      <c r="D44" s="938" t="s">
        <v>1978</v>
      </c>
    </row>
    <row r="45" spans="2:4" ht="15" x14ac:dyDescent="0.25">
      <c r="B45" s="2405" t="s">
        <v>809</v>
      </c>
      <c r="C45" s="2080"/>
      <c r="D45" s="938" t="s">
        <v>2771</v>
      </c>
    </row>
    <row r="46" spans="2:4" ht="15.75" thickBot="1" x14ac:dyDescent="0.3">
      <c r="B46" s="2406" t="s">
        <v>811</v>
      </c>
      <c r="C46" s="2407"/>
      <c r="D46" s="939" t="s">
        <v>2772</v>
      </c>
    </row>
  </sheetData>
  <mergeCells count="40">
    <mergeCell ref="B44:C44"/>
    <mergeCell ref="B45:C45"/>
    <mergeCell ref="B46:C46"/>
    <mergeCell ref="B39:C39"/>
    <mergeCell ref="B40:C40"/>
    <mergeCell ref="B41:C41"/>
    <mergeCell ref="B42:C42"/>
    <mergeCell ref="B43:C43"/>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7:C37"/>
    <mergeCell ref="B38:C38"/>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7.2.1 BCCR'!A1" display="REGRESAR"/>
    <hyperlink ref="D8" r:id="rId1"/>
    <hyperlink ref="D41" r:id="rId2"/>
    <hyperlink ref="D46" r:id="rId3"/>
    <hyperlink ref="D36" r:id="rId4"/>
  </hyperlinks>
  <pageMargins left="0.7" right="0.7" top="0.75" bottom="0.75" header="0.3" footer="0.3"/>
  <pageSetup orientation="portrait" r:id="rId5"/>
  <drawing r:id="rId6"/>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4"/>
  <dimension ref="A1:S61"/>
  <sheetViews>
    <sheetView showGridLines="0" zoomScaleNormal="100" workbookViewId="0">
      <pane ySplit="1" topLeftCell="A11" activePane="bottomLeft" state="frozen"/>
      <selection pane="bottomLeft" activeCell="B11" sqref="B11"/>
    </sheetView>
  </sheetViews>
  <sheetFormatPr baseColWidth="10" defaultColWidth="11.42578125" defaultRowHeight="11.25" x14ac:dyDescent="0.2"/>
  <cols>
    <col min="1" max="2" width="15.42578125" style="26" customWidth="1"/>
    <col min="3" max="3" width="9.85546875" style="26" customWidth="1"/>
    <col min="4" max="4" width="9.7109375" style="26" customWidth="1"/>
    <col min="5" max="7" width="11.42578125" style="26"/>
    <col min="8" max="8" width="11.42578125" style="903"/>
    <col min="9" max="16384" width="11.42578125" style="26"/>
  </cols>
  <sheetData>
    <row r="1" spans="1:19" ht="15" x14ac:dyDescent="0.25">
      <c r="A1" s="25" t="s">
        <v>730</v>
      </c>
      <c r="C1" s="2077" t="s">
        <v>830</v>
      </c>
      <c r="D1" s="2077"/>
    </row>
    <row r="3" spans="1:19" ht="12.75" x14ac:dyDescent="0.2">
      <c r="A3" s="2450" t="s">
        <v>732</v>
      </c>
      <c r="B3" s="2453"/>
      <c r="C3" s="2450" t="s">
        <v>2368</v>
      </c>
      <c r="D3" s="2454"/>
      <c r="E3" s="2454"/>
      <c r="F3" s="2454"/>
      <c r="G3" s="2454"/>
      <c r="H3" s="2454"/>
      <c r="I3" s="2454"/>
      <c r="J3" s="2454"/>
      <c r="K3" s="2454"/>
      <c r="L3" s="2454"/>
      <c r="M3" s="2454"/>
      <c r="N3" s="2454"/>
      <c r="O3" s="2454"/>
      <c r="P3" s="2454"/>
      <c r="Q3" s="2454"/>
      <c r="R3" s="2454"/>
      <c r="S3" s="2454"/>
    </row>
    <row r="4" spans="1:19" ht="15" x14ac:dyDescent="0.2">
      <c r="A4" s="2450" t="s">
        <v>733</v>
      </c>
      <c r="B4" s="2451"/>
      <c r="C4" s="2450" t="s">
        <v>2443</v>
      </c>
      <c r="D4" s="2454"/>
      <c r="E4" s="2454"/>
      <c r="F4" s="2454"/>
      <c r="G4" s="2454"/>
      <c r="H4" s="2454"/>
      <c r="I4" s="2454"/>
      <c r="J4" s="2454"/>
      <c r="K4" s="2454"/>
      <c r="L4" s="2454"/>
      <c r="M4" s="2454"/>
      <c r="N4" s="2454"/>
      <c r="O4" s="2454"/>
      <c r="P4" s="2454"/>
      <c r="Q4" s="2454"/>
      <c r="R4" s="2454"/>
      <c r="S4" s="2454"/>
    </row>
    <row r="5" spans="1:19" ht="15" x14ac:dyDescent="0.2">
      <c r="A5" s="2450" t="s">
        <v>735</v>
      </c>
      <c r="B5" s="2451"/>
      <c r="C5" s="2450" t="s">
        <v>2444</v>
      </c>
      <c r="D5" s="2454"/>
      <c r="E5" s="2454"/>
      <c r="F5" s="2454"/>
      <c r="G5" s="2454"/>
      <c r="H5" s="2454"/>
      <c r="I5" s="2454"/>
      <c r="J5" s="2454"/>
      <c r="K5" s="2454"/>
      <c r="L5" s="2454"/>
      <c r="M5" s="2454"/>
      <c r="N5" s="2454"/>
      <c r="O5" s="2454"/>
      <c r="P5" s="2454"/>
      <c r="Q5" s="2454"/>
      <c r="R5" s="2454"/>
      <c r="S5" s="2454"/>
    </row>
    <row r="6" spans="1:19" ht="15" x14ac:dyDescent="0.2">
      <c r="A6" s="2450" t="s">
        <v>815</v>
      </c>
      <c r="B6" s="2451"/>
      <c r="C6" s="2450" t="s">
        <v>2445</v>
      </c>
      <c r="D6" s="2454"/>
      <c r="E6" s="2454"/>
      <c r="F6" s="2454"/>
      <c r="G6" s="2454"/>
      <c r="H6" s="2454"/>
      <c r="I6" s="2454"/>
      <c r="J6" s="2454"/>
      <c r="K6" s="2454"/>
      <c r="L6" s="2454"/>
      <c r="M6" s="2454"/>
      <c r="N6" s="2454"/>
      <c r="O6" s="2454"/>
      <c r="P6" s="2454"/>
      <c r="Q6" s="2454"/>
      <c r="R6" s="2454"/>
      <c r="S6" s="2454"/>
    </row>
    <row r="9" spans="1:19" ht="15" x14ac:dyDescent="0.2">
      <c r="C9" s="2334" t="s">
        <v>2445</v>
      </c>
      <c r="D9" s="2334"/>
      <c r="E9" s="2334"/>
      <c r="F9" s="2334"/>
      <c r="K9" s="109" t="s">
        <v>4368</v>
      </c>
    </row>
    <row r="10" spans="1:19" ht="38.25" x14ac:dyDescent="0.2">
      <c r="A10" s="262"/>
      <c r="C10" s="603" t="s">
        <v>867</v>
      </c>
      <c r="D10" s="604" t="s">
        <v>2446</v>
      </c>
      <c r="E10" s="604" t="s">
        <v>2447</v>
      </c>
      <c r="F10" s="604" t="s">
        <v>2448</v>
      </c>
    </row>
    <row r="11" spans="1:19" ht="12.75" customHeight="1" x14ac:dyDescent="0.2">
      <c r="A11" s="263"/>
      <c r="C11" s="1182">
        <v>1997</v>
      </c>
      <c r="D11" s="1183">
        <f>E11/F11</f>
        <v>7.8075387729373058E-2</v>
      </c>
      <c r="E11" s="1184">
        <v>93055.222586018092</v>
      </c>
      <c r="F11" s="1184">
        <v>1191863.7267427801</v>
      </c>
      <c r="H11" s="2460" t="s">
        <v>4830</v>
      </c>
      <c r="I11" s="2460"/>
    </row>
    <row r="12" spans="1:19" ht="12.75" customHeight="1" x14ac:dyDescent="0.2">
      <c r="A12" s="263"/>
      <c r="C12" s="1182">
        <v>1998</v>
      </c>
      <c r="D12" s="1183">
        <f t="shared" ref="D12:D31" si="0">E12/F12</f>
        <v>7.8532056387168578E-2</v>
      </c>
      <c r="E12" s="1184">
        <v>101459.85226234442</v>
      </c>
      <c r="F12" s="1184">
        <v>1291954.60974739</v>
      </c>
      <c r="H12" s="2460"/>
      <c r="I12" s="2460"/>
    </row>
    <row r="13" spans="1:19" ht="12.75" customHeight="1" x14ac:dyDescent="0.2">
      <c r="A13" s="262"/>
      <c r="C13" s="1182">
        <v>1999</v>
      </c>
      <c r="D13" s="1183">
        <f t="shared" si="0"/>
        <v>7.6573256973662976E-2</v>
      </c>
      <c r="E13" s="1184">
        <v>107063.31662394578</v>
      </c>
      <c r="F13" s="1184">
        <v>1398181.5695885799</v>
      </c>
      <c r="H13" s="2460"/>
      <c r="I13" s="2460"/>
    </row>
    <row r="14" spans="1:19" ht="12.75" x14ac:dyDescent="0.2">
      <c r="A14" s="262"/>
      <c r="C14" s="1182">
        <v>2000</v>
      </c>
      <c r="D14" s="1183">
        <f t="shared" si="0"/>
        <v>7.6391227845064663E-2</v>
      </c>
      <c r="E14" s="1184">
        <v>108732.25289000422</v>
      </c>
      <c r="F14" s="1184">
        <v>1423360.4558697899</v>
      </c>
      <c r="H14" s="2460"/>
      <c r="I14" s="2460"/>
    </row>
    <row r="15" spans="1:19" ht="12.75" x14ac:dyDescent="0.2">
      <c r="A15" s="262"/>
      <c r="C15" s="1182">
        <v>2001</v>
      </c>
      <c r="D15" s="1183">
        <f t="shared" si="0"/>
        <v>7.734343881712738E-2</v>
      </c>
      <c r="E15" s="1184">
        <v>111272.57806675156</v>
      </c>
      <c r="F15" s="1184">
        <v>1438681.54517731</v>
      </c>
    </row>
    <row r="16" spans="1:19" ht="12.75" x14ac:dyDescent="0.2">
      <c r="A16" s="262"/>
      <c r="C16" s="1182">
        <v>2002</v>
      </c>
      <c r="D16" s="1183">
        <f t="shared" si="0"/>
        <v>7.7910384070602398E-2</v>
      </c>
      <c r="E16" s="1184">
        <v>115341.23605352253</v>
      </c>
      <c r="F16" s="1184">
        <v>1480434.6998084399</v>
      </c>
    </row>
    <row r="17" spans="3:11" ht="12.75" x14ac:dyDescent="0.2">
      <c r="C17" s="1182">
        <v>2003</v>
      </c>
      <c r="D17" s="1183">
        <f t="shared" si="0"/>
        <v>7.6964573916689955E-2</v>
      </c>
      <c r="E17" s="1184">
        <v>121238.39042951258</v>
      </c>
      <c r="F17" s="1184">
        <v>1575249.29015714</v>
      </c>
    </row>
    <row r="18" spans="3:11" ht="12.75" x14ac:dyDescent="0.2">
      <c r="C18" s="1182">
        <v>2004</v>
      </c>
      <c r="D18" s="1183">
        <f t="shared" si="0"/>
        <v>7.7549240097626079E-2</v>
      </c>
      <c r="E18" s="1184">
        <v>127362.71182457119</v>
      </c>
      <c r="F18" s="1184">
        <v>1642346.35522199</v>
      </c>
    </row>
    <row r="19" spans="3:11" ht="12.75" x14ac:dyDescent="0.2">
      <c r="C19" s="1182">
        <v>2005</v>
      </c>
      <c r="D19" s="1183">
        <f t="shared" si="0"/>
        <v>7.6029692999241838E-2</v>
      </c>
      <c r="E19" s="1184">
        <v>132217.23584934071</v>
      </c>
      <c r="F19" s="1184">
        <v>1739021.04077494</v>
      </c>
    </row>
    <row r="20" spans="3:11" ht="12.75" x14ac:dyDescent="0.2">
      <c r="C20" s="1182">
        <v>2006</v>
      </c>
      <c r="D20" s="1183">
        <f t="shared" si="0"/>
        <v>7.4346431270056051E-2</v>
      </c>
      <c r="E20" s="1184">
        <v>140641.20137542998</v>
      </c>
      <c r="F20" s="1184">
        <v>1891700.7712793199</v>
      </c>
    </row>
    <row r="21" spans="3:11" ht="12.75" x14ac:dyDescent="0.2">
      <c r="C21" s="1182">
        <v>2007</v>
      </c>
      <c r="D21" s="1183">
        <f t="shared" si="0"/>
        <v>7.3373433185637993E-2</v>
      </c>
      <c r="E21" s="1184">
        <v>149814.88156141882</v>
      </c>
      <c r="F21" s="1184">
        <v>2041813.706364</v>
      </c>
    </row>
    <row r="22" spans="3:11" ht="12.75" x14ac:dyDescent="0.2">
      <c r="C22" s="1182">
        <v>2008</v>
      </c>
      <c r="D22" s="1183">
        <f>E22/F22</f>
        <v>7.1485307351062927E-2</v>
      </c>
      <c r="E22" s="1184">
        <v>149946.75051175663</v>
      </c>
      <c r="F22" s="1184">
        <v>2097588.3865948999</v>
      </c>
    </row>
    <row r="23" spans="3:11" ht="12.75" x14ac:dyDescent="0.2">
      <c r="C23" s="1182">
        <v>2009</v>
      </c>
      <c r="D23" s="1183">
        <f t="shared" si="0"/>
        <v>7.0666759235111634E-2</v>
      </c>
      <c r="E23" s="1184">
        <v>146724.16831483555</v>
      </c>
      <c r="F23" s="1184">
        <v>2076282.6808949499</v>
      </c>
    </row>
    <row r="24" spans="3:11" ht="12.75" x14ac:dyDescent="0.2">
      <c r="C24" s="1182">
        <v>2010</v>
      </c>
      <c r="D24" s="1183">
        <f t="shared" si="0"/>
        <v>6.8428058865277239E-2</v>
      </c>
      <c r="E24" s="1184">
        <v>149114.89458773949</v>
      </c>
      <c r="F24" s="1184">
        <v>2179148.3941013198</v>
      </c>
    </row>
    <row r="25" spans="3:11" ht="12.75" x14ac:dyDescent="0.2">
      <c r="C25" s="1182">
        <v>2011</v>
      </c>
      <c r="D25" s="1183">
        <f t="shared" si="0"/>
        <v>6.5415485976925605E-2</v>
      </c>
      <c r="E25" s="1184">
        <v>148979.37290543673</v>
      </c>
      <c r="F25" s="1184">
        <v>2277432.79256516</v>
      </c>
    </row>
    <row r="26" spans="3:11" ht="12.75" x14ac:dyDescent="0.2">
      <c r="C26" s="1182">
        <v>2012</v>
      </c>
      <c r="D26" s="1183">
        <f t="shared" si="0"/>
        <v>6.3383077895667106E-2</v>
      </c>
      <c r="E26" s="1184">
        <v>151821.07694101124</v>
      </c>
      <c r="F26" s="1184">
        <v>2395293.5386148202</v>
      </c>
    </row>
    <row r="27" spans="3:11" ht="12.75" x14ac:dyDescent="0.2">
      <c r="C27" s="1182">
        <v>2013</v>
      </c>
      <c r="D27" s="1183">
        <f t="shared" si="0"/>
        <v>6.2011900445535173E-2</v>
      </c>
      <c r="E27" s="1184">
        <v>153642.31344891168</v>
      </c>
      <c r="F27" s="1184">
        <v>2477626.2676202799</v>
      </c>
      <c r="K27" s="618" t="s">
        <v>4532</v>
      </c>
    </row>
    <row r="28" spans="3:11" ht="12.75" x14ac:dyDescent="0.2">
      <c r="C28" s="1182">
        <v>2014</v>
      </c>
      <c r="D28" s="1183">
        <f t="shared" si="0"/>
        <v>6.0583023488463991E-2</v>
      </c>
      <c r="E28" s="1184">
        <v>155359.1980612106</v>
      </c>
      <c r="F28" s="1184">
        <v>2564401.52893316</v>
      </c>
    </row>
    <row r="29" spans="3:11" ht="12.75" x14ac:dyDescent="0.2">
      <c r="C29" s="1182">
        <v>2015</v>
      </c>
      <c r="D29" s="1183">
        <f t="shared" si="0"/>
        <v>6.097421310080068E-2</v>
      </c>
      <c r="E29" s="1184">
        <v>160797.01879965491</v>
      </c>
      <c r="F29" s="1184">
        <v>2637131.5121989399</v>
      </c>
    </row>
    <row r="30" spans="3:11" ht="12.75" customHeight="1" x14ac:dyDescent="0.2">
      <c r="C30" s="1182">
        <v>2016</v>
      </c>
      <c r="D30" s="1183">
        <f t="shared" si="0"/>
        <v>6.1520663613473213E-2</v>
      </c>
      <c r="E30" s="1184">
        <v>168975.03529842649</v>
      </c>
      <c r="F30" s="1184">
        <v>2746638.6962285698</v>
      </c>
    </row>
    <row r="31" spans="3:11" ht="12.75" x14ac:dyDescent="0.2">
      <c r="C31" s="1182">
        <v>2017</v>
      </c>
      <c r="D31" s="1183">
        <f t="shared" si="0"/>
        <v>5.955639791936209E-2</v>
      </c>
      <c r="E31" s="1184">
        <v>170976.41181231887</v>
      </c>
      <c r="F31" s="1184">
        <v>2870831.9808699102</v>
      </c>
    </row>
    <row r="32" spans="3:11" ht="12.75" x14ac:dyDescent="0.2">
      <c r="C32" s="1185">
        <v>2018</v>
      </c>
      <c r="D32" s="1186" t="s">
        <v>5828</v>
      </c>
      <c r="E32" s="1187"/>
      <c r="F32" s="1187"/>
    </row>
    <row r="33" spans="3:6" ht="12.75" x14ac:dyDescent="0.2">
      <c r="C33" s="1781" t="s">
        <v>4367</v>
      </c>
      <c r="D33" s="1782"/>
      <c r="E33" s="1782"/>
      <c r="F33" s="1782"/>
    </row>
    <row r="34" spans="3:6" x14ac:dyDescent="0.2">
      <c r="C34" s="903" t="s">
        <v>5829</v>
      </c>
      <c r="D34" s="903"/>
      <c r="E34" s="903"/>
      <c r="F34" s="903"/>
    </row>
    <row r="37" spans="3:6" ht="12.75" x14ac:dyDescent="0.2">
      <c r="C37" s="2468" t="s">
        <v>5830</v>
      </c>
      <c r="D37" s="2468"/>
      <c r="E37" s="2468"/>
      <c r="F37" s="2468"/>
    </row>
    <row r="38" spans="3:6" ht="102" x14ac:dyDescent="0.2">
      <c r="C38" s="603" t="s">
        <v>867</v>
      </c>
      <c r="D38" s="604" t="s">
        <v>5831</v>
      </c>
      <c r="E38" s="604" t="s">
        <v>2447</v>
      </c>
      <c r="F38" s="604" t="s">
        <v>5832</v>
      </c>
    </row>
    <row r="39" spans="3:6" ht="12.75" x14ac:dyDescent="0.2">
      <c r="C39" s="1182">
        <v>1997</v>
      </c>
      <c r="D39" s="230">
        <v>7.6561913140840669</v>
      </c>
      <c r="E39" s="1184">
        <v>93055.222586018092</v>
      </c>
      <c r="F39" s="1184">
        <v>12154244.6849306</v>
      </c>
    </row>
    <row r="40" spans="3:6" ht="12.75" x14ac:dyDescent="0.2">
      <c r="C40" s="1182">
        <v>1998</v>
      </c>
      <c r="D40" s="230">
        <v>7.8043718292750244</v>
      </c>
      <c r="E40" s="1184">
        <v>101459.85226234442</v>
      </c>
      <c r="F40" s="1184">
        <v>13000386.7680622</v>
      </c>
    </row>
    <row r="41" spans="3:6" ht="12.75" x14ac:dyDescent="0.2">
      <c r="C41" s="1182">
        <v>1999</v>
      </c>
      <c r="D41" s="230">
        <v>7.9229642316056923</v>
      </c>
      <c r="E41" s="1184">
        <v>107063.31662394578</v>
      </c>
      <c r="F41" s="1184">
        <v>13513037.986067999</v>
      </c>
    </row>
    <row r="42" spans="3:6" ht="12.75" x14ac:dyDescent="0.2">
      <c r="C42" s="1182">
        <v>2000</v>
      </c>
      <c r="D42" s="230">
        <v>7.7494216155129809</v>
      </c>
      <c r="E42" s="1184">
        <v>108732.25289000422</v>
      </c>
      <c r="F42" s="1184">
        <v>14031015.253105</v>
      </c>
    </row>
    <row r="43" spans="3:6" ht="12.75" x14ac:dyDescent="0.2">
      <c r="C43" s="1182">
        <v>2001</v>
      </c>
      <c r="D43" s="230">
        <v>7.6629977187637426</v>
      </c>
      <c r="E43" s="1184">
        <v>111272.57806675156</v>
      </c>
      <c r="F43" s="1184">
        <v>14520763.564145099</v>
      </c>
    </row>
    <row r="44" spans="3:6" ht="12.75" x14ac:dyDescent="0.2">
      <c r="C44" s="1182">
        <v>2002</v>
      </c>
      <c r="D44" s="230">
        <v>7.6900559299885058</v>
      </c>
      <c r="E44" s="1184">
        <v>115341.23605352253</v>
      </c>
      <c r="F44" s="1184">
        <v>14998751.2579372</v>
      </c>
    </row>
    <row r="45" spans="3:6" ht="12.75" x14ac:dyDescent="0.2">
      <c r="C45" s="1182">
        <v>2003</v>
      </c>
      <c r="D45" s="230">
        <v>7.7532927111621843</v>
      </c>
      <c r="E45" s="1184">
        <v>121238.39042951258</v>
      </c>
      <c r="F45" s="1184">
        <v>15637019.643921001</v>
      </c>
    </row>
    <row r="46" spans="3:6" ht="12.75" x14ac:dyDescent="0.2">
      <c r="C46" s="1182">
        <v>2004</v>
      </c>
      <c r="D46" s="230">
        <v>7.806416888418525</v>
      </c>
      <c r="E46" s="1184">
        <v>127362.71182457119</v>
      </c>
      <c r="F46" s="1184">
        <v>16315130.698890099</v>
      </c>
    </row>
    <row r="47" spans="3:6" ht="12.75" x14ac:dyDescent="0.2">
      <c r="C47" s="1182">
        <v>2005</v>
      </c>
      <c r="D47" s="230">
        <v>7.8019602476954715</v>
      </c>
      <c r="E47" s="1184">
        <v>132217.23584934071</v>
      </c>
      <c r="F47" s="1184">
        <v>16946668.741153199</v>
      </c>
    </row>
    <row r="48" spans="3:6" ht="12.75" x14ac:dyDescent="0.2">
      <c r="C48" s="1182">
        <v>2006</v>
      </c>
      <c r="D48" s="230">
        <v>7.7389243939454788</v>
      </c>
      <c r="E48" s="1184">
        <v>140641.20137542998</v>
      </c>
      <c r="F48" s="1184">
        <v>18173223.333911899</v>
      </c>
    </row>
    <row r="49" spans="3:6" ht="12.75" x14ac:dyDescent="0.2">
      <c r="C49" s="1182">
        <v>2007</v>
      </c>
      <c r="D49" s="230">
        <v>7.6212219343105545</v>
      </c>
      <c r="E49" s="1184">
        <v>149814.88156141882</v>
      </c>
      <c r="F49" s="1184">
        <v>19657593.342998698</v>
      </c>
    </row>
    <row r="50" spans="3:6" ht="12.75" x14ac:dyDescent="0.2">
      <c r="C50" s="1182">
        <v>2008</v>
      </c>
      <c r="D50" s="230">
        <v>7.289020081200019</v>
      </c>
      <c r="E50" s="1184">
        <v>149946.75051175663</v>
      </c>
      <c r="F50" s="1184">
        <v>20571592.455685802</v>
      </c>
    </row>
    <row r="51" spans="3:6" ht="12.75" x14ac:dyDescent="0.2">
      <c r="C51" s="1182">
        <v>2009</v>
      </c>
      <c r="D51" s="230">
        <v>7.2022695333733742</v>
      </c>
      <c r="E51" s="1184">
        <v>146724.16831483555</v>
      </c>
      <c r="F51" s="1184">
        <v>20371935.212221</v>
      </c>
    </row>
    <row r="52" spans="3:6" ht="12.75" x14ac:dyDescent="0.2">
      <c r="C52" s="1182">
        <v>2010</v>
      </c>
      <c r="D52" s="230">
        <v>6.9742672272101318</v>
      </c>
      <c r="E52" s="1184">
        <v>149114.89458773949</v>
      </c>
      <c r="F52" s="1184">
        <v>21380725.706346199</v>
      </c>
    </row>
    <row r="53" spans="3:6" ht="12.75" x14ac:dyDescent="0.2">
      <c r="C53" s="1182">
        <v>2011</v>
      </c>
      <c r="D53" s="230">
        <v>6.6802054879805333</v>
      </c>
      <c r="E53" s="1184">
        <v>148979.37290543673</v>
      </c>
      <c r="F53" s="1184">
        <v>22301615.298135702</v>
      </c>
    </row>
    <row r="54" spans="3:6" ht="12.75" x14ac:dyDescent="0.2">
      <c r="C54" s="1182">
        <v>2012</v>
      </c>
      <c r="D54" s="230">
        <v>6.496018144213247</v>
      </c>
      <c r="E54" s="1184">
        <v>151821.07694101124</v>
      </c>
      <c r="F54" s="1184">
        <v>23371405.924451701</v>
      </c>
    </row>
    <row r="55" spans="3:6" ht="12.75" x14ac:dyDescent="0.2">
      <c r="C55" s="1182">
        <v>2013</v>
      </c>
      <c r="D55" s="230">
        <v>6.4280888889401497</v>
      </c>
      <c r="E55" s="1184">
        <v>153642.31344891168</v>
      </c>
      <c r="F55" s="1184">
        <v>23901709.528824501</v>
      </c>
    </row>
    <row r="56" spans="3:6" ht="12.75" x14ac:dyDescent="0.2">
      <c r="C56" s="1182">
        <v>2014</v>
      </c>
      <c r="D56" s="230">
        <v>6.2791853047151438</v>
      </c>
      <c r="E56" s="1184">
        <v>155359.1980612106</v>
      </c>
      <c r="F56" s="1184">
        <v>24741935.541311201</v>
      </c>
    </row>
    <row r="57" spans="3:6" ht="12.75" x14ac:dyDescent="0.2">
      <c r="C57" s="1182">
        <v>2015</v>
      </c>
      <c r="D57" s="230">
        <v>6.2712132240172913</v>
      </c>
      <c r="E57" s="1184">
        <v>160797.01879965491</v>
      </c>
      <c r="F57" s="1184">
        <v>25640496.1935977</v>
      </c>
    </row>
    <row r="58" spans="3:6" ht="12.75" x14ac:dyDescent="0.2">
      <c r="C58" s="1182">
        <v>2016</v>
      </c>
      <c r="D58" s="230">
        <v>6.3217419307668141</v>
      </c>
      <c r="E58" s="1184">
        <v>168975.03529842649</v>
      </c>
      <c r="F58" s="1184">
        <v>26729189.066711899</v>
      </c>
    </row>
    <row r="59" spans="3:6" ht="12.75" x14ac:dyDescent="0.2">
      <c r="C59" s="1182">
        <v>2017</v>
      </c>
      <c r="D59" s="230">
        <v>6.1864529488301763</v>
      </c>
      <c r="E59" s="1184">
        <v>170976.41181231887</v>
      </c>
      <c r="F59" s="1184">
        <v>27637228.186573301</v>
      </c>
    </row>
    <row r="60" spans="3:6" ht="12.75" x14ac:dyDescent="0.2">
      <c r="C60" s="1185">
        <v>2018</v>
      </c>
      <c r="D60" s="233">
        <v>6.0388214575089094</v>
      </c>
      <c r="E60" s="1187">
        <v>171342.4868616809</v>
      </c>
      <c r="F60" s="1187">
        <v>28373497.720921502</v>
      </c>
    </row>
    <row r="61" spans="3:6" ht="12.75" x14ac:dyDescent="0.2">
      <c r="C61" s="1781" t="s">
        <v>4367</v>
      </c>
      <c r="D61" s="1782"/>
      <c r="E61" s="1782"/>
      <c r="F61" s="1782"/>
    </row>
  </sheetData>
  <mergeCells count="12">
    <mergeCell ref="C37:F37"/>
    <mergeCell ref="H11:I14"/>
    <mergeCell ref="A6:B6"/>
    <mergeCell ref="C6:S6"/>
    <mergeCell ref="C9:F9"/>
    <mergeCell ref="A5:B5"/>
    <mergeCell ref="C5:S5"/>
    <mergeCell ref="C1:D1"/>
    <mergeCell ref="A3:B3"/>
    <mergeCell ref="C3:S3"/>
    <mergeCell ref="A4:B4"/>
    <mergeCell ref="C4:S4"/>
  </mergeCells>
  <hyperlinks>
    <hyperlink ref="A1" location="'ODS 7.'!A1" display="REGRESAR"/>
    <hyperlink ref="C1:D1" location="'Metadato 7.3.1'!A1" display="VER METADATO"/>
    <hyperlink ref="H11:I14" location="'7.3.1 BCCR'!A1" display="Ver indicador 7.3.1, fuente Cuenta de Energía, BCCR"/>
  </hyperlinks>
  <pageMargins left="0.7" right="0.7" top="0.75" bottom="0.75" header="0.3" footer="0.3"/>
  <pageSetup paperSize="0" orientation="portrait" horizontalDpi="0" verticalDpi="0" copies="0" r:id="rId1"/>
  <drawing r:id="rId2"/>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5">
    <tabColor theme="0" tint="-0.499984740745262"/>
  </sheetPr>
  <dimension ref="A1:F38"/>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9.85546875" style="45" customWidth="1"/>
    <col min="2" max="2" width="26.42578125" style="45" customWidth="1"/>
    <col min="3" max="3" width="10.5703125" style="45" bestFit="1"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18" customHeight="1" x14ac:dyDescent="0.25">
      <c r="A4" s="48"/>
      <c r="B4" s="2082" t="s">
        <v>856</v>
      </c>
      <c r="C4" s="2082"/>
      <c r="D4" s="910" t="s">
        <v>37</v>
      </c>
    </row>
    <row r="5" spans="1:6" ht="15" x14ac:dyDescent="0.25">
      <c r="B5" s="2082" t="s">
        <v>769</v>
      </c>
      <c r="C5" s="2082"/>
      <c r="D5" s="910" t="s">
        <v>201</v>
      </c>
    </row>
    <row r="6" spans="1:6" ht="15" x14ac:dyDescent="0.25">
      <c r="B6" s="2082" t="s">
        <v>770</v>
      </c>
      <c r="C6" s="2082"/>
      <c r="D6" s="911" t="s">
        <v>313</v>
      </c>
    </row>
    <row r="7" spans="1:6" ht="15" customHeight="1" x14ac:dyDescent="0.25">
      <c r="B7" s="2083" t="s">
        <v>771</v>
      </c>
      <c r="C7" s="2083"/>
      <c r="D7" s="912" t="s">
        <v>314</v>
      </c>
    </row>
    <row r="8" spans="1:6" ht="15" customHeight="1" x14ac:dyDescent="0.25">
      <c r="B8" s="2083" t="s">
        <v>4617</v>
      </c>
      <c r="C8" s="2083"/>
      <c r="D8" s="1285" t="s">
        <v>4711</v>
      </c>
    </row>
    <row r="9" spans="1:6" ht="15" x14ac:dyDescent="0.25">
      <c r="B9" s="913"/>
      <c r="C9" s="913"/>
      <c r="D9" s="913"/>
    </row>
    <row r="10" spans="1:6" ht="23.25" customHeight="1" x14ac:dyDescent="0.25">
      <c r="B10" s="2081" t="s">
        <v>772</v>
      </c>
      <c r="C10" s="2081"/>
      <c r="D10" s="2081"/>
    </row>
    <row r="11" spans="1:6" ht="15" x14ac:dyDescent="0.25">
      <c r="B11" s="2093" t="s">
        <v>773</v>
      </c>
      <c r="C11" s="2094"/>
      <c r="D11" s="910" t="s">
        <v>1421</v>
      </c>
    </row>
    <row r="12" spans="1:6" ht="15" customHeight="1" x14ac:dyDescent="0.25">
      <c r="B12" s="2095" t="s">
        <v>775</v>
      </c>
      <c r="C12" s="2095"/>
      <c r="D12" s="914" t="s">
        <v>4369</v>
      </c>
    </row>
    <row r="13" spans="1:6" ht="15" x14ac:dyDescent="0.25">
      <c r="B13" s="2082" t="s">
        <v>776</v>
      </c>
      <c r="C13" s="2082"/>
      <c r="D13" s="915" t="s">
        <v>2378</v>
      </c>
    </row>
    <row r="14" spans="1:6" ht="15" x14ac:dyDescent="0.25">
      <c r="B14" s="2082" t="s">
        <v>777</v>
      </c>
      <c r="C14" s="2096"/>
      <c r="D14" s="915" t="s">
        <v>22</v>
      </c>
    </row>
    <row r="15" spans="1:6" ht="204" customHeight="1" x14ac:dyDescent="0.25">
      <c r="B15" s="2082" t="s">
        <v>778</v>
      </c>
      <c r="C15" s="2082"/>
      <c r="D15" s="916" t="s">
        <v>5833</v>
      </c>
    </row>
    <row r="16" spans="1:6" ht="57.75" customHeight="1" x14ac:dyDescent="0.25">
      <c r="B16" s="2082" t="s">
        <v>779</v>
      </c>
      <c r="C16" s="2082"/>
      <c r="D16" s="916" t="s">
        <v>5834</v>
      </c>
    </row>
    <row r="17" spans="2:4" ht="60" x14ac:dyDescent="0.25">
      <c r="B17" s="2082" t="s">
        <v>780</v>
      </c>
      <c r="C17" s="2082"/>
      <c r="D17" s="917" t="s">
        <v>5835</v>
      </c>
    </row>
    <row r="18" spans="2:4" ht="15" x14ac:dyDescent="0.25">
      <c r="B18" s="2083" t="s">
        <v>782</v>
      </c>
      <c r="C18" s="2083"/>
      <c r="D18" s="910"/>
    </row>
    <row r="19" spans="2:4" ht="34.5" customHeight="1" x14ac:dyDescent="0.25">
      <c r="B19" s="2084" t="s">
        <v>783</v>
      </c>
      <c r="C19" s="2085"/>
      <c r="D19" s="917" t="s">
        <v>2449</v>
      </c>
    </row>
    <row r="20" spans="2:4" ht="15" x14ac:dyDescent="0.25">
      <c r="B20" s="2082" t="s">
        <v>784</v>
      </c>
      <c r="C20" s="2082"/>
      <c r="D20" s="916" t="s">
        <v>824</v>
      </c>
    </row>
    <row r="21" spans="2:4" ht="15" x14ac:dyDescent="0.25">
      <c r="B21" s="2086" t="s">
        <v>786</v>
      </c>
      <c r="C21" s="918" t="s">
        <v>787</v>
      </c>
      <c r="D21" s="910"/>
    </row>
    <row r="22" spans="2:4" ht="15" x14ac:dyDescent="0.25">
      <c r="B22" s="2087"/>
      <c r="C22" s="1751" t="s">
        <v>789</v>
      </c>
      <c r="D22" s="919"/>
    </row>
    <row r="23" spans="2:4" ht="15" x14ac:dyDescent="0.25">
      <c r="B23" s="2088" t="s">
        <v>791</v>
      </c>
      <c r="C23" s="2088"/>
      <c r="D23" s="917" t="s">
        <v>827</v>
      </c>
    </row>
    <row r="24" spans="2:4" ht="15" x14ac:dyDescent="0.25">
      <c r="B24" s="2088" t="s">
        <v>793</v>
      </c>
      <c r="C24" s="2088"/>
      <c r="D24" s="920" t="s">
        <v>4370</v>
      </c>
    </row>
    <row r="25" spans="2:4" ht="15" x14ac:dyDescent="0.25">
      <c r="B25" s="2082" t="s">
        <v>795</v>
      </c>
      <c r="C25" s="2082"/>
      <c r="D25" s="917" t="s">
        <v>28</v>
      </c>
    </row>
    <row r="26" spans="2:4" ht="15" customHeight="1" x14ac:dyDescent="0.25">
      <c r="B26" s="2083" t="s">
        <v>797</v>
      </c>
      <c r="C26" s="2083"/>
      <c r="D26" s="920" t="s">
        <v>5836</v>
      </c>
    </row>
    <row r="27" spans="2:4" ht="15" x14ac:dyDescent="0.25">
      <c r="B27" s="2089" t="s">
        <v>799</v>
      </c>
      <c r="C27" s="2090"/>
      <c r="D27" s="910"/>
    </row>
    <row r="28" spans="2:4" ht="123" customHeight="1" x14ac:dyDescent="0.25">
      <c r="B28" s="1752" t="s">
        <v>800</v>
      </c>
      <c r="C28" s="1753"/>
      <c r="D28" s="917" t="s">
        <v>4371</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2429</v>
      </c>
    </row>
    <row r="33" spans="2:4" ht="15" x14ac:dyDescent="0.25">
      <c r="B33" s="2079" t="s">
        <v>805</v>
      </c>
      <c r="C33" s="2080"/>
    </row>
    <row r="34" spans="2:4" ht="15" x14ac:dyDescent="0.25">
      <c r="B34" s="2079" t="s">
        <v>807</v>
      </c>
      <c r="C34" s="2080"/>
      <c r="D34" s="920" t="s">
        <v>4365</v>
      </c>
    </row>
    <row r="35" spans="2:4" ht="15" x14ac:dyDescent="0.25">
      <c r="B35" s="2079" t="s">
        <v>809</v>
      </c>
      <c r="C35" s="2080"/>
      <c r="D35" s="920" t="s">
        <v>2430</v>
      </c>
    </row>
    <row r="36" spans="2:4" ht="15" x14ac:dyDescent="0.25">
      <c r="B36" s="2079" t="s">
        <v>811</v>
      </c>
      <c r="C36" s="2080"/>
      <c r="D36" s="188" t="s">
        <v>4366</v>
      </c>
    </row>
    <row r="38" spans="2:4" x14ac:dyDescent="0.25">
      <c r="B38" s="45" t="s">
        <v>5837</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7.3.1'!A1" display="REGRESAR"/>
    <hyperlink ref="D36" r:id="rId1"/>
    <hyperlink ref="D8" r:id="rId2"/>
  </hyperlinks>
  <pageMargins left="0.7" right="0.7" top="0.75" bottom="0.75" header="0.3" footer="0.3"/>
  <drawing r:id="rId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6"/>
  <dimension ref="A1:R43"/>
  <sheetViews>
    <sheetView showGridLines="0" workbookViewId="0">
      <pane ySplit="1" topLeftCell="A2" activePane="bottomLeft" state="frozen"/>
      <selection pane="bottomLeft" activeCell="C9" sqref="C9:F9"/>
    </sheetView>
  </sheetViews>
  <sheetFormatPr baseColWidth="10" defaultColWidth="11.42578125" defaultRowHeight="11.25" x14ac:dyDescent="0.2"/>
  <cols>
    <col min="1" max="2" width="15.42578125" style="903" customWidth="1"/>
    <col min="3" max="3" width="9.85546875" style="903" customWidth="1"/>
    <col min="4" max="4" width="9.7109375" style="903" customWidth="1"/>
    <col min="5" max="16384" width="11.42578125" style="903"/>
  </cols>
  <sheetData>
    <row r="1" spans="1:18" ht="15" x14ac:dyDescent="0.25">
      <c r="A1" s="926" t="s">
        <v>730</v>
      </c>
      <c r="C1" s="2077" t="s">
        <v>830</v>
      </c>
      <c r="D1" s="2077"/>
    </row>
    <row r="3" spans="1:18" ht="12.75" x14ac:dyDescent="0.2">
      <c r="A3" s="2450" t="s">
        <v>732</v>
      </c>
      <c r="B3" s="2453"/>
      <c r="C3" s="2450" t="s">
        <v>2368</v>
      </c>
      <c r="D3" s="2454"/>
      <c r="E3" s="2454"/>
      <c r="F3" s="2454"/>
      <c r="G3" s="2454"/>
      <c r="H3" s="2454"/>
      <c r="I3" s="2454"/>
      <c r="J3" s="2454"/>
      <c r="K3" s="2454"/>
      <c r="L3" s="2454"/>
      <c r="M3" s="2454"/>
      <c r="N3" s="2454"/>
      <c r="O3" s="2454"/>
      <c r="P3" s="2454"/>
      <c r="Q3" s="2454"/>
      <c r="R3" s="2454"/>
    </row>
    <row r="4" spans="1:18" ht="15" x14ac:dyDescent="0.2">
      <c r="A4" s="2450" t="s">
        <v>733</v>
      </c>
      <c r="B4" s="2451"/>
      <c r="C4" s="2450" t="s">
        <v>2443</v>
      </c>
      <c r="D4" s="2454"/>
      <c r="E4" s="2454"/>
      <c r="F4" s="2454"/>
      <c r="G4" s="2454"/>
      <c r="H4" s="2454"/>
      <c r="I4" s="2454"/>
      <c r="J4" s="2454"/>
      <c r="K4" s="2454"/>
      <c r="L4" s="2454"/>
      <c r="M4" s="2454"/>
      <c r="N4" s="2454"/>
      <c r="O4" s="2454"/>
      <c r="P4" s="2454"/>
      <c r="Q4" s="2454"/>
      <c r="R4" s="2454"/>
    </row>
    <row r="5" spans="1:18" ht="15" x14ac:dyDescent="0.2">
      <c r="A5" s="2450" t="s">
        <v>735</v>
      </c>
      <c r="B5" s="2451"/>
      <c r="C5" s="2450" t="s">
        <v>2444</v>
      </c>
      <c r="D5" s="2454"/>
      <c r="E5" s="2454"/>
      <c r="F5" s="2454"/>
      <c r="G5" s="2454"/>
      <c r="H5" s="2454"/>
      <c r="I5" s="2454"/>
      <c r="J5" s="2454"/>
      <c r="K5" s="2454"/>
      <c r="L5" s="2454"/>
      <c r="M5" s="2454"/>
      <c r="N5" s="2454"/>
      <c r="O5" s="2454"/>
      <c r="P5" s="2454"/>
      <c r="Q5" s="2454"/>
      <c r="R5" s="2454"/>
    </row>
    <row r="6" spans="1:18" ht="15" x14ac:dyDescent="0.2">
      <c r="A6" s="2450" t="s">
        <v>815</v>
      </c>
      <c r="B6" s="2451"/>
      <c r="C6" s="2450" t="s">
        <v>3994</v>
      </c>
      <c r="D6" s="2454"/>
      <c r="E6" s="2454"/>
      <c r="F6" s="2454"/>
      <c r="G6" s="2454"/>
      <c r="H6" s="2454"/>
      <c r="I6" s="2454"/>
      <c r="J6" s="2454"/>
      <c r="K6" s="2454"/>
      <c r="L6" s="2454"/>
      <c r="M6" s="2454"/>
      <c r="N6" s="2454"/>
      <c r="O6" s="2454"/>
      <c r="P6" s="2454"/>
      <c r="Q6" s="2454"/>
      <c r="R6" s="2454"/>
    </row>
    <row r="9" spans="1:18" ht="29.25" customHeight="1" x14ac:dyDescent="0.2">
      <c r="C9" s="2410" t="s">
        <v>5864</v>
      </c>
      <c r="D9" s="2410"/>
      <c r="E9" s="2410"/>
      <c r="F9" s="2410"/>
      <c r="I9" s="2471" t="s">
        <v>3995</v>
      </c>
      <c r="J9" s="2471"/>
      <c r="K9" s="2471"/>
    </row>
    <row r="10" spans="1:18" ht="63.75" x14ac:dyDescent="0.2">
      <c r="C10" s="1750" t="s">
        <v>867</v>
      </c>
      <c r="D10" s="1750" t="s">
        <v>2450</v>
      </c>
      <c r="E10" s="1750" t="s">
        <v>2451</v>
      </c>
      <c r="F10" s="1750" t="s">
        <v>2452</v>
      </c>
    </row>
    <row r="11" spans="1:18" ht="12.75" x14ac:dyDescent="0.2">
      <c r="C11" s="552">
        <v>2011</v>
      </c>
      <c r="D11" s="1188">
        <v>22301615.298135702</v>
      </c>
      <c r="E11" s="1188">
        <v>54364.336631745238</v>
      </c>
      <c r="F11" s="1189">
        <f>+E11/D11</f>
        <v>2.4376860556952489E-3</v>
      </c>
      <c r="G11" s="605"/>
    </row>
    <row r="12" spans="1:18" ht="12.75" x14ac:dyDescent="0.2">
      <c r="C12" s="552">
        <v>2012</v>
      </c>
      <c r="D12" s="1188">
        <v>23371405.924451701</v>
      </c>
      <c r="E12" s="1188">
        <v>55251.655576074561</v>
      </c>
      <c r="F12" s="1189">
        <f t="shared" ref="F12:F16" si="0">+E12/D12</f>
        <v>2.3640706834101499E-3</v>
      </c>
      <c r="G12" s="605"/>
    </row>
    <row r="13" spans="1:18" ht="12.75" x14ac:dyDescent="0.2">
      <c r="C13" s="552">
        <v>2013</v>
      </c>
      <c r="D13" s="1188">
        <v>23901709.528824501</v>
      </c>
      <c r="E13" s="1188">
        <v>55183.509494904516</v>
      </c>
      <c r="F13" s="1189">
        <f t="shared" si="0"/>
        <v>2.3087683091602891E-3</v>
      </c>
      <c r="G13" s="605"/>
    </row>
    <row r="14" spans="1:18" ht="12.75" x14ac:dyDescent="0.2">
      <c r="C14" s="552">
        <v>2014</v>
      </c>
      <c r="D14" s="1188">
        <v>24741935.541311201</v>
      </c>
      <c r="E14" s="1188">
        <v>55101.675669039767</v>
      </c>
      <c r="F14" s="1189">
        <f t="shared" si="0"/>
        <v>2.2270559866683593E-3</v>
      </c>
      <c r="G14" s="605"/>
    </row>
    <row r="15" spans="1:18" ht="12.75" x14ac:dyDescent="0.2">
      <c r="C15" s="552">
        <v>2015</v>
      </c>
      <c r="D15" s="1188">
        <v>25640496.1935977</v>
      </c>
      <c r="E15" s="1188">
        <v>60249.837585993366</v>
      </c>
      <c r="F15" s="1189">
        <f t="shared" si="0"/>
        <v>2.3497921854194631E-3</v>
      </c>
      <c r="G15" s="605"/>
    </row>
    <row r="16" spans="1:18" ht="12.75" x14ac:dyDescent="0.2">
      <c r="C16" s="553">
        <v>2016</v>
      </c>
      <c r="D16" s="1190">
        <v>26729189.066711899</v>
      </c>
      <c r="E16" s="1190">
        <v>59586.969377260095</v>
      </c>
      <c r="F16" s="1191">
        <f t="shared" si="0"/>
        <v>2.2292845932789162E-3</v>
      </c>
    </row>
    <row r="17" spans="3:6" x14ac:dyDescent="0.2">
      <c r="C17" s="2472" t="s">
        <v>3996</v>
      </c>
      <c r="D17" s="2472"/>
      <c r="E17" s="2472"/>
      <c r="F17" s="2472"/>
    </row>
    <row r="18" spans="3:6" x14ac:dyDescent="0.2">
      <c r="C18" s="2470" t="s">
        <v>5865</v>
      </c>
      <c r="D18" s="2470"/>
      <c r="E18" s="2470"/>
      <c r="F18" s="2470"/>
    </row>
    <row r="20" spans="3:6" ht="15" x14ac:dyDescent="0.2">
      <c r="C20" s="109" t="s">
        <v>5866</v>
      </c>
    </row>
    <row r="42" spans="3:7" x14ac:dyDescent="0.2">
      <c r="C42" s="2469"/>
      <c r="D42" s="2469"/>
      <c r="E42" s="2469"/>
      <c r="F42" s="2469"/>
      <c r="G42" s="2469"/>
    </row>
    <row r="43" spans="3:7" x14ac:dyDescent="0.2">
      <c r="C43" s="2470"/>
      <c r="D43" s="2470"/>
      <c r="E43" s="2470"/>
      <c r="F43" s="2470"/>
    </row>
  </sheetData>
  <mergeCells count="15">
    <mergeCell ref="C42:G42"/>
    <mergeCell ref="C43:F43"/>
    <mergeCell ref="A6:B6"/>
    <mergeCell ref="C6:R6"/>
    <mergeCell ref="C9:F9"/>
    <mergeCell ref="I9:K9"/>
    <mergeCell ref="C17:F17"/>
    <mergeCell ref="C18:F18"/>
    <mergeCell ref="A5:B5"/>
    <mergeCell ref="C5:R5"/>
    <mergeCell ref="C1:D1"/>
    <mergeCell ref="A3:B3"/>
    <mergeCell ref="C3:R3"/>
    <mergeCell ref="A4:B4"/>
    <mergeCell ref="C4:R4"/>
  </mergeCells>
  <hyperlinks>
    <hyperlink ref="A1" location="'ODS 7.'!A1" display="REGRESAR"/>
    <hyperlink ref="C1:D1" location="'Metadato 7.3.1 BCCR'!A1" display="VER METADATO"/>
    <hyperlink ref="I9:K9" location="'7.3.1 BCCR ae'!A1" display="USO ENERGÉTICO PRIMARIO/VA POR ACTIVIDAD ECONÓMICA"/>
  </hyperlinks>
  <pageMargins left="0.7" right="0.7" top="0.75" bottom="0.75" header="0.3" footer="0.3"/>
  <pageSetup orientation="portrait" r:id="rId1"/>
  <drawing r:id="rId2"/>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7">
    <tabColor theme="0" tint="-0.499984740745262"/>
  </sheetPr>
  <dimension ref="A1:F4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9.85546875" style="45" customWidth="1"/>
    <col min="2" max="2" width="26.42578125" style="45" customWidth="1"/>
    <col min="3" max="3" width="10.5703125" style="45" bestFit="1" customWidth="1"/>
    <col min="4" max="4" width="85.7109375" style="45" customWidth="1"/>
    <col min="5" max="5" width="11.42578125" style="271"/>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18" customHeight="1" x14ac:dyDescent="0.25">
      <c r="A4" s="48"/>
      <c r="B4" s="2082" t="s">
        <v>856</v>
      </c>
      <c r="C4" s="2082"/>
      <c r="D4" s="910" t="s">
        <v>37</v>
      </c>
    </row>
    <row r="5" spans="1:6" ht="15" x14ac:dyDescent="0.25">
      <c r="B5" s="2082" t="s">
        <v>769</v>
      </c>
      <c r="C5" s="2082"/>
      <c r="D5" s="910" t="s">
        <v>201</v>
      </c>
    </row>
    <row r="6" spans="1:6" ht="15" x14ac:dyDescent="0.25">
      <c r="B6" s="2082" t="s">
        <v>770</v>
      </c>
      <c r="C6" s="2082"/>
      <c r="D6" s="911" t="s">
        <v>313</v>
      </c>
    </row>
    <row r="7" spans="1:6" ht="15" customHeight="1" x14ac:dyDescent="0.25">
      <c r="B7" s="2083" t="s">
        <v>771</v>
      </c>
      <c r="C7" s="2083"/>
      <c r="D7" s="912" t="s">
        <v>314</v>
      </c>
    </row>
    <row r="8" spans="1:6" ht="15" x14ac:dyDescent="0.25">
      <c r="B8" s="2083" t="s">
        <v>4617</v>
      </c>
      <c r="C8" s="2083"/>
      <c r="D8" s="1285" t="s">
        <v>4711</v>
      </c>
    </row>
    <row r="9" spans="1:6" ht="15" x14ac:dyDescent="0.25">
      <c r="B9" s="913"/>
      <c r="C9" s="913"/>
      <c r="D9" s="913"/>
    </row>
    <row r="10" spans="1:6" ht="23.25" customHeight="1" x14ac:dyDescent="0.25">
      <c r="B10" s="2081" t="s">
        <v>772</v>
      </c>
      <c r="C10" s="2081"/>
      <c r="D10" s="2081"/>
    </row>
    <row r="11" spans="1:6" ht="15" x14ac:dyDescent="0.25">
      <c r="B11" s="2093" t="s">
        <v>773</v>
      </c>
      <c r="C11" s="2094"/>
      <c r="D11" s="910" t="s">
        <v>1421</v>
      </c>
    </row>
    <row r="12" spans="1:6" ht="15" customHeight="1" x14ac:dyDescent="0.25">
      <c r="B12" s="2095" t="s">
        <v>775</v>
      </c>
      <c r="C12" s="2095"/>
      <c r="D12" s="914" t="s">
        <v>3997</v>
      </c>
    </row>
    <row r="13" spans="1:6" ht="15" x14ac:dyDescent="0.25">
      <c r="B13" s="2082" t="s">
        <v>776</v>
      </c>
      <c r="C13" s="2082"/>
      <c r="D13" s="915" t="s">
        <v>2378</v>
      </c>
    </row>
    <row r="14" spans="1:6" ht="15" x14ac:dyDescent="0.25">
      <c r="B14" s="2082" t="s">
        <v>777</v>
      </c>
      <c r="C14" s="2096"/>
      <c r="D14" s="915" t="s">
        <v>3998</v>
      </c>
    </row>
    <row r="15" spans="1:6" ht="375" x14ac:dyDescent="0.25">
      <c r="B15" s="2082" t="s">
        <v>778</v>
      </c>
      <c r="C15" s="2082"/>
      <c r="D15" s="916" t="s">
        <v>5867</v>
      </c>
    </row>
    <row r="16" spans="1:6" ht="225" x14ac:dyDescent="0.25">
      <c r="B16" s="2082" t="s">
        <v>779</v>
      </c>
      <c r="C16" s="2082"/>
      <c r="D16" s="916" t="s">
        <v>3999</v>
      </c>
    </row>
    <row r="17" spans="2:4" ht="90" x14ac:dyDescent="0.25">
      <c r="B17" s="2082" t="s">
        <v>780</v>
      </c>
      <c r="C17" s="2082"/>
      <c r="D17" s="919" t="s">
        <v>4000</v>
      </c>
    </row>
    <row r="18" spans="2:4" ht="60" x14ac:dyDescent="0.25">
      <c r="B18" s="2083" t="s">
        <v>782</v>
      </c>
      <c r="C18" s="2083"/>
      <c r="D18" s="910" t="s">
        <v>4001</v>
      </c>
    </row>
    <row r="19" spans="2:4" ht="34.5" customHeight="1" x14ac:dyDescent="0.25">
      <c r="B19" s="2084" t="s">
        <v>783</v>
      </c>
      <c r="C19" s="2085"/>
      <c r="D19" s="917" t="s">
        <v>4002</v>
      </c>
    </row>
    <row r="20" spans="2:4" ht="15" x14ac:dyDescent="0.25">
      <c r="B20" s="2082" t="s">
        <v>784</v>
      </c>
      <c r="C20" s="2082"/>
      <c r="D20" s="917" t="s">
        <v>824</v>
      </c>
    </row>
    <row r="21" spans="2:4" ht="15" x14ac:dyDescent="0.25">
      <c r="B21" s="2086" t="s">
        <v>786</v>
      </c>
      <c r="C21" s="918" t="s">
        <v>787</v>
      </c>
      <c r="D21" s="917" t="s">
        <v>2762</v>
      </c>
    </row>
    <row r="22" spans="2:4" ht="15" x14ac:dyDescent="0.25">
      <c r="B22" s="2087"/>
      <c r="C22" s="1751" t="s">
        <v>789</v>
      </c>
      <c r="D22" s="919" t="s">
        <v>2762</v>
      </c>
    </row>
    <row r="23" spans="2:4" ht="15" x14ac:dyDescent="0.25">
      <c r="B23" s="2088" t="s">
        <v>791</v>
      </c>
      <c r="C23" s="2088"/>
      <c r="D23" s="910" t="s">
        <v>827</v>
      </c>
    </row>
    <row r="24" spans="2:4" ht="45" x14ac:dyDescent="0.25">
      <c r="B24" s="2088" t="s">
        <v>793</v>
      </c>
      <c r="C24" s="2088"/>
      <c r="D24" s="911" t="s">
        <v>4003</v>
      </c>
    </row>
    <row r="25" spans="2:4" ht="15" x14ac:dyDescent="0.25">
      <c r="B25" s="2082" t="s">
        <v>795</v>
      </c>
      <c r="C25" s="2082"/>
      <c r="D25" s="917" t="s">
        <v>28</v>
      </c>
    </row>
    <row r="26" spans="2:4" ht="30" x14ac:dyDescent="0.25">
      <c r="B26" s="2083" t="s">
        <v>797</v>
      </c>
      <c r="C26" s="2083"/>
      <c r="D26" s="911" t="s">
        <v>2763</v>
      </c>
    </row>
    <row r="27" spans="2:4" ht="15" x14ac:dyDescent="0.25">
      <c r="B27" s="2089" t="s">
        <v>799</v>
      </c>
      <c r="C27" s="2090"/>
      <c r="D27" s="910"/>
    </row>
    <row r="28" spans="2:4" ht="135" x14ac:dyDescent="0.25">
      <c r="B28" s="1752" t="s">
        <v>800</v>
      </c>
      <c r="C28" s="1753"/>
      <c r="D28" s="917" t="s">
        <v>4004</v>
      </c>
    </row>
    <row r="29" spans="2:4" ht="15" x14ac:dyDescent="0.25">
      <c r="B29" s="2091" t="s">
        <v>801</v>
      </c>
      <c r="C29" s="2092"/>
      <c r="D29" s="921"/>
    </row>
    <row r="30" spans="2:4" ht="15" x14ac:dyDescent="0.25">
      <c r="B30" s="922"/>
      <c r="C30" s="922"/>
      <c r="D30" s="923"/>
    </row>
    <row r="31" spans="2:4" ht="23.25" customHeight="1" thickBot="1" x14ac:dyDescent="0.3">
      <c r="B31" s="2081" t="s">
        <v>802</v>
      </c>
      <c r="C31" s="2081"/>
      <c r="D31" s="2081"/>
    </row>
    <row r="32" spans="2:4" ht="15" x14ac:dyDescent="0.25">
      <c r="B32" s="2403" t="s">
        <v>803</v>
      </c>
      <c r="C32" s="2404"/>
      <c r="D32" s="937" t="s">
        <v>2764</v>
      </c>
    </row>
    <row r="33" spans="2:4" ht="15" x14ac:dyDescent="0.25">
      <c r="B33" s="2405" t="s">
        <v>805</v>
      </c>
      <c r="C33" s="2080"/>
      <c r="D33" s="938" t="s">
        <v>2765</v>
      </c>
    </row>
    <row r="34" spans="2:4" ht="15" x14ac:dyDescent="0.25">
      <c r="B34" s="2405" t="s">
        <v>807</v>
      </c>
      <c r="C34" s="2080"/>
      <c r="D34" s="938" t="s">
        <v>1978</v>
      </c>
    </row>
    <row r="35" spans="2:4" ht="15" x14ac:dyDescent="0.25">
      <c r="B35" s="2405" t="s">
        <v>809</v>
      </c>
      <c r="C35" s="2080"/>
      <c r="D35" s="938" t="s">
        <v>2766</v>
      </c>
    </row>
    <row r="36" spans="2:4" ht="15.75" thickBot="1" x14ac:dyDescent="0.3">
      <c r="B36" s="2406" t="s">
        <v>811</v>
      </c>
      <c r="C36" s="2407"/>
      <c r="D36" s="939" t="s">
        <v>2767</v>
      </c>
    </row>
    <row r="37" spans="2:4" ht="15" x14ac:dyDescent="0.25">
      <c r="B37" s="2403" t="s">
        <v>803</v>
      </c>
      <c r="C37" s="2404"/>
      <c r="D37" s="937" t="s">
        <v>2768</v>
      </c>
    </row>
    <row r="38" spans="2:4" ht="15" x14ac:dyDescent="0.25">
      <c r="B38" s="2405" t="s">
        <v>805</v>
      </c>
      <c r="C38" s="2080"/>
      <c r="D38" s="938" t="s">
        <v>2769</v>
      </c>
    </row>
    <row r="39" spans="2:4" ht="15" x14ac:dyDescent="0.25">
      <c r="B39" s="2405" t="s">
        <v>807</v>
      </c>
      <c r="C39" s="2080"/>
      <c r="D39" s="938" t="s">
        <v>1978</v>
      </c>
    </row>
    <row r="40" spans="2:4" ht="15" x14ac:dyDescent="0.25">
      <c r="B40" s="2405" t="s">
        <v>809</v>
      </c>
      <c r="C40" s="2080"/>
      <c r="D40" s="938" t="s">
        <v>2770</v>
      </c>
    </row>
    <row r="41" spans="2:4" ht="15.75" thickBot="1" x14ac:dyDescent="0.3">
      <c r="B41" s="2406" t="s">
        <v>811</v>
      </c>
      <c r="C41" s="2407"/>
      <c r="D41" s="939" t="s">
        <v>3978</v>
      </c>
    </row>
    <row r="42" spans="2:4" ht="15" x14ac:dyDescent="0.25">
      <c r="B42" s="2403" t="s">
        <v>803</v>
      </c>
      <c r="C42" s="2404"/>
      <c r="D42" s="937" t="s">
        <v>3993</v>
      </c>
    </row>
    <row r="43" spans="2:4" ht="15" x14ac:dyDescent="0.25">
      <c r="B43" s="2405" t="s">
        <v>805</v>
      </c>
      <c r="C43" s="2080"/>
      <c r="D43" s="938" t="s">
        <v>2769</v>
      </c>
    </row>
    <row r="44" spans="2:4" ht="15" x14ac:dyDescent="0.25">
      <c r="B44" s="2405" t="s">
        <v>807</v>
      </c>
      <c r="C44" s="2080"/>
      <c r="D44" s="938" t="s">
        <v>1978</v>
      </c>
    </row>
    <row r="45" spans="2:4" ht="15" x14ac:dyDescent="0.25">
      <c r="B45" s="2405" t="s">
        <v>809</v>
      </c>
      <c r="C45" s="2080"/>
      <c r="D45" s="938" t="s">
        <v>2771</v>
      </c>
    </row>
    <row r="46" spans="2:4" ht="15.75" thickBot="1" x14ac:dyDescent="0.3">
      <c r="B46" s="2406" t="s">
        <v>811</v>
      </c>
      <c r="C46" s="2407"/>
      <c r="D46" s="939" t="s">
        <v>2772</v>
      </c>
    </row>
  </sheetData>
  <mergeCells count="40">
    <mergeCell ref="B44:C44"/>
    <mergeCell ref="B45:C45"/>
    <mergeCell ref="B46:C46"/>
    <mergeCell ref="B38:C38"/>
    <mergeCell ref="B39:C39"/>
    <mergeCell ref="B40:C40"/>
    <mergeCell ref="B41:C41"/>
    <mergeCell ref="B42:C42"/>
    <mergeCell ref="B43:C43"/>
    <mergeCell ref="B37:C37"/>
    <mergeCell ref="B24:C24"/>
    <mergeCell ref="B25:C25"/>
    <mergeCell ref="B26:C26"/>
    <mergeCell ref="B27:C27"/>
    <mergeCell ref="B29:C29"/>
    <mergeCell ref="B31:D31"/>
    <mergeCell ref="B32:C32"/>
    <mergeCell ref="B33:C33"/>
    <mergeCell ref="B34:C34"/>
    <mergeCell ref="B35:C35"/>
    <mergeCell ref="B36:C36"/>
    <mergeCell ref="B23:C23"/>
    <mergeCell ref="B11:C11"/>
    <mergeCell ref="B12:C12"/>
    <mergeCell ref="B13:C13"/>
    <mergeCell ref="B14:C14"/>
    <mergeCell ref="B15:C15"/>
    <mergeCell ref="B16:C16"/>
    <mergeCell ref="B17:C17"/>
    <mergeCell ref="B18:C18"/>
    <mergeCell ref="B19:C19"/>
    <mergeCell ref="B20:C20"/>
    <mergeCell ref="B21:B22"/>
    <mergeCell ref="B10:D10"/>
    <mergeCell ref="B3:D3"/>
    <mergeCell ref="B4:C4"/>
    <mergeCell ref="B5:C5"/>
    <mergeCell ref="B6:C6"/>
    <mergeCell ref="B7:C7"/>
    <mergeCell ref="B8:C8"/>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7.3.1 BCCR'!A1" display="REGRESAR"/>
    <hyperlink ref="D41" r:id="rId1"/>
    <hyperlink ref="D46" r:id="rId2"/>
    <hyperlink ref="D36" r:id="rId3"/>
    <hyperlink ref="D8" r:id="rId4"/>
  </hyperlinks>
  <pageMargins left="0.7" right="0.7" top="0.75" bottom="0.75" header="0.3" footer="0.3"/>
  <pageSetup orientation="portrait" r:id="rId5"/>
  <drawing r:id="rId6"/>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8"/>
  <dimension ref="A1:R43"/>
  <sheetViews>
    <sheetView showGridLines="0" topLeftCell="B1" workbookViewId="0">
      <pane ySplit="1" topLeftCell="A2" activePane="bottomLeft" state="frozen"/>
      <selection activeCell="C9" sqref="C9:P10"/>
      <selection pane="bottomLeft" activeCell="C9" sqref="C9:F9"/>
    </sheetView>
  </sheetViews>
  <sheetFormatPr baseColWidth="10" defaultColWidth="11.42578125" defaultRowHeight="11.25" x14ac:dyDescent="0.2"/>
  <cols>
    <col min="1" max="2" width="15.42578125" style="903" customWidth="1"/>
    <col min="3" max="3" width="9.85546875" style="903" customWidth="1"/>
    <col min="4" max="4" width="15" style="903" customWidth="1"/>
    <col min="5" max="5" width="16.5703125" style="903" customWidth="1"/>
    <col min="6" max="6" width="18.140625" style="903" customWidth="1"/>
    <col min="7" max="16384" width="11.42578125" style="903"/>
  </cols>
  <sheetData>
    <row r="1" spans="1:18" ht="15" x14ac:dyDescent="0.25">
      <c r="A1" s="926" t="s">
        <v>730</v>
      </c>
      <c r="C1" s="2077" t="s">
        <v>830</v>
      </c>
      <c r="D1" s="2077"/>
    </row>
    <row r="3" spans="1:18" ht="12.75" x14ac:dyDescent="0.2">
      <c r="A3" s="2450" t="s">
        <v>732</v>
      </c>
      <c r="B3" s="2453"/>
      <c r="C3" s="2450" t="s">
        <v>2368</v>
      </c>
      <c r="D3" s="2454"/>
      <c r="E3" s="2454"/>
      <c r="F3" s="2454"/>
      <c r="G3" s="2454"/>
      <c r="H3" s="2454"/>
      <c r="I3" s="2454"/>
      <c r="J3" s="2454"/>
      <c r="K3" s="2454"/>
      <c r="L3" s="2454"/>
      <c r="M3" s="2454"/>
      <c r="N3" s="2454"/>
      <c r="O3" s="2454"/>
      <c r="P3" s="2454"/>
      <c r="Q3" s="2454"/>
      <c r="R3" s="2454"/>
    </row>
    <row r="4" spans="1:18" ht="15" x14ac:dyDescent="0.2">
      <c r="A4" s="2450" t="s">
        <v>733</v>
      </c>
      <c r="B4" s="2451"/>
      <c r="C4" s="2450" t="s">
        <v>2443</v>
      </c>
      <c r="D4" s="2454"/>
      <c r="E4" s="2454"/>
      <c r="F4" s="2454"/>
      <c r="G4" s="2454"/>
      <c r="H4" s="2454"/>
      <c r="I4" s="2454"/>
      <c r="J4" s="2454"/>
      <c r="K4" s="2454"/>
      <c r="L4" s="2454"/>
      <c r="M4" s="2454"/>
      <c r="N4" s="2454"/>
      <c r="O4" s="2454"/>
      <c r="P4" s="2454"/>
      <c r="Q4" s="2454"/>
      <c r="R4" s="2454"/>
    </row>
    <row r="5" spans="1:18" ht="15" x14ac:dyDescent="0.2">
      <c r="A5" s="2450" t="s">
        <v>735</v>
      </c>
      <c r="B5" s="2451"/>
      <c r="C5" s="2450" t="s">
        <v>2444</v>
      </c>
      <c r="D5" s="2454"/>
      <c r="E5" s="2454"/>
      <c r="F5" s="2454"/>
      <c r="G5" s="2454"/>
      <c r="H5" s="2454"/>
      <c r="I5" s="2454"/>
      <c r="J5" s="2454"/>
      <c r="K5" s="2454"/>
      <c r="L5" s="2454"/>
      <c r="M5" s="2454"/>
      <c r="N5" s="2454"/>
      <c r="O5" s="2454"/>
      <c r="P5" s="2454"/>
      <c r="Q5" s="2454"/>
      <c r="R5" s="2454"/>
    </row>
    <row r="6" spans="1:18" ht="15" x14ac:dyDescent="0.2">
      <c r="A6" s="2450" t="s">
        <v>815</v>
      </c>
      <c r="B6" s="2451"/>
      <c r="C6" s="2450" t="s">
        <v>4005</v>
      </c>
      <c r="D6" s="2454"/>
      <c r="E6" s="2454"/>
      <c r="F6" s="2454"/>
      <c r="G6" s="2454"/>
      <c r="H6" s="2454"/>
      <c r="I6" s="2454"/>
      <c r="J6" s="2454"/>
      <c r="K6" s="2454"/>
      <c r="L6" s="2454"/>
      <c r="M6" s="2454"/>
      <c r="N6" s="2454"/>
      <c r="O6" s="2454"/>
      <c r="P6" s="2454"/>
      <c r="Q6" s="2454"/>
      <c r="R6" s="2454"/>
    </row>
    <row r="9" spans="1:18" ht="29.25" customHeight="1" x14ac:dyDescent="0.2">
      <c r="C9" s="2410" t="s">
        <v>5860</v>
      </c>
      <c r="D9" s="2410"/>
      <c r="E9" s="2410"/>
      <c r="F9" s="2410"/>
    </row>
    <row r="10" spans="1:18" ht="12.75" customHeight="1" x14ac:dyDescent="0.2">
      <c r="C10" s="2204" t="s">
        <v>1404</v>
      </c>
      <c r="D10" s="2070" t="s">
        <v>2774</v>
      </c>
      <c r="E10" s="2070"/>
      <c r="F10" s="2070"/>
    </row>
    <row r="11" spans="1:18" ht="51" customHeight="1" x14ac:dyDescent="0.2">
      <c r="C11" s="2205"/>
      <c r="D11" s="1750" t="s">
        <v>2775</v>
      </c>
      <c r="E11" s="1750" t="s">
        <v>2776</v>
      </c>
      <c r="F11" s="1750" t="s">
        <v>2777</v>
      </c>
    </row>
    <row r="12" spans="1:18" ht="12.75" x14ac:dyDescent="0.2">
      <c r="C12" s="552">
        <v>2011</v>
      </c>
      <c r="D12" s="1192">
        <v>5.7809962360411728E-3</v>
      </c>
      <c r="E12" s="1192">
        <v>6.7767116224026813E-2</v>
      </c>
      <c r="F12" s="1192">
        <v>1.554447839250394E-3</v>
      </c>
    </row>
    <row r="13" spans="1:18" ht="12.75" x14ac:dyDescent="0.2">
      <c r="C13" s="552">
        <v>2012</v>
      </c>
      <c r="D13" s="1192">
        <v>5.8804259682186796E-3</v>
      </c>
      <c r="E13" s="1192">
        <v>6.531093200457426E-2</v>
      </c>
      <c r="F13" s="1192">
        <v>1.5695638322606046E-3</v>
      </c>
    </row>
    <row r="14" spans="1:18" ht="12.75" x14ac:dyDescent="0.2">
      <c r="C14" s="552">
        <v>2013</v>
      </c>
      <c r="D14" s="1192">
        <v>6.4209277332843342E-3</v>
      </c>
      <c r="E14" s="1192">
        <v>7.503590601630851E-2</v>
      </c>
      <c r="F14" s="1192">
        <v>1.4468494078630472E-3</v>
      </c>
    </row>
    <row r="15" spans="1:18" ht="12.75" x14ac:dyDescent="0.2">
      <c r="C15" s="552">
        <v>2014</v>
      </c>
      <c r="D15" s="1192">
        <v>6.5600492544031375E-3</v>
      </c>
      <c r="E15" s="1192">
        <v>7.1720964663379252E-2</v>
      </c>
      <c r="F15" s="1192">
        <v>1.3917093118111863E-3</v>
      </c>
    </row>
    <row r="16" spans="1:18" ht="12.75" x14ac:dyDescent="0.2">
      <c r="C16" s="552">
        <v>2015</v>
      </c>
      <c r="D16" s="1192">
        <v>6.6641373785697325E-3</v>
      </c>
      <c r="E16" s="1192">
        <v>7.1355563036270511E-2</v>
      </c>
      <c r="F16" s="1192">
        <v>1.3709593216820952E-3</v>
      </c>
    </row>
    <row r="17" spans="3:16" ht="12.75" customHeight="1" x14ac:dyDescent="0.2">
      <c r="C17" s="553">
        <v>2016</v>
      </c>
      <c r="D17" s="1193">
        <v>6.4410933806108702E-3</v>
      </c>
      <c r="E17" s="1193">
        <v>6.7783426509818931E-2</v>
      </c>
      <c r="F17" s="1193">
        <v>1.3734040973232466E-3</v>
      </c>
    </row>
    <row r="18" spans="3:16" ht="15" customHeight="1" x14ac:dyDescent="0.2">
      <c r="C18" s="2310" t="s">
        <v>4006</v>
      </c>
      <c r="D18" s="2310"/>
      <c r="E18" s="2310"/>
      <c r="F18" s="2310"/>
      <c r="G18" s="2310"/>
      <c r="H18" s="2310"/>
      <c r="I18" s="2310"/>
      <c r="J18" s="2310"/>
      <c r="K18" s="2310"/>
      <c r="L18" s="2310"/>
      <c r="M18" s="2310"/>
      <c r="N18" s="2310"/>
      <c r="O18" s="2310"/>
      <c r="P18" s="2310"/>
    </row>
    <row r="19" spans="3:16" ht="15" x14ac:dyDescent="0.2">
      <c r="C19" s="2310" t="s">
        <v>5861</v>
      </c>
      <c r="D19" s="2473"/>
      <c r="E19" s="2473"/>
      <c r="F19" s="2473"/>
      <c r="G19" s="2473"/>
      <c r="H19" s="2473"/>
      <c r="I19" s="2473"/>
      <c r="J19" s="2473"/>
      <c r="K19" s="2473"/>
      <c r="L19" s="2473"/>
      <c r="M19" s="2473"/>
      <c r="N19" s="2473"/>
      <c r="O19" s="2473"/>
      <c r="P19" s="2473"/>
    </row>
    <row r="20" spans="3:16" ht="15" x14ac:dyDescent="0.2">
      <c r="C20" s="109"/>
    </row>
    <row r="21" spans="3:16" ht="15" x14ac:dyDescent="0.2">
      <c r="C21" s="109" t="s">
        <v>5862</v>
      </c>
    </row>
    <row r="23" spans="3:16" ht="15" x14ac:dyDescent="0.2">
      <c r="C23" s="109"/>
    </row>
    <row r="24" spans="3:16" ht="15" x14ac:dyDescent="0.2">
      <c r="C24" s="109"/>
    </row>
    <row r="25" spans="3:16" ht="15" x14ac:dyDescent="0.2">
      <c r="C25" s="109"/>
    </row>
    <row r="26" spans="3:16" ht="15" x14ac:dyDescent="0.2">
      <c r="C26" s="109"/>
    </row>
    <row r="27" spans="3:16" ht="15" x14ac:dyDescent="0.2">
      <c r="C27" s="109"/>
    </row>
    <row r="28" spans="3:16" ht="15" x14ac:dyDescent="0.2">
      <c r="C28" s="109"/>
    </row>
    <row r="29" spans="3:16" ht="15" x14ac:dyDescent="0.2">
      <c r="C29" s="109"/>
    </row>
    <row r="30" spans="3:16" ht="15" x14ac:dyDescent="0.2">
      <c r="C30" s="109"/>
    </row>
    <row r="31" spans="3:16" ht="15" x14ac:dyDescent="0.2">
      <c r="C31" s="109"/>
    </row>
    <row r="32" spans="3:16" ht="15" x14ac:dyDescent="0.2">
      <c r="C32" s="109"/>
    </row>
    <row r="33" spans="3:7" ht="15" x14ac:dyDescent="0.2">
      <c r="C33" s="109"/>
    </row>
    <row r="34" spans="3:7" ht="15" x14ac:dyDescent="0.2">
      <c r="C34" s="109"/>
    </row>
    <row r="35" spans="3:7" ht="15" x14ac:dyDescent="0.2">
      <c r="C35" s="109"/>
    </row>
    <row r="42" spans="3:7" x14ac:dyDescent="0.2">
      <c r="C42" s="2469"/>
      <c r="D42" s="2469"/>
      <c r="E42" s="2469"/>
      <c r="F42" s="2469"/>
      <c r="G42" s="2469"/>
    </row>
    <row r="43" spans="3:7" x14ac:dyDescent="0.2">
      <c r="C43" s="2470"/>
      <c r="D43" s="2470"/>
      <c r="E43" s="2470"/>
      <c r="F43" s="2470"/>
    </row>
  </sheetData>
  <mergeCells count="16">
    <mergeCell ref="C18:P18"/>
    <mergeCell ref="C42:G42"/>
    <mergeCell ref="C43:F43"/>
    <mergeCell ref="A6:B6"/>
    <mergeCell ref="C6:R6"/>
    <mergeCell ref="C9:F9"/>
    <mergeCell ref="C10:C11"/>
    <mergeCell ref="D10:F10"/>
    <mergeCell ref="C19:P19"/>
    <mergeCell ref="A5:B5"/>
    <mergeCell ref="C5:R5"/>
    <mergeCell ref="C1:D1"/>
    <mergeCell ref="A3:B3"/>
    <mergeCell ref="C3:R3"/>
    <mergeCell ref="A4:B4"/>
    <mergeCell ref="C4:R4"/>
  </mergeCells>
  <hyperlinks>
    <hyperlink ref="A1" location="'7.3.1 BCCR'!A1" display="REGRESAR"/>
    <hyperlink ref="C1:D1" location="'Metadato 7.3.1 BCCR ae'!A1" display="VER METADATO"/>
  </hyperlinks>
  <pageMargins left="0.7" right="0.7" top="0.75" bottom="0.75" header="0.3" footer="0.3"/>
  <pageSetup orientation="portrait" r:id="rId1"/>
  <drawing r:id="rId2"/>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9">
    <tabColor theme="0" tint="-0.499984740745262"/>
  </sheetPr>
  <dimension ref="A1:F46"/>
  <sheetViews>
    <sheetView showGridLines="0" zoomScaleNormal="100" workbookViewId="0">
      <pane ySplit="1" topLeftCell="A2" activePane="bottomLeft" state="frozen"/>
      <selection activeCell="C9" sqref="C9:P10"/>
      <selection pane="bottomLeft" activeCell="B3" sqref="B3:D46"/>
    </sheetView>
  </sheetViews>
  <sheetFormatPr baseColWidth="10" defaultColWidth="11.42578125" defaultRowHeight="11.25" x14ac:dyDescent="0.25"/>
  <cols>
    <col min="1" max="1" width="9.85546875" style="45" customWidth="1"/>
    <col min="2" max="2" width="26.42578125" style="45" customWidth="1"/>
    <col min="3" max="3" width="10.5703125" style="45" bestFit="1"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18" customHeight="1" x14ac:dyDescent="0.25">
      <c r="A4" s="48"/>
      <c r="B4" s="2082" t="s">
        <v>856</v>
      </c>
      <c r="C4" s="2082"/>
      <c r="D4" s="910" t="s">
        <v>37</v>
      </c>
    </row>
    <row r="5" spans="1:6" ht="15" x14ac:dyDescent="0.25">
      <c r="B5" s="2082" t="s">
        <v>769</v>
      </c>
      <c r="C5" s="2082"/>
      <c r="D5" s="910" t="s">
        <v>201</v>
      </c>
    </row>
    <row r="6" spans="1:6" ht="15" x14ac:dyDescent="0.25">
      <c r="B6" s="2082" t="s">
        <v>770</v>
      </c>
      <c r="C6" s="2082"/>
      <c r="D6" s="911" t="s">
        <v>313</v>
      </c>
    </row>
    <row r="7" spans="1:6" ht="15" customHeight="1" x14ac:dyDescent="0.25">
      <c r="B7" s="2083" t="s">
        <v>771</v>
      </c>
      <c r="C7" s="2083"/>
      <c r="D7" s="912" t="s">
        <v>314</v>
      </c>
    </row>
    <row r="8" spans="1:6" ht="15" x14ac:dyDescent="0.25">
      <c r="B8" s="2083" t="s">
        <v>4617</v>
      </c>
      <c r="C8" s="2083"/>
      <c r="D8" s="1285" t="s">
        <v>4711</v>
      </c>
    </row>
    <row r="9" spans="1:6" ht="15" x14ac:dyDescent="0.25">
      <c r="B9" s="913"/>
      <c r="C9" s="913"/>
      <c r="D9" s="913"/>
    </row>
    <row r="10" spans="1:6" ht="23.25" customHeight="1" x14ac:dyDescent="0.25">
      <c r="B10" s="2081" t="s">
        <v>772</v>
      </c>
      <c r="C10" s="2081"/>
      <c r="D10" s="2081"/>
    </row>
    <row r="11" spans="1:6" ht="15" x14ac:dyDescent="0.25">
      <c r="B11" s="2093" t="s">
        <v>773</v>
      </c>
      <c r="C11" s="2094"/>
      <c r="D11" s="910" t="s">
        <v>1421</v>
      </c>
    </row>
    <row r="12" spans="1:6" ht="15" customHeight="1" x14ac:dyDescent="0.25">
      <c r="B12" s="2095" t="s">
        <v>775</v>
      </c>
      <c r="C12" s="2095"/>
      <c r="D12" s="914" t="s">
        <v>3997</v>
      </c>
    </row>
    <row r="13" spans="1:6" ht="15" x14ac:dyDescent="0.25">
      <c r="B13" s="2082" t="s">
        <v>776</v>
      </c>
      <c r="C13" s="2082"/>
      <c r="D13" s="915" t="s">
        <v>2378</v>
      </c>
    </row>
    <row r="14" spans="1:6" ht="15" x14ac:dyDescent="0.25">
      <c r="B14" s="2082" t="s">
        <v>777</v>
      </c>
      <c r="C14" s="2096"/>
      <c r="D14" s="915" t="s">
        <v>3998</v>
      </c>
    </row>
    <row r="15" spans="1:6" ht="360" x14ac:dyDescent="0.25">
      <c r="B15" s="2082" t="s">
        <v>778</v>
      </c>
      <c r="C15" s="2082"/>
      <c r="D15" s="916" t="s">
        <v>5863</v>
      </c>
    </row>
    <row r="16" spans="1:6" ht="240" x14ac:dyDescent="0.25">
      <c r="B16" s="2082" t="s">
        <v>779</v>
      </c>
      <c r="C16" s="2082"/>
      <c r="D16" s="919" t="s">
        <v>4007</v>
      </c>
    </row>
    <row r="17" spans="2:4" ht="90" x14ac:dyDescent="0.25">
      <c r="B17" s="2082" t="s">
        <v>780</v>
      </c>
      <c r="C17" s="2082"/>
      <c r="D17" s="919" t="s">
        <v>4008</v>
      </c>
    </row>
    <row r="18" spans="2:4" ht="75" x14ac:dyDescent="0.25">
      <c r="B18" s="2083" t="s">
        <v>782</v>
      </c>
      <c r="C18" s="2083"/>
      <c r="D18" s="910" t="s">
        <v>4009</v>
      </c>
    </row>
    <row r="19" spans="2:4" ht="34.5" customHeight="1" x14ac:dyDescent="0.25">
      <c r="B19" s="2084" t="s">
        <v>783</v>
      </c>
      <c r="C19" s="2085"/>
      <c r="D19" s="917" t="s">
        <v>4010</v>
      </c>
    </row>
    <row r="20" spans="2:4" ht="15" x14ac:dyDescent="0.25">
      <c r="B20" s="2082" t="s">
        <v>784</v>
      </c>
      <c r="C20" s="2082"/>
      <c r="D20" s="917" t="s">
        <v>824</v>
      </c>
    </row>
    <row r="21" spans="2:4" ht="15" x14ac:dyDescent="0.25">
      <c r="B21" s="2086" t="s">
        <v>786</v>
      </c>
      <c r="C21" s="918" t="s">
        <v>787</v>
      </c>
      <c r="D21" s="917" t="s">
        <v>2762</v>
      </c>
    </row>
    <row r="22" spans="2:4" ht="15" x14ac:dyDescent="0.25">
      <c r="B22" s="2087"/>
      <c r="C22" s="1751" t="s">
        <v>789</v>
      </c>
      <c r="D22" s="919" t="s">
        <v>2762</v>
      </c>
    </row>
    <row r="23" spans="2:4" ht="15" x14ac:dyDescent="0.25">
      <c r="B23" s="2088" t="s">
        <v>791</v>
      </c>
      <c r="C23" s="2088"/>
      <c r="D23" s="910" t="s">
        <v>827</v>
      </c>
    </row>
    <row r="24" spans="2:4" ht="45" x14ac:dyDescent="0.25">
      <c r="B24" s="2088" t="s">
        <v>793</v>
      </c>
      <c r="C24" s="2088"/>
      <c r="D24" s="911" t="s">
        <v>4003</v>
      </c>
    </row>
    <row r="25" spans="2:4" ht="15" x14ac:dyDescent="0.25">
      <c r="B25" s="2082" t="s">
        <v>795</v>
      </c>
      <c r="C25" s="2082"/>
      <c r="D25" s="917" t="s">
        <v>28</v>
      </c>
    </row>
    <row r="26" spans="2:4" ht="30" x14ac:dyDescent="0.25">
      <c r="B26" s="2083" t="s">
        <v>797</v>
      </c>
      <c r="C26" s="2083"/>
      <c r="D26" s="911" t="s">
        <v>2763</v>
      </c>
    </row>
    <row r="27" spans="2:4" ht="15" x14ac:dyDescent="0.25">
      <c r="B27" s="2089" t="s">
        <v>799</v>
      </c>
      <c r="C27" s="2090"/>
      <c r="D27" s="910"/>
    </row>
    <row r="28" spans="2:4" ht="135" x14ac:dyDescent="0.25">
      <c r="B28" s="1752" t="s">
        <v>800</v>
      </c>
      <c r="C28" s="1753"/>
      <c r="D28" s="917" t="s">
        <v>4004</v>
      </c>
    </row>
    <row r="29" spans="2:4" ht="15" x14ac:dyDescent="0.25">
      <c r="B29" s="2091" t="s">
        <v>801</v>
      </c>
      <c r="C29" s="2092"/>
      <c r="D29" s="921"/>
    </row>
    <row r="30" spans="2:4" ht="15" x14ac:dyDescent="0.25">
      <c r="B30" s="922"/>
      <c r="C30" s="922"/>
      <c r="D30" s="923"/>
    </row>
    <row r="31" spans="2:4" ht="23.25" customHeight="1" thickBot="1" x14ac:dyDescent="0.3">
      <c r="B31" s="2081" t="s">
        <v>802</v>
      </c>
      <c r="C31" s="2081"/>
      <c r="D31" s="2081"/>
    </row>
    <row r="32" spans="2:4" ht="15" x14ac:dyDescent="0.25">
      <c r="B32" s="2403" t="s">
        <v>803</v>
      </c>
      <c r="C32" s="2404"/>
      <c r="D32" s="937" t="s">
        <v>2764</v>
      </c>
    </row>
    <row r="33" spans="2:4" ht="15" x14ac:dyDescent="0.25">
      <c r="B33" s="2405" t="s">
        <v>805</v>
      </c>
      <c r="C33" s="2080"/>
      <c r="D33" s="938" t="s">
        <v>2765</v>
      </c>
    </row>
    <row r="34" spans="2:4" ht="15" x14ac:dyDescent="0.25">
      <c r="B34" s="2405" t="s">
        <v>807</v>
      </c>
      <c r="C34" s="2080"/>
      <c r="D34" s="938" t="s">
        <v>1978</v>
      </c>
    </row>
    <row r="35" spans="2:4" ht="15" x14ac:dyDescent="0.25">
      <c r="B35" s="2405" t="s">
        <v>809</v>
      </c>
      <c r="C35" s="2080"/>
      <c r="D35" s="938" t="s">
        <v>2766</v>
      </c>
    </row>
    <row r="36" spans="2:4" ht="15.75" thickBot="1" x14ac:dyDescent="0.3">
      <c r="B36" s="2406" t="s">
        <v>811</v>
      </c>
      <c r="C36" s="2407"/>
      <c r="D36" s="939" t="s">
        <v>2767</v>
      </c>
    </row>
    <row r="37" spans="2:4" ht="15" x14ac:dyDescent="0.25">
      <c r="B37" s="2403" t="s">
        <v>803</v>
      </c>
      <c r="C37" s="2404"/>
      <c r="D37" s="937" t="s">
        <v>2768</v>
      </c>
    </row>
    <row r="38" spans="2:4" ht="15" x14ac:dyDescent="0.25">
      <c r="B38" s="2405" t="s">
        <v>805</v>
      </c>
      <c r="C38" s="2080"/>
      <c r="D38" s="938" t="s">
        <v>2769</v>
      </c>
    </row>
    <row r="39" spans="2:4" ht="15" x14ac:dyDescent="0.25">
      <c r="B39" s="2405" t="s">
        <v>807</v>
      </c>
      <c r="C39" s="2080"/>
      <c r="D39" s="938" t="s">
        <v>1978</v>
      </c>
    </row>
    <row r="40" spans="2:4" ht="15" x14ac:dyDescent="0.25">
      <c r="B40" s="2405" t="s">
        <v>809</v>
      </c>
      <c r="C40" s="2080"/>
      <c r="D40" s="938" t="s">
        <v>2770</v>
      </c>
    </row>
    <row r="41" spans="2:4" ht="15.75" thickBot="1" x14ac:dyDescent="0.3">
      <c r="B41" s="2406" t="s">
        <v>811</v>
      </c>
      <c r="C41" s="2407"/>
      <c r="D41" s="939" t="s">
        <v>3978</v>
      </c>
    </row>
    <row r="42" spans="2:4" ht="15" x14ac:dyDescent="0.25">
      <c r="B42" s="2403" t="s">
        <v>803</v>
      </c>
      <c r="C42" s="2404"/>
      <c r="D42" s="937" t="s">
        <v>3993</v>
      </c>
    </row>
    <row r="43" spans="2:4" ht="15" x14ac:dyDescent="0.25">
      <c r="B43" s="2405" t="s">
        <v>805</v>
      </c>
      <c r="C43" s="2080"/>
      <c r="D43" s="938" t="s">
        <v>2769</v>
      </c>
    </row>
    <row r="44" spans="2:4" ht="15" x14ac:dyDescent="0.25">
      <c r="B44" s="2405" t="s">
        <v>807</v>
      </c>
      <c r="C44" s="2080"/>
      <c r="D44" s="938" t="s">
        <v>1978</v>
      </c>
    </row>
    <row r="45" spans="2:4" ht="15" x14ac:dyDescent="0.25">
      <c r="B45" s="2405" t="s">
        <v>809</v>
      </c>
      <c r="C45" s="2080"/>
      <c r="D45" s="938" t="s">
        <v>2771</v>
      </c>
    </row>
    <row r="46" spans="2:4" ht="15.75" thickBot="1" x14ac:dyDescent="0.3">
      <c r="B46" s="2406" t="s">
        <v>811</v>
      </c>
      <c r="C46" s="2407"/>
      <c r="D46" s="939" t="s">
        <v>2772</v>
      </c>
    </row>
  </sheetData>
  <mergeCells count="40">
    <mergeCell ref="B44:C44"/>
    <mergeCell ref="B45:C45"/>
    <mergeCell ref="B46:C46"/>
    <mergeCell ref="B38:C38"/>
    <mergeCell ref="B39:C39"/>
    <mergeCell ref="B40:C40"/>
    <mergeCell ref="B41:C41"/>
    <mergeCell ref="B42:C42"/>
    <mergeCell ref="B43:C43"/>
    <mergeCell ref="B37:C37"/>
    <mergeCell ref="B24:C24"/>
    <mergeCell ref="B25:C25"/>
    <mergeCell ref="B26:C26"/>
    <mergeCell ref="B27:C27"/>
    <mergeCell ref="B29:C29"/>
    <mergeCell ref="B31:D31"/>
    <mergeCell ref="B32:C32"/>
    <mergeCell ref="B33:C33"/>
    <mergeCell ref="B34:C34"/>
    <mergeCell ref="B35:C35"/>
    <mergeCell ref="B36:C36"/>
    <mergeCell ref="B23:C23"/>
    <mergeCell ref="B11:C11"/>
    <mergeCell ref="B12:C12"/>
    <mergeCell ref="B13:C13"/>
    <mergeCell ref="B14:C14"/>
    <mergeCell ref="B15:C15"/>
    <mergeCell ref="B16:C16"/>
    <mergeCell ref="B17:C17"/>
    <mergeCell ref="B18:C18"/>
    <mergeCell ref="B19:C19"/>
    <mergeCell ref="B20:C20"/>
    <mergeCell ref="B21:B22"/>
    <mergeCell ref="B10:D10"/>
    <mergeCell ref="B3:D3"/>
    <mergeCell ref="B4:C4"/>
    <mergeCell ref="B5:C5"/>
    <mergeCell ref="B6:C6"/>
    <mergeCell ref="B7:C7"/>
    <mergeCell ref="B8:C8"/>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7.3.1 BCCR ae'!A1" display="REGRESAR"/>
    <hyperlink ref="D41" r:id="rId1"/>
    <hyperlink ref="D46" r:id="rId2"/>
    <hyperlink ref="D36" r:id="rId3"/>
    <hyperlink ref="D8" r:id="rId4"/>
  </hyperlinks>
  <pageMargins left="0.7" right="0.7" top="0.75" bottom="0.75" header="0.3" footer="0.3"/>
  <drawing r:id="rId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0">
    <tabColor rgb="FF7030A0"/>
  </sheetPr>
  <dimension ref="A1:R28"/>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 style="26" customWidth="1"/>
    <col min="3" max="3" width="12.28515625" style="165" customWidth="1"/>
    <col min="4" max="5" width="12.28515625" style="26" customWidth="1"/>
    <col min="6" max="16384" width="11.42578125" style="26"/>
  </cols>
  <sheetData>
    <row r="1" spans="1:18" ht="15" x14ac:dyDescent="0.25">
      <c r="A1" s="25" t="s">
        <v>730</v>
      </c>
      <c r="B1" s="121"/>
      <c r="C1" s="2077" t="s">
        <v>830</v>
      </c>
      <c r="D1" s="2077"/>
    </row>
    <row r="3" spans="1:18" ht="12.75" x14ac:dyDescent="0.2">
      <c r="A3" s="2450" t="s">
        <v>732</v>
      </c>
      <c r="B3" s="2453"/>
      <c r="C3" s="2450" t="s">
        <v>2368</v>
      </c>
      <c r="D3" s="2454"/>
      <c r="E3" s="2454"/>
      <c r="F3" s="2454"/>
      <c r="G3" s="2454"/>
      <c r="H3" s="2454"/>
      <c r="I3" s="2454"/>
      <c r="J3" s="2454"/>
      <c r="K3" s="2454"/>
      <c r="L3" s="2454"/>
      <c r="M3" s="2454"/>
      <c r="N3" s="2454"/>
      <c r="O3" s="2454"/>
      <c r="P3" s="2454"/>
      <c r="Q3" s="2454"/>
      <c r="R3" s="2454"/>
    </row>
    <row r="4" spans="1:18" ht="31.5" customHeight="1" x14ac:dyDescent="0.2">
      <c r="A4" s="2450" t="s">
        <v>733</v>
      </c>
      <c r="B4" s="2451"/>
      <c r="C4" s="2474" t="s">
        <v>2453</v>
      </c>
      <c r="D4" s="2475"/>
      <c r="E4" s="2475"/>
      <c r="F4" s="2475"/>
      <c r="G4" s="2475"/>
      <c r="H4" s="2475"/>
      <c r="I4" s="2475"/>
      <c r="J4" s="2475"/>
      <c r="K4" s="2475"/>
      <c r="L4" s="2475"/>
      <c r="M4" s="2475"/>
      <c r="N4" s="2475"/>
      <c r="O4" s="2475"/>
      <c r="P4" s="2475"/>
      <c r="Q4" s="2475"/>
      <c r="R4" s="2475"/>
    </row>
    <row r="5" spans="1:18" ht="15.75" customHeight="1" x14ac:dyDescent="0.2">
      <c r="A5" s="2450" t="s">
        <v>735</v>
      </c>
      <c r="B5" s="2451"/>
      <c r="C5" s="2450" t="s">
        <v>2454</v>
      </c>
      <c r="D5" s="2454"/>
      <c r="E5" s="2454"/>
      <c r="F5" s="2454"/>
      <c r="G5" s="2454"/>
      <c r="H5" s="2454"/>
      <c r="I5" s="2454"/>
      <c r="J5" s="2454"/>
      <c r="K5" s="2454"/>
      <c r="L5" s="2454"/>
      <c r="M5" s="2454"/>
      <c r="N5" s="2454"/>
      <c r="O5" s="2454"/>
      <c r="P5" s="2454"/>
      <c r="Q5" s="2454"/>
      <c r="R5" s="2454"/>
    </row>
    <row r="6" spans="1:18" ht="15" x14ac:dyDescent="0.2">
      <c r="A6" s="2450" t="s">
        <v>815</v>
      </c>
      <c r="B6" s="2451"/>
      <c r="C6" s="2450"/>
      <c r="D6" s="2454"/>
      <c r="E6" s="2454"/>
      <c r="F6" s="2454"/>
      <c r="G6" s="2454"/>
      <c r="H6" s="2454"/>
      <c r="I6" s="2454"/>
      <c r="J6" s="2454"/>
      <c r="K6" s="2454"/>
      <c r="L6" s="2454"/>
      <c r="M6" s="2454"/>
      <c r="N6" s="2454"/>
      <c r="O6" s="2454"/>
      <c r="P6" s="2454"/>
      <c r="Q6" s="2454"/>
      <c r="R6" s="245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sheetData>
  <mergeCells count="10">
    <mergeCell ref="A6:B6"/>
    <mergeCell ref="C6:R6"/>
    <mergeCell ref="C9:P10"/>
    <mergeCell ref="C1:D1"/>
    <mergeCell ref="A3:B3"/>
    <mergeCell ref="C3:R3"/>
    <mergeCell ref="A4:B4"/>
    <mergeCell ref="C4:R4"/>
    <mergeCell ref="A5:B5"/>
    <mergeCell ref="C5:R5"/>
  </mergeCells>
  <hyperlinks>
    <hyperlink ref="A1" location="'ODS 7.'!A1" display="REGRESAR"/>
    <hyperlink ref="C1:D1" location="'Metadato 7.a.1'!A1" display="VER METADATO"/>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1">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10.5703125" style="26" bestFit="1"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913</v>
      </c>
    </row>
    <row r="4" spans="1:6" ht="18.75" customHeight="1" x14ac:dyDescent="0.2">
      <c r="A4" s="93"/>
      <c r="B4" s="2082" t="s">
        <v>856</v>
      </c>
      <c r="C4" s="2082"/>
      <c r="D4" s="49" t="s">
        <v>37</v>
      </c>
    </row>
    <row r="5" spans="1:6" ht="62.25" customHeight="1" x14ac:dyDescent="0.2">
      <c r="B5" s="2082" t="s">
        <v>769</v>
      </c>
      <c r="C5" s="2082"/>
      <c r="D5" s="49" t="s">
        <v>204</v>
      </c>
    </row>
    <row r="6" spans="1:6" ht="15" x14ac:dyDescent="0.2">
      <c r="B6" s="2082" t="s">
        <v>770</v>
      </c>
      <c r="C6" s="2082"/>
      <c r="D6" s="50" t="s">
        <v>316</v>
      </c>
    </row>
    <row r="7" spans="1:6" ht="48" customHeight="1" x14ac:dyDescent="0.2">
      <c r="B7" s="2083" t="s">
        <v>771</v>
      </c>
      <c r="C7" s="2083"/>
      <c r="D7" s="94" t="s">
        <v>317</v>
      </c>
    </row>
    <row r="8" spans="1:6" s="903" customFormat="1" ht="15" x14ac:dyDescent="0.2">
      <c r="B8" s="2083" t="s">
        <v>4617</v>
      </c>
      <c r="C8" s="2083"/>
      <c r="D8" s="1285" t="s">
        <v>4712</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customHeight="1"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5">
      <c r="B17" s="2082" t="s">
        <v>780</v>
      </c>
      <c r="C17" s="2082"/>
      <c r="D17" s="143" t="s">
        <v>2455</v>
      </c>
    </row>
    <row r="18" spans="2:4" ht="15" x14ac:dyDescent="0.2">
      <c r="B18" s="2083" t="s">
        <v>782</v>
      </c>
      <c r="C18" s="2083"/>
      <c r="D18" s="49"/>
    </row>
    <row r="19" spans="2:4" ht="15" customHeight="1"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2456</v>
      </c>
    </row>
    <row r="25" spans="2:4" ht="15" x14ac:dyDescent="0.2">
      <c r="B25" s="2082" t="s">
        <v>795</v>
      </c>
      <c r="C25" s="2082"/>
      <c r="D25" s="57" t="s">
        <v>28</v>
      </c>
    </row>
    <row r="26" spans="2:4" ht="15" customHeight="1"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7.a.1'!A1" display="REGRESAR"/>
    <hyperlink ref="D8" r:id="rId1"/>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2"/>
  <dimension ref="A1:R28"/>
  <sheetViews>
    <sheetView showGridLines="0" zoomScaleNormal="100" workbookViewId="0">
      <pane ySplit="1" topLeftCell="A2" activePane="bottomLeft" state="frozen"/>
      <selection activeCell="B1" sqref="B1"/>
      <selection pane="bottomLeft"/>
    </sheetView>
  </sheetViews>
  <sheetFormatPr baseColWidth="10" defaultColWidth="11.42578125" defaultRowHeight="11.25" x14ac:dyDescent="0.2"/>
  <cols>
    <col min="1" max="2" width="16.140625" style="26" customWidth="1"/>
    <col min="3" max="3" width="13" style="165" customWidth="1"/>
    <col min="4" max="4" width="11.140625" style="26" customWidth="1"/>
    <col min="5" max="5" width="15" style="26" customWidth="1"/>
    <col min="6" max="6" width="13.28515625" style="26" customWidth="1"/>
    <col min="7" max="8" width="11.140625" style="26" customWidth="1"/>
    <col min="9" max="16384" width="11.42578125" style="26"/>
  </cols>
  <sheetData>
    <row r="1" spans="1:18" ht="15" x14ac:dyDescent="0.25">
      <c r="A1" s="25" t="s">
        <v>730</v>
      </c>
      <c r="B1" s="121"/>
      <c r="C1" s="25" t="s">
        <v>830</v>
      </c>
    </row>
    <row r="3" spans="1:18" ht="12.75" x14ac:dyDescent="0.2">
      <c r="A3" s="2450" t="s">
        <v>732</v>
      </c>
      <c r="B3" s="2453"/>
      <c r="C3" s="2450" t="s">
        <v>2368</v>
      </c>
      <c r="D3" s="2454"/>
      <c r="E3" s="2454"/>
      <c r="F3" s="2454"/>
      <c r="G3" s="2454"/>
      <c r="H3" s="2454"/>
      <c r="I3" s="2454"/>
      <c r="J3" s="2454"/>
      <c r="K3" s="2454"/>
      <c r="L3" s="2454"/>
      <c r="M3" s="2454"/>
      <c r="N3" s="2454"/>
      <c r="O3" s="2454"/>
      <c r="P3" s="2454"/>
      <c r="Q3" s="2454"/>
      <c r="R3" s="2454"/>
    </row>
    <row r="4" spans="1:18" ht="28.5" customHeight="1" x14ac:dyDescent="0.2">
      <c r="A4" s="2450" t="s">
        <v>733</v>
      </c>
      <c r="B4" s="2451"/>
      <c r="C4" s="2474" t="s">
        <v>2457</v>
      </c>
      <c r="D4" s="2475"/>
      <c r="E4" s="2475"/>
      <c r="F4" s="2475"/>
      <c r="G4" s="2475"/>
      <c r="H4" s="2475"/>
      <c r="I4" s="2475"/>
      <c r="J4" s="2475"/>
      <c r="K4" s="2475"/>
      <c r="L4" s="2475"/>
      <c r="M4" s="2475"/>
      <c r="N4" s="2475"/>
      <c r="O4" s="2475"/>
      <c r="P4" s="2475"/>
      <c r="Q4" s="2475"/>
      <c r="R4" s="2475"/>
    </row>
    <row r="5" spans="1:18" ht="15" x14ac:dyDescent="0.2">
      <c r="A5" s="2450" t="s">
        <v>735</v>
      </c>
      <c r="B5" s="2451"/>
      <c r="C5" s="2474" t="s">
        <v>2458</v>
      </c>
      <c r="D5" s="2475"/>
      <c r="E5" s="2475"/>
      <c r="F5" s="2475"/>
      <c r="G5" s="2475"/>
      <c r="H5" s="2475"/>
      <c r="I5" s="2475"/>
      <c r="J5" s="2475"/>
      <c r="K5" s="2475"/>
      <c r="L5" s="2475"/>
      <c r="M5" s="2475"/>
      <c r="N5" s="2475"/>
      <c r="O5" s="2475"/>
      <c r="P5" s="2475"/>
      <c r="Q5" s="2475"/>
      <c r="R5" s="2475"/>
    </row>
    <row r="6" spans="1:18" ht="15" x14ac:dyDescent="0.2">
      <c r="A6" s="2450" t="s">
        <v>815</v>
      </c>
      <c r="B6" s="2451"/>
      <c r="C6" s="2450" t="s">
        <v>5868</v>
      </c>
      <c r="D6" s="2454"/>
      <c r="E6" s="2454"/>
      <c r="F6" s="2454"/>
      <c r="G6" s="2454"/>
      <c r="H6" s="2454"/>
      <c r="I6" s="2454"/>
      <c r="J6" s="2454"/>
      <c r="K6" s="2454"/>
      <c r="L6" s="2454"/>
      <c r="M6" s="2454"/>
      <c r="N6" s="2454"/>
      <c r="O6" s="2454"/>
      <c r="P6" s="2454"/>
      <c r="Q6" s="2454"/>
      <c r="R6" s="2454"/>
    </row>
    <row r="7" spans="1:18" x14ac:dyDescent="0.2">
      <c r="A7" s="38"/>
      <c r="B7" s="42"/>
      <c r="C7" s="26"/>
    </row>
    <row r="8" spans="1:18" x14ac:dyDescent="0.2">
      <c r="A8" s="29"/>
    </row>
    <row r="9" spans="1:18" ht="12.75" x14ac:dyDescent="0.2">
      <c r="C9" s="2410" t="s">
        <v>5868</v>
      </c>
      <c r="D9" s="2410"/>
      <c r="E9" s="2410"/>
      <c r="F9" s="2410"/>
    </row>
    <row r="10" spans="1:18" ht="79.5" customHeight="1" x14ac:dyDescent="0.2">
      <c r="C10" s="1750" t="s">
        <v>867</v>
      </c>
      <c r="D10" s="1750" t="s">
        <v>5869</v>
      </c>
      <c r="E10" s="1750" t="s">
        <v>5870</v>
      </c>
      <c r="F10" s="1750" t="s">
        <v>6174</v>
      </c>
    </row>
    <row r="11" spans="1:18" ht="12.75" x14ac:dyDescent="0.2">
      <c r="C11" s="552">
        <v>2005</v>
      </c>
      <c r="D11" s="2019">
        <v>19948.26108434</v>
      </c>
      <c r="E11" s="2018">
        <v>0</v>
      </c>
      <c r="F11" s="2020">
        <f>+(E11/D11)*100</f>
        <v>0</v>
      </c>
    </row>
    <row r="12" spans="1:18" ht="12.75" x14ac:dyDescent="0.2">
      <c r="C12" s="552">
        <v>2006</v>
      </c>
      <c r="D12" s="2019">
        <v>22602.721765359998</v>
      </c>
      <c r="E12" s="2023">
        <v>0.1158879</v>
      </c>
      <c r="F12" s="2020">
        <f t="shared" ref="F12:F23" si="0">+(E12/D12)*100</f>
        <v>5.1271657105298276E-4</v>
      </c>
    </row>
    <row r="13" spans="1:18" ht="12.75" x14ac:dyDescent="0.2">
      <c r="C13" s="552">
        <v>2007</v>
      </c>
      <c r="D13" s="2019">
        <v>26743.972911929999</v>
      </c>
      <c r="E13" s="2018">
        <v>0</v>
      </c>
      <c r="F13" s="2020">
        <f t="shared" si="0"/>
        <v>0</v>
      </c>
    </row>
    <row r="14" spans="1:18" ht="12.75" x14ac:dyDescent="0.2">
      <c r="C14" s="552">
        <v>2008</v>
      </c>
      <c r="D14" s="2019">
        <v>30612.9278614</v>
      </c>
      <c r="E14" s="2023">
        <v>2.2011352899999999</v>
      </c>
      <c r="F14" s="2020">
        <f t="shared" si="0"/>
        <v>7.1902148659730878E-3</v>
      </c>
    </row>
    <row r="15" spans="1:18" ht="12.75" x14ac:dyDescent="0.2">
      <c r="C15" s="552">
        <v>2009</v>
      </c>
      <c r="D15" s="2019">
        <v>30562.363429590001</v>
      </c>
      <c r="E15" s="2023">
        <v>1.0718702499999999</v>
      </c>
      <c r="F15" s="2020">
        <f t="shared" si="0"/>
        <v>3.5071575942396912E-3</v>
      </c>
    </row>
    <row r="16" spans="1:18" ht="12.75" x14ac:dyDescent="0.2">
      <c r="C16" s="552">
        <v>2010</v>
      </c>
      <c r="D16" s="2019">
        <v>37268.616183680002</v>
      </c>
      <c r="E16" s="2017">
        <v>-1.8830240000000002E-2</v>
      </c>
      <c r="F16" s="2020">
        <f t="shared" si="0"/>
        <v>-5.0525728959707926E-5</v>
      </c>
    </row>
    <row r="17" spans="3:6" ht="12.75" x14ac:dyDescent="0.2">
      <c r="C17" s="552">
        <v>2011</v>
      </c>
      <c r="D17" s="2019">
        <v>42262.694504020001</v>
      </c>
      <c r="E17" s="2017">
        <v>-4.6743899999999996E-3</v>
      </c>
      <c r="F17" s="2020">
        <f>+(E17/D17)*100</f>
        <v>-1.106032176806752E-5</v>
      </c>
    </row>
    <row r="18" spans="3:6" ht="12.75" x14ac:dyDescent="0.2">
      <c r="C18" s="552">
        <v>2012</v>
      </c>
      <c r="D18" s="2019">
        <v>46473.131798750001</v>
      </c>
      <c r="E18" s="2023">
        <v>25.957716949999998</v>
      </c>
      <c r="F18" s="2020">
        <f t="shared" si="0"/>
        <v>5.5855321010877493E-2</v>
      </c>
    </row>
    <row r="19" spans="3:6" ht="12.75" x14ac:dyDescent="0.2">
      <c r="C19" s="552">
        <v>2013</v>
      </c>
      <c r="D19" s="2019">
        <v>49745.084870179999</v>
      </c>
      <c r="E19" s="2023">
        <v>13.247900619999999</v>
      </c>
      <c r="F19" s="2020">
        <f t="shared" si="0"/>
        <v>2.663157707856588E-2</v>
      </c>
    </row>
    <row r="20" spans="3:6" ht="12.75" x14ac:dyDescent="0.2">
      <c r="C20" s="552">
        <v>2014</v>
      </c>
      <c r="D20" s="2019">
        <v>50577.769785370001</v>
      </c>
      <c r="E20" s="2023">
        <v>187.61011181000001</v>
      </c>
      <c r="F20" s="2020">
        <f t="shared" si="0"/>
        <v>0.37093393521726148</v>
      </c>
    </row>
    <row r="21" spans="3:6" ht="12.75" x14ac:dyDescent="0.2">
      <c r="C21" s="552">
        <v>2015</v>
      </c>
      <c r="D21" s="2019">
        <v>54775.997555690003</v>
      </c>
      <c r="E21" s="2023">
        <v>18.03633262</v>
      </c>
      <c r="F21" s="2020">
        <f t="shared" si="0"/>
        <v>3.292743797438414E-2</v>
      </c>
    </row>
    <row r="22" spans="3:6" ht="12.75" x14ac:dyDescent="0.2">
      <c r="C22" s="552">
        <v>2016</v>
      </c>
      <c r="D22" s="2019">
        <v>57157.995872790001</v>
      </c>
      <c r="E22" s="2023">
        <v>216.50299828000001</v>
      </c>
      <c r="F22" s="2020">
        <f t="shared" si="0"/>
        <v>0.37877989767493936</v>
      </c>
    </row>
    <row r="23" spans="3:6" ht="12.75" x14ac:dyDescent="0.2">
      <c r="C23" s="552">
        <v>2017</v>
      </c>
      <c r="D23" s="2019">
        <v>58174.55021157</v>
      </c>
      <c r="E23" s="2023">
        <v>30.140733260000001</v>
      </c>
      <c r="F23" s="2020">
        <f t="shared" si="0"/>
        <v>5.1810857411675328E-2</v>
      </c>
    </row>
    <row r="24" spans="3:6" ht="12.75" x14ac:dyDescent="0.2">
      <c r="C24" s="553">
        <v>2018</v>
      </c>
      <c r="D24" s="2021">
        <v>60130.105985590002</v>
      </c>
      <c r="E24" s="2024">
        <v>5.6513777000000003</v>
      </c>
      <c r="F24" s="2022">
        <f>+(E24/D24)*100</f>
        <v>9.3985826357171828E-3</v>
      </c>
    </row>
    <row r="25" spans="3:6" x14ac:dyDescent="0.2">
      <c r="C25" s="2476" t="s">
        <v>5871</v>
      </c>
      <c r="D25" s="2476"/>
      <c r="E25" s="2476"/>
      <c r="F25" s="2476"/>
    </row>
    <row r="26" spans="3:6" x14ac:dyDescent="0.2">
      <c r="C26" s="2477"/>
      <c r="D26" s="2477"/>
      <c r="E26" s="2477"/>
      <c r="F26" s="2477"/>
    </row>
    <row r="27" spans="3:6" x14ac:dyDescent="0.2">
      <c r="C27" s="2478" t="s">
        <v>5872</v>
      </c>
      <c r="D27" s="2478"/>
      <c r="E27" s="2478"/>
      <c r="F27" s="2478"/>
    </row>
    <row r="28" spans="3:6" x14ac:dyDescent="0.2">
      <c r="C28" s="2478"/>
      <c r="D28" s="2478"/>
      <c r="E28" s="2478"/>
      <c r="F28" s="2478"/>
    </row>
  </sheetData>
  <mergeCells count="11">
    <mergeCell ref="C9:F9"/>
    <mergeCell ref="C25:F26"/>
    <mergeCell ref="C27:F28"/>
    <mergeCell ref="A6:B6"/>
    <mergeCell ref="C6:R6"/>
    <mergeCell ref="A3:B3"/>
    <mergeCell ref="C3:R3"/>
    <mergeCell ref="A4:B4"/>
    <mergeCell ref="C4:R4"/>
    <mergeCell ref="A5:B5"/>
    <mergeCell ref="C5:R5"/>
  </mergeCells>
  <hyperlinks>
    <hyperlink ref="A1" location="'ODS 7.'!A1" display="REGRESAR"/>
    <hyperlink ref="C1:D1" location="'Metadato 7.b.1'!A1" display="VER METADATO"/>
  </hyperlinks>
  <pageMargins left="0.7" right="0.7" top="0.75" bottom="0.75" header="0.3" footer="0.3"/>
  <pageSetup orientation="portrait"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3">
    <tabColor theme="0" tint="-0.499984740745262"/>
  </sheetPr>
  <dimension ref="A1:F4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264" t="s">
        <v>880</v>
      </c>
    </row>
    <row r="4" spans="1:6" ht="15.75" customHeight="1" x14ac:dyDescent="0.25">
      <c r="A4" s="48"/>
      <c r="B4" s="2082" t="s">
        <v>856</v>
      </c>
      <c r="C4" s="2082"/>
      <c r="D4" s="910" t="s">
        <v>37</v>
      </c>
    </row>
    <row r="5" spans="1:6" ht="65.25" customHeight="1" x14ac:dyDescent="0.25">
      <c r="B5" s="2082" t="s">
        <v>769</v>
      </c>
      <c r="C5" s="2082"/>
      <c r="D5" s="910" t="s">
        <v>207</v>
      </c>
    </row>
    <row r="6" spans="1:6" ht="15" x14ac:dyDescent="0.25">
      <c r="B6" s="2082" t="s">
        <v>770</v>
      </c>
      <c r="C6" s="2082"/>
      <c r="D6" s="911" t="s">
        <v>319</v>
      </c>
    </row>
    <row r="7" spans="1:6" ht="45" x14ac:dyDescent="0.25">
      <c r="B7" s="2083" t="s">
        <v>771</v>
      </c>
      <c r="C7" s="2083"/>
      <c r="D7" s="912" t="s">
        <v>320</v>
      </c>
    </row>
    <row r="8" spans="1:6" ht="15" x14ac:dyDescent="0.25">
      <c r="B8" s="2083" t="s">
        <v>4617</v>
      </c>
      <c r="C8" s="2083"/>
      <c r="D8" s="1285" t="s">
        <v>4713</v>
      </c>
    </row>
    <row r="9" spans="1:6" ht="15" x14ac:dyDescent="0.25">
      <c r="B9" s="913"/>
      <c r="C9" s="913"/>
      <c r="D9" s="913"/>
    </row>
    <row r="10" spans="1:6" ht="23.25" customHeight="1" x14ac:dyDescent="0.25">
      <c r="B10" s="2081" t="s">
        <v>772</v>
      </c>
      <c r="C10" s="2081"/>
      <c r="D10" s="2081"/>
    </row>
    <row r="11" spans="1:6" ht="15" x14ac:dyDescent="0.25">
      <c r="B11" s="2093" t="s">
        <v>773</v>
      </c>
      <c r="C11" s="2094"/>
      <c r="D11" s="910" t="s">
        <v>2459</v>
      </c>
    </row>
    <row r="12" spans="1:6" ht="15" x14ac:dyDescent="0.25">
      <c r="B12" s="2095" t="s">
        <v>775</v>
      </c>
      <c r="C12" s="2095"/>
      <c r="D12" s="129" t="s">
        <v>5868</v>
      </c>
    </row>
    <row r="13" spans="1:6" ht="15" x14ac:dyDescent="0.25">
      <c r="B13" s="2082" t="s">
        <v>776</v>
      </c>
      <c r="C13" s="2082"/>
      <c r="D13" s="915" t="s">
        <v>2384</v>
      </c>
    </row>
    <row r="14" spans="1:6" ht="15" x14ac:dyDescent="0.25">
      <c r="B14" s="2082" t="s">
        <v>777</v>
      </c>
      <c r="C14" s="2096"/>
      <c r="D14" s="915" t="s">
        <v>22</v>
      </c>
    </row>
    <row r="15" spans="1:6" ht="180" x14ac:dyDescent="0.25">
      <c r="B15" s="2082" t="s">
        <v>778</v>
      </c>
      <c r="C15" s="2082"/>
      <c r="D15" s="910" t="s">
        <v>5873</v>
      </c>
    </row>
    <row r="16" spans="1:6" ht="150" x14ac:dyDescent="0.25">
      <c r="B16" s="2082" t="s">
        <v>779</v>
      </c>
      <c r="C16" s="2082"/>
      <c r="D16" s="916" t="s">
        <v>5874</v>
      </c>
    </row>
    <row r="17" spans="2:4" ht="45" x14ac:dyDescent="0.25">
      <c r="B17" s="2082" t="s">
        <v>780</v>
      </c>
      <c r="C17" s="2082"/>
      <c r="D17" s="919" t="s">
        <v>5875</v>
      </c>
    </row>
    <row r="18" spans="2:4" ht="15" x14ac:dyDescent="0.25">
      <c r="B18" s="2083" t="s">
        <v>782</v>
      </c>
      <c r="C18" s="2083"/>
      <c r="D18" s="910"/>
    </row>
    <row r="19" spans="2:4" ht="15" customHeight="1" x14ac:dyDescent="0.25">
      <c r="B19" s="2084" t="s">
        <v>783</v>
      </c>
      <c r="C19" s="2085"/>
      <c r="D19" s="919" t="s">
        <v>5876</v>
      </c>
    </row>
    <row r="20" spans="2:4" ht="15" x14ac:dyDescent="0.25">
      <c r="B20" s="2082" t="s">
        <v>784</v>
      </c>
      <c r="C20" s="2082"/>
      <c r="D20" s="910" t="s">
        <v>785</v>
      </c>
    </row>
    <row r="21" spans="2:4" ht="15" x14ac:dyDescent="0.25">
      <c r="B21" s="2086" t="s">
        <v>786</v>
      </c>
      <c r="C21" s="918" t="s">
        <v>787</v>
      </c>
      <c r="D21" s="910" t="s">
        <v>2762</v>
      </c>
    </row>
    <row r="22" spans="2:4" ht="15" x14ac:dyDescent="0.25">
      <c r="B22" s="2087"/>
      <c r="C22" s="1751" t="s">
        <v>789</v>
      </c>
      <c r="D22" s="919" t="s">
        <v>2762</v>
      </c>
    </row>
    <row r="23" spans="2:4" ht="15" x14ac:dyDescent="0.25">
      <c r="B23" s="2088" t="s">
        <v>791</v>
      </c>
      <c r="C23" s="2088"/>
      <c r="D23" s="910" t="s">
        <v>827</v>
      </c>
    </row>
    <row r="24" spans="2:4" ht="45" x14ac:dyDescent="0.25">
      <c r="B24" s="2088" t="s">
        <v>793</v>
      </c>
      <c r="C24" s="2088"/>
      <c r="D24" s="910" t="s">
        <v>5877</v>
      </c>
    </row>
    <row r="25" spans="2:4" ht="15" x14ac:dyDescent="0.25">
      <c r="B25" s="2082" t="s">
        <v>795</v>
      </c>
      <c r="C25" s="2082"/>
      <c r="D25" s="998" t="s">
        <v>23</v>
      </c>
    </row>
    <row r="26" spans="2:4" ht="15" customHeight="1" x14ac:dyDescent="0.25">
      <c r="B26" s="2083" t="s">
        <v>797</v>
      </c>
      <c r="C26" s="2083"/>
      <c r="D26" s="910" t="s">
        <v>5878</v>
      </c>
    </row>
    <row r="27" spans="2:4" ht="30" x14ac:dyDescent="0.25">
      <c r="B27" s="2089" t="s">
        <v>799</v>
      </c>
      <c r="C27" s="2090"/>
      <c r="D27" s="910" t="s">
        <v>5879</v>
      </c>
    </row>
    <row r="28" spans="2:4" ht="15" x14ac:dyDescent="0.25">
      <c r="B28" s="1752" t="s">
        <v>800</v>
      </c>
      <c r="C28" s="1753"/>
      <c r="D28" s="910"/>
    </row>
    <row r="29" spans="2:4" ht="15" x14ac:dyDescent="0.25">
      <c r="B29" s="2091" t="s">
        <v>801</v>
      </c>
      <c r="C29" s="2092"/>
      <c r="D29" s="921"/>
    </row>
    <row r="30" spans="2:4" ht="15" x14ac:dyDescent="0.25">
      <c r="B30" s="922"/>
      <c r="C30" s="922"/>
      <c r="D30" s="923"/>
    </row>
    <row r="31" spans="2:4" ht="23.25" customHeight="1" thickBot="1" x14ac:dyDescent="0.3">
      <c r="B31" s="2190" t="s">
        <v>802</v>
      </c>
      <c r="C31" s="2190"/>
      <c r="D31" s="2190"/>
    </row>
    <row r="32" spans="2:4" ht="21.75" customHeight="1" x14ac:dyDescent="0.25">
      <c r="B32" s="2403" t="s">
        <v>803</v>
      </c>
      <c r="C32" s="2404"/>
      <c r="D32" s="937" t="s">
        <v>2764</v>
      </c>
    </row>
    <row r="33" spans="2:4" ht="15" x14ac:dyDescent="0.25">
      <c r="B33" s="2405" t="s">
        <v>805</v>
      </c>
      <c r="C33" s="2080"/>
      <c r="D33" s="938" t="s">
        <v>2765</v>
      </c>
    </row>
    <row r="34" spans="2:4" ht="15" x14ac:dyDescent="0.25">
      <c r="B34" s="2405" t="s">
        <v>807</v>
      </c>
      <c r="C34" s="2080"/>
      <c r="D34" s="938" t="s">
        <v>1978</v>
      </c>
    </row>
    <row r="35" spans="2:4" ht="15" x14ac:dyDescent="0.25">
      <c r="B35" s="2405" t="s">
        <v>809</v>
      </c>
      <c r="C35" s="2080"/>
      <c r="D35" s="938" t="s">
        <v>2766</v>
      </c>
    </row>
    <row r="36" spans="2:4" ht="15.75" thickBot="1" x14ac:dyDescent="0.3">
      <c r="B36" s="2406" t="s">
        <v>811</v>
      </c>
      <c r="C36" s="2407"/>
      <c r="D36" s="939" t="s">
        <v>2767</v>
      </c>
    </row>
    <row r="37" spans="2:4" ht="15" x14ac:dyDescent="0.25">
      <c r="B37" s="2403" t="s">
        <v>803</v>
      </c>
      <c r="C37" s="2404"/>
      <c r="D37" s="937" t="s">
        <v>2768</v>
      </c>
    </row>
    <row r="38" spans="2:4" ht="15" x14ac:dyDescent="0.25">
      <c r="B38" s="2405" t="s">
        <v>805</v>
      </c>
      <c r="C38" s="2080"/>
      <c r="D38" s="938" t="s">
        <v>2769</v>
      </c>
    </row>
    <row r="39" spans="2:4" ht="15" x14ac:dyDescent="0.25">
      <c r="B39" s="2405" t="s">
        <v>807</v>
      </c>
      <c r="C39" s="2080"/>
      <c r="D39" s="938" t="s">
        <v>1978</v>
      </c>
    </row>
    <row r="40" spans="2:4" ht="15" x14ac:dyDescent="0.25">
      <c r="B40" s="2405" t="s">
        <v>809</v>
      </c>
      <c r="C40" s="2080"/>
      <c r="D40" s="938" t="s">
        <v>2770</v>
      </c>
    </row>
    <row r="41" spans="2:4" ht="15.75" thickBot="1" x14ac:dyDescent="0.3">
      <c r="B41" s="2406" t="s">
        <v>811</v>
      </c>
      <c r="C41" s="2407"/>
      <c r="D41" s="939" t="s">
        <v>3978</v>
      </c>
    </row>
    <row r="42" spans="2:4" ht="15" x14ac:dyDescent="0.25">
      <c r="B42" s="2403" t="s">
        <v>803</v>
      </c>
      <c r="C42" s="2404"/>
      <c r="D42" s="937" t="s">
        <v>3993</v>
      </c>
    </row>
    <row r="43" spans="2:4" ht="15" x14ac:dyDescent="0.25">
      <c r="B43" s="2405" t="s">
        <v>805</v>
      </c>
      <c r="C43" s="2080"/>
      <c r="D43" s="938" t="s">
        <v>2769</v>
      </c>
    </row>
    <row r="44" spans="2:4" ht="15" x14ac:dyDescent="0.25">
      <c r="B44" s="2405" t="s">
        <v>807</v>
      </c>
      <c r="C44" s="2080"/>
      <c r="D44" s="938" t="s">
        <v>1978</v>
      </c>
    </row>
    <row r="45" spans="2:4" ht="15" x14ac:dyDescent="0.25">
      <c r="B45" s="2405" t="s">
        <v>809</v>
      </c>
      <c r="C45" s="2080"/>
      <c r="D45" s="938" t="s">
        <v>2771</v>
      </c>
    </row>
    <row r="46" spans="2:4" ht="15.75" thickBot="1" x14ac:dyDescent="0.3">
      <c r="B46" s="2406" t="s">
        <v>811</v>
      </c>
      <c r="C46" s="2407"/>
      <c r="D46" s="939" t="s">
        <v>2772</v>
      </c>
    </row>
  </sheetData>
  <mergeCells count="40">
    <mergeCell ref="B44:C44"/>
    <mergeCell ref="B45:C45"/>
    <mergeCell ref="B46:C46"/>
    <mergeCell ref="B39:C39"/>
    <mergeCell ref="B40:C40"/>
    <mergeCell ref="B41:C41"/>
    <mergeCell ref="B42:C42"/>
    <mergeCell ref="B43:C43"/>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7:C37"/>
    <mergeCell ref="B38:C38"/>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7.b.1'!A1" display="REGRESAR"/>
    <hyperlink ref="D8" r:id="rId1"/>
    <hyperlink ref="D41" r:id="rId2"/>
    <hyperlink ref="D46" r:id="rId3"/>
    <hyperlink ref="D36" r:id="rId4"/>
  </hyperlinks>
  <pageMargins left="0.7" right="0.7" top="0.75" bottom="0.75" header="0.3" footer="0.3"/>
  <drawing r:id="rId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4">
    <tabColor rgb="FFA21942"/>
  </sheetPr>
  <dimension ref="A1:E21"/>
  <sheetViews>
    <sheetView showGridLines="0" workbookViewId="0">
      <pane ySplit="4" topLeftCell="A5" activePane="bottomLeft" state="frozen"/>
      <selection sqref="A1:B1"/>
      <selection pane="bottomLeft" sqref="A1:B1"/>
    </sheetView>
  </sheetViews>
  <sheetFormatPr baseColWidth="10" defaultRowHeight="15" x14ac:dyDescent="0.25"/>
  <cols>
    <col min="1" max="2" width="11.42578125" style="14"/>
    <col min="3" max="3" width="71.28515625" style="14" customWidth="1"/>
    <col min="4" max="4" width="15.7109375" style="14" customWidth="1"/>
    <col min="5" max="5" width="73.140625" style="14" customWidth="1"/>
    <col min="6" max="16384" width="11.42578125" style="14"/>
  </cols>
  <sheetData>
    <row r="1" spans="1:5" x14ac:dyDescent="0.25">
      <c r="A1" s="2065" t="s">
        <v>690</v>
      </c>
      <c r="B1" s="2065"/>
    </row>
    <row r="3" spans="1:5" ht="54.75" customHeight="1" x14ac:dyDescent="0.25">
      <c r="C3" s="2479" t="s">
        <v>2460</v>
      </c>
      <c r="D3" s="2479"/>
      <c r="E3" s="2479"/>
    </row>
    <row r="4" spans="1:5" s="606" customFormat="1" x14ac:dyDescent="0.25">
      <c r="C4" s="16" t="s">
        <v>692</v>
      </c>
      <c r="D4" s="16" t="s">
        <v>693</v>
      </c>
      <c r="E4" s="16" t="s">
        <v>694</v>
      </c>
    </row>
    <row r="5" spans="1:5" s="606" customFormat="1" ht="45" x14ac:dyDescent="0.25">
      <c r="C5" s="187" t="s">
        <v>2461</v>
      </c>
      <c r="D5" s="19" t="s">
        <v>2462</v>
      </c>
      <c r="E5" s="20" t="s">
        <v>2463</v>
      </c>
    </row>
    <row r="6" spans="1:5" s="606" customFormat="1" ht="60" x14ac:dyDescent="0.25">
      <c r="C6" s="187" t="s">
        <v>2464</v>
      </c>
      <c r="D6" s="19" t="s">
        <v>2465</v>
      </c>
      <c r="E6" s="20" t="s">
        <v>2466</v>
      </c>
    </row>
    <row r="7" spans="1:5" s="606" customFormat="1" ht="75" x14ac:dyDescent="0.25">
      <c r="C7" s="187" t="s">
        <v>2467</v>
      </c>
      <c r="D7" s="19" t="s">
        <v>2468</v>
      </c>
      <c r="E7" s="20" t="s">
        <v>2469</v>
      </c>
    </row>
    <row r="8" spans="1:5" s="606" customFormat="1" ht="52.5" customHeight="1" x14ac:dyDescent="0.25">
      <c r="C8" s="2142" t="s">
        <v>2470</v>
      </c>
      <c r="D8" s="19" t="s">
        <v>2471</v>
      </c>
      <c r="E8" s="21" t="s">
        <v>2472</v>
      </c>
    </row>
    <row r="9" spans="1:5" s="606" customFormat="1" ht="52.5" customHeight="1" x14ac:dyDescent="0.25">
      <c r="C9" s="2143"/>
      <c r="D9" s="19" t="s">
        <v>2473</v>
      </c>
      <c r="E9" s="21" t="s">
        <v>2474</v>
      </c>
    </row>
    <row r="10" spans="1:5" s="606" customFormat="1" ht="31.5" customHeight="1" x14ac:dyDescent="0.25">
      <c r="C10" s="2142" t="s">
        <v>2475</v>
      </c>
      <c r="D10" s="19" t="s">
        <v>2476</v>
      </c>
      <c r="E10" s="225" t="s">
        <v>2477</v>
      </c>
    </row>
    <row r="11" spans="1:5" s="606" customFormat="1" ht="18.75" customHeight="1" x14ac:dyDescent="0.25">
      <c r="C11" s="2143"/>
      <c r="D11" s="19" t="s">
        <v>2479</v>
      </c>
      <c r="E11" s="20" t="s">
        <v>2480</v>
      </c>
    </row>
    <row r="12" spans="1:5" s="606" customFormat="1" ht="30" x14ac:dyDescent="0.25">
      <c r="C12" s="187" t="s">
        <v>2481</v>
      </c>
      <c r="D12" s="19" t="s">
        <v>2482</v>
      </c>
      <c r="E12" s="20" t="s">
        <v>2483</v>
      </c>
    </row>
    <row r="13" spans="1:5" s="606" customFormat="1" ht="80.25" customHeight="1" x14ac:dyDescent="0.25">
      <c r="C13" s="607" t="s">
        <v>2484</v>
      </c>
      <c r="D13" s="19" t="s">
        <v>2485</v>
      </c>
      <c r="E13" s="20" t="s">
        <v>2486</v>
      </c>
    </row>
    <row r="14" spans="1:5" s="606" customFormat="1" ht="38.25" customHeight="1" x14ac:dyDescent="0.25">
      <c r="B14" s="608"/>
      <c r="C14" s="2480" t="s">
        <v>2487</v>
      </c>
      <c r="D14" s="609" t="s">
        <v>2488</v>
      </c>
      <c r="E14" s="20" t="s">
        <v>2489</v>
      </c>
    </row>
    <row r="15" spans="1:5" s="606" customFormat="1" ht="64.5" customHeight="1" x14ac:dyDescent="0.25">
      <c r="B15" s="608"/>
      <c r="C15" s="2480"/>
      <c r="D15" s="609" t="s">
        <v>2490</v>
      </c>
      <c r="E15" s="225" t="s">
        <v>2491</v>
      </c>
    </row>
    <row r="16" spans="1:5" s="606" customFormat="1" ht="45" customHeight="1" x14ac:dyDescent="0.25">
      <c r="C16" s="2176" t="s">
        <v>2492</v>
      </c>
      <c r="D16" s="19" t="s">
        <v>2493</v>
      </c>
      <c r="E16" s="20" t="s">
        <v>2494</v>
      </c>
    </row>
    <row r="17" spans="3:5" s="606" customFormat="1" ht="45" customHeight="1" x14ac:dyDescent="0.25">
      <c r="C17" s="2143"/>
      <c r="D17" s="19" t="s">
        <v>2495</v>
      </c>
      <c r="E17" s="20" t="s">
        <v>2496</v>
      </c>
    </row>
    <row r="18" spans="3:5" s="606" customFormat="1" ht="30.75" customHeight="1" x14ac:dyDescent="0.25">
      <c r="C18" s="2142" t="s">
        <v>2497</v>
      </c>
      <c r="D18" s="19" t="s">
        <v>2498</v>
      </c>
      <c r="E18" s="225" t="s">
        <v>2499</v>
      </c>
    </row>
    <row r="19" spans="3:5" s="606" customFormat="1" ht="33.75" customHeight="1" x14ac:dyDescent="0.25">
      <c r="C19" s="2143"/>
      <c r="D19" s="19" t="s">
        <v>364</v>
      </c>
      <c r="E19" s="20" t="s">
        <v>2500</v>
      </c>
    </row>
    <row r="20" spans="3:5" s="606" customFormat="1" ht="60" x14ac:dyDescent="0.25">
      <c r="C20" s="187" t="s">
        <v>2501</v>
      </c>
      <c r="D20" s="19" t="s">
        <v>2502</v>
      </c>
      <c r="E20" s="21" t="s">
        <v>2503</v>
      </c>
    </row>
    <row r="21" spans="3:5" s="606" customFormat="1" ht="45" x14ac:dyDescent="0.25">
      <c r="C21" s="187" t="s">
        <v>2504</v>
      </c>
      <c r="D21" s="19" t="s">
        <v>2505</v>
      </c>
      <c r="E21" s="20" t="s">
        <v>2506</v>
      </c>
    </row>
  </sheetData>
  <mergeCells count="7">
    <mergeCell ref="C18:C19"/>
    <mergeCell ref="A1:B1"/>
    <mergeCell ref="C3:E3"/>
    <mergeCell ref="C8:C9"/>
    <mergeCell ref="C10:C11"/>
    <mergeCell ref="C14:C15"/>
    <mergeCell ref="C16:C17"/>
  </mergeCells>
  <hyperlinks>
    <hyperlink ref="D5" location="'8.1.1'!A1" display="8.1.1"/>
    <hyperlink ref="D6" location="'8.2.1'!A1" display="8.2.1"/>
    <hyperlink ref="D7" location="'8.3.1'!A1" display="8.3.1"/>
    <hyperlink ref="D8" location="'8.4.1'!A1" display="8.4.1"/>
    <hyperlink ref="D9" location="'8.4.2'!A1" display="8.4.2"/>
    <hyperlink ref="D10" location="'8.5.1.a'!A1" display="8.5.1.a"/>
    <hyperlink ref="D11" location="'8.5.2'!A1" display="8.5.2"/>
    <hyperlink ref="D12" location="'8.6.1'!A1" display="8.6.1"/>
    <hyperlink ref="D13" location="'8.7.1'!A1" display="8.7.1"/>
    <hyperlink ref="D16" location="'8.9.1'!A1" display="8.9.1"/>
    <hyperlink ref="D18" location="'8.10.1.a'!A1" display="8.10.1.a"/>
    <hyperlink ref="D19" location="'8.10.2'!A1" display="8.10.2"/>
    <hyperlink ref="D20" location="'8.a.1'!A1" display="8.a.1"/>
    <hyperlink ref="D21" location="'8.b.1'!A1" display="8.b.1"/>
    <hyperlink ref="D17" location="'8.9.2'!A1" display="8.9.2"/>
    <hyperlink ref="D14" location="'8.8.1'!A1" display="8.8.1"/>
    <hyperlink ref="D15" location="'8.8.2.a'!A1" display="8.8.2a"/>
    <hyperlink ref="A1" location="Objetivos!A1" display="REGRESAR A INICIO"/>
    <hyperlink ref="A1:B1" location="'Lista de Objetivos'!A1" display="REGRESAR A INICIO"/>
    <hyperlink ref="E5" location="'8.1.1'!A1" display="8.1.1 Tasa de crecimiento anual del PIB real per cápita."/>
    <hyperlink ref="E6" location="'8.2.1'!A1" display="8.2.1 Tasa de crecimiento anual del PIB real por persona empleada."/>
    <hyperlink ref="E7" location="'8.3.1'!A1" display="8.3.1 Proporción del empleo informal en el empleo no agrícola, desglosada por sexo."/>
    <hyperlink ref="E8" location="'8.4.1'!A1" display="8.4.1 Huella material en términos absolutos, huella material per cápita y huella material por PIB."/>
    <hyperlink ref="E9" location="'8.4.2'!A1" display="8.4.2 Consumo material interior en términos absolutos, consumo material interior per cápita y consumo material interior por PIB."/>
    <hyperlink ref="E10" location="'8.5.1.a'!A1" display="8.5.1.a Ingreso medio por hora de mujeres y hombres empleados, desglosado por ocupación, edad y personas con discapacidad."/>
    <hyperlink ref="E11" location="'8.5.2'!A1" display="8.5.2 Tasa de desempleo, desglosada por sexo, edad y personas con discapacidad."/>
    <hyperlink ref="E12" location="'8.6.1'!A1" display="8.6.1 Proporción de jóvenes (de 15 a 24 años) que no estudian, no tienen empleo ni reciben capacitación."/>
    <hyperlink ref="E13" location="'8.7.1'!A1" display="8.7.1 Proporción y número de niños de entre 5 y 17 años que realizan trabajo infantil, desglosada por sexo y edad."/>
    <hyperlink ref="E14" location="'8.8.1'!A1" display="8.8.1 Tasas de frecuencia de lesiones ocupacionales mortales y no mortales, desglosadas por sexo y situación migratoria."/>
    <hyperlink ref="E15" location="'8.8.2.a'!A1" display="8.8.2.a Nivel de cumplimiento nacional de derechos laborales (libertad de asociación y negociación colectiva) sobre la base de fuentes textuales de la Organización Internacional del Trabajo (OIT) y la legislación nacional, desglosado por sexo y condición "/>
    <hyperlink ref="E16" location="'8.9.1'!A1" display="8.9.1 Proporción directa del turismo en el PIB como proporción del PIB total y en la tasa de crecimiento."/>
    <hyperlink ref="E17" location="'8.9.2'!A1" display="8.9.2 Proporción de empleos en el sector turístico sostenible respecto del total de empleos del turismo."/>
    <hyperlink ref="E18" location="'8.10.1.a'!A1" display="8.10.1 a) Número de sucursales de bancos comerciales por cada 100 000 adultos y b) número de cajeros automáticos por cada 100.000 adultos."/>
    <hyperlink ref="E19" location="'8.10.2'!A1" display="8.10.2 Proporción de adultos (de 15 años o más) con una cuenta en un banco u otra institución financiera o con un proveedor móvil de servicios monetarios."/>
    <hyperlink ref="E20" location="'8.a.1'!A1" display="8.a.1 Ayuda para los compromisos y desembolsos comerciales."/>
    <hyperlink ref="E21" location="'8.b.1'!A1" display="8.b.1 Existencia de una estrategia nacional organizada y en marcha para el empleo de los jóvenes como estrategia independiente o como parte de una estrategia nacional de empleo."/>
  </hyperlinks>
  <pageMargins left="0.7" right="0.7" top="0.75" bottom="0.75" header="0.3" footer="0.3"/>
  <pageSetup orientation="portrait" r:id="rId1"/>
  <drawing r:id="rId2"/>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5"/>
  <dimension ref="A1:W60"/>
  <sheetViews>
    <sheetView showGridLines="0" zoomScaleNormal="100" workbookViewId="0">
      <pane ySplit="1" topLeftCell="A23" activePane="bottomLeft" state="frozen"/>
      <selection pane="bottomLeft"/>
    </sheetView>
  </sheetViews>
  <sheetFormatPr baseColWidth="10" defaultColWidth="11.42578125" defaultRowHeight="11.25" x14ac:dyDescent="0.2"/>
  <cols>
    <col min="1" max="2" width="16.85546875" style="26" customWidth="1"/>
    <col min="3" max="3" width="9.42578125" style="26" customWidth="1"/>
    <col min="4" max="4" width="14.5703125" style="26" customWidth="1"/>
    <col min="5" max="5" width="9.42578125" style="26" customWidth="1"/>
    <col min="6" max="6" width="12.140625" style="26" customWidth="1"/>
    <col min="7" max="7" width="10.5703125" style="26" customWidth="1"/>
    <col min="8" max="25" width="7.85546875" style="26" bestFit="1" customWidth="1"/>
    <col min="26" max="26" width="8.28515625" style="26" bestFit="1" customWidth="1"/>
    <col min="27" max="28" width="7.85546875" style="26" bestFit="1" customWidth="1"/>
    <col min="29" max="16384" width="11.42578125" style="26"/>
  </cols>
  <sheetData>
    <row r="1" spans="1:23" ht="15" x14ac:dyDescent="0.25">
      <c r="A1" s="25" t="s">
        <v>730</v>
      </c>
      <c r="C1" s="2077" t="s">
        <v>830</v>
      </c>
      <c r="D1" s="2077"/>
    </row>
    <row r="3" spans="1:23" ht="12.75" x14ac:dyDescent="0.2">
      <c r="A3" s="2481" t="s">
        <v>732</v>
      </c>
      <c r="B3" s="2485"/>
      <c r="C3" s="2483" t="s">
        <v>2507</v>
      </c>
      <c r="D3" s="2483"/>
      <c r="E3" s="2483"/>
      <c r="F3" s="2483"/>
      <c r="G3" s="2483"/>
      <c r="H3" s="2483"/>
      <c r="I3" s="2483"/>
      <c r="J3" s="2483"/>
      <c r="K3" s="2483"/>
      <c r="L3" s="2483"/>
      <c r="M3" s="2483"/>
      <c r="N3" s="2483"/>
      <c r="O3" s="2483"/>
      <c r="P3" s="2483"/>
      <c r="Q3" s="2483"/>
      <c r="R3" s="2483"/>
      <c r="S3" s="2483"/>
      <c r="T3" s="2483"/>
      <c r="U3" s="2483"/>
      <c r="V3" s="2483"/>
      <c r="W3" s="2483"/>
    </row>
    <row r="4" spans="1:23" ht="12.75" x14ac:dyDescent="0.2">
      <c r="A4" s="2481" t="s">
        <v>733</v>
      </c>
      <c r="B4" s="2485"/>
      <c r="C4" s="2483" t="s">
        <v>2508</v>
      </c>
      <c r="D4" s="2483"/>
      <c r="E4" s="2483"/>
      <c r="F4" s="2483"/>
      <c r="G4" s="2483"/>
      <c r="H4" s="2483"/>
      <c r="I4" s="2483"/>
      <c r="J4" s="2483"/>
      <c r="K4" s="2483"/>
      <c r="L4" s="2483"/>
      <c r="M4" s="2483"/>
      <c r="N4" s="2483"/>
      <c r="O4" s="2483"/>
      <c r="P4" s="2483"/>
      <c r="Q4" s="2483"/>
      <c r="R4" s="2483"/>
      <c r="S4" s="2483"/>
      <c r="T4" s="2483"/>
      <c r="U4" s="2483"/>
      <c r="V4" s="2483"/>
      <c r="W4" s="2483"/>
    </row>
    <row r="5" spans="1:23" ht="12.75" x14ac:dyDescent="0.2">
      <c r="A5" s="2481" t="s">
        <v>735</v>
      </c>
      <c r="B5" s="2482"/>
      <c r="C5" s="2483" t="s">
        <v>2509</v>
      </c>
      <c r="D5" s="2483"/>
      <c r="E5" s="2483"/>
      <c r="F5" s="2483"/>
      <c r="G5" s="2483"/>
      <c r="H5" s="2483"/>
      <c r="I5" s="2483"/>
      <c r="J5" s="2483"/>
      <c r="K5" s="2483"/>
      <c r="L5" s="2483"/>
      <c r="M5" s="2483"/>
      <c r="N5" s="2483"/>
      <c r="O5" s="2483"/>
      <c r="P5" s="2483"/>
      <c r="Q5" s="2483"/>
      <c r="R5" s="2483"/>
      <c r="S5" s="2483"/>
      <c r="T5" s="2483"/>
      <c r="U5" s="2483"/>
      <c r="V5" s="2483"/>
      <c r="W5" s="2483"/>
    </row>
    <row r="6" spans="1:23" ht="12.75" x14ac:dyDescent="0.2">
      <c r="A6" s="2481" t="s">
        <v>815</v>
      </c>
      <c r="B6" s="2482"/>
      <c r="C6" s="2483" t="s">
        <v>323</v>
      </c>
      <c r="D6" s="2483"/>
      <c r="E6" s="2483"/>
      <c r="F6" s="2483"/>
      <c r="G6" s="2483"/>
      <c r="H6" s="2483"/>
      <c r="I6" s="2483"/>
      <c r="J6" s="2483"/>
      <c r="K6" s="2483"/>
      <c r="L6" s="2483"/>
      <c r="M6" s="2483"/>
      <c r="N6" s="2483"/>
      <c r="O6" s="2483"/>
      <c r="P6" s="2483"/>
      <c r="Q6" s="2483"/>
      <c r="R6" s="2483"/>
      <c r="S6" s="2483"/>
      <c r="T6" s="2483"/>
      <c r="U6" s="2483"/>
      <c r="V6" s="2483"/>
      <c r="W6" s="2483"/>
    </row>
    <row r="9" spans="1:23" ht="12.75" x14ac:dyDescent="0.2">
      <c r="C9" s="2274" t="s">
        <v>323</v>
      </c>
      <c r="D9" s="2274"/>
      <c r="E9" s="2274"/>
      <c r="F9" s="2274"/>
      <c r="G9" s="2274"/>
    </row>
    <row r="10" spans="1:23" ht="73.5" customHeight="1" x14ac:dyDescent="0.2">
      <c r="A10" s="454"/>
      <c r="C10" s="1195" t="s">
        <v>867</v>
      </c>
      <c r="D10" s="1750" t="s">
        <v>5880</v>
      </c>
      <c r="E10" s="1750" t="s">
        <v>2510</v>
      </c>
      <c r="F10" s="1750" t="s">
        <v>2511</v>
      </c>
      <c r="G10" s="610" t="s">
        <v>2512</v>
      </c>
      <c r="K10" s="109" t="s">
        <v>2513</v>
      </c>
    </row>
    <row r="11" spans="1:23" ht="12.75" x14ac:dyDescent="0.2">
      <c r="A11" s="611"/>
      <c r="C11" s="361">
        <v>1991</v>
      </c>
      <c r="D11" s="613">
        <v>8939513.7441270947</v>
      </c>
      <c r="E11" s="614">
        <v>3101536</v>
      </c>
      <c r="F11" s="613">
        <f>+D11/E11*1000000</f>
        <v>2882285.9847917599</v>
      </c>
      <c r="G11" s="648"/>
    </row>
    <row r="12" spans="1:23" ht="12.75" x14ac:dyDescent="0.2">
      <c r="A12" s="615"/>
      <c r="C12" s="361">
        <v>1992</v>
      </c>
      <c r="D12" s="613">
        <v>9761641.5769445933</v>
      </c>
      <c r="E12" s="614">
        <v>3170537</v>
      </c>
      <c r="F12" s="613">
        <f t="shared" ref="F12:F40" si="0">+D12/E12*1000000</f>
        <v>3078860.6399939801</v>
      </c>
      <c r="G12" s="1194">
        <f>+(F12-F11)/F11*100</f>
        <v>6.8200954464420498</v>
      </c>
    </row>
    <row r="13" spans="1:23" ht="12.75" x14ac:dyDescent="0.2">
      <c r="A13" s="615"/>
      <c r="C13" s="361">
        <v>1993</v>
      </c>
      <c r="D13" s="613">
        <v>10453499.607501889</v>
      </c>
      <c r="E13" s="614">
        <v>3239868</v>
      </c>
      <c r="F13" s="613">
        <f t="shared" si="0"/>
        <v>3226520.2185712159</v>
      </c>
      <c r="G13" s="1194">
        <f t="shared" ref="G13:G40" si="1">+(F13-F12)/F12*100</f>
        <v>4.7959162769226387</v>
      </c>
    </row>
    <row r="14" spans="1:23" ht="12.75" x14ac:dyDescent="0.2">
      <c r="A14" s="615"/>
      <c r="C14" s="361">
        <v>1994</v>
      </c>
      <c r="D14" s="613">
        <v>10922576.045179516</v>
      </c>
      <c r="E14" s="614">
        <v>3334223</v>
      </c>
      <c r="F14" s="613">
        <f t="shared" si="0"/>
        <v>3275898.4762505437</v>
      </c>
      <c r="G14" s="1194">
        <f t="shared" si="1"/>
        <v>1.5303873626799644</v>
      </c>
    </row>
    <row r="15" spans="1:23" ht="12.75" x14ac:dyDescent="0.2">
      <c r="A15" s="615"/>
      <c r="C15" s="361">
        <v>1995</v>
      </c>
      <c r="D15" s="613">
        <v>11372749.623225885</v>
      </c>
      <c r="E15" s="614">
        <v>3428278</v>
      </c>
      <c r="F15" s="613">
        <f t="shared" si="0"/>
        <v>3317335.8821034594</v>
      </c>
      <c r="G15" s="1194">
        <f t="shared" si="1"/>
        <v>1.2649172785215017</v>
      </c>
    </row>
    <row r="16" spans="1:23" ht="12.75" x14ac:dyDescent="0.2">
      <c r="A16" s="615"/>
      <c r="C16" s="361">
        <v>1996</v>
      </c>
      <c r="D16" s="613">
        <v>11513523.378392369</v>
      </c>
      <c r="E16" s="614">
        <v>3520866</v>
      </c>
      <c r="F16" s="613">
        <f t="shared" si="0"/>
        <v>3270082.8087159148</v>
      </c>
      <c r="G16" s="1194">
        <f t="shared" si="1"/>
        <v>-1.4244283686336376</v>
      </c>
    </row>
    <row r="17" spans="1:11" ht="12.75" x14ac:dyDescent="0.2">
      <c r="A17" s="615"/>
      <c r="C17" s="361">
        <v>1997</v>
      </c>
      <c r="D17" s="613">
        <v>12154244.684930639</v>
      </c>
      <c r="E17" s="614">
        <v>3611224</v>
      </c>
      <c r="F17" s="613">
        <f>+D17/E17*1000000</f>
        <v>3365685.619316509</v>
      </c>
      <c r="G17" s="1194">
        <f t="shared" si="1"/>
        <v>2.9235593161671387</v>
      </c>
    </row>
    <row r="18" spans="1:11" ht="12.75" x14ac:dyDescent="0.2">
      <c r="A18" s="615"/>
      <c r="C18" s="361">
        <v>1998</v>
      </c>
      <c r="D18" s="613">
        <v>13000386.768062238</v>
      </c>
      <c r="E18" s="614">
        <v>3699939</v>
      </c>
      <c r="F18" s="613">
        <f t="shared" si="0"/>
        <v>3513675.973593683</v>
      </c>
      <c r="G18" s="1194">
        <f t="shared" si="1"/>
        <v>4.3970343940569032</v>
      </c>
    </row>
    <row r="19" spans="1:11" ht="12.75" x14ac:dyDescent="0.2">
      <c r="A19" s="615"/>
      <c r="C19" s="361">
        <v>1999</v>
      </c>
      <c r="D19" s="613">
        <v>13513037.986067973</v>
      </c>
      <c r="E19" s="614">
        <v>3786841</v>
      </c>
      <c r="F19" s="613">
        <f t="shared" si="0"/>
        <v>3568419.6896748436</v>
      </c>
      <c r="G19" s="1194">
        <f t="shared" si="1"/>
        <v>1.5580183401251524</v>
      </c>
    </row>
    <row r="20" spans="1:11" ht="12.75" x14ac:dyDescent="0.2">
      <c r="A20" s="615"/>
      <c r="C20" s="361">
        <v>2000</v>
      </c>
      <c r="D20" s="613">
        <v>14031015.253105039</v>
      </c>
      <c r="E20" s="614">
        <v>3872349</v>
      </c>
      <c r="F20" s="613">
        <f t="shared" si="0"/>
        <v>3623386.0256668599</v>
      </c>
      <c r="G20" s="1194">
        <f t="shared" si="1"/>
        <v>1.540355136786753</v>
      </c>
    </row>
    <row r="21" spans="1:11" ht="12.75" x14ac:dyDescent="0.2">
      <c r="A21" s="615"/>
      <c r="C21" s="361">
        <v>2001</v>
      </c>
      <c r="D21" s="613">
        <v>14520763.564145105</v>
      </c>
      <c r="E21" s="614">
        <v>3953393</v>
      </c>
      <c r="F21" s="613">
        <f t="shared" si="0"/>
        <v>3672987.6245911056</v>
      </c>
      <c r="G21" s="1194">
        <f t="shared" si="1"/>
        <v>1.3689294646743262</v>
      </c>
    </row>
    <row r="22" spans="1:11" ht="12.75" x14ac:dyDescent="0.2">
      <c r="A22" s="615"/>
      <c r="C22" s="361">
        <v>2002</v>
      </c>
      <c r="D22" s="613">
        <v>14998751.257937228</v>
      </c>
      <c r="E22" s="614">
        <v>4022431</v>
      </c>
      <c r="F22" s="613">
        <f t="shared" si="0"/>
        <v>3728777.7609950867</v>
      </c>
      <c r="G22" s="1194">
        <f t="shared" si="1"/>
        <v>1.5189306936527442</v>
      </c>
    </row>
    <row r="23" spans="1:11" ht="12.75" x14ac:dyDescent="0.2">
      <c r="A23" s="615"/>
      <c r="C23" s="361">
        <v>2003</v>
      </c>
      <c r="D23" s="613">
        <v>15637019.643921031</v>
      </c>
      <c r="E23" s="614">
        <v>4086405</v>
      </c>
      <c r="F23" s="613">
        <f t="shared" si="0"/>
        <v>3826595.6614483953</v>
      </c>
      <c r="G23" s="1194">
        <f t="shared" si="1"/>
        <v>2.623323424542316</v>
      </c>
    </row>
    <row r="24" spans="1:11" ht="12.75" x14ac:dyDescent="0.2">
      <c r="A24" s="615"/>
      <c r="C24" s="361">
        <v>2004</v>
      </c>
      <c r="D24" s="613">
        <v>16315130.698890068</v>
      </c>
      <c r="E24" s="614">
        <v>4151823.0000000005</v>
      </c>
      <c r="F24" s="613">
        <f t="shared" si="0"/>
        <v>3929630.5981469024</v>
      </c>
      <c r="G24" s="1194">
        <f t="shared" si="1"/>
        <v>2.6926005727897455</v>
      </c>
    </row>
    <row r="25" spans="1:11" ht="12.75" x14ac:dyDescent="0.2">
      <c r="A25" s="615"/>
      <c r="C25" s="361">
        <v>2005</v>
      </c>
      <c r="D25" s="613">
        <v>16946668.741153218</v>
      </c>
      <c r="E25" s="614">
        <v>4215248</v>
      </c>
      <c r="F25" s="613">
        <f t="shared" si="0"/>
        <v>4020325.4330832292</v>
      </c>
      <c r="G25" s="1194">
        <f t="shared" si="1"/>
        <v>2.3079735530127397</v>
      </c>
    </row>
    <row r="26" spans="1:11" ht="12.75" x14ac:dyDescent="0.2">
      <c r="A26" s="615"/>
      <c r="C26" s="361">
        <v>2006</v>
      </c>
      <c r="D26" s="613">
        <v>18173223.333911933</v>
      </c>
      <c r="E26" s="614">
        <v>4278656</v>
      </c>
      <c r="F26" s="613">
        <f t="shared" si="0"/>
        <v>4247413.9855861124</v>
      </c>
      <c r="G26" s="1194">
        <f t="shared" si="1"/>
        <v>5.6485117009228425</v>
      </c>
    </row>
    <row r="27" spans="1:11" ht="12.75" x14ac:dyDescent="0.2">
      <c r="A27" s="615"/>
      <c r="C27" s="361">
        <v>2007</v>
      </c>
      <c r="D27" s="613">
        <v>19657593.342998747</v>
      </c>
      <c r="E27" s="614">
        <v>4340390</v>
      </c>
      <c r="F27" s="613">
        <f t="shared" si="0"/>
        <v>4528992.4045992978</v>
      </c>
      <c r="G27" s="1194">
        <f t="shared" si="1"/>
        <v>6.6294083875209919</v>
      </c>
      <c r="K27" s="44" t="s">
        <v>2514</v>
      </c>
    </row>
    <row r="28" spans="1:11" ht="12.75" x14ac:dyDescent="0.2">
      <c r="A28" s="615"/>
      <c r="C28" s="361">
        <v>2008</v>
      </c>
      <c r="D28" s="613">
        <v>20571592.455685809</v>
      </c>
      <c r="E28" s="614">
        <v>4404090</v>
      </c>
      <c r="F28" s="613">
        <f t="shared" si="0"/>
        <v>4671019.9963410851</v>
      </c>
      <c r="G28" s="1194">
        <f t="shared" si="1"/>
        <v>3.1359644497869974</v>
      </c>
    </row>
    <row r="29" spans="1:11" ht="12.75" x14ac:dyDescent="0.2">
      <c r="A29" s="615"/>
      <c r="C29" s="361">
        <v>2009</v>
      </c>
      <c r="D29" s="613">
        <v>20371935.212220982</v>
      </c>
      <c r="E29" s="614">
        <v>4469337</v>
      </c>
      <c r="F29" s="613">
        <f t="shared" si="0"/>
        <v>4558155.9887341186</v>
      </c>
      <c r="G29" s="1194">
        <f t="shared" si="1"/>
        <v>-2.4162604248188906</v>
      </c>
    </row>
    <row r="30" spans="1:11" ht="12.75" x14ac:dyDescent="0.2">
      <c r="A30" s="615"/>
      <c r="C30" s="361">
        <v>2010</v>
      </c>
      <c r="D30" s="613">
        <v>21380725.706346229</v>
      </c>
      <c r="E30" s="614">
        <v>4533894</v>
      </c>
      <c r="F30" s="613">
        <f t="shared" si="0"/>
        <v>4715753.3251430728</v>
      </c>
      <c r="G30" s="1194">
        <f t="shared" si="1"/>
        <v>3.4574801037627876</v>
      </c>
    </row>
    <row r="31" spans="1:11" ht="12.75" x14ac:dyDescent="0.2">
      <c r="A31" s="615"/>
      <c r="C31" s="361">
        <v>2011</v>
      </c>
      <c r="D31" s="613">
        <v>22301615.298135664</v>
      </c>
      <c r="E31" s="616">
        <v>4592149</v>
      </c>
      <c r="F31" s="613">
        <f t="shared" si="0"/>
        <v>4856465.9592133584</v>
      </c>
      <c r="G31" s="1194">
        <f t="shared" si="1"/>
        <v>2.9838845327223829</v>
      </c>
    </row>
    <row r="32" spans="1:11" ht="12.75" x14ac:dyDescent="0.2">
      <c r="A32" s="615"/>
      <c r="C32" s="361">
        <v>2012</v>
      </c>
      <c r="D32" s="613">
        <v>23371405.92445175</v>
      </c>
      <c r="E32" s="616">
        <v>4652458.9305058112</v>
      </c>
      <c r="F32" s="613">
        <f t="shared" si="0"/>
        <v>5023452.3879850414</v>
      </c>
      <c r="G32" s="1194">
        <f t="shared" si="1"/>
        <v>3.4384350713894674</v>
      </c>
    </row>
    <row r="33" spans="1:10" ht="12.75" x14ac:dyDescent="0.2">
      <c r="A33" s="615"/>
      <c r="C33" s="361">
        <v>2013</v>
      </c>
      <c r="D33" s="613">
        <v>23901709.528824471</v>
      </c>
      <c r="E33" s="617">
        <v>4713168.1414101515</v>
      </c>
      <c r="F33" s="613">
        <f t="shared" si="0"/>
        <v>5071261.7949745422</v>
      </c>
      <c r="G33" s="1194">
        <f t="shared" si="1"/>
        <v>0.95172409922407375</v>
      </c>
    </row>
    <row r="34" spans="1:10" ht="12.75" x14ac:dyDescent="0.2">
      <c r="A34" s="615"/>
      <c r="C34" s="361">
        <v>2014</v>
      </c>
      <c r="D34" s="613">
        <v>24741935.541311219</v>
      </c>
      <c r="E34" s="617">
        <v>4773129.933844462</v>
      </c>
      <c r="F34" s="613">
        <f t="shared" si="0"/>
        <v>5183587.2654283922</v>
      </c>
      <c r="G34" s="1194">
        <f t="shared" si="1"/>
        <v>2.2149412709310519</v>
      </c>
    </row>
    <row r="35" spans="1:10" ht="12.75" x14ac:dyDescent="0.2">
      <c r="A35" s="615"/>
      <c r="C35" s="361">
        <v>2015</v>
      </c>
      <c r="D35" s="613">
        <v>25640496.193597663</v>
      </c>
      <c r="E35" s="617">
        <v>4832233.8134650989</v>
      </c>
      <c r="F35" s="613">
        <f t="shared" si="0"/>
        <v>5306137.3235189896</v>
      </c>
      <c r="G35" s="1194">
        <f t="shared" si="1"/>
        <v>2.3641939802564389</v>
      </c>
      <c r="J35" s="618" t="s">
        <v>2515</v>
      </c>
    </row>
    <row r="36" spans="1:10" ht="12.75" x14ac:dyDescent="0.2">
      <c r="A36" s="615"/>
      <c r="C36" s="361">
        <v>2016</v>
      </c>
      <c r="D36" s="613">
        <v>26729189.066711947</v>
      </c>
      <c r="E36" s="617">
        <v>4890379.4522162471</v>
      </c>
      <c r="F36" s="613">
        <f t="shared" si="0"/>
        <v>5465667.7110400246</v>
      </c>
      <c r="G36" s="1194">
        <f t="shared" si="1"/>
        <v>3.0065257982286009</v>
      </c>
      <c r="J36" s="240" t="s">
        <v>5883</v>
      </c>
    </row>
    <row r="37" spans="1:10" ht="11.25" customHeight="1" x14ac:dyDescent="0.2">
      <c r="A37" s="615"/>
      <c r="C37" s="361">
        <v>2017</v>
      </c>
      <c r="D37" s="613">
        <v>27637228.186573271</v>
      </c>
      <c r="E37" s="617">
        <v>4947489.5933225229</v>
      </c>
      <c r="F37" s="613">
        <f t="shared" si="0"/>
        <v>5586111.4339430649</v>
      </c>
      <c r="G37" s="1194">
        <f t="shared" si="1"/>
        <v>2.2036415177556017</v>
      </c>
    </row>
    <row r="38" spans="1:10" ht="12.75" x14ac:dyDescent="0.2">
      <c r="A38" s="71"/>
      <c r="C38" s="361">
        <v>2018</v>
      </c>
      <c r="D38" s="613">
        <v>28365188.622571591</v>
      </c>
      <c r="E38" s="617">
        <v>5003401.9576721285</v>
      </c>
      <c r="F38" s="613">
        <f t="shared" si="0"/>
        <v>5669180.4621207602</v>
      </c>
      <c r="G38" s="1194">
        <f t="shared" si="1"/>
        <v>1.4870635711443276</v>
      </c>
    </row>
    <row r="39" spans="1:10" s="903" customFormat="1" ht="12.75" x14ac:dyDescent="0.2">
      <c r="A39" s="71"/>
      <c r="C39" s="361">
        <v>2019</v>
      </c>
      <c r="D39" s="613">
        <v>28987335.473938182</v>
      </c>
      <c r="E39" s="617">
        <v>5058007.147219019</v>
      </c>
      <c r="F39" s="613">
        <f t="shared" si="0"/>
        <v>5730979.5400103228</v>
      </c>
      <c r="G39" s="1194">
        <f t="shared" si="1"/>
        <v>1.0900883875981684</v>
      </c>
    </row>
    <row r="40" spans="1:10" s="903" customFormat="1" ht="11.25" customHeight="1" x14ac:dyDescent="0.2">
      <c r="A40" s="71"/>
      <c r="C40" s="361">
        <v>2020</v>
      </c>
      <c r="D40" s="613">
        <v>29727385.044778772</v>
      </c>
      <c r="E40" s="617">
        <v>5111238.2164686499</v>
      </c>
      <c r="F40" s="613">
        <f t="shared" si="0"/>
        <v>5816082.8718559314</v>
      </c>
      <c r="G40" s="1194">
        <f t="shared" si="1"/>
        <v>1.4849700867271853</v>
      </c>
    </row>
    <row r="41" spans="1:10" s="903" customFormat="1" x14ac:dyDescent="0.2">
      <c r="A41" s="71"/>
      <c r="C41" s="2463" t="s">
        <v>5881</v>
      </c>
      <c r="D41" s="2463"/>
      <c r="E41" s="2463"/>
      <c r="F41" s="2463"/>
      <c r="G41" s="2463"/>
    </row>
    <row r="42" spans="1:10" ht="12.75" x14ac:dyDescent="0.2">
      <c r="A42" s="71"/>
      <c r="C42" s="1762" t="s">
        <v>5882</v>
      </c>
      <c r="D42" s="903"/>
      <c r="E42" s="903"/>
      <c r="F42" s="903"/>
      <c r="G42" s="903"/>
    </row>
    <row r="45" spans="1:10" ht="30" customHeight="1" x14ac:dyDescent="0.2">
      <c r="C45" s="2484" t="s">
        <v>2516</v>
      </c>
      <c r="D45" s="2148"/>
    </row>
    <row r="46" spans="1:10" ht="12.75" x14ac:dyDescent="0.2">
      <c r="C46" s="1195" t="s">
        <v>867</v>
      </c>
      <c r="D46" s="1195" t="s">
        <v>2517</v>
      </c>
    </row>
    <row r="47" spans="1:10" ht="12.75" x14ac:dyDescent="0.2">
      <c r="C47" s="1470">
        <v>2010</v>
      </c>
      <c r="D47" s="1340">
        <v>3.4574801037627876</v>
      </c>
    </row>
    <row r="48" spans="1:10" ht="12.75" x14ac:dyDescent="0.2">
      <c r="C48" s="1470">
        <v>2011</v>
      </c>
      <c r="D48" s="1340">
        <v>2.9838845327223829</v>
      </c>
    </row>
    <row r="49" spans="3:10" ht="12.75" x14ac:dyDescent="0.2">
      <c r="C49" s="1470">
        <v>2012</v>
      </c>
      <c r="D49" s="1340">
        <v>3.4384350713894674</v>
      </c>
    </row>
    <row r="50" spans="3:10" ht="12.75" x14ac:dyDescent="0.2">
      <c r="C50" s="1470">
        <v>2013</v>
      </c>
      <c r="D50" s="1340">
        <v>0.95172409922407375</v>
      </c>
    </row>
    <row r="51" spans="3:10" ht="12.75" x14ac:dyDescent="0.2">
      <c r="C51" s="1470">
        <v>2014</v>
      </c>
      <c r="D51" s="1340">
        <v>2.2149412709310519</v>
      </c>
    </row>
    <row r="52" spans="3:10" ht="12.75" x14ac:dyDescent="0.2">
      <c r="C52" s="1470">
        <v>2015</v>
      </c>
      <c r="D52" s="1340">
        <v>2.3641939802564389</v>
      </c>
    </row>
    <row r="53" spans="3:10" ht="12.75" x14ac:dyDescent="0.2">
      <c r="C53" s="1470">
        <v>2016</v>
      </c>
      <c r="D53" s="1340">
        <v>3.0065257982286009</v>
      </c>
    </row>
    <row r="54" spans="3:10" ht="12.75" x14ac:dyDescent="0.2">
      <c r="C54" s="1470">
        <v>2017</v>
      </c>
      <c r="D54" s="1340">
        <v>2.2036415177556017</v>
      </c>
    </row>
    <row r="55" spans="3:10" ht="12.75" x14ac:dyDescent="0.2">
      <c r="C55" s="1470">
        <v>2018</v>
      </c>
      <c r="D55" s="1340">
        <v>1.4870635711443276</v>
      </c>
      <c r="J55" s="44" t="s">
        <v>5882</v>
      </c>
    </row>
    <row r="56" spans="3:10" ht="12.75" x14ac:dyDescent="0.2">
      <c r="C56" s="1796">
        <v>2019</v>
      </c>
      <c r="D56" s="1797">
        <v>1.0900883875981684</v>
      </c>
    </row>
    <row r="57" spans="3:10" ht="12.75" x14ac:dyDescent="0.2">
      <c r="C57" s="1798"/>
      <c r="D57" s="1799"/>
    </row>
    <row r="58" spans="3:10" ht="12.75" x14ac:dyDescent="0.2">
      <c r="C58" s="1800" t="s">
        <v>4195</v>
      </c>
      <c r="D58" s="4"/>
    </row>
    <row r="59" spans="3:10" ht="12.75" x14ac:dyDescent="0.2">
      <c r="C59" s="4" t="s">
        <v>2518</v>
      </c>
      <c r="D59" s="4"/>
    </row>
    <row r="60" spans="3:10" ht="12.75" x14ac:dyDescent="0.2">
      <c r="C60" s="1762" t="s">
        <v>2514</v>
      </c>
      <c r="D60" s="4"/>
    </row>
  </sheetData>
  <mergeCells count="12">
    <mergeCell ref="A5:B5"/>
    <mergeCell ref="C5:W5"/>
    <mergeCell ref="C1:D1"/>
    <mergeCell ref="A3:B3"/>
    <mergeCell ref="C3:W3"/>
    <mergeCell ref="A4:B4"/>
    <mergeCell ref="C4:W4"/>
    <mergeCell ref="A6:B6"/>
    <mergeCell ref="C6:W6"/>
    <mergeCell ref="C9:G9"/>
    <mergeCell ref="C45:D45"/>
    <mergeCell ref="C41:G41"/>
  </mergeCells>
  <hyperlinks>
    <hyperlink ref="A1" location="'ODS 8.'!A1" display="REGRESAR"/>
    <hyperlink ref="C1:D1" location="'Metadato 8.1.1'!A1" display="VER METADATO"/>
    <hyperlink ref="C58" r:id="rId1"/>
  </hyperlinks>
  <pageMargins left="0.7" right="0.7" top="0.75" bottom="0.75" header="0.3" footer="0.3"/>
  <pageSetup paperSize="9" orientation="portrait" r:id="rId2"/>
  <drawing r:id="rId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6">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9.42578125" style="45" customWidth="1"/>
    <col min="2" max="2" width="26.42578125" style="45" customWidth="1"/>
    <col min="3" max="3" width="24" style="45" customWidth="1"/>
    <col min="4" max="4" width="85.7109375" style="45" customWidth="1"/>
    <col min="5" max="5" width="10.5703125" style="45" customWidth="1"/>
    <col min="6" max="6" width="7.140625" style="45" customWidth="1"/>
    <col min="7" max="23" width="7.85546875" style="45" bestFit="1" customWidth="1"/>
    <col min="24" max="24" width="8.28515625" style="45" bestFit="1" customWidth="1"/>
    <col min="25" max="26" width="7.85546875" style="45" bestFit="1" customWidth="1"/>
    <col min="2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30" x14ac:dyDescent="0.25">
      <c r="A4" s="48"/>
      <c r="B4" s="2082" t="s">
        <v>856</v>
      </c>
      <c r="C4" s="2082"/>
      <c r="D4" s="910" t="s">
        <v>41</v>
      </c>
    </row>
    <row r="5" spans="1:6" ht="45" x14ac:dyDescent="0.25">
      <c r="B5" s="2082" t="s">
        <v>769</v>
      </c>
      <c r="C5" s="2082"/>
      <c r="D5" s="910" t="s">
        <v>210</v>
      </c>
    </row>
    <row r="6" spans="1:6" ht="15" x14ac:dyDescent="0.25">
      <c r="B6" s="2082" t="s">
        <v>770</v>
      </c>
      <c r="C6" s="2082"/>
      <c r="D6" s="911" t="s">
        <v>322</v>
      </c>
    </row>
    <row r="7" spans="1:6" ht="15" customHeight="1" x14ac:dyDescent="0.25">
      <c r="B7" s="2083" t="s">
        <v>771</v>
      </c>
      <c r="C7" s="2083"/>
      <c r="D7" s="912" t="s">
        <v>323</v>
      </c>
    </row>
    <row r="8" spans="1:6" ht="15" customHeight="1" x14ac:dyDescent="0.25">
      <c r="B8" s="2083" t="s">
        <v>4617</v>
      </c>
      <c r="C8" s="2083"/>
      <c r="D8" s="1285" t="s">
        <v>4714</v>
      </c>
    </row>
    <row r="9" spans="1:6" ht="15" x14ac:dyDescent="0.25">
      <c r="B9" s="913"/>
      <c r="C9" s="913"/>
      <c r="D9" s="913"/>
    </row>
    <row r="10" spans="1:6" ht="23.25" customHeight="1" x14ac:dyDescent="0.25">
      <c r="B10" s="2081" t="s">
        <v>772</v>
      </c>
      <c r="C10" s="2081"/>
      <c r="D10" s="2081"/>
    </row>
    <row r="11" spans="1:6" ht="15" x14ac:dyDescent="0.25">
      <c r="B11" s="2093" t="s">
        <v>773</v>
      </c>
      <c r="C11" s="2094"/>
      <c r="D11" s="910" t="s">
        <v>841</v>
      </c>
    </row>
    <row r="12" spans="1:6" ht="21" customHeight="1" x14ac:dyDescent="0.25">
      <c r="B12" s="2095" t="s">
        <v>775</v>
      </c>
      <c r="C12" s="2095"/>
      <c r="D12" s="914" t="s">
        <v>4196</v>
      </c>
    </row>
    <row r="13" spans="1:6" ht="15" x14ac:dyDescent="0.25">
      <c r="B13" s="2082" t="s">
        <v>776</v>
      </c>
      <c r="C13" s="2082"/>
      <c r="D13" s="915" t="s">
        <v>2462</v>
      </c>
    </row>
    <row r="14" spans="1:6" ht="15" x14ac:dyDescent="0.25">
      <c r="B14" s="2082" t="s">
        <v>777</v>
      </c>
      <c r="C14" s="2096"/>
      <c r="D14" s="915" t="s">
        <v>10</v>
      </c>
    </row>
    <row r="15" spans="1:6" ht="145.5" customHeight="1" x14ac:dyDescent="0.25">
      <c r="B15" s="2082" t="s">
        <v>778</v>
      </c>
      <c r="C15" s="2082"/>
      <c r="D15" s="916" t="s">
        <v>2519</v>
      </c>
    </row>
    <row r="16" spans="1:6" ht="132.75" customHeight="1" x14ac:dyDescent="0.25">
      <c r="B16" s="2082" t="s">
        <v>779</v>
      </c>
      <c r="C16" s="2082"/>
      <c r="D16" s="145" t="s">
        <v>2520</v>
      </c>
    </row>
    <row r="17" spans="2:4" ht="15" x14ac:dyDescent="0.25">
      <c r="B17" s="2082" t="s">
        <v>780</v>
      </c>
      <c r="C17" s="2082"/>
      <c r="D17" s="917" t="s">
        <v>2521</v>
      </c>
    </row>
    <row r="18" spans="2:4" ht="15" x14ac:dyDescent="0.25">
      <c r="B18" s="2083" t="s">
        <v>782</v>
      </c>
      <c r="C18" s="2083"/>
      <c r="D18" s="910"/>
    </row>
    <row r="19" spans="2:4" ht="34.5" customHeight="1" x14ac:dyDescent="0.25">
      <c r="B19" s="2084" t="s">
        <v>783</v>
      </c>
      <c r="C19" s="2085"/>
      <c r="D19" s="917" t="s">
        <v>2522</v>
      </c>
    </row>
    <row r="20" spans="2:4" ht="15" x14ac:dyDescent="0.25">
      <c r="B20" s="2082" t="s">
        <v>784</v>
      </c>
      <c r="C20" s="2082"/>
      <c r="D20" s="916" t="s">
        <v>824</v>
      </c>
    </row>
    <row r="21" spans="2:4" ht="15" x14ac:dyDescent="0.25">
      <c r="B21" s="2086" t="s">
        <v>786</v>
      </c>
      <c r="C21" s="918" t="s">
        <v>787</v>
      </c>
      <c r="D21" s="910"/>
    </row>
    <row r="22" spans="2:4" ht="15" x14ac:dyDescent="0.25">
      <c r="B22" s="2087"/>
      <c r="C22" s="1751" t="s">
        <v>789</v>
      </c>
      <c r="D22" s="919"/>
    </row>
    <row r="23" spans="2:4" ht="15" x14ac:dyDescent="0.25">
      <c r="B23" s="2088" t="s">
        <v>791</v>
      </c>
      <c r="C23" s="2088"/>
      <c r="D23" s="917" t="s">
        <v>827</v>
      </c>
    </row>
    <row r="24" spans="2:4" ht="15" x14ac:dyDescent="0.25">
      <c r="B24" s="2088" t="s">
        <v>793</v>
      </c>
      <c r="C24" s="2088"/>
      <c r="D24" s="920" t="s">
        <v>1978</v>
      </c>
    </row>
    <row r="25" spans="2:4" ht="15" x14ac:dyDescent="0.25">
      <c r="B25" s="2082" t="s">
        <v>795</v>
      </c>
      <c r="C25" s="2082"/>
      <c r="D25" s="917" t="s">
        <v>23</v>
      </c>
    </row>
    <row r="26" spans="2:4" ht="15" customHeight="1" x14ac:dyDescent="0.25">
      <c r="B26" s="2083" t="s">
        <v>797</v>
      </c>
      <c r="C26" s="2083"/>
      <c r="D26" s="920" t="s">
        <v>2523</v>
      </c>
    </row>
    <row r="27" spans="2:4" ht="15" x14ac:dyDescent="0.25">
      <c r="B27" s="2089" t="s">
        <v>799</v>
      </c>
      <c r="C27" s="2090"/>
      <c r="D27" s="910"/>
    </row>
    <row r="28" spans="2:4" ht="15" x14ac:dyDescent="0.25">
      <c r="B28" s="1752" t="s">
        <v>800</v>
      </c>
      <c r="C28" s="1753"/>
      <c r="D28" s="910"/>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1976</v>
      </c>
    </row>
    <row r="33" spans="2:4" ht="15" x14ac:dyDescent="0.25">
      <c r="B33" s="2079" t="s">
        <v>805</v>
      </c>
      <c r="C33" s="2080"/>
      <c r="D33" s="920" t="s">
        <v>1977</v>
      </c>
    </row>
    <row r="34" spans="2:4" ht="15" x14ac:dyDescent="0.25">
      <c r="B34" s="2079" t="s">
        <v>807</v>
      </c>
      <c r="C34" s="2080"/>
      <c r="D34" s="920" t="s">
        <v>1978</v>
      </c>
    </row>
    <row r="35" spans="2:4" ht="15" x14ac:dyDescent="0.25">
      <c r="B35" s="2079" t="s">
        <v>809</v>
      </c>
      <c r="C35" s="2080"/>
      <c r="D35" s="920" t="s">
        <v>1979</v>
      </c>
    </row>
    <row r="36" spans="2:4" ht="15" x14ac:dyDescent="0.25">
      <c r="B36" s="2079" t="s">
        <v>811</v>
      </c>
      <c r="C36" s="2080"/>
      <c r="D36" s="920" t="s">
        <v>1980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1.1'!A1" display="REGRESAR"/>
    <hyperlink ref="D8" r:id="rId1"/>
  </hyperlinks>
  <pageMargins left="0.7" right="0.7" top="0.75" bottom="0.75" header="0.3" footer="0.3"/>
  <pageSetup paperSize="9" orientation="portrait" r:id="rId2"/>
  <drawing r:id="rId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7"/>
  <dimension ref="A1:O81"/>
  <sheetViews>
    <sheetView showGridLines="0" zoomScaleNormal="100" workbookViewId="0">
      <pane ySplit="1" topLeftCell="A35" activePane="bottomLeft" state="frozen"/>
      <selection activeCell="B1" sqref="B1"/>
      <selection pane="bottomLeft" activeCell="C9" sqref="C9:J9"/>
    </sheetView>
  </sheetViews>
  <sheetFormatPr baseColWidth="10" defaultColWidth="11.42578125" defaultRowHeight="11.25" x14ac:dyDescent="0.2"/>
  <cols>
    <col min="1" max="2" width="15.85546875" style="26" customWidth="1"/>
    <col min="3" max="3" width="5.7109375" style="26" customWidth="1"/>
    <col min="4" max="4" width="11.42578125" style="26" customWidth="1"/>
    <col min="5" max="5" width="11.140625" style="26" customWidth="1"/>
    <col min="6" max="6" width="12.7109375" style="26" customWidth="1"/>
    <col min="7" max="7" width="13.28515625" style="26" customWidth="1"/>
    <col min="8" max="8" width="10.140625" style="26" customWidth="1"/>
    <col min="9" max="10" width="10" style="26" customWidth="1"/>
    <col min="11" max="18" width="11.85546875" style="26" customWidth="1"/>
    <col min="19" max="16384" width="11.42578125" style="26"/>
  </cols>
  <sheetData>
    <row r="1" spans="1:15" ht="15" x14ac:dyDescent="0.25">
      <c r="A1" s="25" t="s">
        <v>730</v>
      </c>
      <c r="C1" s="2077" t="s">
        <v>830</v>
      </c>
      <c r="D1" s="2077"/>
    </row>
    <row r="3" spans="1:15" ht="12.75" customHeight="1" x14ac:dyDescent="0.2">
      <c r="A3" s="2483" t="s">
        <v>732</v>
      </c>
      <c r="B3" s="2481"/>
      <c r="C3" s="2483" t="s">
        <v>2507</v>
      </c>
      <c r="D3" s="2483"/>
      <c r="E3" s="2483"/>
      <c r="F3" s="2483"/>
      <c r="G3" s="2483"/>
      <c r="H3" s="2483"/>
      <c r="I3" s="2483"/>
      <c r="J3" s="2483"/>
      <c r="K3" s="2483"/>
      <c r="L3" s="2483"/>
      <c r="M3" s="2483"/>
      <c r="N3" s="2483"/>
      <c r="O3" s="2483"/>
    </row>
    <row r="4" spans="1:15" ht="15" x14ac:dyDescent="0.2">
      <c r="A4" s="2483" t="s">
        <v>733</v>
      </c>
      <c r="B4" s="2481"/>
      <c r="C4" s="2483" t="s">
        <v>2524</v>
      </c>
      <c r="D4" s="2483"/>
      <c r="E4" s="2483"/>
      <c r="F4" s="2483"/>
      <c r="G4" s="2483"/>
      <c r="H4" s="2483"/>
      <c r="I4" s="2483"/>
      <c r="J4" s="2483"/>
      <c r="K4" s="2490"/>
      <c r="L4" s="2490"/>
      <c r="M4" s="2490"/>
      <c r="N4" s="2490"/>
      <c r="O4" s="2490"/>
    </row>
    <row r="5" spans="1:15" ht="15" x14ac:dyDescent="0.2">
      <c r="A5" s="2483" t="s">
        <v>735</v>
      </c>
      <c r="B5" s="2481"/>
      <c r="C5" s="2483" t="s">
        <v>2525</v>
      </c>
      <c r="D5" s="2483"/>
      <c r="E5" s="2483"/>
      <c r="F5" s="2483"/>
      <c r="G5" s="2483"/>
      <c r="H5" s="2483"/>
      <c r="I5" s="2483"/>
      <c r="J5" s="2483"/>
      <c r="K5" s="2490"/>
      <c r="L5" s="2490"/>
      <c r="M5" s="2490"/>
      <c r="N5" s="2490"/>
      <c r="O5" s="2490"/>
    </row>
    <row r="6" spans="1:15" ht="15" x14ac:dyDescent="0.2">
      <c r="A6" s="2481" t="s">
        <v>815</v>
      </c>
      <c r="B6" s="2491"/>
      <c r="C6" s="2483" t="s">
        <v>4447</v>
      </c>
      <c r="D6" s="2483"/>
      <c r="E6" s="2483"/>
      <c r="F6" s="2483"/>
      <c r="G6" s="2483"/>
      <c r="H6" s="2483"/>
      <c r="I6" s="2483"/>
      <c r="J6" s="2483"/>
      <c r="K6" s="2490"/>
      <c r="L6" s="2490"/>
      <c r="M6" s="2490"/>
      <c r="N6" s="2490"/>
      <c r="O6" s="2490"/>
    </row>
    <row r="9" spans="1:15" ht="30.75" customHeight="1" x14ac:dyDescent="0.2">
      <c r="C9" s="2115" t="s">
        <v>4440</v>
      </c>
      <c r="D9" s="2115"/>
      <c r="E9" s="2115"/>
      <c r="F9" s="2115"/>
      <c r="G9" s="2115"/>
      <c r="H9" s="2115"/>
      <c r="I9" s="2115"/>
      <c r="J9" s="2115"/>
    </row>
    <row r="10" spans="1:15" ht="12.75" customHeight="1" x14ac:dyDescent="0.2">
      <c r="C10" s="2112" t="s">
        <v>867</v>
      </c>
      <c r="D10" s="2302" t="s">
        <v>2550</v>
      </c>
      <c r="E10" s="2112" t="s">
        <v>4441</v>
      </c>
      <c r="F10" s="2112" t="s">
        <v>4442</v>
      </c>
      <c r="G10" s="2492" t="s">
        <v>4443</v>
      </c>
      <c r="H10" s="2492" t="s">
        <v>4444</v>
      </c>
      <c r="I10" s="2492" t="s">
        <v>2528</v>
      </c>
      <c r="J10" s="2492" t="s">
        <v>2527</v>
      </c>
    </row>
    <row r="11" spans="1:15" ht="11.25" customHeight="1" x14ac:dyDescent="0.2">
      <c r="C11" s="2112"/>
      <c r="D11" s="2302"/>
      <c r="E11" s="2112"/>
      <c r="F11" s="2112"/>
      <c r="G11" s="2492"/>
      <c r="H11" s="2492" t="s">
        <v>2631</v>
      </c>
      <c r="I11" s="2492"/>
      <c r="J11" s="2492"/>
    </row>
    <row r="12" spans="1:15" ht="11.25" customHeight="1" x14ac:dyDescent="0.2">
      <c r="C12" s="2112"/>
      <c r="D12" s="2302"/>
      <c r="E12" s="2112"/>
      <c r="F12" s="2112"/>
      <c r="G12" s="2492"/>
      <c r="H12" s="2492" t="s">
        <v>4445</v>
      </c>
      <c r="I12" s="2492"/>
      <c r="J12" s="2492"/>
    </row>
    <row r="13" spans="1:15" ht="29.25" customHeight="1" x14ac:dyDescent="0.2">
      <c r="C13" s="2117"/>
      <c r="D13" s="2205"/>
      <c r="E13" s="2117"/>
      <c r="F13" s="2117"/>
      <c r="G13" s="2493"/>
      <c r="H13" s="2493" t="s">
        <v>740</v>
      </c>
      <c r="I13" s="2493" t="s">
        <v>4446</v>
      </c>
      <c r="J13" s="2493"/>
    </row>
    <row r="14" spans="1:15" ht="12.75" x14ac:dyDescent="0.2">
      <c r="C14" s="2489">
        <v>2011</v>
      </c>
      <c r="D14" s="624" t="s">
        <v>2562</v>
      </c>
      <c r="E14" s="1066">
        <v>3.79145215</v>
      </c>
      <c r="F14" s="1064">
        <v>-2.3838249409783852</v>
      </c>
      <c r="G14" s="1065">
        <v>6.3260797562053384</v>
      </c>
      <c r="H14" s="1067">
        <v>5480434.5098667601</v>
      </c>
      <c r="I14" s="1068">
        <v>1836662</v>
      </c>
      <c r="J14" s="230">
        <v>2.9839102185741089</v>
      </c>
    </row>
    <row r="15" spans="1:15" ht="12.75" x14ac:dyDescent="0.2">
      <c r="C15" s="2489"/>
      <c r="D15" s="624" t="s">
        <v>2563</v>
      </c>
      <c r="E15" s="1066">
        <v>4.2673194099999998</v>
      </c>
      <c r="F15" s="1065">
        <v>1.689875169252586</v>
      </c>
      <c r="G15" s="1065">
        <v>2.534612455958718</v>
      </c>
      <c r="H15" s="1067">
        <v>5763662.9866701802</v>
      </c>
      <c r="I15" s="1068">
        <v>1918109</v>
      </c>
      <c r="J15" s="239">
        <v>3.0048672868279018</v>
      </c>
    </row>
    <row r="16" spans="1:15" ht="12.75" x14ac:dyDescent="0.2">
      <c r="C16" s="2489">
        <v>2012</v>
      </c>
      <c r="D16" s="624" t="s">
        <v>2564</v>
      </c>
      <c r="E16" s="1066">
        <v>6.0193567400000001</v>
      </c>
      <c r="F16" s="1065">
        <v>10.677232469867493</v>
      </c>
      <c r="G16" s="1065">
        <v>-4.2085220492284474</v>
      </c>
      <c r="H16" s="1067">
        <v>5901091.55324829</v>
      </c>
      <c r="I16" s="1068">
        <v>1994448</v>
      </c>
      <c r="J16" s="239">
        <v>2.9587592924199027</v>
      </c>
    </row>
    <row r="17" spans="3:10" ht="12.75" x14ac:dyDescent="0.2">
      <c r="C17" s="2489"/>
      <c r="D17" s="624" t="s">
        <v>2565</v>
      </c>
      <c r="E17" s="1066">
        <v>4.3430844000000004</v>
      </c>
      <c r="F17" s="1065">
        <v>11.5320964579253</v>
      </c>
      <c r="G17" s="1065">
        <v>-6.4456889910878949</v>
      </c>
      <c r="H17" s="1067">
        <v>5729965.7533520004</v>
      </c>
      <c r="I17" s="1068">
        <v>1968585</v>
      </c>
      <c r="J17" s="239">
        <v>2.9107027399639844</v>
      </c>
    </row>
    <row r="18" spans="3:10" ht="12.75" x14ac:dyDescent="0.2">
      <c r="C18" s="2489"/>
      <c r="D18" s="624" t="s">
        <v>2562</v>
      </c>
      <c r="E18" s="1066">
        <v>4.4897573599999996</v>
      </c>
      <c r="F18" s="1065">
        <v>8.7965014793141005</v>
      </c>
      <c r="G18" s="1065">
        <v>-3.9585318101758249</v>
      </c>
      <c r="H18" s="1067">
        <v>5726492.7216278398</v>
      </c>
      <c r="I18" s="1068">
        <v>1998224</v>
      </c>
      <c r="J18" s="239">
        <v>2.8657911833847658</v>
      </c>
    </row>
    <row r="19" spans="3:10" ht="12.75" x14ac:dyDescent="0.2">
      <c r="C19" s="2489"/>
      <c r="D19" s="624" t="s">
        <v>2563</v>
      </c>
      <c r="E19" s="1066">
        <v>4.3408663900000004</v>
      </c>
      <c r="F19" s="1065">
        <v>3.9652073995794845</v>
      </c>
      <c r="G19" s="1065">
        <v>0.36133145127161814</v>
      </c>
      <c r="H19" s="1067">
        <v>6013855.8962236298</v>
      </c>
      <c r="I19" s="1068">
        <v>1994166</v>
      </c>
      <c r="J19" s="239">
        <v>3.0157248174041831</v>
      </c>
    </row>
    <row r="20" spans="3:10" ht="12.75" x14ac:dyDescent="0.2">
      <c r="C20" s="2489">
        <v>2013</v>
      </c>
      <c r="D20" s="624" t="s">
        <v>2564</v>
      </c>
      <c r="E20" s="1066">
        <v>1.34543938</v>
      </c>
      <c r="F20" s="1065">
        <v>-0.6900656221671353</v>
      </c>
      <c r="G20" s="1065">
        <v>2.0496489252247008</v>
      </c>
      <c r="H20" s="1067">
        <v>5980487.1628820701</v>
      </c>
      <c r="I20" s="1068">
        <v>1980685</v>
      </c>
      <c r="J20" s="239">
        <v>3.0194034704569734</v>
      </c>
    </row>
    <row r="21" spans="3:10" ht="12.75" x14ac:dyDescent="0.2">
      <c r="C21" s="2489"/>
      <c r="D21" s="624" t="s">
        <v>2565</v>
      </c>
      <c r="E21" s="1066">
        <v>2.79083857</v>
      </c>
      <c r="F21" s="1065">
        <v>2.0227727022201325</v>
      </c>
      <c r="G21" s="1065">
        <v>0.75283767632459142</v>
      </c>
      <c r="H21" s="1067">
        <v>5889879.8478479497</v>
      </c>
      <c r="I21" s="1068">
        <v>2008405</v>
      </c>
      <c r="J21" s="239">
        <v>2.9326156068362454</v>
      </c>
    </row>
    <row r="22" spans="3:10" ht="12.75" x14ac:dyDescent="0.2">
      <c r="C22" s="2489"/>
      <c r="D22" s="624" t="s">
        <v>2562</v>
      </c>
      <c r="E22" s="1066">
        <v>2.9437394399999999</v>
      </c>
      <c r="F22" s="1065">
        <v>1.4269671468263745</v>
      </c>
      <c r="G22" s="1065">
        <v>1.4954329595272098</v>
      </c>
      <c r="H22" s="1067">
        <v>5895065.7465971904</v>
      </c>
      <c r="I22" s="1068">
        <v>2026738</v>
      </c>
      <c r="J22" s="239">
        <v>2.9086471692923261</v>
      </c>
    </row>
    <row r="23" spans="3:10" ht="12.75" x14ac:dyDescent="0.2">
      <c r="C23" s="2489"/>
      <c r="D23" s="624" t="s">
        <v>2563</v>
      </c>
      <c r="E23" s="1066">
        <v>2.0356469700000002</v>
      </c>
      <c r="F23" s="1065">
        <v>4.7195669768715254</v>
      </c>
      <c r="G23" s="1065">
        <v>-2.5629594213551266</v>
      </c>
      <c r="H23" s="1067">
        <v>6136276.7714972701</v>
      </c>
      <c r="I23" s="1068">
        <v>2088282</v>
      </c>
      <c r="J23" s="239">
        <v>2.938433014074378</v>
      </c>
    </row>
    <row r="24" spans="3:10" ht="12.75" x14ac:dyDescent="0.2">
      <c r="C24" s="2489">
        <v>2014</v>
      </c>
      <c r="D24" s="624" t="s">
        <v>2564</v>
      </c>
      <c r="E24" s="1066">
        <v>4.2378419000000003</v>
      </c>
      <c r="F24" s="1065">
        <v>5.2267271171337226</v>
      </c>
      <c r="G24" s="1065">
        <v>-0.9397661985937722</v>
      </c>
      <c r="H24" s="1067">
        <v>6233930.7539220899</v>
      </c>
      <c r="I24" s="1068">
        <v>2084210</v>
      </c>
      <c r="J24" s="239">
        <v>2.9910281372424516</v>
      </c>
    </row>
    <row r="25" spans="3:10" ht="12.75" x14ac:dyDescent="0.2">
      <c r="C25" s="2489"/>
      <c r="D25" s="624" t="s">
        <v>2565</v>
      </c>
      <c r="E25" s="1066">
        <v>2.88673432</v>
      </c>
      <c r="F25" s="1065">
        <v>1.9720126169771479</v>
      </c>
      <c r="G25" s="1065">
        <v>0.8970321127254488</v>
      </c>
      <c r="H25" s="1067">
        <v>6059905.0305954199</v>
      </c>
      <c r="I25" s="1068">
        <v>2048011</v>
      </c>
      <c r="J25" s="239">
        <v>2.9589221105723649</v>
      </c>
    </row>
    <row r="26" spans="3:10" ht="12.75" x14ac:dyDescent="0.2">
      <c r="C26" s="2489"/>
      <c r="D26" s="624" t="s">
        <v>2562</v>
      </c>
      <c r="E26" s="1066">
        <v>3.1642676700000001</v>
      </c>
      <c r="F26" s="1065">
        <v>1.9273828190915721</v>
      </c>
      <c r="G26" s="1065">
        <v>1.2134961389119958</v>
      </c>
      <c r="H26" s="1067">
        <v>6081601.4063834297</v>
      </c>
      <c r="I26" s="1068">
        <v>2065801</v>
      </c>
      <c r="J26" s="239">
        <v>2.9439434903862618</v>
      </c>
    </row>
    <row r="27" spans="3:10" ht="12.75" x14ac:dyDescent="0.2">
      <c r="C27" s="2489"/>
      <c r="D27" s="624" t="s">
        <v>2563</v>
      </c>
      <c r="E27" s="1066">
        <v>3.75181217</v>
      </c>
      <c r="F27" s="1065">
        <v>-1.3734735059728553</v>
      </c>
      <c r="G27" s="1065">
        <v>5.196660433731104</v>
      </c>
      <c r="H27" s="1067">
        <v>6366498.3504103003</v>
      </c>
      <c r="I27" s="1068">
        <v>2059600</v>
      </c>
      <c r="J27" s="239">
        <v>3.0911333998884736</v>
      </c>
    </row>
    <row r="28" spans="3:10" ht="12.75" x14ac:dyDescent="0.2">
      <c r="C28" s="2489">
        <v>2015</v>
      </c>
      <c r="D28" s="624" t="s">
        <v>2564</v>
      </c>
      <c r="E28" s="1066">
        <v>2.29876288</v>
      </c>
      <c r="F28" s="1065">
        <v>-1.5834296927852765</v>
      </c>
      <c r="G28" s="1065">
        <v>3.9446533906047687</v>
      </c>
      <c r="H28" s="1067">
        <v>6377234.0403545899</v>
      </c>
      <c r="I28" s="1068">
        <v>2051208</v>
      </c>
      <c r="J28" s="239">
        <v>3.1090138300721284</v>
      </c>
    </row>
    <row r="29" spans="3:10" ht="12.75" x14ac:dyDescent="0.2">
      <c r="C29" s="2489"/>
      <c r="D29" s="624" t="s">
        <v>2565</v>
      </c>
      <c r="E29" s="1066">
        <v>4.24978634</v>
      </c>
      <c r="F29" s="1065">
        <v>1.9214740545827169</v>
      </c>
      <c r="G29" s="1065">
        <v>2.2844177899553841</v>
      </c>
      <c r="H29" s="1067">
        <v>6317438.0467826603</v>
      </c>
      <c r="I29" s="1068">
        <v>2087363</v>
      </c>
      <c r="J29" s="239">
        <v>3.0265162536572032</v>
      </c>
    </row>
    <row r="30" spans="3:10" ht="12.75" x14ac:dyDescent="0.2">
      <c r="C30" s="2489"/>
      <c r="D30" s="624" t="s">
        <v>2562</v>
      </c>
      <c r="E30" s="1066">
        <v>4.7624328</v>
      </c>
      <c r="F30" s="1065">
        <v>-0.12992538971565715</v>
      </c>
      <c r="G30" s="1065">
        <v>4.8987228773863967</v>
      </c>
      <c r="H30" s="1067">
        <v>6371233.5867015198</v>
      </c>
      <c r="I30" s="1068">
        <v>2063117</v>
      </c>
      <c r="J30" s="239">
        <v>3.0881591236471415</v>
      </c>
    </row>
    <row r="31" spans="3:10" ht="12.75" x14ac:dyDescent="0.2">
      <c r="C31" s="2489"/>
      <c r="D31" s="624" t="s">
        <v>2563</v>
      </c>
      <c r="E31" s="1066">
        <v>3.2685498000000002</v>
      </c>
      <c r="F31" s="1065">
        <v>-1.5576811031268178</v>
      </c>
      <c r="G31" s="1065">
        <v>4.9025977456892411</v>
      </c>
      <c r="H31" s="1067">
        <v>6574590.5197589202</v>
      </c>
      <c r="I31" s="1068">
        <v>2027518</v>
      </c>
      <c r="J31" s="239">
        <v>3.2426792362676533</v>
      </c>
    </row>
    <row r="32" spans="3:10" ht="12.75" x14ac:dyDescent="0.2">
      <c r="C32" s="2489">
        <v>2016</v>
      </c>
      <c r="D32" s="624" t="s">
        <v>2564</v>
      </c>
      <c r="E32" s="1066">
        <v>4.6033756500000003</v>
      </c>
      <c r="F32" s="1065">
        <v>-2.8503691483262594</v>
      </c>
      <c r="G32" s="1065">
        <v>7.6724375940766087</v>
      </c>
      <c r="H32" s="1067">
        <v>6670802.0794166401</v>
      </c>
      <c r="I32" s="1068">
        <v>1992741</v>
      </c>
      <c r="J32" s="239">
        <v>3.3475509759756235</v>
      </c>
    </row>
    <row r="33" spans="3:10" ht="12.75" x14ac:dyDescent="0.2">
      <c r="C33" s="2489"/>
      <c r="D33" s="624" t="s">
        <v>2565</v>
      </c>
      <c r="E33" s="1066">
        <v>4.3611874400000001</v>
      </c>
      <c r="F33" s="1065">
        <v>-6.3528480671545822</v>
      </c>
      <c r="G33" s="1065">
        <v>11.440855681153828</v>
      </c>
      <c r="H33" s="1067">
        <v>6592953.3610924203</v>
      </c>
      <c r="I33" s="1068">
        <v>1954756</v>
      </c>
      <c r="J33" s="239">
        <v>3.3727756104047875</v>
      </c>
    </row>
    <row r="34" spans="3:10" ht="12.75" x14ac:dyDescent="0.2">
      <c r="C34" s="2489"/>
      <c r="D34" s="624" t="s">
        <v>2562</v>
      </c>
      <c r="E34" s="1066">
        <v>3.34773875</v>
      </c>
      <c r="F34" s="1065">
        <v>-4.4102685402718329</v>
      </c>
      <c r="G34" s="1065">
        <v>8.1159421346800329</v>
      </c>
      <c r="H34" s="1067">
        <v>6584525.84244458</v>
      </c>
      <c r="I34" s="1068">
        <v>1972128</v>
      </c>
      <c r="J34" s="239">
        <v>3.3387923311491852</v>
      </c>
    </row>
    <row r="35" spans="3:10" ht="12.75" x14ac:dyDescent="0.2">
      <c r="C35" s="2489"/>
      <c r="D35" s="624" t="s">
        <v>2563</v>
      </c>
      <c r="E35" s="1066">
        <v>4.6591078699999997</v>
      </c>
      <c r="F35" s="1065">
        <v>1.7680730824584545</v>
      </c>
      <c r="G35" s="1065">
        <v>2.8408072345304625</v>
      </c>
      <c r="H35" s="1067">
        <v>6880907.7837583404</v>
      </c>
      <c r="I35" s="1068">
        <v>2063366</v>
      </c>
      <c r="J35" s="239">
        <v>3.3347975026041623</v>
      </c>
    </row>
    <row r="36" spans="3:10" ht="12.75" x14ac:dyDescent="0.2">
      <c r="C36" s="2489">
        <v>2017</v>
      </c>
      <c r="D36" s="624" t="s">
        <v>2564</v>
      </c>
      <c r="E36" s="1066">
        <v>3.7852416299999998</v>
      </c>
      <c r="F36" s="1065">
        <v>3.4131881664501318</v>
      </c>
      <c r="G36" s="1065">
        <v>0.35977371384918744</v>
      </c>
      <c r="H36" s="1067">
        <v>6923308.0570568899</v>
      </c>
      <c r="I36" s="1068">
        <v>2060757</v>
      </c>
      <c r="J36" s="239">
        <v>3.3595945844448858</v>
      </c>
    </row>
    <row r="37" spans="3:10" ht="12.75" x14ac:dyDescent="0.2">
      <c r="C37" s="2489"/>
      <c r="D37" s="624" t="s">
        <v>2565</v>
      </c>
      <c r="E37" s="1066">
        <v>3.7777004600000001</v>
      </c>
      <c r="F37" s="1065">
        <v>6.3989572100047187</v>
      </c>
      <c r="G37" s="1065">
        <v>-2.4636113170994012</v>
      </c>
      <c r="H37" s="1067">
        <v>6842015.3904696899</v>
      </c>
      <c r="I37" s="1068">
        <v>2079840</v>
      </c>
      <c r="J37" s="239">
        <v>3.2896835287664867</v>
      </c>
    </row>
    <row r="38" spans="3:10" ht="12.75" x14ac:dyDescent="0.2">
      <c r="C38" s="2489"/>
      <c r="D38" s="624" t="s">
        <v>2562</v>
      </c>
      <c r="E38" s="1066">
        <v>2.7431832100000002</v>
      </c>
      <c r="F38" s="1065">
        <v>4.8973494621038727</v>
      </c>
      <c r="G38" s="1065">
        <v>-2.0535945519155052</v>
      </c>
      <c r="H38" s="1067">
        <v>6765151.44971033</v>
      </c>
      <c r="I38" s="1068">
        <v>2068710</v>
      </c>
      <c r="J38" s="239">
        <v>3.2702270737369328</v>
      </c>
    </row>
    <row r="39" spans="3:10" ht="12.75" x14ac:dyDescent="0.2">
      <c r="C39" s="2489"/>
      <c r="D39" s="624" t="s">
        <v>2563</v>
      </c>
      <c r="E39" s="1066">
        <v>3.2822050900000002</v>
      </c>
      <c r="F39" s="1065">
        <v>-3.2823066775356402</v>
      </c>
      <c r="G39" s="1065">
        <v>6.7872914902346926</v>
      </c>
      <c r="H39" s="1067">
        <v>7106753.2893363899</v>
      </c>
      <c r="I39" s="1068">
        <v>1995640</v>
      </c>
      <c r="J39" s="239">
        <v>3.5611399297149737</v>
      </c>
    </row>
    <row r="40" spans="3:10" ht="12.75" x14ac:dyDescent="0.2">
      <c r="C40" s="2486">
        <v>2018</v>
      </c>
      <c r="D40" s="624" t="s">
        <v>2564</v>
      </c>
      <c r="E40" s="1066">
        <v>2.9751191499999998</v>
      </c>
      <c r="F40" s="1065">
        <v>-2.7196801951904104</v>
      </c>
      <c r="G40" s="1065">
        <v>5.8540096908364925</v>
      </c>
      <c r="H40" s="1067">
        <v>7129284.7211154196</v>
      </c>
      <c r="I40" s="1068">
        <v>2004711</v>
      </c>
      <c r="J40" s="230">
        <v>3.5562655769911071</v>
      </c>
    </row>
    <row r="41" spans="3:10" ht="12.75" x14ac:dyDescent="0.2">
      <c r="C41" s="2486"/>
      <c r="D41" s="624" t="s">
        <v>2565</v>
      </c>
      <c r="E41" s="1066">
        <v>3.7626856700000002</v>
      </c>
      <c r="F41" s="1065">
        <v>3.8558735287329782</v>
      </c>
      <c r="G41" s="1065">
        <v>-8.9728053596549451E-2</v>
      </c>
      <c r="H41" s="1070">
        <v>7099458.9234392904</v>
      </c>
      <c r="I41" s="1329">
        <v>2160036</v>
      </c>
      <c r="J41" s="230">
        <v>3.2867317597666381</v>
      </c>
    </row>
    <row r="42" spans="3:10" s="903" customFormat="1" ht="12.75" x14ac:dyDescent="0.2">
      <c r="C42" s="2486"/>
      <c r="D42" s="624" t="s">
        <v>2562</v>
      </c>
      <c r="E42" s="1034">
        <v>2.5639888599999998</v>
      </c>
      <c r="F42" s="1065">
        <v>3.3561978237645729</v>
      </c>
      <c r="G42" s="1065">
        <v>-0.76648423515877084</v>
      </c>
      <c r="H42" s="1216">
        <v>6938609.17933679</v>
      </c>
      <c r="I42" s="1329">
        <v>2138140</v>
      </c>
      <c r="J42" s="230">
        <v>3.2451612987628451</v>
      </c>
    </row>
    <row r="43" spans="3:10" s="903" customFormat="1" ht="12.75" x14ac:dyDescent="0.2">
      <c r="C43" s="2486"/>
      <c r="D43" s="624" t="s">
        <v>2563</v>
      </c>
      <c r="E43" s="1034">
        <v>1.2816331999999999</v>
      </c>
      <c r="F43" s="1065">
        <v>8.5026858551642484</v>
      </c>
      <c r="G43" s="1065">
        <v>-6.6551833273366112</v>
      </c>
      <c r="H43" s="1216">
        <v>7197835.7986801201</v>
      </c>
      <c r="I43" s="1329">
        <v>2165323</v>
      </c>
      <c r="J43" s="230">
        <v>3.3241395388494559</v>
      </c>
    </row>
    <row r="44" spans="3:10" s="903" customFormat="1" ht="12.75" x14ac:dyDescent="0.2">
      <c r="C44" s="2486">
        <v>2019</v>
      </c>
      <c r="D44" s="624" t="s">
        <v>2564</v>
      </c>
      <c r="E44" s="1034">
        <v>2.2168045300000001</v>
      </c>
      <c r="F44" s="1065">
        <v>8.3331213327008324</v>
      </c>
      <c r="G44" s="1065">
        <v>-5.6458419412732885</v>
      </c>
      <c r="H44" s="1216">
        <v>7287327.0279271696</v>
      </c>
      <c r="I44" s="1329">
        <v>2171766</v>
      </c>
      <c r="J44" s="230">
        <v>3.3554844435022786</v>
      </c>
    </row>
    <row r="45" spans="3:10" s="903" customFormat="1" ht="12.75" x14ac:dyDescent="0.2">
      <c r="C45" s="2487"/>
      <c r="D45" s="624" t="s">
        <v>2565</v>
      </c>
      <c r="E45" s="1066">
        <v>0.57274113999999998</v>
      </c>
      <c r="F45" s="1065">
        <v>1.0721580566249722</v>
      </c>
      <c r="G45" s="1065">
        <v>-0.49411917992107091</v>
      </c>
      <c r="H45" s="1070">
        <v>7140120.4452768397</v>
      </c>
      <c r="I45" s="1329">
        <v>2183195</v>
      </c>
      <c r="J45" s="230">
        <v>3.270491387749074</v>
      </c>
    </row>
    <row r="46" spans="3:10" ht="81" customHeight="1" x14ac:dyDescent="0.2">
      <c r="C46" s="2488" t="s">
        <v>5950</v>
      </c>
      <c r="D46" s="2488"/>
      <c r="E46" s="2488"/>
      <c r="F46" s="2488"/>
      <c r="G46" s="2488"/>
      <c r="H46" s="2488"/>
      <c r="I46" s="2488"/>
      <c r="J46" s="2488"/>
    </row>
    <row r="47" spans="3:10" ht="12.75" x14ac:dyDescent="0.2">
      <c r="C47" s="2494" t="s">
        <v>5951</v>
      </c>
      <c r="D47" s="2494"/>
      <c r="E47" s="2494"/>
      <c r="F47" s="2494"/>
      <c r="G47" s="2494"/>
      <c r="H47" s="2494"/>
      <c r="I47" s="2494"/>
      <c r="J47" s="2494"/>
    </row>
    <row r="48" spans="3:10" ht="12.75" x14ac:dyDescent="0.2">
      <c r="C48" s="2296"/>
      <c r="D48" s="2296"/>
      <c r="E48" s="2296"/>
      <c r="F48" s="2296"/>
      <c r="G48" s="2296"/>
      <c r="H48" s="2296"/>
      <c r="I48" s="2296"/>
      <c r="J48" s="2296"/>
    </row>
    <row r="49" spans="3:10" ht="12.75" x14ac:dyDescent="0.2">
      <c r="C49" s="2495"/>
      <c r="D49" s="2496"/>
      <c r="E49" s="2496"/>
      <c r="F49" s="2496"/>
      <c r="G49" s="2496"/>
      <c r="H49" s="2496"/>
      <c r="I49" s="2496"/>
      <c r="J49" s="2496"/>
    </row>
    <row r="50" spans="3:10" ht="12.75" x14ac:dyDescent="0.2">
      <c r="C50" s="2296"/>
      <c r="D50" s="2296"/>
      <c r="E50" s="2296"/>
      <c r="F50" s="2296"/>
      <c r="G50" s="2296"/>
      <c r="H50" s="2296"/>
      <c r="I50" s="2296"/>
      <c r="J50" s="2296"/>
    </row>
    <row r="71" spans="3:10" ht="12.75" x14ac:dyDescent="0.2">
      <c r="C71" s="2296" t="s">
        <v>2529</v>
      </c>
      <c r="D71" s="2296"/>
      <c r="E71" s="2296"/>
      <c r="F71" s="2296"/>
      <c r="G71" s="2296"/>
      <c r="H71" s="2296"/>
      <c r="I71" s="2296"/>
      <c r="J71" s="2296"/>
    </row>
    <row r="81" spans="3:3" ht="12.75" x14ac:dyDescent="0.2">
      <c r="C81" s="1059" t="s">
        <v>5952</v>
      </c>
    </row>
  </sheetData>
  <mergeCells count="33">
    <mergeCell ref="A5:B5"/>
    <mergeCell ref="C71:J71"/>
    <mergeCell ref="C1:D1"/>
    <mergeCell ref="A3:B3"/>
    <mergeCell ref="A4:B4"/>
    <mergeCell ref="A6:B6"/>
    <mergeCell ref="G10:G13"/>
    <mergeCell ref="H10:H13"/>
    <mergeCell ref="I10:I13"/>
    <mergeCell ref="J10:J13"/>
    <mergeCell ref="C50:J50"/>
    <mergeCell ref="C47:J47"/>
    <mergeCell ref="C48:J48"/>
    <mergeCell ref="C49:J49"/>
    <mergeCell ref="C3:O3"/>
    <mergeCell ref="C4:O4"/>
    <mergeCell ref="C5:O5"/>
    <mergeCell ref="C6:O6"/>
    <mergeCell ref="C20:C23"/>
    <mergeCell ref="C9:J9"/>
    <mergeCell ref="C10:C13"/>
    <mergeCell ref="D10:D13"/>
    <mergeCell ref="C16:C19"/>
    <mergeCell ref="F10:F13"/>
    <mergeCell ref="E10:E13"/>
    <mergeCell ref="C14:C15"/>
    <mergeCell ref="C40:C43"/>
    <mergeCell ref="C44:C45"/>
    <mergeCell ref="C46:J46"/>
    <mergeCell ref="C24:C27"/>
    <mergeCell ref="C28:C31"/>
    <mergeCell ref="C32:C35"/>
    <mergeCell ref="C36:C39"/>
  </mergeCells>
  <hyperlinks>
    <hyperlink ref="A1" location="'ODS 8.'!A1" display="REGRESAR"/>
    <hyperlink ref="C1:D1" location="'Metadato 8.2.1'!A1" display="VER METADATO"/>
  </hyperlinks>
  <pageMargins left="0.7" right="0.7" top="0.75" bottom="0.75" header="0.3" footer="0.3"/>
  <pageSetup orientation="portrait" r:id="rId1"/>
  <drawing r:id="rId2"/>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8">
    <tabColor theme="0" tint="-0.499984740745262"/>
  </sheetPr>
  <dimension ref="A1:F49"/>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0.42578125" style="45" customWidth="1"/>
    <col min="2" max="2" width="26.42578125" style="45" customWidth="1"/>
    <col min="3" max="3" width="10.5703125" style="45" bestFit="1" customWidth="1"/>
    <col min="4" max="4" width="89.140625" style="45" customWidth="1"/>
    <col min="5" max="5" width="11.42578125" style="45"/>
    <col min="6" max="6" width="7.140625" style="45" customWidth="1"/>
    <col min="7" max="7" width="11.42578125" style="45"/>
    <col min="8" max="8" width="1.28515625" style="45" customWidth="1"/>
    <col min="9" max="10" width="11.42578125" style="45"/>
    <col min="11" max="11" width="1.140625" style="45" customWidth="1"/>
    <col min="12" max="14" width="11.42578125" style="45"/>
    <col min="15" max="15" width="13.140625" style="45" customWidth="1"/>
    <col min="16" max="16" width="17" style="45" customWidth="1"/>
    <col min="17" max="17" width="11.42578125" style="45"/>
    <col min="18" max="25" width="4.42578125" style="45" bestFit="1" customWidth="1"/>
    <col min="26"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0" x14ac:dyDescent="0.25">
      <c r="A4" s="48"/>
      <c r="B4" s="2082" t="s">
        <v>856</v>
      </c>
      <c r="C4" s="2082"/>
      <c r="D4" s="910" t="s">
        <v>41</v>
      </c>
    </row>
    <row r="5" spans="1:6" ht="49.5" customHeight="1" x14ac:dyDescent="0.25">
      <c r="B5" s="2082" t="s">
        <v>769</v>
      </c>
      <c r="C5" s="2082"/>
      <c r="D5" s="910" t="s">
        <v>213</v>
      </c>
    </row>
    <row r="6" spans="1:6" ht="15" x14ac:dyDescent="0.25">
      <c r="B6" s="2082" t="s">
        <v>770</v>
      </c>
      <c r="C6" s="2082"/>
      <c r="D6" s="911" t="s">
        <v>325</v>
      </c>
    </row>
    <row r="7" spans="1:6" ht="15" customHeight="1" x14ac:dyDescent="0.25">
      <c r="B7" s="2083" t="s">
        <v>771</v>
      </c>
      <c r="C7" s="2083"/>
      <c r="D7" s="912" t="s">
        <v>326</v>
      </c>
    </row>
    <row r="8" spans="1:6" ht="15" x14ac:dyDescent="0.25">
      <c r="B8" s="2083" t="s">
        <v>4617</v>
      </c>
      <c r="C8" s="2083"/>
      <c r="D8" s="1285" t="s">
        <v>4715</v>
      </c>
    </row>
    <row r="9" spans="1:6" ht="15" x14ac:dyDescent="0.25">
      <c r="B9" s="913"/>
      <c r="C9" s="913"/>
      <c r="D9" s="913"/>
    </row>
    <row r="10" spans="1:6" ht="23.25" customHeight="1" x14ac:dyDescent="0.25">
      <c r="B10" s="2081" t="s">
        <v>772</v>
      </c>
      <c r="C10" s="2081"/>
      <c r="D10" s="2081"/>
    </row>
    <row r="11" spans="1:6" ht="15.75" customHeight="1" x14ac:dyDescent="0.25">
      <c r="B11" s="2093" t="s">
        <v>773</v>
      </c>
      <c r="C11" s="2094"/>
      <c r="D11" s="910" t="s">
        <v>841</v>
      </c>
    </row>
    <row r="12" spans="1:6" ht="30" x14ac:dyDescent="0.25">
      <c r="B12" s="2095" t="s">
        <v>775</v>
      </c>
      <c r="C12" s="2095"/>
      <c r="D12" s="914" t="s">
        <v>3950</v>
      </c>
    </row>
    <row r="13" spans="1:6" ht="15" x14ac:dyDescent="0.25">
      <c r="B13" s="2082" t="s">
        <v>776</v>
      </c>
      <c r="C13" s="2082"/>
      <c r="D13" s="915" t="s">
        <v>2465</v>
      </c>
    </row>
    <row r="14" spans="1:6" ht="15" x14ac:dyDescent="0.25">
      <c r="B14" s="2082" t="s">
        <v>777</v>
      </c>
      <c r="C14" s="2096"/>
      <c r="D14" s="915" t="s">
        <v>22</v>
      </c>
    </row>
    <row r="15" spans="1:6" ht="242.25" customHeight="1" x14ac:dyDescent="0.25">
      <c r="B15" s="2082" t="s">
        <v>778</v>
      </c>
      <c r="C15" s="2082"/>
      <c r="D15" s="1196" t="s">
        <v>5953</v>
      </c>
    </row>
    <row r="16" spans="1:6" ht="235.5" customHeight="1" x14ac:dyDescent="0.25">
      <c r="B16" s="2082" t="s">
        <v>779</v>
      </c>
      <c r="C16" s="2082"/>
      <c r="D16" s="916" t="s">
        <v>4448</v>
      </c>
    </row>
    <row r="17" spans="2:4" ht="15" x14ac:dyDescent="0.25">
      <c r="B17" s="2082" t="s">
        <v>780</v>
      </c>
      <c r="C17" s="2082"/>
      <c r="D17" s="917" t="s">
        <v>2530</v>
      </c>
    </row>
    <row r="18" spans="2:4" ht="15" x14ac:dyDescent="0.25">
      <c r="B18" s="2083" t="s">
        <v>782</v>
      </c>
      <c r="C18" s="2083"/>
      <c r="D18" s="910"/>
    </row>
    <row r="19" spans="2:4" ht="30" x14ac:dyDescent="0.25">
      <c r="B19" s="2084" t="s">
        <v>783</v>
      </c>
      <c r="C19" s="2085"/>
      <c r="D19" s="917" t="s">
        <v>3951</v>
      </c>
    </row>
    <row r="20" spans="2:4" ht="15" x14ac:dyDescent="0.25">
      <c r="B20" s="2082" t="s">
        <v>784</v>
      </c>
      <c r="C20" s="2082"/>
      <c r="D20" s="916" t="s">
        <v>824</v>
      </c>
    </row>
    <row r="21" spans="2:4" ht="15" x14ac:dyDescent="0.25">
      <c r="B21" s="2086" t="s">
        <v>786</v>
      </c>
      <c r="C21" s="918" t="s">
        <v>787</v>
      </c>
      <c r="D21" s="917" t="s">
        <v>2531</v>
      </c>
    </row>
    <row r="22" spans="2:4" ht="15" x14ac:dyDescent="0.25">
      <c r="B22" s="2087"/>
      <c r="C22" s="1816" t="s">
        <v>789</v>
      </c>
      <c r="D22" s="919"/>
    </row>
    <row r="23" spans="2:4" ht="15" x14ac:dyDescent="0.25">
      <c r="B23" s="2088" t="s">
        <v>791</v>
      </c>
      <c r="C23" s="2088"/>
      <c r="D23" s="917" t="s">
        <v>5943</v>
      </c>
    </row>
    <row r="24" spans="2:4" ht="30" x14ac:dyDescent="0.25">
      <c r="B24" s="2088" t="s">
        <v>793</v>
      </c>
      <c r="C24" s="2088"/>
      <c r="D24" s="920" t="s">
        <v>3952</v>
      </c>
    </row>
    <row r="25" spans="2:4" ht="15" x14ac:dyDescent="0.25">
      <c r="B25" s="2082" t="s">
        <v>795</v>
      </c>
      <c r="C25" s="2082"/>
      <c r="D25" s="917" t="s">
        <v>5949</v>
      </c>
    </row>
    <row r="26" spans="2:4" ht="30" x14ac:dyDescent="0.25">
      <c r="B26" s="2083" t="s">
        <v>797</v>
      </c>
      <c r="C26" s="2083"/>
      <c r="D26" s="920" t="s">
        <v>5954</v>
      </c>
    </row>
    <row r="27" spans="2:4" ht="15" x14ac:dyDescent="0.25">
      <c r="B27" s="2089" t="s">
        <v>799</v>
      </c>
      <c r="C27" s="2090"/>
      <c r="D27" s="910"/>
    </row>
    <row r="28" spans="2:4" ht="30" x14ac:dyDescent="0.25">
      <c r="B28" s="1817" t="s">
        <v>800</v>
      </c>
      <c r="C28" s="1818"/>
      <c r="D28" s="917" t="s">
        <v>2533</v>
      </c>
    </row>
    <row r="29" spans="2:4" ht="15" x14ac:dyDescent="0.25">
      <c r="B29" s="2091" t="s">
        <v>801</v>
      </c>
      <c r="C29" s="2092"/>
      <c r="D29" s="921"/>
    </row>
    <row r="30" spans="2:4" ht="15" x14ac:dyDescent="0.25">
      <c r="B30" s="922"/>
      <c r="C30" s="922"/>
      <c r="D30" s="923"/>
    </row>
    <row r="31" spans="2:4" s="419" customFormat="1" ht="23.25" customHeight="1" x14ac:dyDescent="0.25">
      <c r="B31" s="2081" t="s">
        <v>802</v>
      </c>
      <c r="C31" s="2081"/>
      <c r="D31" s="2081"/>
    </row>
    <row r="32" spans="2:4" s="419" customFormat="1" ht="15" x14ac:dyDescent="0.25">
      <c r="B32" s="2079" t="s">
        <v>803</v>
      </c>
      <c r="C32" s="2080"/>
      <c r="D32" s="920" t="s">
        <v>1678</v>
      </c>
    </row>
    <row r="33" spans="2:4" s="419" customFormat="1" ht="15" x14ac:dyDescent="0.25">
      <c r="B33" s="2079" t="s">
        <v>805</v>
      </c>
      <c r="C33" s="2080"/>
      <c r="D33" s="920" t="s">
        <v>1054</v>
      </c>
    </row>
    <row r="34" spans="2:4" s="419" customFormat="1" ht="15" x14ac:dyDescent="0.25">
      <c r="B34" s="2079" t="s">
        <v>807</v>
      </c>
      <c r="C34" s="2080"/>
      <c r="D34" s="920" t="s">
        <v>808</v>
      </c>
    </row>
    <row r="35" spans="2:4" s="419" customFormat="1" ht="15" x14ac:dyDescent="0.25">
      <c r="B35" s="2079" t="s">
        <v>809</v>
      </c>
      <c r="C35" s="2080"/>
      <c r="D35" s="920" t="s">
        <v>1679</v>
      </c>
    </row>
    <row r="36" spans="2:4" s="419" customFormat="1" ht="15" x14ac:dyDescent="0.25">
      <c r="B36" s="2079" t="s">
        <v>811</v>
      </c>
      <c r="C36" s="2080"/>
      <c r="D36" s="920" t="s">
        <v>1056</v>
      </c>
    </row>
    <row r="37" spans="2:4" s="419" customFormat="1" x14ac:dyDescent="0.25"/>
    <row r="38" spans="2:4" s="419" customFormat="1" x14ac:dyDescent="0.25"/>
    <row r="39" spans="2:4" s="419" customFormat="1" x14ac:dyDescent="0.25"/>
    <row r="40" spans="2:4" s="419" customFormat="1" x14ac:dyDescent="0.25"/>
    <row r="41" spans="2:4" s="419" customFormat="1" x14ac:dyDescent="0.25"/>
    <row r="42" spans="2:4" s="419" customFormat="1" x14ac:dyDescent="0.25"/>
    <row r="43" spans="2:4" s="419" customFormat="1" x14ac:dyDescent="0.25"/>
    <row r="44" spans="2:4" s="419" customFormat="1" x14ac:dyDescent="0.25"/>
    <row r="45" spans="2:4" s="419" customFormat="1" x14ac:dyDescent="0.25"/>
    <row r="46" spans="2:4" s="419" customFormat="1" x14ac:dyDescent="0.25"/>
    <row r="47" spans="2:4" s="419" customFormat="1" x14ac:dyDescent="0.25"/>
    <row r="48" spans="2:4" s="419" customFormat="1" x14ac:dyDescent="0.25"/>
    <row r="49" s="419" customFormat="1" x14ac:dyDescent="0.25"/>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2.1'!A1" display="REGRESAR"/>
    <hyperlink ref="D8" r:id="rId1"/>
  </hyperlinks>
  <pageMargins left="0.7" right="0.7" top="0.75" bottom="0.75" header="0.3" footer="0.3"/>
  <pageSetup orientation="portrait" r:id="rId2"/>
  <drawing r:id="rId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9"/>
  <dimension ref="A1:V55"/>
  <sheetViews>
    <sheetView showGridLines="0" zoomScaleNormal="100" workbookViewId="0">
      <pane ySplit="1" topLeftCell="A2" activePane="bottomLeft" state="frozen"/>
      <selection activeCell="B1" sqref="B1"/>
      <selection pane="bottomLeft"/>
    </sheetView>
  </sheetViews>
  <sheetFormatPr baseColWidth="10" defaultColWidth="11.42578125" defaultRowHeight="11.25" x14ac:dyDescent="0.2"/>
  <cols>
    <col min="1" max="2" width="15" style="26" customWidth="1"/>
    <col min="3" max="4" width="8.7109375" style="26" customWidth="1"/>
    <col min="5" max="5" width="7.28515625" style="26" customWidth="1"/>
    <col min="6" max="6" width="6.85546875" style="26" customWidth="1"/>
    <col min="7" max="7" width="0.7109375" style="26" customWidth="1"/>
    <col min="8" max="8" width="6.85546875" style="26" customWidth="1"/>
    <col min="9" max="10" width="11.42578125" style="26"/>
    <col min="11" max="11" width="1.140625" style="26" customWidth="1"/>
    <col min="12" max="12" width="8.140625" style="26" customWidth="1"/>
    <col min="13" max="16384" width="11.42578125" style="26"/>
  </cols>
  <sheetData>
    <row r="1" spans="1:22" ht="15" x14ac:dyDescent="0.25">
      <c r="A1" s="25" t="s">
        <v>730</v>
      </c>
      <c r="C1" s="2077" t="s">
        <v>731</v>
      </c>
      <c r="D1" s="2077"/>
    </row>
    <row r="3" spans="1:22" ht="12.75" x14ac:dyDescent="0.2">
      <c r="A3" s="2483" t="s">
        <v>732</v>
      </c>
      <c r="B3" s="2483"/>
      <c r="C3" s="2483" t="s">
        <v>2507</v>
      </c>
      <c r="D3" s="2483"/>
      <c r="E3" s="2483"/>
      <c r="F3" s="2483"/>
      <c r="G3" s="2483"/>
      <c r="H3" s="2483"/>
      <c r="I3" s="2483"/>
      <c r="J3" s="2483"/>
      <c r="K3" s="2483"/>
      <c r="L3" s="2483"/>
      <c r="M3" s="2483"/>
      <c r="N3" s="2483"/>
      <c r="O3" s="2483"/>
      <c r="P3" s="2483"/>
      <c r="Q3" s="2483"/>
      <c r="R3" s="2483"/>
      <c r="S3" s="2483"/>
      <c r="T3" s="2483"/>
      <c r="U3" s="2483"/>
      <c r="V3" s="2483"/>
    </row>
    <row r="4" spans="1:22" ht="32.25" customHeight="1" x14ac:dyDescent="0.2">
      <c r="A4" s="2483" t="s">
        <v>733</v>
      </c>
      <c r="B4" s="2483"/>
      <c r="C4" s="2483" t="s">
        <v>2534</v>
      </c>
      <c r="D4" s="2483"/>
      <c r="E4" s="2483"/>
      <c r="F4" s="2483"/>
      <c r="G4" s="2483"/>
      <c r="H4" s="2483"/>
      <c r="I4" s="2483"/>
      <c r="J4" s="2483"/>
      <c r="K4" s="2483"/>
      <c r="L4" s="2483"/>
      <c r="M4" s="2483"/>
      <c r="N4" s="2483"/>
      <c r="O4" s="2483"/>
      <c r="P4" s="2483"/>
      <c r="Q4" s="2483"/>
      <c r="R4" s="2483"/>
      <c r="S4" s="2483"/>
      <c r="T4" s="2483"/>
      <c r="U4" s="2483"/>
      <c r="V4" s="2483"/>
    </row>
    <row r="5" spans="1:22" ht="12.75" x14ac:dyDescent="0.2">
      <c r="A5" s="2483" t="s">
        <v>735</v>
      </c>
      <c r="B5" s="2483"/>
      <c r="C5" s="2483" t="s">
        <v>2535</v>
      </c>
      <c r="D5" s="2483"/>
      <c r="E5" s="2483"/>
      <c r="F5" s="2483"/>
      <c r="G5" s="2483"/>
      <c r="H5" s="2483"/>
      <c r="I5" s="2483"/>
      <c r="J5" s="2483"/>
      <c r="K5" s="2483"/>
      <c r="L5" s="2483"/>
      <c r="M5" s="2483"/>
      <c r="N5" s="2483"/>
      <c r="O5" s="2483"/>
      <c r="P5" s="2483"/>
      <c r="Q5" s="2483"/>
      <c r="R5" s="2483"/>
      <c r="S5" s="2483"/>
      <c r="T5" s="2483"/>
      <c r="U5" s="2483"/>
      <c r="V5" s="2483"/>
    </row>
    <row r="6" spans="1:22" ht="12.75" x14ac:dyDescent="0.2">
      <c r="A6" s="2483" t="s">
        <v>815</v>
      </c>
      <c r="B6" s="2483"/>
      <c r="C6" s="2483" t="s">
        <v>2536</v>
      </c>
      <c r="D6" s="2483"/>
      <c r="E6" s="2483"/>
      <c r="F6" s="2483"/>
      <c r="G6" s="2483"/>
      <c r="H6" s="2483"/>
      <c r="I6" s="2483"/>
      <c r="J6" s="2483"/>
      <c r="K6" s="2483"/>
      <c r="L6" s="2483"/>
      <c r="M6" s="2483"/>
      <c r="N6" s="2483"/>
      <c r="O6" s="2483"/>
      <c r="P6" s="2483"/>
      <c r="Q6" s="2483"/>
      <c r="R6" s="2483"/>
      <c r="S6" s="2483"/>
      <c r="T6" s="2483"/>
      <c r="U6" s="2483"/>
      <c r="V6" s="2483"/>
    </row>
    <row r="9" spans="1:22" ht="30.75" customHeight="1" x14ac:dyDescent="0.2">
      <c r="C9" s="2115" t="s">
        <v>2536</v>
      </c>
      <c r="D9" s="2115"/>
      <c r="E9" s="2115"/>
      <c r="F9" s="2115"/>
      <c r="G9" s="2115"/>
      <c r="H9" s="2115"/>
      <c r="I9" s="2115"/>
      <c r="J9" s="2115"/>
      <c r="K9" s="2115"/>
      <c r="L9" s="2115"/>
      <c r="M9" s="2115"/>
      <c r="N9" s="2115"/>
    </row>
    <row r="10" spans="1:22" ht="19.5" customHeight="1" x14ac:dyDescent="0.2">
      <c r="C10" s="2116" t="s">
        <v>867</v>
      </c>
      <c r="D10" s="2070" t="s">
        <v>835</v>
      </c>
      <c r="E10" s="2070"/>
      <c r="F10" s="2070"/>
      <c r="G10" s="1819"/>
      <c r="H10" s="2070" t="s">
        <v>2537</v>
      </c>
      <c r="I10" s="2070"/>
      <c r="J10" s="2070"/>
      <c r="K10" s="1819"/>
      <c r="L10" s="2070" t="s">
        <v>2538</v>
      </c>
      <c r="M10" s="2070"/>
      <c r="N10" s="2070"/>
    </row>
    <row r="11" spans="1:22" ht="12.75" customHeight="1" x14ac:dyDescent="0.2">
      <c r="C11" s="2112"/>
      <c r="D11" s="2302" t="s">
        <v>740</v>
      </c>
      <c r="E11" s="2070" t="s">
        <v>741</v>
      </c>
      <c r="F11" s="2070"/>
      <c r="G11" s="1820"/>
      <c r="H11" s="2302" t="s">
        <v>740</v>
      </c>
      <c r="I11" s="2070" t="s">
        <v>741</v>
      </c>
      <c r="J11" s="2070"/>
      <c r="K11" s="1820"/>
      <c r="L11" s="2302" t="s">
        <v>740</v>
      </c>
      <c r="M11" s="2070" t="s">
        <v>741</v>
      </c>
      <c r="N11" s="2070"/>
    </row>
    <row r="12" spans="1:22" ht="25.5" x14ac:dyDescent="0.2">
      <c r="C12" s="2117"/>
      <c r="D12" s="2205"/>
      <c r="E12" s="1821" t="s">
        <v>2539</v>
      </c>
      <c r="F12" s="1821" t="s">
        <v>747</v>
      </c>
      <c r="G12" s="1821"/>
      <c r="H12" s="2205"/>
      <c r="I12" s="1821" t="s">
        <v>2539</v>
      </c>
      <c r="J12" s="1821" t="s">
        <v>747</v>
      </c>
      <c r="K12" s="1821"/>
      <c r="L12" s="2205"/>
      <c r="M12" s="1821" t="s">
        <v>2539</v>
      </c>
      <c r="N12" s="1821" t="s">
        <v>747</v>
      </c>
    </row>
    <row r="13" spans="1:22" ht="12.75" x14ac:dyDescent="0.2">
      <c r="C13" s="612">
        <v>2010</v>
      </c>
      <c r="D13" s="1071">
        <v>38.292018319512444</v>
      </c>
      <c r="E13" s="1071">
        <v>35.375372185571308</v>
      </c>
      <c r="F13" s="1071">
        <v>42.702091934175996</v>
      </c>
      <c r="G13" s="1071"/>
      <c r="H13" s="1071">
        <v>69.204022031500102</v>
      </c>
      <c r="I13" s="1071">
        <v>65.38490638392949</v>
      </c>
      <c r="J13" s="1071">
        <v>78.235816356228483</v>
      </c>
      <c r="K13" s="1071"/>
      <c r="L13" s="1071">
        <v>30.046827498199477</v>
      </c>
      <c r="M13" s="1071">
        <v>25.69929309242486</v>
      </c>
      <c r="N13" s="1071">
        <v>35.972181389306286</v>
      </c>
    </row>
    <row r="14" spans="1:22" ht="12.75" x14ac:dyDescent="0.2">
      <c r="C14" s="612">
        <v>2011</v>
      </c>
      <c r="D14" s="1072">
        <v>34.4760038430287</v>
      </c>
      <c r="E14" s="1072">
        <v>31.827016581637121</v>
      </c>
      <c r="F14" s="1072">
        <v>38.569428932989268</v>
      </c>
      <c r="G14" s="1072"/>
      <c r="H14" s="1072">
        <v>66.407940005618542</v>
      </c>
      <c r="I14" s="1072">
        <v>62.648921714724963</v>
      </c>
      <c r="J14" s="1072">
        <v>75.007183464966232</v>
      </c>
      <c r="K14" s="1072"/>
      <c r="L14" s="1072">
        <v>26.558958810340592</v>
      </c>
      <c r="M14" s="1072">
        <v>22.727089023263261</v>
      </c>
      <c r="N14" s="1072">
        <v>31.979608903677008</v>
      </c>
    </row>
    <row r="15" spans="1:22" ht="12.75" x14ac:dyDescent="0.2">
      <c r="C15" s="612">
        <v>2012</v>
      </c>
      <c r="D15" s="1072">
        <v>37.641722249622774</v>
      </c>
      <c r="E15" s="1072">
        <v>33.514757286083452</v>
      </c>
      <c r="F15" s="1072">
        <v>43.467206772099694</v>
      </c>
      <c r="G15" s="1072"/>
      <c r="H15" s="1072">
        <v>68.87245081112836</v>
      </c>
      <c r="I15" s="1072">
        <v>65.160816190629916</v>
      </c>
      <c r="J15" s="1072">
        <v>76.222337953829509</v>
      </c>
      <c r="K15" s="1072"/>
      <c r="L15" s="1072">
        <v>29.555510736357277</v>
      </c>
      <c r="M15" s="1072">
        <v>23.711203749312546</v>
      </c>
      <c r="N15" s="1072">
        <v>37.072113188938609</v>
      </c>
    </row>
    <row r="16" spans="1:22" ht="12.75" x14ac:dyDescent="0.2">
      <c r="C16" s="612">
        <v>2013</v>
      </c>
      <c r="D16" s="1072">
        <v>41.904229401750115</v>
      </c>
      <c r="E16" s="1072">
        <v>38.311065151588032</v>
      </c>
      <c r="F16" s="1072">
        <v>46.923439616946574</v>
      </c>
      <c r="G16" s="1072"/>
      <c r="H16" s="1072">
        <v>75.484767814533654</v>
      </c>
      <c r="I16" s="1072">
        <v>72.596463300640181</v>
      </c>
      <c r="J16" s="1072">
        <v>81.686238044354724</v>
      </c>
      <c r="K16" s="1072"/>
      <c r="L16" s="1072">
        <v>31.932685462184857</v>
      </c>
      <c r="M16" s="1072">
        <v>25.68730329766241</v>
      </c>
      <c r="N16" s="1072">
        <v>39.673610671029181</v>
      </c>
    </row>
    <row r="17" spans="3:14" ht="12.75" x14ac:dyDescent="0.2">
      <c r="C17" s="612">
        <v>2014</v>
      </c>
      <c r="D17" s="1072">
        <v>41.689547691296589</v>
      </c>
      <c r="E17" s="1072">
        <v>38.031137725320583</v>
      </c>
      <c r="F17" s="1072">
        <v>46.925271575025455</v>
      </c>
      <c r="G17" s="1072"/>
      <c r="H17" s="1072">
        <v>80.267608069952104</v>
      </c>
      <c r="I17" s="1072">
        <v>78.536146964422898</v>
      </c>
      <c r="J17" s="1072">
        <v>83.903647984429625</v>
      </c>
      <c r="K17" s="1072"/>
      <c r="L17" s="1072">
        <v>31.013480389167686</v>
      </c>
      <c r="M17" s="1072">
        <v>24.625433065647371</v>
      </c>
      <c r="N17" s="1072">
        <v>39.305493375327153</v>
      </c>
    </row>
    <row r="18" spans="3:14" ht="12.75" x14ac:dyDescent="0.2">
      <c r="C18" s="612">
        <v>2015</v>
      </c>
      <c r="D18" s="1072">
        <v>42.454178987185607</v>
      </c>
      <c r="E18" s="1072">
        <v>38.885322611814452</v>
      </c>
      <c r="F18" s="1072">
        <v>47.477290493266139</v>
      </c>
      <c r="G18" s="1072"/>
      <c r="H18" s="1072">
        <v>84.043446454598353</v>
      </c>
      <c r="I18" s="1072">
        <v>81.489042039308686</v>
      </c>
      <c r="J18" s="1072">
        <v>89.177060575099574</v>
      </c>
      <c r="K18" s="1072"/>
      <c r="L18" s="1072">
        <v>31.312593346369653</v>
      </c>
      <c r="M18" s="1072">
        <v>25.330049386117093</v>
      </c>
      <c r="N18" s="1072">
        <v>38.99692164988398</v>
      </c>
    </row>
    <row r="19" spans="3:14" ht="12.75" x14ac:dyDescent="0.2">
      <c r="C19" s="612">
        <v>2016</v>
      </c>
      <c r="D19" s="1072">
        <v>40.512621419490316</v>
      </c>
      <c r="E19" s="1072">
        <v>38.404376439897291</v>
      </c>
      <c r="F19" s="1072">
        <v>43.668529688628915</v>
      </c>
      <c r="G19" s="1072"/>
      <c r="H19" s="1072">
        <v>82.735297604314979</v>
      </c>
      <c r="I19" s="1072">
        <v>81.41885160940565</v>
      </c>
      <c r="J19" s="1072">
        <v>85.92490898023344</v>
      </c>
      <c r="K19" s="1072"/>
      <c r="L19" s="1072">
        <v>29.63536987174318</v>
      </c>
      <c r="M19" s="1072">
        <v>24.878139615250301</v>
      </c>
      <c r="N19" s="1072">
        <v>36.026446960539374</v>
      </c>
    </row>
    <row r="20" spans="3:14" ht="12.75" x14ac:dyDescent="0.2">
      <c r="C20" s="612">
        <v>2017</v>
      </c>
      <c r="D20" s="1072">
        <v>40.437541333429536</v>
      </c>
      <c r="E20" s="1072">
        <v>38.001509349318567</v>
      </c>
      <c r="F20" s="1072">
        <v>44.080940167800406</v>
      </c>
      <c r="G20" s="1072"/>
      <c r="H20" s="1072">
        <v>86.371873855853011</v>
      </c>
      <c r="I20" s="1072">
        <v>84.0913090987342</v>
      </c>
      <c r="J20" s="1072">
        <v>91.059194598682836</v>
      </c>
      <c r="K20" s="1072"/>
      <c r="L20" s="1072">
        <v>28.052905390023106</v>
      </c>
      <c r="M20" s="1072">
        <v>23.709612596578673</v>
      </c>
      <c r="N20" s="1072">
        <v>34.076506808454923</v>
      </c>
    </row>
    <row r="21" spans="3:14" s="903" customFormat="1" ht="12.75" x14ac:dyDescent="0.2">
      <c r="C21" s="621">
        <v>2018</v>
      </c>
      <c r="D21" s="1073">
        <v>42.14982145767393</v>
      </c>
      <c r="E21" s="1073">
        <v>38.432313470034899</v>
      </c>
      <c r="F21" s="1073">
        <v>47.552220923262659</v>
      </c>
      <c r="G21" s="1073"/>
      <c r="H21" s="1073">
        <v>89.057593318036993</v>
      </c>
      <c r="I21" s="1073">
        <v>86.743047787003789</v>
      </c>
      <c r="J21" s="1073">
        <v>93.273297108160136</v>
      </c>
      <c r="K21" s="1073"/>
      <c r="L21" s="1073">
        <v>28.158169540430066</v>
      </c>
      <c r="M21" s="1073">
        <v>22.359249860518638</v>
      </c>
      <c r="N21" s="1073">
        <v>36.063100908753917</v>
      </c>
    </row>
    <row r="22" spans="3:14" ht="15" x14ac:dyDescent="0.25">
      <c r="C22" s="2497" t="s">
        <v>2540</v>
      </c>
      <c r="D22" s="2497"/>
      <c r="E22" s="2497"/>
      <c r="F22" s="2497"/>
      <c r="G22" s="2497"/>
      <c r="H22" s="2497"/>
      <c r="I22" s="2497"/>
      <c r="J22" s="2497"/>
      <c r="K22" s="2497"/>
      <c r="L22" s="2497"/>
      <c r="M22" s="902"/>
      <c r="N22" s="902"/>
    </row>
    <row r="23" spans="3:14" ht="15" x14ac:dyDescent="0.25">
      <c r="C23" s="2497" t="s">
        <v>2541</v>
      </c>
      <c r="D23" s="2497"/>
      <c r="E23" s="2497"/>
      <c r="F23" s="2497"/>
      <c r="G23" s="2497"/>
      <c r="H23" s="2497"/>
      <c r="I23" s="2497"/>
      <c r="J23" s="2497"/>
      <c r="K23" s="2497"/>
      <c r="L23" s="2497"/>
      <c r="M23" s="902"/>
      <c r="N23" s="902"/>
    </row>
    <row r="24" spans="3:14" ht="15" x14ac:dyDescent="0.25">
      <c r="C24" s="2498" t="s">
        <v>5955</v>
      </c>
      <c r="D24" s="2498"/>
      <c r="E24" s="2498"/>
      <c r="F24" s="2498"/>
      <c r="G24" s="2498"/>
      <c r="H24" s="2498"/>
      <c r="I24" s="2498"/>
      <c r="J24" s="2498"/>
      <c r="K24" s="2498"/>
      <c r="L24" s="2498"/>
      <c r="M24" s="902"/>
      <c r="N24" s="902"/>
    </row>
    <row r="27" spans="3:14" ht="36.75" customHeight="1" x14ac:dyDescent="0.2">
      <c r="C27" s="2071" t="s">
        <v>4450</v>
      </c>
      <c r="D27" s="2071"/>
      <c r="E27" s="2071"/>
      <c r="F27" s="2071"/>
      <c r="G27" s="2071"/>
      <c r="H27" s="2071"/>
      <c r="I27" s="2071"/>
      <c r="J27" s="2071"/>
      <c r="K27" s="2071"/>
      <c r="L27" s="2071"/>
      <c r="M27" s="2071"/>
    </row>
    <row r="53" spans="3:12" ht="12.75" x14ac:dyDescent="0.2">
      <c r="C53" s="2497" t="s">
        <v>2540</v>
      </c>
      <c r="D53" s="2497"/>
      <c r="E53" s="2497"/>
      <c r="F53" s="2497"/>
      <c r="G53" s="2497"/>
      <c r="H53" s="2497"/>
      <c r="I53" s="2497"/>
      <c r="J53" s="2497"/>
      <c r="K53" s="2497"/>
      <c r="L53" s="2497"/>
    </row>
    <row r="54" spans="3:12" ht="12.75" x14ac:dyDescent="0.2">
      <c r="C54" s="2497" t="s">
        <v>2541</v>
      </c>
      <c r="D54" s="2497"/>
      <c r="E54" s="2497"/>
      <c r="F54" s="2497"/>
      <c r="G54" s="2497"/>
      <c r="H54" s="2497"/>
      <c r="I54" s="2497"/>
      <c r="J54" s="2497"/>
      <c r="K54" s="2497"/>
      <c r="L54" s="2497"/>
    </row>
    <row r="55" spans="3:12" x14ac:dyDescent="0.2">
      <c r="C55" s="26" t="s">
        <v>4449</v>
      </c>
    </row>
  </sheetData>
  <mergeCells count="26">
    <mergeCell ref="A5:B5"/>
    <mergeCell ref="C5:V5"/>
    <mergeCell ref="C1:D1"/>
    <mergeCell ref="A3:B3"/>
    <mergeCell ref="C3:V3"/>
    <mergeCell ref="A4:B4"/>
    <mergeCell ref="C4:V4"/>
    <mergeCell ref="A6:B6"/>
    <mergeCell ref="C6:V6"/>
    <mergeCell ref="C9:N9"/>
    <mergeCell ref="C10:C12"/>
    <mergeCell ref="D10:F10"/>
    <mergeCell ref="H10:J10"/>
    <mergeCell ref="L10:N10"/>
    <mergeCell ref="D11:D12"/>
    <mergeCell ref="E11:F11"/>
    <mergeCell ref="H11:H12"/>
    <mergeCell ref="C27:M27"/>
    <mergeCell ref="C53:L53"/>
    <mergeCell ref="C54:L54"/>
    <mergeCell ref="I11:J11"/>
    <mergeCell ref="L11:L12"/>
    <mergeCell ref="M11:N11"/>
    <mergeCell ref="C22:L22"/>
    <mergeCell ref="C23:L23"/>
    <mergeCell ref="C24:L24"/>
  </mergeCells>
  <hyperlinks>
    <hyperlink ref="A1" location="'ODS 8.'!A1" display="REGRESAR"/>
    <hyperlink ref="C1:D1" location="'Metadato 8.3.1'!A1" display="VER METADATO "/>
  </hyperlinks>
  <pageMargins left="0.7" right="0.7" top="0.75" bottom="0.75" header="0.3" footer="0.3"/>
  <drawing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0">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0.140625" style="45" customWidth="1"/>
    <col min="2" max="2" width="26.42578125" style="45" customWidth="1"/>
    <col min="3" max="3" width="24" style="45" customWidth="1"/>
    <col min="4" max="4" width="85.7109375" style="45" customWidth="1"/>
    <col min="5" max="5" width="6.85546875" style="45" customWidth="1"/>
    <col min="6" max="6" width="7.140625" style="45" customWidth="1"/>
    <col min="7" max="7" width="11.42578125" style="45"/>
    <col min="8" max="8" width="1.140625" style="45" customWidth="1"/>
    <col min="9" max="9" width="8.140625" style="45" customWidth="1"/>
    <col min="10" max="16384" width="11.42578125" style="45"/>
  </cols>
  <sheetData>
    <row r="1" spans="1:6" ht="15" x14ac:dyDescent="0.25">
      <c r="B1" s="166" t="s">
        <v>730</v>
      </c>
    </row>
    <row r="2" spans="1:6" ht="12" thickBot="1" x14ac:dyDescent="0.3"/>
    <row r="3" spans="1:6" ht="23.25" customHeight="1" thickBot="1" x14ac:dyDescent="0.3">
      <c r="B3" s="2081" t="s">
        <v>766</v>
      </c>
      <c r="C3" s="2081"/>
      <c r="D3" s="2081"/>
      <c r="F3" s="264" t="s">
        <v>880</v>
      </c>
    </row>
    <row r="4" spans="1:6" ht="32.25" customHeight="1" x14ac:dyDescent="0.25">
      <c r="A4" s="48"/>
      <c r="B4" s="2082" t="s">
        <v>856</v>
      </c>
      <c r="C4" s="2082"/>
      <c r="D4" s="910" t="s">
        <v>41</v>
      </c>
    </row>
    <row r="5" spans="1:6" ht="60" x14ac:dyDescent="0.25">
      <c r="B5" s="2082" t="s">
        <v>769</v>
      </c>
      <c r="C5" s="2082"/>
      <c r="D5" s="910" t="s">
        <v>216</v>
      </c>
    </row>
    <row r="6" spans="1:6" ht="15" x14ac:dyDescent="0.25">
      <c r="B6" s="2082" t="s">
        <v>770</v>
      </c>
      <c r="C6" s="2082"/>
      <c r="D6" s="911" t="s">
        <v>328</v>
      </c>
    </row>
    <row r="7" spans="1:6" ht="15" customHeight="1" x14ac:dyDescent="0.25">
      <c r="B7" s="2083" t="s">
        <v>771</v>
      </c>
      <c r="C7" s="2083"/>
      <c r="D7" s="912" t="s">
        <v>329</v>
      </c>
    </row>
    <row r="8" spans="1:6" ht="15" x14ac:dyDescent="0.25">
      <c r="B8" s="2083" t="s">
        <v>4617</v>
      </c>
      <c r="C8" s="2083"/>
      <c r="D8" s="1285" t="s">
        <v>4716</v>
      </c>
    </row>
    <row r="9" spans="1:6" ht="15" x14ac:dyDescent="0.25">
      <c r="B9" s="913"/>
      <c r="C9" s="913"/>
      <c r="D9" s="913"/>
    </row>
    <row r="10" spans="1:6" ht="23.25" customHeight="1" x14ac:dyDescent="0.25">
      <c r="B10" s="2081" t="s">
        <v>772</v>
      </c>
      <c r="C10" s="2081"/>
      <c r="D10" s="2081"/>
    </row>
    <row r="11" spans="1:6" ht="15" x14ac:dyDescent="0.25">
      <c r="B11" s="2093" t="s">
        <v>773</v>
      </c>
      <c r="C11" s="2094"/>
      <c r="D11" s="910" t="s">
        <v>841</v>
      </c>
    </row>
    <row r="12" spans="1:6" ht="34.5" customHeight="1" x14ac:dyDescent="0.25">
      <c r="B12" s="2095" t="s">
        <v>775</v>
      </c>
      <c r="C12" s="2095"/>
      <c r="D12" s="914" t="s">
        <v>2536</v>
      </c>
    </row>
    <row r="13" spans="1:6" ht="15" customHeight="1" x14ac:dyDescent="0.25">
      <c r="B13" s="2082" t="s">
        <v>776</v>
      </c>
      <c r="C13" s="2082"/>
      <c r="D13" s="915" t="s">
        <v>2468</v>
      </c>
    </row>
    <row r="14" spans="1:6" ht="15" customHeight="1" x14ac:dyDescent="0.25">
      <c r="B14" s="2082" t="s">
        <v>777</v>
      </c>
      <c r="C14" s="2096"/>
      <c r="D14" s="915" t="s">
        <v>10</v>
      </c>
    </row>
    <row r="15" spans="1:6" ht="334.5" customHeight="1" x14ac:dyDescent="0.25">
      <c r="B15" s="2082" t="s">
        <v>778</v>
      </c>
      <c r="C15" s="2082"/>
      <c r="D15" s="916" t="s">
        <v>4533</v>
      </c>
    </row>
    <row r="16" spans="1:6" ht="74.25" customHeight="1" x14ac:dyDescent="0.25">
      <c r="B16" s="2082" t="s">
        <v>779</v>
      </c>
      <c r="C16" s="2082"/>
      <c r="D16" s="916"/>
    </row>
    <row r="17" spans="2:4" ht="22.5" customHeight="1" x14ac:dyDescent="0.25">
      <c r="B17" s="2082" t="s">
        <v>780</v>
      </c>
      <c r="C17" s="2082"/>
      <c r="D17" s="917" t="s">
        <v>857</v>
      </c>
    </row>
    <row r="18" spans="2:4" ht="15" x14ac:dyDescent="0.25">
      <c r="B18" s="2083" t="s">
        <v>782</v>
      </c>
      <c r="C18" s="2083"/>
      <c r="D18" s="910"/>
    </row>
    <row r="19" spans="2:4" ht="30" x14ac:dyDescent="0.25">
      <c r="B19" s="2084" t="s">
        <v>783</v>
      </c>
      <c r="C19" s="2085"/>
      <c r="D19" s="917" t="s">
        <v>2542</v>
      </c>
    </row>
    <row r="20" spans="2:4" ht="15" customHeight="1" x14ac:dyDescent="0.25">
      <c r="B20" s="2082" t="s">
        <v>784</v>
      </c>
      <c r="C20" s="2082"/>
      <c r="D20" s="916" t="s">
        <v>824</v>
      </c>
    </row>
    <row r="21" spans="2:4" ht="15" customHeight="1" x14ac:dyDescent="0.25">
      <c r="B21" s="2086" t="s">
        <v>786</v>
      </c>
      <c r="C21" s="918" t="s">
        <v>787</v>
      </c>
      <c r="D21" s="910"/>
    </row>
    <row r="22" spans="2:4" ht="15" customHeight="1" x14ac:dyDescent="0.25">
      <c r="B22" s="2087"/>
      <c r="C22" s="1816" t="s">
        <v>789</v>
      </c>
      <c r="D22" s="917" t="s">
        <v>2591</v>
      </c>
    </row>
    <row r="23" spans="2:4" ht="15" customHeight="1" x14ac:dyDescent="0.25">
      <c r="B23" s="2088" t="s">
        <v>791</v>
      </c>
      <c r="C23" s="2088"/>
      <c r="D23" s="917" t="s">
        <v>5943</v>
      </c>
    </row>
    <row r="24" spans="2:4" ht="15" customHeight="1" x14ac:dyDescent="0.25">
      <c r="B24" s="2088" t="s">
        <v>793</v>
      </c>
      <c r="C24" s="2088"/>
      <c r="D24" s="920" t="s">
        <v>808</v>
      </c>
    </row>
    <row r="25" spans="2:4" ht="15" customHeight="1" x14ac:dyDescent="0.25">
      <c r="B25" s="2082" t="s">
        <v>795</v>
      </c>
      <c r="C25" s="2082"/>
      <c r="D25" s="917" t="s">
        <v>5956</v>
      </c>
    </row>
    <row r="26" spans="2:4" ht="15" customHeight="1" x14ac:dyDescent="0.25">
      <c r="B26" s="2083" t="s">
        <v>797</v>
      </c>
      <c r="C26" s="2083"/>
      <c r="D26" s="920" t="s">
        <v>1054</v>
      </c>
    </row>
    <row r="27" spans="2:4" ht="15" customHeight="1" x14ac:dyDescent="0.25">
      <c r="B27" s="2089" t="s">
        <v>799</v>
      </c>
      <c r="C27" s="2090"/>
      <c r="D27" s="910"/>
    </row>
    <row r="28" spans="2:4" ht="15" customHeight="1" x14ac:dyDescent="0.25">
      <c r="B28" s="1817" t="s">
        <v>800</v>
      </c>
      <c r="C28" s="1818"/>
      <c r="D28" s="917" t="s">
        <v>1411</v>
      </c>
    </row>
    <row r="29" spans="2:4" ht="15" customHeight="1"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1678</v>
      </c>
    </row>
    <row r="33" spans="2:4" ht="15" x14ac:dyDescent="0.25">
      <c r="B33" s="2079" t="s">
        <v>805</v>
      </c>
      <c r="C33" s="2080"/>
      <c r="D33" s="920" t="s">
        <v>1054</v>
      </c>
    </row>
    <row r="34" spans="2:4" ht="15" x14ac:dyDescent="0.25">
      <c r="B34" s="2079" t="s">
        <v>807</v>
      </c>
      <c r="C34" s="2080"/>
      <c r="D34" s="920" t="s">
        <v>808</v>
      </c>
    </row>
    <row r="35" spans="2:4" ht="15" x14ac:dyDescent="0.25">
      <c r="B35" s="2079" t="s">
        <v>809</v>
      </c>
      <c r="C35" s="2080"/>
      <c r="D35" s="920" t="s">
        <v>1679</v>
      </c>
    </row>
    <row r="36" spans="2:4" ht="15" x14ac:dyDescent="0.25">
      <c r="B36" s="2079" t="s">
        <v>811</v>
      </c>
      <c r="C36" s="2080"/>
      <c r="D36" s="920" t="s">
        <v>1056</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3.1'!A1" display="REGRESAR"/>
    <hyperlink ref="D8" r:id="rId1"/>
  </hyperlinks>
  <pageMargins left="0.7" right="0.7" top="0.75" bottom="0.75" header="0.3" footer="0.3"/>
  <drawing r:id="rId2"/>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1">
    <tabColor rgb="FFC00000"/>
  </sheetPr>
  <dimension ref="A1:R12"/>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6.140625" style="26" customWidth="1"/>
    <col min="3" max="3" width="11.140625" style="165" customWidth="1"/>
    <col min="4" max="10" width="11.140625" style="26" customWidth="1"/>
    <col min="11" max="16384" width="11.42578125" style="26"/>
  </cols>
  <sheetData>
    <row r="1" spans="1:18" ht="15" x14ac:dyDescent="0.25">
      <c r="A1" s="25" t="s">
        <v>730</v>
      </c>
      <c r="B1" s="121"/>
      <c r="C1" s="2077" t="s">
        <v>830</v>
      </c>
      <c r="D1" s="2077"/>
    </row>
    <row r="3" spans="1:18" ht="12.75" x14ac:dyDescent="0.2">
      <c r="A3" s="2499" t="s">
        <v>732</v>
      </c>
      <c r="B3" s="2499"/>
      <c r="C3" s="2483" t="s">
        <v>2507</v>
      </c>
      <c r="D3" s="2483"/>
      <c r="E3" s="2483"/>
      <c r="F3" s="2483"/>
      <c r="G3" s="2483"/>
      <c r="H3" s="2483"/>
      <c r="I3" s="2483"/>
      <c r="J3" s="2483"/>
      <c r="K3" s="2483"/>
      <c r="L3" s="2483"/>
      <c r="M3" s="2483"/>
      <c r="N3" s="2483"/>
      <c r="O3" s="2483"/>
      <c r="P3" s="2483"/>
      <c r="Q3" s="2483"/>
      <c r="R3" s="2483"/>
    </row>
    <row r="4" spans="1:18" ht="38.25" customHeight="1" x14ac:dyDescent="0.2">
      <c r="A4" s="2499" t="s">
        <v>733</v>
      </c>
      <c r="B4" s="2499"/>
      <c r="C4" s="2483" t="s">
        <v>2543</v>
      </c>
      <c r="D4" s="2483"/>
      <c r="E4" s="2483"/>
      <c r="F4" s="2483"/>
      <c r="G4" s="2483"/>
      <c r="H4" s="2483"/>
      <c r="I4" s="2483"/>
      <c r="J4" s="2483"/>
      <c r="K4" s="2483"/>
      <c r="L4" s="2483"/>
      <c r="M4" s="2483"/>
      <c r="N4" s="2483"/>
      <c r="O4" s="2483"/>
      <c r="P4" s="2483"/>
      <c r="Q4" s="2483"/>
      <c r="R4" s="2483"/>
    </row>
    <row r="5" spans="1:18" ht="12.75" x14ac:dyDescent="0.2">
      <c r="A5" s="2499" t="s">
        <v>735</v>
      </c>
      <c r="B5" s="2499"/>
      <c r="C5" s="2483" t="s">
        <v>2544</v>
      </c>
      <c r="D5" s="2483"/>
      <c r="E5" s="2483"/>
      <c r="F5" s="2483"/>
      <c r="G5" s="2483"/>
      <c r="H5" s="2483"/>
      <c r="I5" s="2483"/>
      <c r="J5" s="2483"/>
      <c r="K5" s="2483"/>
      <c r="L5" s="2483"/>
      <c r="M5" s="2483"/>
      <c r="N5" s="2483"/>
      <c r="O5" s="2483"/>
      <c r="P5" s="2483"/>
      <c r="Q5" s="2483"/>
      <c r="R5" s="2483"/>
    </row>
    <row r="6" spans="1:18" ht="12.75" x14ac:dyDescent="0.2">
      <c r="A6" s="2499" t="s">
        <v>815</v>
      </c>
      <c r="B6" s="2499"/>
      <c r="C6" s="2483" t="s">
        <v>862</v>
      </c>
      <c r="D6" s="2483"/>
      <c r="E6" s="2483"/>
      <c r="F6" s="2483"/>
      <c r="G6" s="2483"/>
      <c r="H6" s="2483"/>
      <c r="I6" s="2483"/>
      <c r="J6" s="2483"/>
      <c r="K6" s="2483"/>
      <c r="L6" s="2483"/>
      <c r="M6" s="2483"/>
      <c r="N6" s="2483"/>
      <c r="O6" s="2483"/>
      <c r="P6" s="2483"/>
      <c r="Q6" s="2483"/>
      <c r="R6" s="2483"/>
    </row>
    <row r="7" spans="1:18" x14ac:dyDescent="0.2">
      <c r="A7" s="29"/>
    </row>
    <row r="8" spans="1:18" x14ac:dyDescent="0.2">
      <c r="A8" s="29"/>
    </row>
    <row r="9" spans="1:18" x14ac:dyDescent="0.2">
      <c r="A9" s="29"/>
      <c r="C9" s="2118" t="s">
        <v>863</v>
      </c>
      <c r="D9" s="2118"/>
      <c r="E9" s="2118"/>
      <c r="F9" s="2118"/>
      <c r="G9" s="2118"/>
      <c r="H9" s="2118"/>
      <c r="I9" s="2118"/>
      <c r="J9" s="2118"/>
      <c r="K9" s="2118"/>
      <c r="L9" s="2118"/>
      <c r="M9" s="2118"/>
      <c r="N9" s="2118"/>
      <c r="O9" s="2118"/>
      <c r="P9" s="2118"/>
    </row>
    <row r="10" spans="1:18"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sheetData>
  <mergeCells count="10">
    <mergeCell ref="A6:B6"/>
    <mergeCell ref="C6:R6"/>
    <mergeCell ref="C9:P10"/>
    <mergeCell ref="C1:D1"/>
    <mergeCell ref="A3:B3"/>
    <mergeCell ref="C3:R3"/>
    <mergeCell ref="A4:B4"/>
    <mergeCell ref="C4:R4"/>
    <mergeCell ref="A5:B5"/>
    <mergeCell ref="C5:R5"/>
  </mergeCells>
  <hyperlinks>
    <hyperlink ref="A1" location="'ODS 8.'!A1" display="REGRESAR"/>
    <hyperlink ref="C1:D1" location="'Metadato 8.4.1'!A1" display="VER METADATO"/>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2">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10.5703125" style="45" bestFit="1"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0" x14ac:dyDescent="0.25">
      <c r="A4" s="48"/>
      <c r="B4" s="2082" t="s">
        <v>856</v>
      </c>
      <c r="C4" s="2082"/>
      <c r="D4" s="49" t="s">
        <v>41</v>
      </c>
    </row>
    <row r="5" spans="1:6" ht="92.25" customHeight="1" x14ac:dyDescent="0.25">
      <c r="B5" s="2082" t="s">
        <v>769</v>
      </c>
      <c r="C5" s="2082"/>
      <c r="D5" s="49" t="s">
        <v>219</v>
      </c>
    </row>
    <row r="6" spans="1:6" ht="15" x14ac:dyDescent="0.25">
      <c r="B6" s="2082" t="s">
        <v>770</v>
      </c>
      <c r="C6" s="2082"/>
      <c r="D6" s="50" t="s">
        <v>331</v>
      </c>
    </row>
    <row r="7" spans="1:6" ht="30" x14ac:dyDescent="0.25">
      <c r="B7" s="2083" t="s">
        <v>771</v>
      </c>
      <c r="C7" s="2083"/>
      <c r="D7" s="94" t="s">
        <v>332</v>
      </c>
    </row>
    <row r="8" spans="1:6" ht="15" x14ac:dyDescent="0.25">
      <c r="B8" s="2083" t="s">
        <v>4617</v>
      </c>
      <c r="C8" s="2083"/>
      <c r="D8" s="1285" t="s">
        <v>4717</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1978</v>
      </c>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15" x14ac:dyDescent="0.25">
      <c r="B28" s="62" t="s">
        <v>800</v>
      </c>
      <c r="C28" s="63"/>
      <c r="D28" s="49"/>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1976</v>
      </c>
    </row>
    <row r="33" spans="2:4" ht="15" x14ac:dyDescent="0.25">
      <c r="B33" s="2079" t="s">
        <v>805</v>
      </c>
      <c r="C33" s="2080"/>
      <c r="D33" s="61" t="s">
        <v>1977</v>
      </c>
    </row>
    <row r="34" spans="2:4" ht="15" x14ac:dyDescent="0.25">
      <c r="B34" s="2079" t="s">
        <v>807</v>
      </c>
      <c r="C34" s="2080"/>
      <c r="D34" s="61" t="s">
        <v>1978</v>
      </c>
    </row>
    <row r="35" spans="2:4" ht="15" x14ac:dyDescent="0.25">
      <c r="B35" s="2079" t="s">
        <v>809</v>
      </c>
      <c r="C35" s="2080"/>
      <c r="D35" s="61" t="s">
        <v>1979</v>
      </c>
    </row>
    <row r="36" spans="2:4" ht="15" x14ac:dyDescent="0.25">
      <c r="B36" s="2079" t="s">
        <v>811</v>
      </c>
      <c r="C36" s="2080"/>
      <c r="D36" s="61" t="s">
        <v>1980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4.1'!A1" display="REGRESAR"/>
    <hyperlink ref="D8" r:id="rId1"/>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3">
    <tabColor theme="5"/>
  </sheetPr>
  <dimension ref="A1:R33"/>
  <sheetViews>
    <sheetView showGridLines="0" workbookViewId="0">
      <pane ySplit="1" topLeftCell="A2" activePane="bottomLeft" state="frozen"/>
      <selection pane="bottomLeft"/>
    </sheetView>
  </sheetViews>
  <sheetFormatPr baseColWidth="10" defaultColWidth="11.42578125" defaultRowHeight="11.25" x14ac:dyDescent="0.2"/>
  <cols>
    <col min="1" max="2" width="15.5703125" style="42" customWidth="1"/>
    <col min="3" max="3" width="12" style="165" customWidth="1"/>
    <col min="4" max="6" width="12" style="26" customWidth="1"/>
    <col min="7" max="16384" width="11.42578125" style="26"/>
  </cols>
  <sheetData>
    <row r="1" spans="1:18" ht="15" x14ac:dyDescent="0.25">
      <c r="A1" s="25" t="s">
        <v>730</v>
      </c>
      <c r="B1" s="125"/>
      <c r="C1" s="2077" t="s">
        <v>830</v>
      </c>
      <c r="D1" s="2077"/>
    </row>
    <row r="3" spans="1:18" ht="12.75" x14ac:dyDescent="0.2">
      <c r="A3" s="2500" t="s">
        <v>732</v>
      </c>
      <c r="B3" s="2500"/>
      <c r="C3" s="2500" t="s">
        <v>2507</v>
      </c>
      <c r="D3" s="2500"/>
      <c r="E3" s="2500"/>
      <c r="F3" s="2500"/>
      <c r="G3" s="2500"/>
      <c r="H3" s="2500"/>
      <c r="I3" s="2500"/>
      <c r="J3" s="2500"/>
      <c r="K3" s="2500"/>
      <c r="L3" s="2500"/>
      <c r="M3" s="2500"/>
      <c r="N3" s="2500"/>
      <c r="O3" s="2500"/>
      <c r="P3" s="2500"/>
      <c r="Q3" s="2500"/>
      <c r="R3" s="2500"/>
    </row>
    <row r="4" spans="1:18" ht="41.25" customHeight="1" x14ac:dyDescent="0.2">
      <c r="A4" s="2500" t="s">
        <v>733</v>
      </c>
      <c r="B4" s="2500"/>
      <c r="C4" s="2500" t="s">
        <v>2543</v>
      </c>
      <c r="D4" s="2500"/>
      <c r="E4" s="2500"/>
      <c r="F4" s="2500"/>
      <c r="G4" s="2500"/>
      <c r="H4" s="2500"/>
      <c r="I4" s="2500"/>
      <c r="J4" s="2500"/>
      <c r="K4" s="2500"/>
      <c r="L4" s="2500"/>
      <c r="M4" s="2500"/>
      <c r="N4" s="2500"/>
      <c r="O4" s="2500"/>
      <c r="P4" s="2500"/>
      <c r="Q4" s="2500"/>
      <c r="R4" s="2500"/>
    </row>
    <row r="5" spans="1:18" ht="12.75" x14ac:dyDescent="0.2">
      <c r="A5" s="2500" t="s">
        <v>735</v>
      </c>
      <c r="B5" s="2500"/>
      <c r="C5" s="2500" t="s">
        <v>2545</v>
      </c>
      <c r="D5" s="2500"/>
      <c r="E5" s="2500"/>
      <c r="F5" s="2500"/>
      <c r="G5" s="2500"/>
      <c r="H5" s="2500"/>
      <c r="I5" s="2500"/>
      <c r="J5" s="2500"/>
      <c r="K5" s="2500"/>
      <c r="L5" s="2500"/>
      <c r="M5" s="2500"/>
      <c r="N5" s="2500"/>
      <c r="O5" s="2500"/>
      <c r="P5" s="2500"/>
      <c r="Q5" s="2500"/>
      <c r="R5" s="2500"/>
    </row>
    <row r="6" spans="1:18" ht="12.75" x14ac:dyDescent="0.2">
      <c r="A6" s="2500" t="s">
        <v>815</v>
      </c>
      <c r="B6" s="2500"/>
      <c r="C6" s="2500" t="s">
        <v>862</v>
      </c>
      <c r="D6" s="2500"/>
      <c r="E6" s="2500"/>
      <c r="F6" s="2500"/>
      <c r="G6" s="2500"/>
      <c r="H6" s="2500"/>
      <c r="I6" s="2500"/>
      <c r="J6" s="2500"/>
      <c r="K6" s="2500"/>
      <c r="L6" s="2500"/>
      <c r="M6" s="2500"/>
      <c r="N6" s="2500"/>
      <c r="O6" s="2500"/>
      <c r="P6" s="2500"/>
      <c r="Q6" s="2500"/>
      <c r="R6" s="2500"/>
    </row>
    <row r="7" spans="1:18" x14ac:dyDescent="0.2">
      <c r="A7" s="126"/>
    </row>
    <row r="8" spans="1:18" s="42" customFormat="1" x14ac:dyDescent="0.2">
      <c r="A8" s="127"/>
      <c r="C8" s="165"/>
      <c r="D8" s="26"/>
      <c r="E8" s="26"/>
    </row>
    <row r="9" spans="1:18" s="42" customFormat="1" x14ac:dyDescent="0.25">
      <c r="A9" s="126"/>
      <c r="C9" s="2118" t="s">
        <v>863</v>
      </c>
      <c r="D9" s="2118"/>
      <c r="E9" s="2118"/>
      <c r="F9" s="2118"/>
      <c r="G9" s="2118"/>
      <c r="H9" s="2118"/>
      <c r="I9" s="2118"/>
      <c r="J9" s="2118"/>
      <c r="K9" s="2118"/>
      <c r="L9" s="2118"/>
      <c r="M9" s="2118"/>
      <c r="N9" s="2118"/>
      <c r="O9" s="2118"/>
      <c r="P9" s="2118"/>
    </row>
    <row r="10" spans="1:18" s="42" customFormat="1" x14ac:dyDescent="0.25">
      <c r="A10" s="623"/>
      <c r="C10" s="2118"/>
      <c r="D10" s="2118"/>
      <c r="E10" s="2118"/>
      <c r="F10" s="2118"/>
      <c r="G10" s="2118"/>
      <c r="H10" s="2118"/>
      <c r="I10" s="2118"/>
      <c r="J10" s="2118"/>
      <c r="K10" s="2118"/>
      <c r="L10" s="2118"/>
      <c r="M10" s="2118"/>
      <c r="N10" s="2118"/>
      <c r="O10" s="2118"/>
      <c r="P10" s="2118"/>
    </row>
    <row r="11" spans="1:18" s="42" customFormat="1" x14ac:dyDescent="0.2">
      <c r="A11" s="126"/>
      <c r="C11" s="165"/>
      <c r="D11" s="26"/>
      <c r="E11" s="26"/>
    </row>
    <row r="12" spans="1:18" s="42" customFormat="1" x14ac:dyDescent="0.2">
      <c r="A12" s="126"/>
      <c r="C12" s="165"/>
      <c r="D12" s="26"/>
      <c r="E12" s="26"/>
    </row>
    <row r="13" spans="1:18" s="42" customFormat="1" x14ac:dyDescent="0.2">
      <c r="A13" s="126"/>
      <c r="C13" s="165"/>
      <c r="D13" s="26"/>
      <c r="E13" s="26"/>
    </row>
    <row r="14" spans="1:18" s="42" customFormat="1" x14ac:dyDescent="0.2">
      <c r="A14" s="126"/>
      <c r="C14" s="165"/>
      <c r="D14" s="26"/>
      <c r="E14" s="26"/>
    </row>
    <row r="15" spans="1:18" s="42" customFormat="1" x14ac:dyDescent="0.2">
      <c r="A15" s="126"/>
      <c r="C15" s="165"/>
      <c r="D15" s="26"/>
      <c r="E15" s="26"/>
    </row>
    <row r="16" spans="1:18" s="42" customFormat="1" x14ac:dyDescent="0.2">
      <c r="A16" s="126"/>
      <c r="C16" s="165"/>
      <c r="D16" s="26"/>
      <c r="E16" s="26"/>
    </row>
    <row r="17" spans="1:5" s="42" customFormat="1" x14ac:dyDescent="0.2">
      <c r="A17" s="126"/>
      <c r="C17" s="165"/>
      <c r="D17" s="26"/>
      <c r="E17" s="26"/>
    </row>
    <row r="18" spans="1:5" s="42" customFormat="1" x14ac:dyDescent="0.2">
      <c r="A18" s="126"/>
      <c r="C18" s="165"/>
      <c r="D18" s="26"/>
      <c r="E18" s="26"/>
    </row>
    <row r="19" spans="1:5" s="42" customFormat="1" x14ac:dyDescent="0.2">
      <c r="A19" s="126"/>
      <c r="C19" s="165"/>
      <c r="D19" s="26"/>
      <c r="E19" s="26"/>
    </row>
    <row r="20" spans="1:5" s="42" customFormat="1" x14ac:dyDescent="0.2">
      <c r="A20" s="126"/>
      <c r="C20" s="165"/>
      <c r="D20" s="26"/>
      <c r="E20" s="26"/>
    </row>
    <row r="21" spans="1:5" s="42" customFormat="1" x14ac:dyDescent="0.2">
      <c r="A21" s="126"/>
      <c r="C21" s="165"/>
      <c r="D21" s="26"/>
      <c r="E21" s="26"/>
    </row>
    <row r="22" spans="1:5" s="42" customFormat="1" x14ac:dyDescent="0.2">
      <c r="A22" s="126"/>
      <c r="C22" s="165"/>
      <c r="D22" s="26"/>
      <c r="E22" s="26"/>
    </row>
    <row r="23" spans="1:5" s="42" customFormat="1" x14ac:dyDescent="0.2">
      <c r="A23" s="126"/>
      <c r="C23" s="165"/>
      <c r="D23" s="26"/>
      <c r="E23" s="26"/>
    </row>
    <row r="24" spans="1:5" s="42" customFormat="1" x14ac:dyDescent="0.2">
      <c r="A24" s="126"/>
      <c r="C24" s="165"/>
      <c r="D24" s="26"/>
      <c r="E24" s="26"/>
    </row>
    <row r="25" spans="1:5" s="42" customFormat="1" x14ac:dyDescent="0.2">
      <c r="A25" s="126"/>
      <c r="C25" s="165"/>
      <c r="D25" s="26"/>
      <c r="E25" s="26"/>
    </row>
    <row r="26" spans="1:5" s="42" customFormat="1" x14ac:dyDescent="0.2">
      <c r="A26" s="126"/>
      <c r="C26" s="165"/>
      <c r="D26" s="26"/>
      <c r="E26" s="26"/>
    </row>
    <row r="27" spans="1:5" s="42" customFormat="1" x14ac:dyDescent="0.2">
      <c r="A27" s="126"/>
      <c r="C27" s="165"/>
      <c r="D27" s="26"/>
      <c r="E27" s="26"/>
    </row>
    <row r="28" spans="1:5" s="42" customFormat="1" x14ac:dyDescent="0.2">
      <c r="A28" s="126"/>
      <c r="C28" s="165"/>
      <c r="D28" s="26"/>
      <c r="E28" s="26"/>
    </row>
    <row r="29" spans="1:5" s="42" customFormat="1" x14ac:dyDescent="0.2">
      <c r="A29" s="126"/>
      <c r="C29" s="165"/>
      <c r="D29" s="26"/>
      <c r="E29" s="26"/>
    </row>
    <row r="30" spans="1:5" s="42" customFormat="1" x14ac:dyDescent="0.2">
      <c r="A30" s="126"/>
      <c r="C30" s="165"/>
      <c r="D30" s="26"/>
      <c r="E30" s="26"/>
    </row>
    <row r="31" spans="1:5" s="42" customFormat="1" x14ac:dyDescent="0.2">
      <c r="A31" s="126"/>
      <c r="C31" s="165"/>
      <c r="D31" s="26"/>
      <c r="E31" s="26"/>
    </row>
    <row r="32" spans="1:5" s="42" customFormat="1" x14ac:dyDescent="0.2">
      <c r="A32" s="126"/>
      <c r="C32" s="165"/>
      <c r="D32" s="26"/>
      <c r="E32" s="26"/>
    </row>
    <row r="33" spans="1:5" s="42" customFormat="1" x14ac:dyDescent="0.2">
      <c r="A33" s="126"/>
      <c r="C33" s="165"/>
      <c r="D33" s="26"/>
      <c r="E33" s="26"/>
    </row>
  </sheetData>
  <mergeCells count="10">
    <mergeCell ref="A6:B6"/>
    <mergeCell ref="C6:R6"/>
    <mergeCell ref="C9:P10"/>
    <mergeCell ref="C1:D1"/>
    <mergeCell ref="A3:B3"/>
    <mergeCell ref="C3:R3"/>
    <mergeCell ref="A4:B4"/>
    <mergeCell ref="C4:R4"/>
    <mergeCell ref="A5:B5"/>
    <mergeCell ref="C5:R5"/>
  </mergeCells>
  <hyperlinks>
    <hyperlink ref="A1" location="'ODS 8.'!A1" display="REGRESAR"/>
    <hyperlink ref="C1:D1" location="'Metadato 8.4.2'!A1" display="VER METADATO"/>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4">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68.4257812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0" x14ac:dyDescent="0.25">
      <c r="A4" s="48"/>
      <c r="B4" s="2082" t="s">
        <v>856</v>
      </c>
      <c r="C4" s="2082"/>
      <c r="D4" s="49" t="s">
        <v>41</v>
      </c>
    </row>
    <row r="5" spans="1:6" ht="105" x14ac:dyDescent="0.25">
      <c r="B5" s="2082" t="s">
        <v>769</v>
      </c>
      <c r="C5" s="2082"/>
      <c r="D5" s="49" t="s">
        <v>219</v>
      </c>
    </row>
    <row r="6" spans="1:6" ht="15" x14ac:dyDescent="0.25">
      <c r="B6" s="2082" t="s">
        <v>770</v>
      </c>
      <c r="C6" s="2082"/>
      <c r="D6" s="50" t="s">
        <v>334</v>
      </c>
    </row>
    <row r="7" spans="1:6" ht="30" x14ac:dyDescent="0.25">
      <c r="B7" s="2083" t="s">
        <v>771</v>
      </c>
      <c r="C7" s="2083"/>
      <c r="D7" s="94" t="s">
        <v>335</v>
      </c>
    </row>
    <row r="8" spans="1:6" ht="15" x14ac:dyDescent="0.25">
      <c r="B8" s="2083" t="s">
        <v>4617</v>
      </c>
      <c r="C8" s="2083"/>
      <c r="D8" s="1285" t="s">
        <v>4718</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1978</v>
      </c>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150" x14ac:dyDescent="0.25">
      <c r="B28" s="62" t="s">
        <v>800</v>
      </c>
      <c r="C28" s="63"/>
      <c r="D28" s="57" t="s">
        <v>2546</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1976</v>
      </c>
    </row>
    <row r="33" spans="2:4" ht="15" x14ac:dyDescent="0.25">
      <c r="B33" s="2079" t="s">
        <v>805</v>
      </c>
      <c r="C33" s="2080"/>
      <c r="D33" s="61" t="s">
        <v>1977</v>
      </c>
    </row>
    <row r="34" spans="2:4" ht="15" x14ac:dyDescent="0.25">
      <c r="B34" s="2079" t="s">
        <v>807</v>
      </c>
      <c r="C34" s="2080"/>
      <c r="D34" s="61" t="s">
        <v>1978</v>
      </c>
    </row>
    <row r="35" spans="2:4" ht="15" x14ac:dyDescent="0.25">
      <c r="B35" s="2079" t="s">
        <v>809</v>
      </c>
      <c r="C35" s="2080"/>
      <c r="D35" s="61" t="s">
        <v>1979</v>
      </c>
    </row>
    <row r="36" spans="2:4" ht="15" x14ac:dyDescent="0.25">
      <c r="B36" s="2079" t="s">
        <v>811</v>
      </c>
      <c r="C36" s="2080"/>
      <c r="D36" s="61" t="s">
        <v>1980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4.2'!A1" display="REGRESAR"/>
    <hyperlink ref="D8" r:id="rId1"/>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5"/>
  <dimension ref="A1:AC54"/>
  <sheetViews>
    <sheetView showGridLines="0" workbookViewId="0">
      <pane ySplit="1" topLeftCell="A32" activePane="bottomLeft" state="frozen"/>
      <selection activeCell="Y49" sqref="Y49"/>
      <selection pane="bottomLeft" activeCell="B11" sqref="B11"/>
    </sheetView>
  </sheetViews>
  <sheetFormatPr baseColWidth="10" defaultColWidth="11.42578125" defaultRowHeight="11.25" x14ac:dyDescent="0.2"/>
  <cols>
    <col min="1" max="2" width="15.42578125" style="26" customWidth="1"/>
    <col min="3" max="3" width="6.7109375" style="26" customWidth="1"/>
    <col min="4" max="4" width="11.7109375" style="26" customWidth="1"/>
    <col min="5" max="5" width="9.42578125" style="26" customWidth="1"/>
    <col min="6" max="6" width="7.5703125" style="903" customWidth="1"/>
    <col min="7" max="7" width="9.42578125" style="26" customWidth="1"/>
    <col min="8" max="8" width="9.140625" style="903" customWidth="1"/>
    <col min="9" max="9" width="7.28515625" style="26" customWidth="1"/>
    <col min="10" max="10" width="8.7109375" style="903" customWidth="1"/>
    <col min="11" max="11" width="7.42578125" style="84" customWidth="1"/>
    <col min="12" max="12" width="9.140625" style="26" customWidth="1"/>
    <col min="13" max="13" width="9.85546875" style="903" customWidth="1"/>
    <col min="14" max="14" width="7.42578125" style="26" customWidth="1"/>
    <col min="15" max="15" width="9.140625" style="903" customWidth="1"/>
    <col min="16" max="16" width="10.42578125" style="26" customWidth="1"/>
    <col min="17" max="17" width="8.7109375" style="903" customWidth="1"/>
    <col min="18" max="18" width="9.42578125" style="84" customWidth="1"/>
    <col min="19" max="19" width="7.7109375" style="26" customWidth="1"/>
    <col min="20" max="20" width="7.7109375" style="903" customWidth="1"/>
    <col min="21" max="21" width="6.28515625" style="26" customWidth="1"/>
    <col min="22" max="22" width="8.140625" style="903" customWidth="1"/>
    <col min="23" max="23" width="7" style="26" customWidth="1"/>
    <col min="24" max="24" width="8.7109375" style="26" customWidth="1"/>
    <col min="25" max="25" width="9.5703125" style="26" customWidth="1"/>
    <col min="26" max="26" width="11.42578125" style="26" customWidth="1"/>
    <col min="27" max="27" width="9.7109375" style="26" customWidth="1"/>
    <col min="28" max="28" width="7.42578125" style="26" customWidth="1"/>
    <col min="29" max="29" width="8.5703125" style="26" customWidth="1"/>
    <col min="30" max="16384" width="11.42578125" style="26"/>
  </cols>
  <sheetData>
    <row r="1" spans="1:29" ht="15" x14ac:dyDescent="0.25">
      <c r="A1" s="25" t="s">
        <v>730</v>
      </c>
      <c r="C1" s="2077" t="s">
        <v>830</v>
      </c>
      <c r="D1" s="2077"/>
    </row>
    <row r="3" spans="1:29" ht="12.75" x14ac:dyDescent="0.2">
      <c r="A3" s="2483" t="s">
        <v>732</v>
      </c>
      <c r="B3" s="2483"/>
      <c r="C3" s="2483" t="s">
        <v>2507</v>
      </c>
      <c r="D3" s="2483"/>
      <c r="E3" s="2483"/>
      <c r="F3" s="2483"/>
      <c r="G3" s="2483"/>
      <c r="H3" s="2483"/>
      <c r="I3" s="2483"/>
      <c r="J3" s="2483"/>
      <c r="K3" s="2483"/>
      <c r="L3" s="2483"/>
      <c r="M3" s="2483"/>
      <c r="N3" s="2483"/>
      <c r="O3" s="2483"/>
      <c r="P3" s="2483"/>
      <c r="Q3" s="2483"/>
      <c r="R3" s="2483"/>
      <c r="S3" s="2483"/>
      <c r="T3" s="2483"/>
      <c r="U3" s="2483"/>
      <c r="V3" s="2483"/>
      <c r="W3" s="2483"/>
      <c r="X3" s="2483"/>
      <c r="Y3" s="2483"/>
      <c r="Z3" s="2483"/>
      <c r="AA3" s="2483"/>
    </row>
    <row r="4" spans="1:29" ht="27.75" customHeight="1" x14ac:dyDescent="0.2">
      <c r="A4" s="2483" t="s">
        <v>733</v>
      </c>
      <c r="B4" s="2483"/>
      <c r="C4" s="2483" t="s">
        <v>2547</v>
      </c>
      <c r="D4" s="2483"/>
      <c r="E4" s="2483"/>
      <c r="F4" s="2483"/>
      <c r="G4" s="2483"/>
      <c r="H4" s="2483"/>
      <c r="I4" s="2483"/>
      <c r="J4" s="2483"/>
      <c r="K4" s="2483"/>
      <c r="L4" s="2483"/>
      <c r="M4" s="2483"/>
      <c r="N4" s="2483"/>
      <c r="O4" s="2483"/>
      <c r="P4" s="2483"/>
      <c r="Q4" s="2483"/>
      <c r="R4" s="2483"/>
      <c r="S4" s="2483"/>
      <c r="T4" s="2483"/>
      <c r="U4" s="2483"/>
      <c r="V4" s="2483"/>
      <c r="W4" s="2483"/>
      <c r="X4" s="2483"/>
      <c r="Y4" s="2483"/>
      <c r="Z4" s="2483"/>
      <c r="AA4" s="2483"/>
    </row>
    <row r="5" spans="1:29" ht="12.75" x14ac:dyDescent="0.2">
      <c r="A5" s="2483" t="s">
        <v>735</v>
      </c>
      <c r="B5" s="2483"/>
      <c r="C5" s="2483" t="s">
        <v>2548</v>
      </c>
      <c r="D5" s="2483"/>
      <c r="E5" s="2483"/>
      <c r="F5" s="2483"/>
      <c r="G5" s="2483"/>
      <c r="H5" s="2483"/>
      <c r="I5" s="2483"/>
      <c r="J5" s="2483"/>
      <c r="K5" s="2483"/>
      <c r="L5" s="2483"/>
      <c r="M5" s="2483"/>
      <c r="N5" s="2483"/>
      <c r="O5" s="2483"/>
      <c r="P5" s="2483"/>
      <c r="Q5" s="2483"/>
      <c r="R5" s="2483"/>
      <c r="S5" s="2483"/>
      <c r="T5" s="2483"/>
      <c r="U5" s="2483"/>
      <c r="V5" s="2483"/>
      <c r="W5" s="2483"/>
      <c r="X5" s="2483"/>
      <c r="Y5" s="2483"/>
      <c r="Z5" s="2483"/>
      <c r="AA5" s="2483"/>
    </row>
    <row r="6" spans="1:29" ht="12.75" x14ac:dyDescent="0.2">
      <c r="A6" s="2483" t="s">
        <v>815</v>
      </c>
      <c r="B6" s="2483"/>
      <c r="C6" s="2483" t="s">
        <v>2549</v>
      </c>
      <c r="D6" s="2483"/>
      <c r="E6" s="2483"/>
      <c r="F6" s="2483"/>
      <c r="G6" s="2483"/>
      <c r="H6" s="2483"/>
      <c r="I6" s="2483"/>
      <c r="J6" s="2483"/>
      <c r="K6" s="2483"/>
      <c r="L6" s="2483"/>
      <c r="M6" s="2483"/>
      <c r="N6" s="2483"/>
      <c r="O6" s="2483"/>
      <c r="P6" s="2483"/>
      <c r="Q6" s="2483"/>
      <c r="R6" s="2483"/>
      <c r="S6" s="2483"/>
      <c r="T6" s="2483"/>
      <c r="U6" s="2483"/>
      <c r="V6" s="2483"/>
      <c r="W6" s="2483"/>
      <c r="X6" s="2483"/>
      <c r="Y6" s="2483"/>
      <c r="Z6" s="2483"/>
      <c r="AA6" s="2483"/>
    </row>
    <row r="9" spans="1:29" ht="30.75" customHeight="1" x14ac:dyDescent="0.2">
      <c r="C9" s="2512" t="s">
        <v>5957</v>
      </c>
      <c r="D9" s="2512"/>
      <c r="E9" s="2512"/>
      <c r="F9" s="2512"/>
      <c r="G9" s="2512"/>
      <c r="H9" s="2512"/>
      <c r="I9" s="2512"/>
      <c r="J9" s="2512"/>
      <c r="K9" s="2512"/>
      <c r="L9" s="2512"/>
      <c r="M9" s="2512"/>
      <c r="N9" s="2512"/>
      <c r="O9" s="2512"/>
      <c r="P9" s="2512"/>
      <c r="Q9" s="2512"/>
      <c r="R9" s="2512"/>
      <c r="S9" s="2512"/>
      <c r="T9" s="2512"/>
      <c r="U9" s="2512"/>
      <c r="V9" s="2512"/>
      <c r="W9" s="2512"/>
      <c r="X9" s="2512"/>
      <c r="Y9" s="2512"/>
      <c r="Z9" s="2512"/>
      <c r="AA9" s="2512"/>
      <c r="AB9" s="2512"/>
      <c r="AC9" s="2512"/>
    </row>
    <row r="10" spans="1:29" ht="12.75" x14ac:dyDescent="0.2">
      <c r="C10" s="2302" t="s">
        <v>739</v>
      </c>
      <c r="D10" s="2112" t="s">
        <v>2550</v>
      </c>
      <c r="E10" s="2504" t="s">
        <v>2551</v>
      </c>
      <c r="F10" s="2505" t="s">
        <v>5958</v>
      </c>
      <c r="G10" s="2505"/>
      <c r="H10" s="2505"/>
      <c r="I10" s="2505"/>
      <c r="J10" s="2505"/>
      <c r="K10" s="2505"/>
      <c r="L10" s="2505"/>
      <c r="M10" s="2505"/>
      <c r="N10" s="2505"/>
      <c r="O10" s="2505"/>
      <c r="P10" s="2505"/>
      <c r="Q10" s="2505"/>
      <c r="R10" s="2505"/>
      <c r="S10" s="2505"/>
      <c r="T10" s="2505"/>
      <c r="U10" s="2505"/>
      <c r="V10" s="2505"/>
      <c r="W10" s="2505"/>
      <c r="X10" s="2505"/>
      <c r="Y10" s="2505"/>
      <c r="Z10" s="2505"/>
      <c r="AA10" s="2505"/>
      <c r="AB10" s="2505"/>
      <c r="AC10" s="2505"/>
    </row>
    <row r="11" spans="1:29" ht="12.75" x14ac:dyDescent="0.2">
      <c r="C11" s="2302"/>
      <c r="D11" s="2112"/>
      <c r="E11" s="2504"/>
      <c r="F11" s="2506" t="s">
        <v>5959</v>
      </c>
      <c r="G11" s="2506"/>
      <c r="H11" s="2506"/>
      <c r="I11" s="2506"/>
      <c r="J11" s="2506"/>
      <c r="K11" s="2506"/>
      <c r="L11" s="2506"/>
      <c r="M11" s="2506"/>
      <c r="N11" s="2507" t="s">
        <v>5960</v>
      </c>
      <c r="O11" s="2506"/>
      <c r="P11" s="2506"/>
      <c r="Q11" s="2506"/>
      <c r="R11" s="2506"/>
      <c r="S11" s="2506"/>
      <c r="T11" s="2506"/>
      <c r="U11" s="2508"/>
      <c r="V11" s="2506" t="s">
        <v>5961</v>
      </c>
      <c r="W11" s="2506"/>
      <c r="X11" s="2506"/>
      <c r="Y11" s="2506"/>
      <c r="Z11" s="2506"/>
      <c r="AA11" s="2506"/>
      <c r="AB11" s="2506"/>
      <c r="AC11" s="2506"/>
    </row>
    <row r="12" spans="1:29" ht="12.75" x14ac:dyDescent="0.2">
      <c r="C12" s="2302"/>
      <c r="D12" s="2112"/>
      <c r="E12" s="2504"/>
      <c r="F12" s="2509" t="s">
        <v>2552</v>
      </c>
      <c r="G12" s="2509"/>
      <c r="H12" s="2506" t="s">
        <v>2553</v>
      </c>
      <c r="I12" s="2506"/>
      <c r="J12" s="2506"/>
      <c r="K12" s="2505" t="s">
        <v>1489</v>
      </c>
      <c r="L12" s="2505"/>
      <c r="M12" s="2505"/>
      <c r="N12" s="2510" t="s">
        <v>2552</v>
      </c>
      <c r="O12" s="2509"/>
      <c r="P12" s="2506" t="s">
        <v>2553</v>
      </c>
      <c r="Q12" s="2506"/>
      <c r="R12" s="2506"/>
      <c r="S12" s="2505" t="s">
        <v>1489</v>
      </c>
      <c r="T12" s="2505"/>
      <c r="U12" s="2511"/>
      <c r="V12" s="2509" t="s">
        <v>2552</v>
      </c>
      <c r="W12" s="2509"/>
      <c r="X12" s="2506" t="s">
        <v>2553</v>
      </c>
      <c r="Y12" s="2506"/>
      <c r="Z12" s="2506"/>
      <c r="AA12" s="2505" t="s">
        <v>1489</v>
      </c>
      <c r="AB12" s="2505"/>
      <c r="AC12" s="2505"/>
    </row>
    <row r="13" spans="1:29" ht="40.5" x14ac:dyDescent="0.2">
      <c r="C13" s="2205"/>
      <c r="D13" s="2117"/>
      <c r="E13" s="2505"/>
      <c r="F13" s="1827" t="s">
        <v>2554</v>
      </c>
      <c r="G13" s="1827" t="s">
        <v>2555</v>
      </c>
      <c r="H13" s="1827" t="s">
        <v>2556</v>
      </c>
      <c r="I13" s="1827" t="s">
        <v>2557</v>
      </c>
      <c r="J13" s="1827" t="s">
        <v>2558</v>
      </c>
      <c r="K13" s="1827" t="s">
        <v>4534</v>
      </c>
      <c r="L13" s="1827" t="s">
        <v>4535</v>
      </c>
      <c r="M13" s="1820" t="s">
        <v>2561</v>
      </c>
      <c r="N13" s="1833" t="s">
        <v>2554</v>
      </c>
      <c r="O13" s="1827" t="s">
        <v>2555</v>
      </c>
      <c r="P13" s="1827" t="s">
        <v>2556</v>
      </c>
      <c r="Q13" s="1827" t="s">
        <v>2557</v>
      </c>
      <c r="R13" s="1827" t="s">
        <v>2558</v>
      </c>
      <c r="S13" s="1827" t="s">
        <v>4534</v>
      </c>
      <c r="T13" s="1827" t="s">
        <v>4535</v>
      </c>
      <c r="U13" s="1834" t="s">
        <v>2561</v>
      </c>
      <c r="V13" s="1827" t="s">
        <v>2554</v>
      </c>
      <c r="W13" s="1827" t="s">
        <v>2555</v>
      </c>
      <c r="X13" s="1827" t="s">
        <v>2556</v>
      </c>
      <c r="Y13" s="1827" t="s">
        <v>2557</v>
      </c>
      <c r="Z13" s="1827" t="s">
        <v>2558</v>
      </c>
      <c r="AA13" s="1827" t="s">
        <v>4534</v>
      </c>
      <c r="AB13" s="1827" t="s">
        <v>4535</v>
      </c>
      <c r="AC13" s="1820" t="s">
        <v>2561</v>
      </c>
    </row>
    <row r="14" spans="1:29" ht="12.75" x14ac:dyDescent="0.2">
      <c r="C14" s="2489">
        <v>2010</v>
      </c>
      <c r="D14" s="624" t="s">
        <v>2562</v>
      </c>
      <c r="E14" s="1197">
        <v>-14.157015913641974</v>
      </c>
      <c r="F14" s="1197">
        <v>-38.537470532065051</v>
      </c>
      <c r="G14" s="1197">
        <v>15.759108123847945</v>
      </c>
      <c r="H14" s="1197">
        <v>13.746671147734643</v>
      </c>
      <c r="I14" s="1197">
        <v>11.378655017291768</v>
      </c>
      <c r="J14" s="1197">
        <v>5.4705682777858486</v>
      </c>
      <c r="K14" s="1197">
        <v>14.031567188824672</v>
      </c>
      <c r="L14" s="1197">
        <v>-0.12205370471893585</v>
      </c>
      <c r="M14" s="1197">
        <v>6.6562771366299618</v>
      </c>
      <c r="N14" s="1835">
        <v>-5.4727396580121495</v>
      </c>
      <c r="O14" s="1197">
        <v>5.4909161369697816</v>
      </c>
      <c r="P14" s="1197">
        <v>6.5290289243056714</v>
      </c>
      <c r="Q14" s="1197">
        <v>7.5295345814676118</v>
      </c>
      <c r="R14" s="1197">
        <v>-10.317552196644259</v>
      </c>
      <c r="S14" s="1197">
        <v>5.4344099874361449</v>
      </c>
      <c r="T14" s="1197">
        <v>-9.2975898468289415</v>
      </c>
      <c r="U14" s="1836">
        <v>3.4530806341625739</v>
      </c>
      <c r="V14" s="1197">
        <v>-16.263369658181912</v>
      </c>
      <c r="W14" s="1197">
        <v>5.5688205745506822</v>
      </c>
      <c r="X14" s="1197">
        <v>18.879237238282325</v>
      </c>
      <c r="Y14" s="1197">
        <v>-10.622196221770078</v>
      </c>
      <c r="Z14" s="1197">
        <v>8.2419658741986826E-2</v>
      </c>
      <c r="AA14" s="1197">
        <v>7.7066723129686627</v>
      </c>
      <c r="AB14" s="1197">
        <v>0.55449214485220766</v>
      </c>
      <c r="AC14" s="1197">
        <v>-38.596058248989664</v>
      </c>
    </row>
    <row r="15" spans="1:29" ht="12.75" x14ac:dyDescent="0.2">
      <c r="C15" s="2489"/>
      <c r="D15" s="624" t="s">
        <v>2563</v>
      </c>
      <c r="E15" s="1198">
        <v>-20.730045337824404</v>
      </c>
      <c r="F15" s="1198">
        <v>-24.360214305291962</v>
      </c>
      <c r="G15" s="1198">
        <v>-21.302527943407021</v>
      </c>
      <c r="H15" s="1198">
        <v>-10.842603523332389</v>
      </c>
      <c r="I15" s="1198">
        <v>-19.939920150345035</v>
      </c>
      <c r="J15" s="1198">
        <v>-9.0177405020215033</v>
      </c>
      <c r="K15" s="1198">
        <v>-114.45124724735905</v>
      </c>
      <c r="L15" s="1198">
        <v>-20.150121491737373</v>
      </c>
      <c r="M15" s="1198">
        <v>2.516277974792382</v>
      </c>
      <c r="N15" s="1837">
        <v>2.5980189808710601</v>
      </c>
      <c r="O15" s="1198">
        <v>0.76165397777344157</v>
      </c>
      <c r="P15" s="1198">
        <v>0.2003788294724565</v>
      </c>
      <c r="Q15" s="1198">
        <v>11.032652081420149</v>
      </c>
      <c r="R15" s="1198">
        <v>-7.7988621528781499</v>
      </c>
      <c r="S15" s="1198">
        <v>-4.4332362731226489</v>
      </c>
      <c r="T15" s="1198">
        <v>-7.5098700300357732</v>
      </c>
      <c r="U15" s="1838">
        <v>42.675833929119818</v>
      </c>
      <c r="V15" s="1198">
        <v>-25.885647667057928</v>
      </c>
      <c r="W15" s="1198">
        <v>2.2872725595270271</v>
      </c>
      <c r="X15" s="1198">
        <v>-11.009587992291744</v>
      </c>
      <c r="Y15" s="1198">
        <v>20.931344567055348</v>
      </c>
      <c r="Z15" s="1198">
        <v>-3.5583090469521141</v>
      </c>
      <c r="AA15" s="1198">
        <v>4.1835838154762399</v>
      </c>
      <c r="AB15" s="1198">
        <v>-6.7626408390471893</v>
      </c>
      <c r="AC15" s="1198">
        <v>76.304364761896593</v>
      </c>
    </row>
    <row r="16" spans="1:29" ht="12.75" x14ac:dyDescent="0.2">
      <c r="C16" s="2502">
        <v>2011</v>
      </c>
      <c r="D16" s="1199" t="s">
        <v>2564</v>
      </c>
      <c r="E16" s="1200">
        <v>-16.461923028086783</v>
      </c>
      <c r="F16" s="1200">
        <v>-13.091955987874936</v>
      </c>
      <c r="G16" s="1200">
        <v>18.495823880625952</v>
      </c>
      <c r="H16" s="1200">
        <v>14.7586686827921</v>
      </c>
      <c r="I16" s="1200">
        <v>-12.828050439218583</v>
      </c>
      <c r="J16" s="1200">
        <v>-11.705761375100371</v>
      </c>
      <c r="K16" s="1200">
        <v>3.5345113975367251</v>
      </c>
      <c r="L16" s="1200">
        <v>-8.0060564661467133</v>
      </c>
      <c r="M16" s="1200">
        <v>41.847235344688258</v>
      </c>
      <c r="N16" s="1839">
        <v>-5.7412508658893637</v>
      </c>
      <c r="O16" s="1200">
        <v>-5.9734187460939596</v>
      </c>
      <c r="P16" s="1200">
        <v>1.2279675240680401</v>
      </c>
      <c r="Q16" s="1200">
        <v>-16.468410437933795</v>
      </c>
      <c r="R16" s="1200">
        <v>1.6925325339824577</v>
      </c>
      <c r="S16" s="1200">
        <v>-8.8504399965786131</v>
      </c>
      <c r="T16" s="1200">
        <v>-13.259569562954962</v>
      </c>
      <c r="U16" s="1840">
        <v>-14.950992867645036</v>
      </c>
      <c r="V16" s="1200">
        <v>25.269197534515669</v>
      </c>
      <c r="W16" s="1200">
        <v>8.1891274594450199</v>
      </c>
      <c r="X16" s="1200">
        <v>26.116176372550331</v>
      </c>
      <c r="Y16" s="1200">
        <v>21.018893619913939</v>
      </c>
      <c r="Z16" s="1200">
        <v>5.2744954555725476</v>
      </c>
      <c r="AA16" s="1200">
        <v>-10.781670911304934</v>
      </c>
      <c r="AB16" s="1200">
        <v>11.307216076784169</v>
      </c>
      <c r="AC16" s="1200">
        <v>59.823851643610261</v>
      </c>
    </row>
    <row r="17" spans="3:29" ht="12.75" x14ac:dyDescent="0.2">
      <c r="C17" s="2502"/>
      <c r="D17" s="1199" t="s">
        <v>2565</v>
      </c>
      <c r="E17" s="1200">
        <v>-11.075876762660949</v>
      </c>
      <c r="F17" s="1200">
        <v>2.7881142189454726</v>
      </c>
      <c r="G17" s="1200">
        <v>16.277866112231827</v>
      </c>
      <c r="H17" s="1200">
        <v>33.37293020295629</v>
      </c>
      <c r="I17" s="1200">
        <v>-1.6533644842836388</v>
      </c>
      <c r="J17" s="1200">
        <v>-7.7459188819277287</v>
      </c>
      <c r="K17" s="1200">
        <v>-17.481852566583445</v>
      </c>
      <c r="L17" s="1200">
        <v>20.911351438163173</v>
      </c>
      <c r="M17" s="1200">
        <v>-54.232537265380124</v>
      </c>
      <c r="N17" s="1839">
        <v>-5.4909792640950714</v>
      </c>
      <c r="O17" s="1200">
        <v>15.472720759317637</v>
      </c>
      <c r="P17" s="1200">
        <v>9.4821708725526914</v>
      </c>
      <c r="Q17" s="1200">
        <v>11.43926221095281</v>
      </c>
      <c r="R17" s="1200">
        <v>-3.1316545383875329</v>
      </c>
      <c r="S17" s="1200">
        <v>-21.944037421467993</v>
      </c>
      <c r="T17" s="1200">
        <v>-0.44958241577160074</v>
      </c>
      <c r="U17" s="1840">
        <v>25.559469047723347</v>
      </c>
      <c r="V17" s="1200">
        <v>-16.170438178343918</v>
      </c>
      <c r="W17" s="1200">
        <v>-6.6819322336279781</v>
      </c>
      <c r="X17" s="1200">
        <v>-26.139053657307688</v>
      </c>
      <c r="Y17" s="1200">
        <v>24.522807176041535</v>
      </c>
      <c r="Z17" s="1200">
        <v>13.190817658510735</v>
      </c>
      <c r="AA17" s="1200">
        <v>2.5241380975588283</v>
      </c>
      <c r="AB17" s="1200">
        <v>-19.460180456308297</v>
      </c>
      <c r="AC17" s="1200">
        <v>-52.713372356052481</v>
      </c>
    </row>
    <row r="18" spans="3:29" ht="12.75" x14ac:dyDescent="0.2">
      <c r="C18" s="2502"/>
      <c r="D18" s="1199" t="s">
        <v>2562</v>
      </c>
      <c r="E18" s="1200">
        <v>-3.7419184977262181</v>
      </c>
      <c r="F18" s="1200">
        <v>5.3563799099943115</v>
      </c>
      <c r="G18" s="1200">
        <v>48.699099016883082</v>
      </c>
      <c r="H18" s="1200">
        <v>55.807200003034588</v>
      </c>
      <c r="I18" s="1200">
        <v>30.466980660672277</v>
      </c>
      <c r="J18" s="1200">
        <v>-1.526923200885776</v>
      </c>
      <c r="K18" s="1200">
        <v>-8.1766748169758241</v>
      </c>
      <c r="L18" s="1200">
        <v>50.424903575979286</v>
      </c>
      <c r="M18" s="1200">
        <v>-3.6349165909121508</v>
      </c>
      <c r="N18" s="1839">
        <v>-9.6805381990188568</v>
      </c>
      <c r="O18" s="1200">
        <v>12.301545235939301</v>
      </c>
      <c r="P18" s="1200">
        <v>-3.3606041366726811</v>
      </c>
      <c r="Q18" s="1200">
        <v>14.438206376498233</v>
      </c>
      <c r="R18" s="1200">
        <v>2.534168543812112</v>
      </c>
      <c r="S18" s="1200">
        <v>-15.707369366460815</v>
      </c>
      <c r="T18" s="1200">
        <v>-1.792695786781626</v>
      </c>
      <c r="U18" s="1840">
        <v>-58.457033297815343</v>
      </c>
      <c r="V18" s="1200">
        <v>-38.015973069765003</v>
      </c>
      <c r="W18" s="1200">
        <v>16.083004457687405</v>
      </c>
      <c r="X18" s="1200">
        <v>-6.4965960841434924</v>
      </c>
      <c r="Y18" s="1200">
        <v>21.006111924353039</v>
      </c>
      <c r="Z18" s="1200">
        <v>4.0805604776795619</v>
      </c>
      <c r="AA18" s="1200">
        <v>-0.73850712285849318</v>
      </c>
      <c r="AB18" s="1200">
        <v>-2.6412871770068844</v>
      </c>
      <c r="AC18" s="1200">
        <v>40.410826852088242</v>
      </c>
    </row>
    <row r="19" spans="3:29" ht="12.75" x14ac:dyDescent="0.2">
      <c r="C19" s="2502"/>
      <c r="D19" s="1199" t="s">
        <v>2563</v>
      </c>
      <c r="E19" s="1200">
        <v>-4.5428196898309565</v>
      </c>
      <c r="F19" s="1200">
        <v>16.603477557264949</v>
      </c>
      <c r="G19" s="1200">
        <v>-18.216303312098976</v>
      </c>
      <c r="H19" s="1200">
        <v>6.3835647056074691</v>
      </c>
      <c r="I19" s="1200">
        <v>-9.1458247972462008</v>
      </c>
      <c r="J19" s="1200">
        <v>-19.833971969808193</v>
      </c>
      <c r="K19" s="1200">
        <v>-32.593095291255985</v>
      </c>
      <c r="L19" s="1200">
        <v>-18.072419150482876</v>
      </c>
      <c r="M19" s="1200">
        <v>45.572356102128865</v>
      </c>
      <c r="N19" s="1839">
        <v>11.701042683076365</v>
      </c>
      <c r="O19" s="1200">
        <v>12.385962031771609</v>
      </c>
      <c r="P19" s="1200">
        <v>14.207590297238065</v>
      </c>
      <c r="Q19" s="1200">
        <v>12.362513935674482</v>
      </c>
      <c r="R19" s="1200">
        <v>-2.5939852667229637</v>
      </c>
      <c r="S19" s="1200">
        <v>-15.190305693576134</v>
      </c>
      <c r="T19" s="1200">
        <v>6.7264728255452964</v>
      </c>
      <c r="U19" s="1840">
        <v>28.560062620689898</v>
      </c>
      <c r="V19" s="1200">
        <v>-0.84405516210423814</v>
      </c>
      <c r="W19" s="1200">
        <v>-6.5999642372814717</v>
      </c>
      <c r="X19" s="1200">
        <v>4.612841778651303</v>
      </c>
      <c r="Y19" s="1200">
        <v>8.8146722192653257</v>
      </c>
      <c r="Z19" s="1200">
        <v>2.2716925491102806</v>
      </c>
      <c r="AA19" s="1200">
        <v>-18.434002747084577</v>
      </c>
      <c r="AB19" s="1200">
        <v>-12.518634126359679</v>
      </c>
      <c r="AC19" s="1200">
        <v>55.777674764348994</v>
      </c>
    </row>
    <row r="20" spans="3:29" ht="12.75" x14ac:dyDescent="0.2">
      <c r="C20" s="2489">
        <v>2012</v>
      </c>
      <c r="D20" s="624" t="s">
        <v>2564</v>
      </c>
      <c r="E20" s="1198">
        <v>12.193733606595831</v>
      </c>
      <c r="F20" s="1198">
        <v>36.610468548925489</v>
      </c>
      <c r="G20" s="1198">
        <v>74.870736158316134</v>
      </c>
      <c r="H20" s="1198">
        <v>83.205391966174446</v>
      </c>
      <c r="I20" s="1198">
        <v>18.445434572602089</v>
      </c>
      <c r="J20" s="1198">
        <v>-15.49732896559034</v>
      </c>
      <c r="K20" s="1198">
        <v>-15.653700363971938</v>
      </c>
      <c r="L20" s="1198">
        <v>76.854189775427216</v>
      </c>
      <c r="M20" s="1198">
        <v>-29.495000186875732</v>
      </c>
      <c r="N20" s="1837">
        <v>9.8767069629072992</v>
      </c>
      <c r="O20" s="1198">
        <v>8.0672086769528253</v>
      </c>
      <c r="P20" s="1198">
        <v>10.029766822063285</v>
      </c>
      <c r="Q20" s="1198">
        <v>11.046653419592745</v>
      </c>
      <c r="R20" s="1198">
        <v>-3.8625827881577028</v>
      </c>
      <c r="S20" s="1198">
        <v>-3.0281787029464935</v>
      </c>
      <c r="T20" s="1198">
        <v>2.165446904170348E-2</v>
      </c>
      <c r="U20" s="1838">
        <v>38.598055769567772</v>
      </c>
      <c r="V20" s="1198">
        <v>-6.8125122265859153</v>
      </c>
      <c r="W20" s="1198">
        <v>9.7556386871333327</v>
      </c>
      <c r="X20" s="1198">
        <v>5.5214885507046025</v>
      </c>
      <c r="Y20" s="1198">
        <v>10.836985884265356</v>
      </c>
      <c r="Z20" s="1198">
        <v>1.448444832613661</v>
      </c>
      <c r="AA20" s="1198">
        <v>6.4810559962651437</v>
      </c>
      <c r="AB20" s="1198">
        <v>-1.8734063137716532</v>
      </c>
      <c r="AC20" s="1198">
        <v>22.320648211652056</v>
      </c>
    </row>
    <row r="21" spans="3:29" ht="12.75" x14ac:dyDescent="0.2">
      <c r="C21" s="2489"/>
      <c r="D21" s="624" t="s">
        <v>2565</v>
      </c>
      <c r="E21" s="1198">
        <v>-7.7932276742208888</v>
      </c>
      <c r="F21" s="1198">
        <v>12.842155263868172</v>
      </c>
      <c r="G21" s="1198">
        <v>-1.5936807060404548</v>
      </c>
      <c r="H21" s="1198">
        <v>-17.557710483665424</v>
      </c>
      <c r="I21" s="1198">
        <v>25.588203865409358</v>
      </c>
      <c r="J21" s="1198">
        <v>-16.076241001529063</v>
      </c>
      <c r="K21" s="1198">
        <v>-72.301411253279142</v>
      </c>
      <c r="L21" s="1198">
        <v>9.7028020359300839</v>
      </c>
      <c r="M21" s="1198">
        <v>2.783615439980978</v>
      </c>
      <c r="N21" s="1837">
        <v>5.6660448899929943</v>
      </c>
      <c r="O21" s="1198">
        <v>0.56881215355661274</v>
      </c>
      <c r="P21" s="1198">
        <v>5.8114334168502602</v>
      </c>
      <c r="Q21" s="1198">
        <v>2.0216697103501682</v>
      </c>
      <c r="R21" s="1198">
        <v>-4.2834049874688676</v>
      </c>
      <c r="S21" s="1198">
        <v>-21.851906867614073</v>
      </c>
      <c r="T21" s="1198">
        <v>-6.1598967081282945</v>
      </c>
      <c r="U21" s="1838">
        <v>51.71405519023179</v>
      </c>
      <c r="V21" s="1198">
        <v>9.799529794729235</v>
      </c>
      <c r="W21" s="1198">
        <v>17.70320216533235</v>
      </c>
      <c r="X21" s="1198">
        <v>3.7718047812057538</v>
      </c>
      <c r="Y21" s="1198">
        <v>22.513829868089172</v>
      </c>
      <c r="Z21" s="1198">
        <v>19.303133002299202</v>
      </c>
      <c r="AA21" s="1198">
        <v>6.2490790144257726</v>
      </c>
      <c r="AB21" s="1198">
        <v>18.654649080875959</v>
      </c>
      <c r="AC21" s="1198">
        <v>22.963008530543561</v>
      </c>
    </row>
    <row r="22" spans="3:29" ht="12.75" x14ac:dyDescent="0.2">
      <c r="C22" s="2489"/>
      <c r="D22" s="624" t="s">
        <v>2562</v>
      </c>
      <c r="E22" s="1198">
        <v>-5.4614082650217002</v>
      </c>
      <c r="F22" s="1198">
        <v>9.9695553992844985</v>
      </c>
      <c r="G22" s="1198">
        <v>3.9505674799234218</v>
      </c>
      <c r="H22" s="1198">
        <v>7.5191762132038074</v>
      </c>
      <c r="I22" s="1198">
        <v>19.300349003776752</v>
      </c>
      <c r="J22" s="1198">
        <v>-19.760438698188267</v>
      </c>
      <c r="K22" s="1198">
        <v>-31.414801456499404</v>
      </c>
      <c r="L22" s="1198">
        <v>9.5031883002377988</v>
      </c>
      <c r="M22" s="1198">
        <v>28.268887157743492</v>
      </c>
      <c r="N22" s="1837">
        <v>3.8811984172833949</v>
      </c>
      <c r="O22" s="1198">
        <v>7.554703333926394</v>
      </c>
      <c r="P22" s="1198">
        <v>8.6955166816740608</v>
      </c>
      <c r="Q22" s="1198">
        <v>5.4758808909791465</v>
      </c>
      <c r="R22" s="1198">
        <v>-7.5294687795300463</v>
      </c>
      <c r="S22" s="1198">
        <v>-18.190872517518848</v>
      </c>
      <c r="T22" s="1198">
        <v>-5.822716396522547</v>
      </c>
      <c r="U22" s="1838">
        <v>57.804405529029715</v>
      </c>
      <c r="V22" s="1198">
        <v>23.637674780013448</v>
      </c>
      <c r="W22" s="1198">
        <v>16.861558787275779</v>
      </c>
      <c r="X22" s="1198">
        <v>16.037353763467017</v>
      </c>
      <c r="Y22" s="1198">
        <v>24.267227820155618</v>
      </c>
      <c r="Z22" s="1198">
        <v>-0.39013754662919992</v>
      </c>
      <c r="AA22" s="1198">
        <v>0.44856422396844187</v>
      </c>
      <c r="AB22" s="1198">
        <v>19.675579707546781</v>
      </c>
      <c r="AC22" s="1198">
        <v>61.664146346519246</v>
      </c>
    </row>
    <row r="23" spans="3:29" ht="12.75" x14ac:dyDescent="0.2">
      <c r="C23" s="2489"/>
      <c r="D23" s="624" t="s">
        <v>2563</v>
      </c>
      <c r="E23" s="1198">
        <v>-9.1590196908737536</v>
      </c>
      <c r="F23" s="1198">
        <v>-3.689698269906617</v>
      </c>
      <c r="G23" s="1198">
        <v>5.0356447415659433</v>
      </c>
      <c r="H23" s="1198">
        <v>-9.7909234666294296</v>
      </c>
      <c r="I23" s="1198">
        <v>25.959952609868488</v>
      </c>
      <c r="J23" s="1198">
        <v>-30.085735737261764</v>
      </c>
      <c r="K23" s="1198">
        <v>12.438267152867043</v>
      </c>
      <c r="L23" s="1198">
        <v>1.2591520899338551</v>
      </c>
      <c r="M23" s="1198">
        <v>36.07353790602334</v>
      </c>
      <c r="N23" s="1837">
        <v>6.1907334864652768</v>
      </c>
      <c r="O23" s="1198">
        <v>2.5674252603172336</v>
      </c>
      <c r="P23" s="1198">
        <v>4.370784601138392</v>
      </c>
      <c r="Q23" s="1198">
        <v>6.1934191887723689</v>
      </c>
      <c r="R23" s="1198">
        <v>1.8245205715324508</v>
      </c>
      <c r="S23" s="1198">
        <v>-16.604735779698025</v>
      </c>
      <c r="T23" s="1198">
        <v>-8.5631547942536397</v>
      </c>
      <c r="U23" s="1838">
        <v>37.36563999291721</v>
      </c>
      <c r="V23" s="1198">
        <v>-21.7790594530588</v>
      </c>
      <c r="W23" s="1198">
        <v>15.03170720511994</v>
      </c>
      <c r="X23" s="1198">
        <v>5.43104041103686</v>
      </c>
      <c r="Y23" s="1198">
        <v>22.104100039235007</v>
      </c>
      <c r="Z23" s="1198">
        <v>-6.0255236897394715</v>
      </c>
      <c r="AA23" s="1198">
        <v>3.8435517416257401</v>
      </c>
      <c r="AB23" s="1198">
        <v>13.189469721983768</v>
      </c>
      <c r="AC23" s="1198">
        <v>20.81215930737395</v>
      </c>
    </row>
    <row r="24" spans="3:29" ht="12.75" x14ac:dyDescent="0.2">
      <c r="C24" s="2502">
        <v>2013</v>
      </c>
      <c r="D24" s="1199" t="s">
        <v>2564</v>
      </c>
      <c r="E24" s="1200">
        <v>-11.73736705531641</v>
      </c>
      <c r="F24" s="1200">
        <v>1.6242171653038238</v>
      </c>
      <c r="G24" s="1200">
        <v>15.222744302184459</v>
      </c>
      <c r="H24" s="1200">
        <v>2.8453146189849705</v>
      </c>
      <c r="I24" s="1200">
        <v>33.510008091326036</v>
      </c>
      <c r="J24" s="1200">
        <v>-35.78093448874229</v>
      </c>
      <c r="K24" s="1200">
        <v>8.3882965659377806</v>
      </c>
      <c r="L24" s="1200">
        <v>3.8522525661707157</v>
      </c>
      <c r="M24" s="1200">
        <v>43.029791432173994</v>
      </c>
      <c r="N24" s="1839">
        <v>11.792084878475279</v>
      </c>
      <c r="O24" s="1200">
        <v>-0.6674999763828936</v>
      </c>
      <c r="P24" s="1200">
        <v>7.0155468880444101</v>
      </c>
      <c r="Q24" s="1200">
        <v>6.726578423907756</v>
      </c>
      <c r="R24" s="1200">
        <v>2.9189312330340762</v>
      </c>
      <c r="S24" s="1200">
        <v>-22.158869042541703</v>
      </c>
      <c r="T24" s="1200">
        <v>-10.602540117349756</v>
      </c>
      <c r="U24" s="1840">
        <v>69.425755832117076</v>
      </c>
      <c r="V24" s="1200">
        <v>-1.45782468173146</v>
      </c>
      <c r="W24" s="1200">
        <v>4.4728614793397989</v>
      </c>
      <c r="X24" s="1200">
        <v>14.545105696027912</v>
      </c>
      <c r="Y24" s="1200">
        <v>13.797848148204379</v>
      </c>
      <c r="Z24" s="1200">
        <v>1.7075970121194946</v>
      </c>
      <c r="AA24" s="1200">
        <v>-18.959708845164194</v>
      </c>
      <c r="AB24" s="1200">
        <v>8.7608655299349145</v>
      </c>
      <c r="AC24" s="1200">
        <v>57.411079704338043</v>
      </c>
    </row>
    <row r="25" spans="3:29" ht="12.75" x14ac:dyDescent="0.2">
      <c r="C25" s="2502"/>
      <c r="D25" s="1199" t="s">
        <v>2565</v>
      </c>
      <c r="E25" s="1200">
        <v>-8.4721743651886872</v>
      </c>
      <c r="F25" s="1200">
        <v>32.051310802118124</v>
      </c>
      <c r="G25" s="1200">
        <v>10.849837735724101</v>
      </c>
      <c r="H25" s="1200">
        <v>26.836387100656662</v>
      </c>
      <c r="I25" s="1200">
        <v>23.090123702506769</v>
      </c>
      <c r="J25" s="1200">
        <v>-21.801148300636047</v>
      </c>
      <c r="K25" s="1200">
        <v>-25.792888829333833</v>
      </c>
      <c r="L25" s="1200">
        <v>20.675335474742536</v>
      </c>
      <c r="M25" s="1200">
        <v>13.712758538934928</v>
      </c>
      <c r="N25" s="1839">
        <v>4.0305934820580829</v>
      </c>
      <c r="O25" s="1200">
        <v>7.2784468581731776</v>
      </c>
      <c r="P25" s="1200">
        <v>4.3861895040292849</v>
      </c>
      <c r="Q25" s="1200">
        <v>4.6905156643716079</v>
      </c>
      <c r="R25" s="1200">
        <v>-1.8473391529596945</v>
      </c>
      <c r="S25" s="1200">
        <v>-25.339593673712063</v>
      </c>
      <c r="T25" s="1200">
        <v>-7.4790060780157557</v>
      </c>
      <c r="U25" s="1840">
        <v>28.674650112081739</v>
      </c>
      <c r="V25" s="1200">
        <v>14.944742558742277</v>
      </c>
      <c r="W25" s="1200">
        <v>14.465240735212287</v>
      </c>
      <c r="X25" s="1200">
        <v>18.954206800117383</v>
      </c>
      <c r="Y25" s="1200">
        <v>18.988559078102526</v>
      </c>
      <c r="Z25" s="1200">
        <v>5.3378373849753098</v>
      </c>
      <c r="AA25" s="1200">
        <v>8.6047239028913971</v>
      </c>
      <c r="AB25" s="1200">
        <v>8.1760463321502428</v>
      </c>
      <c r="AC25" s="1200">
        <v>-17.609470393505074</v>
      </c>
    </row>
    <row r="26" spans="3:29" ht="12.75" x14ac:dyDescent="0.2">
      <c r="C26" s="2502"/>
      <c r="D26" s="1199" t="s">
        <v>2562</v>
      </c>
      <c r="E26" s="1200">
        <v>-14.482526313395699</v>
      </c>
      <c r="F26" s="1200">
        <v>12.797914306287113</v>
      </c>
      <c r="G26" s="1200">
        <v>-12.99749301584456</v>
      </c>
      <c r="H26" s="1200">
        <v>-5.2953402341689237</v>
      </c>
      <c r="I26" s="1200">
        <v>1.4292167114872329</v>
      </c>
      <c r="J26" s="1200">
        <v>-18.155626488308396</v>
      </c>
      <c r="K26" s="1200">
        <v>-10.09720760302598</v>
      </c>
      <c r="L26" s="1200">
        <v>-0.84653262156385367</v>
      </c>
      <c r="M26" s="1200">
        <v>7.3112860309058813E-3</v>
      </c>
      <c r="N26" s="1839">
        <v>-0.37644685263973587</v>
      </c>
      <c r="O26" s="1200">
        <v>6.6568932883764642</v>
      </c>
      <c r="P26" s="1200">
        <v>2.4214714662779895</v>
      </c>
      <c r="Q26" s="1200">
        <v>7.599533755243705</v>
      </c>
      <c r="R26" s="1200">
        <v>5.5717030931688845</v>
      </c>
      <c r="S26" s="1200">
        <v>0.61178618520294425</v>
      </c>
      <c r="T26" s="1200">
        <v>-11.264023207581888</v>
      </c>
      <c r="U26" s="1840">
        <v>29.831932166153258</v>
      </c>
      <c r="V26" s="1200">
        <v>-16.680108285867533</v>
      </c>
      <c r="W26" s="1200">
        <v>18.359901148040077</v>
      </c>
      <c r="X26" s="1200">
        <v>-21.102946402868291</v>
      </c>
      <c r="Y26" s="1200">
        <v>21.077653282445624</v>
      </c>
      <c r="Z26" s="1200">
        <v>21.025320314998744</v>
      </c>
      <c r="AA26" s="1200">
        <v>-1.136845538010862</v>
      </c>
      <c r="AB26" s="1200">
        <v>9.5902239187929741</v>
      </c>
      <c r="AC26" s="1200">
        <v>38.057460675076953</v>
      </c>
    </row>
    <row r="27" spans="3:29" ht="12.75" x14ac:dyDescent="0.2">
      <c r="C27" s="2502"/>
      <c r="D27" s="1199" t="s">
        <v>2563</v>
      </c>
      <c r="E27" s="1200">
        <v>-10.110063974308581</v>
      </c>
      <c r="F27" s="1200">
        <v>26.307564209754407</v>
      </c>
      <c r="G27" s="1200">
        <v>-2.2697342912969836</v>
      </c>
      <c r="H27" s="1200">
        <v>14.937115852583419</v>
      </c>
      <c r="I27" s="1200">
        <v>-4.9085792997172479</v>
      </c>
      <c r="J27" s="1200">
        <v>-3.3608208395543229</v>
      </c>
      <c r="K27" s="1200">
        <v>9.9295398536948536</v>
      </c>
      <c r="L27" s="1200">
        <v>13.135420224726754</v>
      </c>
      <c r="M27" s="1200">
        <v>-56.945912824859469</v>
      </c>
      <c r="N27" s="1839">
        <v>3.3577497689375941</v>
      </c>
      <c r="O27" s="1200">
        <v>11.350109626379529</v>
      </c>
      <c r="P27" s="1200">
        <v>4.9737926411650308</v>
      </c>
      <c r="Q27" s="1200">
        <v>7.7268459519971477</v>
      </c>
      <c r="R27" s="1200">
        <v>-1.673424912537361</v>
      </c>
      <c r="S27" s="1200">
        <v>-9.800722579386683</v>
      </c>
      <c r="T27" s="1200">
        <v>-4.0731567271226616</v>
      </c>
      <c r="U27" s="1840">
        <v>31.60253579009278</v>
      </c>
      <c r="V27" s="1200">
        <v>-3.5435798918234713</v>
      </c>
      <c r="W27" s="1200">
        <v>8.206538338793214</v>
      </c>
      <c r="X27" s="1200">
        <v>12.135395620578592</v>
      </c>
      <c r="Y27" s="1200">
        <v>18.547912125811465</v>
      </c>
      <c r="Z27" s="1200">
        <v>4.4946625792993871</v>
      </c>
      <c r="AA27" s="1200">
        <v>7.3221194287319182</v>
      </c>
      <c r="AB27" s="1200">
        <v>3.6597294404429978E-2</v>
      </c>
      <c r="AC27" s="1200">
        <v>51.490239764885018</v>
      </c>
    </row>
    <row r="28" spans="3:29" ht="12.75" x14ac:dyDescent="0.2">
      <c r="C28" s="2489">
        <v>2014</v>
      </c>
      <c r="D28" s="624" t="s">
        <v>2564</v>
      </c>
      <c r="E28" s="1198">
        <v>-14.263043171226627</v>
      </c>
      <c r="F28" s="1198">
        <v>7.7966738468935413</v>
      </c>
      <c r="G28" s="1198">
        <v>-18.424902864327937</v>
      </c>
      <c r="H28" s="1198">
        <v>-3.1829670383065944</v>
      </c>
      <c r="I28" s="1198">
        <v>-9.0663135844575784</v>
      </c>
      <c r="J28" s="1198">
        <v>-44.140549416484305</v>
      </c>
      <c r="K28" s="1198">
        <v>-8.2371143812317928</v>
      </c>
      <c r="L28" s="1198">
        <v>3.1459061391186469</v>
      </c>
      <c r="M28" s="1198">
        <v>17.513071609552512</v>
      </c>
      <c r="N28" s="1837">
        <v>-8.9250797805159952</v>
      </c>
      <c r="O28" s="1198">
        <v>6.7180815772683351</v>
      </c>
      <c r="P28" s="1198">
        <v>-0.34851554076818858</v>
      </c>
      <c r="Q28" s="1198">
        <v>3.662188280373968</v>
      </c>
      <c r="R28" s="1198">
        <v>8.743719664216794</v>
      </c>
      <c r="S28" s="1198">
        <v>-8.8809735411922439</v>
      </c>
      <c r="T28" s="1198">
        <v>-10.536725950253548</v>
      </c>
      <c r="U28" s="1838">
        <v>53.851655349188462</v>
      </c>
      <c r="V28" s="1198">
        <v>7.9051855798144315</v>
      </c>
      <c r="W28" s="1198">
        <v>21.237528310929846</v>
      </c>
      <c r="X28" s="1198">
        <v>22.448992451636585</v>
      </c>
      <c r="Y28" s="1198">
        <v>25.391952543708644</v>
      </c>
      <c r="Z28" s="1198">
        <v>1.7820118467599591</v>
      </c>
      <c r="AA28" s="1198">
        <v>5.8614197042655984</v>
      </c>
      <c r="AB28" s="1198">
        <v>21.457105209255374</v>
      </c>
      <c r="AC28" s="1198">
        <v>31.274122297931655</v>
      </c>
    </row>
    <row r="29" spans="3:29" ht="12.75" x14ac:dyDescent="0.2">
      <c r="C29" s="2489"/>
      <c r="D29" s="624" t="s">
        <v>2565</v>
      </c>
      <c r="E29" s="1198">
        <v>-8.9541522638723929</v>
      </c>
      <c r="F29" s="1198">
        <v>6.9554460983444297</v>
      </c>
      <c r="G29" s="1198">
        <v>18.265531039408629</v>
      </c>
      <c r="H29" s="1198">
        <v>3.6704460043376375</v>
      </c>
      <c r="I29" s="1198">
        <v>24.854540720631839</v>
      </c>
      <c r="J29" s="1198">
        <v>-2.7795890180472469</v>
      </c>
      <c r="K29" s="1198">
        <v>-4.2761984948475691</v>
      </c>
      <c r="L29" s="1198">
        <v>27.825825612305344</v>
      </c>
      <c r="M29" s="1198">
        <v>-0.35326081965484118</v>
      </c>
      <c r="N29" s="1837">
        <v>-6.3842433041385371</v>
      </c>
      <c r="O29" s="1198">
        <v>16.502104817601403</v>
      </c>
      <c r="P29" s="1198">
        <v>2.8681397674782594</v>
      </c>
      <c r="Q29" s="1198">
        <v>9.6680045231981069</v>
      </c>
      <c r="R29" s="1198">
        <v>6.0591978999487868</v>
      </c>
      <c r="S29" s="1198">
        <v>7.0890676552964731</v>
      </c>
      <c r="T29" s="1198">
        <v>-1.6327803273531512</v>
      </c>
      <c r="U29" s="1838">
        <v>-9.9445149244185806</v>
      </c>
      <c r="V29" s="1198">
        <v>-54.780408553479234</v>
      </c>
      <c r="W29" s="1198">
        <v>12.309031856500791</v>
      </c>
      <c r="X29" s="1198">
        <v>-25.114987991411759</v>
      </c>
      <c r="Y29" s="1198">
        <v>20.430953610983551</v>
      </c>
      <c r="Z29" s="1198">
        <v>19.843550972603932</v>
      </c>
      <c r="AA29" s="1198">
        <v>-2.1693233492540478</v>
      </c>
      <c r="AB29" s="1198">
        <v>-7.6654963646166516</v>
      </c>
      <c r="AC29" s="1198">
        <v>-25.929726274696396</v>
      </c>
    </row>
    <row r="30" spans="3:29" ht="12.75" x14ac:dyDescent="0.2">
      <c r="C30" s="2489"/>
      <c r="D30" s="624" t="s">
        <v>2562</v>
      </c>
      <c r="E30" s="1198">
        <v>-5.7868421606941833</v>
      </c>
      <c r="F30" s="1198">
        <v>-20.857423461476387</v>
      </c>
      <c r="G30" s="1198">
        <v>17.516871541618045</v>
      </c>
      <c r="H30" s="1198">
        <v>-7.7847086158351519</v>
      </c>
      <c r="I30" s="1198">
        <v>31.138487833970586</v>
      </c>
      <c r="J30" s="1198">
        <v>-4.7825657406398845</v>
      </c>
      <c r="K30" s="1198">
        <v>17.886340107028765</v>
      </c>
      <c r="L30" s="1198">
        <v>12.025116842453535</v>
      </c>
      <c r="M30" s="1198">
        <v>-15.194480516744996</v>
      </c>
      <c r="N30" s="1837">
        <v>-1.5860745409979864</v>
      </c>
      <c r="O30" s="1198">
        <v>10.012546935934816</v>
      </c>
      <c r="P30" s="1198">
        <v>4.2128630860126703</v>
      </c>
      <c r="Q30" s="1198">
        <v>6.6366134082572747</v>
      </c>
      <c r="R30" s="1198">
        <v>10.525238330299262</v>
      </c>
      <c r="S30" s="1198">
        <v>-3.610217627095929</v>
      </c>
      <c r="T30" s="1198">
        <v>-3.9827491954821563</v>
      </c>
      <c r="U30" s="1838">
        <v>-0.188136708852298</v>
      </c>
      <c r="V30" s="1198">
        <v>-12.785366828036576</v>
      </c>
      <c r="W30" s="1198">
        <v>22.678880085429132</v>
      </c>
      <c r="X30" s="1198">
        <v>13.224074576511214</v>
      </c>
      <c r="Y30" s="1198">
        <v>20.185372080825331</v>
      </c>
      <c r="Z30" s="1198">
        <v>10.0383883797534</v>
      </c>
      <c r="AA30" s="1198">
        <v>9.7820360622986851</v>
      </c>
      <c r="AB30" s="1198">
        <v>15.662301536328057</v>
      </c>
      <c r="AC30" s="1198">
        <v>20.309049418061072</v>
      </c>
    </row>
    <row r="31" spans="3:29" ht="12.75" x14ac:dyDescent="0.2">
      <c r="C31" s="2489"/>
      <c r="D31" s="624" t="s">
        <v>2563</v>
      </c>
      <c r="E31" s="1198">
        <v>-11.674134108569415</v>
      </c>
      <c r="F31" s="1198">
        <v>-12.711308327649542</v>
      </c>
      <c r="G31" s="1198">
        <v>13.236469335343426</v>
      </c>
      <c r="H31" s="1198">
        <v>-6.8231397275179964</v>
      </c>
      <c r="I31" s="1198">
        <v>21.943520381176928</v>
      </c>
      <c r="J31" s="1198">
        <v>-7.4012075877635279</v>
      </c>
      <c r="K31" s="1198">
        <v>10.115221165483355</v>
      </c>
      <c r="L31" s="1198">
        <v>11.330484451478004</v>
      </c>
      <c r="M31" s="1198">
        <v>27.996833694891926</v>
      </c>
      <c r="N31" s="1837">
        <v>-1.6458173233802391</v>
      </c>
      <c r="O31" s="1198">
        <v>7.5448062050999827</v>
      </c>
      <c r="P31" s="1198">
        <v>5.7893870957623506</v>
      </c>
      <c r="Q31" s="1198">
        <v>4.0230178096438971</v>
      </c>
      <c r="R31" s="1198">
        <v>7.6515158066215703</v>
      </c>
      <c r="S31" s="1198">
        <v>-10.83563907085974</v>
      </c>
      <c r="T31" s="1198">
        <v>-6.8396319370396519</v>
      </c>
      <c r="U31" s="1838">
        <v>-28.242173828012319</v>
      </c>
      <c r="V31" s="1198">
        <v>-21.345051842602356</v>
      </c>
      <c r="W31" s="1198">
        <v>5.0951424709688071</v>
      </c>
      <c r="X31" s="1198">
        <v>-26.021158983986727</v>
      </c>
      <c r="Y31" s="1198">
        <v>15.082377015253472</v>
      </c>
      <c r="Z31" s="1198">
        <v>7.245818532185103</v>
      </c>
      <c r="AA31" s="1198">
        <v>-0.1877208619311552</v>
      </c>
      <c r="AB31" s="1198">
        <v>-1.28958511812828</v>
      </c>
      <c r="AC31" s="1198">
        <v>18.868501738212395</v>
      </c>
    </row>
    <row r="32" spans="3:29" ht="12.75" x14ac:dyDescent="0.2">
      <c r="C32" s="2502">
        <v>2015</v>
      </c>
      <c r="D32" s="1199" t="s">
        <v>2564</v>
      </c>
      <c r="E32" s="1200">
        <v>-7.6479110056050095</v>
      </c>
      <c r="F32" s="1200">
        <v>-25.802719942000614</v>
      </c>
      <c r="G32" s="1200">
        <v>20.207211544541302</v>
      </c>
      <c r="H32" s="1200">
        <v>12.866843921511133</v>
      </c>
      <c r="I32" s="1200">
        <v>18.566187406897761</v>
      </c>
      <c r="J32" s="1200">
        <v>-12.968189138437362</v>
      </c>
      <c r="K32" s="1200">
        <v>-45.181462644279044</v>
      </c>
      <c r="L32" s="1200">
        <v>4.631587569601634</v>
      </c>
      <c r="M32" s="1200">
        <v>66.38554631029325</v>
      </c>
      <c r="N32" s="1839">
        <v>-6.7330523671314175</v>
      </c>
      <c r="O32" s="1200">
        <v>11.733657962219635</v>
      </c>
      <c r="P32" s="1200">
        <v>9.0749367343994219E-2</v>
      </c>
      <c r="Q32" s="1200">
        <v>13.085543380274025</v>
      </c>
      <c r="R32" s="1200">
        <v>9.3875898945328071</v>
      </c>
      <c r="S32" s="1200">
        <v>-8.3627814984696975</v>
      </c>
      <c r="T32" s="1200">
        <v>-9.5065888834357217</v>
      </c>
      <c r="U32" s="1840">
        <v>5.4497081766769062</v>
      </c>
      <c r="V32" s="1200">
        <v>-25.603325320284515</v>
      </c>
      <c r="W32" s="1200">
        <v>16.941875363304824</v>
      </c>
      <c r="X32" s="1200">
        <v>19.820021870693868</v>
      </c>
      <c r="Y32" s="1200">
        <v>21.471963468152751</v>
      </c>
      <c r="Z32" s="1200">
        <v>-2.0758192802423383</v>
      </c>
      <c r="AA32" s="1200">
        <v>0.50530874800162784</v>
      </c>
      <c r="AB32" s="1200">
        <v>9.5315573548805279</v>
      </c>
      <c r="AC32" s="1200">
        <v>36.586236367589969</v>
      </c>
    </row>
    <row r="33" spans="2:29" ht="12.75" x14ac:dyDescent="0.2">
      <c r="C33" s="2502"/>
      <c r="D33" s="1199" t="s">
        <v>2565</v>
      </c>
      <c r="E33" s="1200">
        <v>-8.3506119109980812</v>
      </c>
      <c r="F33" s="1200">
        <v>-12.291843533384585</v>
      </c>
      <c r="G33" s="1200">
        <v>7.1711800380680089</v>
      </c>
      <c r="H33" s="1200">
        <v>-13.26679443307415</v>
      </c>
      <c r="I33" s="1200">
        <v>26.570239891039492</v>
      </c>
      <c r="J33" s="1200">
        <v>-11.364258149358532</v>
      </c>
      <c r="K33" s="1200">
        <v>2.9016441777020838</v>
      </c>
      <c r="L33" s="1200">
        <v>-1.2065715661127603</v>
      </c>
      <c r="M33" s="1200">
        <v>16.707423570956927</v>
      </c>
      <c r="N33" s="1839">
        <v>-6.5018631196234091</v>
      </c>
      <c r="O33" s="1200">
        <v>9.5335952825843311</v>
      </c>
      <c r="P33" s="1200">
        <v>-2.0955830164572911</v>
      </c>
      <c r="Q33" s="1200">
        <v>13.231925465448921</v>
      </c>
      <c r="R33" s="1200">
        <v>6.1441164290252734</v>
      </c>
      <c r="S33" s="1200">
        <v>-19.921854462919537</v>
      </c>
      <c r="T33" s="1200">
        <v>-4.0327547937839174</v>
      </c>
      <c r="U33" s="1840">
        <v>18.629015844677308</v>
      </c>
      <c r="V33" s="1200">
        <v>-7.5378665695731133</v>
      </c>
      <c r="W33" s="1200">
        <v>14.678323584088931</v>
      </c>
      <c r="X33" s="1200">
        <v>19.637064458137928</v>
      </c>
      <c r="Y33" s="1200">
        <v>12.881923803997012</v>
      </c>
      <c r="Z33" s="1200">
        <v>4.6212839818876219</v>
      </c>
      <c r="AA33" s="1200">
        <v>1.321548472798721</v>
      </c>
      <c r="AB33" s="1200">
        <v>6.5407625395493705</v>
      </c>
      <c r="AC33" s="1200">
        <v>35.695309364504027</v>
      </c>
    </row>
    <row r="34" spans="2:29" ht="12.75" x14ac:dyDescent="0.2">
      <c r="B34" s="626"/>
      <c r="C34" s="2502"/>
      <c r="D34" s="1199" t="s">
        <v>2562</v>
      </c>
      <c r="E34" s="1200">
        <v>-16.940826069807052</v>
      </c>
      <c r="F34" s="1200">
        <v>-14.658741303901065</v>
      </c>
      <c r="G34" s="1200">
        <v>9.7481692594430918</v>
      </c>
      <c r="H34" s="1200">
        <v>4.6592001227728348</v>
      </c>
      <c r="I34" s="1200">
        <v>-6.4835013681882314</v>
      </c>
      <c r="J34" s="1200">
        <v>0.91541849419592514</v>
      </c>
      <c r="K34" s="1200">
        <v>-40.514983747950019</v>
      </c>
      <c r="L34" s="1200">
        <v>14.517662564751049</v>
      </c>
      <c r="M34" s="1200">
        <v>-18.408288902994293</v>
      </c>
      <c r="N34" s="1839">
        <v>1.6744189918427705</v>
      </c>
      <c r="O34" s="1200">
        <v>-5.3682438419549738</v>
      </c>
      <c r="P34" s="1200">
        <v>-6.8363852293754954</v>
      </c>
      <c r="Q34" s="1200">
        <v>8.132363491079964</v>
      </c>
      <c r="R34" s="1200">
        <v>-3.7056845916916816</v>
      </c>
      <c r="S34" s="1200">
        <v>-15.125563892538398</v>
      </c>
      <c r="T34" s="1200">
        <v>-17.662845874511493</v>
      </c>
      <c r="U34" s="1840">
        <v>43.77409800405681</v>
      </c>
      <c r="V34" s="1200">
        <v>-52.354941660665673</v>
      </c>
      <c r="W34" s="1200">
        <v>11.327947810913454</v>
      </c>
      <c r="X34" s="1200">
        <v>3.2948706351790689</v>
      </c>
      <c r="Y34" s="1200">
        <v>10.314107679277924</v>
      </c>
      <c r="Z34" s="1200">
        <v>-2.2150182059702406</v>
      </c>
      <c r="AA34" s="1200">
        <v>-43.95904165999103</v>
      </c>
      <c r="AB34" s="1200">
        <v>2.0683048335701644</v>
      </c>
      <c r="AC34" s="1200">
        <v>7.0735967179591324</v>
      </c>
    </row>
    <row r="35" spans="2:29" ht="12.75" x14ac:dyDescent="0.2">
      <c r="B35" s="626"/>
      <c r="C35" s="2502"/>
      <c r="D35" s="1199" t="s">
        <v>2563</v>
      </c>
      <c r="E35" s="1200">
        <v>-19.999329303015493</v>
      </c>
      <c r="F35" s="1200">
        <v>-10.356429890679092</v>
      </c>
      <c r="G35" s="1200">
        <v>14.272929598306156</v>
      </c>
      <c r="H35" s="1200">
        <v>-2.2892224159319854</v>
      </c>
      <c r="I35" s="1200">
        <v>3.9003487988402927</v>
      </c>
      <c r="J35" s="1200">
        <v>-15.429699524294982</v>
      </c>
      <c r="K35" s="1200">
        <v>-35.69598343858199</v>
      </c>
      <c r="L35" s="1200">
        <v>11.989472717379039</v>
      </c>
      <c r="M35" s="1200">
        <v>45.979223408569162</v>
      </c>
      <c r="N35" s="1839">
        <v>-6.9444557003929832</v>
      </c>
      <c r="O35" s="1200">
        <v>-8.1198775960240912</v>
      </c>
      <c r="P35" s="1200">
        <v>-8.3637214579800965</v>
      </c>
      <c r="Q35" s="1200">
        <v>7.671734776277142</v>
      </c>
      <c r="R35" s="1200">
        <v>0.54146837098211986</v>
      </c>
      <c r="S35" s="1200">
        <v>-18.696445610079842</v>
      </c>
      <c r="T35" s="1200">
        <v>-17.654765823576973</v>
      </c>
      <c r="U35" s="1840">
        <v>20.29846734996319</v>
      </c>
      <c r="V35" s="1200">
        <v>-38.819735341236537</v>
      </c>
      <c r="W35" s="1200">
        <v>15.592823429063838</v>
      </c>
      <c r="X35" s="1200">
        <v>-0.17076978006445223</v>
      </c>
      <c r="Y35" s="1200">
        <v>14.575869053216786</v>
      </c>
      <c r="Z35" s="1200">
        <v>-7.7841735540068306</v>
      </c>
      <c r="AA35" s="1200">
        <v>4.0794073267444313</v>
      </c>
      <c r="AB35" s="1200">
        <v>-6.210532337335545</v>
      </c>
      <c r="AC35" s="1200">
        <v>-83.151076272462703</v>
      </c>
    </row>
    <row r="36" spans="2:29" ht="12.75" x14ac:dyDescent="0.2">
      <c r="B36" s="626"/>
      <c r="C36" s="2489">
        <v>2016</v>
      </c>
      <c r="D36" s="624" t="s">
        <v>2564</v>
      </c>
      <c r="E36" s="1198">
        <v>-7.0850111335638832</v>
      </c>
      <c r="F36" s="1198">
        <v>-8.6552091043498987</v>
      </c>
      <c r="G36" s="1198">
        <v>27.784465416952731</v>
      </c>
      <c r="H36" s="1198">
        <v>21.029524842495288</v>
      </c>
      <c r="I36" s="1198">
        <v>31.506977959649333</v>
      </c>
      <c r="J36" s="1198">
        <v>7.1644759853635609</v>
      </c>
      <c r="K36" s="1198">
        <v>22.029888326432186</v>
      </c>
      <c r="L36" s="1198">
        <v>22.21633799628114</v>
      </c>
      <c r="M36" s="1198">
        <v>44.739143117684534</v>
      </c>
      <c r="N36" s="1837">
        <v>-2.1055938340030371</v>
      </c>
      <c r="O36" s="1198">
        <v>6.689396427720272</v>
      </c>
      <c r="P36" s="1198">
        <v>1.2748781165900538</v>
      </c>
      <c r="Q36" s="1198">
        <v>5.3162031083758308</v>
      </c>
      <c r="R36" s="1198">
        <v>3.8865161310973839</v>
      </c>
      <c r="S36" s="1198">
        <v>-6.8080986073646184</v>
      </c>
      <c r="T36" s="1198">
        <v>-7.2624854830823091</v>
      </c>
      <c r="U36" s="1838">
        <v>6.5345419457544063</v>
      </c>
      <c r="V36" s="1198">
        <v>3.0213048374834139</v>
      </c>
      <c r="W36" s="1198">
        <v>12.729719866430056</v>
      </c>
      <c r="X36" s="1198">
        <v>-2.769513581332673</v>
      </c>
      <c r="Y36" s="1198">
        <v>6.368627829365475</v>
      </c>
      <c r="Z36" s="1198">
        <v>14.906192528645033</v>
      </c>
      <c r="AA36" s="1198">
        <v>-10.791451252292301</v>
      </c>
      <c r="AB36" s="1198">
        <v>-2.4884346121313188</v>
      </c>
      <c r="AC36" s="1198">
        <v>38.076203356341971</v>
      </c>
    </row>
    <row r="37" spans="2:29" ht="12.75" x14ac:dyDescent="0.2">
      <c r="B37" s="626"/>
      <c r="C37" s="2489"/>
      <c r="D37" s="624" t="s">
        <v>2565</v>
      </c>
      <c r="E37" s="1198">
        <v>-11.466499293311973</v>
      </c>
      <c r="F37" s="1198">
        <v>-36.18792935273899</v>
      </c>
      <c r="G37" s="1198">
        <v>32.601702861882998</v>
      </c>
      <c r="H37" s="1198">
        <v>1.4334162971081077</v>
      </c>
      <c r="I37" s="1198">
        <v>28.025192641987474</v>
      </c>
      <c r="J37" s="1198">
        <v>-2.7022305128989963</v>
      </c>
      <c r="K37" s="1198">
        <v>40.495997760914939</v>
      </c>
      <c r="L37" s="1198">
        <v>8.3551605788568004</v>
      </c>
      <c r="M37" s="1198">
        <v>-14.630766471318926</v>
      </c>
      <c r="N37" s="1837">
        <v>-6.8211443740501005</v>
      </c>
      <c r="O37" s="1198">
        <v>-1.8250374226388568</v>
      </c>
      <c r="P37" s="1198">
        <v>-4.8044470403061776</v>
      </c>
      <c r="Q37" s="1198">
        <v>7.6193989820239905</v>
      </c>
      <c r="R37" s="1198">
        <v>-1.179551286714936</v>
      </c>
      <c r="S37" s="1198">
        <v>-22.752231470543492</v>
      </c>
      <c r="T37" s="1198">
        <v>-12.081538369554625</v>
      </c>
      <c r="U37" s="1838">
        <v>-7.1607893991975136</v>
      </c>
      <c r="V37" s="1198">
        <v>7.8980267383854645</v>
      </c>
      <c r="W37" s="1198">
        <v>10.722789170483003</v>
      </c>
      <c r="X37" s="1198">
        <v>13.798246915634682</v>
      </c>
      <c r="Y37" s="1198">
        <v>11.31164417233507</v>
      </c>
      <c r="Z37" s="1198">
        <v>1.8946093208384129</v>
      </c>
      <c r="AA37" s="1198">
        <v>-23.630692334670588</v>
      </c>
      <c r="AB37" s="1198">
        <v>12.084867247671282</v>
      </c>
      <c r="AC37" s="1198">
        <v>81.603062771698319</v>
      </c>
    </row>
    <row r="38" spans="2:29" ht="12.75" x14ac:dyDescent="0.2">
      <c r="C38" s="2489"/>
      <c r="D38" s="624" t="s">
        <v>2562</v>
      </c>
      <c r="E38" s="1198">
        <v>-10.687884243828639</v>
      </c>
      <c r="F38" s="1198">
        <v>19.524165838451019</v>
      </c>
      <c r="G38" s="1198">
        <v>15.301785438269771</v>
      </c>
      <c r="H38" s="1198">
        <v>10.868094070290542</v>
      </c>
      <c r="I38" s="1198">
        <v>22.517868810207506</v>
      </c>
      <c r="J38" s="1198">
        <v>10.790076560248881</v>
      </c>
      <c r="K38" s="1198">
        <v>1.6468213264008571</v>
      </c>
      <c r="L38" s="1198">
        <v>20.000462057525496</v>
      </c>
      <c r="M38" s="1198">
        <v>22.205675588738025</v>
      </c>
      <c r="N38" s="1837">
        <v>-4.1646607039868622</v>
      </c>
      <c r="O38" s="1198">
        <v>-3.79237580219537</v>
      </c>
      <c r="P38" s="1198">
        <v>0.30108851815150428</v>
      </c>
      <c r="Q38" s="1198">
        <v>2.9429593814142785</v>
      </c>
      <c r="R38" s="1198">
        <v>2.3910699257467911</v>
      </c>
      <c r="S38" s="1198">
        <v>-9.0361262996026408</v>
      </c>
      <c r="T38" s="1198">
        <v>-15.375641654709845</v>
      </c>
      <c r="U38" s="1838">
        <v>35.218676539894432</v>
      </c>
      <c r="V38" s="1198">
        <v>-8.0695256763975465</v>
      </c>
      <c r="W38" s="1198">
        <v>11.180927351952882</v>
      </c>
      <c r="X38" s="1198">
        <v>-8.5152228838107238</v>
      </c>
      <c r="Y38" s="1198">
        <v>9.8053706500189186</v>
      </c>
      <c r="Z38" s="1198">
        <v>-5.6247776283444564</v>
      </c>
      <c r="AA38" s="1198">
        <v>-18.440637766924674</v>
      </c>
      <c r="AB38" s="1198">
        <v>3.4585872940181437</v>
      </c>
      <c r="AC38" s="1198">
        <v>37.341677286365794</v>
      </c>
    </row>
    <row r="39" spans="2:29" ht="12.75" x14ac:dyDescent="0.2">
      <c r="C39" s="2489"/>
      <c r="D39" s="624" t="s">
        <v>2563</v>
      </c>
      <c r="E39" s="1198">
        <v>-8.5715452010645041</v>
      </c>
      <c r="F39" s="1198">
        <v>-15.560762915402057</v>
      </c>
      <c r="G39" s="1198">
        <v>22.485588789331182</v>
      </c>
      <c r="H39" s="1198">
        <v>-6.568883458352369</v>
      </c>
      <c r="I39" s="1198">
        <v>41.78854060068214</v>
      </c>
      <c r="J39" s="1198">
        <v>-0.60709201520505207</v>
      </c>
      <c r="K39" s="1198">
        <v>1.2397779726996117</v>
      </c>
      <c r="L39" s="1198">
        <v>1.3545863264229574</v>
      </c>
      <c r="M39" s="1198">
        <v>69.239626844811184</v>
      </c>
      <c r="N39" s="1837">
        <v>2.6738493573075282</v>
      </c>
      <c r="O39" s="1198">
        <v>6.8678358395578467</v>
      </c>
      <c r="P39" s="1198">
        <v>6.5909722630893741</v>
      </c>
      <c r="Q39" s="1198">
        <v>2.3903738523008098</v>
      </c>
      <c r="R39" s="1198">
        <v>-9.0921317937316299</v>
      </c>
      <c r="S39" s="1198">
        <v>8.9695409343348835</v>
      </c>
      <c r="T39" s="1198">
        <v>-6.4550427293665296</v>
      </c>
      <c r="U39" s="1838">
        <v>39.828426933920703</v>
      </c>
      <c r="V39" s="1198">
        <v>-46.470325675671589</v>
      </c>
      <c r="W39" s="1198">
        <v>15.6882534143685</v>
      </c>
      <c r="X39" s="1198">
        <v>-18.43376412631569</v>
      </c>
      <c r="Y39" s="1198">
        <v>16.157637847939135</v>
      </c>
      <c r="Z39" s="1198">
        <v>4.4061353017970202</v>
      </c>
      <c r="AA39" s="1198">
        <v>1.3950756347730999</v>
      </c>
      <c r="AB39" s="1198">
        <v>0.97714264526628136</v>
      </c>
      <c r="AC39" s="1198">
        <v>50.195419598599109</v>
      </c>
    </row>
    <row r="40" spans="2:29" ht="12.75" x14ac:dyDescent="0.2">
      <c r="C40" s="2502">
        <v>2017</v>
      </c>
      <c r="D40" s="1199" t="s">
        <v>2564</v>
      </c>
      <c r="E40" s="1200">
        <v>-10.068267633753083</v>
      </c>
      <c r="F40" s="1200">
        <v>-20.70637265943256</v>
      </c>
      <c r="G40" s="1200">
        <v>23.802591960859136</v>
      </c>
      <c r="H40" s="1200">
        <v>9.6704581257469773</v>
      </c>
      <c r="I40" s="1200">
        <v>13.909733441644745</v>
      </c>
      <c r="J40" s="1200">
        <v>-4.355306423136402</v>
      </c>
      <c r="K40" s="1200">
        <v>4.0886890354577963</v>
      </c>
      <c r="L40" s="1200">
        <v>12.006447008086591</v>
      </c>
      <c r="M40" s="1200">
        <v>53.538538163033536</v>
      </c>
      <c r="N40" s="1839">
        <v>-1.8062882237898616</v>
      </c>
      <c r="O40" s="1200">
        <v>1.9989059759010879</v>
      </c>
      <c r="P40" s="1200">
        <v>-5.0178332880062397E-2</v>
      </c>
      <c r="Q40" s="1200">
        <v>7.3023745680480134</v>
      </c>
      <c r="R40" s="1200">
        <v>-2.2018187788191068</v>
      </c>
      <c r="S40" s="1200">
        <v>-2.5770141623971181</v>
      </c>
      <c r="T40" s="1200">
        <v>-13.645534801181084</v>
      </c>
      <c r="U40" s="1840">
        <v>29.772988708457149</v>
      </c>
      <c r="V40" s="1200">
        <v>-5.316509173806919</v>
      </c>
      <c r="W40" s="1200">
        <v>13.550983464337</v>
      </c>
      <c r="X40" s="1200">
        <v>16.502612130735216</v>
      </c>
      <c r="Y40" s="1200">
        <v>11.102083649707494</v>
      </c>
      <c r="Z40" s="1200">
        <v>2.658371661076441</v>
      </c>
      <c r="AA40" s="1200">
        <v>-6.4530548577169364</v>
      </c>
      <c r="AB40" s="1200">
        <v>9.9911732767750365</v>
      </c>
      <c r="AC40" s="1200">
        <v>5.0750408731504448</v>
      </c>
    </row>
    <row r="41" spans="2:29" ht="12.75" x14ac:dyDescent="0.2">
      <c r="C41" s="2502"/>
      <c r="D41" s="1199" t="s">
        <v>2565</v>
      </c>
      <c r="E41" s="1200">
        <v>-11.471457209811598</v>
      </c>
      <c r="F41" s="1200">
        <v>-20.84781587160937</v>
      </c>
      <c r="G41" s="1200">
        <v>15.377269072721669</v>
      </c>
      <c r="H41" s="1200">
        <v>-29.016403015793784</v>
      </c>
      <c r="I41" s="1200">
        <v>34.866638483959022</v>
      </c>
      <c r="J41" s="1200">
        <v>17.249984927490559</v>
      </c>
      <c r="K41" s="1200">
        <v>-15.319803349332014</v>
      </c>
      <c r="L41" s="1200">
        <v>11.741157221761457</v>
      </c>
      <c r="M41" s="1200">
        <v>32.64860388912269</v>
      </c>
      <c r="N41" s="1839">
        <v>-9.7895948542782634</v>
      </c>
      <c r="O41" s="1200">
        <v>5.633265293206323</v>
      </c>
      <c r="P41" s="1200">
        <v>-6.3957776360198464</v>
      </c>
      <c r="Q41" s="1200">
        <v>6.7366081531916784</v>
      </c>
      <c r="R41" s="1200">
        <v>-3.2694026268520116</v>
      </c>
      <c r="S41" s="1200">
        <v>4.7982962693622699</v>
      </c>
      <c r="T41" s="1200">
        <v>-12.149946465893564</v>
      </c>
      <c r="U41" s="1840">
        <v>-39.75470333023636</v>
      </c>
      <c r="V41" s="1200">
        <v>-4.5293805816601038</v>
      </c>
      <c r="W41" s="1200">
        <v>12.907666164971095</v>
      </c>
      <c r="X41" s="1200">
        <v>18.978215231884274</v>
      </c>
      <c r="Y41" s="1200">
        <v>15.011926542250183</v>
      </c>
      <c r="Z41" s="1200">
        <v>1.2959888058023816</v>
      </c>
      <c r="AA41" s="1200">
        <v>-2.4461542383405774</v>
      </c>
      <c r="AB41" s="1200">
        <v>8.6380311226323698</v>
      </c>
      <c r="AC41" s="1200">
        <v>52.04073106852487</v>
      </c>
    </row>
    <row r="42" spans="2:29" ht="12.75" x14ac:dyDescent="0.2">
      <c r="C42" s="2502"/>
      <c r="D42" s="1199" t="s">
        <v>2562</v>
      </c>
      <c r="E42" s="1200">
        <v>-13.449927196265854</v>
      </c>
      <c r="F42" s="1200">
        <v>-5.9624715737681511</v>
      </c>
      <c r="G42" s="1200">
        <v>8.3453111742723181</v>
      </c>
      <c r="H42" s="1200">
        <v>-15.468661806334991</v>
      </c>
      <c r="I42" s="1200">
        <v>4.7963391610590387</v>
      </c>
      <c r="J42" s="1200">
        <v>8.461900297441872</v>
      </c>
      <c r="K42" s="1200">
        <v>-16.270510138827269</v>
      </c>
      <c r="L42" s="1200">
        <v>5.7656589365587747</v>
      </c>
      <c r="M42" s="1200">
        <v>3.5037746541888772</v>
      </c>
      <c r="N42" s="1839">
        <v>-1.7185265344652472</v>
      </c>
      <c r="O42" s="1200">
        <v>9.9106618336732026</v>
      </c>
      <c r="P42" s="1200">
        <v>-1.5974543804650563</v>
      </c>
      <c r="Q42" s="1200">
        <v>15.211485740777386</v>
      </c>
      <c r="R42" s="1200">
        <v>-2.717527572375761</v>
      </c>
      <c r="S42" s="1200">
        <v>1.9973547499476896</v>
      </c>
      <c r="T42" s="1200">
        <v>-2.3692616697179334</v>
      </c>
      <c r="U42" s="1840">
        <v>-9.6186102917492704</v>
      </c>
      <c r="V42" s="1200">
        <v>-33.743739888214691</v>
      </c>
      <c r="W42" s="1200">
        <v>0.69495543816184702</v>
      </c>
      <c r="X42" s="1200">
        <v>-45.256029149559609</v>
      </c>
      <c r="Y42" s="1200">
        <v>17.512246875460299</v>
      </c>
      <c r="Z42" s="1200">
        <v>-7.2001474113791932</v>
      </c>
      <c r="AA42" s="1200">
        <v>-8.9222675611467359</v>
      </c>
      <c r="AB42" s="1200">
        <v>-13.301709452016125</v>
      </c>
      <c r="AC42" s="1200">
        <v>-7.8412091186766579</v>
      </c>
    </row>
    <row r="43" spans="2:29" ht="12.75" x14ac:dyDescent="0.2">
      <c r="C43" s="2502"/>
      <c r="D43" s="1199" t="s">
        <v>2563</v>
      </c>
      <c r="E43" s="1200">
        <v>-17.6666815400933</v>
      </c>
      <c r="F43" s="1200">
        <v>18.762857759927645</v>
      </c>
      <c r="G43" s="1200">
        <v>15.350682257460083</v>
      </c>
      <c r="H43" s="1200">
        <v>-6.9842205768810643</v>
      </c>
      <c r="I43" s="1200">
        <v>44.897162573154226</v>
      </c>
      <c r="J43" s="1200">
        <v>-12.318047090126422</v>
      </c>
      <c r="K43" s="1200">
        <v>32.342263492106312</v>
      </c>
      <c r="L43" s="1200">
        <v>5.2652487471394762</v>
      </c>
      <c r="M43" s="1200">
        <v>24.427027897360968</v>
      </c>
      <c r="N43" s="1839">
        <v>-25.212039401011989</v>
      </c>
      <c r="O43" s="1200">
        <v>3.9936583416398173</v>
      </c>
      <c r="P43" s="1200">
        <v>-22.410732958933988</v>
      </c>
      <c r="Q43" s="1200">
        <v>7.680614020515443</v>
      </c>
      <c r="R43" s="1200">
        <v>0.59647794644357</v>
      </c>
      <c r="S43" s="1200">
        <v>-8.3816995230269544</v>
      </c>
      <c r="T43" s="1200">
        <v>-14.962051003213087</v>
      </c>
      <c r="U43" s="1840">
        <v>-37.117707045738626</v>
      </c>
      <c r="V43" s="1200">
        <v>-12.705896112172846</v>
      </c>
      <c r="W43" s="1200">
        <v>8.9446183928442657</v>
      </c>
      <c r="X43" s="1200">
        <v>7.5413815571559493</v>
      </c>
      <c r="Y43" s="1200">
        <v>19.062066443558404</v>
      </c>
      <c r="Z43" s="1200">
        <v>4.8666141782023216</v>
      </c>
      <c r="AA43" s="1200">
        <v>1.4501561844037583</v>
      </c>
      <c r="AB43" s="1200">
        <v>2.6340817697696566</v>
      </c>
      <c r="AC43" s="1200">
        <v>-22.479834465439804</v>
      </c>
    </row>
    <row r="44" spans="2:29" s="903" customFormat="1" ht="12.75" x14ac:dyDescent="0.2">
      <c r="C44" s="2489">
        <v>2018</v>
      </c>
      <c r="D44" s="624" t="s">
        <v>2564</v>
      </c>
      <c r="E44" s="1198">
        <v>-13.214270527464105</v>
      </c>
      <c r="F44" s="1198">
        <v>5.7702942597492992</v>
      </c>
      <c r="G44" s="1198">
        <v>11.665105109314961</v>
      </c>
      <c r="H44" s="1198">
        <v>4.6277279387659247</v>
      </c>
      <c r="I44" s="1198">
        <v>31.644746039910398</v>
      </c>
      <c r="J44" s="1198">
        <v>6.0899585489203867</v>
      </c>
      <c r="K44" s="1198">
        <v>20.434090191803939</v>
      </c>
      <c r="L44" s="1198">
        <v>6.3322154239529773</v>
      </c>
      <c r="M44" s="1198">
        <v>38.774437306613827</v>
      </c>
      <c r="N44" s="1837">
        <v>-14.253586895856833</v>
      </c>
      <c r="O44" s="1198">
        <v>9.5299217806698007</v>
      </c>
      <c r="P44" s="1198">
        <v>-11.36193110023749</v>
      </c>
      <c r="Q44" s="1198">
        <v>5.0196617504406893</v>
      </c>
      <c r="R44" s="1198">
        <v>-5.6203042246135722</v>
      </c>
      <c r="S44" s="1198">
        <v>-10.143074115362797</v>
      </c>
      <c r="T44" s="1198">
        <v>-9.4457336365829292</v>
      </c>
      <c r="U44" s="1838">
        <v>0.49379291351713583</v>
      </c>
      <c r="V44" s="1198">
        <v>-27.972108862887708</v>
      </c>
      <c r="W44" s="1198">
        <v>4.6084726452818536</v>
      </c>
      <c r="X44" s="1198">
        <v>11.864405144349234</v>
      </c>
      <c r="Y44" s="1198">
        <v>8.081746790157057</v>
      </c>
      <c r="Z44" s="1198">
        <v>5.2528068748360282</v>
      </c>
      <c r="AA44" s="1198">
        <v>-15.640008083816406</v>
      </c>
      <c r="AB44" s="1198">
        <v>1.8747855702207632</v>
      </c>
      <c r="AC44" s="1198">
        <v>-80.034508308468361</v>
      </c>
    </row>
    <row r="45" spans="2:29" s="903" customFormat="1" ht="12.75" x14ac:dyDescent="0.2">
      <c r="C45" s="2489"/>
      <c r="D45" s="624" t="s">
        <v>2565</v>
      </c>
      <c r="E45" s="1198">
        <v>-6.6415991644691728</v>
      </c>
      <c r="F45" s="1198">
        <v>-6.4966277370995824</v>
      </c>
      <c r="G45" s="1198">
        <v>38.663438320316516</v>
      </c>
      <c r="H45" s="1198">
        <v>6.3011556303133291</v>
      </c>
      <c r="I45" s="1198">
        <v>39.041471426232413</v>
      </c>
      <c r="J45" s="1198">
        <v>8.4842603125231584</v>
      </c>
      <c r="K45" s="1198">
        <v>29.559454858306207</v>
      </c>
      <c r="L45" s="1198">
        <v>19.154448808884535</v>
      </c>
      <c r="M45" s="1198">
        <v>55.286300281440681</v>
      </c>
      <c r="N45" s="1837">
        <v>-16.069155008366387</v>
      </c>
      <c r="O45" s="1198">
        <v>9.395076969766583</v>
      </c>
      <c r="P45" s="1198">
        <v>6.1552547991884383</v>
      </c>
      <c r="Q45" s="1198">
        <v>8.682527886774686</v>
      </c>
      <c r="R45" s="1198">
        <v>-3.6024367496206127</v>
      </c>
      <c r="S45" s="1198">
        <v>-0.64968692228464742</v>
      </c>
      <c r="T45" s="1198">
        <v>-9.8334160741545293</v>
      </c>
      <c r="U45" s="1838">
        <v>2.6114344891170362</v>
      </c>
      <c r="V45" s="1198">
        <v>-75.023406106418079</v>
      </c>
      <c r="W45" s="1198">
        <v>7.8731056938638941</v>
      </c>
      <c r="X45" s="1198">
        <v>-18.982908598972795</v>
      </c>
      <c r="Y45" s="1198">
        <v>15.005312199644694</v>
      </c>
      <c r="Z45" s="1198">
        <v>-10.100192080531011</v>
      </c>
      <c r="AA45" s="1198">
        <v>-11.590751568620366</v>
      </c>
      <c r="AB45" s="1198">
        <v>-6.7702516253672105</v>
      </c>
      <c r="AC45" s="1198">
        <v>-24.487812332300305</v>
      </c>
    </row>
    <row r="46" spans="2:29" ht="12.75" x14ac:dyDescent="0.2">
      <c r="C46" s="2489"/>
      <c r="D46" s="624" t="s">
        <v>2562</v>
      </c>
      <c r="E46" s="1198">
        <v>-14.209128748701417</v>
      </c>
      <c r="F46" s="1198">
        <v>-27.255992564772956</v>
      </c>
      <c r="G46" s="1198">
        <v>17.055443912658106</v>
      </c>
      <c r="H46" s="1198">
        <v>-36.099047178373098</v>
      </c>
      <c r="I46" s="1198">
        <v>31.611544912492697</v>
      </c>
      <c r="J46" s="1198">
        <v>-2.6619461122566013</v>
      </c>
      <c r="K46" s="1198">
        <v>7.0820443369346435</v>
      </c>
      <c r="L46" s="1198">
        <v>4.1135403072417196</v>
      </c>
      <c r="M46" s="1198">
        <v>23.480266833633483</v>
      </c>
      <c r="N46" s="1837">
        <v>-14.138820171658267</v>
      </c>
      <c r="O46" s="1198">
        <v>0.7571410854773214</v>
      </c>
      <c r="P46" s="1198">
        <v>-15.564424217883326</v>
      </c>
      <c r="Q46" s="1198">
        <v>3.232085340987978</v>
      </c>
      <c r="R46" s="1198">
        <v>1.2527897667916013</v>
      </c>
      <c r="S46" s="1198">
        <v>-0.96756201689437316</v>
      </c>
      <c r="T46" s="1198">
        <v>-17.890362232240083</v>
      </c>
      <c r="U46" s="1838">
        <v>-61.034158154863881</v>
      </c>
      <c r="V46" s="1198">
        <v>11.700506771006957</v>
      </c>
      <c r="W46" s="1198">
        <v>8.6002371775611195</v>
      </c>
      <c r="X46" s="1198">
        <v>-7.2414278746154119</v>
      </c>
      <c r="Y46" s="1198">
        <v>22.319027932107275</v>
      </c>
      <c r="Z46" s="1198">
        <v>12.588017742064327</v>
      </c>
      <c r="AA46" s="1198">
        <v>9.2198848477870783</v>
      </c>
      <c r="AB46" s="1198">
        <v>7.9997074851391954</v>
      </c>
      <c r="AC46" s="1198">
        <v>29.925763534954296</v>
      </c>
    </row>
    <row r="47" spans="2:29" ht="12.75" x14ac:dyDescent="0.2">
      <c r="C47" s="2489"/>
      <c r="D47" s="624" t="s">
        <v>2563</v>
      </c>
      <c r="E47" s="1198">
        <v>-7.1993647892135222</v>
      </c>
      <c r="F47" s="1198">
        <v>-1.9114516606979814</v>
      </c>
      <c r="G47" s="1198">
        <v>28.025017966966381</v>
      </c>
      <c r="H47" s="1198">
        <v>-3.2920742701001897</v>
      </c>
      <c r="I47" s="1198">
        <v>38.644469597246015</v>
      </c>
      <c r="J47" s="1198">
        <v>-6.62303797219404</v>
      </c>
      <c r="K47" s="1198">
        <v>-0.40623846765815647</v>
      </c>
      <c r="L47" s="1198">
        <v>27.604123879436056</v>
      </c>
      <c r="M47" s="1198">
        <v>27.738411608453696</v>
      </c>
      <c r="N47" s="1837">
        <v>-4.2171104634516468</v>
      </c>
      <c r="O47" s="1198">
        <v>6.6966883079448838</v>
      </c>
      <c r="P47" s="1198">
        <v>0.36061446227027355</v>
      </c>
      <c r="Q47" s="1198">
        <v>10.029756812179212</v>
      </c>
      <c r="R47" s="1198">
        <v>5.517856815496951</v>
      </c>
      <c r="S47" s="1198">
        <v>0.92089940742960552</v>
      </c>
      <c r="T47" s="1198">
        <v>-10.378473125325236</v>
      </c>
      <c r="U47" s="1838">
        <v>1.0325590601345316</v>
      </c>
      <c r="V47" s="1198">
        <v>2.7493926940577564</v>
      </c>
      <c r="W47" s="1198">
        <v>9.7145975185779498</v>
      </c>
      <c r="X47" s="1198">
        <v>9.3282050684929363</v>
      </c>
      <c r="Y47" s="1198">
        <v>14.693411900521259</v>
      </c>
      <c r="Z47" s="1198">
        <v>5.2830989170330263</v>
      </c>
      <c r="AA47" s="1198">
        <v>4.1371298909985024</v>
      </c>
      <c r="AB47" s="1198">
        <v>2.716636496946327</v>
      </c>
      <c r="AC47" s="1198">
        <v>16.35499075132682</v>
      </c>
    </row>
    <row r="48" spans="2:29" ht="12.75" x14ac:dyDescent="0.2">
      <c r="C48" s="2502">
        <v>2019</v>
      </c>
      <c r="D48" s="1199" t="s">
        <v>2564</v>
      </c>
      <c r="E48" s="1200">
        <v>-5.5172380406809145</v>
      </c>
      <c r="F48" s="1200">
        <v>-14.3146787839257</v>
      </c>
      <c r="G48" s="1200">
        <v>35.068910937709049</v>
      </c>
      <c r="H48" s="1200">
        <v>9.599941819888361</v>
      </c>
      <c r="I48" s="1200">
        <v>42.481759512206168</v>
      </c>
      <c r="J48" s="1200">
        <v>-13.214190912435367</v>
      </c>
      <c r="K48" s="1200">
        <v>11.720186017713468</v>
      </c>
      <c r="L48" s="1200">
        <v>21.604157387299246</v>
      </c>
      <c r="M48" s="1200">
        <v>58.519616122926429</v>
      </c>
      <c r="N48" s="1839">
        <v>-1.1175178851940062</v>
      </c>
      <c r="O48" s="1200">
        <v>8.5670816480332075</v>
      </c>
      <c r="P48" s="1200">
        <v>2.238332890988556</v>
      </c>
      <c r="Q48" s="1200">
        <v>9.0615704366352112</v>
      </c>
      <c r="R48" s="1200">
        <v>5.5083619303666769</v>
      </c>
      <c r="S48" s="1200">
        <v>-9.6481601724129575</v>
      </c>
      <c r="T48" s="1200">
        <v>-4.850021461606171</v>
      </c>
      <c r="U48" s="1840">
        <v>-36.920229241381733</v>
      </c>
      <c r="V48" s="1200">
        <v>-77.522971782677814</v>
      </c>
      <c r="W48" s="1200">
        <v>3.3448833330726275</v>
      </c>
      <c r="X48" s="1200">
        <v>-37.735040719627122</v>
      </c>
      <c r="Y48" s="1200">
        <v>11.876985711600801</v>
      </c>
      <c r="Z48" s="1200">
        <v>-7.0765440756463498</v>
      </c>
      <c r="AA48" s="1200">
        <v>-18.560089114336197</v>
      </c>
      <c r="AB48" s="1200">
        <v>-22.839961579496638</v>
      </c>
      <c r="AC48" s="1200">
        <v>61.128201414276262</v>
      </c>
    </row>
    <row r="49" spans="3:29" ht="12.75" x14ac:dyDescent="0.2">
      <c r="C49" s="2502"/>
      <c r="D49" s="1199" t="s">
        <v>2565</v>
      </c>
      <c r="E49" s="1200">
        <v>-3.8944804171361875</v>
      </c>
      <c r="F49" s="1200">
        <v>19.661293640352241</v>
      </c>
      <c r="G49" s="1200">
        <v>17.608178509527772</v>
      </c>
      <c r="H49" s="1200">
        <v>1.7788250210133423</v>
      </c>
      <c r="I49" s="1200">
        <v>32.736335903455924</v>
      </c>
      <c r="J49" s="1200">
        <v>5.5855146293367079</v>
      </c>
      <c r="K49" s="1200">
        <v>8.5775044886373735</v>
      </c>
      <c r="L49" s="1200">
        <v>22.280593023819634</v>
      </c>
      <c r="M49" s="1200">
        <v>17.993128757958338</v>
      </c>
      <c r="N49" s="1839">
        <v>4.5206151114351849</v>
      </c>
      <c r="O49" s="1200">
        <v>9.7874955324708353</v>
      </c>
      <c r="P49" s="1200">
        <v>14.233985293052005</v>
      </c>
      <c r="Q49" s="1200">
        <v>9.4032000218058194</v>
      </c>
      <c r="R49" s="1200">
        <v>-2.0891018769585616</v>
      </c>
      <c r="S49" s="1200">
        <v>-15.527647784734247</v>
      </c>
      <c r="T49" s="1200">
        <v>-2.9340698834771732</v>
      </c>
      <c r="U49" s="1840">
        <v>43.938965419484724</v>
      </c>
      <c r="V49" s="1200">
        <v>-23.738489642412034</v>
      </c>
      <c r="W49" s="1200">
        <v>6.8592403998798641</v>
      </c>
      <c r="X49" s="1200">
        <v>-6.370574902307478</v>
      </c>
      <c r="Y49" s="1200">
        <v>15.561147784253986</v>
      </c>
      <c r="Z49" s="1200">
        <v>-6.4387963015505925</v>
      </c>
      <c r="AA49" s="1200">
        <v>-7.2457801375020834</v>
      </c>
      <c r="AB49" s="1200">
        <v>-12.302787838452382</v>
      </c>
      <c r="AC49" s="1200">
        <v>54.820648125225965</v>
      </c>
    </row>
    <row r="50" spans="3:29" ht="12.75" x14ac:dyDescent="0.2">
      <c r="C50" s="2502"/>
      <c r="D50" s="1199" t="s">
        <v>2562</v>
      </c>
      <c r="E50" s="1200">
        <v>-6.533040523495492</v>
      </c>
      <c r="F50" s="1200">
        <v>15.399244068081048</v>
      </c>
      <c r="G50" s="1200">
        <v>26.849739743365848</v>
      </c>
      <c r="H50" s="1200">
        <v>18.666230853284709</v>
      </c>
      <c r="I50" s="1200">
        <v>32.376634758030761</v>
      </c>
      <c r="J50" s="1200">
        <v>-12.911566066394856</v>
      </c>
      <c r="K50" s="1200">
        <v>-22.571446880290949</v>
      </c>
      <c r="L50" s="1200">
        <v>28.481896512822715</v>
      </c>
      <c r="M50" s="1200">
        <v>34.757507213004601</v>
      </c>
      <c r="N50" s="1839">
        <v>1.3316538157179589</v>
      </c>
      <c r="O50" s="1200">
        <v>3.9434413773056738</v>
      </c>
      <c r="P50" s="1200">
        <v>8.3600171833845582</v>
      </c>
      <c r="Q50" s="1200">
        <v>10.261510213564675</v>
      </c>
      <c r="R50" s="1200">
        <v>1.4205925878836843</v>
      </c>
      <c r="S50" s="1200">
        <v>-18.641023613019055</v>
      </c>
      <c r="T50" s="1200">
        <v>-11.429365469514114</v>
      </c>
      <c r="U50" s="1840">
        <v>43.79732216781742</v>
      </c>
      <c r="V50" s="1200">
        <v>-23.611136997495894</v>
      </c>
      <c r="W50" s="1200">
        <v>7.9497505267672466</v>
      </c>
      <c r="X50" s="1200">
        <v>3.2551428643859119</v>
      </c>
      <c r="Y50" s="1200">
        <v>15.777878684305696</v>
      </c>
      <c r="Z50" s="1200">
        <v>-0.51426443101072139</v>
      </c>
      <c r="AA50" s="1200">
        <v>7.5798947260596492</v>
      </c>
      <c r="AB50" s="1200">
        <v>-9.0419774974086593</v>
      </c>
      <c r="AC50" s="1200">
        <v>37.641892005409325</v>
      </c>
    </row>
    <row r="51" spans="3:29" ht="12.75" x14ac:dyDescent="0.2">
      <c r="C51" s="2503"/>
      <c r="D51" s="1841" t="s">
        <v>2563</v>
      </c>
      <c r="E51" s="1842"/>
      <c r="F51" s="1842"/>
      <c r="G51" s="1842"/>
      <c r="H51" s="1842"/>
      <c r="I51" s="1842"/>
      <c r="J51" s="1842"/>
      <c r="K51" s="1842"/>
      <c r="L51" s="1842"/>
      <c r="M51" s="1842"/>
      <c r="N51" s="1843"/>
      <c r="O51" s="1842"/>
      <c r="P51" s="1842"/>
      <c r="Q51" s="1842"/>
      <c r="R51" s="1842"/>
      <c r="S51" s="1842"/>
      <c r="T51" s="1842"/>
      <c r="U51" s="1844"/>
      <c r="V51" s="1842"/>
      <c r="W51" s="1842"/>
      <c r="X51" s="1842"/>
      <c r="Y51" s="1842"/>
      <c r="Z51" s="1842"/>
      <c r="AA51" s="1842"/>
      <c r="AB51" s="1842"/>
      <c r="AC51" s="1842"/>
    </row>
    <row r="52" spans="3:29" ht="15" x14ac:dyDescent="0.25">
      <c r="C52" s="300" t="s">
        <v>4451</v>
      </c>
      <c r="D52" s="902"/>
      <c r="E52" s="902"/>
      <c r="F52" s="902"/>
      <c r="G52" s="902"/>
      <c r="H52" s="902"/>
      <c r="I52" s="902"/>
      <c r="J52" s="902"/>
      <c r="K52" s="902"/>
      <c r="L52" s="902"/>
      <c r="M52" s="902"/>
      <c r="N52" s="903"/>
      <c r="P52" s="903"/>
      <c r="R52" s="903"/>
      <c r="S52" s="903"/>
      <c r="U52" s="903"/>
      <c r="W52" s="903"/>
      <c r="X52" s="903"/>
      <c r="Y52" s="903"/>
      <c r="Z52" s="903"/>
      <c r="AA52" s="903"/>
      <c r="AB52" s="903"/>
      <c r="AC52" s="903"/>
    </row>
    <row r="53" spans="3:29" ht="12.75" x14ac:dyDescent="0.2">
      <c r="C53" s="2496" t="s">
        <v>2567</v>
      </c>
      <c r="D53" s="2496"/>
      <c r="E53" s="2496"/>
      <c r="F53" s="2496"/>
      <c r="G53" s="2496"/>
      <c r="H53" s="2496"/>
      <c r="I53" s="2496"/>
      <c r="J53" s="2496"/>
      <c r="K53" s="2496"/>
      <c r="L53" s="2496"/>
      <c r="M53" s="2496"/>
      <c r="N53" s="903"/>
      <c r="P53" s="903"/>
      <c r="R53" s="903"/>
      <c r="S53" s="903"/>
      <c r="U53" s="903"/>
      <c r="W53" s="903"/>
      <c r="X53" s="903"/>
      <c r="Y53" s="903"/>
      <c r="Z53" s="903"/>
      <c r="AA53" s="903"/>
      <c r="AB53" s="903"/>
      <c r="AC53" s="903"/>
    </row>
    <row r="54" spans="3:29" ht="15" x14ac:dyDescent="0.25">
      <c r="C54" s="2501" t="s">
        <v>5962</v>
      </c>
      <c r="D54" s="2501"/>
      <c r="E54" s="2501"/>
      <c r="F54" s="2501"/>
      <c r="G54" s="2501"/>
      <c r="H54" s="2501"/>
      <c r="I54" s="2501"/>
      <c r="J54" s="2501"/>
      <c r="K54" s="902"/>
      <c r="L54" s="902"/>
      <c r="M54" s="902"/>
      <c r="N54" s="903"/>
      <c r="P54" s="903"/>
      <c r="R54" s="903"/>
      <c r="S54" s="903"/>
      <c r="U54" s="903"/>
      <c r="W54" s="903"/>
      <c r="X54" s="903"/>
      <c r="Y54" s="903"/>
      <c r="Z54" s="903"/>
      <c r="AA54" s="903"/>
      <c r="AB54" s="903"/>
      <c r="AC54" s="903"/>
    </row>
  </sheetData>
  <mergeCells count="38">
    <mergeCell ref="C9:AC9"/>
    <mergeCell ref="A5:B5"/>
    <mergeCell ref="C5:AA5"/>
    <mergeCell ref="C1:D1"/>
    <mergeCell ref="A3:B3"/>
    <mergeCell ref="C3:AA3"/>
    <mergeCell ref="A4:B4"/>
    <mergeCell ref="C4:AA4"/>
    <mergeCell ref="A6:B6"/>
    <mergeCell ref="C6:AA6"/>
    <mergeCell ref="C10:C13"/>
    <mergeCell ref="D10:D13"/>
    <mergeCell ref="E10:E13"/>
    <mergeCell ref="F10:AC10"/>
    <mergeCell ref="F11:M11"/>
    <mergeCell ref="N11:U11"/>
    <mergeCell ref="V11:AC11"/>
    <mergeCell ref="F12:G12"/>
    <mergeCell ref="H12:J12"/>
    <mergeCell ref="K12:M12"/>
    <mergeCell ref="N12:O12"/>
    <mergeCell ref="P12:R12"/>
    <mergeCell ref="S12:U12"/>
    <mergeCell ref="V12:W12"/>
    <mergeCell ref="X12:Z12"/>
    <mergeCell ref="AA12:AC12"/>
    <mergeCell ref="C14:C15"/>
    <mergeCell ref="C16:C19"/>
    <mergeCell ref="C20:C23"/>
    <mergeCell ref="C24:C27"/>
    <mergeCell ref="C28:C31"/>
    <mergeCell ref="C53:M53"/>
    <mergeCell ref="C54:J54"/>
    <mergeCell ref="C32:C35"/>
    <mergeCell ref="C36:C39"/>
    <mergeCell ref="C40:C43"/>
    <mergeCell ref="C44:C47"/>
    <mergeCell ref="C48:C51"/>
  </mergeCells>
  <conditionalFormatting sqref="B34:B37">
    <cfRule type="cellIs" dxfId="41" priority="86" operator="lessThan">
      <formula>-80</formula>
    </cfRule>
  </conditionalFormatting>
  <conditionalFormatting sqref="B34:B37">
    <cfRule type="cellIs" dxfId="40" priority="85" operator="lessThan">
      <formula>-100</formula>
    </cfRule>
  </conditionalFormatting>
  <conditionalFormatting sqref="E48:T51 V48:AB51 E14:J47">
    <cfRule type="cellIs" dxfId="39" priority="20" operator="lessThan">
      <formula>-80</formula>
    </cfRule>
  </conditionalFormatting>
  <conditionalFormatting sqref="E48:T51 V48:AB51 E14:J47">
    <cfRule type="cellIs" dxfId="38" priority="19" operator="lessThan">
      <formula>-100</formula>
    </cfRule>
  </conditionalFormatting>
  <conditionalFormatting sqref="E14:E19">
    <cfRule type="cellIs" dxfId="37" priority="18" operator="lessThan">
      <formula>-80</formula>
    </cfRule>
  </conditionalFormatting>
  <conditionalFormatting sqref="E14:E19">
    <cfRule type="cellIs" dxfId="36" priority="17" operator="lessThan">
      <formula>-100</formula>
    </cfRule>
  </conditionalFormatting>
  <conditionalFormatting sqref="E20:E39">
    <cfRule type="cellIs" dxfId="35" priority="16" operator="lessThan">
      <formula>-80</formula>
    </cfRule>
  </conditionalFormatting>
  <conditionalFormatting sqref="E20:E39">
    <cfRule type="cellIs" dxfId="34" priority="15" operator="lessThan">
      <formula>-100</formula>
    </cfRule>
  </conditionalFormatting>
  <conditionalFormatting sqref="E40:E43">
    <cfRule type="cellIs" dxfId="33" priority="14" operator="lessThan">
      <formula>-80</formula>
    </cfRule>
  </conditionalFormatting>
  <conditionalFormatting sqref="E40:E43">
    <cfRule type="cellIs" dxfId="32" priority="13" operator="lessThan">
      <formula>-100</formula>
    </cfRule>
  </conditionalFormatting>
  <conditionalFormatting sqref="E44">
    <cfRule type="cellIs" dxfId="31" priority="12" operator="lessThan">
      <formula>-80</formula>
    </cfRule>
  </conditionalFormatting>
  <conditionalFormatting sqref="E44">
    <cfRule type="cellIs" dxfId="30" priority="11" operator="lessThan">
      <formula>-100</formula>
    </cfRule>
  </conditionalFormatting>
  <conditionalFormatting sqref="E45:E47">
    <cfRule type="cellIs" dxfId="29" priority="10" operator="lessThan">
      <formula>-80</formula>
    </cfRule>
  </conditionalFormatting>
  <conditionalFormatting sqref="E45:E47">
    <cfRule type="cellIs" dxfId="28" priority="9" operator="lessThan">
      <formula>-100</formula>
    </cfRule>
  </conditionalFormatting>
  <conditionalFormatting sqref="E48:E51">
    <cfRule type="cellIs" dxfId="27" priority="8" operator="lessThan">
      <formula>-80</formula>
    </cfRule>
  </conditionalFormatting>
  <conditionalFormatting sqref="E48:E51">
    <cfRule type="cellIs" dxfId="26" priority="7" operator="lessThan">
      <formula>-100</formula>
    </cfRule>
  </conditionalFormatting>
  <conditionalFormatting sqref="AC48:AC51">
    <cfRule type="cellIs" dxfId="25" priority="6" operator="lessThan">
      <formula>-80</formula>
    </cfRule>
  </conditionalFormatting>
  <conditionalFormatting sqref="AC48:AC51">
    <cfRule type="cellIs" dxfId="24" priority="5" operator="lessThan">
      <formula>-100</formula>
    </cfRule>
  </conditionalFormatting>
  <conditionalFormatting sqref="N48:N51 AC48:AC51">
    <cfRule type="cellIs" dxfId="23" priority="4" operator="lessThan">
      <formula>-80</formula>
    </cfRule>
  </conditionalFormatting>
  <conditionalFormatting sqref="N48:N51 AC48:AC51">
    <cfRule type="cellIs" dxfId="22" priority="3" operator="lessThan">
      <formula>-100</formula>
    </cfRule>
  </conditionalFormatting>
  <conditionalFormatting sqref="U48:U50">
    <cfRule type="cellIs" dxfId="21" priority="2" operator="lessThan">
      <formula>-80</formula>
    </cfRule>
  </conditionalFormatting>
  <conditionalFormatting sqref="U48:U50">
    <cfRule type="cellIs" dxfId="20" priority="1" operator="lessThan">
      <formula>-100</formula>
    </cfRule>
  </conditionalFormatting>
  <hyperlinks>
    <hyperlink ref="A1" location="'ODS 8.'!A1" display="REGRESAR"/>
    <hyperlink ref="C1" location="'Metadato 8.5.1.a'!A1" display="VER METADATO"/>
  </hyperlinks>
  <pageMargins left="0.7" right="0.7" top="0.75" bottom="0.75" header="0.3" footer="0.3"/>
  <pageSetup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6">
    <tabColor theme="0" tint="-0.499984740745262"/>
  </sheetPr>
  <dimension ref="A1:J36"/>
  <sheetViews>
    <sheetView showGridLines="0" zoomScaleNormal="100" workbookViewId="0">
      <pane ySplit="1" topLeftCell="A2" activePane="bottomLeft" state="frozen"/>
      <selection activeCell="Y49" sqref="Y49"/>
      <selection pane="bottomLeft" activeCell="B1" sqref="B1"/>
    </sheetView>
  </sheetViews>
  <sheetFormatPr baseColWidth="10" defaultColWidth="11.42578125" defaultRowHeight="11.25" x14ac:dyDescent="0.25"/>
  <cols>
    <col min="1" max="1" width="6.7109375" style="45" customWidth="1"/>
    <col min="2" max="2" width="26.42578125" style="45" customWidth="1"/>
    <col min="3" max="3" width="24" style="45" customWidth="1"/>
    <col min="4" max="4" width="85.7109375" style="45" customWidth="1"/>
    <col min="5" max="5" width="11.7109375" style="45" customWidth="1"/>
    <col min="6" max="6" width="7.140625" style="190" customWidth="1"/>
    <col min="7" max="7" width="13.28515625" style="45" customWidth="1"/>
    <col min="8" max="9" width="11.7109375" style="45" customWidth="1"/>
    <col min="10" max="10" width="2" style="190" customWidth="1"/>
    <col min="11" max="13" width="11.7109375" style="45" customWidth="1"/>
    <col min="14"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30" x14ac:dyDescent="0.25">
      <c r="A4" s="48"/>
      <c r="B4" s="2082" t="s">
        <v>856</v>
      </c>
      <c r="C4" s="2082"/>
      <c r="D4" s="910" t="s">
        <v>41</v>
      </c>
    </row>
    <row r="5" spans="1:6" ht="48" customHeight="1" x14ac:dyDescent="0.25">
      <c r="B5" s="2082" t="s">
        <v>769</v>
      </c>
      <c r="C5" s="2082"/>
      <c r="D5" s="910" t="s">
        <v>222</v>
      </c>
    </row>
    <row r="6" spans="1:6" ht="15" x14ac:dyDescent="0.25">
      <c r="B6" s="2513" t="s">
        <v>770</v>
      </c>
      <c r="C6" s="2513"/>
      <c r="D6" s="911" t="s">
        <v>337</v>
      </c>
    </row>
    <row r="7" spans="1:6" ht="30" x14ac:dyDescent="0.25">
      <c r="B7" s="2514" t="s">
        <v>771</v>
      </c>
      <c r="C7" s="2515"/>
      <c r="D7" s="1845" t="s">
        <v>338</v>
      </c>
    </row>
    <row r="8" spans="1:6" ht="15" x14ac:dyDescent="0.25">
      <c r="B8" s="2516" t="s">
        <v>4617</v>
      </c>
      <c r="C8" s="2516"/>
      <c r="D8" s="1285" t="s">
        <v>4719</v>
      </c>
    </row>
    <row r="9" spans="1:6" ht="15" x14ac:dyDescent="0.25">
      <c r="B9" s="913"/>
      <c r="C9" s="913"/>
      <c r="D9" s="913"/>
    </row>
    <row r="10" spans="1:6" ht="23.25" customHeight="1" x14ac:dyDescent="0.25">
      <c r="B10" s="2081" t="s">
        <v>772</v>
      </c>
      <c r="C10" s="2081"/>
      <c r="D10" s="2081"/>
    </row>
    <row r="11" spans="1:6" ht="15" x14ac:dyDescent="0.25">
      <c r="B11" s="2093" t="s">
        <v>773</v>
      </c>
      <c r="C11" s="2094"/>
      <c r="D11" s="910" t="s">
        <v>841</v>
      </c>
    </row>
    <row r="12" spans="1:6" ht="30" x14ac:dyDescent="0.25">
      <c r="B12" s="2095" t="s">
        <v>775</v>
      </c>
      <c r="C12" s="2095"/>
      <c r="D12" s="914" t="s">
        <v>5957</v>
      </c>
    </row>
    <row r="13" spans="1:6" ht="15" x14ac:dyDescent="0.25">
      <c r="B13" s="2082" t="s">
        <v>776</v>
      </c>
      <c r="C13" s="2082"/>
      <c r="D13" s="915" t="s">
        <v>2476</v>
      </c>
    </row>
    <row r="14" spans="1:6" ht="15" x14ac:dyDescent="0.25">
      <c r="B14" s="2082" t="s">
        <v>777</v>
      </c>
      <c r="C14" s="2096"/>
      <c r="D14" s="915" t="s">
        <v>22</v>
      </c>
    </row>
    <row r="15" spans="1:6" ht="128.25" customHeight="1" x14ac:dyDescent="0.25">
      <c r="B15" s="2082" t="s">
        <v>778</v>
      </c>
      <c r="C15" s="2082"/>
      <c r="D15" s="910" t="s">
        <v>4536</v>
      </c>
    </row>
    <row r="16" spans="1:6" ht="73.5" customHeight="1" x14ac:dyDescent="0.25">
      <c r="B16" s="2082" t="s">
        <v>779</v>
      </c>
      <c r="C16" s="2082"/>
      <c r="D16" s="916"/>
    </row>
    <row r="17" spans="2:4" ht="15" x14ac:dyDescent="0.25">
      <c r="B17" s="2082" t="s">
        <v>780</v>
      </c>
      <c r="C17" s="2082"/>
      <c r="D17" s="919" t="s">
        <v>781</v>
      </c>
    </row>
    <row r="18" spans="2:4" ht="15" x14ac:dyDescent="0.25">
      <c r="B18" s="2083" t="s">
        <v>782</v>
      </c>
      <c r="C18" s="2083"/>
      <c r="D18" s="910"/>
    </row>
    <row r="19" spans="2:4" ht="30" x14ac:dyDescent="0.25">
      <c r="B19" s="2084" t="s">
        <v>783</v>
      </c>
      <c r="C19" s="2085"/>
      <c r="D19" s="917" t="s">
        <v>2568</v>
      </c>
    </row>
    <row r="20" spans="2:4" ht="15" x14ac:dyDescent="0.25">
      <c r="B20" s="2082" t="s">
        <v>784</v>
      </c>
      <c r="C20" s="2082"/>
      <c r="D20" s="910" t="s">
        <v>824</v>
      </c>
    </row>
    <row r="21" spans="2:4" ht="15" x14ac:dyDescent="0.25">
      <c r="B21" s="2086" t="s">
        <v>786</v>
      </c>
      <c r="C21" s="918" t="s">
        <v>787</v>
      </c>
      <c r="D21" s="916" t="s">
        <v>824</v>
      </c>
    </row>
    <row r="22" spans="2:4" ht="15" x14ac:dyDescent="0.25">
      <c r="B22" s="2087"/>
      <c r="C22" s="1816" t="s">
        <v>789</v>
      </c>
      <c r="D22" s="919" t="s">
        <v>2569</v>
      </c>
    </row>
    <row r="23" spans="2:4" ht="15" x14ac:dyDescent="0.25">
      <c r="B23" s="2088" t="s">
        <v>791</v>
      </c>
      <c r="C23" s="2088"/>
      <c r="D23" s="917" t="s">
        <v>5943</v>
      </c>
    </row>
    <row r="24" spans="2:4" ht="15" x14ac:dyDescent="0.25">
      <c r="B24" s="2088" t="s">
        <v>793</v>
      </c>
      <c r="C24" s="2088"/>
      <c r="D24" s="920" t="s">
        <v>2570</v>
      </c>
    </row>
    <row r="25" spans="2:4" ht="15" x14ac:dyDescent="0.25">
      <c r="B25" s="2082" t="s">
        <v>795</v>
      </c>
      <c r="C25" s="2082"/>
      <c r="D25" s="917" t="s">
        <v>5956</v>
      </c>
    </row>
    <row r="26" spans="2:4" ht="15" customHeight="1" x14ac:dyDescent="0.25">
      <c r="B26" s="2083" t="s">
        <v>797</v>
      </c>
      <c r="C26" s="2083"/>
      <c r="D26" s="920" t="s">
        <v>2731</v>
      </c>
    </row>
    <row r="27" spans="2:4" ht="15" x14ac:dyDescent="0.25">
      <c r="B27" s="2089" t="s">
        <v>799</v>
      </c>
      <c r="C27" s="2090"/>
      <c r="D27" s="917" t="s">
        <v>4452</v>
      </c>
    </row>
    <row r="28" spans="2:4" ht="300" x14ac:dyDescent="0.25">
      <c r="B28" s="1817" t="s">
        <v>800</v>
      </c>
      <c r="C28" s="1818"/>
      <c r="D28" s="917" t="s">
        <v>2571</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1678</v>
      </c>
    </row>
    <row r="33" spans="2:4" ht="15" x14ac:dyDescent="0.25">
      <c r="B33" s="2079" t="s">
        <v>805</v>
      </c>
      <c r="C33" s="2080"/>
      <c r="D33" s="920" t="s">
        <v>1054</v>
      </c>
    </row>
    <row r="34" spans="2:4" ht="15" x14ac:dyDescent="0.25">
      <c r="B34" s="2079" t="s">
        <v>807</v>
      </c>
      <c r="C34" s="2080"/>
      <c r="D34" s="920" t="s">
        <v>808</v>
      </c>
    </row>
    <row r="35" spans="2:4" ht="15" x14ac:dyDescent="0.25">
      <c r="B35" s="2079" t="s">
        <v>809</v>
      </c>
      <c r="C35" s="2080"/>
      <c r="D35" s="920" t="s">
        <v>1679</v>
      </c>
    </row>
    <row r="36" spans="2:4" ht="15" x14ac:dyDescent="0.25">
      <c r="B36" s="2079" t="s">
        <v>811</v>
      </c>
      <c r="C36" s="2080"/>
      <c r="D36" s="920" t="s">
        <v>1056</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5.1.a'!A1" display="REGRESAR"/>
    <hyperlink ref="D8" r:id="rId1"/>
  </hyperlinks>
  <pageMargins left="0.7" right="0.7" top="0.75" bottom="0.75" header="0.3" footer="0.3"/>
  <pageSetup orientation="portrait" r:id="rId2"/>
  <drawing r:id="rId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7"/>
  <dimension ref="A1:AC54"/>
  <sheetViews>
    <sheetView showGridLines="0" workbookViewId="0">
      <pane ySplit="1" topLeftCell="A2" activePane="bottomLeft" state="frozen"/>
      <selection activeCell="C47" sqref="C47:O47"/>
      <selection pane="bottomLeft" activeCell="C9" sqref="C9:AC9"/>
    </sheetView>
  </sheetViews>
  <sheetFormatPr baseColWidth="10" defaultColWidth="11.42578125" defaultRowHeight="11.25" x14ac:dyDescent="0.2"/>
  <cols>
    <col min="1" max="2" width="16.42578125" style="26" customWidth="1"/>
    <col min="3" max="3" width="8.5703125" style="26" customWidth="1"/>
    <col min="4" max="4" width="10.42578125" style="26" customWidth="1"/>
    <col min="5" max="5" width="9.7109375" style="26" customWidth="1"/>
    <col min="6" max="6" width="10.28515625" style="26" customWidth="1"/>
    <col min="7" max="7" width="7.85546875" style="26" customWidth="1"/>
    <col min="8" max="8" width="10.140625" style="84" customWidth="1"/>
    <col min="9" max="9" width="13.28515625" style="26" customWidth="1"/>
    <col min="10" max="11" width="11.7109375" style="26" customWidth="1"/>
    <col min="12" max="12" width="7.42578125" style="26" customWidth="1"/>
    <col min="13" max="15" width="11.7109375" style="26" customWidth="1"/>
    <col min="16" max="16384" width="11.42578125" style="26"/>
  </cols>
  <sheetData>
    <row r="1" spans="1:29" ht="15" x14ac:dyDescent="0.25">
      <c r="A1" s="25" t="s">
        <v>730</v>
      </c>
      <c r="C1" s="2077" t="s">
        <v>830</v>
      </c>
      <c r="D1" s="2077"/>
    </row>
    <row r="3" spans="1:29" ht="12.75" x14ac:dyDescent="0.2">
      <c r="A3" s="2483" t="s">
        <v>732</v>
      </c>
      <c r="B3" s="2483"/>
      <c r="C3" s="2483" t="s">
        <v>2507</v>
      </c>
      <c r="D3" s="2483"/>
      <c r="E3" s="2483"/>
      <c r="F3" s="2483"/>
      <c r="G3" s="2483"/>
      <c r="H3" s="2483"/>
      <c r="I3" s="2483"/>
      <c r="J3" s="2483"/>
      <c r="K3" s="2483"/>
      <c r="L3" s="2483"/>
      <c r="M3" s="2483"/>
      <c r="N3" s="2483"/>
      <c r="O3" s="2483"/>
      <c r="P3" s="2483"/>
      <c r="Q3" s="2483"/>
      <c r="R3" s="2483"/>
      <c r="S3" s="2483"/>
    </row>
    <row r="4" spans="1:29" ht="15.75" customHeight="1" x14ac:dyDescent="0.2">
      <c r="A4" s="2483" t="s">
        <v>733</v>
      </c>
      <c r="B4" s="2483"/>
      <c r="C4" s="2483" t="s">
        <v>2547</v>
      </c>
      <c r="D4" s="2483"/>
      <c r="E4" s="2483"/>
      <c r="F4" s="2483"/>
      <c r="G4" s="2483"/>
      <c r="H4" s="2483"/>
      <c r="I4" s="2483"/>
      <c r="J4" s="2483"/>
      <c r="K4" s="2483"/>
      <c r="L4" s="2483"/>
      <c r="M4" s="2483"/>
      <c r="N4" s="2483"/>
      <c r="O4" s="2483"/>
      <c r="P4" s="2483"/>
      <c r="Q4" s="2483"/>
      <c r="R4" s="2483"/>
      <c r="S4" s="2483"/>
    </row>
    <row r="5" spans="1:29" ht="12.75" x14ac:dyDescent="0.2">
      <c r="A5" s="2483" t="s">
        <v>735</v>
      </c>
      <c r="B5" s="2483"/>
      <c r="C5" s="2483" t="s">
        <v>2548</v>
      </c>
      <c r="D5" s="2483"/>
      <c r="E5" s="2483"/>
      <c r="F5" s="2483"/>
      <c r="G5" s="2483"/>
      <c r="H5" s="2483"/>
      <c r="I5" s="2483"/>
      <c r="J5" s="2483"/>
      <c r="K5" s="2483"/>
      <c r="L5" s="2483"/>
      <c r="M5" s="2483"/>
      <c r="N5" s="2483"/>
      <c r="O5" s="2483"/>
      <c r="P5" s="2483"/>
      <c r="Q5" s="2483"/>
      <c r="R5" s="2483"/>
      <c r="S5" s="2483"/>
    </row>
    <row r="6" spans="1:29" ht="12.75" x14ac:dyDescent="0.2">
      <c r="A6" s="2483" t="s">
        <v>815</v>
      </c>
      <c r="B6" s="2483"/>
      <c r="C6" s="2483" t="s">
        <v>2572</v>
      </c>
      <c r="D6" s="2483"/>
      <c r="E6" s="2483"/>
      <c r="F6" s="2483"/>
      <c r="G6" s="2483"/>
      <c r="H6" s="2483"/>
      <c r="I6" s="2483"/>
      <c r="J6" s="2483"/>
      <c r="K6" s="2483"/>
      <c r="L6" s="2483"/>
      <c r="M6" s="2483"/>
      <c r="N6" s="2483"/>
      <c r="O6" s="2483"/>
      <c r="P6" s="2483"/>
      <c r="Q6" s="2483"/>
      <c r="R6" s="2483"/>
      <c r="S6" s="2483"/>
    </row>
    <row r="9" spans="1:29" ht="12.75" x14ac:dyDescent="0.2">
      <c r="C9" s="2522" t="s">
        <v>5963</v>
      </c>
      <c r="D9" s="2522"/>
      <c r="E9" s="2522"/>
      <c r="F9" s="2522"/>
      <c r="G9" s="2522"/>
      <c r="H9" s="2522"/>
      <c r="I9" s="2522"/>
      <c r="J9" s="2522"/>
      <c r="K9" s="2522"/>
      <c r="L9" s="2522"/>
      <c r="M9" s="2522"/>
      <c r="N9" s="2522"/>
      <c r="O9" s="2522"/>
      <c r="P9" s="2522"/>
      <c r="Q9" s="2522"/>
      <c r="R9" s="2522"/>
      <c r="S9" s="2522"/>
      <c r="T9" s="2522"/>
      <c r="U9" s="2522"/>
      <c r="V9" s="2522"/>
      <c r="W9" s="2522"/>
      <c r="X9" s="2522"/>
      <c r="Y9" s="2522"/>
      <c r="Z9" s="2522"/>
      <c r="AA9" s="2522"/>
      <c r="AB9" s="2522"/>
      <c r="AC9" s="2522"/>
    </row>
    <row r="10" spans="1:29" ht="12.75" customHeight="1" x14ac:dyDescent="0.2">
      <c r="C10" s="2302" t="s">
        <v>739</v>
      </c>
      <c r="D10" s="2302" t="s">
        <v>2550</v>
      </c>
      <c r="E10" s="2504" t="s">
        <v>2573</v>
      </c>
      <c r="F10" s="2519" t="s">
        <v>5958</v>
      </c>
      <c r="G10" s="2519"/>
      <c r="H10" s="2519"/>
      <c r="I10" s="2519"/>
      <c r="J10" s="2519"/>
      <c r="K10" s="2519"/>
      <c r="L10" s="2519"/>
      <c r="M10" s="2519"/>
      <c r="N10" s="2519"/>
      <c r="O10" s="2519"/>
      <c r="P10" s="2519"/>
      <c r="Q10" s="2519"/>
      <c r="R10" s="2519"/>
      <c r="S10" s="2519"/>
      <c r="T10" s="2519"/>
      <c r="U10" s="2519"/>
      <c r="V10" s="2519"/>
      <c r="W10" s="2519"/>
      <c r="X10" s="2519"/>
      <c r="Y10" s="2519"/>
      <c r="Z10" s="2519"/>
      <c r="AA10" s="2519"/>
      <c r="AB10" s="2519"/>
      <c r="AC10" s="2519"/>
    </row>
    <row r="11" spans="1:29" ht="12.75" x14ac:dyDescent="0.2">
      <c r="C11" s="2302"/>
      <c r="D11" s="2302"/>
      <c r="E11" s="2504"/>
      <c r="F11" s="2509" t="s">
        <v>5959</v>
      </c>
      <c r="G11" s="2509"/>
      <c r="H11" s="2509"/>
      <c r="I11" s="2509"/>
      <c r="J11" s="2509"/>
      <c r="K11" s="2509"/>
      <c r="L11" s="2509"/>
      <c r="M11" s="2509"/>
      <c r="N11" s="2510" t="s">
        <v>5960</v>
      </c>
      <c r="O11" s="2509"/>
      <c r="P11" s="2509"/>
      <c r="Q11" s="2509"/>
      <c r="R11" s="2509"/>
      <c r="S11" s="2509"/>
      <c r="T11" s="2509"/>
      <c r="U11" s="2521"/>
      <c r="V11" s="2510" t="s">
        <v>5961</v>
      </c>
      <c r="W11" s="2509"/>
      <c r="X11" s="2509"/>
      <c r="Y11" s="2509"/>
      <c r="Z11" s="2509"/>
      <c r="AA11" s="2509"/>
      <c r="AB11" s="2509"/>
      <c r="AC11" s="2509"/>
    </row>
    <row r="12" spans="1:29" ht="12.75" x14ac:dyDescent="0.2">
      <c r="C12" s="2302"/>
      <c r="D12" s="2302"/>
      <c r="E12" s="2504"/>
      <c r="F12" s="2509" t="s">
        <v>2552</v>
      </c>
      <c r="G12" s="2509"/>
      <c r="H12" s="2509" t="s">
        <v>2553</v>
      </c>
      <c r="I12" s="2509"/>
      <c r="J12" s="2509"/>
      <c r="K12" s="2519" t="s">
        <v>1489</v>
      </c>
      <c r="L12" s="2519"/>
      <c r="M12" s="2519"/>
      <c r="N12" s="2510" t="s">
        <v>2552</v>
      </c>
      <c r="O12" s="2509"/>
      <c r="P12" s="2509" t="s">
        <v>2553</v>
      </c>
      <c r="Q12" s="2509"/>
      <c r="R12" s="2509"/>
      <c r="S12" s="2519" t="s">
        <v>1489</v>
      </c>
      <c r="T12" s="2519"/>
      <c r="U12" s="2520"/>
      <c r="V12" s="2510" t="s">
        <v>2552</v>
      </c>
      <c r="W12" s="2509"/>
      <c r="X12" s="2509" t="s">
        <v>2553</v>
      </c>
      <c r="Y12" s="2509"/>
      <c r="Z12" s="2509"/>
      <c r="AA12" s="2509" t="s">
        <v>1489</v>
      </c>
      <c r="AB12" s="2509"/>
      <c r="AC12" s="2509"/>
    </row>
    <row r="13" spans="1:29" ht="27.75" x14ac:dyDescent="0.2">
      <c r="C13" s="2205"/>
      <c r="D13" s="2205"/>
      <c r="E13" s="2505"/>
      <c r="F13" s="1827" t="s">
        <v>2554</v>
      </c>
      <c r="G13" s="1827" t="s">
        <v>2555</v>
      </c>
      <c r="H13" s="1827" t="s">
        <v>2556</v>
      </c>
      <c r="I13" s="1827" t="s">
        <v>2557</v>
      </c>
      <c r="J13" s="1827" t="s">
        <v>2558</v>
      </c>
      <c r="K13" s="1827" t="s">
        <v>4534</v>
      </c>
      <c r="L13" s="1827" t="s">
        <v>4535</v>
      </c>
      <c r="M13" s="1820" t="s">
        <v>2561</v>
      </c>
      <c r="N13" s="1833" t="s">
        <v>2554</v>
      </c>
      <c r="O13" s="1827" t="s">
        <v>2555</v>
      </c>
      <c r="P13" s="1827" t="s">
        <v>2556</v>
      </c>
      <c r="Q13" s="1827" t="s">
        <v>2557</v>
      </c>
      <c r="R13" s="1827" t="s">
        <v>2558</v>
      </c>
      <c r="S13" s="1827" t="s">
        <v>4534</v>
      </c>
      <c r="T13" s="1827" t="s">
        <v>4535</v>
      </c>
      <c r="U13" s="1834" t="s">
        <v>2561</v>
      </c>
      <c r="V13" s="1827" t="s">
        <v>2554</v>
      </c>
      <c r="W13" s="1827" t="s">
        <v>2555</v>
      </c>
      <c r="X13" s="1827" t="s">
        <v>2556</v>
      </c>
      <c r="Y13" s="1827" t="s">
        <v>2557</v>
      </c>
      <c r="Z13" s="1827" t="s">
        <v>2558</v>
      </c>
      <c r="AA13" s="1827" t="s">
        <v>4534</v>
      </c>
      <c r="AB13" s="1827" t="s">
        <v>4535</v>
      </c>
      <c r="AC13" s="1820" t="s">
        <v>2561</v>
      </c>
    </row>
    <row r="14" spans="1:29" ht="12.75" x14ac:dyDescent="0.2">
      <c r="C14" s="2489">
        <v>2010</v>
      </c>
      <c r="D14" s="624" t="s">
        <v>2562</v>
      </c>
      <c r="E14" s="1197">
        <v>114.15701591364198</v>
      </c>
      <c r="F14" s="1197">
        <v>138.53747053206504</v>
      </c>
      <c r="G14" s="1197">
        <v>84.240891876152062</v>
      </c>
      <c r="H14" s="1197">
        <v>86.253328852265355</v>
      </c>
      <c r="I14" s="1197">
        <v>88.621344982708223</v>
      </c>
      <c r="J14" s="1197">
        <v>94.529431722214156</v>
      </c>
      <c r="K14" s="1197">
        <v>85.968432811175319</v>
      </c>
      <c r="L14" s="1197">
        <v>100.12205370471894</v>
      </c>
      <c r="M14" s="1197">
        <v>93.343722863370033</v>
      </c>
      <c r="N14" s="1835">
        <v>105.47273965801216</v>
      </c>
      <c r="O14" s="1197">
        <v>94.509083863030213</v>
      </c>
      <c r="P14" s="1197">
        <v>93.470971075694337</v>
      </c>
      <c r="Q14" s="1197">
        <v>92.470465418532385</v>
      </c>
      <c r="R14" s="1197">
        <v>110.31755219664426</v>
      </c>
      <c r="S14" s="1197">
        <v>94.565590012563845</v>
      </c>
      <c r="T14" s="1197">
        <v>109.29758984682894</v>
      </c>
      <c r="U14" s="1836">
        <v>96.546919365837425</v>
      </c>
      <c r="V14" s="1197">
        <v>116.26336965818192</v>
      </c>
      <c r="W14" s="1197">
        <v>94.431179425449315</v>
      </c>
      <c r="X14" s="1197">
        <v>81.120762761717685</v>
      </c>
      <c r="Y14" s="1197">
        <v>110.62219622177008</v>
      </c>
      <c r="Z14" s="1197">
        <v>99.917580341258017</v>
      </c>
      <c r="AA14" s="1197">
        <v>92.293327687031336</v>
      </c>
      <c r="AB14" s="1197">
        <v>99.445507855147795</v>
      </c>
      <c r="AC14" s="1197">
        <v>138.59605824898966</v>
      </c>
    </row>
    <row r="15" spans="1:29" ht="12.75" x14ac:dyDescent="0.2">
      <c r="C15" s="2489"/>
      <c r="D15" s="624" t="s">
        <v>2563</v>
      </c>
      <c r="E15" s="1198">
        <v>120.73004533782441</v>
      </c>
      <c r="F15" s="1198">
        <v>124.36021430529196</v>
      </c>
      <c r="G15" s="1198">
        <v>121.30252794340701</v>
      </c>
      <c r="H15" s="1198">
        <v>110.8426035233324</v>
      </c>
      <c r="I15" s="1198">
        <v>119.93992015034505</v>
      </c>
      <c r="J15" s="1198">
        <v>109.01774050202151</v>
      </c>
      <c r="K15" s="1198">
        <v>214.45124724735908</v>
      </c>
      <c r="L15" s="1198">
        <v>120.15012149173738</v>
      </c>
      <c r="M15" s="1198">
        <v>97.483722025207626</v>
      </c>
      <c r="N15" s="1837">
        <v>97.401981019128939</v>
      </c>
      <c r="O15" s="1198">
        <v>99.238346022226551</v>
      </c>
      <c r="P15" s="1198">
        <v>99.799621170527544</v>
      </c>
      <c r="Q15" s="1198">
        <v>88.967347918579847</v>
      </c>
      <c r="R15" s="1198">
        <v>107.79886215287814</v>
      </c>
      <c r="S15" s="1198">
        <v>104.43323627312265</v>
      </c>
      <c r="T15" s="1198">
        <v>107.50987003003578</v>
      </c>
      <c r="U15" s="1838">
        <v>57.324166070880189</v>
      </c>
      <c r="V15" s="1198">
        <v>125.88564766705792</v>
      </c>
      <c r="W15" s="1198">
        <v>97.712727440472975</v>
      </c>
      <c r="X15" s="1198">
        <v>111.00958799229174</v>
      </c>
      <c r="Y15" s="1198">
        <v>79.068655432944652</v>
      </c>
      <c r="Z15" s="1198">
        <v>103.55830904695212</v>
      </c>
      <c r="AA15" s="1198">
        <v>95.81641618452376</v>
      </c>
      <c r="AB15" s="1198">
        <v>106.76264083904718</v>
      </c>
      <c r="AC15" s="1198">
        <v>23.695635238103414</v>
      </c>
    </row>
    <row r="16" spans="1:29" ht="12.75" x14ac:dyDescent="0.2">
      <c r="C16" s="2502">
        <v>2011</v>
      </c>
      <c r="D16" s="1199" t="s">
        <v>2564</v>
      </c>
      <c r="E16" s="1200">
        <v>116.46192302808677</v>
      </c>
      <c r="F16" s="1200">
        <v>113.09195598787494</v>
      </c>
      <c r="G16" s="1200">
        <v>81.504176119374051</v>
      </c>
      <c r="H16" s="1200">
        <v>85.241331317207909</v>
      </c>
      <c r="I16" s="1200">
        <v>112.82805043921857</v>
      </c>
      <c r="J16" s="1200">
        <v>111.70576137510038</v>
      </c>
      <c r="K16" s="1200">
        <v>96.465488602463282</v>
      </c>
      <c r="L16" s="1200">
        <v>108.00605646614672</v>
      </c>
      <c r="M16" s="1200">
        <v>58.152764655311742</v>
      </c>
      <c r="N16" s="1839">
        <v>105.74125086588937</v>
      </c>
      <c r="O16" s="1200">
        <v>105.97341874609396</v>
      </c>
      <c r="P16" s="1200">
        <v>98.772032475931965</v>
      </c>
      <c r="Q16" s="1200">
        <v>116.46841043793378</v>
      </c>
      <c r="R16" s="1200">
        <v>98.307467466017542</v>
      </c>
      <c r="S16" s="1200">
        <v>108.85043999657861</v>
      </c>
      <c r="T16" s="1200">
        <v>113.25956956295495</v>
      </c>
      <c r="U16" s="1840">
        <v>114.95099286764503</v>
      </c>
      <c r="V16" s="1200">
        <v>74.730802465484331</v>
      </c>
      <c r="W16" s="1200">
        <v>91.810872540554982</v>
      </c>
      <c r="X16" s="1200">
        <v>73.883823627449672</v>
      </c>
      <c r="Y16" s="1200">
        <v>78.981106380086061</v>
      </c>
      <c r="Z16" s="1200">
        <v>94.725504544427451</v>
      </c>
      <c r="AA16" s="1200">
        <v>110.78167091130493</v>
      </c>
      <c r="AB16" s="1200">
        <v>88.692783923215828</v>
      </c>
      <c r="AC16" s="1200">
        <v>40.176148356389739</v>
      </c>
    </row>
    <row r="17" spans="3:29" ht="12.75" x14ac:dyDescent="0.2">
      <c r="C17" s="2502"/>
      <c r="D17" s="1199" t="s">
        <v>2565</v>
      </c>
      <c r="E17" s="1200">
        <v>111.07587676266095</v>
      </c>
      <c r="F17" s="1200">
        <v>97.211885781054534</v>
      </c>
      <c r="G17" s="1200">
        <v>83.72213388776818</v>
      </c>
      <c r="H17" s="1200">
        <v>66.627069797043717</v>
      </c>
      <c r="I17" s="1200">
        <v>101.65336448428364</v>
      </c>
      <c r="J17" s="1200">
        <v>107.74591888192772</v>
      </c>
      <c r="K17" s="1200">
        <v>117.48185256658343</v>
      </c>
      <c r="L17" s="1200">
        <v>79.088648561836834</v>
      </c>
      <c r="M17" s="1200">
        <v>154.23253726538013</v>
      </c>
      <c r="N17" s="1839">
        <v>105.49097926409507</v>
      </c>
      <c r="O17" s="1200">
        <v>84.527279240682361</v>
      </c>
      <c r="P17" s="1200">
        <v>90.517829127447314</v>
      </c>
      <c r="Q17" s="1200">
        <v>88.560737789047181</v>
      </c>
      <c r="R17" s="1200">
        <v>103.13165453838752</v>
      </c>
      <c r="S17" s="1200">
        <v>121.944037421468</v>
      </c>
      <c r="T17" s="1200">
        <v>100.4495824157716</v>
      </c>
      <c r="U17" s="1840">
        <v>74.440530952276646</v>
      </c>
      <c r="V17" s="1200">
        <v>116.17043817834391</v>
      </c>
      <c r="W17" s="1200">
        <v>106.68193223362799</v>
      </c>
      <c r="X17" s="1200">
        <v>126.13905365730768</v>
      </c>
      <c r="Y17" s="1200">
        <v>75.477192823958461</v>
      </c>
      <c r="Z17" s="1200">
        <v>86.809182341489262</v>
      </c>
      <c r="AA17" s="1200">
        <v>97.475861902441181</v>
      </c>
      <c r="AB17" s="1200">
        <v>119.46018045630831</v>
      </c>
      <c r="AC17" s="1200">
        <v>152.7133723560525</v>
      </c>
    </row>
    <row r="18" spans="3:29" ht="12.75" x14ac:dyDescent="0.2">
      <c r="C18" s="2502"/>
      <c r="D18" s="1199" t="s">
        <v>2562</v>
      </c>
      <c r="E18" s="1200">
        <v>103.74191849772623</v>
      </c>
      <c r="F18" s="1200">
        <v>94.643620090005683</v>
      </c>
      <c r="G18" s="1200">
        <v>51.300900983116925</v>
      </c>
      <c r="H18" s="1200">
        <v>44.192799996965412</v>
      </c>
      <c r="I18" s="1200">
        <v>69.533019339327723</v>
      </c>
      <c r="J18" s="1200">
        <v>101.52692320088576</v>
      </c>
      <c r="K18" s="1200">
        <v>108.17667481697582</v>
      </c>
      <c r="L18" s="1200">
        <v>49.575096424020714</v>
      </c>
      <c r="M18" s="1200">
        <v>103.63491659091216</v>
      </c>
      <c r="N18" s="1839">
        <v>109.68053819901886</v>
      </c>
      <c r="O18" s="1200">
        <v>87.698454764060699</v>
      </c>
      <c r="P18" s="1200">
        <v>103.36060413667268</v>
      </c>
      <c r="Q18" s="1200">
        <v>85.561793623501771</v>
      </c>
      <c r="R18" s="1200">
        <v>97.465831456187885</v>
      </c>
      <c r="S18" s="1200">
        <v>115.70736936646082</v>
      </c>
      <c r="T18" s="1200">
        <v>101.79269578678162</v>
      </c>
      <c r="U18" s="1840">
        <v>158.45703329781534</v>
      </c>
      <c r="V18" s="1200">
        <v>138.01597306976501</v>
      </c>
      <c r="W18" s="1200">
        <v>83.916995542312605</v>
      </c>
      <c r="X18" s="1200">
        <v>106.4965960841435</v>
      </c>
      <c r="Y18" s="1200">
        <v>78.993888075646964</v>
      </c>
      <c r="Z18" s="1200">
        <v>95.919439522320431</v>
      </c>
      <c r="AA18" s="1200">
        <v>100.73850712285849</v>
      </c>
      <c r="AB18" s="1200">
        <v>102.64128717700689</v>
      </c>
      <c r="AC18" s="1200">
        <v>59.589173147911758</v>
      </c>
    </row>
    <row r="19" spans="3:29" ht="12.75" x14ac:dyDescent="0.2">
      <c r="C19" s="2502"/>
      <c r="D19" s="1199" t="s">
        <v>2563</v>
      </c>
      <c r="E19" s="1200">
        <v>104.54281968983095</v>
      </c>
      <c r="F19" s="1200">
        <v>83.396522442735062</v>
      </c>
      <c r="G19" s="1200">
        <v>118.21630331209899</v>
      </c>
      <c r="H19" s="1200">
        <v>93.616435294392531</v>
      </c>
      <c r="I19" s="1200">
        <v>109.14582479724619</v>
      </c>
      <c r="J19" s="1200">
        <v>119.83397196980819</v>
      </c>
      <c r="K19" s="1200">
        <v>132.59309529125599</v>
      </c>
      <c r="L19" s="1200">
        <v>118.07241915048287</v>
      </c>
      <c r="M19" s="1200">
        <v>54.427643897871135</v>
      </c>
      <c r="N19" s="1839">
        <v>88.298957316923634</v>
      </c>
      <c r="O19" s="1200">
        <v>87.614037968228388</v>
      </c>
      <c r="P19" s="1200">
        <v>85.79240970276193</v>
      </c>
      <c r="Q19" s="1200">
        <v>87.637486064325515</v>
      </c>
      <c r="R19" s="1200">
        <v>102.59398526672297</v>
      </c>
      <c r="S19" s="1200">
        <v>115.19030569357614</v>
      </c>
      <c r="T19" s="1200">
        <v>93.273527174454713</v>
      </c>
      <c r="U19" s="1840">
        <v>71.439937379310109</v>
      </c>
      <c r="V19" s="1200">
        <v>100.84405516210424</v>
      </c>
      <c r="W19" s="1200">
        <v>106.59996423728147</v>
      </c>
      <c r="X19" s="1200">
        <v>95.387158221348699</v>
      </c>
      <c r="Y19" s="1200">
        <v>91.185327780734667</v>
      </c>
      <c r="Z19" s="1200">
        <v>97.728307450889716</v>
      </c>
      <c r="AA19" s="1200">
        <v>118.43400274708458</v>
      </c>
      <c r="AB19" s="1200">
        <v>112.51863412635967</v>
      </c>
      <c r="AC19" s="1200">
        <v>44.222325235651013</v>
      </c>
    </row>
    <row r="20" spans="3:29" ht="12.75" x14ac:dyDescent="0.2">
      <c r="C20" s="2489">
        <v>2012</v>
      </c>
      <c r="D20" s="624" t="s">
        <v>2564</v>
      </c>
      <c r="E20" s="1198">
        <v>87.806266393404158</v>
      </c>
      <c r="F20" s="1198">
        <v>63.389531451074511</v>
      </c>
      <c r="G20" s="1198">
        <v>25.129263841683862</v>
      </c>
      <c r="H20" s="1198">
        <v>16.794608033825547</v>
      </c>
      <c r="I20" s="1198">
        <v>81.554565427397904</v>
      </c>
      <c r="J20" s="1198">
        <v>115.49732896559036</v>
      </c>
      <c r="K20" s="1198">
        <v>115.65370036397194</v>
      </c>
      <c r="L20" s="1198">
        <v>23.145810224572777</v>
      </c>
      <c r="M20" s="1198">
        <v>129.49500018687573</v>
      </c>
      <c r="N20" s="1837">
        <v>90.123293037092694</v>
      </c>
      <c r="O20" s="1198">
        <v>91.932791323047169</v>
      </c>
      <c r="P20" s="1198">
        <v>89.97023317793672</v>
      </c>
      <c r="Q20" s="1198">
        <v>88.953346580407256</v>
      </c>
      <c r="R20" s="1198">
        <v>103.8625827881577</v>
      </c>
      <c r="S20" s="1198">
        <v>103.02817870294649</v>
      </c>
      <c r="T20" s="1198">
        <v>99.978345530958308</v>
      </c>
      <c r="U20" s="1838">
        <v>61.401944230432235</v>
      </c>
      <c r="V20" s="1198">
        <v>106.81251222658592</v>
      </c>
      <c r="W20" s="1198">
        <v>90.244361312866658</v>
      </c>
      <c r="X20" s="1198">
        <v>94.478511449295397</v>
      </c>
      <c r="Y20" s="1198">
        <v>89.16301411573464</v>
      </c>
      <c r="Z20" s="1198">
        <v>98.55155516738634</v>
      </c>
      <c r="AA20" s="1198">
        <v>93.518944003734859</v>
      </c>
      <c r="AB20" s="1198">
        <v>101.87340631377167</v>
      </c>
      <c r="AC20" s="1198">
        <v>77.679351788347944</v>
      </c>
    </row>
    <row r="21" spans="3:29" ht="12.75" x14ac:dyDescent="0.2">
      <c r="C21" s="2489"/>
      <c r="D21" s="624" t="s">
        <v>2565</v>
      </c>
      <c r="E21" s="1198">
        <v>107.79322767422089</v>
      </c>
      <c r="F21" s="1198">
        <v>87.157844736131835</v>
      </c>
      <c r="G21" s="1198">
        <v>101.59368070604044</v>
      </c>
      <c r="H21" s="1198">
        <v>117.55771048366543</v>
      </c>
      <c r="I21" s="1198">
        <v>74.411796134590645</v>
      </c>
      <c r="J21" s="1198">
        <v>116.07624100152907</v>
      </c>
      <c r="K21" s="1198">
        <v>172.30141125327913</v>
      </c>
      <c r="L21" s="1198">
        <v>90.297197964069923</v>
      </c>
      <c r="M21" s="1198">
        <v>97.216384560019023</v>
      </c>
      <c r="N21" s="1837">
        <v>94.333955110007011</v>
      </c>
      <c r="O21" s="1198">
        <v>99.431187846443393</v>
      </c>
      <c r="P21" s="1198">
        <v>94.188566583149736</v>
      </c>
      <c r="Q21" s="1198">
        <v>97.978330289649833</v>
      </c>
      <c r="R21" s="1198">
        <v>104.28340498746887</v>
      </c>
      <c r="S21" s="1198">
        <v>121.85190686761406</v>
      </c>
      <c r="T21" s="1198">
        <v>106.15989670812829</v>
      </c>
      <c r="U21" s="1838">
        <v>48.285944809768218</v>
      </c>
      <c r="V21" s="1198">
        <v>90.200470205270761</v>
      </c>
      <c r="W21" s="1198">
        <v>82.296797834667643</v>
      </c>
      <c r="X21" s="1198">
        <v>96.228195218794241</v>
      </c>
      <c r="Y21" s="1198">
        <v>77.486170131910825</v>
      </c>
      <c r="Z21" s="1198">
        <v>80.696866997700795</v>
      </c>
      <c r="AA21" s="1198">
        <v>93.750920985574226</v>
      </c>
      <c r="AB21" s="1198">
        <v>81.345350919124044</v>
      </c>
      <c r="AC21" s="1198">
        <v>77.036991469456439</v>
      </c>
    </row>
    <row r="22" spans="3:29" ht="12.75" x14ac:dyDescent="0.2">
      <c r="C22" s="2489"/>
      <c r="D22" s="624" t="s">
        <v>2562</v>
      </c>
      <c r="E22" s="1198">
        <v>105.4614082650217</v>
      </c>
      <c r="F22" s="1198">
        <v>90.030444600715498</v>
      </c>
      <c r="G22" s="1198">
        <v>96.049432520076579</v>
      </c>
      <c r="H22" s="1198">
        <v>92.480823786796194</v>
      </c>
      <c r="I22" s="1198">
        <v>80.699650996223255</v>
      </c>
      <c r="J22" s="1198">
        <v>119.76043869818827</v>
      </c>
      <c r="K22" s="1198">
        <v>131.41480145649939</v>
      </c>
      <c r="L22" s="1198">
        <v>90.496811699762205</v>
      </c>
      <c r="M22" s="1198">
        <v>71.731112842256508</v>
      </c>
      <c r="N22" s="1837">
        <v>96.1188015827166</v>
      </c>
      <c r="O22" s="1198">
        <v>92.445296666073602</v>
      </c>
      <c r="P22" s="1198">
        <v>91.304483318325936</v>
      </c>
      <c r="Q22" s="1198">
        <v>94.524119109020859</v>
      </c>
      <c r="R22" s="1198">
        <v>107.52946877953005</v>
      </c>
      <c r="S22" s="1198">
        <v>118.19087251751886</v>
      </c>
      <c r="T22" s="1198">
        <v>105.82271639652254</v>
      </c>
      <c r="U22" s="1838">
        <v>42.195594470970278</v>
      </c>
      <c r="V22" s="1198">
        <v>76.362325219986545</v>
      </c>
      <c r="W22" s="1198">
        <v>83.138441212724217</v>
      </c>
      <c r="X22" s="1198">
        <v>83.962646236532976</v>
      </c>
      <c r="Y22" s="1198">
        <v>75.732772179844389</v>
      </c>
      <c r="Z22" s="1198">
        <v>100.39013754662921</v>
      </c>
      <c r="AA22" s="1198">
        <v>99.551435776031553</v>
      </c>
      <c r="AB22" s="1198">
        <v>80.324420292453226</v>
      </c>
      <c r="AC22" s="1198">
        <v>38.335853653480747</v>
      </c>
    </row>
    <row r="23" spans="3:29" ht="12.75" x14ac:dyDescent="0.2">
      <c r="C23" s="2489"/>
      <c r="D23" s="624" t="s">
        <v>2563</v>
      </c>
      <c r="E23" s="1198">
        <v>109.15901969087376</v>
      </c>
      <c r="F23" s="1198">
        <v>103.68969826990661</v>
      </c>
      <c r="G23" s="1198">
        <v>94.964355258434054</v>
      </c>
      <c r="H23" s="1198">
        <v>109.79092346662942</v>
      </c>
      <c r="I23" s="1198">
        <v>74.040047390131519</v>
      </c>
      <c r="J23" s="1198">
        <v>130.08573573726176</v>
      </c>
      <c r="K23" s="1198">
        <v>87.561732847132959</v>
      </c>
      <c r="L23" s="1198">
        <v>98.740847910066137</v>
      </c>
      <c r="M23" s="1198">
        <v>63.926462093976667</v>
      </c>
      <c r="N23" s="1837">
        <v>93.809266513534723</v>
      </c>
      <c r="O23" s="1198">
        <v>97.432574739682764</v>
      </c>
      <c r="P23" s="1198">
        <v>95.629215398861618</v>
      </c>
      <c r="Q23" s="1198">
        <v>93.806580811227633</v>
      </c>
      <c r="R23" s="1198">
        <v>98.175479428467554</v>
      </c>
      <c r="S23" s="1198">
        <v>116.60473577969803</v>
      </c>
      <c r="T23" s="1198">
        <v>108.56315479425365</v>
      </c>
      <c r="U23" s="1838">
        <v>62.63436000708279</v>
      </c>
      <c r="V23" s="1198">
        <v>121.77905945305881</v>
      </c>
      <c r="W23" s="1198">
        <v>84.968292794880057</v>
      </c>
      <c r="X23" s="1198">
        <v>94.568959588963139</v>
      </c>
      <c r="Y23" s="1198">
        <v>77.895899960764993</v>
      </c>
      <c r="Z23" s="1198">
        <v>106.02552368973947</v>
      </c>
      <c r="AA23" s="1198">
        <v>96.156448258374255</v>
      </c>
      <c r="AB23" s="1198">
        <v>86.81053027801623</v>
      </c>
      <c r="AC23" s="1198">
        <v>79.18784069262604</v>
      </c>
    </row>
    <row r="24" spans="3:29" ht="12.75" x14ac:dyDescent="0.2">
      <c r="C24" s="2502">
        <v>2013</v>
      </c>
      <c r="D24" s="1199" t="s">
        <v>2564</v>
      </c>
      <c r="E24" s="1200">
        <v>111.73736705531641</v>
      </c>
      <c r="F24" s="1200">
        <v>98.375782834696182</v>
      </c>
      <c r="G24" s="1200">
        <v>84.777255697815548</v>
      </c>
      <c r="H24" s="1200">
        <v>97.154685381015028</v>
      </c>
      <c r="I24" s="1200">
        <v>66.489991908673957</v>
      </c>
      <c r="J24" s="1200">
        <v>135.78093448874228</v>
      </c>
      <c r="K24" s="1200">
        <v>91.611703434062221</v>
      </c>
      <c r="L24" s="1200">
        <v>96.147747433829295</v>
      </c>
      <c r="M24" s="1200">
        <v>56.970208567825999</v>
      </c>
      <c r="N24" s="1839">
        <v>88.207915121524721</v>
      </c>
      <c r="O24" s="1200">
        <v>100.66749997638289</v>
      </c>
      <c r="P24" s="1200">
        <v>92.984453111955588</v>
      </c>
      <c r="Q24" s="1200">
        <v>93.273421576092247</v>
      </c>
      <c r="R24" s="1200">
        <v>97.081068766965927</v>
      </c>
      <c r="S24" s="1200">
        <v>122.1588690425417</v>
      </c>
      <c r="T24" s="1200">
        <v>110.60254011734976</v>
      </c>
      <c r="U24" s="1840">
        <v>30.574244167882931</v>
      </c>
      <c r="V24" s="1200">
        <v>101.45782468173145</v>
      </c>
      <c r="W24" s="1200">
        <v>95.527138520660202</v>
      </c>
      <c r="X24" s="1200">
        <v>85.454894303972083</v>
      </c>
      <c r="Y24" s="1200">
        <v>86.20215185179562</v>
      </c>
      <c r="Z24" s="1200">
        <v>98.292402987880507</v>
      </c>
      <c r="AA24" s="1200">
        <v>118.9597088451642</v>
      </c>
      <c r="AB24" s="1200">
        <v>91.239134470065082</v>
      </c>
      <c r="AC24" s="1200">
        <v>42.58892029566195</v>
      </c>
    </row>
    <row r="25" spans="3:29" ht="12.75" x14ac:dyDescent="0.2">
      <c r="C25" s="2502"/>
      <c r="D25" s="1199" t="s">
        <v>2565</v>
      </c>
      <c r="E25" s="1200">
        <v>108.47217436518868</v>
      </c>
      <c r="F25" s="1200">
        <v>67.94868919788189</v>
      </c>
      <c r="G25" s="1200">
        <v>89.150162264275906</v>
      </c>
      <c r="H25" s="1200">
        <v>73.163612899343335</v>
      </c>
      <c r="I25" s="1200">
        <v>76.909876297493227</v>
      </c>
      <c r="J25" s="1200">
        <v>121.80114830063604</v>
      </c>
      <c r="K25" s="1200">
        <v>125.79288882933383</v>
      </c>
      <c r="L25" s="1200">
        <v>79.324664525257475</v>
      </c>
      <c r="M25" s="1200">
        <v>86.287241461065065</v>
      </c>
      <c r="N25" s="1839">
        <v>95.96940651794192</v>
      </c>
      <c r="O25" s="1200">
        <v>92.721553141826817</v>
      </c>
      <c r="P25" s="1200">
        <v>95.613810495970725</v>
      </c>
      <c r="Q25" s="1200">
        <v>95.309484335628397</v>
      </c>
      <c r="R25" s="1200">
        <v>101.84733915295969</v>
      </c>
      <c r="S25" s="1200">
        <v>125.33959367371206</v>
      </c>
      <c r="T25" s="1200">
        <v>107.47900607801574</v>
      </c>
      <c r="U25" s="1840">
        <v>71.325349887918264</v>
      </c>
      <c r="V25" s="1200">
        <v>85.055257441257723</v>
      </c>
      <c r="W25" s="1200">
        <v>85.534759264787724</v>
      </c>
      <c r="X25" s="1200">
        <v>81.045793199882624</v>
      </c>
      <c r="Y25" s="1200">
        <v>81.011440921897474</v>
      </c>
      <c r="Z25" s="1200">
        <v>94.662162615024698</v>
      </c>
      <c r="AA25" s="1200">
        <v>91.395276097108606</v>
      </c>
      <c r="AB25" s="1200">
        <v>91.82395366784975</v>
      </c>
      <c r="AC25" s="1200">
        <v>117.60947039350506</v>
      </c>
    </row>
    <row r="26" spans="3:29" ht="12.75" x14ac:dyDescent="0.2">
      <c r="C26" s="2502"/>
      <c r="D26" s="1199" t="s">
        <v>2562</v>
      </c>
      <c r="E26" s="1200">
        <v>114.48252631339571</v>
      </c>
      <c r="F26" s="1200">
        <v>87.202085693712888</v>
      </c>
      <c r="G26" s="1200">
        <v>112.99749301584457</v>
      </c>
      <c r="H26" s="1200">
        <v>105.29534023416893</v>
      </c>
      <c r="I26" s="1200">
        <v>98.570783288512757</v>
      </c>
      <c r="J26" s="1200">
        <v>118.1556264883084</v>
      </c>
      <c r="K26" s="1200">
        <v>110.09720760302596</v>
      </c>
      <c r="L26" s="1200">
        <v>100.84653262156384</v>
      </c>
      <c r="M26" s="1200">
        <v>99.992688713969088</v>
      </c>
      <c r="N26" s="1839">
        <v>100.37644685263973</v>
      </c>
      <c r="O26" s="1200">
        <v>93.343106711623534</v>
      </c>
      <c r="P26" s="1200">
        <v>97.578528533722007</v>
      </c>
      <c r="Q26" s="1200">
        <v>92.400466244756302</v>
      </c>
      <c r="R26" s="1200">
        <v>94.428296906831108</v>
      </c>
      <c r="S26" s="1200">
        <v>99.388213814797055</v>
      </c>
      <c r="T26" s="1200">
        <v>111.26402320758189</v>
      </c>
      <c r="U26" s="1840">
        <v>70.168067833846735</v>
      </c>
      <c r="V26" s="1200">
        <v>116.68010828586752</v>
      </c>
      <c r="W26" s="1200">
        <v>81.64009885195992</v>
      </c>
      <c r="X26" s="1200">
        <v>121.1029464028683</v>
      </c>
      <c r="Y26" s="1200">
        <v>78.922346717554376</v>
      </c>
      <c r="Z26" s="1200">
        <v>78.974679685001263</v>
      </c>
      <c r="AA26" s="1200">
        <v>101.13684553801086</v>
      </c>
      <c r="AB26" s="1200">
        <v>90.409776081207028</v>
      </c>
      <c r="AC26" s="1200">
        <v>61.942539324923054</v>
      </c>
    </row>
    <row r="27" spans="3:29" ht="12.75" x14ac:dyDescent="0.2">
      <c r="C27" s="2502"/>
      <c r="D27" s="1199" t="s">
        <v>2563</v>
      </c>
      <c r="E27" s="1200">
        <v>110.11006397430859</v>
      </c>
      <c r="F27" s="1200">
        <v>73.692435790245597</v>
      </c>
      <c r="G27" s="1200">
        <v>102.26973429129697</v>
      </c>
      <c r="H27" s="1200">
        <v>85.062884147416582</v>
      </c>
      <c r="I27" s="1200">
        <v>104.90857929971725</v>
      </c>
      <c r="J27" s="1200">
        <v>103.36082083955431</v>
      </c>
      <c r="K27" s="1200">
        <v>90.070460146305138</v>
      </c>
      <c r="L27" s="1200">
        <v>86.864579775273242</v>
      </c>
      <c r="M27" s="1200">
        <v>156.94591282485948</v>
      </c>
      <c r="N27" s="1839">
        <v>96.642250231062405</v>
      </c>
      <c r="O27" s="1200">
        <v>88.649890373620465</v>
      </c>
      <c r="P27" s="1200">
        <v>95.026207358834966</v>
      </c>
      <c r="Q27" s="1200">
        <v>92.273154048002851</v>
      </c>
      <c r="R27" s="1200">
        <v>101.67342491253737</v>
      </c>
      <c r="S27" s="1200">
        <v>109.80072257938669</v>
      </c>
      <c r="T27" s="1200">
        <v>104.07315672712265</v>
      </c>
      <c r="U27" s="1840">
        <v>68.397464209907227</v>
      </c>
      <c r="V27" s="1200">
        <v>103.54357989182348</v>
      </c>
      <c r="W27" s="1200">
        <v>91.793461661206791</v>
      </c>
      <c r="X27" s="1200">
        <v>87.864604379421408</v>
      </c>
      <c r="Y27" s="1200">
        <v>81.452087874188535</v>
      </c>
      <c r="Z27" s="1200">
        <v>95.505337420700613</v>
      </c>
      <c r="AA27" s="1200">
        <v>92.677880571268076</v>
      </c>
      <c r="AB27" s="1200">
        <v>99.96340270559557</v>
      </c>
      <c r="AC27" s="1200">
        <v>48.509760235114989</v>
      </c>
    </row>
    <row r="28" spans="3:29" ht="12.75" x14ac:dyDescent="0.2">
      <c r="C28" s="2489">
        <v>2014</v>
      </c>
      <c r="D28" s="624" t="s">
        <v>2564</v>
      </c>
      <c r="E28" s="1198">
        <v>114.26304317122661</v>
      </c>
      <c r="F28" s="1198">
        <v>92.20332615310646</v>
      </c>
      <c r="G28" s="1198">
        <v>118.42490286432795</v>
      </c>
      <c r="H28" s="1198">
        <v>103.18296703830659</v>
      </c>
      <c r="I28" s="1198">
        <v>109.06631358445757</v>
      </c>
      <c r="J28" s="1198">
        <v>144.1405494164843</v>
      </c>
      <c r="K28" s="1198">
        <v>108.23711438123181</v>
      </c>
      <c r="L28" s="1198">
        <v>96.854093860881349</v>
      </c>
      <c r="M28" s="1198">
        <v>82.486928390447488</v>
      </c>
      <c r="N28" s="1837">
        <v>108.925079780516</v>
      </c>
      <c r="O28" s="1198">
        <v>93.281918422731664</v>
      </c>
      <c r="P28" s="1198">
        <v>100.34851554076818</v>
      </c>
      <c r="Q28" s="1198">
        <v>96.337811719626032</v>
      </c>
      <c r="R28" s="1198">
        <v>91.256280335783202</v>
      </c>
      <c r="S28" s="1198">
        <v>108.88097354119223</v>
      </c>
      <c r="T28" s="1198">
        <v>110.53672595025354</v>
      </c>
      <c r="U28" s="1838">
        <v>46.148344650811538</v>
      </c>
      <c r="V28" s="1198">
        <v>92.094814420185571</v>
      </c>
      <c r="W28" s="1198">
        <v>78.762471689070154</v>
      </c>
      <c r="X28" s="1198">
        <v>77.551007548363415</v>
      </c>
      <c r="Y28" s="1198">
        <v>74.608047456291345</v>
      </c>
      <c r="Z28" s="1198">
        <v>98.217988153240043</v>
      </c>
      <c r="AA28" s="1198">
        <v>94.1385802957344</v>
      </c>
      <c r="AB28" s="1198">
        <v>78.54289479074464</v>
      </c>
      <c r="AC28" s="1198">
        <v>68.725877702068345</v>
      </c>
    </row>
    <row r="29" spans="3:29" ht="12.75" x14ac:dyDescent="0.2">
      <c r="C29" s="2489"/>
      <c r="D29" s="624" t="s">
        <v>2565</v>
      </c>
      <c r="E29" s="1198">
        <v>108.9541522638724</v>
      </c>
      <c r="F29" s="1198">
        <v>93.044553901655576</v>
      </c>
      <c r="G29" s="1198">
        <v>81.734468960591371</v>
      </c>
      <c r="H29" s="1198">
        <v>96.329553995662366</v>
      </c>
      <c r="I29" s="1198">
        <v>75.145459279368168</v>
      </c>
      <c r="J29" s="1198">
        <v>102.77958901804725</v>
      </c>
      <c r="K29" s="1198">
        <v>104.27619849484758</v>
      </c>
      <c r="L29" s="1198">
        <v>72.174174387694663</v>
      </c>
      <c r="M29" s="1198">
        <v>100.35326081965484</v>
      </c>
      <c r="N29" s="1837">
        <v>106.38424330413854</v>
      </c>
      <c r="O29" s="1198">
        <v>83.497895182398594</v>
      </c>
      <c r="P29" s="1198">
        <v>97.131860232521746</v>
      </c>
      <c r="Q29" s="1198">
        <v>90.331995476801893</v>
      </c>
      <c r="R29" s="1198">
        <v>93.940802100051215</v>
      </c>
      <c r="S29" s="1198">
        <v>92.910932344703525</v>
      </c>
      <c r="T29" s="1198">
        <v>101.63278032735315</v>
      </c>
      <c r="U29" s="1838">
        <v>109.94451492441858</v>
      </c>
      <c r="V29" s="1198">
        <v>154.78040855347922</v>
      </c>
      <c r="W29" s="1198">
        <v>87.690968143499205</v>
      </c>
      <c r="X29" s="1198">
        <v>125.11498799141177</v>
      </c>
      <c r="Y29" s="1198">
        <v>79.569046389016449</v>
      </c>
      <c r="Z29" s="1198">
        <v>80.156449027396064</v>
      </c>
      <c r="AA29" s="1198">
        <v>102.16932334925404</v>
      </c>
      <c r="AB29" s="1198">
        <v>107.66549636461664</v>
      </c>
      <c r="AC29" s="1198">
        <v>125.92972627469638</v>
      </c>
    </row>
    <row r="30" spans="3:29" ht="12.75" x14ac:dyDescent="0.2">
      <c r="C30" s="2489"/>
      <c r="D30" s="624" t="s">
        <v>2562</v>
      </c>
      <c r="E30" s="1198">
        <v>105.78684216069418</v>
      </c>
      <c r="F30" s="1198">
        <v>120.85742346147639</v>
      </c>
      <c r="G30" s="1198">
        <v>82.483128458381955</v>
      </c>
      <c r="H30" s="1198">
        <v>107.78470861583516</v>
      </c>
      <c r="I30" s="1198">
        <v>68.861512166029414</v>
      </c>
      <c r="J30" s="1198">
        <v>104.78256574063988</v>
      </c>
      <c r="K30" s="1198">
        <v>82.113659892971242</v>
      </c>
      <c r="L30" s="1198">
        <v>87.974883157546472</v>
      </c>
      <c r="M30" s="1198">
        <v>115.19448051674499</v>
      </c>
      <c r="N30" s="1837">
        <v>101.586074540998</v>
      </c>
      <c r="O30" s="1198">
        <v>89.987453064065178</v>
      </c>
      <c r="P30" s="1198">
        <v>95.787136913987325</v>
      </c>
      <c r="Q30" s="1198">
        <v>93.363386591742724</v>
      </c>
      <c r="R30" s="1198">
        <v>89.47476166970074</v>
      </c>
      <c r="S30" s="1198">
        <v>103.61021762709592</v>
      </c>
      <c r="T30" s="1198">
        <v>103.98274919548216</v>
      </c>
      <c r="U30" s="1838">
        <v>100.1881367088523</v>
      </c>
      <c r="V30" s="1198">
        <v>112.78536682803657</v>
      </c>
      <c r="W30" s="1198">
        <v>77.321119914570872</v>
      </c>
      <c r="X30" s="1198">
        <v>86.775925423488786</v>
      </c>
      <c r="Y30" s="1198">
        <v>79.814627919174669</v>
      </c>
      <c r="Z30" s="1198">
        <v>89.9616116202466</v>
      </c>
      <c r="AA30" s="1198">
        <v>90.217963937701313</v>
      </c>
      <c r="AB30" s="1198">
        <v>84.337698463671941</v>
      </c>
      <c r="AC30" s="1198">
        <v>79.690950581938921</v>
      </c>
    </row>
    <row r="31" spans="3:29" ht="12.75" x14ac:dyDescent="0.2">
      <c r="C31" s="2489"/>
      <c r="D31" s="624" t="s">
        <v>2563</v>
      </c>
      <c r="E31" s="1198">
        <v>111.6741341085694</v>
      </c>
      <c r="F31" s="1198">
        <v>112.71130832764955</v>
      </c>
      <c r="G31" s="1198">
        <v>86.763530664656571</v>
      </c>
      <c r="H31" s="1198">
        <v>106.823139727518</v>
      </c>
      <c r="I31" s="1198">
        <v>78.056479618823076</v>
      </c>
      <c r="J31" s="1198">
        <v>107.40120758776352</v>
      </c>
      <c r="K31" s="1198">
        <v>89.884778834516638</v>
      </c>
      <c r="L31" s="1198">
        <v>88.669515548522</v>
      </c>
      <c r="M31" s="1198">
        <v>72.003166305108067</v>
      </c>
      <c r="N31" s="1837">
        <v>101.64581732338024</v>
      </c>
      <c r="O31" s="1198">
        <v>92.455193794900012</v>
      </c>
      <c r="P31" s="1198">
        <v>94.210612904237649</v>
      </c>
      <c r="Q31" s="1198">
        <v>95.976982190356111</v>
      </c>
      <c r="R31" s="1198">
        <v>92.348484193378439</v>
      </c>
      <c r="S31" s="1198">
        <v>110.83563907085974</v>
      </c>
      <c r="T31" s="1198">
        <v>106.83963193703964</v>
      </c>
      <c r="U31" s="1838">
        <v>128.24217382801231</v>
      </c>
      <c r="V31" s="1198">
        <v>121.34505184260236</v>
      </c>
      <c r="W31" s="1198">
        <v>94.90485752903119</v>
      </c>
      <c r="X31" s="1198">
        <v>126.02115898398674</v>
      </c>
      <c r="Y31" s="1198">
        <v>84.917622984746529</v>
      </c>
      <c r="Z31" s="1198">
        <v>92.754181467814902</v>
      </c>
      <c r="AA31" s="1198">
        <v>100.18772086193115</v>
      </c>
      <c r="AB31" s="1198">
        <v>101.28958511812829</v>
      </c>
      <c r="AC31" s="1198">
        <v>81.131498261787598</v>
      </c>
    </row>
    <row r="32" spans="3:29" ht="12.75" x14ac:dyDescent="0.2">
      <c r="C32" s="2502">
        <v>2015</v>
      </c>
      <c r="D32" s="1199" t="s">
        <v>2564</v>
      </c>
      <c r="E32" s="1200">
        <v>107.647911005605</v>
      </c>
      <c r="F32" s="1200">
        <v>125.80271994200061</v>
      </c>
      <c r="G32" s="1200">
        <v>79.792788455458691</v>
      </c>
      <c r="H32" s="1200">
        <v>87.133156078488867</v>
      </c>
      <c r="I32" s="1200">
        <v>81.433812593102246</v>
      </c>
      <c r="J32" s="1200">
        <v>112.96818913843735</v>
      </c>
      <c r="K32" s="1200">
        <v>145.18146264427904</v>
      </c>
      <c r="L32" s="1200">
        <v>95.368412430398365</v>
      </c>
      <c r="M32" s="1200">
        <v>33.61445368970675</v>
      </c>
      <c r="N32" s="1839">
        <v>106.73305236713142</v>
      </c>
      <c r="O32" s="1200">
        <v>88.266342037780362</v>
      </c>
      <c r="P32" s="1200">
        <v>99.909250632656011</v>
      </c>
      <c r="Q32" s="1200">
        <v>86.914456619725982</v>
      </c>
      <c r="R32" s="1200">
        <v>90.612410105467191</v>
      </c>
      <c r="S32" s="1200">
        <v>108.3627814984697</v>
      </c>
      <c r="T32" s="1200">
        <v>109.50658888343571</v>
      </c>
      <c r="U32" s="1840">
        <v>94.550291823323093</v>
      </c>
      <c r="V32" s="1200">
        <v>125.60332532028451</v>
      </c>
      <c r="W32" s="1200">
        <v>83.058124636695169</v>
      </c>
      <c r="X32" s="1200">
        <v>80.179978129306136</v>
      </c>
      <c r="Y32" s="1200">
        <v>78.528036531847249</v>
      </c>
      <c r="Z32" s="1200">
        <v>102.07581928024234</v>
      </c>
      <c r="AA32" s="1200">
        <v>99.494691251998375</v>
      </c>
      <c r="AB32" s="1200">
        <v>90.468442645119467</v>
      </c>
      <c r="AC32" s="1200">
        <v>63.413763632410038</v>
      </c>
    </row>
    <row r="33" spans="3:29" ht="12.75" x14ac:dyDescent="0.2">
      <c r="C33" s="2502"/>
      <c r="D33" s="1199" t="s">
        <v>2565</v>
      </c>
      <c r="E33" s="1200">
        <v>108.35061191099808</v>
      </c>
      <c r="F33" s="1200">
        <v>112.29184353338459</v>
      </c>
      <c r="G33" s="1200">
        <v>92.828819961931998</v>
      </c>
      <c r="H33" s="1200">
        <v>113.26679443307415</v>
      </c>
      <c r="I33" s="1200">
        <v>73.429760108960508</v>
      </c>
      <c r="J33" s="1200">
        <v>111.36425814935853</v>
      </c>
      <c r="K33" s="1200">
        <v>97.098355822297918</v>
      </c>
      <c r="L33" s="1200">
        <v>101.20657156611277</v>
      </c>
      <c r="M33" s="1200">
        <v>83.292576429043081</v>
      </c>
      <c r="N33" s="1839">
        <v>106.50186311962342</v>
      </c>
      <c r="O33" s="1200">
        <v>90.466404717415671</v>
      </c>
      <c r="P33" s="1200">
        <v>102.0955830164573</v>
      </c>
      <c r="Q33" s="1200">
        <v>86.768074534551076</v>
      </c>
      <c r="R33" s="1200">
        <v>93.855883570974726</v>
      </c>
      <c r="S33" s="1200">
        <v>119.92185446291954</v>
      </c>
      <c r="T33" s="1200">
        <v>104.03275479378391</v>
      </c>
      <c r="U33" s="1840">
        <v>81.370984155322688</v>
      </c>
      <c r="V33" s="1200">
        <v>107.53786656957311</v>
      </c>
      <c r="W33" s="1200">
        <v>85.321676415911057</v>
      </c>
      <c r="X33" s="1200">
        <v>80.362935541862072</v>
      </c>
      <c r="Y33" s="1200">
        <v>87.118076196002988</v>
      </c>
      <c r="Z33" s="1200">
        <v>95.378716018112371</v>
      </c>
      <c r="AA33" s="1200">
        <v>98.67845152720129</v>
      </c>
      <c r="AB33" s="1200">
        <v>93.459237460450623</v>
      </c>
      <c r="AC33" s="1200">
        <v>64.304690635495973</v>
      </c>
    </row>
    <row r="34" spans="3:29" ht="12.75" x14ac:dyDescent="0.2">
      <c r="C34" s="2502"/>
      <c r="D34" s="1199" t="s">
        <v>2562</v>
      </c>
      <c r="E34" s="1200">
        <v>116.94082606980704</v>
      </c>
      <c r="F34" s="1200">
        <v>114.65874130390105</v>
      </c>
      <c r="G34" s="1200">
        <v>90.251830740556898</v>
      </c>
      <c r="H34" s="1200">
        <v>95.34079987722717</v>
      </c>
      <c r="I34" s="1200">
        <v>106.48350136818823</v>
      </c>
      <c r="J34" s="1200">
        <v>99.084581505804067</v>
      </c>
      <c r="K34" s="1200">
        <v>140.51498374795003</v>
      </c>
      <c r="L34" s="1200">
        <v>85.482337435248951</v>
      </c>
      <c r="M34" s="1200">
        <v>118.40828890299429</v>
      </c>
      <c r="N34" s="1839">
        <v>98.325581008157229</v>
      </c>
      <c r="O34" s="1200">
        <v>105.36824384195498</v>
      </c>
      <c r="P34" s="1200">
        <v>106.83638522937548</v>
      </c>
      <c r="Q34" s="1200">
        <v>91.867636508920043</v>
      </c>
      <c r="R34" s="1200">
        <v>103.70568459169166</v>
      </c>
      <c r="S34" s="1200">
        <v>115.12556389253841</v>
      </c>
      <c r="T34" s="1200">
        <v>117.6628458745115</v>
      </c>
      <c r="U34" s="1840">
        <v>56.225901995943182</v>
      </c>
      <c r="V34" s="1200">
        <v>152.35494166066567</v>
      </c>
      <c r="W34" s="1200">
        <v>88.672052189086543</v>
      </c>
      <c r="X34" s="1200">
        <v>96.705129364820934</v>
      </c>
      <c r="Y34" s="1200">
        <v>89.685892320722076</v>
      </c>
      <c r="Z34" s="1200">
        <v>102.21501820597024</v>
      </c>
      <c r="AA34" s="1200">
        <v>143.95904165999102</v>
      </c>
      <c r="AB34" s="1200">
        <v>97.931695166429833</v>
      </c>
      <c r="AC34" s="1200">
        <v>92.926403282040866</v>
      </c>
    </row>
    <row r="35" spans="3:29" ht="12.75" x14ac:dyDescent="0.2">
      <c r="C35" s="2502"/>
      <c r="D35" s="1199" t="s">
        <v>2563</v>
      </c>
      <c r="E35" s="1200">
        <v>119.99932930301549</v>
      </c>
      <c r="F35" s="1200">
        <v>110.35642989067908</v>
      </c>
      <c r="G35" s="1200">
        <v>85.727070401693837</v>
      </c>
      <c r="H35" s="1200">
        <v>102.28922241593199</v>
      </c>
      <c r="I35" s="1200">
        <v>96.099651201159702</v>
      </c>
      <c r="J35" s="1200">
        <v>115.42969952429499</v>
      </c>
      <c r="K35" s="1200">
        <v>135.69598343858198</v>
      </c>
      <c r="L35" s="1200">
        <v>88.01052728262097</v>
      </c>
      <c r="M35" s="1200">
        <v>54.020776591430838</v>
      </c>
      <c r="N35" s="1839">
        <v>106.94445570039299</v>
      </c>
      <c r="O35" s="1200">
        <v>108.11987759602408</v>
      </c>
      <c r="P35" s="1200">
        <v>108.36372145798011</v>
      </c>
      <c r="Q35" s="1200">
        <v>92.328265223722866</v>
      </c>
      <c r="R35" s="1200">
        <v>99.45853162901787</v>
      </c>
      <c r="S35" s="1200">
        <v>118.69644561007983</v>
      </c>
      <c r="T35" s="1200">
        <v>117.65476582357697</v>
      </c>
      <c r="U35" s="1840">
        <v>79.70153265003681</v>
      </c>
      <c r="V35" s="1200">
        <v>138.81973534123654</v>
      </c>
      <c r="W35" s="1200">
        <v>84.407176570936159</v>
      </c>
      <c r="X35" s="1200">
        <v>100.17076978006445</v>
      </c>
      <c r="Y35" s="1200">
        <v>85.424130946783222</v>
      </c>
      <c r="Z35" s="1200">
        <v>107.78417355400683</v>
      </c>
      <c r="AA35" s="1200">
        <v>95.92059267325557</v>
      </c>
      <c r="AB35" s="1200">
        <v>106.21053233733555</v>
      </c>
      <c r="AC35" s="1200">
        <v>183.15107627246269</v>
      </c>
    </row>
    <row r="36" spans="3:29" ht="12.75" x14ac:dyDescent="0.2">
      <c r="C36" s="2489">
        <v>2016</v>
      </c>
      <c r="D36" s="624" t="s">
        <v>2564</v>
      </c>
      <c r="E36" s="1198">
        <v>107.08501113356388</v>
      </c>
      <c r="F36" s="1198">
        <v>108.65520910434989</v>
      </c>
      <c r="G36" s="1198">
        <v>72.215534583047273</v>
      </c>
      <c r="H36" s="1198">
        <v>78.970475157504723</v>
      </c>
      <c r="I36" s="1198">
        <v>68.493022040350667</v>
      </c>
      <c r="J36" s="1198">
        <v>92.835524014636434</v>
      </c>
      <c r="K36" s="1198">
        <v>77.970111673567814</v>
      </c>
      <c r="L36" s="1198">
        <v>77.78366200371886</v>
      </c>
      <c r="M36" s="1198">
        <v>55.260856882315466</v>
      </c>
      <c r="N36" s="1837">
        <v>102.10559383400305</v>
      </c>
      <c r="O36" s="1198">
        <v>93.310603572279732</v>
      </c>
      <c r="P36" s="1198">
        <v>98.725121883409955</v>
      </c>
      <c r="Q36" s="1198">
        <v>94.683796891624169</v>
      </c>
      <c r="R36" s="1198">
        <v>96.11348386890262</v>
      </c>
      <c r="S36" s="1198">
        <v>106.80809860736463</v>
      </c>
      <c r="T36" s="1198">
        <v>107.2624854830823</v>
      </c>
      <c r="U36" s="1838">
        <v>93.465458054245602</v>
      </c>
      <c r="V36" s="1198">
        <v>96.978695162516587</v>
      </c>
      <c r="W36" s="1198">
        <v>87.270280133569941</v>
      </c>
      <c r="X36" s="1198">
        <v>102.76951358133269</v>
      </c>
      <c r="Y36" s="1198">
        <v>93.631372170634535</v>
      </c>
      <c r="Z36" s="1198">
        <v>85.093807471354964</v>
      </c>
      <c r="AA36" s="1198">
        <v>110.7914512522923</v>
      </c>
      <c r="AB36" s="1198">
        <v>102.48843461213133</v>
      </c>
      <c r="AC36" s="1198">
        <v>61.923796643658036</v>
      </c>
    </row>
    <row r="37" spans="3:29" ht="12.75" x14ac:dyDescent="0.2">
      <c r="C37" s="2489"/>
      <c r="D37" s="624" t="s">
        <v>2565</v>
      </c>
      <c r="E37" s="1198">
        <v>111.46649929331198</v>
      </c>
      <c r="F37" s="1198">
        <v>136.18792935273899</v>
      </c>
      <c r="G37" s="1198">
        <v>67.398297138117002</v>
      </c>
      <c r="H37" s="1198">
        <v>98.56658370289189</v>
      </c>
      <c r="I37" s="1198">
        <v>71.974807358012526</v>
      </c>
      <c r="J37" s="1198">
        <v>102.70223051289899</v>
      </c>
      <c r="K37" s="1198">
        <v>59.504002239085061</v>
      </c>
      <c r="L37" s="1198">
        <v>91.644839421143203</v>
      </c>
      <c r="M37" s="1198">
        <v>114.63076647131894</v>
      </c>
      <c r="N37" s="1837">
        <v>106.82114437405011</v>
      </c>
      <c r="O37" s="1198">
        <v>101.82503742263887</v>
      </c>
      <c r="P37" s="1198">
        <v>104.80444704030619</v>
      </c>
      <c r="Q37" s="1198">
        <v>92.380601017976005</v>
      </c>
      <c r="R37" s="1198">
        <v>101.17955128671494</v>
      </c>
      <c r="S37" s="1198">
        <v>122.75223147054348</v>
      </c>
      <c r="T37" s="1198">
        <v>112.08153836955464</v>
      </c>
      <c r="U37" s="1838">
        <v>107.16078939919751</v>
      </c>
      <c r="V37" s="1198">
        <v>92.101973261614532</v>
      </c>
      <c r="W37" s="1198">
        <v>89.277210829516989</v>
      </c>
      <c r="X37" s="1198">
        <v>86.201753084365322</v>
      </c>
      <c r="Y37" s="1198">
        <v>88.688355827664935</v>
      </c>
      <c r="Z37" s="1198">
        <v>98.105390679161587</v>
      </c>
      <c r="AA37" s="1198">
        <v>123.63069233467058</v>
      </c>
      <c r="AB37" s="1198">
        <v>87.915132752328716</v>
      </c>
      <c r="AC37" s="1198">
        <v>18.396937228301674</v>
      </c>
    </row>
    <row r="38" spans="3:29" ht="12.75" x14ac:dyDescent="0.2">
      <c r="C38" s="2489"/>
      <c r="D38" s="624" t="s">
        <v>2562</v>
      </c>
      <c r="E38" s="1198">
        <v>110.68788424382865</v>
      </c>
      <c r="F38" s="1198">
        <v>80.475834161548974</v>
      </c>
      <c r="G38" s="1198">
        <v>84.698214561730225</v>
      </c>
      <c r="H38" s="1198">
        <v>89.131905929709461</v>
      </c>
      <c r="I38" s="1198">
        <v>77.482131189792497</v>
      </c>
      <c r="J38" s="1198">
        <v>89.209923439751122</v>
      </c>
      <c r="K38" s="1198">
        <v>98.353178673599146</v>
      </c>
      <c r="L38" s="1198">
        <v>79.999537942474504</v>
      </c>
      <c r="M38" s="1198">
        <v>77.794324411261968</v>
      </c>
      <c r="N38" s="1837">
        <v>104.16466070398687</v>
      </c>
      <c r="O38" s="1198">
        <v>103.79237580219538</v>
      </c>
      <c r="P38" s="1198">
        <v>99.698911481848498</v>
      </c>
      <c r="Q38" s="1198">
        <v>97.057040618585717</v>
      </c>
      <c r="R38" s="1198">
        <v>97.608930074253209</v>
      </c>
      <c r="S38" s="1198">
        <v>109.03612629960264</v>
      </c>
      <c r="T38" s="1198">
        <v>115.37564165470984</v>
      </c>
      <c r="U38" s="1838">
        <v>64.781323460105568</v>
      </c>
      <c r="V38" s="1198">
        <v>108.06952567639753</v>
      </c>
      <c r="W38" s="1198">
        <v>88.819072648047111</v>
      </c>
      <c r="X38" s="1198">
        <v>108.51522288381072</v>
      </c>
      <c r="Y38" s="1198">
        <v>90.194629349981085</v>
      </c>
      <c r="Z38" s="1198">
        <v>105.62477762834446</v>
      </c>
      <c r="AA38" s="1198">
        <v>118.44063776692468</v>
      </c>
      <c r="AB38" s="1198">
        <v>96.541412705981855</v>
      </c>
      <c r="AC38" s="1198">
        <v>62.658322713634206</v>
      </c>
    </row>
    <row r="39" spans="3:29" ht="12.75" x14ac:dyDescent="0.2">
      <c r="C39" s="2489"/>
      <c r="D39" s="624" t="s">
        <v>2563</v>
      </c>
      <c r="E39" s="1198">
        <v>108.57154520106451</v>
      </c>
      <c r="F39" s="1198">
        <v>115.56076291540205</v>
      </c>
      <c r="G39" s="1198">
        <v>77.514411210668825</v>
      </c>
      <c r="H39" s="1198">
        <v>106.56888345835236</v>
      </c>
      <c r="I39" s="1198">
        <v>58.211459399317853</v>
      </c>
      <c r="J39" s="1198">
        <v>100.60709201520505</v>
      </c>
      <c r="K39" s="1198">
        <v>98.760222027300387</v>
      </c>
      <c r="L39" s="1198">
        <v>98.645413673577039</v>
      </c>
      <c r="M39" s="1198">
        <v>30.760373155188812</v>
      </c>
      <c r="N39" s="1837">
        <v>97.326150642692483</v>
      </c>
      <c r="O39" s="1198">
        <v>93.132164160442159</v>
      </c>
      <c r="P39" s="1198">
        <v>93.409027736910616</v>
      </c>
      <c r="Q39" s="1198">
        <v>97.609626147699188</v>
      </c>
      <c r="R39" s="1198">
        <v>109.09213179373162</v>
      </c>
      <c r="S39" s="1198">
        <v>91.030459065665113</v>
      </c>
      <c r="T39" s="1198">
        <v>106.45504272936653</v>
      </c>
      <c r="U39" s="1838">
        <v>60.171573066079297</v>
      </c>
      <c r="V39" s="1198">
        <v>146.47032567567157</v>
      </c>
      <c r="W39" s="1198">
        <v>84.311746585631496</v>
      </c>
      <c r="X39" s="1198">
        <v>118.43376412631569</v>
      </c>
      <c r="Y39" s="1198">
        <v>83.842362152060872</v>
      </c>
      <c r="Z39" s="1198">
        <v>95.593864698202978</v>
      </c>
      <c r="AA39" s="1198">
        <v>98.604924365226893</v>
      </c>
      <c r="AB39" s="1198">
        <v>99.022857354733716</v>
      </c>
      <c r="AC39" s="1198">
        <v>49.804580401400891</v>
      </c>
    </row>
    <row r="40" spans="3:29" ht="12.75" x14ac:dyDescent="0.2">
      <c r="C40" s="2502">
        <v>2017</v>
      </c>
      <c r="D40" s="1199" t="s">
        <v>2564</v>
      </c>
      <c r="E40" s="1200">
        <v>110.06826763375308</v>
      </c>
      <c r="F40" s="1200">
        <v>120.70637265943256</v>
      </c>
      <c r="G40" s="1200">
        <v>76.197408039140868</v>
      </c>
      <c r="H40" s="1200">
        <v>90.329541874253025</v>
      </c>
      <c r="I40" s="1200">
        <v>86.090266558355253</v>
      </c>
      <c r="J40" s="1200">
        <v>104.3553064231364</v>
      </c>
      <c r="K40" s="1200">
        <v>95.91131096454221</v>
      </c>
      <c r="L40" s="1200">
        <v>87.993552991913418</v>
      </c>
      <c r="M40" s="1200">
        <v>46.461461836966471</v>
      </c>
      <c r="N40" s="1839">
        <v>101.80628822378985</v>
      </c>
      <c r="O40" s="1200">
        <v>98.001094024098904</v>
      </c>
      <c r="P40" s="1200">
        <v>100.05017833288005</v>
      </c>
      <c r="Q40" s="1200">
        <v>92.697625431951991</v>
      </c>
      <c r="R40" s="1200">
        <v>102.2018187788191</v>
      </c>
      <c r="S40" s="1200">
        <v>102.57701416239713</v>
      </c>
      <c r="T40" s="1200">
        <v>113.64553480118109</v>
      </c>
      <c r="U40" s="1840">
        <v>70.227011291542851</v>
      </c>
      <c r="V40" s="1200">
        <v>105.31650917380692</v>
      </c>
      <c r="W40" s="1200">
        <v>86.449016535663006</v>
      </c>
      <c r="X40" s="1200">
        <v>83.497387869264784</v>
      </c>
      <c r="Y40" s="1200">
        <v>88.897916350292505</v>
      </c>
      <c r="Z40" s="1200">
        <v>97.341628338923556</v>
      </c>
      <c r="AA40" s="1200">
        <v>106.45305485771695</v>
      </c>
      <c r="AB40" s="1200">
        <v>90.008826723224971</v>
      </c>
      <c r="AC40" s="1200">
        <v>94.924959126849558</v>
      </c>
    </row>
    <row r="41" spans="3:29" ht="12.75" x14ac:dyDescent="0.2">
      <c r="C41" s="2502"/>
      <c r="D41" s="1199" t="s">
        <v>2565</v>
      </c>
      <c r="E41" s="1200">
        <v>111.4714572098116</v>
      </c>
      <c r="F41" s="1200">
        <v>120.84781587160937</v>
      </c>
      <c r="G41" s="1200">
        <v>84.62273092727834</v>
      </c>
      <c r="H41" s="1200">
        <v>129.01640301579377</v>
      </c>
      <c r="I41" s="1200">
        <v>65.133361516040978</v>
      </c>
      <c r="J41" s="1200">
        <v>82.750015072509441</v>
      </c>
      <c r="K41" s="1200">
        <v>115.31980334933201</v>
      </c>
      <c r="L41" s="1200">
        <v>88.258842778238545</v>
      </c>
      <c r="M41" s="1200">
        <v>67.351396110877303</v>
      </c>
      <c r="N41" s="1839">
        <v>109.78959485427826</v>
      </c>
      <c r="O41" s="1200">
        <v>94.366734706793679</v>
      </c>
      <c r="P41" s="1200">
        <v>106.39577763601984</v>
      </c>
      <c r="Q41" s="1200">
        <v>93.263391846808318</v>
      </c>
      <c r="R41" s="1200">
        <v>103.269402626852</v>
      </c>
      <c r="S41" s="1200">
        <v>95.201703730637732</v>
      </c>
      <c r="T41" s="1200">
        <v>112.14994646589356</v>
      </c>
      <c r="U41" s="1840">
        <v>139.75470333023637</v>
      </c>
      <c r="V41" s="1200">
        <v>104.52938058166011</v>
      </c>
      <c r="W41" s="1200">
        <v>87.092333835028896</v>
      </c>
      <c r="X41" s="1200">
        <v>81.021784768115722</v>
      </c>
      <c r="Y41" s="1200">
        <v>84.988073457749806</v>
      </c>
      <c r="Z41" s="1200">
        <v>98.704011194197619</v>
      </c>
      <c r="AA41" s="1200">
        <v>102.44615423834058</v>
      </c>
      <c r="AB41" s="1200">
        <v>91.36196887736763</v>
      </c>
      <c r="AC41" s="1200">
        <v>47.959268931475123</v>
      </c>
    </row>
    <row r="42" spans="3:29" ht="12.75" x14ac:dyDescent="0.2">
      <c r="C42" s="2502"/>
      <c r="D42" s="1199" t="s">
        <v>2562</v>
      </c>
      <c r="E42" s="1200">
        <v>113.44992719626586</v>
      </c>
      <c r="F42" s="1200">
        <v>105.96247157376814</v>
      </c>
      <c r="G42" s="1200">
        <v>91.654688825727675</v>
      </c>
      <c r="H42" s="1200">
        <v>115.46866180633499</v>
      </c>
      <c r="I42" s="1200">
        <v>95.203660838940962</v>
      </c>
      <c r="J42" s="1200">
        <v>91.538099702558128</v>
      </c>
      <c r="K42" s="1200">
        <v>116.27051013882728</v>
      </c>
      <c r="L42" s="1200">
        <v>94.234341063441235</v>
      </c>
      <c r="M42" s="1200">
        <v>96.496225345811126</v>
      </c>
      <c r="N42" s="1839">
        <v>101.71852653446524</v>
      </c>
      <c r="O42" s="1200">
        <v>90.089338166326797</v>
      </c>
      <c r="P42" s="1200">
        <v>101.59745438046505</v>
      </c>
      <c r="Q42" s="1200">
        <v>84.788514259222609</v>
      </c>
      <c r="R42" s="1200">
        <v>102.71752757237576</v>
      </c>
      <c r="S42" s="1200">
        <v>98.002645250052311</v>
      </c>
      <c r="T42" s="1200">
        <v>102.36926166971794</v>
      </c>
      <c r="U42" s="1840">
        <v>109.61861029174926</v>
      </c>
      <c r="V42" s="1200">
        <v>133.74373988821469</v>
      </c>
      <c r="W42" s="1200">
        <v>99.305044561838145</v>
      </c>
      <c r="X42" s="1200">
        <v>145.25602914955962</v>
      </c>
      <c r="Y42" s="1200">
        <v>82.487753124539694</v>
      </c>
      <c r="Z42" s="1200">
        <v>107.20014741137919</v>
      </c>
      <c r="AA42" s="1200">
        <v>108.92226756114674</v>
      </c>
      <c r="AB42" s="1200">
        <v>113.30170945201613</v>
      </c>
      <c r="AC42" s="1200">
        <v>107.84120911867664</v>
      </c>
    </row>
    <row r="43" spans="3:29" ht="12.75" x14ac:dyDescent="0.2">
      <c r="C43" s="2502"/>
      <c r="D43" s="1199" t="s">
        <v>2563</v>
      </c>
      <c r="E43" s="1200">
        <v>117.66668154009329</v>
      </c>
      <c r="F43" s="1200">
        <v>81.237142240072359</v>
      </c>
      <c r="G43" s="1200">
        <v>84.649317742539921</v>
      </c>
      <c r="H43" s="1200">
        <v>106.98422057688106</v>
      </c>
      <c r="I43" s="1200">
        <v>55.102837426845774</v>
      </c>
      <c r="J43" s="1200">
        <v>112.31804709012643</v>
      </c>
      <c r="K43" s="1200">
        <v>67.657736507893688</v>
      </c>
      <c r="L43" s="1200">
        <v>94.734751252860534</v>
      </c>
      <c r="M43" s="1200">
        <v>75.572972102639042</v>
      </c>
      <c r="N43" s="1839">
        <v>125.21203940101199</v>
      </c>
      <c r="O43" s="1200">
        <v>96.006341658360185</v>
      </c>
      <c r="P43" s="1200">
        <v>122.41073295893399</v>
      </c>
      <c r="Q43" s="1200">
        <v>92.319385979484565</v>
      </c>
      <c r="R43" s="1200">
        <v>99.403522053556429</v>
      </c>
      <c r="S43" s="1200">
        <v>108.38169952302697</v>
      </c>
      <c r="T43" s="1200">
        <v>114.96205100321308</v>
      </c>
      <c r="U43" s="1840">
        <v>137.11770704573863</v>
      </c>
      <c r="V43" s="1200">
        <v>112.70589611217285</v>
      </c>
      <c r="W43" s="1200">
        <v>91.055381607155738</v>
      </c>
      <c r="X43" s="1200">
        <v>92.458618442844056</v>
      </c>
      <c r="Y43" s="1200">
        <v>80.937933556441592</v>
      </c>
      <c r="Z43" s="1200">
        <v>95.133385821797674</v>
      </c>
      <c r="AA43" s="1200">
        <v>98.549843815596233</v>
      </c>
      <c r="AB43" s="1200">
        <v>97.365918230230335</v>
      </c>
      <c r="AC43" s="1200">
        <v>122.47983446543979</v>
      </c>
    </row>
    <row r="44" spans="3:29" s="903" customFormat="1" ht="12.75" x14ac:dyDescent="0.2">
      <c r="C44" s="2489">
        <v>2018</v>
      </c>
      <c r="D44" s="624" t="s">
        <v>2564</v>
      </c>
      <c r="E44" s="1198">
        <v>113.21427052746411</v>
      </c>
      <c r="F44" s="1198">
        <v>94.229705740250708</v>
      </c>
      <c r="G44" s="1198">
        <v>88.334894890685035</v>
      </c>
      <c r="H44" s="1198">
        <v>95.372272061234071</v>
      </c>
      <c r="I44" s="1198">
        <v>68.355253960089598</v>
      </c>
      <c r="J44" s="1198">
        <v>93.910041451079621</v>
      </c>
      <c r="K44" s="1198">
        <v>79.565909808196054</v>
      </c>
      <c r="L44" s="1198">
        <v>93.667784576047026</v>
      </c>
      <c r="M44" s="1198">
        <v>61.225562693386173</v>
      </c>
      <c r="N44" s="1837">
        <v>114.25358689585683</v>
      </c>
      <c r="O44" s="1198">
        <v>90.47007821933019</v>
      </c>
      <c r="P44" s="1198">
        <v>111.36193110023748</v>
      </c>
      <c r="Q44" s="1198">
        <v>94.98033824955931</v>
      </c>
      <c r="R44" s="1198">
        <v>105.62030422461358</v>
      </c>
      <c r="S44" s="1198">
        <v>110.14307411536279</v>
      </c>
      <c r="T44" s="1198">
        <v>109.44573363658291</v>
      </c>
      <c r="U44" s="1838">
        <v>99.506207086482874</v>
      </c>
      <c r="V44" s="1198">
        <v>127.97210886288769</v>
      </c>
      <c r="W44" s="1198">
        <v>95.391527354718136</v>
      </c>
      <c r="X44" s="1198">
        <v>88.135594855650766</v>
      </c>
      <c r="Y44" s="1198">
        <v>91.918253209842931</v>
      </c>
      <c r="Z44" s="1198">
        <v>94.747193125163975</v>
      </c>
      <c r="AA44" s="1198">
        <v>115.6400080838164</v>
      </c>
      <c r="AB44" s="1198">
        <v>98.125214429779234</v>
      </c>
      <c r="AC44" s="1198">
        <v>180.03450830846833</v>
      </c>
    </row>
    <row r="45" spans="3:29" s="903" customFormat="1" ht="12.75" x14ac:dyDescent="0.2">
      <c r="C45" s="2489"/>
      <c r="D45" s="624" t="s">
        <v>2565</v>
      </c>
      <c r="E45" s="1198">
        <v>106.64159916446918</v>
      </c>
      <c r="F45" s="1198">
        <v>106.49662773709959</v>
      </c>
      <c r="G45" s="1198">
        <v>61.336561679683477</v>
      </c>
      <c r="H45" s="1198">
        <v>93.698844369686668</v>
      </c>
      <c r="I45" s="1198">
        <v>60.95852857376758</v>
      </c>
      <c r="J45" s="1198">
        <v>91.515739687476838</v>
      </c>
      <c r="K45" s="1198">
        <v>70.440545141693789</v>
      </c>
      <c r="L45" s="1198">
        <v>80.845551191115462</v>
      </c>
      <c r="M45" s="1198">
        <v>44.713699718559319</v>
      </c>
      <c r="N45" s="1837">
        <v>116.06915500836638</v>
      </c>
      <c r="O45" s="1198">
        <v>90.604923030233422</v>
      </c>
      <c r="P45" s="1198">
        <v>93.844745200811559</v>
      </c>
      <c r="Q45" s="1198">
        <v>91.317472113225321</v>
      </c>
      <c r="R45" s="1198">
        <v>103.60243674962062</v>
      </c>
      <c r="S45" s="1198">
        <v>100.64968692228464</v>
      </c>
      <c r="T45" s="1198">
        <v>109.83341607415453</v>
      </c>
      <c r="U45" s="1838">
        <v>97.38856551088297</v>
      </c>
      <c r="V45" s="1198">
        <v>175.02340610641809</v>
      </c>
      <c r="W45" s="1198">
        <v>92.126894306136109</v>
      </c>
      <c r="X45" s="1198">
        <v>118.9829085989728</v>
      </c>
      <c r="Y45" s="1198">
        <v>84.994687800355308</v>
      </c>
      <c r="Z45" s="1198">
        <v>110.10019208053102</v>
      </c>
      <c r="AA45" s="1198">
        <v>111.59075156862038</v>
      </c>
      <c r="AB45" s="1198">
        <v>106.77025162536722</v>
      </c>
      <c r="AC45" s="1198">
        <v>124.48781233230031</v>
      </c>
    </row>
    <row r="46" spans="3:29" ht="12.75" x14ac:dyDescent="0.2">
      <c r="C46" s="2489"/>
      <c r="D46" s="624" t="s">
        <v>2562</v>
      </c>
      <c r="E46" s="1198">
        <v>114.20912874870142</v>
      </c>
      <c r="F46" s="1198">
        <v>127.25599256477295</v>
      </c>
      <c r="G46" s="1198">
        <v>82.944556087341894</v>
      </c>
      <c r="H46" s="1198">
        <v>136.0990471783731</v>
      </c>
      <c r="I46" s="1198">
        <v>68.38845508750731</v>
      </c>
      <c r="J46" s="1198">
        <v>102.6619461122566</v>
      </c>
      <c r="K46" s="1198">
        <v>92.917955663065356</v>
      </c>
      <c r="L46" s="1198">
        <v>95.88645969275828</v>
      </c>
      <c r="M46" s="1198">
        <v>76.519733166366521</v>
      </c>
      <c r="N46" s="1837">
        <v>114.13882017165827</v>
      </c>
      <c r="O46" s="1198">
        <v>99.242858914522685</v>
      </c>
      <c r="P46" s="1198">
        <v>115.56442421788333</v>
      </c>
      <c r="Q46" s="1198">
        <v>96.767914659012021</v>
      </c>
      <c r="R46" s="1198">
        <v>98.747210233208392</v>
      </c>
      <c r="S46" s="1198">
        <v>100.96756201689436</v>
      </c>
      <c r="T46" s="1198">
        <v>117.89036223224008</v>
      </c>
      <c r="U46" s="1838">
        <v>161.03415815486389</v>
      </c>
      <c r="V46" s="1198">
        <v>88.299493228993043</v>
      </c>
      <c r="W46" s="1198">
        <v>91.399762822438873</v>
      </c>
      <c r="X46" s="1198">
        <v>107.24142787461541</v>
      </c>
      <c r="Y46" s="1198">
        <v>77.680972067892725</v>
      </c>
      <c r="Z46" s="1198">
        <v>87.411982257935676</v>
      </c>
      <c r="AA46" s="1198">
        <v>90.780115152212929</v>
      </c>
      <c r="AB46" s="1198">
        <v>92.000292514860803</v>
      </c>
      <c r="AC46" s="1198">
        <v>70.074236465045701</v>
      </c>
    </row>
    <row r="47" spans="3:29" ht="12.75" x14ac:dyDescent="0.2">
      <c r="C47" s="2489"/>
      <c r="D47" s="624" t="s">
        <v>2563</v>
      </c>
      <c r="E47" s="1198">
        <v>107.19936478921352</v>
      </c>
      <c r="F47" s="1198">
        <v>101.91145166069798</v>
      </c>
      <c r="G47" s="1198">
        <v>71.974982033033612</v>
      </c>
      <c r="H47" s="1198">
        <v>103.29207427010019</v>
      </c>
      <c r="I47" s="1198">
        <v>61.355530402753985</v>
      </c>
      <c r="J47" s="1198">
        <v>106.62303797219404</v>
      </c>
      <c r="K47" s="1198">
        <v>100.40623846765814</v>
      </c>
      <c r="L47" s="1198">
        <v>72.395876120563941</v>
      </c>
      <c r="M47" s="1198">
        <v>72.261588391546312</v>
      </c>
      <c r="N47" s="1837">
        <v>104.21711046345166</v>
      </c>
      <c r="O47" s="1198">
        <v>93.303311692055118</v>
      </c>
      <c r="P47" s="1198">
        <v>99.639385537729737</v>
      </c>
      <c r="Q47" s="1198">
        <v>89.970243187820785</v>
      </c>
      <c r="R47" s="1198">
        <v>94.482143184503059</v>
      </c>
      <c r="S47" s="1198">
        <v>99.079100592570384</v>
      </c>
      <c r="T47" s="1198">
        <v>110.37847312532523</v>
      </c>
      <c r="U47" s="1838">
        <v>98.967440939865469</v>
      </c>
      <c r="V47" s="1198">
        <v>97.250607305942239</v>
      </c>
      <c r="W47" s="1198">
        <v>90.285402481422054</v>
      </c>
      <c r="X47" s="1198">
        <v>90.671794931507065</v>
      </c>
      <c r="Y47" s="1198">
        <v>85.306588099478745</v>
      </c>
      <c r="Z47" s="1198">
        <v>94.71690108296697</v>
      </c>
      <c r="AA47" s="1198">
        <v>95.862870109001491</v>
      </c>
      <c r="AB47" s="1198">
        <v>97.283363503053678</v>
      </c>
      <c r="AC47" s="1198">
        <v>83.64500924867319</v>
      </c>
    </row>
    <row r="48" spans="3:29" ht="12.75" x14ac:dyDescent="0.2">
      <c r="C48" s="2502">
        <v>2019</v>
      </c>
      <c r="D48" s="1199" t="s">
        <v>2564</v>
      </c>
      <c r="E48" s="1200">
        <v>105.51723804068092</v>
      </c>
      <c r="F48" s="1200">
        <v>114.3146787839257</v>
      </c>
      <c r="G48" s="1200">
        <v>64.931089062290951</v>
      </c>
      <c r="H48" s="1200">
        <v>90.400058180111643</v>
      </c>
      <c r="I48" s="1200">
        <v>57.518240487793825</v>
      </c>
      <c r="J48" s="1200">
        <v>113.21419091243537</v>
      </c>
      <c r="K48" s="1200">
        <v>88.279813982286541</v>
      </c>
      <c r="L48" s="1200">
        <v>78.395842612700747</v>
      </c>
      <c r="M48" s="1200">
        <v>41.480383877073557</v>
      </c>
      <c r="N48" s="1839">
        <v>101.117517885194</v>
      </c>
      <c r="O48" s="1200">
        <v>91.432918351966791</v>
      </c>
      <c r="P48" s="1200">
        <v>97.761667109011441</v>
      </c>
      <c r="Q48" s="1200">
        <v>90.938429563364792</v>
      </c>
      <c r="R48" s="1200">
        <v>94.491638069633325</v>
      </c>
      <c r="S48" s="1200">
        <v>109.64816017241297</v>
      </c>
      <c r="T48" s="1200">
        <v>104.85002146160618</v>
      </c>
      <c r="U48" s="1840">
        <v>136.92022924138175</v>
      </c>
      <c r="V48" s="1200">
        <v>177.52297178267781</v>
      </c>
      <c r="W48" s="1200">
        <v>96.65511666692737</v>
      </c>
      <c r="X48" s="1200">
        <v>137.73504071962714</v>
      </c>
      <c r="Y48" s="1200">
        <v>88.12301428839919</v>
      </c>
      <c r="Z48" s="1200">
        <v>107.07654407564635</v>
      </c>
      <c r="AA48" s="1200">
        <v>118.56008911433619</v>
      </c>
      <c r="AB48" s="1200">
        <v>122.83996157949663</v>
      </c>
      <c r="AC48" s="1200">
        <v>38.871798585723745</v>
      </c>
    </row>
    <row r="49" spans="3:29" ht="12.75" x14ac:dyDescent="0.2">
      <c r="C49" s="2502"/>
      <c r="D49" s="1199" t="s">
        <v>2565</v>
      </c>
      <c r="E49" s="1200">
        <v>103.89448041713618</v>
      </c>
      <c r="F49" s="1200">
        <v>80.338706359647759</v>
      </c>
      <c r="G49" s="1200">
        <v>82.391821490472225</v>
      </c>
      <c r="H49" s="1200">
        <v>98.221174978986653</v>
      </c>
      <c r="I49" s="1200">
        <v>67.263664096544076</v>
      </c>
      <c r="J49" s="1200">
        <v>94.414485370663286</v>
      </c>
      <c r="K49" s="1200">
        <v>91.422495511362627</v>
      </c>
      <c r="L49" s="1200">
        <v>77.719406976180366</v>
      </c>
      <c r="M49" s="1200">
        <v>82.006871242041655</v>
      </c>
      <c r="N49" s="1839">
        <v>95.479384888564809</v>
      </c>
      <c r="O49" s="1200">
        <v>90.212504467529158</v>
      </c>
      <c r="P49" s="1200">
        <v>85.766014706947999</v>
      </c>
      <c r="Q49" s="1200">
        <v>90.59679997819417</v>
      </c>
      <c r="R49" s="1200">
        <v>102.08910187695857</v>
      </c>
      <c r="S49" s="1200">
        <v>115.52764778473426</v>
      </c>
      <c r="T49" s="1200">
        <v>102.93406988347718</v>
      </c>
      <c r="U49" s="1840">
        <v>56.061034580515276</v>
      </c>
      <c r="V49" s="1200">
        <v>123.73848964241203</v>
      </c>
      <c r="W49" s="1200">
        <v>93.140759600120134</v>
      </c>
      <c r="X49" s="1200">
        <v>106.37057490230748</v>
      </c>
      <c r="Y49" s="1200">
        <v>84.438852215746024</v>
      </c>
      <c r="Z49" s="1200">
        <v>106.4387963015506</v>
      </c>
      <c r="AA49" s="1200">
        <v>107.24578013750208</v>
      </c>
      <c r="AB49" s="1200">
        <v>112.30278783845237</v>
      </c>
      <c r="AC49" s="1200">
        <v>45.179351874774035</v>
      </c>
    </row>
    <row r="50" spans="3:29" ht="12.75" x14ac:dyDescent="0.2">
      <c r="C50" s="2502"/>
      <c r="D50" s="1199" t="s">
        <v>2562</v>
      </c>
      <c r="E50" s="1200">
        <v>106.5330405234955</v>
      </c>
      <c r="F50" s="1200">
        <v>84.600755931918954</v>
      </c>
      <c r="G50" s="1200">
        <v>73.150260256634141</v>
      </c>
      <c r="H50" s="1200">
        <v>81.333769146715284</v>
      </c>
      <c r="I50" s="1200">
        <v>67.623365241969239</v>
      </c>
      <c r="J50" s="1200">
        <v>112.91156606639485</v>
      </c>
      <c r="K50" s="1200">
        <v>122.57144688029096</v>
      </c>
      <c r="L50" s="1200">
        <v>71.518103487177285</v>
      </c>
      <c r="M50" s="1200">
        <v>65.242492786995399</v>
      </c>
      <c r="N50" s="1839">
        <v>98.668346184282044</v>
      </c>
      <c r="O50" s="1200">
        <v>96.056558622694325</v>
      </c>
      <c r="P50" s="1200">
        <v>91.639982816615444</v>
      </c>
      <c r="Q50" s="1200">
        <v>89.738489786435323</v>
      </c>
      <c r="R50" s="1200">
        <v>98.579407412116311</v>
      </c>
      <c r="S50" s="1200">
        <v>118.64102361301904</v>
      </c>
      <c r="T50" s="1200">
        <v>111.42936546951412</v>
      </c>
      <c r="U50" s="1840">
        <v>56.20267783218258</v>
      </c>
      <c r="V50" s="1200">
        <v>123.61113699749589</v>
      </c>
      <c r="W50" s="1200">
        <v>92.050249473232753</v>
      </c>
      <c r="X50" s="1200">
        <v>96.744857135614097</v>
      </c>
      <c r="Y50" s="1200">
        <v>84.222121315694309</v>
      </c>
      <c r="Z50" s="1200">
        <v>100.51426443101073</v>
      </c>
      <c r="AA50" s="1200">
        <v>92.420105273940351</v>
      </c>
      <c r="AB50" s="1200">
        <v>109.04197749740867</v>
      </c>
      <c r="AC50" s="1200">
        <v>62.358107994590682</v>
      </c>
    </row>
    <row r="51" spans="3:29" ht="12.75" x14ac:dyDescent="0.2">
      <c r="C51" s="2503"/>
      <c r="D51" s="1841" t="s">
        <v>2563</v>
      </c>
      <c r="E51" s="1842"/>
      <c r="F51" s="1842"/>
      <c r="G51" s="1842"/>
      <c r="H51" s="1842"/>
      <c r="I51" s="1842"/>
      <c r="J51" s="1842"/>
      <c r="K51" s="1842"/>
      <c r="L51" s="1842"/>
      <c r="M51" s="1842"/>
      <c r="N51" s="1843"/>
      <c r="O51" s="1842"/>
      <c r="P51" s="1842"/>
      <c r="Q51" s="1842"/>
      <c r="R51" s="1842"/>
      <c r="S51" s="1842"/>
      <c r="T51" s="1842"/>
      <c r="U51" s="1846"/>
      <c r="V51" s="1842"/>
      <c r="W51" s="1842"/>
      <c r="X51" s="1842"/>
      <c r="Y51" s="1842"/>
      <c r="Z51" s="1842"/>
      <c r="AA51" s="1842"/>
      <c r="AB51" s="1842"/>
      <c r="AC51" s="1842"/>
    </row>
    <row r="52" spans="3:29" ht="12.75" x14ac:dyDescent="0.2">
      <c r="C52" s="2518" t="s">
        <v>2566</v>
      </c>
      <c r="D52" s="2518"/>
      <c r="E52" s="2518"/>
      <c r="F52" s="2518"/>
      <c r="G52" s="2518"/>
      <c r="H52" s="2518"/>
      <c r="I52" s="2518"/>
      <c r="J52" s="2518"/>
      <c r="K52" s="2518"/>
      <c r="L52" s="2518"/>
      <c r="M52" s="2518"/>
      <c r="N52" s="2518"/>
      <c r="O52" s="2518"/>
      <c r="P52" s="2518"/>
      <c r="Q52" s="2518"/>
      <c r="R52" s="2518"/>
      <c r="S52" s="2518"/>
      <c r="T52" s="2518"/>
      <c r="U52" s="2518"/>
      <c r="V52" s="2518"/>
      <c r="W52" s="2518"/>
      <c r="X52" s="2518"/>
      <c r="Y52" s="2518"/>
      <c r="Z52" s="2518"/>
      <c r="AA52" s="2518"/>
      <c r="AB52" s="2518"/>
      <c r="AC52" s="2518"/>
    </row>
    <row r="53" spans="3:29" ht="12.75" x14ac:dyDescent="0.2">
      <c r="C53" s="2496" t="s">
        <v>2567</v>
      </c>
      <c r="D53" s="2496"/>
      <c r="E53" s="2496"/>
      <c r="F53" s="2496"/>
      <c r="G53" s="2496"/>
      <c r="H53" s="2496"/>
      <c r="I53" s="2496"/>
      <c r="J53" s="2496"/>
      <c r="K53" s="2496"/>
      <c r="L53" s="2496"/>
      <c r="M53" s="2496"/>
      <c r="N53" s="2496"/>
      <c r="O53" s="2496"/>
      <c r="P53" s="2496"/>
      <c r="Q53" s="2496"/>
      <c r="R53" s="2496"/>
      <c r="S53" s="2496"/>
      <c r="T53" s="2496"/>
      <c r="U53" s="2496"/>
      <c r="V53" s="2496"/>
      <c r="W53" s="2496"/>
      <c r="X53" s="2496"/>
      <c r="Y53" s="2496"/>
      <c r="Z53" s="2496"/>
      <c r="AA53" s="2496"/>
      <c r="AB53" s="2496"/>
      <c r="AC53" s="2496"/>
    </row>
    <row r="54" spans="3:29" ht="12.75" x14ac:dyDescent="0.2">
      <c r="C54" s="2517" t="s">
        <v>5964</v>
      </c>
      <c r="D54" s="2517"/>
      <c r="E54" s="2517"/>
      <c r="F54" s="2517"/>
      <c r="G54" s="2517"/>
      <c r="H54" s="2517"/>
      <c r="I54" s="2517"/>
      <c r="J54" s="2517"/>
      <c r="K54" s="2517"/>
      <c r="L54" s="2517"/>
      <c r="M54" s="2517"/>
      <c r="N54" s="2517"/>
      <c r="O54" s="2517"/>
      <c r="P54" s="2517"/>
      <c r="Q54" s="2517"/>
      <c r="R54" s="2517"/>
      <c r="S54" s="2517"/>
      <c r="T54" s="2517"/>
      <c r="U54" s="2517"/>
      <c r="V54" s="2517"/>
      <c r="W54" s="2517"/>
      <c r="X54" s="2517"/>
      <c r="Y54" s="2517"/>
      <c r="Z54" s="2517"/>
      <c r="AA54" s="2517"/>
      <c r="AB54" s="2517"/>
      <c r="AC54" s="2517"/>
    </row>
  </sheetData>
  <mergeCells count="39">
    <mergeCell ref="C1:D1"/>
    <mergeCell ref="A3:B3"/>
    <mergeCell ref="C3:S3"/>
    <mergeCell ref="A4:B4"/>
    <mergeCell ref="C4:S4"/>
    <mergeCell ref="A6:B6"/>
    <mergeCell ref="C6:S6"/>
    <mergeCell ref="C9:AC9"/>
    <mergeCell ref="V11:AC11"/>
    <mergeCell ref="A5:B5"/>
    <mergeCell ref="C5:S5"/>
    <mergeCell ref="S12:U12"/>
    <mergeCell ref="V12:W12"/>
    <mergeCell ref="X12:Z12"/>
    <mergeCell ref="AA12:AC12"/>
    <mergeCell ref="C14:C15"/>
    <mergeCell ref="F12:G12"/>
    <mergeCell ref="H12:J12"/>
    <mergeCell ref="K12:M12"/>
    <mergeCell ref="N12:O12"/>
    <mergeCell ref="P12:R12"/>
    <mergeCell ref="C10:C13"/>
    <mergeCell ref="D10:D13"/>
    <mergeCell ref="E10:E13"/>
    <mergeCell ref="F10:AC10"/>
    <mergeCell ref="F11:M11"/>
    <mergeCell ref="N11:U11"/>
    <mergeCell ref="C16:C19"/>
    <mergeCell ref="C20:C23"/>
    <mergeCell ref="C24:C27"/>
    <mergeCell ref="C28:C31"/>
    <mergeCell ref="C32:C35"/>
    <mergeCell ref="C53:AC53"/>
    <mergeCell ref="C54:AC54"/>
    <mergeCell ref="C36:C39"/>
    <mergeCell ref="C40:C43"/>
    <mergeCell ref="C44:C47"/>
    <mergeCell ref="C48:C51"/>
    <mergeCell ref="C52:AC52"/>
  </mergeCells>
  <conditionalFormatting sqref="E48:T51 V48:AB51 E14:J47">
    <cfRule type="cellIs" dxfId="19" priority="19" operator="lessThan">
      <formula>-100</formula>
    </cfRule>
  </conditionalFormatting>
  <conditionalFormatting sqref="E48:T51 V48:AB51 E14:J47">
    <cfRule type="cellIs" dxfId="18" priority="20" operator="lessThan">
      <formula>-80</formula>
    </cfRule>
  </conditionalFormatting>
  <conditionalFormatting sqref="E14:E19">
    <cfRule type="cellIs" dxfId="17" priority="17" operator="lessThan">
      <formula>-100</formula>
    </cfRule>
  </conditionalFormatting>
  <conditionalFormatting sqref="E14:E19">
    <cfRule type="cellIs" dxfId="16" priority="18" operator="lessThan">
      <formula>-80</formula>
    </cfRule>
  </conditionalFormatting>
  <conditionalFormatting sqref="E20:E39">
    <cfRule type="cellIs" dxfId="15" priority="15" operator="lessThan">
      <formula>-100</formula>
    </cfRule>
  </conditionalFormatting>
  <conditionalFormatting sqref="E20:E39">
    <cfRule type="cellIs" dxfId="14" priority="16" operator="lessThan">
      <formula>-80</formula>
    </cfRule>
  </conditionalFormatting>
  <conditionalFormatting sqref="E40:E43">
    <cfRule type="cellIs" dxfId="13" priority="13" operator="lessThan">
      <formula>-100</formula>
    </cfRule>
  </conditionalFormatting>
  <conditionalFormatting sqref="E40:E43">
    <cfRule type="cellIs" dxfId="12" priority="14" operator="lessThan">
      <formula>-80</formula>
    </cfRule>
  </conditionalFormatting>
  <conditionalFormatting sqref="E44">
    <cfRule type="cellIs" dxfId="11" priority="11" operator="lessThan">
      <formula>-100</formula>
    </cfRule>
  </conditionalFormatting>
  <conditionalFormatting sqref="E44">
    <cfRule type="cellIs" dxfId="10" priority="12" operator="lessThan">
      <formula>-80</formula>
    </cfRule>
  </conditionalFormatting>
  <conditionalFormatting sqref="E45:E47">
    <cfRule type="cellIs" dxfId="9" priority="10" operator="lessThan">
      <formula>-80</formula>
    </cfRule>
  </conditionalFormatting>
  <conditionalFormatting sqref="E45:E47">
    <cfRule type="cellIs" dxfId="8" priority="9" operator="lessThan">
      <formula>-100</formula>
    </cfRule>
  </conditionalFormatting>
  <conditionalFormatting sqref="E48:E51">
    <cfRule type="cellIs" dxfId="7" priority="8" operator="lessThan">
      <formula>-80</formula>
    </cfRule>
  </conditionalFormatting>
  <conditionalFormatting sqref="E48:E51">
    <cfRule type="cellIs" dxfId="6" priority="7" operator="lessThan">
      <formula>-100</formula>
    </cfRule>
  </conditionalFormatting>
  <conditionalFormatting sqref="AC48:AC51">
    <cfRule type="cellIs" dxfId="5" priority="6" operator="lessThan">
      <formula>-80</formula>
    </cfRule>
  </conditionalFormatting>
  <conditionalFormatting sqref="AC48:AC51">
    <cfRule type="cellIs" dxfId="4" priority="5" operator="lessThan">
      <formula>-100</formula>
    </cfRule>
  </conditionalFormatting>
  <conditionalFormatting sqref="N48:N51 AC48:AC51">
    <cfRule type="cellIs" dxfId="3" priority="4" operator="lessThan">
      <formula>-80</formula>
    </cfRule>
  </conditionalFormatting>
  <conditionalFormatting sqref="N48:N51 AC48:AC51">
    <cfRule type="cellIs" dxfId="2" priority="3" operator="lessThan">
      <formula>-100</formula>
    </cfRule>
  </conditionalFormatting>
  <conditionalFormatting sqref="U48:U50">
    <cfRule type="cellIs" dxfId="1" priority="2" operator="lessThan">
      <formula>-80</formula>
    </cfRule>
  </conditionalFormatting>
  <conditionalFormatting sqref="U48:U50">
    <cfRule type="cellIs" dxfId="0" priority="1" operator="lessThan">
      <formula>-100</formula>
    </cfRule>
  </conditionalFormatting>
  <hyperlinks>
    <hyperlink ref="A1" location="'ODS 8.'!A1" display="REGRESAR"/>
    <hyperlink ref="C1:D1" location="'Metadato 8.5.1.b'!A1" display="VER METADATO"/>
  </hyperlinks>
  <pageMargins left="0.7" right="0.7" top="0.75" bottom="0.75" header="0.3" footer="0.3"/>
  <pageSetup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8">
    <tabColor theme="0" tint="-0.499984740745262"/>
  </sheetPr>
  <dimension ref="A1:F36"/>
  <sheetViews>
    <sheetView showGridLines="0" zoomScaleNormal="100" workbookViewId="0">
      <pane ySplit="1" topLeftCell="A2" activePane="bottomLeft" state="frozen"/>
      <selection activeCell="C47" sqref="C47:O47"/>
      <selection pane="bottomLeft" activeCell="B1" sqref="B1"/>
    </sheetView>
  </sheetViews>
  <sheetFormatPr baseColWidth="10" defaultColWidth="11.42578125" defaultRowHeight="11.25" x14ac:dyDescent="0.25"/>
  <cols>
    <col min="1" max="1" width="11.7109375" style="45" customWidth="1"/>
    <col min="2" max="2" width="26.42578125" style="45" customWidth="1"/>
    <col min="3" max="3" width="24" style="45" customWidth="1"/>
    <col min="4" max="4" width="85.7109375" style="45" customWidth="1"/>
    <col min="5" max="5" width="11.7109375" style="45" customWidth="1"/>
    <col min="6" max="6" width="7.140625" style="190" customWidth="1"/>
    <col min="7" max="7" width="13.28515625" style="45" customWidth="1"/>
    <col min="8" max="9" width="11.7109375" style="45" customWidth="1"/>
    <col min="10" max="10" width="2.42578125" style="45" customWidth="1"/>
    <col min="11" max="13" width="11.7109375" style="45" customWidth="1"/>
    <col min="14"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30" x14ac:dyDescent="0.25">
      <c r="A4" s="48"/>
      <c r="B4" s="2082" t="s">
        <v>856</v>
      </c>
      <c r="C4" s="2082"/>
      <c r="D4" s="910" t="s">
        <v>41</v>
      </c>
    </row>
    <row r="5" spans="1:6" ht="45" x14ac:dyDescent="0.25">
      <c r="B5" s="2082" t="s">
        <v>769</v>
      </c>
      <c r="C5" s="2082"/>
      <c r="D5" s="910" t="s">
        <v>222</v>
      </c>
    </row>
    <row r="6" spans="1:6" ht="15" x14ac:dyDescent="0.25">
      <c r="B6" s="2082" t="s">
        <v>770</v>
      </c>
      <c r="C6" s="2082"/>
      <c r="D6" s="911" t="s">
        <v>337</v>
      </c>
    </row>
    <row r="7" spans="1:6" ht="30" x14ac:dyDescent="0.25">
      <c r="B7" s="2083" t="s">
        <v>771</v>
      </c>
      <c r="C7" s="2083"/>
      <c r="D7" s="912" t="s">
        <v>338</v>
      </c>
    </row>
    <row r="8" spans="1:6" ht="15" x14ac:dyDescent="0.25">
      <c r="B8" s="2083" t="s">
        <v>4617</v>
      </c>
      <c r="C8" s="2083"/>
      <c r="D8" s="1285" t="s">
        <v>4719</v>
      </c>
    </row>
    <row r="9" spans="1:6" ht="23.25" customHeight="1" x14ac:dyDescent="0.25">
      <c r="B9" s="913"/>
      <c r="C9" s="913"/>
      <c r="D9" s="913"/>
    </row>
    <row r="10" spans="1:6" ht="15" x14ac:dyDescent="0.25">
      <c r="B10" s="2081" t="s">
        <v>772</v>
      </c>
      <c r="C10" s="2081"/>
      <c r="D10" s="2081"/>
    </row>
    <row r="11" spans="1:6" ht="22.5" customHeight="1" x14ac:dyDescent="0.25">
      <c r="B11" s="2093" t="s">
        <v>773</v>
      </c>
      <c r="C11" s="2094"/>
      <c r="D11" s="910"/>
    </row>
    <row r="12" spans="1:6" ht="30" x14ac:dyDescent="0.25">
      <c r="B12" s="2095" t="s">
        <v>775</v>
      </c>
      <c r="C12" s="2095"/>
      <c r="D12" s="914" t="s">
        <v>5963</v>
      </c>
    </row>
    <row r="13" spans="1:6" ht="15" x14ac:dyDescent="0.25">
      <c r="B13" s="2082" t="s">
        <v>776</v>
      </c>
      <c r="C13" s="2082"/>
      <c r="D13" s="915" t="s">
        <v>2478</v>
      </c>
    </row>
    <row r="14" spans="1:6" ht="15" x14ac:dyDescent="0.25">
      <c r="B14" s="2082" t="s">
        <v>777</v>
      </c>
      <c r="C14" s="2096"/>
      <c r="D14" s="915" t="s">
        <v>22</v>
      </c>
    </row>
    <row r="15" spans="1:6" ht="69.75" customHeight="1" x14ac:dyDescent="0.25">
      <c r="B15" s="2082" t="s">
        <v>778</v>
      </c>
      <c r="C15" s="2082"/>
      <c r="D15" s="916" t="s">
        <v>5965</v>
      </c>
    </row>
    <row r="16" spans="1:6" ht="78" customHeight="1" x14ac:dyDescent="0.25">
      <c r="B16" s="2082" t="s">
        <v>779</v>
      </c>
      <c r="C16" s="2082"/>
      <c r="D16" s="916"/>
    </row>
    <row r="17" spans="2:4" ht="15" x14ac:dyDescent="0.25">
      <c r="B17" s="2082" t="s">
        <v>780</v>
      </c>
      <c r="C17" s="2082"/>
      <c r="D17" s="919" t="s">
        <v>781</v>
      </c>
    </row>
    <row r="18" spans="2:4" ht="15" x14ac:dyDescent="0.25">
      <c r="B18" s="2083" t="s">
        <v>782</v>
      </c>
      <c r="C18" s="2083"/>
      <c r="D18" s="910"/>
    </row>
    <row r="19" spans="2:4" ht="30" x14ac:dyDescent="0.25">
      <c r="B19" s="2084" t="s">
        <v>783</v>
      </c>
      <c r="C19" s="2085"/>
      <c r="D19" s="917" t="s">
        <v>5966</v>
      </c>
    </row>
    <row r="20" spans="2:4" ht="15" x14ac:dyDescent="0.25">
      <c r="B20" s="2082" t="s">
        <v>784</v>
      </c>
      <c r="C20" s="2082"/>
      <c r="D20" s="916" t="s">
        <v>824</v>
      </c>
    </row>
    <row r="21" spans="2:4" ht="15" x14ac:dyDescent="0.25">
      <c r="B21" s="2086" t="s">
        <v>786</v>
      </c>
      <c r="C21" s="918" t="s">
        <v>787</v>
      </c>
      <c r="D21" s="910"/>
    </row>
    <row r="22" spans="2:4" ht="15" x14ac:dyDescent="0.25">
      <c r="B22" s="2087"/>
      <c r="C22" s="1816" t="s">
        <v>789</v>
      </c>
      <c r="D22" s="917" t="s">
        <v>5967</v>
      </c>
    </row>
    <row r="23" spans="2:4" ht="15" x14ac:dyDescent="0.25">
      <c r="B23" s="2088" t="s">
        <v>791</v>
      </c>
      <c r="C23" s="2088"/>
      <c r="D23" s="917" t="s">
        <v>5968</v>
      </c>
    </row>
    <row r="24" spans="2:4" ht="15" x14ac:dyDescent="0.25">
      <c r="B24" s="2088" t="s">
        <v>793</v>
      </c>
      <c r="C24" s="2088"/>
      <c r="D24" s="920" t="s">
        <v>829</v>
      </c>
    </row>
    <row r="25" spans="2:4" ht="15" x14ac:dyDescent="0.25">
      <c r="B25" s="2082" t="s">
        <v>795</v>
      </c>
      <c r="C25" s="2082"/>
      <c r="D25" s="917" t="s">
        <v>5956</v>
      </c>
    </row>
    <row r="26" spans="2:4" ht="15" customHeight="1" x14ac:dyDescent="0.25">
      <c r="B26" s="2083" t="s">
        <v>797</v>
      </c>
      <c r="C26" s="2083"/>
      <c r="D26" s="920" t="s">
        <v>2731</v>
      </c>
    </row>
    <row r="27" spans="2:4" ht="15" x14ac:dyDescent="0.25">
      <c r="B27" s="2089" t="s">
        <v>799</v>
      </c>
      <c r="C27" s="2090"/>
      <c r="D27" s="910"/>
    </row>
    <row r="28" spans="2:4" ht="300" x14ac:dyDescent="0.25">
      <c r="B28" s="1817" t="s">
        <v>800</v>
      </c>
      <c r="C28" s="1818"/>
      <c r="D28" s="917" t="s">
        <v>5969</v>
      </c>
    </row>
    <row r="29" spans="2:4" ht="15" x14ac:dyDescent="0.25">
      <c r="B29" s="2091" t="s">
        <v>801</v>
      </c>
      <c r="C29" s="2092"/>
      <c r="D29" s="921"/>
    </row>
    <row r="30" spans="2:4" ht="23.25" customHeight="1" x14ac:dyDescent="0.25">
      <c r="B30" s="922"/>
      <c r="C30" s="922"/>
      <c r="D30" s="923"/>
    </row>
    <row r="31" spans="2:4" ht="15" x14ac:dyDescent="0.25">
      <c r="B31" s="2081" t="s">
        <v>802</v>
      </c>
      <c r="C31" s="2081"/>
      <c r="D31" s="2081"/>
    </row>
    <row r="32" spans="2:4" ht="15" x14ac:dyDescent="0.25">
      <c r="B32" s="2079" t="s">
        <v>803</v>
      </c>
      <c r="C32" s="2080"/>
      <c r="D32" s="920" t="s">
        <v>1678</v>
      </c>
    </row>
    <row r="33" spans="2:4" ht="15" x14ac:dyDescent="0.25">
      <c r="B33" s="2079" t="s">
        <v>805</v>
      </c>
      <c r="C33" s="2080"/>
      <c r="D33" s="920" t="s">
        <v>1054</v>
      </c>
    </row>
    <row r="34" spans="2:4" ht="15" x14ac:dyDescent="0.25">
      <c r="B34" s="2079" t="s">
        <v>807</v>
      </c>
      <c r="C34" s="2080"/>
      <c r="D34" s="920" t="s">
        <v>808</v>
      </c>
    </row>
    <row r="35" spans="2:4" ht="15" x14ac:dyDescent="0.25">
      <c r="B35" s="2079" t="s">
        <v>809</v>
      </c>
      <c r="C35" s="2080"/>
      <c r="D35" s="920" t="s">
        <v>2574</v>
      </c>
    </row>
    <row r="36" spans="2:4" ht="15" x14ac:dyDescent="0.25">
      <c r="B36" s="2079" t="s">
        <v>811</v>
      </c>
      <c r="C36" s="2080"/>
      <c r="D36" s="920" t="s">
        <v>1056</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5.1.b'!A1" display="REGRESAR"/>
    <hyperlink ref="D8" r:id="rId1"/>
  </hyperlinks>
  <pageMargins left="0.7" right="0.7" top="0.75" bottom="0.75" header="0.3" footer="0.3"/>
  <pageSetup orientation="portrait" r:id="rId2"/>
  <drawing r:id="rId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9"/>
  <dimension ref="A1:AE45"/>
  <sheetViews>
    <sheetView showGridLines="0" workbookViewId="0">
      <pane ySplit="1" topLeftCell="A35" activePane="bottomLeft" state="frozen"/>
      <selection activeCell="C43" sqref="C43:Q43"/>
      <selection pane="bottomLeft" activeCell="B8" sqref="B8"/>
    </sheetView>
  </sheetViews>
  <sheetFormatPr baseColWidth="10" defaultColWidth="11.42578125" defaultRowHeight="11.25" x14ac:dyDescent="0.2"/>
  <cols>
    <col min="1" max="1" width="15.28515625" style="26" customWidth="1"/>
    <col min="2" max="2" width="15.28515625" style="165" customWidth="1"/>
    <col min="3" max="3" width="7.28515625" style="26" customWidth="1"/>
    <col min="4" max="4" width="6.85546875" style="26" customWidth="1"/>
    <col min="5" max="5" width="9.7109375" style="26" customWidth="1"/>
    <col min="6" max="6" width="7.140625" style="26" customWidth="1"/>
    <col min="7" max="7" width="9.5703125" style="26" customWidth="1"/>
    <col min="8" max="8" width="2.42578125" style="26" customWidth="1"/>
    <col min="9" max="9" width="6.7109375" style="26" customWidth="1"/>
    <col min="10" max="10" width="11.7109375" style="26" customWidth="1"/>
    <col min="11" max="11" width="10.42578125" style="26" customWidth="1"/>
    <col min="12" max="12" width="9.5703125" style="26" customWidth="1"/>
    <col min="13" max="13" width="3.85546875" style="26" customWidth="1"/>
    <col min="14" max="14" width="7" style="26" customWidth="1"/>
    <col min="15" max="15" width="10.5703125" style="26" customWidth="1"/>
    <col min="16" max="16" width="10.140625" style="26" customWidth="1"/>
    <col min="17" max="17" width="10" style="26" customWidth="1"/>
    <col min="18" max="32" width="12" style="26" customWidth="1"/>
    <col min="33" max="16384" width="11.42578125" style="26"/>
  </cols>
  <sheetData>
    <row r="1" spans="1:31" ht="15" x14ac:dyDescent="0.25">
      <c r="A1" s="25" t="s">
        <v>730</v>
      </c>
      <c r="B1" s="236"/>
      <c r="C1" s="2077" t="s">
        <v>830</v>
      </c>
      <c r="D1" s="2077"/>
      <c r="E1" s="2077"/>
    </row>
    <row r="3" spans="1:31" ht="12.75" x14ac:dyDescent="0.2">
      <c r="A3" s="2483" t="s">
        <v>732</v>
      </c>
      <c r="B3" s="2483"/>
      <c r="C3" s="2483" t="s">
        <v>2507</v>
      </c>
      <c r="D3" s="2483"/>
      <c r="E3" s="2483"/>
      <c r="F3" s="2483"/>
      <c r="G3" s="2483"/>
      <c r="H3" s="2483"/>
      <c r="I3" s="2483"/>
      <c r="J3" s="2483"/>
      <c r="K3" s="2483"/>
      <c r="L3" s="2483"/>
      <c r="M3" s="2483"/>
      <c r="N3" s="2483"/>
      <c r="O3" s="2483"/>
      <c r="P3" s="2483"/>
      <c r="Q3" s="2483"/>
      <c r="R3" s="2483"/>
      <c r="S3" s="2483"/>
      <c r="T3" s="2483"/>
      <c r="U3" s="2483"/>
      <c r="V3" s="2483"/>
    </row>
    <row r="4" spans="1:31" ht="12.75" x14ac:dyDescent="0.2">
      <c r="A4" s="2483" t="s">
        <v>733</v>
      </c>
      <c r="B4" s="2483"/>
      <c r="C4" s="2483" t="s">
        <v>2547</v>
      </c>
      <c r="D4" s="2483"/>
      <c r="E4" s="2483"/>
      <c r="F4" s="2483"/>
      <c r="G4" s="2483"/>
      <c r="H4" s="2483"/>
      <c r="I4" s="2483"/>
      <c r="J4" s="2483"/>
      <c r="K4" s="2483"/>
      <c r="L4" s="2483"/>
      <c r="M4" s="2483"/>
      <c r="N4" s="2483"/>
      <c r="O4" s="2483"/>
      <c r="P4" s="2483"/>
      <c r="Q4" s="2483"/>
      <c r="R4" s="2483"/>
      <c r="S4" s="2483"/>
      <c r="T4" s="2483"/>
      <c r="U4" s="2483"/>
      <c r="V4" s="2483"/>
    </row>
    <row r="5" spans="1:31" ht="12.75" x14ac:dyDescent="0.2">
      <c r="A5" s="2483" t="s">
        <v>735</v>
      </c>
      <c r="B5" s="2483"/>
      <c r="C5" s="2483" t="s">
        <v>2575</v>
      </c>
      <c r="D5" s="2483"/>
      <c r="E5" s="2483"/>
      <c r="F5" s="2483"/>
      <c r="G5" s="2483"/>
      <c r="H5" s="2483"/>
      <c r="I5" s="2483"/>
      <c r="J5" s="2483"/>
      <c r="K5" s="2483"/>
      <c r="L5" s="2483"/>
      <c r="M5" s="2483"/>
      <c r="N5" s="2483"/>
      <c r="O5" s="2483"/>
      <c r="P5" s="2483"/>
      <c r="Q5" s="2483"/>
      <c r="R5" s="2483"/>
      <c r="S5" s="2483"/>
      <c r="T5" s="2483"/>
      <c r="U5" s="2483"/>
      <c r="V5" s="2483"/>
    </row>
    <row r="6" spans="1:31" ht="12.75" x14ac:dyDescent="0.2">
      <c r="A6" s="2483" t="s">
        <v>815</v>
      </c>
      <c r="B6" s="2483"/>
      <c r="C6" s="2483" t="s">
        <v>2576</v>
      </c>
      <c r="D6" s="2483"/>
      <c r="E6" s="2483"/>
      <c r="F6" s="2483"/>
      <c r="G6" s="2483"/>
      <c r="H6" s="2483"/>
      <c r="I6" s="2483"/>
      <c r="J6" s="2483"/>
      <c r="K6" s="2483"/>
      <c r="L6" s="2483"/>
      <c r="M6" s="2483"/>
      <c r="N6" s="2483"/>
      <c r="O6" s="2483"/>
      <c r="P6" s="2483"/>
      <c r="Q6" s="2483"/>
      <c r="R6" s="2483"/>
      <c r="S6" s="2483"/>
      <c r="T6" s="2483"/>
      <c r="U6" s="2483"/>
      <c r="V6" s="2483"/>
    </row>
    <row r="9" spans="1:31" ht="16.5" customHeight="1" x14ac:dyDescent="0.2">
      <c r="B9" s="632"/>
      <c r="C9" s="2524" t="s">
        <v>2577</v>
      </c>
      <c r="D9" s="2524"/>
      <c r="E9" s="2524"/>
      <c r="F9" s="2524"/>
      <c r="G9" s="2524"/>
      <c r="H9" s="2524"/>
      <c r="I9" s="2524"/>
      <c r="J9" s="2524"/>
      <c r="K9" s="2524"/>
      <c r="L9" s="2524"/>
      <c r="M9" s="2524"/>
      <c r="N9" s="2524"/>
      <c r="O9" s="2524"/>
      <c r="P9" s="2524"/>
      <c r="Q9" s="2524"/>
      <c r="R9" s="633"/>
      <c r="S9" s="634"/>
      <c r="T9" s="634"/>
      <c r="U9" s="634"/>
      <c r="V9" s="634"/>
      <c r="W9" s="634"/>
      <c r="X9" s="634"/>
      <c r="Y9" s="634"/>
      <c r="Z9" s="634"/>
      <c r="AA9" s="634"/>
      <c r="AB9" s="634"/>
      <c r="AC9" s="634"/>
      <c r="AD9" s="634"/>
      <c r="AE9" s="634"/>
    </row>
    <row r="10" spans="1:31" ht="12.75" customHeight="1" x14ac:dyDescent="0.2">
      <c r="C10" s="2525" t="s">
        <v>739</v>
      </c>
      <c r="D10" s="2116" t="s">
        <v>740</v>
      </c>
      <c r="E10" s="2116"/>
      <c r="F10" s="2116"/>
      <c r="G10" s="2116"/>
      <c r="H10" s="1819"/>
      <c r="I10" s="2070" t="s">
        <v>741</v>
      </c>
      <c r="J10" s="2070"/>
      <c r="K10" s="2070"/>
      <c r="L10" s="2070"/>
      <c r="M10" s="2070"/>
      <c r="N10" s="2070"/>
      <c r="O10" s="2070"/>
      <c r="P10" s="2070"/>
      <c r="Q10" s="2070"/>
    </row>
    <row r="11" spans="1:31" ht="12.75" customHeight="1" x14ac:dyDescent="0.2">
      <c r="C11" s="2526"/>
      <c r="D11" s="2117"/>
      <c r="E11" s="2117"/>
      <c r="F11" s="2117"/>
      <c r="G11" s="2117"/>
      <c r="H11" s="1820"/>
      <c r="I11" s="2070" t="s">
        <v>1016</v>
      </c>
      <c r="J11" s="2070"/>
      <c r="K11" s="2070"/>
      <c r="L11" s="2070"/>
      <c r="M11" s="1820"/>
      <c r="N11" s="2070" t="s">
        <v>1014</v>
      </c>
      <c r="O11" s="2070"/>
      <c r="P11" s="2070"/>
      <c r="Q11" s="2070"/>
      <c r="T11" s="269" t="s">
        <v>5971</v>
      </c>
      <c r="U11" s="269"/>
      <c r="V11" s="269"/>
      <c r="W11" s="269"/>
      <c r="X11" s="269"/>
      <c r="Y11" s="269"/>
      <c r="Z11" s="269"/>
      <c r="AA11" s="269"/>
      <c r="AB11" s="269"/>
      <c r="AC11" s="269"/>
      <c r="AD11" s="269"/>
    </row>
    <row r="12" spans="1:31" ht="17.25" customHeight="1" x14ac:dyDescent="0.2">
      <c r="C12" s="2526"/>
      <c r="D12" s="2526" t="s">
        <v>835</v>
      </c>
      <c r="E12" s="2070" t="s">
        <v>1489</v>
      </c>
      <c r="F12" s="2070"/>
      <c r="G12" s="2070"/>
      <c r="H12" s="1820"/>
      <c r="I12" s="2526" t="s">
        <v>835</v>
      </c>
      <c r="J12" s="2070" t="s">
        <v>1489</v>
      </c>
      <c r="K12" s="2070"/>
      <c r="L12" s="2070"/>
      <c r="M12" s="1820"/>
      <c r="N12" s="2526" t="s">
        <v>835</v>
      </c>
      <c r="O12" s="2070" t="s">
        <v>1489</v>
      </c>
      <c r="P12" s="2070"/>
      <c r="Q12" s="2070"/>
    </row>
    <row r="13" spans="1:31" ht="25.5" x14ac:dyDescent="0.2">
      <c r="C13" s="2527"/>
      <c r="D13" s="2527"/>
      <c r="E13" s="1828" t="s">
        <v>2559</v>
      </c>
      <c r="F13" s="1828" t="s">
        <v>2560</v>
      </c>
      <c r="G13" s="1828" t="s">
        <v>2578</v>
      </c>
      <c r="H13" s="1821"/>
      <c r="I13" s="2527"/>
      <c r="J13" s="1828" t="s">
        <v>2579</v>
      </c>
      <c r="K13" s="1828" t="s">
        <v>2580</v>
      </c>
      <c r="L13" s="1828" t="s">
        <v>2581</v>
      </c>
      <c r="M13" s="1821"/>
      <c r="N13" s="2527"/>
      <c r="O13" s="1828" t="s">
        <v>2579</v>
      </c>
      <c r="P13" s="1828" t="s">
        <v>2580</v>
      </c>
      <c r="Q13" s="1828" t="s">
        <v>2581</v>
      </c>
    </row>
    <row r="14" spans="1:31" ht="12.75" x14ac:dyDescent="0.2">
      <c r="C14" s="904">
        <v>1990</v>
      </c>
      <c r="D14" s="1075">
        <v>4.5110419865398832</v>
      </c>
      <c r="E14" s="1075">
        <v>8.3139648676420226</v>
      </c>
      <c r="F14" s="1075">
        <v>3.0079175561914964</v>
      </c>
      <c r="G14" s="1075">
        <v>2.4233920559857265</v>
      </c>
      <c r="H14" s="1075"/>
      <c r="I14" s="1075">
        <v>4.0204320926055281</v>
      </c>
      <c r="J14" s="1075">
        <v>7.5779852970395387</v>
      </c>
      <c r="K14" s="1075">
        <v>2.6058650611350287</v>
      </c>
      <c r="L14" s="1075">
        <v>2.7741423755700971</v>
      </c>
      <c r="M14" s="1075"/>
      <c r="N14" s="1075">
        <v>5.7089773852128225</v>
      </c>
      <c r="O14" s="1075">
        <v>9.9724397305660304</v>
      </c>
      <c r="P14" s="1075">
        <v>3.9632442160083983</v>
      </c>
      <c r="Q14" s="1075">
        <v>0</v>
      </c>
    </row>
    <row r="15" spans="1:31" ht="12.75" x14ac:dyDescent="0.2">
      <c r="C15" s="904">
        <v>1991</v>
      </c>
      <c r="D15" s="1075">
        <v>5.3730055829977088</v>
      </c>
      <c r="E15" s="1075">
        <v>10.880740233036326</v>
      </c>
      <c r="F15" s="1075">
        <v>3.263301500682128</v>
      </c>
      <c r="G15" s="1075">
        <v>3.1201040034667824</v>
      </c>
      <c r="H15" s="1075"/>
      <c r="I15" s="1075">
        <v>4.6349550209258208</v>
      </c>
      <c r="J15" s="1075">
        <v>9.7617282843209008</v>
      </c>
      <c r="K15" s="1075">
        <v>2.7254857633314304</v>
      </c>
      <c r="L15" s="1075">
        <v>2.903193311171552</v>
      </c>
      <c r="M15" s="1075"/>
      <c r="N15" s="1075">
        <v>7.0563060516175042</v>
      </c>
      <c r="O15" s="1075">
        <v>13.174678448033911</v>
      </c>
      <c r="P15" s="1075">
        <v>4.4872102300719821</v>
      </c>
      <c r="Q15" s="1075">
        <v>4.1590273086943936</v>
      </c>
    </row>
    <row r="16" spans="1:31" ht="12.75" x14ac:dyDescent="0.2">
      <c r="C16" s="904">
        <v>1992</v>
      </c>
      <c r="D16" s="1075">
        <v>3.9267151902356288</v>
      </c>
      <c r="E16" s="1075">
        <v>7.5547659782676506</v>
      </c>
      <c r="F16" s="1075">
        <v>2.7402253692975784</v>
      </c>
      <c r="G16" s="1075">
        <v>1.0361836051091398</v>
      </c>
      <c r="H16" s="1075"/>
      <c r="I16" s="1075">
        <v>3.340685753100519</v>
      </c>
      <c r="J16" s="1075">
        <v>6.6723936265730934</v>
      </c>
      <c r="K16" s="1075">
        <v>2.2877551653250592</v>
      </c>
      <c r="L16" s="1075">
        <v>1.0625788382186303</v>
      </c>
      <c r="M16" s="1075"/>
      <c r="N16" s="1075">
        <v>5.2747705594999958</v>
      </c>
      <c r="O16" s="1075">
        <v>9.4008935824532909</v>
      </c>
      <c r="P16" s="1075">
        <v>3.7658460749696103</v>
      </c>
      <c r="Q16" s="1075">
        <v>0.87290040999867746</v>
      </c>
    </row>
    <row r="17" spans="3:20" ht="12.75" x14ac:dyDescent="0.2">
      <c r="C17" s="904">
        <v>1993</v>
      </c>
      <c r="D17" s="1075">
        <v>3.9543651201512939</v>
      </c>
      <c r="E17" s="1075">
        <v>8.2007297778923185</v>
      </c>
      <c r="F17" s="1075">
        <v>2.5002208781158739</v>
      </c>
      <c r="G17" s="1075">
        <v>1.9094370950567596</v>
      </c>
      <c r="H17" s="1075"/>
      <c r="I17" s="1075">
        <v>3.5089730348072918</v>
      </c>
      <c r="J17" s="1075">
        <v>7.4773458856282016</v>
      </c>
      <c r="K17" s="1075">
        <v>2.1426770424252473</v>
      </c>
      <c r="L17" s="1075">
        <v>2.0706983191821173</v>
      </c>
      <c r="M17" s="1075"/>
      <c r="N17" s="1075">
        <v>4.9730656020844766</v>
      </c>
      <c r="O17" s="1075">
        <v>9.7839376265207534</v>
      </c>
      <c r="P17" s="1075">
        <v>3.3010474849530409</v>
      </c>
      <c r="Q17" s="1075">
        <v>1.1037766475489665</v>
      </c>
    </row>
    <row r="18" spans="3:20" ht="12.75" x14ac:dyDescent="0.2">
      <c r="C18" s="904">
        <v>1994</v>
      </c>
      <c r="D18" s="1075">
        <v>4.0445029166558406</v>
      </c>
      <c r="E18" s="1075">
        <v>8.1716837691337396</v>
      </c>
      <c r="F18" s="1075">
        <v>2.7464995538341355</v>
      </c>
      <c r="G18" s="1075">
        <v>1.1633053044192958</v>
      </c>
      <c r="H18" s="1075"/>
      <c r="I18" s="1075">
        <v>3.371155422451797</v>
      </c>
      <c r="J18" s="1075">
        <v>6.7722481179322598</v>
      </c>
      <c r="K18" s="1075">
        <v>2.3273147402686871</v>
      </c>
      <c r="L18" s="1075">
        <v>1.2417661494178645</v>
      </c>
      <c r="M18" s="1075"/>
      <c r="N18" s="1075">
        <v>5.5476380738124202</v>
      </c>
      <c r="O18" s="1075">
        <v>11.129875895080195</v>
      </c>
      <c r="P18" s="1075">
        <v>3.6498204243993873</v>
      </c>
      <c r="Q18" s="1075">
        <v>0.69452100099217284</v>
      </c>
    </row>
    <row r="19" spans="3:20" ht="12.75" x14ac:dyDescent="0.2">
      <c r="C19" s="904">
        <v>1995</v>
      </c>
      <c r="D19" s="1075">
        <v>5.176053612347614</v>
      </c>
      <c r="E19" s="1075">
        <v>11.373199325152489</v>
      </c>
      <c r="F19" s="1075">
        <v>3.0348112308690283</v>
      </c>
      <c r="G19" s="1075">
        <v>2.3186049948278411</v>
      </c>
      <c r="H19" s="1075"/>
      <c r="I19" s="1075">
        <v>4.5735563969280895</v>
      </c>
      <c r="J19" s="1075">
        <v>10.449027514129861</v>
      </c>
      <c r="K19" s="1075">
        <v>2.5930862852362675</v>
      </c>
      <c r="L19" s="1075">
        <v>1.9758545658735174</v>
      </c>
      <c r="M19" s="1075"/>
      <c r="N19" s="1075">
        <v>6.489961106609007</v>
      </c>
      <c r="O19" s="1075">
        <v>13.275530544922114</v>
      </c>
      <c r="P19" s="1075">
        <v>3.9677946483284536</v>
      </c>
      <c r="Q19" s="1075">
        <v>4.1471634525369785</v>
      </c>
    </row>
    <row r="20" spans="3:20" ht="12.75" x14ac:dyDescent="0.2">
      <c r="C20" s="904">
        <v>1996</v>
      </c>
      <c r="D20" s="1075">
        <v>6.1619449116445688</v>
      </c>
      <c r="E20" s="1075">
        <v>12.17156153701025</v>
      </c>
      <c r="F20" s="1075">
        <v>4.5090864312336718</v>
      </c>
      <c r="G20" s="1075">
        <v>0.96583270232263441</v>
      </c>
      <c r="H20" s="1075"/>
      <c r="I20" s="1075">
        <v>5.2360003716110981</v>
      </c>
      <c r="J20" s="1075">
        <v>10.20256018619536</v>
      </c>
      <c r="K20" s="1075">
        <v>3.8889784874681164</v>
      </c>
      <c r="L20" s="1075">
        <v>1.1516491615994102</v>
      </c>
      <c r="M20" s="1075"/>
      <c r="N20" s="1075">
        <v>8.2146474313931677</v>
      </c>
      <c r="O20" s="1075">
        <v>16.589824146231997</v>
      </c>
      <c r="P20" s="1075">
        <v>5.8145821109052669</v>
      </c>
      <c r="Q20" s="1075">
        <v>0</v>
      </c>
    </row>
    <row r="21" spans="3:20" ht="12.75" x14ac:dyDescent="0.2">
      <c r="C21" s="904">
        <v>1997</v>
      </c>
      <c r="D21" s="1075">
        <v>5.6807232807755295</v>
      </c>
      <c r="E21" s="1075">
        <v>11.718268627184393</v>
      </c>
      <c r="F21" s="1075">
        <v>3.8101731623434567</v>
      </c>
      <c r="G21" s="1075">
        <v>3.0148845686512757</v>
      </c>
      <c r="H21" s="1075"/>
      <c r="I21" s="1075">
        <v>4.8896858222227779</v>
      </c>
      <c r="J21" s="1075">
        <v>9.8272128986983205</v>
      </c>
      <c r="K21" s="1075">
        <v>3.3354744613803473</v>
      </c>
      <c r="L21" s="1075">
        <v>3.0170385013649628</v>
      </c>
      <c r="M21" s="1075"/>
      <c r="N21" s="1075">
        <v>7.3193301237252166</v>
      </c>
      <c r="O21" s="1075">
        <v>15.66437188038538</v>
      </c>
      <c r="P21" s="1075">
        <v>4.7458182522305137</v>
      </c>
      <c r="Q21" s="1075">
        <v>3.0058939096267192</v>
      </c>
    </row>
    <row r="22" spans="3:20" ht="12.75" x14ac:dyDescent="0.2">
      <c r="C22" s="904">
        <v>1998</v>
      </c>
      <c r="D22" s="1075">
        <v>5.3269932015241706</v>
      </c>
      <c r="E22" s="1075">
        <v>11.79366813699702</v>
      </c>
      <c r="F22" s="1075">
        <v>3.4363915992999101</v>
      </c>
      <c r="G22" s="1075">
        <v>0.64472963931634331</v>
      </c>
      <c r="H22" s="1075"/>
      <c r="I22" s="1075">
        <v>4.1981883535872679</v>
      </c>
      <c r="J22" s="1075">
        <v>9.1476281465481435</v>
      </c>
      <c r="K22" s="1075">
        <v>2.8002126707124324</v>
      </c>
      <c r="L22" s="1075">
        <v>0.80182756168777136</v>
      </c>
      <c r="M22" s="1075"/>
      <c r="N22" s="1075">
        <v>7.5242510421130548</v>
      </c>
      <c r="O22" s="1075">
        <v>16.696555705214546</v>
      </c>
      <c r="P22" s="1075">
        <v>4.6394209695800823</v>
      </c>
      <c r="Q22" s="1075">
        <v>0</v>
      </c>
    </row>
    <row r="23" spans="3:20" ht="12.75" x14ac:dyDescent="0.2">
      <c r="C23" s="904">
        <v>1999</v>
      </c>
      <c r="D23" s="1075">
        <v>5.8947323183750591</v>
      </c>
      <c r="E23" s="1075">
        <v>13.434185330568917</v>
      </c>
      <c r="F23" s="1075">
        <v>3.6717969108088555</v>
      </c>
      <c r="G23" s="1075">
        <v>1.65232223538756</v>
      </c>
      <c r="H23" s="1075"/>
      <c r="I23" s="1075">
        <v>4.8439752183587261</v>
      </c>
      <c r="J23" s="1075">
        <v>11.932047471306763</v>
      </c>
      <c r="K23" s="1075">
        <v>2.8400844626321153</v>
      </c>
      <c r="L23" s="1075">
        <v>1.603892881724905</v>
      </c>
      <c r="M23" s="1075"/>
      <c r="N23" s="1075">
        <v>7.8583263440448459</v>
      </c>
      <c r="O23" s="1075">
        <v>15.98661023697521</v>
      </c>
      <c r="P23" s="1075">
        <v>5.1951775075449174</v>
      </c>
      <c r="Q23" s="1075">
        <v>1.8634840871021776</v>
      </c>
    </row>
    <row r="24" spans="3:20" ht="12.75" x14ac:dyDescent="0.2">
      <c r="C24" s="904">
        <v>2000</v>
      </c>
      <c r="D24" s="1075">
        <v>5.0816444522848991</v>
      </c>
      <c r="E24" s="1075">
        <v>10.970735301032963</v>
      </c>
      <c r="F24" s="1075">
        <v>3.2608755307646855</v>
      </c>
      <c r="G24" s="1075">
        <v>1.7488227768855984</v>
      </c>
      <c r="H24" s="1075"/>
      <c r="I24" s="1075">
        <v>4.3300983831604629</v>
      </c>
      <c r="J24" s="1075">
        <v>9.3285219102877761</v>
      </c>
      <c r="K24" s="1075">
        <v>2.8291314995408228</v>
      </c>
      <c r="L24" s="1075">
        <v>1.8101087361649029</v>
      </c>
      <c r="M24" s="1075"/>
      <c r="N24" s="1075">
        <v>6.6450763330014793</v>
      </c>
      <c r="O24" s="1075">
        <v>14.172439567552573</v>
      </c>
      <c r="P24" s="1075">
        <v>4.1348308390273587</v>
      </c>
      <c r="Q24" s="1075">
        <v>1.4274789701758857</v>
      </c>
    </row>
    <row r="25" spans="3:20" ht="12.75" x14ac:dyDescent="0.2">
      <c r="C25" s="904">
        <v>2001</v>
      </c>
      <c r="D25" s="1075">
        <v>5.9146295656354697</v>
      </c>
      <c r="E25" s="1075">
        <v>13.245042886625324</v>
      </c>
      <c r="F25" s="1075">
        <v>3.6872893357152901</v>
      </c>
      <c r="G25" s="1075">
        <v>1.7846280972765773</v>
      </c>
      <c r="H25" s="1075"/>
      <c r="I25" s="1075">
        <v>5.1387698021504393</v>
      </c>
      <c r="J25" s="1075">
        <v>11.823037261153564</v>
      </c>
      <c r="K25" s="1075">
        <v>3.0361836646198817</v>
      </c>
      <c r="L25" s="1075">
        <v>1.9827475215655981</v>
      </c>
      <c r="M25" s="1075"/>
      <c r="N25" s="1075">
        <v>7.390007847240387</v>
      </c>
      <c r="O25" s="1075">
        <v>16.068294474022398</v>
      </c>
      <c r="P25" s="1075">
        <v>4.8473864937046933</v>
      </c>
      <c r="Q25" s="1075">
        <v>0.98084735925710964</v>
      </c>
    </row>
    <row r="26" spans="3:20" ht="12.75" x14ac:dyDescent="0.2">
      <c r="C26" s="904">
        <v>2002</v>
      </c>
      <c r="D26" s="1075">
        <v>6.3338851379384016</v>
      </c>
      <c r="E26" s="1075">
        <v>14.094619872898678</v>
      </c>
      <c r="F26" s="1075">
        <v>4.0254265440629311</v>
      </c>
      <c r="G26" s="1075">
        <v>2.1594349142280524</v>
      </c>
      <c r="H26" s="1075"/>
      <c r="I26" s="1075">
        <v>5.5804917324217929</v>
      </c>
      <c r="J26" s="1075">
        <v>12.406059838672437</v>
      </c>
      <c r="K26" s="1075">
        <v>3.4638092193064094</v>
      </c>
      <c r="L26" s="1075">
        <v>2.4610838320672208</v>
      </c>
      <c r="M26" s="1075"/>
      <c r="N26" s="1075">
        <v>7.7635599694423227</v>
      </c>
      <c r="O26" s="1075">
        <v>17.450941203467242</v>
      </c>
      <c r="P26" s="1075">
        <v>5.0307601404191722</v>
      </c>
      <c r="Q26" s="1075">
        <v>0.98653667595171768</v>
      </c>
    </row>
    <row r="27" spans="3:20" ht="12.75" x14ac:dyDescent="0.2">
      <c r="C27" s="904">
        <v>2003</v>
      </c>
      <c r="D27" s="1075">
        <v>6.5584228470349917</v>
      </c>
      <c r="E27" s="1075">
        <v>14.49052214597778</v>
      </c>
      <c r="F27" s="1075">
        <v>4.108630166964895</v>
      </c>
      <c r="G27" s="1075">
        <v>3.5014228799089357</v>
      </c>
      <c r="H27" s="1075"/>
      <c r="I27" s="1075">
        <v>5.7930382131582787</v>
      </c>
      <c r="J27" s="1075">
        <v>12.947220287628253</v>
      </c>
      <c r="K27" s="1075">
        <v>3.4767735079014721</v>
      </c>
      <c r="L27" s="1075">
        <v>3.7204157084218799</v>
      </c>
      <c r="M27" s="1075"/>
      <c r="N27" s="1075">
        <v>7.9968520599620145</v>
      </c>
      <c r="O27" s="1075">
        <v>17.539343134543238</v>
      </c>
      <c r="P27" s="1075">
        <v>5.2305651520463785</v>
      </c>
      <c r="Q27" s="1075">
        <v>2.7156883225402129</v>
      </c>
    </row>
    <row r="28" spans="3:20" ht="12.75" x14ac:dyDescent="0.2">
      <c r="C28" s="904">
        <v>2004</v>
      </c>
      <c r="D28" s="1075">
        <v>6.3909514392241888</v>
      </c>
      <c r="E28" s="1075">
        <v>14.213074446782084</v>
      </c>
      <c r="F28" s="1075">
        <v>4.2409320736701384</v>
      </c>
      <c r="G28" s="1075">
        <v>2.686515291936979</v>
      </c>
      <c r="H28" s="1075"/>
      <c r="I28" s="1075">
        <v>5.4095568121521627</v>
      </c>
      <c r="J28" s="1075">
        <v>12.251671755296233</v>
      </c>
      <c r="K28" s="1075">
        <v>3.3970762381625947</v>
      </c>
      <c r="L28" s="1075">
        <v>3.1565638628840937</v>
      </c>
      <c r="M28" s="1075"/>
      <c r="N28" s="1075">
        <v>8.2990835183546725</v>
      </c>
      <c r="O28" s="1075">
        <v>18.317068391142467</v>
      </c>
      <c r="P28" s="1075">
        <v>5.7718017502968468</v>
      </c>
      <c r="Q28" s="1075">
        <v>0.60902869341370003</v>
      </c>
    </row>
    <row r="29" spans="3:20" ht="12.75" x14ac:dyDescent="0.2">
      <c r="C29" s="904">
        <v>2005</v>
      </c>
      <c r="D29" s="1075">
        <v>6.5712039974771139</v>
      </c>
      <c r="E29" s="1075">
        <v>14.962029250101969</v>
      </c>
      <c r="F29" s="1075">
        <v>4.2222357223422184</v>
      </c>
      <c r="G29" s="1075">
        <v>3.8343668323681648</v>
      </c>
      <c r="H29" s="1075"/>
      <c r="I29" s="1075">
        <v>5.0401562946789396</v>
      </c>
      <c r="J29" s="1075">
        <v>11.562359195326136</v>
      </c>
      <c r="K29" s="1075">
        <v>3.1221236076384278</v>
      </c>
      <c r="L29" s="1075">
        <v>3.7958815925205336</v>
      </c>
      <c r="M29" s="1075"/>
      <c r="N29" s="1075">
        <v>9.3347793139249724</v>
      </c>
      <c r="O29" s="1075">
        <v>21.037424977501708</v>
      </c>
      <c r="P29" s="1075">
        <v>6.1260137741377179</v>
      </c>
      <c r="Q29" s="1075">
        <v>3.9748355733485847</v>
      </c>
      <c r="T29" s="26" t="s">
        <v>5972</v>
      </c>
    </row>
    <row r="30" spans="3:20" ht="12.75" x14ac:dyDescent="0.2">
      <c r="C30" s="904">
        <v>2006</v>
      </c>
      <c r="D30" s="1075">
        <v>5.7399592056047952</v>
      </c>
      <c r="E30" s="1075">
        <v>13.772970835951343</v>
      </c>
      <c r="F30" s="1075">
        <v>3.4321545736035826</v>
      </c>
      <c r="G30" s="1075">
        <v>3.8486027591085956</v>
      </c>
      <c r="H30" s="1075"/>
      <c r="I30" s="1075">
        <v>4.2737159968714646</v>
      </c>
      <c r="J30" s="1075">
        <v>10.606832877031513</v>
      </c>
      <c r="K30" s="1075">
        <v>2.3353668252486854</v>
      </c>
      <c r="L30" s="1075">
        <v>3.9119256378139631</v>
      </c>
      <c r="M30" s="1075"/>
      <c r="N30" s="1075">
        <v>8.3728195098901388</v>
      </c>
      <c r="O30" s="1075">
        <v>19.560255275539198</v>
      </c>
      <c r="P30" s="1075">
        <v>5.3177605021709731</v>
      </c>
      <c r="Q30" s="1075">
        <v>3.6406926406926408</v>
      </c>
    </row>
    <row r="31" spans="3:20" ht="12.75" x14ac:dyDescent="0.2">
      <c r="C31" s="904">
        <v>2007</v>
      </c>
      <c r="D31" s="1075">
        <v>4.4900985815445846</v>
      </c>
      <c r="E31" s="1075">
        <v>10.750417411848558</v>
      </c>
      <c r="F31" s="1075">
        <v>2.7384405811322505</v>
      </c>
      <c r="G31" s="1075">
        <v>1.3191024549190951</v>
      </c>
      <c r="H31" s="1075"/>
      <c r="I31" s="1075">
        <v>3.1983437752977455</v>
      </c>
      <c r="J31" s="1075">
        <v>8.3222049368779007</v>
      </c>
      <c r="K31" s="1075">
        <v>1.741878385868302</v>
      </c>
      <c r="L31" s="1075">
        <v>1.0226380923634169</v>
      </c>
      <c r="M31" s="1075"/>
      <c r="N31" s="1075">
        <v>6.7749888566971253</v>
      </c>
      <c r="O31" s="1075">
        <v>15.051298776510464</v>
      </c>
      <c r="P31" s="1075">
        <v>4.4282127800672635</v>
      </c>
      <c r="Q31" s="1075">
        <v>2.2933777724874025</v>
      </c>
    </row>
    <row r="32" spans="3:20" ht="12.75" x14ac:dyDescent="0.2">
      <c r="C32" s="904">
        <v>2008</v>
      </c>
      <c r="D32" s="1075">
        <v>4.7814255700600858</v>
      </c>
      <c r="E32" s="1075">
        <v>10.787130300743724</v>
      </c>
      <c r="F32" s="1075">
        <v>3.2024022616254784</v>
      </c>
      <c r="G32" s="1075">
        <v>2.3486304124402344</v>
      </c>
      <c r="H32" s="1075"/>
      <c r="I32" s="1075">
        <v>4.139556679594687</v>
      </c>
      <c r="J32" s="1075">
        <v>9.7692538207971236</v>
      </c>
      <c r="K32" s="1075">
        <v>2.5612253237702474</v>
      </c>
      <c r="L32" s="1075">
        <v>2.6810724289715888</v>
      </c>
      <c r="M32" s="1075"/>
      <c r="N32" s="1075">
        <v>5.879595931380317</v>
      </c>
      <c r="O32" s="1075">
        <v>12.589840652735504</v>
      </c>
      <c r="P32" s="1075">
        <v>4.2350375584098643</v>
      </c>
      <c r="Q32" s="1075">
        <v>1.1584117887842815</v>
      </c>
    </row>
    <row r="33" spans="2:17" ht="12.75" x14ac:dyDescent="0.2">
      <c r="C33" s="904">
        <v>2009</v>
      </c>
      <c r="D33" s="1075">
        <v>7.7128463919836436</v>
      </c>
      <c r="E33" s="1075">
        <v>17.635570972072081</v>
      </c>
      <c r="F33" s="1075">
        <v>5.2835766847814591</v>
      </c>
      <c r="G33" s="1075">
        <v>3.1908640523973464</v>
      </c>
      <c r="H33" s="1075"/>
      <c r="I33" s="1075">
        <v>6.5873350511439055</v>
      </c>
      <c r="J33" s="1075">
        <v>15.545815439559629</v>
      </c>
      <c r="K33" s="1075">
        <v>4.2532103719793062</v>
      </c>
      <c r="L33" s="1075">
        <v>3.4464448889876764</v>
      </c>
      <c r="M33" s="1075"/>
      <c r="N33" s="1075">
        <v>9.6027123906220098</v>
      </c>
      <c r="O33" s="1075">
        <v>21.415178065006906</v>
      </c>
      <c r="P33" s="1075">
        <v>6.9136965242124413</v>
      </c>
      <c r="Q33" s="1075">
        <v>2.4008549944654378</v>
      </c>
    </row>
    <row r="34" spans="2:17" ht="12.75" x14ac:dyDescent="0.2">
      <c r="C34" s="904">
        <v>2010</v>
      </c>
      <c r="D34" s="1075">
        <v>8.9164392648620208</v>
      </c>
      <c r="E34" s="1075">
        <v>21.549537861161696</v>
      </c>
      <c r="F34" s="1075">
        <v>6.1233699351208948</v>
      </c>
      <c r="G34" s="1075">
        <v>3.7497782770649795</v>
      </c>
      <c r="H34" s="1075"/>
      <c r="I34" s="1075">
        <v>7.6493638659115195</v>
      </c>
      <c r="J34" s="1075">
        <v>18.252980355955252</v>
      </c>
      <c r="K34" s="1075">
        <v>5.1304277879032272</v>
      </c>
      <c r="L34" s="1075">
        <v>4.5156287282271537</v>
      </c>
      <c r="M34" s="1075"/>
      <c r="N34" s="1075">
        <v>11.023824316189655</v>
      </c>
      <c r="O34" s="1075">
        <v>27.493082972120707</v>
      </c>
      <c r="P34" s="1075">
        <v>7.6847860459697426</v>
      </c>
      <c r="Q34" s="1075">
        <v>1.7116219999711362</v>
      </c>
    </row>
    <row r="35" spans="2:17" ht="12.75" x14ac:dyDescent="0.2">
      <c r="C35" s="904">
        <v>2011</v>
      </c>
      <c r="D35" s="1075">
        <v>10.30839989700322</v>
      </c>
      <c r="E35" s="1075">
        <v>22.367668769891466</v>
      </c>
      <c r="F35" s="1075">
        <v>7.8969028377168478</v>
      </c>
      <c r="G35" s="1075">
        <v>5.0454164987444585</v>
      </c>
      <c r="H35" s="1075"/>
      <c r="I35" s="1075">
        <v>8.7064674674256448</v>
      </c>
      <c r="J35" s="1075">
        <v>18.122048891279661</v>
      </c>
      <c r="K35" s="1075">
        <v>6.7689040319137765</v>
      </c>
      <c r="L35" s="1075">
        <v>5.2167299606500501</v>
      </c>
      <c r="M35" s="1075"/>
      <c r="N35" s="1075">
        <v>13.006199800880388</v>
      </c>
      <c r="O35" s="1075">
        <v>29.646175973053335</v>
      </c>
      <c r="P35" s="1075">
        <v>9.6993669687473965</v>
      </c>
      <c r="Q35" s="1075">
        <v>4.4977352752230164</v>
      </c>
    </row>
    <row r="36" spans="2:17" ht="12.75" x14ac:dyDescent="0.2">
      <c r="C36" s="904">
        <v>2012</v>
      </c>
      <c r="D36" s="1075">
        <v>10.172149788529046</v>
      </c>
      <c r="E36" s="1075">
        <v>23.131932503642208</v>
      </c>
      <c r="F36" s="1075">
        <v>7.4746911517125554</v>
      </c>
      <c r="G36" s="1075">
        <v>6.0910582755386384</v>
      </c>
      <c r="H36" s="1075"/>
      <c r="I36" s="1075">
        <v>8.8797609297276257</v>
      </c>
      <c r="J36" s="1075">
        <v>19.897243369565441</v>
      </c>
      <c r="K36" s="1075">
        <v>6.3515250478278631</v>
      </c>
      <c r="L36" s="1075">
        <v>7.1445911877911383</v>
      </c>
      <c r="M36" s="1075"/>
      <c r="N36" s="1075">
        <v>12.1787981948625</v>
      </c>
      <c r="O36" s="1075">
        <v>28.329400614096578</v>
      </c>
      <c r="P36" s="1075">
        <v>9.1174314157361369</v>
      </c>
      <c r="Q36" s="1075">
        <v>3.2386548768019052</v>
      </c>
    </row>
    <row r="37" spans="2:17" ht="12.75" x14ac:dyDescent="0.2">
      <c r="C37" s="904">
        <v>2013</v>
      </c>
      <c r="D37" s="1075">
        <v>9.3811996272424327</v>
      </c>
      <c r="E37" s="1075">
        <v>22.462198771460073</v>
      </c>
      <c r="F37" s="1075">
        <v>6.6647493296258089</v>
      </c>
      <c r="G37" s="1075">
        <v>4.7053557100264358</v>
      </c>
      <c r="H37" s="1075"/>
      <c r="I37" s="1075">
        <v>8.2502437086649625</v>
      </c>
      <c r="J37" s="1075">
        <v>19.675882040803636</v>
      </c>
      <c r="K37" s="1075">
        <v>5.6874404225302682</v>
      </c>
      <c r="L37" s="1075">
        <v>5.5736352297802938</v>
      </c>
      <c r="M37" s="1075"/>
      <c r="N37" s="1075">
        <v>11.123097636211805</v>
      </c>
      <c r="O37" s="1075">
        <v>26.882370632519816</v>
      </c>
      <c r="P37" s="1075">
        <v>8.0762038941060084</v>
      </c>
      <c r="Q37" s="1075">
        <v>2.3140906400608778</v>
      </c>
    </row>
    <row r="38" spans="2:17" ht="12.75" x14ac:dyDescent="0.2">
      <c r="C38" s="904">
        <v>2014</v>
      </c>
      <c r="D38" s="1075">
        <v>9.6200695097041926</v>
      </c>
      <c r="E38" s="1075">
        <v>25.1019799209366</v>
      </c>
      <c r="F38" s="1075">
        <v>6.3945601106457817</v>
      </c>
      <c r="G38" s="1075">
        <v>5.2033818944773058</v>
      </c>
      <c r="H38" s="1075"/>
      <c r="I38" s="1075">
        <v>8.1340045249437249</v>
      </c>
      <c r="J38" s="1075">
        <v>21.414386810157161</v>
      </c>
      <c r="K38" s="1075">
        <v>4.9506153218782076</v>
      </c>
      <c r="L38" s="1075">
        <v>6.7003831606441038</v>
      </c>
      <c r="M38" s="1075"/>
      <c r="N38" s="1075">
        <v>11.942799339314808</v>
      </c>
      <c r="O38" s="1075">
        <v>31.481325323556099</v>
      </c>
      <c r="P38" s="1075">
        <v>8.5014740778025448</v>
      </c>
      <c r="Q38" s="1075">
        <v>1.3231427567780463</v>
      </c>
    </row>
    <row r="39" spans="2:17" ht="12.75" x14ac:dyDescent="0.2">
      <c r="C39" s="904">
        <v>2015</v>
      </c>
      <c r="D39" s="1075">
        <v>9.6130074928490732</v>
      </c>
      <c r="E39" s="1075">
        <v>23.045198638101372</v>
      </c>
      <c r="F39" s="1075">
        <v>7.130703322378988</v>
      </c>
      <c r="G39" s="1075">
        <v>3.9311578871008694</v>
      </c>
      <c r="H39" s="1075"/>
      <c r="I39" s="1075">
        <v>7.977102497650443</v>
      </c>
      <c r="J39" s="1075">
        <v>19.968620085435827</v>
      </c>
      <c r="K39" s="1075">
        <v>5.5709208339509226</v>
      </c>
      <c r="L39" s="1075">
        <v>4.5344791159134719</v>
      </c>
      <c r="M39" s="1075"/>
      <c r="N39" s="1075">
        <v>12.164844681377511</v>
      </c>
      <c r="O39" s="1075">
        <v>28.023992451812912</v>
      </c>
      <c r="P39" s="1075">
        <v>9.4575077469684334</v>
      </c>
      <c r="Q39" s="1075">
        <v>2.5166547042589542</v>
      </c>
    </row>
    <row r="40" spans="2:17" ht="12.75" x14ac:dyDescent="0.2">
      <c r="C40" s="904">
        <v>2016</v>
      </c>
      <c r="D40" s="1075">
        <v>9.5382672938143269</v>
      </c>
      <c r="E40" s="1075">
        <v>23.133323195237992</v>
      </c>
      <c r="F40" s="1075">
        <v>7.0271090047393363</v>
      </c>
      <c r="G40" s="1075">
        <v>4.5378167398004745</v>
      </c>
      <c r="H40" s="1075"/>
      <c r="I40" s="1075">
        <v>7.9851911807568374</v>
      </c>
      <c r="J40" s="1075">
        <v>18.910975890235896</v>
      </c>
      <c r="K40" s="1075">
        <v>5.7354162135304074</v>
      </c>
      <c r="L40" s="1075">
        <v>5.0861567909381327</v>
      </c>
      <c r="M40" s="1075"/>
      <c r="N40" s="1075">
        <v>12.098753426478934</v>
      </c>
      <c r="O40" s="1075">
        <v>31.056151690604285</v>
      </c>
      <c r="P40" s="1075">
        <v>9.0110223240426777</v>
      </c>
      <c r="Q40" s="1075">
        <v>3.0371708087162439</v>
      </c>
    </row>
    <row r="41" spans="2:17" ht="12.75" customHeight="1" x14ac:dyDescent="0.2">
      <c r="C41" s="904">
        <v>2017</v>
      </c>
      <c r="D41" s="1330">
        <v>9.0702184146353897</v>
      </c>
      <c r="E41" s="1330">
        <v>22.568442340092272</v>
      </c>
      <c r="F41" s="1330">
        <v>6.7731980966009697</v>
      </c>
      <c r="G41" s="1330">
        <v>3.7824142788266104</v>
      </c>
      <c r="H41" s="1330"/>
      <c r="I41" s="1330">
        <v>7.52476649546084</v>
      </c>
      <c r="J41" s="1330">
        <v>18.967440650946603</v>
      </c>
      <c r="K41" s="1330">
        <v>5.4300041676189448</v>
      </c>
      <c r="L41" s="1330">
        <v>4.2837669144802391</v>
      </c>
      <c r="M41" s="1330"/>
      <c r="N41" s="1330">
        <v>11.623787066986001</v>
      </c>
      <c r="O41" s="1330">
        <v>28.710455938947234</v>
      </c>
      <c r="P41" s="1330">
        <v>8.8729134681528414</v>
      </c>
      <c r="Q41" s="1330">
        <v>2.4325416020465664</v>
      </c>
    </row>
    <row r="42" spans="2:17" s="903" customFormat="1" ht="12.75" customHeight="1" x14ac:dyDescent="0.2">
      <c r="B42" s="165"/>
      <c r="C42" s="906">
        <v>2018</v>
      </c>
      <c r="D42" s="1076">
        <v>10.280842182215006</v>
      </c>
      <c r="E42" s="1076">
        <v>26.82171753522848</v>
      </c>
      <c r="F42" s="1076">
        <v>7.5677886247072488</v>
      </c>
      <c r="G42" s="1076">
        <v>3.9836353905631712</v>
      </c>
      <c r="H42" s="1076"/>
      <c r="I42" s="1076">
        <v>8.4377289860083895</v>
      </c>
      <c r="J42" s="1076">
        <v>22.234959892335286</v>
      </c>
      <c r="K42" s="1076">
        <v>5.9888857465266199</v>
      </c>
      <c r="L42" s="1076">
        <v>4.3063058618449723</v>
      </c>
      <c r="M42" s="1076"/>
      <c r="N42" s="1076">
        <v>13.224242210797</v>
      </c>
      <c r="O42" s="1076">
        <v>34.677547501675775</v>
      </c>
      <c r="P42" s="1076">
        <v>9.9193303781176443</v>
      </c>
      <c r="Q42" s="1076">
        <v>3.1197717626754486</v>
      </c>
    </row>
    <row r="43" spans="2:17" ht="12.75" customHeight="1" x14ac:dyDescent="0.2">
      <c r="C43" s="2523" t="s">
        <v>5970</v>
      </c>
      <c r="D43" s="2523"/>
      <c r="E43" s="2523"/>
      <c r="F43" s="2523"/>
      <c r="G43" s="2523"/>
      <c r="H43" s="2523"/>
      <c r="I43" s="2523"/>
      <c r="J43" s="2523"/>
      <c r="K43" s="2523"/>
      <c r="L43" s="2523"/>
      <c r="M43" s="2523"/>
      <c r="N43" s="2523"/>
      <c r="O43" s="2523"/>
      <c r="P43" s="2523"/>
      <c r="Q43" s="2523"/>
    </row>
    <row r="44" spans="2:17" x14ac:dyDescent="0.2">
      <c r="C44" s="903"/>
      <c r="D44" s="903"/>
      <c r="E44" s="903"/>
      <c r="F44" s="903"/>
      <c r="G44" s="903"/>
      <c r="H44" s="903"/>
      <c r="I44" s="903"/>
      <c r="J44" s="903"/>
      <c r="K44" s="903"/>
      <c r="L44" s="903"/>
      <c r="M44" s="903"/>
      <c r="N44" s="903"/>
      <c r="O44" s="903"/>
      <c r="P44" s="903"/>
      <c r="Q44" s="903"/>
    </row>
    <row r="45" spans="2:17" x14ac:dyDescent="0.2">
      <c r="C45" s="903"/>
      <c r="D45" s="903"/>
      <c r="E45" s="903"/>
      <c r="F45" s="903"/>
      <c r="G45" s="903"/>
      <c r="H45" s="903"/>
      <c r="I45" s="903"/>
      <c r="J45" s="903"/>
      <c r="K45" s="903"/>
      <c r="L45" s="903"/>
      <c r="M45" s="903"/>
      <c r="N45" s="903"/>
      <c r="O45" s="903"/>
      <c r="P45" s="903"/>
      <c r="Q45" s="903"/>
    </row>
  </sheetData>
  <mergeCells count="22">
    <mergeCell ref="A5:B5"/>
    <mergeCell ref="C5:V5"/>
    <mergeCell ref="C1:E1"/>
    <mergeCell ref="A3:B3"/>
    <mergeCell ref="C3:V3"/>
    <mergeCell ref="A4:B4"/>
    <mergeCell ref="C4:V4"/>
    <mergeCell ref="C43:Q43"/>
    <mergeCell ref="A6:B6"/>
    <mergeCell ref="C6:V6"/>
    <mergeCell ref="C9:Q9"/>
    <mergeCell ref="C10:C13"/>
    <mergeCell ref="D10:G11"/>
    <mergeCell ref="I10:Q10"/>
    <mergeCell ref="I11:L11"/>
    <mergeCell ref="N11:Q11"/>
    <mergeCell ref="D12:D13"/>
    <mergeCell ref="E12:G12"/>
    <mergeCell ref="I12:I13"/>
    <mergeCell ref="J12:L12"/>
    <mergeCell ref="N12:N13"/>
    <mergeCell ref="O12:Q12"/>
  </mergeCells>
  <hyperlinks>
    <hyperlink ref="A1" location="'ODS 8.'!A1" display="REGRESAR"/>
    <hyperlink ref="C1:D1" location="'Metadato 8.5.2'!A1" display="VER METADATO"/>
  </hyperlinks>
  <pageMargins left="0.7" right="0.7" top="0.75" bottom="0.75" header="0.3" footer="0.3"/>
  <pageSetup orientation="portrait" r:id="rId1"/>
  <drawing r:id="rId2"/>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0">
    <tabColor theme="0" tint="-0.499984740745262"/>
  </sheetPr>
  <dimension ref="A1:F36"/>
  <sheetViews>
    <sheetView showGridLines="0" zoomScaleNormal="100" workbookViewId="0">
      <pane ySplit="1" topLeftCell="A2" activePane="bottomLeft" state="frozen"/>
      <selection activeCell="C43" sqref="C43:Q43"/>
      <selection pane="bottomLeft" activeCell="B1" sqref="B1"/>
    </sheetView>
  </sheetViews>
  <sheetFormatPr baseColWidth="10" defaultColWidth="11.42578125" defaultRowHeight="11.25" x14ac:dyDescent="0.25"/>
  <cols>
    <col min="1" max="1" width="7.28515625" style="45" customWidth="1"/>
    <col min="2" max="2" width="26.42578125" style="45" customWidth="1"/>
    <col min="3" max="3" width="24" style="45" customWidth="1"/>
    <col min="4" max="4" width="85.7109375" style="45" customWidth="1"/>
    <col min="5" max="5" width="9.5703125" style="45" customWidth="1"/>
    <col min="6" max="6" width="7.140625" style="45" customWidth="1"/>
    <col min="7" max="7" width="6.7109375" style="45" customWidth="1"/>
    <col min="8" max="8" width="11.7109375" style="45" customWidth="1"/>
    <col min="9" max="9" width="10.42578125" style="45" customWidth="1"/>
    <col min="10" max="10" width="9.5703125" style="45" customWidth="1"/>
    <col min="11" max="11" width="3.85546875" style="45" customWidth="1"/>
    <col min="12" max="12" width="7" style="45" customWidth="1"/>
    <col min="13" max="13" width="10.5703125" style="45" customWidth="1"/>
    <col min="14" max="14" width="10.140625" style="45" customWidth="1"/>
    <col min="15" max="15" width="10" style="45" customWidth="1"/>
    <col min="16" max="16" width="8.7109375" style="45" customWidth="1"/>
    <col min="17" max="29" width="4.42578125" style="45" bestFit="1" customWidth="1"/>
    <col min="30"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30" x14ac:dyDescent="0.25">
      <c r="A4" s="48"/>
      <c r="B4" s="2082" t="s">
        <v>856</v>
      </c>
      <c r="C4" s="2082"/>
      <c r="D4" s="910" t="s">
        <v>41</v>
      </c>
    </row>
    <row r="5" spans="1:6" ht="45" x14ac:dyDescent="0.25">
      <c r="B5" s="2082" t="s">
        <v>769</v>
      </c>
      <c r="C5" s="2082"/>
      <c r="D5" s="910" t="s">
        <v>222</v>
      </c>
    </row>
    <row r="6" spans="1:6" ht="15" x14ac:dyDescent="0.25">
      <c r="B6" s="2082" t="s">
        <v>770</v>
      </c>
      <c r="C6" s="2082"/>
      <c r="D6" s="911" t="s">
        <v>340</v>
      </c>
    </row>
    <row r="7" spans="1:6" ht="15" customHeight="1" x14ac:dyDescent="0.25">
      <c r="B7" s="2083" t="s">
        <v>771</v>
      </c>
      <c r="C7" s="2083"/>
      <c r="D7" s="912" t="s">
        <v>341</v>
      </c>
    </row>
    <row r="8" spans="1:6" ht="15" x14ac:dyDescent="0.25">
      <c r="B8" s="2083" t="s">
        <v>4617</v>
      </c>
      <c r="C8" s="2083"/>
      <c r="D8" s="1285" t="s">
        <v>4720</v>
      </c>
    </row>
    <row r="9" spans="1:6" ht="15" x14ac:dyDescent="0.25">
      <c r="B9" s="913"/>
      <c r="C9" s="913"/>
      <c r="D9" s="913"/>
    </row>
    <row r="10" spans="1:6" ht="23.25" customHeight="1" x14ac:dyDescent="0.25">
      <c r="B10" s="2081" t="s">
        <v>772</v>
      </c>
      <c r="C10" s="2081"/>
      <c r="D10" s="2081"/>
    </row>
    <row r="11" spans="1:6" ht="15" x14ac:dyDescent="0.25">
      <c r="B11" s="2093" t="s">
        <v>773</v>
      </c>
      <c r="C11" s="2094"/>
      <c r="D11" s="910" t="s">
        <v>841</v>
      </c>
    </row>
    <row r="12" spans="1:6" ht="20.25" customHeight="1" x14ac:dyDescent="0.25">
      <c r="B12" s="2095" t="s">
        <v>775</v>
      </c>
      <c r="C12" s="2095"/>
      <c r="D12" s="914" t="s">
        <v>5973</v>
      </c>
    </row>
    <row r="13" spans="1:6" ht="15" x14ac:dyDescent="0.25">
      <c r="B13" s="2082" t="s">
        <v>776</v>
      </c>
      <c r="C13" s="2082"/>
      <c r="D13" s="915" t="s">
        <v>2479</v>
      </c>
    </row>
    <row r="14" spans="1:6" ht="15" x14ac:dyDescent="0.25">
      <c r="B14" s="2082" t="s">
        <v>777</v>
      </c>
      <c r="C14" s="2096"/>
      <c r="D14" s="915" t="s">
        <v>10</v>
      </c>
    </row>
    <row r="15" spans="1:6" ht="274.5" customHeight="1" x14ac:dyDescent="0.25">
      <c r="B15" s="2082" t="s">
        <v>778</v>
      </c>
      <c r="C15" s="2082"/>
      <c r="D15" s="916" t="s">
        <v>2583</v>
      </c>
    </row>
    <row r="16" spans="1:6" ht="51.75" customHeight="1" x14ac:dyDescent="0.25">
      <c r="B16" s="2082" t="s">
        <v>779</v>
      </c>
      <c r="C16" s="2082"/>
      <c r="D16" s="916"/>
    </row>
    <row r="17" spans="2:4" ht="15" x14ac:dyDescent="0.25">
      <c r="B17" s="2082" t="s">
        <v>780</v>
      </c>
      <c r="C17" s="2082"/>
      <c r="D17" s="917" t="s">
        <v>781</v>
      </c>
    </row>
    <row r="18" spans="2:4" ht="15" x14ac:dyDescent="0.25">
      <c r="B18" s="2083" t="s">
        <v>782</v>
      </c>
      <c r="C18" s="2083"/>
      <c r="D18" s="910"/>
    </row>
    <row r="19" spans="2:4" ht="30" x14ac:dyDescent="0.25">
      <c r="B19" s="2084" t="s">
        <v>783</v>
      </c>
      <c r="C19" s="2085"/>
      <c r="D19" s="917" t="s">
        <v>5974</v>
      </c>
    </row>
    <row r="20" spans="2:4" ht="15" x14ac:dyDescent="0.25">
      <c r="B20" s="2082" t="s">
        <v>784</v>
      </c>
      <c r="C20" s="2082"/>
      <c r="D20" s="916" t="s">
        <v>824</v>
      </c>
    </row>
    <row r="21" spans="2:4" ht="15" x14ac:dyDescent="0.25">
      <c r="B21" s="2086" t="s">
        <v>786</v>
      </c>
      <c r="C21" s="918" t="s">
        <v>787</v>
      </c>
      <c r="D21" s="910"/>
    </row>
    <row r="22" spans="2:4" ht="15" x14ac:dyDescent="0.25">
      <c r="B22" s="2087"/>
      <c r="C22" s="1816" t="s">
        <v>789</v>
      </c>
      <c r="D22" s="917" t="s">
        <v>2584</v>
      </c>
    </row>
    <row r="23" spans="2:4" ht="15" x14ac:dyDescent="0.25">
      <c r="B23" s="2088" t="s">
        <v>791</v>
      </c>
      <c r="C23" s="2088"/>
      <c r="D23" s="917" t="s">
        <v>5943</v>
      </c>
    </row>
    <row r="24" spans="2:4" ht="15" x14ac:dyDescent="0.25">
      <c r="B24" s="2088" t="s">
        <v>793</v>
      </c>
      <c r="C24" s="2088"/>
      <c r="D24" s="920" t="s">
        <v>808</v>
      </c>
    </row>
    <row r="25" spans="2:4" ht="15" x14ac:dyDescent="0.25">
      <c r="B25" s="2082" t="s">
        <v>795</v>
      </c>
      <c r="C25" s="2082"/>
      <c r="D25" s="917" t="s">
        <v>5956</v>
      </c>
    </row>
    <row r="26" spans="2:4" ht="15" customHeight="1" x14ac:dyDescent="0.25">
      <c r="B26" s="2083" t="s">
        <v>797</v>
      </c>
      <c r="C26" s="2083"/>
      <c r="D26" s="920" t="s">
        <v>2731</v>
      </c>
    </row>
    <row r="27" spans="2:4" ht="15" x14ac:dyDescent="0.25">
      <c r="B27" s="2089" t="s">
        <v>799</v>
      </c>
      <c r="C27" s="2090"/>
      <c r="D27" s="910"/>
    </row>
    <row r="28" spans="2:4" ht="200.25" customHeight="1" x14ac:dyDescent="0.25">
      <c r="B28" s="1817" t="s">
        <v>800</v>
      </c>
      <c r="C28" s="1818"/>
      <c r="D28" s="917" t="s">
        <v>4438</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1678</v>
      </c>
    </row>
    <row r="33" spans="2:4" ht="15" x14ac:dyDescent="0.25">
      <c r="B33" s="2079" t="s">
        <v>805</v>
      </c>
      <c r="C33" s="2080"/>
      <c r="D33" s="920" t="s">
        <v>1054</v>
      </c>
    </row>
    <row r="34" spans="2:4" ht="15" x14ac:dyDescent="0.25">
      <c r="B34" s="2079" t="s">
        <v>807</v>
      </c>
      <c r="C34" s="2080"/>
      <c r="D34" s="920" t="s">
        <v>808</v>
      </c>
    </row>
    <row r="35" spans="2:4" ht="15" x14ac:dyDescent="0.25">
      <c r="B35" s="2079" t="s">
        <v>809</v>
      </c>
      <c r="C35" s="2080"/>
      <c r="D35" s="920" t="s">
        <v>1679</v>
      </c>
    </row>
    <row r="36" spans="2:4" ht="15" x14ac:dyDescent="0.25">
      <c r="B36" s="2079" t="s">
        <v>811</v>
      </c>
      <c r="C36" s="2080"/>
      <c r="D36" s="920" t="s">
        <v>1056</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5.2'!A1" display="REGRESAR"/>
    <hyperlink ref="D8" r:id="rId1"/>
  </hyperlinks>
  <pageMargins left="0.7" right="0.7" top="0.75" bottom="0.75" header="0.3" footer="0.3"/>
  <pageSetup orientation="portrait" r:id="rId2"/>
  <drawing r:id="rId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1"/>
  <dimension ref="A1:T42"/>
  <sheetViews>
    <sheetView showGridLines="0" zoomScaleNormal="100" workbookViewId="0">
      <pane ySplit="1" topLeftCell="A29" activePane="bottomLeft" state="frozen"/>
      <selection activeCell="C41" sqref="C41:G41"/>
      <selection pane="bottomLeft" activeCell="C9" sqref="C9:G9"/>
    </sheetView>
  </sheetViews>
  <sheetFormatPr baseColWidth="10" defaultColWidth="11.42578125" defaultRowHeight="11.25" x14ac:dyDescent="0.2"/>
  <cols>
    <col min="1" max="1" width="16.140625" style="26" customWidth="1"/>
    <col min="2" max="2" width="16.140625" style="165" customWidth="1"/>
    <col min="3" max="3" width="8.28515625" style="26" customWidth="1"/>
    <col min="4" max="4" width="7.5703125" style="26" customWidth="1"/>
    <col min="5" max="5" width="6" style="26" customWidth="1"/>
    <col min="6" max="6" width="1.85546875" style="903" customWidth="1"/>
    <col min="7" max="7" width="9.42578125" style="26" customWidth="1"/>
    <col min="8" max="28" width="11.7109375" style="26" customWidth="1"/>
    <col min="29" max="16384" width="11.42578125" style="26"/>
  </cols>
  <sheetData>
    <row r="1" spans="1:20" ht="15" x14ac:dyDescent="0.25">
      <c r="A1" s="25" t="s">
        <v>730</v>
      </c>
      <c r="B1" s="236"/>
      <c r="C1" s="2077" t="s">
        <v>830</v>
      </c>
      <c r="D1" s="2077"/>
    </row>
    <row r="3" spans="1:20" ht="12.75" x14ac:dyDescent="0.2">
      <c r="A3" s="2500" t="s">
        <v>732</v>
      </c>
      <c r="B3" s="2500"/>
      <c r="C3" s="2500" t="s">
        <v>2507</v>
      </c>
      <c r="D3" s="2500"/>
      <c r="E3" s="2500"/>
      <c r="F3" s="2500"/>
      <c r="G3" s="2500"/>
      <c r="H3" s="2500"/>
      <c r="I3" s="2500"/>
      <c r="J3" s="2500"/>
      <c r="K3" s="2500"/>
      <c r="L3" s="2500"/>
      <c r="M3" s="2500"/>
      <c r="N3" s="2500"/>
      <c r="O3" s="2500"/>
      <c r="P3" s="2500"/>
      <c r="Q3" s="2500"/>
      <c r="R3" s="2500"/>
      <c r="S3" s="2500"/>
      <c r="T3" s="2500"/>
    </row>
    <row r="4" spans="1:20" ht="12.75" x14ac:dyDescent="0.2">
      <c r="A4" s="2500" t="s">
        <v>733</v>
      </c>
      <c r="B4" s="2500"/>
      <c r="C4" s="2500" t="s">
        <v>2585</v>
      </c>
      <c r="D4" s="2500"/>
      <c r="E4" s="2500"/>
      <c r="F4" s="2500"/>
      <c r="G4" s="2500"/>
      <c r="H4" s="2500"/>
      <c r="I4" s="2500"/>
      <c r="J4" s="2500"/>
      <c r="K4" s="2500"/>
      <c r="L4" s="2500"/>
      <c r="M4" s="2500"/>
      <c r="N4" s="2500"/>
      <c r="O4" s="2500"/>
      <c r="P4" s="2500"/>
      <c r="Q4" s="2500"/>
      <c r="R4" s="2500"/>
      <c r="S4" s="2500"/>
      <c r="T4" s="2500"/>
    </row>
    <row r="5" spans="1:20" ht="12.75" x14ac:dyDescent="0.2">
      <c r="A5" s="2500" t="s">
        <v>735</v>
      </c>
      <c r="B5" s="2500"/>
      <c r="C5" s="2530" t="s">
        <v>2586</v>
      </c>
      <c r="D5" s="2531"/>
      <c r="E5" s="2531"/>
      <c r="F5" s="2531"/>
      <c r="G5" s="2531"/>
      <c r="H5" s="2531"/>
      <c r="I5" s="2531"/>
      <c r="J5" s="2531"/>
      <c r="K5" s="2531"/>
      <c r="L5" s="2531"/>
      <c r="M5" s="2531"/>
      <c r="N5" s="2531"/>
      <c r="O5" s="2531"/>
      <c r="P5" s="2531"/>
      <c r="Q5" s="2531"/>
      <c r="R5" s="2531"/>
      <c r="S5" s="2531"/>
      <c r="T5" s="2532"/>
    </row>
    <row r="6" spans="1:20" ht="12.75" x14ac:dyDescent="0.2">
      <c r="A6" s="2500" t="s">
        <v>815</v>
      </c>
      <c r="B6" s="2500"/>
      <c r="C6" s="2500" t="s">
        <v>5975</v>
      </c>
      <c r="D6" s="2500"/>
      <c r="E6" s="2500"/>
      <c r="F6" s="2500"/>
      <c r="G6" s="2500"/>
      <c r="H6" s="2500"/>
      <c r="I6" s="2500"/>
      <c r="J6" s="2500"/>
      <c r="K6" s="2500"/>
      <c r="L6" s="2500"/>
      <c r="M6" s="2500"/>
      <c r="N6" s="2500"/>
      <c r="O6" s="2500"/>
      <c r="P6" s="2500"/>
      <c r="Q6" s="2500"/>
      <c r="R6" s="2500"/>
      <c r="S6" s="2500"/>
      <c r="T6" s="2500"/>
    </row>
    <row r="9" spans="1:20" ht="62.25" customHeight="1" x14ac:dyDescent="0.2">
      <c r="C9" s="2115" t="s">
        <v>5975</v>
      </c>
      <c r="D9" s="2115"/>
      <c r="E9" s="2115"/>
      <c r="F9" s="2115"/>
      <c r="G9" s="2115"/>
      <c r="J9" s="2071" t="s">
        <v>2587</v>
      </c>
      <c r="K9" s="2071"/>
      <c r="L9" s="2071"/>
      <c r="M9" s="2071"/>
      <c r="N9" s="2071"/>
      <c r="O9" s="2071"/>
    </row>
    <row r="10" spans="1:20" ht="12.75" x14ac:dyDescent="0.2">
      <c r="C10" s="2116" t="s">
        <v>739</v>
      </c>
      <c r="D10" s="2116" t="s">
        <v>740</v>
      </c>
      <c r="E10" s="2529" t="s">
        <v>741</v>
      </c>
      <c r="F10" s="2529"/>
      <c r="G10" s="2529"/>
    </row>
    <row r="11" spans="1:20" ht="12.75" x14ac:dyDescent="0.2">
      <c r="C11" s="2117"/>
      <c r="D11" s="2117"/>
      <c r="E11" s="2529" t="s">
        <v>2539</v>
      </c>
      <c r="F11" s="2529"/>
      <c r="G11" s="635" t="s">
        <v>2588</v>
      </c>
    </row>
    <row r="12" spans="1:20" ht="12.75" x14ac:dyDescent="0.2">
      <c r="C12" s="612">
        <v>1990</v>
      </c>
      <c r="D12" s="239">
        <v>23.820790334759629</v>
      </c>
      <c r="E12" s="1209">
        <v>9.4258799940107671</v>
      </c>
      <c r="F12" s="239"/>
      <c r="G12" s="239">
        <v>39.137331504647911</v>
      </c>
    </row>
    <row r="13" spans="1:20" ht="12.75" x14ac:dyDescent="0.2">
      <c r="C13" s="612">
        <v>1991</v>
      </c>
      <c r="D13" s="239">
        <v>23.723992321805294</v>
      </c>
      <c r="E13" s="1209">
        <v>10.897146883881547</v>
      </c>
      <c r="F13" s="239"/>
      <c r="G13" s="239">
        <v>36.978127782340721</v>
      </c>
    </row>
    <row r="14" spans="1:20" ht="12.75" x14ac:dyDescent="0.2">
      <c r="C14" s="612">
        <v>1992</v>
      </c>
      <c r="D14" s="239">
        <v>21.538124303308773</v>
      </c>
      <c r="E14" s="1209">
        <v>7.5110248007444271</v>
      </c>
      <c r="F14" s="239"/>
      <c r="G14" s="239">
        <v>35.791662669754565</v>
      </c>
    </row>
    <row r="15" spans="1:20" ht="12.75" x14ac:dyDescent="0.2">
      <c r="C15" s="612">
        <v>1993</v>
      </c>
      <c r="D15" s="239">
        <v>20.291162846658246</v>
      </c>
      <c r="E15" s="1209">
        <v>8.2178189022439252</v>
      </c>
      <c r="F15" s="239"/>
      <c r="G15" s="239">
        <v>33.216615054581943</v>
      </c>
    </row>
    <row r="16" spans="1:20" ht="12.75" x14ac:dyDescent="0.2">
      <c r="C16" s="612">
        <v>1994</v>
      </c>
      <c r="D16" s="239">
        <v>20.483402917500946</v>
      </c>
      <c r="E16" s="1209">
        <v>8.3080939126605973</v>
      </c>
      <c r="F16" s="239"/>
      <c r="G16" s="239">
        <v>33.480724938390985</v>
      </c>
    </row>
    <row r="17" spans="3:10" ht="12.75" x14ac:dyDescent="0.2">
      <c r="C17" s="612">
        <v>1995</v>
      </c>
      <c r="D17" s="239">
        <v>19.916721832181128</v>
      </c>
      <c r="E17" s="1209">
        <v>10.008615868313255</v>
      </c>
      <c r="F17" s="239"/>
      <c r="G17" s="239">
        <v>30.149616280449347</v>
      </c>
    </row>
    <row r="18" spans="3:10" ht="12.75" x14ac:dyDescent="0.2">
      <c r="C18" s="612">
        <v>1996</v>
      </c>
      <c r="D18" s="239">
        <v>20.06748214050247</v>
      </c>
      <c r="E18" s="1209">
        <v>8.9852247663932072</v>
      </c>
      <c r="F18" s="239"/>
      <c r="G18" s="239">
        <v>31.795569349451757</v>
      </c>
    </row>
    <row r="19" spans="3:10" ht="12.75" x14ac:dyDescent="0.2">
      <c r="C19" s="612">
        <v>1997</v>
      </c>
      <c r="D19" s="239">
        <v>20.511361547905228</v>
      </c>
      <c r="E19" s="1209">
        <v>10.043573862589795</v>
      </c>
      <c r="F19" s="239"/>
      <c r="G19" s="239">
        <v>31.443780828341183</v>
      </c>
    </row>
    <row r="20" spans="3:10" ht="12.75" x14ac:dyDescent="0.2">
      <c r="C20" s="612">
        <v>1998</v>
      </c>
      <c r="D20" s="239">
        <v>18.531462969898445</v>
      </c>
      <c r="E20" s="1209">
        <v>8.7994943081189749</v>
      </c>
      <c r="F20" s="239"/>
      <c r="G20" s="239">
        <v>28.573527208196097</v>
      </c>
    </row>
    <row r="21" spans="3:10" ht="12.75" x14ac:dyDescent="0.2">
      <c r="C21" s="612">
        <v>1999</v>
      </c>
      <c r="D21" s="239">
        <v>18.666437089578462</v>
      </c>
      <c r="E21" s="1209">
        <v>10.916349679586032</v>
      </c>
      <c r="F21" s="239"/>
      <c r="G21" s="239">
        <v>26.118318986229529</v>
      </c>
    </row>
    <row r="22" spans="3:10" ht="12.75" x14ac:dyDescent="0.2">
      <c r="C22" s="612">
        <v>2000</v>
      </c>
      <c r="D22" s="239">
        <v>18.869523675410186</v>
      </c>
      <c r="E22" s="1209">
        <v>10.659618196505077</v>
      </c>
      <c r="F22" s="239"/>
      <c r="G22" s="239">
        <v>27.581698282620316</v>
      </c>
    </row>
    <row r="23" spans="3:10" ht="12.75" x14ac:dyDescent="0.2">
      <c r="C23" s="612">
        <v>2001</v>
      </c>
      <c r="D23" s="239">
        <v>17.719607285399228</v>
      </c>
      <c r="E23" s="1209">
        <v>10.240888876123183</v>
      </c>
      <c r="F23" s="239"/>
      <c r="G23" s="239">
        <v>26.252003724811779</v>
      </c>
    </row>
    <row r="24" spans="3:10" ht="12.75" x14ac:dyDescent="0.2">
      <c r="C24" s="612">
        <v>2002</v>
      </c>
      <c r="D24" s="239">
        <v>16.653709931399675</v>
      </c>
      <c r="E24" s="1209">
        <v>9.7658356348086208</v>
      </c>
      <c r="F24" s="239"/>
      <c r="G24" s="239">
        <v>24.41154880038869</v>
      </c>
    </row>
    <row r="25" spans="3:10" ht="12.75" x14ac:dyDescent="0.2">
      <c r="C25" s="612">
        <v>2003</v>
      </c>
      <c r="D25" s="239">
        <v>17.744464578795476</v>
      </c>
      <c r="E25" s="1209">
        <v>11.053475475377637</v>
      </c>
      <c r="F25" s="239"/>
      <c r="G25" s="239">
        <v>25.120836155409147</v>
      </c>
    </row>
    <row r="26" spans="3:10" ht="12.75" x14ac:dyDescent="0.2">
      <c r="C26" s="612">
        <v>2004</v>
      </c>
      <c r="D26" s="239">
        <v>15.825857642313082</v>
      </c>
      <c r="E26" s="1209">
        <v>9.0146284539405137</v>
      </c>
      <c r="F26" s="239"/>
      <c r="G26" s="239">
        <v>23.438684750569973</v>
      </c>
    </row>
    <row r="27" spans="3:10" ht="12.75" x14ac:dyDescent="0.2">
      <c r="C27" s="612">
        <v>2005</v>
      </c>
      <c r="D27" s="239">
        <v>15.079368866029553</v>
      </c>
      <c r="E27" s="1209">
        <v>8.3021772597316907</v>
      </c>
      <c r="F27" s="239"/>
      <c r="G27" s="239">
        <v>22.441097717567661</v>
      </c>
    </row>
    <row r="28" spans="3:10" ht="12.75" x14ac:dyDescent="0.2">
      <c r="C28" s="612">
        <v>2006</v>
      </c>
      <c r="D28" s="239">
        <v>14.430275992084402</v>
      </c>
      <c r="E28" s="1209">
        <v>8.549792235122073</v>
      </c>
      <c r="F28" s="239"/>
      <c r="G28" s="239">
        <v>20.936743080118198</v>
      </c>
      <c r="J28" s="44" t="s">
        <v>2589</v>
      </c>
    </row>
    <row r="29" spans="3:10" ht="12.75" x14ac:dyDescent="0.2">
      <c r="C29" s="612">
        <v>2007</v>
      </c>
      <c r="D29" s="239">
        <v>13.318967043182237</v>
      </c>
      <c r="E29" s="1209">
        <v>6.7483333734446829</v>
      </c>
      <c r="F29" s="239"/>
      <c r="G29" s="239">
        <v>20.493311036789297</v>
      </c>
    </row>
    <row r="30" spans="3:10" ht="12.75" x14ac:dyDescent="0.2">
      <c r="C30" s="612">
        <v>2008</v>
      </c>
      <c r="D30" s="239">
        <v>13.303862256178084</v>
      </c>
      <c r="E30" s="1209">
        <v>8.0957774031222236</v>
      </c>
      <c r="F30" s="239"/>
      <c r="G30" s="239">
        <v>19.293359613007947</v>
      </c>
    </row>
    <row r="31" spans="3:10" ht="12.75" x14ac:dyDescent="0.2">
      <c r="C31" s="612">
        <v>2009</v>
      </c>
      <c r="D31" s="239">
        <v>14.878644571692723</v>
      </c>
      <c r="E31" s="1209">
        <v>9.9082209354007666</v>
      </c>
      <c r="F31" s="239"/>
      <c r="G31" s="239">
        <v>20.663566134738296</v>
      </c>
    </row>
    <row r="32" spans="3:10" ht="12.75" x14ac:dyDescent="0.2">
      <c r="C32" s="1826">
        <v>2010</v>
      </c>
      <c r="D32" s="230">
        <v>16.984842467529461</v>
      </c>
      <c r="E32" s="253">
        <v>13.161295959476494</v>
      </c>
      <c r="F32" s="230"/>
      <c r="G32" s="230">
        <v>21.299839110369327</v>
      </c>
    </row>
    <row r="33" spans="1:7" ht="12.75" x14ac:dyDescent="0.2">
      <c r="C33" s="1826">
        <v>2011</v>
      </c>
      <c r="D33" s="230">
        <v>17.91472728101084</v>
      </c>
      <c r="E33" s="253">
        <v>13.881777865647679</v>
      </c>
      <c r="F33" s="230"/>
      <c r="G33" s="230">
        <v>22.356809104044345</v>
      </c>
    </row>
    <row r="34" spans="1:7" ht="12.75" x14ac:dyDescent="0.2">
      <c r="C34" s="1826">
        <v>2012</v>
      </c>
      <c r="D34" s="230">
        <v>13.974752912556673</v>
      </c>
      <c r="E34" s="253">
        <v>10.144985930017384</v>
      </c>
      <c r="F34" s="230"/>
      <c r="G34" s="230">
        <v>18.160161225682771</v>
      </c>
    </row>
    <row r="35" spans="1:7" ht="12.75" x14ac:dyDescent="0.2">
      <c r="C35" s="1826">
        <v>2013</v>
      </c>
      <c r="D35" s="230">
        <v>14.40465442872906</v>
      </c>
      <c r="E35" s="253">
        <v>10.656923328718223</v>
      </c>
      <c r="F35" s="230"/>
      <c r="G35" s="230">
        <v>18.692042800719584</v>
      </c>
    </row>
    <row r="36" spans="1:7" ht="12.75" x14ac:dyDescent="0.2">
      <c r="C36" s="1826">
        <v>2014</v>
      </c>
      <c r="D36" s="230">
        <v>14.637035960458505</v>
      </c>
      <c r="E36" s="253">
        <v>11.209832658743286</v>
      </c>
      <c r="F36" s="230"/>
      <c r="G36" s="230">
        <v>18.604909710172869</v>
      </c>
    </row>
    <row r="37" spans="1:7" ht="12.75" x14ac:dyDescent="0.2">
      <c r="C37" s="1826">
        <v>2015</v>
      </c>
      <c r="D37" s="230">
        <v>14.840907022617653</v>
      </c>
      <c r="E37" s="253">
        <v>11.028157043920906</v>
      </c>
      <c r="F37" s="230"/>
      <c r="G37" s="230">
        <v>19.185792170091386</v>
      </c>
    </row>
    <row r="38" spans="1:7" ht="12.75" x14ac:dyDescent="0.2">
      <c r="C38" s="1826">
        <v>2016</v>
      </c>
      <c r="D38" s="230">
        <v>17.053634963048204</v>
      </c>
      <c r="E38" s="253">
        <v>13.581513395225036</v>
      </c>
      <c r="F38" s="230"/>
      <c r="G38" s="230">
        <v>21.205618328074593</v>
      </c>
    </row>
    <row r="39" spans="1:7" ht="12.75" x14ac:dyDescent="0.2">
      <c r="C39" s="1826">
        <v>2017</v>
      </c>
      <c r="D39" s="230">
        <v>16.862776314104213</v>
      </c>
      <c r="E39" s="253">
        <v>13.392847455517161</v>
      </c>
      <c r="F39" s="230"/>
      <c r="G39" s="230">
        <v>20.683287571668298</v>
      </c>
    </row>
    <row r="40" spans="1:7" s="903" customFormat="1" ht="12.75" x14ac:dyDescent="0.2">
      <c r="B40" s="165"/>
      <c r="C40" s="1826">
        <v>2018</v>
      </c>
      <c r="D40" s="230">
        <v>16.203923660719802</v>
      </c>
      <c r="E40" s="253">
        <v>13.999122287249715</v>
      </c>
      <c r="F40" s="230"/>
      <c r="G40" s="230">
        <v>18.770419016899545</v>
      </c>
    </row>
    <row r="41" spans="1:7" ht="58.5" customHeight="1" x14ac:dyDescent="0.2">
      <c r="C41" s="2528" t="s">
        <v>5976</v>
      </c>
      <c r="D41" s="2528"/>
      <c r="E41" s="2528"/>
      <c r="F41" s="2528"/>
      <c r="G41" s="2528"/>
    </row>
    <row r="42" spans="1:7" x14ac:dyDescent="0.2">
      <c r="A42" s="110"/>
    </row>
  </sheetData>
  <mergeCells count="16">
    <mergeCell ref="A5:B5"/>
    <mergeCell ref="C5:T5"/>
    <mergeCell ref="C1:D1"/>
    <mergeCell ref="A3:B3"/>
    <mergeCell ref="C3:T3"/>
    <mergeCell ref="A4:B4"/>
    <mergeCell ref="C4:T4"/>
    <mergeCell ref="C41:G41"/>
    <mergeCell ref="E11:F11"/>
    <mergeCell ref="A6:B6"/>
    <mergeCell ref="C6:T6"/>
    <mergeCell ref="C9:G9"/>
    <mergeCell ref="J9:O9"/>
    <mergeCell ref="C10:C11"/>
    <mergeCell ref="D10:D11"/>
    <mergeCell ref="E10:G10"/>
  </mergeCells>
  <hyperlinks>
    <hyperlink ref="A1" location="'ODS 8.'!A1" display="REGRESAR"/>
    <hyperlink ref="C1:D1" location="'Metadato 8.6.1'!A1" display="VER METADATO"/>
  </hyperlinks>
  <pageMargins left="0.7" right="0.7" top="0.75" bottom="0.75" header="0.3" footer="0.3"/>
  <pageSetup orientation="portrait" r:id="rId1"/>
  <drawing r:id="rId2"/>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2">
    <tabColor theme="0" tint="-0.499984740745262"/>
  </sheetPr>
  <dimension ref="B1:F36"/>
  <sheetViews>
    <sheetView showGridLines="0" zoomScaleNormal="100" workbookViewId="0">
      <pane ySplit="1" topLeftCell="A2" activePane="bottomLeft" state="frozen"/>
      <selection activeCell="C41" sqref="C41:G41"/>
      <selection pane="bottomLeft" activeCell="B1" sqref="B1"/>
    </sheetView>
  </sheetViews>
  <sheetFormatPr baseColWidth="10" defaultColWidth="11.42578125" defaultRowHeight="11.25" x14ac:dyDescent="0.25"/>
  <cols>
    <col min="1" max="1" width="8.28515625" style="45" customWidth="1"/>
    <col min="2" max="2" width="26.42578125" style="45" customWidth="1"/>
    <col min="3" max="3" width="24" style="45" customWidth="1"/>
    <col min="4" max="4" width="85.7109375" style="45" customWidth="1"/>
    <col min="5" max="5" width="4.42578125" style="45" bestFit="1" customWidth="1"/>
    <col min="6" max="6" width="7.140625" style="45" customWidth="1"/>
    <col min="7" max="24" width="4.42578125" style="45" bestFit="1" customWidth="1"/>
    <col min="25" max="16384" width="11.42578125" style="45"/>
  </cols>
  <sheetData>
    <row r="1" spans="2:6" ht="15" x14ac:dyDescent="0.25">
      <c r="B1" s="166" t="s">
        <v>730</v>
      </c>
    </row>
    <row r="2" spans="2:6" ht="12" thickBot="1" x14ac:dyDescent="0.3"/>
    <row r="3" spans="2:6" ht="23.25" customHeight="1" thickBot="1" x14ac:dyDescent="0.3">
      <c r="B3" s="2081" t="s">
        <v>766</v>
      </c>
      <c r="C3" s="2081"/>
      <c r="D3" s="2081"/>
      <c r="F3" s="264" t="s">
        <v>767</v>
      </c>
    </row>
    <row r="4" spans="2:6" ht="29.25" customHeight="1" x14ac:dyDescent="0.25">
      <c r="B4" s="2082" t="s">
        <v>856</v>
      </c>
      <c r="C4" s="2082"/>
      <c r="D4" s="910" t="s">
        <v>41</v>
      </c>
    </row>
    <row r="5" spans="2:6" ht="30" x14ac:dyDescent="0.25">
      <c r="B5" s="2082" t="s">
        <v>769</v>
      </c>
      <c r="C5" s="2082"/>
      <c r="D5" s="910" t="s">
        <v>225</v>
      </c>
    </row>
    <row r="6" spans="2:6" ht="15" x14ac:dyDescent="0.25">
      <c r="B6" s="2082" t="s">
        <v>770</v>
      </c>
      <c r="C6" s="2082"/>
      <c r="D6" s="911" t="s">
        <v>343</v>
      </c>
    </row>
    <row r="7" spans="2:6" ht="30" x14ac:dyDescent="0.25">
      <c r="B7" s="2083" t="s">
        <v>771</v>
      </c>
      <c r="C7" s="2083"/>
      <c r="D7" s="912" t="s">
        <v>344</v>
      </c>
    </row>
    <row r="8" spans="2:6" ht="15" x14ac:dyDescent="0.25">
      <c r="B8" s="2083" t="s">
        <v>4617</v>
      </c>
      <c r="C8" s="2083"/>
      <c r="D8" s="1285" t="s">
        <v>4721</v>
      </c>
    </row>
    <row r="9" spans="2:6" ht="15" x14ac:dyDescent="0.25">
      <c r="B9" s="913"/>
      <c r="C9" s="913"/>
      <c r="D9" s="913"/>
    </row>
    <row r="10" spans="2:6" ht="23.25" customHeight="1" x14ac:dyDescent="0.25">
      <c r="B10" s="2081" t="s">
        <v>772</v>
      </c>
      <c r="C10" s="2081"/>
      <c r="D10" s="2081"/>
    </row>
    <row r="11" spans="2:6" ht="16.5" customHeight="1" x14ac:dyDescent="0.25">
      <c r="B11" s="2093" t="s">
        <v>773</v>
      </c>
      <c r="C11" s="2094"/>
      <c r="D11" s="910" t="s">
        <v>841</v>
      </c>
    </row>
    <row r="12" spans="2:6" ht="30" customHeight="1" x14ac:dyDescent="0.25">
      <c r="B12" s="2095" t="s">
        <v>775</v>
      </c>
      <c r="C12" s="2095"/>
      <c r="D12" s="1120" t="s">
        <v>5975</v>
      </c>
    </row>
    <row r="13" spans="2:6" ht="15" x14ac:dyDescent="0.25">
      <c r="B13" s="2082" t="s">
        <v>776</v>
      </c>
      <c r="C13" s="2082"/>
      <c r="D13" s="915" t="s">
        <v>2482</v>
      </c>
    </row>
    <row r="14" spans="2:6" ht="15" x14ac:dyDescent="0.25">
      <c r="B14" s="2082" t="s">
        <v>777</v>
      </c>
      <c r="C14" s="2096"/>
      <c r="D14" s="915" t="s">
        <v>10</v>
      </c>
    </row>
    <row r="15" spans="2:6" ht="285" x14ac:dyDescent="0.25">
      <c r="B15" s="2082" t="s">
        <v>778</v>
      </c>
      <c r="C15" s="2082"/>
      <c r="D15" s="917" t="s">
        <v>2590</v>
      </c>
    </row>
    <row r="16" spans="2:6" ht="62.25" customHeight="1" x14ac:dyDescent="0.25">
      <c r="B16" s="2082" t="s">
        <v>779</v>
      </c>
      <c r="C16" s="2082"/>
      <c r="D16" s="917"/>
    </row>
    <row r="17" spans="2:4" ht="15" x14ac:dyDescent="0.25">
      <c r="B17" s="2082" t="s">
        <v>780</v>
      </c>
      <c r="C17" s="2082"/>
      <c r="D17" s="917" t="s">
        <v>781</v>
      </c>
    </row>
    <row r="18" spans="2:4" ht="15" x14ac:dyDescent="0.25">
      <c r="B18" s="2083" t="s">
        <v>782</v>
      </c>
      <c r="C18" s="2083"/>
      <c r="D18" s="919"/>
    </row>
    <row r="19" spans="2:4" ht="31.5" customHeight="1" x14ac:dyDescent="0.25">
      <c r="B19" s="2084" t="s">
        <v>783</v>
      </c>
      <c r="C19" s="2085"/>
      <c r="D19" s="917" t="s">
        <v>5977</v>
      </c>
    </row>
    <row r="20" spans="2:4" ht="15" x14ac:dyDescent="0.25">
      <c r="B20" s="2082" t="s">
        <v>784</v>
      </c>
      <c r="C20" s="2082"/>
      <c r="D20" s="910" t="s">
        <v>824</v>
      </c>
    </row>
    <row r="21" spans="2:4" ht="15" x14ac:dyDescent="0.25">
      <c r="B21" s="2086" t="s">
        <v>786</v>
      </c>
      <c r="C21" s="918" t="s">
        <v>787</v>
      </c>
      <c r="D21" s="916" t="s">
        <v>824</v>
      </c>
    </row>
    <row r="22" spans="2:4" ht="15" x14ac:dyDescent="0.25">
      <c r="B22" s="2087"/>
      <c r="C22" s="1816" t="s">
        <v>789</v>
      </c>
      <c r="D22" s="917" t="s">
        <v>2591</v>
      </c>
    </row>
    <row r="23" spans="2:4" ht="15" x14ac:dyDescent="0.25">
      <c r="B23" s="2088" t="s">
        <v>791</v>
      </c>
      <c r="C23" s="2088"/>
      <c r="D23" s="917" t="s">
        <v>5943</v>
      </c>
    </row>
    <row r="24" spans="2:4" ht="15" x14ac:dyDescent="0.25">
      <c r="B24" s="2088" t="s">
        <v>793</v>
      </c>
      <c r="C24" s="2088"/>
      <c r="D24" s="920" t="s">
        <v>808</v>
      </c>
    </row>
    <row r="25" spans="2:4" ht="15" x14ac:dyDescent="0.25">
      <c r="B25" s="2082" t="s">
        <v>795</v>
      </c>
      <c r="C25" s="2082"/>
      <c r="D25" s="917" t="s">
        <v>17</v>
      </c>
    </row>
    <row r="26" spans="2:4" ht="15" customHeight="1" x14ac:dyDescent="0.25">
      <c r="B26" s="2083" t="s">
        <v>797</v>
      </c>
      <c r="C26" s="2083"/>
      <c r="D26" s="920" t="s">
        <v>1054</v>
      </c>
    </row>
    <row r="27" spans="2:4" ht="15" x14ac:dyDescent="0.25">
      <c r="B27" s="2089" t="s">
        <v>799</v>
      </c>
      <c r="C27" s="2090"/>
      <c r="D27" s="910"/>
    </row>
    <row r="28" spans="2:4" ht="195" x14ac:dyDescent="0.25">
      <c r="B28" s="1817" t="s">
        <v>800</v>
      </c>
      <c r="C28" s="1818"/>
      <c r="D28" s="917" t="s">
        <v>4438</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1678</v>
      </c>
    </row>
    <row r="33" spans="2:4" ht="15" x14ac:dyDescent="0.25">
      <c r="B33" s="2079" t="s">
        <v>805</v>
      </c>
      <c r="C33" s="2080"/>
      <c r="D33" s="920" t="s">
        <v>1054</v>
      </c>
    </row>
    <row r="34" spans="2:4" ht="15" x14ac:dyDescent="0.25">
      <c r="B34" s="2079" t="s">
        <v>807</v>
      </c>
      <c r="C34" s="2080"/>
      <c r="D34" s="920" t="s">
        <v>808</v>
      </c>
    </row>
    <row r="35" spans="2:4" ht="15" x14ac:dyDescent="0.25">
      <c r="B35" s="2079" t="s">
        <v>809</v>
      </c>
      <c r="C35" s="2080"/>
      <c r="D35" s="920" t="s">
        <v>1679</v>
      </c>
    </row>
    <row r="36" spans="2:4" ht="15" x14ac:dyDescent="0.25">
      <c r="B36" s="2079" t="s">
        <v>811</v>
      </c>
      <c r="C36" s="2080"/>
      <c r="D36" s="920" t="s">
        <v>1056</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6.1'!A1" display="REGRESAR"/>
    <hyperlink ref="D8" r:id="rId1"/>
  </hyperlinks>
  <pageMargins left="0.7" right="0.7" top="0.75" bottom="0.75" header="0.3" footer="0.3"/>
  <pageSetup orientation="portrait" r:id="rId2"/>
  <drawing r:id="rId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3"/>
  <dimension ref="A1:AN20"/>
  <sheetViews>
    <sheetView showGridLines="0" zoomScaleNormal="100" workbookViewId="0">
      <pane ySplit="1" topLeftCell="A2" activePane="bottomLeft" state="frozen"/>
      <selection activeCell="B20" sqref="B20:C20"/>
      <selection pane="bottomLeft" activeCell="C6" sqref="C6:AA6"/>
    </sheetView>
  </sheetViews>
  <sheetFormatPr baseColWidth="10" defaultColWidth="11.42578125" defaultRowHeight="11.25" x14ac:dyDescent="0.2"/>
  <cols>
    <col min="1" max="2" width="15.7109375" style="26" customWidth="1"/>
    <col min="3" max="3" width="11.42578125" style="26"/>
    <col min="4" max="4" width="6" style="26" customWidth="1"/>
    <col min="5" max="5" width="1.85546875" style="26" customWidth="1"/>
    <col min="6" max="6" width="8.85546875" style="26" customWidth="1"/>
    <col min="7" max="7" width="10" style="26" customWidth="1"/>
    <col min="8" max="8" width="3.140625" style="26" customWidth="1"/>
    <col min="9" max="9" width="11.28515625" style="26" customWidth="1"/>
    <col min="10" max="10" width="12.28515625" style="26" customWidth="1"/>
    <col min="11" max="11" width="2.7109375" style="26" customWidth="1"/>
    <col min="12" max="12" width="7.140625" style="26" customWidth="1"/>
    <col min="13" max="13" width="6.28515625" style="26" customWidth="1"/>
    <col min="14" max="14" width="1.42578125" style="26" customWidth="1"/>
    <col min="15" max="15" width="7.42578125" style="26" customWidth="1"/>
    <col min="16" max="16" width="12.42578125" style="26" customWidth="1"/>
    <col min="17" max="17" width="3.140625" style="26" customWidth="1"/>
    <col min="18" max="18" width="9" style="26" customWidth="1"/>
    <col min="19" max="19" width="10" style="26" customWidth="1"/>
    <col min="20" max="20" width="9.7109375" style="26" customWidth="1"/>
    <col min="21" max="21" width="2.5703125" style="26" customWidth="1"/>
    <col min="22" max="22" width="11.42578125" style="26"/>
    <col min="23" max="23" width="10.28515625" style="26" customWidth="1"/>
    <col min="24" max="24" width="9.5703125" style="26" customWidth="1"/>
    <col min="25" max="25" width="2.42578125" style="84" customWidth="1"/>
    <col min="26" max="26" width="9.140625" style="26" customWidth="1"/>
    <col min="27" max="27" width="9.42578125" style="26" customWidth="1"/>
    <col min="28" max="28" width="8.7109375" style="26" customWidth="1"/>
    <col min="29" max="29" width="3.140625" style="26" customWidth="1"/>
    <col min="30" max="30" width="9.42578125" style="26" customWidth="1"/>
    <col min="31" max="31" width="9.7109375" style="26" customWidth="1"/>
    <col min="32" max="32" width="10.140625" style="26" customWidth="1"/>
    <col min="33" max="33" width="3.140625" style="26" customWidth="1"/>
    <col min="34" max="34" width="9.42578125" style="26" customWidth="1"/>
    <col min="35" max="35" width="10" style="26" customWidth="1"/>
    <col min="36" max="36" width="9.5703125" style="26" customWidth="1"/>
    <col min="37" max="37" width="2.7109375" style="26" customWidth="1"/>
    <col min="38" max="38" width="8.85546875" style="26" customWidth="1"/>
    <col min="39" max="39" width="9.140625" style="26" customWidth="1"/>
    <col min="40" max="40" width="9.42578125" style="26" customWidth="1"/>
    <col min="41" max="16384" width="11.42578125" style="26"/>
  </cols>
  <sheetData>
    <row r="1" spans="1:40" ht="15" x14ac:dyDescent="0.25">
      <c r="A1" s="25" t="s">
        <v>730</v>
      </c>
      <c r="C1" s="2077" t="s">
        <v>830</v>
      </c>
      <c r="D1" s="2077"/>
    </row>
    <row r="3" spans="1:40" ht="12.75" x14ac:dyDescent="0.2">
      <c r="A3" s="2499" t="s">
        <v>732</v>
      </c>
      <c r="B3" s="2499"/>
      <c r="C3" s="2483" t="s">
        <v>2507</v>
      </c>
      <c r="D3" s="2483"/>
      <c r="E3" s="2483"/>
      <c r="F3" s="2483"/>
      <c r="G3" s="2483"/>
      <c r="H3" s="2483"/>
      <c r="I3" s="2483"/>
      <c r="J3" s="2483"/>
      <c r="K3" s="2483"/>
      <c r="L3" s="2483"/>
      <c r="M3" s="2483"/>
      <c r="N3" s="2483"/>
      <c r="O3" s="2483"/>
      <c r="P3" s="2483"/>
      <c r="Q3" s="2483"/>
      <c r="R3" s="2483"/>
      <c r="S3" s="2483"/>
      <c r="T3" s="2483"/>
      <c r="U3" s="2483"/>
      <c r="V3" s="2483"/>
      <c r="W3" s="2483"/>
      <c r="X3" s="2483"/>
      <c r="Y3" s="2483"/>
      <c r="Z3" s="2483"/>
      <c r="AA3" s="2483"/>
    </row>
    <row r="4" spans="1:40" ht="31.5" customHeight="1" x14ac:dyDescent="0.2">
      <c r="A4" s="2499" t="s">
        <v>733</v>
      </c>
      <c r="B4" s="2533"/>
      <c r="C4" s="2483" t="s">
        <v>2592</v>
      </c>
      <c r="D4" s="2534"/>
      <c r="E4" s="2534"/>
      <c r="F4" s="2534"/>
      <c r="G4" s="2534"/>
      <c r="H4" s="2534"/>
      <c r="I4" s="2534"/>
      <c r="J4" s="2534"/>
      <c r="K4" s="2534"/>
      <c r="L4" s="2534"/>
      <c r="M4" s="2534"/>
      <c r="N4" s="2534"/>
      <c r="O4" s="2534"/>
      <c r="P4" s="2534"/>
      <c r="Q4" s="2534"/>
      <c r="R4" s="2534"/>
      <c r="S4" s="2534"/>
      <c r="T4" s="2534"/>
      <c r="U4" s="2534"/>
      <c r="V4" s="2534"/>
      <c r="W4" s="2534"/>
      <c r="X4" s="2534"/>
      <c r="Y4" s="2534"/>
      <c r="Z4" s="2534"/>
      <c r="AA4" s="2534"/>
    </row>
    <row r="5" spans="1:40" ht="15" x14ac:dyDescent="0.2">
      <c r="A5" s="2499" t="s">
        <v>735</v>
      </c>
      <c r="B5" s="2533"/>
      <c r="C5" s="2483" t="s">
        <v>2593</v>
      </c>
      <c r="D5" s="2534"/>
      <c r="E5" s="2534"/>
      <c r="F5" s="2534"/>
      <c r="G5" s="2534"/>
      <c r="H5" s="2534"/>
      <c r="I5" s="2534"/>
      <c r="J5" s="2534"/>
      <c r="K5" s="2534"/>
      <c r="L5" s="2534"/>
      <c r="M5" s="2534"/>
      <c r="N5" s="2534"/>
      <c r="O5" s="2534"/>
      <c r="P5" s="2534"/>
      <c r="Q5" s="2534"/>
      <c r="R5" s="2534"/>
      <c r="S5" s="2534"/>
      <c r="T5" s="2534"/>
      <c r="U5" s="2534"/>
      <c r="V5" s="2534"/>
      <c r="W5" s="2534"/>
      <c r="X5" s="2534"/>
      <c r="Y5" s="2534"/>
      <c r="Z5" s="2534"/>
      <c r="AA5" s="2534"/>
    </row>
    <row r="6" spans="1:40" ht="15" x14ac:dyDescent="0.2">
      <c r="A6" s="2499" t="s">
        <v>815</v>
      </c>
      <c r="B6" s="2533"/>
      <c r="C6" s="2483" t="s">
        <v>2594</v>
      </c>
      <c r="D6" s="2534"/>
      <c r="E6" s="2534"/>
      <c r="F6" s="2534"/>
      <c r="G6" s="2534"/>
      <c r="H6" s="2534"/>
      <c r="I6" s="2534"/>
      <c r="J6" s="2534"/>
      <c r="K6" s="2534"/>
      <c r="L6" s="2534"/>
      <c r="M6" s="2534"/>
      <c r="N6" s="2534"/>
      <c r="O6" s="2534"/>
      <c r="P6" s="2534"/>
      <c r="Q6" s="2534"/>
      <c r="R6" s="2534"/>
      <c r="S6" s="2534"/>
      <c r="T6" s="2534"/>
      <c r="U6" s="2534"/>
      <c r="V6" s="2534"/>
      <c r="W6" s="2534"/>
      <c r="X6" s="2534"/>
      <c r="Y6" s="2534"/>
      <c r="Z6" s="2534"/>
      <c r="AA6" s="2534"/>
    </row>
    <row r="9" spans="1:40" ht="12.75" x14ac:dyDescent="0.2">
      <c r="C9" s="2274" t="s">
        <v>2594</v>
      </c>
      <c r="D9" s="2274"/>
      <c r="E9" s="2274"/>
      <c r="F9" s="2274"/>
      <c r="G9" s="2274"/>
      <c r="H9" s="2274"/>
      <c r="I9" s="2274"/>
      <c r="J9" s="2274"/>
      <c r="K9" s="2274"/>
      <c r="L9" s="2274"/>
      <c r="M9" s="2274"/>
      <c r="N9" s="2274"/>
      <c r="O9" s="2274"/>
      <c r="P9" s="2274"/>
      <c r="Q9" s="2274"/>
      <c r="R9" s="2274"/>
      <c r="S9" s="2274"/>
      <c r="T9" s="2274"/>
      <c r="U9" s="2274"/>
      <c r="V9" s="2274"/>
      <c r="W9" s="2274"/>
      <c r="X9" s="2274"/>
      <c r="Y9" s="2274"/>
      <c r="Z9" s="2274"/>
      <c r="AA9" s="2274"/>
      <c r="AB9" s="2274"/>
      <c r="AC9" s="2274"/>
      <c r="AD9" s="2274"/>
      <c r="AE9" s="2274"/>
      <c r="AF9" s="2274"/>
      <c r="AG9" s="2274"/>
      <c r="AH9" s="2274"/>
      <c r="AI9" s="2274"/>
      <c r="AJ9" s="2274"/>
      <c r="AK9" s="2274"/>
      <c r="AL9" s="2274"/>
      <c r="AM9" s="2274"/>
      <c r="AN9" s="2274"/>
    </row>
    <row r="10" spans="1:40" ht="15" customHeight="1" x14ac:dyDescent="0.2">
      <c r="A10" s="29"/>
      <c r="C10" s="2302" t="s">
        <v>739</v>
      </c>
      <c r="D10" s="2302" t="s">
        <v>740</v>
      </c>
      <c r="E10" s="167"/>
      <c r="F10" s="2116" t="s">
        <v>740</v>
      </c>
      <c r="G10" s="2116"/>
      <c r="H10" s="2116"/>
      <c r="I10" s="2116"/>
      <c r="J10" s="2116"/>
      <c r="K10" s="2116"/>
      <c r="L10" s="2116"/>
      <c r="M10" s="2116"/>
      <c r="N10" s="2116"/>
      <c r="O10" s="2116"/>
      <c r="P10" s="2116"/>
      <c r="Q10" s="167"/>
      <c r="R10" s="2154" t="s">
        <v>1212</v>
      </c>
      <c r="S10" s="2154"/>
      <c r="T10" s="2154"/>
      <c r="U10" s="2154"/>
      <c r="V10" s="2154"/>
      <c r="W10" s="2154"/>
      <c r="X10" s="2154"/>
      <c r="Y10" s="167"/>
      <c r="Z10" s="2154" t="s">
        <v>2595</v>
      </c>
      <c r="AA10" s="2154"/>
      <c r="AB10" s="2154"/>
      <c r="AC10" s="2154"/>
      <c r="AD10" s="2154"/>
      <c r="AE10" s="2154"/>
      <c r="AF10" s="2154"/>
      <c r="AG10" s="167"/>
      <c r="AH10" s="2154" t="s">
        <v>2596</v>
      </c>
      <c r="AI10" s="2154"/>
      <c r="AJ10" s="2154"/>
      <c r="AK10" s="2154"/>
      <c r="AL10" s="2154"/>
      <c r="AM10" s="2154"/>
      <c r="AN10" s="2154"/>
    </row>
    <row r="11" spans="1:40" ht="12.75" x14ac:dyDescent="0.2">
      <c r="A11" s="29"/>
      <c r="C11" s="2302"/>
      <c r="D11" s="2302"/>
      <c r="E11" s="167"/>
      <c r="F11" s="2117"/>
      <c r="G11" s="2117"/>
      <c r="H11" s="2117"/>
      <c r="I11" s="2117"/>
      <c r="J11" s="2117"/>
      <c r="K11" s="2117"/>
      <c r="L11" s="2117"/>
      <c r="M11" s="2117"/>
      <c r="N11" s="2117"/>
      <c r="O11" s="2117"/>
      <c r="P11" s="2117"/>
      <c r="Q11" s="119"/>
      <c r="R11" s="2154" t="s">
        <v>2597</v>
      </c>
      <c r="S11" s="2154"/>
      <c r="T11" s="2154"/>
      <c r="U11" s="167"/>
      <c r="V11" s="2154" t="s">
        <v>2598</v>
      </c>
      <c r="W11" s="2154"/>
      <c r="X11" s="2154"/>
      <c r="Y11" s="167"/>
      <c r="Z11" s="2205" t="s">
        <v>1033</v>
      </c>
      <c r="AA11" s="2205"/>
      <c r="AB11" s="2205"/>
      <c r="AC11" s="167"/>
      <c r="AD11" s="2205" t="s">
        <v>749</v>
      </c>
      <c r="AE11" s="2205"/>
      <c r="AF11" s="2205"/>
      <c r="AG11" s="167"/>
      <c r="AH11" s="2205" t="s">
        <v>750</v>
      </c>
      <c r="AI11" s="2205"/>
      <c r="AJ11" s="2205"/>
      <c r="AK11" s="167"/>
      <c r="AL11" s="2205" t="s">
        <v>2599</v>
      </c>
      <c r="AM11" s="2205"/>
      <c r="AN11" s="2205"/>
    </row>
    <row r="12" spans="1:40" ht="15" customHeight="1" x14ac:dyDescent="0.2">
      <c r="A12" s="29"/>
      <c r="C12" s="2302"/>
      <c r="D12" s="2302"/>
      <c r="E12" s="636"/>
      <c r="F12" s="2070" t="s">
        <v>741</v>
      </c>
      <c r="G12" s="2070"/>
      <c r="H12" s="119"/>
      <c r="I12" s="2070" t="s">
        <v>1223</v>
      </c>
      <c r="J12" s="2070"/>
      <c r="K12" s="119"/>
      <c r="L12" s="2070" t="s">
        <v>742</v>
      </c>
      <c r="M12" s="2070"/>
      <c r="N12" s="119"/>
      <c r="O12" s="2154" t="s">
        <v>1265</v>
      </c>
      <c r="P12" s="2154"/>
      <c r="Q12" s="119"/>
      <c r="R12" s="2205" t="s">
        <v>740</v>
      </c>
      <c r="S12" s="2154" t="s">
        <v>741</v>
      </c>
      <c r="T12" s="2154"/>
      <c r="U12" s="167"/>
      <c r="V12" s="2205" t="s">
        <v>740</v>
      </c>
      <c r="W12" s="2154" t="s">
        <v>741</v>
      </c>
      <c r="X12" s="2154"/>
      <c r="Y12" s="167"/>
      <c r="Z12" s="2205" t="s">
        <v>740</v>
      </c>
      <c r="AA12" s="2154" t="s">
        <v>741</v>
      </c>
      <c r="AB12" s="2154"/>
      <c r="AC12" s="167"/>
      <c r="AD12" s="2205" t="s">
        <v>740</v>
      </c>
      <c r="AE12" s="2154" t="s">
        <v>741</v>
      </c>
      <c r="AF12" s="2154"/>
      <c r="AG12" s="167"/>
      <c r="AH12" s="2205" t="s">
        <v>740</v>
      </c>
      <c r="AI12" s="2154" t="s">
        <v>741</v>
      </c>
      <c r="AJ12" s="2154"/>
      <c r="AK12" s="167"/>
      <c r="AL12" s="2205" t="s">
        <v>740</v>
      </c>
      <c r="AM12" s="2154" t="s">
        <v>741</v>
      </c>
      <c r="AN12" s="2154"/>
    </row>
    <row r="13" spans="1:40" ht="25.5" x14ac:dyDescent="0.2">
      <c r="A13" s="29"/>
      <c r="C13" s="2205"/>
      <c r="D13" s="2205"/>
      <c r="E13" s="396"/>
      <c r="F13" s="396" t="s">
        <v>1016</v>
      </c>
      <c r="G13" s="396" t="s">
        <v>1014</v>
      </c>
      <c r="H13" s="396"/>
      <c r="I13" s="396" t="s">
        <v>2597</v>
      </c>
      <c r="J13" s="396" t="s">
        <v>2598</v>
      </c>
      <c r="K13" s="396"/>
      <c r="L13" s="396" t="s">
        <v>748</v>
      </c>
      <c r="M13" s="396" t="s">
        <v>749</v>
      </c>
      <c r="N13" s="396"/>
      <c r="O13" s="396" t="s">
        <v>750</v>
      </c>
      <c r="P13" s="32" t="s">
        <v>2599</v>
      </c>
      <c r="Q13" s="396"/>
      <c r="R13" s="2154"/>
      <c r="S13" s="396" t="s">
        <v>1016</v>
      </c>
      <c r="T13" s="396" t="s">
        <v>1014</v>
      </c>
      <c r="U13" s="396"/>
      <c r="V13" s="2154"/>
      <c r="W13" s="396" t="s">
        <v>1016</v>
      </c>
      <c r="X13" s="396" t="s">
        <v>1014</v>
      </c>
      <c r="Y13" s="396"/>
      <c r="Z13" s="2154"/>
      <c r="AA13" s="396" t="s">
        <v>1016</v>
      </c>
      <c r="AB13" s="396" t="s">
        <v>1014</v>
      </c>
      <c r="AC13" s="396"/>
      <c r="AD13" s="2154"/>
      <c r="AE13" s="396" t="s">
        <v>1016</v>
      </c>
      <c r="AF13" s="396" t="s">
        <v>1014</v>
      </c>
      <c r="AG13" s="396"/>
      <c r="AH13" s="2154"/>
      <c r="AI13" s="396" t="s">
        <v>1016</v>
      </c>
      <c r="AJ13" s="396" t="s">
        <v>1014</v>
      </c>
      <c r="AK13" s="396"/>
      <c r="AL13" s="2154"/>
      <c r="AM13" s="396" t="s">
        <v>1016</v>
      </c>
      <c r="AN13" s="396" t="s">
        <v>1014</v>
      </c>
    </row>
    <row r="14" spans="1:40" ht="12.75" x14ac:dyDescent="0.2">
      <c r="A14" s="28"/>
      <c r="C14" s="637">
        <v>2002</v>
      </c>
      <c r="D14" s="638">
        <v>11.4</v>
      </c>
      <c r="E14" s="638"/>
      <c r="F14" s="638">
        <v>15.8</v>
      </c>
      <c r="G14" s="638">
        <v>6.7</v>
      </c>
      <c r="H14" s="638"/>
      <c r="I14" s="639">
        <v>6</v>
      </c>
      <c r="J14" s="639">
        <v>28.1</v>
      </c>
      <c r="K14" s="639"/>
      <c r="L14" s="639">
        <v>19.7</v>
      </c>
      <c r="M14" s="639">
        <v>16.7</v>
      </c>
      <c r="N14" s="639"/>
      <c r="O14" s="639"/>
      <c r="P14" s="639"/>
      <c r="Q14" s="638"/>
      <c r="R14" s="638">
        <v>6</v>
      </c>
      <c r="S14" s="638">
        <v>8.5</v>
      </c>
      <c r="T14" s="638">
        <v>3.2</v>
      </c>
      <c r="U14" s="638"/>
      <c r="V14" s="638">
        <v>28.1</v>
      </c>
      <c r="W14" s="638">
        <v>38.700000000000003</v>
      </c>
      <c r="X14" s="638">
        <v>17.2</v>
      </c>
      <c r="Y14" s="638"/>
      <c r="Z14" s="638">
        <v>19.7</v>
      </c>
      <c r="AA14" s="640"/>
      <c r="AB14" s="640"/>
      <c r="AC14" s="640"/>
      <c r="AD14" s="638">
        <v>16.7</v>
      </c>
      <c r="AE14" s="640"/>
      <c r="AF14" s="640"/>
      <c r="AG14" s="640"/>
      <c r="AH14" s="640"/>
      <c r="AI14" s="640"/>
      <c r="AJ14" s="640"/>
      <c r="AK14" s="640"/>
      <c r="AL14" s="640"/>
      <c r="AM14" s="640"/>
      <c r="AN14" s="640"/>
    </row>
    <row r="15" spans="1:40" ht="12.75" x14ac:dyDescent="0.2">
      <c r="A15" s="29"/>
      <c r="C15" s="637">
        <v>2011</v>
      </c>
      <c r="D15" s="641">
        <v>4.2634610839372344</v>
      </c>
      <c r="E15" s="641"/>
      <c r="F15" s="1323">
        <v>5.5146642074219239</v>
      </c>
      <c r="G15" s="1323">
        <v>2.9011156366953053</v>
      </c>
      <c r="H15" s="638"/>
      <c r="I15" s="639">
        <v>1.9</v>
      </c>
      <c r="J15" s="639">
        <v>10.502296625570455</v>
      </c>
      <c r="K15" s="639"/>
      <c r="L15" s="639">
        <v>3.2053991938124811</v>
      </c>
      <c r="M15" s="639">
        <v>6.439162054948822</v>
      </c>
      <c r="N15" s="639"/>
      <c r="O15" s="639">
        <v>3.9674789881960901</v>
      </c>
      <c r="P15" s="639">
        <v>4.6545635460330086</v>
      </c>
      <c r="Q15" s="638"/>
      <c r="R15" s="642">
        <v>100</v>
      </c>
      <c r="S15" s="638">
        <v>66.900000000000006</v>
      </c>
      <c r="T15" s="638">
        <v>33.1</v>
      </c>
      <c r="U15" s="638"/>
      <c r="V15" s="642">
        <v>100</v>
      </c>
      <c r="W15" s="638">
        <v>67.7</v>
      </c>
      <c r="X15" s="638">
        <v>32.299999999999997</v>
      </c>
      <c r="Y15" s="638"/>
      <c r="Z15" s="642">
        <v>100</v>
      </c>
      <c r="AA15" s="638">
        <v>55.9</v>
      </c>
      <c r="AB15" s="638">
        <v>44.1</v>
      </c>
      <c r="AC15" s="638"/>
      <c r="AD15" s="642">
        <v>100</v>
      </c>
      <c r="AE15" s="638">
        <v>79.3</v>
      </c>
      <c r="AF15" s="638">
        <v>20.7</v>
      </c>
      <c r="AG15" s="638"/>
      <c r="AH15" s="642">
        <v>100</v>
      </c>
      <c r="AI15" s="638">
        <v>60.4</v>
      </c>
      <c r="AJ15" s="638">
        <v>39.6</v>
      </c>
      <c r="AK15" s="638"/>
      <c r="AL15" s="642">
        <v>100</v>
      </c>
      <c r="AM15" s="638">
        <v>75.400000000000006</v>
      </c>
      <c r="AN15" s="638">
        <v>24.6</v>
      </c>
    </row>
    <row r="16" spans="1:40" ht="12.75" x14ac:dyDescent="0.2">
      <c r="C16" s="643">
        <v>2016</v>
      </c>
      <c r="D16" s="644">
        <v>3.0905331116190369</v>
      </c>
      <c r="E16" s="644"/>
      <c r="F16" s="254">
        <v>4.5924227318045867</v>
      </c>
      <c r="G16" s="254">
        <v>1.5251088027334738</v>
      </c>
      <c r="H16" s="645"/>
      <c r="I16" s="646">
        <v>1.103064280042477</v>
      </c>
      <c r="J16" s="254">
        <v>8.8851875022414184</v>
      </c>
      <c r="K16" s="645"/>
      <c r="L16" s="254">
        <v>3.2053991938124811</v>
      </c>
      <c r="M16" s="254">
        <v>6.439162054948822</v>
      </c>
      <c r="N16" s="645"/>
      <c r="O16" s="254">
        <v>3.0894687029390555</v>
      </c>
      <c r="P16" s="254">
        <v>3.0918889400527116</v>
      </c>
      <c r="Q16" s="645"/>
      <c r="R16" s="647">
        <v>100</v>
      </c>
      <c r="S16" s="645">
        <v>76.3</v>
      </c>
      <c r="T16" s="645">
        <v>23.7</v>
      </c>
      <c r="U16" s="645"/>
      <c r="V16" s="647">
        <v>100</v>
      </c>
      <c r="W16" s="645">
        <v>75.7</v>
      </c>
      <c r="X16" s="645">
        <v>24.3</v>
      </c>
      <c r="Y16" s="645"/>
      <c r="Z16" s="647">
        <v>100</v>
      </c>
      <c r="AA16" s="645">
        <v>68</v>
      </c>
      <c r="AB16" s="645">
        <v>32</v>
      </c>
      <c r="AC16" s="645"/>
      <c r="AD16" s="647">
        <v>100</v>
      </c>
      <c r="AE16" s="645">
        <v>68</v>
      </c>
      <c r="AF16" s="645">
        <v>14</v>
      </c>
      <c r="AG16" s="645"/>
      <c r="AH16" s="647">
        <v>100</v>
      </c>
      <c r="AI16" s="645">
        <v>74</v>
      </c>
      <c r="AJ16" s="645">
        <v>26</v>
      </c>
      <c r="AK16" s="645"/>
      <c r="AL16" s="647">
        <v>100</v>
      </c>
      <c r="AM16" s="645">
        <v>78.2</v>
      </c>
      <c r="AN16" s="645">
        <v>21.8</v>
      </c>
    </row>
    <row r="17" spans="3:40" s="903" customFormat="1" ht="12.75" x14ac:dyDescent="0.2">
      <c r="C17" s="637"/>
      <c r="D17" s="1322"/>
      <c r="E17" s="1322"/>
      <c r="F17" s="1323"/>
      <c r="G17" s="1323"/>
      <c r="H17" s="638"/>
      <c r="I17" s="639"/>
      <c r="J17" s="1323"/>
      <c r="K17" s="638"/>
      <c r="L17" s="1323"/>
      <c r="M17" s="1323"/>
      <c r="N17" s="638"/>
      <c r="O17" s="1323"/>
      <c r="P17" s="1323"/>
      <c r="Q17" s="638"/>
      <c r="R17" s="642"/>
      <c r="S17" s="638"/>
      <c r="T17" s="638"/>
      <c r="U17" s="638"/>
      <c r="V17" s="642"/>
      <c r="W17" s="638"/>
      <c r="X17" s="638"/>
      <c r="Y17" s="638"/>
      <c r="Z17" s="642"/>
      <c r="AA17" s="638"/>
      <c r="AB17" s="638"/>
      <c r="AC17" s="638"/>
      <c r="AD17" s="642"/>
      <c r="AE17" s="638"/>
      <c r="AF17" s="638"/>
      <c r="AG17" s="638"/>
      <c r="AH17" s="642"/>
      <c r="AI17" s="638"/>
      <c r="AJ17" s="638"/>
      <c r="AK17" s="638"/>
      <c r="AL17" s="642"/>
      <c r="AM17" s="638"/>
      <c r="AN17" s="638"/>
    </row>
    <row r="18" spans="3:40" ht="12.75" x14ac:dyDescent="0.2">
      <c r="D18" s="4"/>
      <c r="E18" s="4"/>
      <c r="F18" s="4"/>
      <c r="G18" s="4"/>
      <c r="H18" s="4"/>
      <c r="I18" s="4"/>
      <c r="J18" s="4"/>
      <c r="K18" s="4"/>
      <c r="L18" s="4"/>
      <c r="M18" s="4"/>
      <c r="N18" s="4"/>
      <c r="O18" s="4"/>
      <c r="P18" s="4"/>
      <c r="Q18" s="4"/>
      <c r="R18" s="4"/>
      <c r="S18" s="4"/>
      <c r="T18" s="4"/>
      <c r="U18" s="4"/>
      <c r="V18" s="4"/>
      <c r="W18" s="4"/>
      <c r="X18" s="4"/>
      <c r="Y18" s="43"/>
      <c r="Z18" s="4"/>
      <c r="AA18" s="4"/>
      <c r="AB18" s="4"/>
      <c r="AC18" s="4"/>
      <c r="AD18" s="4"/>
      <c r="AE18" s="4"/>
      <c r="AF18" s="4"/>
      <c r="AG18" s="4"/>
      <c r="AH18" s="4"/>
      <c r="AI18" s="4"/>
      <c r="AJ18" s="4"/>
      <c r="AK18" s="4"/>
      <c r="AL18" s="4"/>
      <c r="AM18" s="4"/>
      <c r="AN18" s="4"/>
    </row>
    <row r="19" spans="3:40" x14ac:dyDescent="0.2">
      <c r="C19" s="26" t="s">
        <v>2600</v>
      </c>
      <c r="D19" s="648"/>
      <c r="E19" s="648"/>
    </row>
    <row r="20" spans="3:40" ht="12.75" x14ac:dyDescent="0.2">
      <c r="C20" s="157" t="s">
        <v>2601</v>
      </c>
    </row>
  </sheetData>
  <mergeCells count="38">
    <mergeCell ref="A5:B5"/>
    <mergeCell ref="C5:AA5"/>
    <mergeCell ref="C1:D1"/>
    <mergeCell ref="A3:B3"/>
    <mergeCell ref="C3:AA3"/>
    <mergeCell ref="A4:B4"/>
    <mergeCell ref="C4:AA4"/>
    <mergeCell ref="A6:B6"/>
    <mergeCell ref="C6:AA6"/>
    <mergeCell ref="C9:AN9"/>
    <mergeCell ref="C10:C13"/>
    <mergeCell ref="D10:D13"/>
    <mergeCell ref="F10:P11"/>
    <mergeCell ref="R10:X10"/>
    <mergeCell ref="Z10:AF10"/>
    <mergeCell ref="AH10:AN10"/>
    <mergeCell ref="R11:T11"/>
    <mergeCell ref="AL11:AN11"/>
    <mergeCell ref="F12:G12"/>
    <mergeCell ref="I12:J12"/>
    <mergeCell ref="L12:M12"/>
    <mergeCell ref="O12:P12"/>
    <mergeCell ref="R12:R13"/>
    <mergeCell ref="V11:X11"/>
    <mergeCell ref="Z11:AB11"/>
    <mergeCell ref="AD11:AF11"/>
    <mergeCell ref="AH11:AJ11"/>
    <mergeCell ref="AE12:AF12"/>
    <mergeCell ref="AH12:AH13"/>
    <mergeCell ref="AI12:AJ12"/>
    <mergeCell ref="AL12:AL13"/>
    <mergeCell ref="AM12:AN12"/>
    <mergeCell ref="S12:T12"/>
    <mergeCell ref="V12:V13"/>
    <mergeCell ref="W12:X12"/>
    <mergeCell ref="Z12:Z13"/>
    <mergeCell ref="AA12:AB12"/>
    <mergeCell ref="AD12:AD13"/>
  </mergeCells>
  <hyperlinks>
    <hyperlink ref="A1" location="'ODS 8.'!A1" display="REGRESAR"/>
    <hyperlink ref="C1:D1" location="'Metadato 8.7.1'!A1" display="VER METADATO"/>
  </hyperlinks>
  <pageMargins left="0.7" right="0.7" top="0.75" bottom="0.75" header="0.3" footer="0.3"/>
  <pageSetup paperSize="9" orientation="portrait"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4">
    <tabColor theme="0" tint="-0.499984740745262"/>
  </sheetPr>
  <dimension ref="A1:W36"/>
  <sheetViews>
    <sheetView showGridLines="0" zoomScaleNormal="100" workbookViewId="0">
      <pane ySplit="1" topLeftCell="A2" activePane="bottomLeft" state="frozen"/>
      <selection activeCell="C20" sqref="C20"/>
      <selection pane="bottomLeft" activeCell="B20" sqref="B20:C20"/>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0" style="45" customWidth="1"/>
    <col min="6" max="6" width="7.140625" style="45" customWidth="1"/>
    <col min="7" max="7" width="11.28515625" style="45" customWidth="1"/>
    <col min="8" max="8" width="12.28515625" style="45" customWidth="1"/>
    <col min="9" max="9" width="2.7109375" style="45" customWidth="1"/>
    <col min="10" max="10" width="7.140625" style="45" customWidth="1"/>
    <col min="11" max="11" width="6.28515625" style="45" customWidth="1"/>
    <col min="12" max="12" width="1.42578125" style="45" customWidth="1"/>
    <col min="13" max="13" width="7.42578125" style="45" customWidth="1"/>
    <col min="14" max="14" width="12.42578125" style="45" customWidth="1"/>
    <col min="15" max="15" width="3.140625" style="45" customWidth="1"/>
    <col min="16" max="16" width="9" style="45" customWidth="1"/>
    <col min="17" max="17" width="10" style="45" customWidth="1"/>
    <col min="18" max="18" width="9.7109375" style="45" customWidth="1"/>
    <col min="19" max="19" width="2.5703125" style="45" customWidth="1"/>
    <col min="20" max="20" width="11.42578125" style="45"/>
    <col min="21" max="21" width="10.28515625" style="45" customWidth="1"/>
    <col min="22" max="22" width="9.5703125" style="45" customWidth="1"/>
    <col min="23" max="23" width="2.42578125" style="190" customWidth="1"/>
    <col min="24" max="24" width="9.140625" style="45" customWidth="1"/>
    <col min="25" max="25" width="9.42578125" style="45" customWidth="1"/>
    <col min="26" max="26" width="8.7109375" style="45" customWidth="1"/>
    <col min="27" max="27" width="3.140625" style="45" customWidth="1"/>
    <col min="28" max="28" width="9.42578125" style="45" customWidth="1"/>
    <col min="29" max="29" width="9.7109375" style="45" customWidth="1"/>
    <col min="30" max="30" width="10.140625" style="45" customWidth="1"/>
    <col min="31" max="31" width="3.140625" style="45" customWidth="1"/>
    <col min="32" max="32" width="9.42578125" style="45" customWidth="1"/>
    <col min="33" max="33" width="10" style="45" customWidth="1"/>
    <col min="34" max="34" width="9.5703125" style="45" customWidth="1"/>
    <col min="35" max="35" width="2.7109375" style="45" customWidth="1"/>
    <col min="36" max="36" width="8.85546875" style="45" customWidth="1"/>
    <col min="37" max="37" width="9.140625" style="45" customWidth="1"/>
    <col min="38" max="38" width="9.42578125" style="45" customWidth="1"/>
    <col min="39"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30" x14ac:dyDescent="0.25">
      <c r="A4" s="48"/>
      <c r="B4" s="2082" t="s">
        <v>856</v>
      </c>
      <c r="C4" s="2082"/>
      <c r="D4" s="49" t="s">
        <v>41</v>
      </c>
    </row>
    <row r="5" spans="1:6" ht="60" x14ac:dyDescent="0.25">
      <c r="B5" s="2082" t="s">
        <v>769</v>
      </c>
      <c r="C5" s="2082"/>
      <c r="D5" s="49" t="s">
        <v>228</v>
      </c>
    </row>
    <row r="6" spans="1:6" ht="15" x14ac:dyDescent="0.25">
      <c r="B6" s="2082" t="s">
        <v>770</v>
      </c>
      <c r="C6" s="2082"/>
      <c r="D6" s="50" t="s">
        <v>346</v>
      </c>
    </row>
    <row r="7" spans="1:6" ht="30" x14ac:dyDescent="0.25">
      <c r="B7" s="2083" t="s">
        <v>771</v>
      </c>
      <c r="C7" s="2083"/>
      <c r="D7" s="94" t="s">
        <v>347</v>
      </c>
    </row>
    <row r="8" spans="1:6" ht="15" x14ac:dyDescent="0.25">
      <c r="B8" s="2083" t="s">
        <v>4617</v>
      </c>
      <c r="C8" s="2083"/>
      <c r="D8" s="1285" t="s">
        <v>4722</v>
      </c>
    </row>
    <row r="9" spans="1:6" ht="15" x14ac:dyDescent="0.25">
      <c r="B9" s="52"/>
      <c r="C9" s="52"/>
      <c r="D9" s="52"/>
    </row>
    <row r="10" spans="1:6" ht="23.25" customHeight="1" x14ac:dyDescent="0.25">
      <c r="B10" s="2081" t="s">
        <v>772</v>
      </c>
      <c r="C10" s="2081"/>
      <c r="D10" s="2081"/>
    </row>
    <row r="11" spans="1:6" ht="15" x14ac:dyDescent="0.25">
      <c r="B11" s="2093" t="s">
        <v>773</v>
      </c>
      <c r="C11" s="2094"/>
      <c r="D11" s="49" t="s">
        <v>841</v>
      </c>
    </row>
    <row r="12" spans="1:6" ht="30" x14ac:dyDescent="0.25">
      <c r="B12" s="2095" t="s">
        <v>775</v>
      </c>
      <c r="C12" s="2095"/>
      <c r="D12" s="469" t="s">
        <v>2594</v>
      </c>
    </row>
    <row r="13" spans="1:6" ht="15" x14ac:dyDescent="0.25">
      <c r="B13" s="2082" t="s">
        <v>776</v>
      </c>
      <c r="C13" s="2082"/>
      <c r="D13" s="54" t="s">
        <v>2485</v>
      </c>
    </row>
    <row r="14" spans="1:6" ht="15" x14ac:dyDescent="0.25">
      <c r="B14" s="2082" t="s">
        <v>777</v>
      </c>
      <c r="C14" s="2096"/>
      <c r="D14" s="54" t="s">
        <v>10</v>
      </c>
    </row>
    <row r="15" spans="1:6" ht="210" x14ac:dyDescent="0.25">
      <c r="B15" s="2082" t="s">
        <v>778</v>
      </c>
      <c r="C15" s="2082"/>
      <c r="D15" s="56" t="s">
        <v>2602</v>
      </c>
    </row>
    <row r="16" spans="1:6" ht="48" customHeight="1" x14ac:dyDescent="0.25">
      <c r="B16" s="2082" t="s">
        <v>779</v>
      </c>
      <c r="C16" s="2082"/>
      <c r="D16" s="56"/>
    </row>
    <row r="17" spans="2:4" ht="15" x14ac:dyDescent="0.25">
      <c r="B17" s="2082" t="s">
        <v>780</v>
      </c>
      <c r="C17" s="2082"/>
      <c r="D17" s="57" t="s">
        <v>781</v>
      </c>
    </row>
    <row r="18" spans="2:4" ht="15" x14ac:dyDescent="0.25">
      <c r="B18" s="2083" t="s">
        <v>782</v>
      </c>
      <c r="C18" s="2083"/>
      <c r="D18" s="49"/>
    </row>
    <row r="19" spans="2:4" ht="30.75" customHeight="1" x14ac:dyDescent="0.25">
      <c r="B19" s="2084" t="s">
        <v>783</v>
      </c>
      <c r="C19" s="2085"/>
      <c r="D19" s="57" t="s">
        <v>2603</v>
      </c>
    </row>
    <row r="20" spans="2:4" ht="15" x14ac:dyDescent="0.25">
      <c r="B20" s="2082" t="s">
        <v>784</v>
      </c>
      <c r="C20" s="2082"/>
      <c r="D20" s="49" t="s">
        <v>824</v>
      </c>
    </row>
    <row r="21" spans="2:4" ht="15" x14ac:dyDescent="0.25">
      <c r="B21" s="2086" t="s">
        <v>786</v>
      </c>
      <c r="C21" s="58" t="s">
        <v>787</v>
      </c>
      <c r="D21" s="49" t="s">
        <v>4537</v>
      </c>
    </row>
    <row r="22" spans="2:4" ht="15" x14ac:dyDescent="0.25">
      <c r="B22" s="2087"/>
      <c r="C22" s="59" t="s">
        <v>789</v>
      </c>
      <c r="D22" s="60" t="s">
        <v>1751</v>
      </c>
    </row>
    <row r="23" spans="2:4" ht="15" x14ac:dyDescent="0.25">
      <c r="B23" s="2088" t="s">
        <v>791</v>
      </c>
      <c r="C23" s="2088"/>
      <c r="D23" s="57" t="s">
        <v>827</v>
      </c>
    </row>
    <row r="24" spans="2:4" ht="15" x14ac:dyDescent="0.25">
      <c r="B24" s="2088" t="s">
        <v>793</v>
      </c>
      <c r="C24" s="2088"/>
      <c r="D24" s="61" t="s">
        <v>808</v>
      </c>
    </row>
    <row r="25" spans="2:4" ht="15" x14ac:dyDescent="0.25">
      <c r="B25" s="2082" t="s">
        <v>795</v>
      </c>
      <c r="C25" s="2082"/>
      <c r="D25" s="57" t="s">
        <v>17</v>
      </c>
    </row>
    <row r="26" spans="2:4" ht="15" x14ac:dyDescent="0.25">
      <c r="B26" s="2083" t="s">
        <v>797</v>
      </c>
      <c r="C26" s="2083"/>
      <c r="D26" s="61" t="s">
        <v>798</v>
      </c>
    </row>
    <row r="27" spans="2:4" ht="15" x14ac:dyDescent="0.25">
      <c r="B27" s="2089" t="s">
        <v>799</v>
      </c>
      <c r="C27" s="2090"/>
      <c r="D27" s="49"/>
    </row>
    <row r="28" spans="2:4" ht="120" x14ac:dyDescent="0.25">
      <c r="B28" s="62" t="s">
        <v>800</v>
      </c>
      <c r="C28" s="63"/>
      <c r="D28" s="57" t="s">
        <v>2604</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804</v>
      </c>
    </row>
    <row r="33" spans="2:4" ht="15" x14ac:dyDescent="0.25">
      <c r="B33" s="2079" t="s">
        <v>805</v>
      </c>
      <c r="C33" s="2080"/>
      <c r="D33" s="61" t="s">
        <v>2390</v>
      </c>
    </row>
    <row r="34" spans="2:4" ht="15" x14ac:dyDescent="0.25">
      <c r="B34" s="2079" t="s">
        <v>807</v>
      </c>
      <c r="C34" s="2080"/>
      <c r="D34" s="61" t="s">
        <v>808</v>
      </c>
    </row>
    <row r="35" spans="2:4" ht="15" x14ac:dyDescent="0.25">
      <c r="B35" s="2079" t="s">
        <v>809</v>
      </c>
      <c r="C35" s="2080"/>
      <c r="D35" s="61" t="s">
        <v>1709</v>
      </c>
    </row>
    <row r="36" spans="2:4" ht="15" x14ac:dyDescent="0.25">
      <c r="B36" s="2079" t="s">
        <v>811</v>
      </c>
      <c r="C36" s="2080"/>
      <c r="D36" s="200" t="s">
        <v>1710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7.1'!A1" display="REGRESAR"/>
    <hyperlink ref="D36" r:id="rId1"/>
    <hyperlink ref="D8" r:id="rId2"/>
  </hyperlinks>
  <pageMargins left="0.7" right="0.7" top="0.75" bottom="0.75" header="0.3" footer="0.3"/>
  <pageSetup paperSize="9" orientation="portrait" r:id="rId3"/>
  <drawing r:id="rId4"/>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5"/>
  <dimension ref="A1:S23"/>
  <sheetViews>
    <sheetView showGridLines="0" zoomScaleNormal="100" workbookViewId="0">
      <pane ySplit="1" topLeftCell="A2" activePane="bottomLeft" state="frozen"/>
      <selection activeCell="B1" sqref="B1"/>
      <selection pane="bottomLeft" activeCell="C9" sqref="C9:S9"/>
    </sheetView>
  </sheetViews>
  <sheetFormatPr baseColWidth="10" defaultColWidth="11.42578125" defaultRowHeight="11.25" x14ac:dyDescent="0.2"/>
  <cols>
    <col min="1" max="1" width="15" style="26" customWidth="1"/>
    <col min="2" max="2" width="15.85546875" style="26" customWidth="1"/>
    <col min="3" max="3" width="6.7109375" style="165" customWidth="1"/>
    <col min="4" max="4" width="10.5703125" style="26" customWidth="1"/>
    <col min="5" max="5" width="11.5703125" style="26" customWidth="1"/>
    <col min="6" max="6" width="13.7109375" style="26" customWidth="1"/>
    <col min="7" max="7" width="11.42578125" style="26"/>
    <col min="8" max="8" width="16.85546875" style="26" customWidth="1"/>
    <col min="9" max="9" width="11.42578125" style="26"/>
    <col min="10" max="10" width="14.140625" style="26" customWidth="1"/>
    <col min="11" max="11" width="12.42578125" style="26" customWidth="1"/>
    <col min="12" max="12" width="12.140625" style="26" customWidth="1"/>
    <col min="13" max="13" width="18.140625" style="26" customWidth="1"/>
    <col min="14" max="16384" width="11.42578125" style="26"/>
  </cols>
  <sheetData>
    <row r="1" spans="1:19" ht="15" x14ac:dyDescent="0.25">
      <c r="A1" s="25" t="s">
        <v>730</v>
      </c>
      <c r="B1" s="121"/>
      <c r="C1" s="2077" t="s">
        <v>830</v>
      </c>
      <c r="D1" s="2077"/>
    </row>
    <row r="3" spans="1:19" ht="12.75" x14ac:dyDescent="0.2">
      <c r="A3" s="2499" t="s">
        <v>732</v>
      </c>
      <c r="B3" s="2499"/>
      <c r="C3" s="2499" t="s">
        <v>2507</v>
      </c>
      <c r="D3" s="2499"/>
      <c r="E3" s="2499"/>
      <c r="F3" s="2499"/>
      <c r="G3" s="2499"/>
      <c r="H3" s="2499"/>
      <c r="I3" s="2499"/>
      <c r="J3" s="2499"/>
      <c r="K3" s="2499"/>
      <c r="L3" s="2499"/>
      <c r="M3" s="2499"/>
      <c r="N3" s="2499"/>
      <c r="O3" s="2499"/>
      <c r="P3" s="2499"/>
      <c r="Q3" s="2499"/>
      <c r="R3" s="2499"/>
    </row>
    <row r="4" spans="1:19" ht="12.75" x14ac:dyDescent="0.2">
      <c r="A4" s="2499" t="s">
        <v>733</v>
      </c>
      <c r="B4" s="2499"/>
      <c r="C4" s="2483" t="s">
        <v>231</v>
      </c>
      <c r="D4" s="2483"/>
      <c r="E4" s="2483"/>
      <c r="F4" s="2483"/>
      <c r="G4" s="2483"/>
      <c r="H4" s="2483"/>
      <c r="I4" s="2483"/>
      <c r="J4" s="2483"/>
      <c r="K4" s="2483"/>
      <c r="L4" s="2483"/>
      <c r="M4" s="2483"/>
      <c r="N4" s="2483"/>
      <c r="O4" s="2483"/>
      <c r="P4" s="2483"/>
      <c r="Q4" s="2483"/>
      <c r="R4" s="2483"/>
    </row>
    <row r="5" spans="1:19" ht="12.75" x14ac:dyDescent="0.2">
      <c r="A5" s="2499" t="s">
        <v>735</v>
      </c>
      <c r="B5" s="2499"/>
      <c r="C5" s="2499" t="s">
        <v>2605</v>
      </c>
      <c r="D5" s="2499"/>
      <c r="E5" s="2499"/>
      <c r="F5" s="2499"/>
      <c r="G5" s="2499"/>
      <c r="H5" s="2499"/>
      <c r="I5" s="2499"/>
      <c r="J5" s="2499"/>
      <c r="K5" s="2499"/>
      <c r="L5" s="2499"/>
      <c r="M5" s="2499"/>
      <c r="N5" s="2499"/>
      <c r="O5" s="2499"/>
      <c r="P5" s="2499"/>
      <c r="Q5" s="2499"/>
      <c r="R5" s="2499"/>
    </row>
    <row r="6" spans="1:19" ht="12.75" x14ac:dyDescent="0.2">
      <c r="A6" s="649" t="s">
        <v>815</v>
      </c>
      <c r="B6" s="649"/>
      <c r="C6" s="2499"/>
      <c r="D6" s="2499"/>
      <c r="E6" s="2499"/>
      <c r="F6" s="2499"/>
      <c r="G6" s="2499"/>
      <c r="H6" s="2499"/>
      <c r="I6" s="2499"/>
      <c r="J6" s="2499"/>
      <c r="K6" s="2499"/>
      <c r="L6" s="2499"/>
      <c r="M6" s="2499"/>
      <c r="N6" s="2499"/>
      <c r="O6" s="2499"/>
      <c r="P6" s="2499"/>
      <c r="Q6" s="2499"/>
      <c r="R6" s="2499"/>
    </row>
    <row r="7" spans="1:19" x14ac:dyDescent="0.2">
      <c r="A7" s="29"/>
    </row>
    <row r="8" spans="1:19" x14ac:dyDescent="0.2">
      <c r="A8" s="29"/>
    </row>
    <row r="9" spans="1:19" ht="21" customHeight="1" x14ac:dyDescent="0.2">
      <c r="A9" s="29"/>
      <c r="C9" s="2253" t="s">
        <v>2606</v>
      </c>
      <c r="D9" s="2253"/>
      <c r="E9" s="2253"/>
      <c r="F9" s="2253"/>
      <c r="G9" s="2253"/>
      <c r="H9" s="2253"/>
      <c r="I9" s="2253"/>
      <c r="J9" s="2253"/>
      <c r="K9" s="2253"/>
      <c r="L9" s="2253"/>
      <c r="M9" s="2253"/>
      <c r="N9" s="2253"/>
      <c r="O9" s="2253"/>
      <c r="P9" s="2253"/>
      <c r="Q9" s="2253"/>
      <c r="R9" s="2253"/>
      <c r="S9" s="2253"/>
    </row>
    <row r="10" spans="1:19" ht="45" customHeight="1" x14ac:dyDescent="0.2">
      <c r="C10" s="650" t="s">
        <v>739</v>
      </c>
      <c r="D10" s="1050" t="s">
        <v>2607</v>
      </c>
      <c r="E10" s="1050" t="s">
        <v>2608</v>
      </c>
      <c r="F10" s="1050" t="s">
        <v>2609</v>
      </c>
      <c r="G10" s="1050" t="s">
        <v>2610</v>
      </c>
      <c r="H10" s="1050" t="s">
        <v>2611</v>
      </c>
      <c r="I10" s="1050" t="s">
        <v>2612</v>
      </c>
      <c r="J10" s="1050" t="s">
        <v>2613</v>
      </c>
      <c r="K10" s="1050" t="s">
        <v>2614</v>
      </c>
      <c r="L10" s="1050" t="s">
        <v>2615</v>
      </c>
      <c r="M10" s="1050" t="s">
        <v>2616</v>
      </c>
      <c r="N10" s="1050" t="s">
        <v>2617</v>
      </c>
      <c r="O10" s="1050" t="s">
        <v>2618</v>
      </c>
      <c r="P10" s="1050" t="s">
        <v>2619</v>
      </c>
      <c r="Q10" s="1050" t="s">
        <v>2620</v>
      </c>
      <c r="R10" s="651" t="s">
        <v>2621</v>
      </c>
      <c r="S10" s="651" t="s">
        <v>2618</v>
      </c>
    </row>
    <row r="11" spans="1:19" ht="12.75" x14ac:dyDescent="0.2">
      <c r="C11" s="1210">
        <v>2011</v>
      </c>
      <c r="D11" s="652">
        <v>2142937</v>
      </c>
      <c r="E11" s="652">
        <v>1918109</v>
      </c>
      <c r="F11" s="1211">
        <v>224828</v>
      </c>
      <c r="G11" s="652">
        <v>1513931</v>
      </c>
      <c r="H11" s="1211">
        <v>1018189</v>
      </c>
      <c r="I11" s="1211">
        <v>119572</v>
      </c>
      <c r="J11" s="1211">
        <v>15140</v>
      </c>
      <c r="K11" s="1211">
        <v>5</v>
      </c>
      <c r="L11" s="652">
        <v>104</v>
      </c>
      <c r="M11" s="1211">
        <v>3688350</v>
      </c>
      <c r="N11" s="1213">
        <v>5.4</v>
      </c>
      <c r="O11" s="1213">
        <v>12</v>
      </c>
      <c r="P11" s="1211">
        <v>49</v>
      </c>
      <c r="Q11" s="1213">
        <v>1.5</v>
      </c>
      <c r="R11" s="1215">
        <v>31</v>
      </c>
      <c r="S11" s="1215">
        <v>11.7</v>
      </c>
    </row>
    <row r="12" spans="1:19" ht="12.75" x14ac:dyDescent="0.2">
      <c r="C12" s="988">
        <v>2012</v>
      </c>
      <c r="D12" s="653">
        <v>2212031</v>
      </c>
      <c r="E12" s="653">
        <v>1994166</v>
      </c>
      <c r="F12" s="1212">
        <v>217865</v>
      </c>
      <c r="G12" s="653">
        <v>1525696</v>
      </c>
      <c r="H12" s="1212">
        <v>1014224</v>
      </c>
      <c r="I12" s="1212">
        <v>120318</v>
      </c>
      <c r="J12" s="1212">
        <v>12809</v>
      </c>
      <c r="K12" s="1212">
        <v>4</v>
      </c>
      <c r="L12" s="653">
        <v>97</v>
      </c>
      <c r="M12" s="1212">
        <v>2042948</v>
      </c>
      <c r="N12" s="1214">
        <v>4.9000000000000004</v>
      </c>
      <c r="O12" s="1214">
        <v>12</v>
      </c>
      <c r="P12" s="1212">
        <v>50</v>
      </c>
      <c r="Q12" s="1214">
        <v>0.8</v>
      </c>
      <c r="R12" s="1214">
        <v>17</v>
      </c>
      <c r="S12" s="1214">
        <v>11.9</v>
      </c>
    </row>
    <row r="13" spans="1:19" ht="12.75" x14ac:dyDescent="0.2">
      <c r="C13" s="988">
        <v>2013</v>
      </c>
      <c r="D13" s="653">
        <v>2277577</v>
      </c>
      <c r="E13" s="653">
        <v>2088282</v>
      </c>
      <c r="F13" s="1212">
        <v>189295</v>
      </c>
      <c r="G13" s="653">
        <v>1561262</v>
      </c>
      <c r="H13" s="1212">
        <v>1131916</v>
      </c>
      <c r="I13" s="1212">
        <v>116673</v>
      </c>
      <c r="J13" s="1212">
        <v>12995</v>
      </c>
      <c r="K13" s="1212">
        <v>7</v>
      </c>
      <c r="L13" s="653">
        <v>94</v>
      </c>
      <c r="M13" s="1212">
        <v>1981152</v>
      </c>
      <c r="N13" s="1214">
        <v>4.5</v>
      </c>
      <c r="O13" s="1214">
        <v>10</v>
      </c>
      <c r="P13" s="1212">
        <v>43</v>
      </c>
      <c r="Q13" s="1214">
        <v>1</v>
      </c>
      <c r="R13" s="1214">
        <v>17</v>
      </c>
      <c r="S13" s="1214">
        <v>10.3</v>
      </c>
    </row>
    <row r="14" spans="1:19" ht="12.75" x14ac:dyDescent="0.2">
      <c r="C14" s="988">
        <v>2014</v>
      </c>
      <c r="D14" s="653">
        <v>2279775</v>
      </c>
      <c r="E14" s="653">
        <v>2059600</v>
      </c>
      <c r="F14" s="1212">
        <v>220175</v>
      </c>
      <c r="G14" s="653">
        <v>1550427</v>
      </c>
      <c r="H14" s="1212">
        <v>1284868</v>
      </c>
      <c r="I14" s="1212">
        <v>114003</v>
      </c>
      <c r="J14" s="1212">
        <v>13701</v>
      </c>
      <c r="K14" s="1212">
        <v>3</v>
      </c>
      <c r="L14" s="653">
        <v>75</v>
      </c>
      <c r="M14" s="1212">
        <v>2282231</v>
      </c>
      <c r="N14" s="1214">
        <v>3.64</v>
      </c>
      <c r="O14" s="1214">
        <v>8.9</v>
      </c>
      <c r="P14" s="1212">
        <v>37</v>
      </c>
      <c r="Q14" s="1214">
        <v>0.7</v>
      </c>
      <c r="R14" s="1214">
        <v>20</v>
      </c>
      <c r="S14" s="1214">
        <v>8.9</v>
      </c>
    </row>
    <row r="15" spans="1:19" ht="12.75" x14ac:dyDescent="0.2">
      <c r="C15" s="988">
        <v>2015</v>
      </c>
      <c r="D15" s="653">
        <v>2242919</v>
      </c>
      <c r="E15" s="653">
        <v>2027518</v>
      </c>
      <c r="F15" s="1212">
        <v>215401</v>
      </c>
      <c r="G15" s="653">
        <v>1546410</v>
      </c>
      <c r="H15" s="1212">
        <v>1298936</v>
      </c>
      <c r="I15" s="1212">
        <v>115817</v>
      </c>
      <c r="J15" s="1212">
        <v>13135</v>
      </c>
      <c r="K15" s="1212">
        <v>3</v>
      </c>
      <c r="L15" s="653">
        <v>80</v>
      </c>
      <c r="M15" s="1212">
        <v>2089221</v>
      </c>
      <c r="N15" s="1214">
        <v>3.95</v>
      </c>
      <c r="O15" s="1214">
        <v>7.4</v>
      </c>
      <c r="P15" s="1212">
        <v>38</v>
      </c>
      <c r="Q15" s="1214">
        <v>0.8</v>
      </c>
      <c r="R15" s="1214">
        <v>18</v>
      </c>
      <c r="S15" s="1214">
        <v>8.9</v>
      </c>
    </row>
    <row r="16" spans="1:19" s="903" customFormat="1" ht="12.75" x14ac:dyDescent="0.2">
      <c r="C16" s="988">
        <v>2016</v>
      </c>
      <c r="D16" s="653">
        <v>2280989</v>
      </c>
      <c r="E16" s="653">
        <v>2063366</v>
      </c>
      <c r="F16" s="1212">
        <v>217623</v>
      </c>
      <c r="G16" s="653">
        <v>1561445</v>
      </c>
      <c r="H16" s="1212">
        <v>1296508</v>
      </c>
      <c r="I16" s="1212">
        <v>122275</v>
      </c>
      <c r="J16" s="1212">
        <v>12031</v>
      </c>
      <c r="K16" s="1212">
        <v>4</v>
      </c>
      <c r="L16" s="653">
        <v>126</v>
      </c>
      <c r="M16" s="1212">
        <v>2147152</v>
      </c>
      <c r="N16" s="1214">
        <v>6.11</v>
      </c>
      <c r="O16" s="1214">
        <v>7.8</v>
      </c>
      <c r="P16" s="1212">
        <v>40</v>
      </c>
      <c r="Q16" s="1214">
        <v>0.7</v>
      </c>
      <c r="R16" s="1214">
        <v>18</v>
      </c>
      <c r="S16" s="1214">
        <v>9.4</v>
      </c>
    </row>
    <row r="17" spans="3:19" s="903" customFormat="1" ht="12.75" x14ac:dyDescent="0.2">
      <c r="C17" s="988">
        <v>2017</v>
      </c>
      <c r="D17" s="653">
        <v>2200092</v>
      </c>
      <c r="E17" s="653">
        <v>1995640</v>
      </c>
      <c r="F17" s="1212">
        <v>204452</v>
      </c>
      <c r="G17" s="653">
        <v>1522634</v>
      </c>
      <c r="H17" s="1212">
        <v>1359916</v>
      </c>
      <c r="I17" s="1212">
        <v>127904</v>
      </c>
      <c r="J17" s="1212">
        <v>11677</v>
      </c>
      <c r="K17" s="1212">
        <v>10</v>
      </c>
      <c r="L17" s="653">
        <v>103</v>
      </c>
      <c r="M17" s="1212">
        <v>2137354</v>
      </c>
      <c r="N17" s="1214">
        <v>4.9800000000000004</v>
      </c>
      <c r="O17" s="1214">
        <v>8.4</v>
      </c>
      <c r="P17" s="1212">
        <v>39</v>
      </c>
      <c r="Q17" s="1214">
        <v>0.65</v>
      </c>
      <c r="R17" s="1214">
        <v>17</v>
      </c>
      <c r="S17" s="1214">
        <v>9.4</v>
      </c>
    </row>
    <row r="18" spans="3:19" ht="12.75" x14ac:dyDescent="0.2">
      <c r="C18" s="197">
        <v>2018</v>
      </c>
      <c r="D18" s="1506"/>
      <c r="E18" s="1506"/>
      <c r="F18" s="1506"/>
      <c r="G18" s="1506"/>
      <c r="H18" s="1507">
        <v>1436410</v>
      </c>
      <c r="I18" s="1507">
        <v>124339</v>
      </c>
      <c r="J18" s="1507">
        <v>13153</v>
      </c>
      <c r="K18" s="1507">
        <v>10</v>
      </c>
      <c r="L18" s="1508">
        <v>98</v>
      </c>
      <c r="M18" s="1507">
        <v>2092691</v>
      </c>
      <c r="N18" s="1509"/>
      <c r="O18" s="1509">
        <v>8.6562332481673057</v>
      </c>
      <c r="P18" s="1507">
        <v>36.067638534030436</v>
      </c>
      <c r="Q18" s="1509">
        <v>0.60703739415162339</v>
      </c>
      <c r="R18" s="1509">
        <v>16.830527831171235</v>
      </c>
      <c r="S18" s="1509">
        <v>8.6999999999999993</v>
      </c>
    </row>
    <row r="19" spans="3:19" ht="15" x14ac:dyDescent="0.25">
      <c r="C19" s="188" t="s">
        <v>4616</v>
      </c>
      <c r="D19" s="4"/>
      <c r="E19" s="4"/>
      <c r="F19" s="4"/>
      <c r="G19" s="4"/>
      <c r="H19" s="4"/>
      <c r="I19" s="4"/>
      <c r="J19" s="4"/>
      <c r="K19" s="4"/>
      <c r="L19" s="4"/>
      <c r="M19" s="4"/>
      <c r="N19" s="4"/>
      <c r="O19" s="996"/>
      <c r="P19" s="4"/>
      <c r="Q19" s="4"/>
      <c r="R19" s="4"/>
      <c r="S19" s="903"/>
    </row>
    <row r="21" spans="3:19" ht="12.75" x14ac:dyDescent="0.2">
      <c r="C21" s="4" t="s">
        <v>4615</v>
      </c>
    </row>
    <row r="23" spans="3:19" x14ac:dyDescent="0.2">
      <c r="F23" s="323"/>
      <c r="L23" s="26">
        <f>+(L11/E11)*100000</f>
        <v>5.4220067785511663</v>
      </c>
    </row>
  </sheetData>
  <mergeCells count="9">
    <mergeCell ref="C9:S9"/>
    <mergeCell ref="C6:R6"/>
    <mergeCell ref="C1:D1"/>
    <mergeCell ref="A3:B3"/>
    <mergeCell ref="C3:R3"/>
    <mergeCell ref="A4:B4"/>
    <mergeCell ref="C4:R4"/>
    <mergeCell ref="A5:B5"/>
    <mergeCell ref="C5:R5"/>
  </mergeCells>
  <hyperlinks>
    <hyperlink ref="A1" location="'ODS 8.'!A1" display="REGRESAR"/>
    <hyperlink ref="C1:D1" location="'Metadato 8.8.1'!A1" display="VER METADATO"/>
    <hyperlink ref="C19" r:id="rId1"/>
  </hyperlinks>
  <pageMargins left="0.7" right="0.7" top="0.75" bottom="0.75" header="0.3" footer="0.3"/>
  <pageSetup orientation="portrait" r:id="rId2"/>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6">
    <tabColor theme="0" tint="-0.499984740745262"/>
  </sheetPr>
  <dimension ref="A1:I37"/>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7" width="2" style="45" customWidth="1"/>
    <col min="8"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30" x14ac:dyDescent="0.25">
      <c r="A4" s="48"/>
      <c r="B4" s="2082" t="s">
        <v>856</v>
      </c>
      <c r="C4" s="2082"/>
      <c r="D4" s="910" t="s">
        <v>41</v>
      </c>
    </row>
    <row r="5" spans="1:6" ht="48" customHeight="1" x14ac:dyDescent="0.25">
      <c r="B5" s="2082" t="s">
        <v>769</v>
      </c>
      <c r="C5" s="2082"/>
      <c r="D5" s="910" t="s">
        <v>231</v>
      </c>
    </row>
    <row r="6" spans="1:6" ht="16.5" customHeight="1" x14ac:dyDescent="0.25">
      <c r="B6" s="2082" t="s">
        <v>770</v>
      </c>
      <c r="C6" s="2082"/>
      <c r="D6" s="911" t="s">
        <v>349</v>
      </c>
    </row>
    <row r="7" spans="1:6" ht="30" x14ac:dyDescent="0.25">
      <c r="B7" s="2083" t="s">
        <v>771</v>
      </c>
      <c r="C7" s="2083"/>
      <c r="D7" s="912" t="s">
        <v>350</v>
      </c>
    </row>
    <row r="8" spans="1:6" ht="15" x14ac:dyDescent="0.25">
      <c r="B8" s="2097" t="s">
        <v>4617</v>
      </c>
      <c r="C8" s="2097"/>
      <c r="D8" s="1285" t="s">
        <v>4723</v>
      </c>
    </row>
    <row r="9" spans="1:6" ht="15" x14ac:dyDescent="0.25">
      <c r="B9" s="913"/>
      <c r="C9" s="913"/>
      <c r="D9" s="913"/>
    </row>
    <row r="10" spans="1:6" ht="23.25" customHeight="1" x14ac:dyDescent="0.25">
      <c r="B10" s="2081" t="s">
        <v>772</v>
      </c>
      <c r="C10" s="2081"/>
      <c r="D10" s="2081"/>
    </row>
    <row r="11" spans="1:6" ht="15" customHeight="1" x14ac:dyDescent="0.25">
      <c r="B11" s="2093" t="s">
        <v>773</v>
      </c>
      <c r="C11" s="2094"/>
      <c r="D11" s="910" t="s">
        <v>841</v>
      </c>
    </row>
    <row r="12" spans="1:6" ht="15" customHeight="1" x14ac:dyDescent="0.25">
      <c r="B12" s="2095" t="s">
        <v>775</v>
      </c>
      <c r="C12" s="2095"/>
      <c r="D12" s="129" t="s">
        <v>2606</v>
      </c>
    </row>
    <row r="13" spans="1:6" ht="15" customHeight="1" x14ac:dyDescent="0.25">
      <c r="B13" s="2082" t="s">
        <v>776</v>
      </c>
      <c r="C13" s="2082"/>
      <c r="D13" s="915" t="s">
        <v>2488</v>
      </c>
    </row>
    <row r="14" spans="1:6" ht="15" customHeight="1" x14ac:dyDescent="0.25">
      <c r="B14" s="2082" t="s">
        <v>777</v>
      </c>
      <c r="C14" s="2096"/>
      <c r="D14" s="915" t="s">
        <v>22</v>
      </c>
    </row>
    <row r="15" spans="1:6" ht="300" customHeight="1" x14ac:dyDescent="0.25">
      <c r="B15" s="2091" t="s">
        <v>778</v>
      </c>
      <c r="C15" s="2092"/>
      <c r="D15" s="2171" t="s">
        <v>2622</v>
      </c>
    </row>
    <row r="16" spans="1:6" ht="180.75" customHeight="1" x14ac:dyDescent="0.25">
      <c r="B16" s="2106"/>
      <c r="C16" s="2107"/>
      <c r="D16" s="2172"/>
    </row>
    <row r="17" spans="1:9" ht="177.75" customHeight="1" x14ac:dyDescent="0.25">
      <c r="B17" s="2082" t="s">
        <v>779</v>
      </c>
      <c r="C17" s="2082"/>
      <c r="D17" s="910"/>
    </row>
    <row r="18" spans="1:9" ht="19.5" customHeight="1" x14ac:dyDescent="0.25">
      <c r="B18" s="2082" t="s">
        <v>780</v>
      </c>
      <c r="C18" s="2082"/>
      <c r="D18" s="919" t="s">
        <v>878</v>
      </c>
    </row>
    <row r="19" spans="1:9" ht="120" x14ac:dyDescent="0.25">
      <c r="B19" s="2083" t="s">
        <v>782</v>
      </c>
      <c r="C19" s="2083"/>
      <c r="D19" s="910" t="s">
        <v>2623</v>
      </c>
    </row>
    <row r="20" spans="1:9" ht="285" x14ac:dyDescent="0.25">
      <c r="B20" s="2084" t="s">
        <v>783</v>
      </c>
      <c r="C20" s="2085"/>
      <c r="D20" s="919" t="s">
        <v>2624</v>
      </c>
    </row>
    <row r="21" spans="1:9" ht="15" customHeight="1" x14ac:dyDescent="0.25">
      <c r="B21" s="2082" t="s">
        <v>784</v>
      </c>
      <c r="C21" s="2082"/>
      <c r="D21" s="910" t="s">
        <v>824</v>
      </c>
    </row>
    <row r="22" spans="1:9" ht="15" customHeight="1" x14ac:dyDescent="0.25">
      <c r="B22" s="2086" t="s">
        <v>786</v>
      </c>
      <c r="C22" s="918" t="s">
        <v>787</v>
      </c>
      <c r="D22" s="910"/>
    </row>
    <row r="23" spans="1:9" ht="15" customHeight="1" x14ac:dyDescent="0.25">
      <c r="B23" s="2087"/>
      <c r="C23" s="1390" t="s">
        <v>789</v>
      </c>
      <c r="D23" s="919"/>
    </row>
    <row r="24" spans="1:9" ht="15" customHeight="1" x14ac:dyDescent="0.25">
      <c r="B24" s="2088" t="s">
        <v>791</v>
      </c>
      <c r="C24" s="2088"/>
      <c r="D24" s="910"/>
    </row>
    <row r="25" spans="1:9" ht="30" x14ac:dyDescent="0.25">
      <c r="B25" s="2088" t="s">
        <v>793</v>
      </c>
      <c r="C25" s="2088"/>
      <c r="D25" s="910" t="s">
        <v>2625</v>
      </c>
    </row>
    <row r="26" spans="1:9" ht="15" customHeight="1" x14ac:dyDescent="0.25">
      <c r="B26" s="2082" t="s">
        <v>795</v>
      </c>
      <c r="C26" s="2082"/>
      <c r="D26" s="917" t="s">
        <v>28</v>
      </c>
    </row>
    <row r="27" spans="1:9" ht="34.5" customHeight="1" x14ac:dyDescent="0.25">
      <c r="B27" s="2083" t="s">
        <v>797</v>
      </c>
      <c r="C27" s="2083"/>
      <c r="D27" s="910" t="s">
        <v>2626</v>
      </c>
    </row>
    <row r="28" spans="1:9" ht="15" customHeight="1" x14ac:dyDescent="0.25">
      <c r="B28" s="2089" t="s">
        <v>799</v>
      </c>
      <c r="C28" s="2090"/>
      <c r="D28" s="910"/>
    </row>
    <row r="29" spans="1:9" ht="112.5" customHeight="1" x14ac:dyDescent="0.25">
      <c r="B29" s="1391" t="s">
        <v>800</v>
      </c>
      <c r="C29" s="1392"/>
      <c r="D29" s="917" t="s">
        <v>2627</v>
      </c>
    </row>
    <row r="30" spans="1:9" ht="47.25" customHeight="1" x14ac:dyDescent="0.25">
      <c r="B30" s="2091" t="s">
        <v>801</v>
      </c>
      <c r="C30" s="2092"/>
      <c r="D30" s="921" t="s">
        <v>2628</v>
      </c>
    </row>
    <row r="31" spans="1:9" ht="15" x14ac:dyDescent="0.25">
      <c r="B31" s="922"/>
      <c r="C31" s="922"/>
      <c r="D31" s="923"/>
    </row>
    <row r="32" spans="1:9" ht="23.25" customHeight="1" x14ac:dyDescent="0.25">
      <c r="A32" s="654"/>
      <c r="B32" s="2081" t="s">
        <v>802</v>
      </c>
      <c r="C32" s="2081"/>
      <c r="D32" s="2081"/>
      <c r="E32" s="419"/>
      <c r="F32" s="419"/>
      <c r="G32" s="419"/>
      <c r="H32" s="419"/>
      <c r="I32" s="419"/>
    </row>
    <row r="33" spans="2:4" ht="15" x14ac:dyDescent="0.25">
      <c r="B33" s="2079" t="s">
        <v>803</v>
      </c>
      <c r="C33" s="2080"/>
      <c r="D33" s="919" t="s">
        <v>5192</v>
      </c>
    </row>
    <row r="34" spans="2:4" ht="15" x14ac:dyDescent="0.25">
      <c r="B34" s="2079" t="s">
        <v>805</v>
      </c>
      <c r="C34" s="2080"/>
      <c r="D34" s="919" t="s">
        <v>5193</v>
      </c>
    </row>
    <row r="35" spans="2:4" ht="15" x14ac:dyDescent="0.25">
      <c r="B35" s="2079" t="s">
        <v>807</v>
      </c>
      <c r="C35" s="2080"/>
      <c r="D35" s="919" t="s">
        <v>5196</v>
      </c>
    </row>
    <row r="36" spans="2:4" ht="15" x14ac:dyDescent="0.25">
      <c r="B36" s="2079" t="s">
        <v>809</v>
      </c>
      <c r="C36" s="2080"/>
      <c r="D36" s="919" t="s">
        <v>5195</v>
      </c>
    </row>
    <row r="37" spans="2:4" ht="15" x14ac:dyDescent="0.25">
      <c r="B37" s="2079" t="s">
        <v>811</v>
      </c>
      <c r="C37" s="2080"/>
      <c r="D37" s="1510" t="s">
        <v>5194</v>
      </c>
    </row>
  </sheetData>
  <mergeCells count="31">
    <mergeCell ref="D15:D16"/>
    <mergeCell ref="B3:D3"/>
    <mergeCell ref="B4:C4"/>
    <mergeCell ref="B5:C5"/>
    <mergeCell ref="B6:C6"/>
    <mergeCell ref="B7:C7"/>
    <mergeCell ref="B10:D10"/>
    <mergeCell ref="B8:C8"/>
    <mergeCell ref="B22:B23"/>
    <mergeCell ref="B11:C11"/>
    <mergeCell ref="B12:C12"/>
    <mergeCell ref="B13:C13"/>
    <mergeCell ref="B14:C14"/>
    <mergeCell ref="B15:C16"/>
    <mergeCell ref="B17:C17"/>
    <mergeCell ref="B18:C18"/>
    <mergeCell ref="B19:C19"/>
    <mergeCell ref="B20:C20"/>
    <mergeCell ref="B21:C21"/>
    <mergeCell ref="B37:C37"/>
    <mergeCell ref="B24:C24"/>
    <mergeCell ref="B25:C25"/>
    <mergeCell ref="B26:C26"/>
    <mergeCell ref="B27:C27"/>
    <mergeCell ref="B28:C28"/>
    <mergeCell ref="B30:C30"/>
    <mergeCell ref="B32:D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6">
      <formula1>Tipo_operación</formula1>
    </dataValidation>
  </dataValidations>
  <hyperlinks>
    <hyperlink ref="B1" location="'8.8.1'!A1" display="REGRESAR"/>
    <hyperlink ref="D8" r:id="rId1"/>
    <hyperlink ref="D37" r:id="rId2"/>
  </hyperlinks>
  <pageMargins left="0.7" right="0.7" top="0.75" bottom="0.75" header="0.3" footer="0.3"/>
  <pageSetup orientation="portrait" r:id="rId3"/>
  <drawing r:id="rId4"/>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7"/>
  <dimension ref="A1:V35"/>
  <sheetViews>
    <sheetView showGridLines="0" workbookViewId="0">
      <pane ySplit="1" topLeftCell="A2" activePane="bottomLeft" state="frozen"/>
      <selection pane="bottomLeft" activeCell="C9" sqref="C9:G9"/>
    </sheetView>
  </sheetViews>
  <sheetFormatPr baseColWidth="10" defaultColWidth="11.42578125" defaultRowHeight="11.25" x14ac:dyDescent="0.2"/>
  <cols>
    <col min="1" max="2" width="15" style="26" customWidth="1"/>
    <col min="3" max="3" width="8" style="26" customWidth="1"/>
    <col min="4" max="4" width="7.5703125" style="26" customWidth="1"/>
    <col min="5" max="5" width="2.42578125" style="26" customWidth="1"/>
    <col min="6" max="8" width="11.42578125" style="26"/>
    <col min="9" max="10" width="11.42578125" style="903"/>
    <col min="11" max="12" width="13" style="26" customWidth="1"/>
    <col min="13" max="16384" width="11.42578125" style="26"/>
  </cols>
  <sheetData>
    <row r="1" spans="1:22" ht="15" customHeight="1" x14ac:dyDescent="0.25">
      <c r="A1" s="25" t="s">
        <v>730</v>
      </c>
      <c r="C1" s="2535" t="s">
        <v>830</v>
      </c>
      <c r="D1" s="2535"/>
      <c r="E1" s="2535"/>
    </row>
    <row r="3" spans="1:22" ht="15" x14ac:dyDescent="0.2">
      <c r="A3" s="2483" t="s">
        <v>732</v>
      </c>
      <c r="B3" s="2483"/>
      <c r="C3" s="2483" t="s">
        <v>2507</v>
      </c>
      <c r="D3" s="2483"/>
      <c r="E3" s="2483"/>
      <c r="F3" s="2483"/>
      <c r="G3" s="2483"/>
      <c r="H3" s="2483"/>
      <c r="I3" s="2483"/>
      <c r="J3" s="2483"/>
      <c r="K3" s="2483"/>
      <c r="L3" s="2483"/>
      <c r="M3" s="2483"/>
      <c r="N3" s="2483"/>
      <c r="O3" s="2483"/>
      <c r="P3" s="2483"/>
      <c r="Q3" s="2483"/>
      <c r="R3" s="2483"/>
      <c r="S3" s="2483"/>
      <c r="T3" s="2483"/>
      <c r="U3" s="2483"/>
      <c r="V3" s="655"/>
    </row>
    <row r="4" spans="1:22" ht="12.75" x14ac:dyDescent="0.2">
      <c r="A4" s="2483" t="s">
        <v>733</v>
      </c>
      <c r="B4" s="2483"/>
      <c r="C4" s="2483" t="s">
        <v>231</v>
      </c>
      <c r="D4" s="2483"/>
      <c r="E4" s="2483"/>
      <c r="F4" s="2483"/>
      <c r="G4" s="2483"/>
      <c r="H4" s="2483"/>
      <c r="I4" s="2483"/>
      <c r="J4" s="2483"/>
      <c r="K4" s="2483"/>
      <c r="L4" s="2483"/>
      <c r="M4" s="2483"/>
      <c r="N4" s="2483"/>
      <c r="O4" s="2483"/>
      <c r="P4" s="2483"/>
      <c r="Q4" s="2483"/>
      <c r="R4" s="2483"/>
      <c r="S4" s="2483"/>
      <c r="T4" s="2483"/>
      <c r="U4" s="2483"/>
    </row>
    <row r="5" spans="1:22" ht="12.75" x14ac:dyDescent="0.2">
      <c r="A5" s="2483" t="s">
        <v>735</v>
      </c>
      <c r="B5" s="2483"/>
      <c r="C5" s="2483" t="s">
        <v>2629</v>
      </c>
      <c r="D5" s="2483"/>
      <c r="E5" s="2483"/>
      <c r="F5" s="2483"/>
      <c r="G5" s="2483"/>
      <c r="H5" s="2483"/>
      <c r="I5" s="2483"/>
      <c r="J5" s="2483"/>
      <c r="K5" s="2483"/>
      <c r="L5" s="2483"/>
      <c r="M5" s="2483"/>
      <c r="N5" s="2483"/>
      <c r="O5" s="2483"/>
      <c r="P5" s="2483"/>
      <c r="Q5" s="2483"/>
      <c r="R5" s="2483"/>
      <c r="S5" s="2483"/>
      <c r="T5" s="2483"/>
      <c r="U5" s="2483"/>
    </row>
    <row r="6" spans="1:22" ht="12.75" x14ac:dyDescent="0.2">
      <c r="A6" s="2483" t="s">
        <v>815</v>
      </c>
      <c r="B6" s="2483"/>
      <c r="C6" s="2483" t="s">
        <v>2630</v>
      </c>
      <c r="D6" s="2483"/>
      <c r="E6" s="2483"/>
      <c r="F6" s="2483"/>
      <c r="G6" s="2483"/>
      <c r="H6" s="2483"/>
      <c r="I6" s="2483"/>
      <c r="J6" s="2483"/>
      <c r="K6" s="2483"/>
      <c r="L6" s="2483"/>
      <c r="M6" s="2483"/>
      <c r="N6" s="2483"/>
      <c r="O6" s="2483"/>
      <c r="P6" s="2483"/>
      <c r="Q6" s="2483"/>
      <c r="R6" s="2483"/>
      <c r="S6" s="2483"/>
      <c r="T6" s="2483"/>
      <c r="U6" s="2483"/>
    </row>
    <row r="7" spans="1:22" ht="12.75" customHeight="1" x14ac:dyDescent="0.2"/>
    <row r="8" spans="1:22" ht="12.75" customHeight="1" x14ac:dyDescent="0.2"/>
    <row r="9" spans="1:22" ht="12.75" customHeight="1" x14ac:dyDescent="0.2">
      <c r="C9" s="2536" t="s">
        <v>2630</v>
      </c>
      <c r="D9" s="2536"/>
      <c r="E9" s="2536"/>
      <c r="F9" s="2536"/>
      <c r="G9" s="2536"/>
    </row>
    <row r="10" spans="1:22" ht="15" customHeight="1" x14ac:dyDescent="0.2">
      <c r="A10" s="262"/>
      <c r="C10" s="2116" t="s">
        <v>739</v>
      </c>
      <c r="D10" s="2116" t="s">
        <v>740</v>
      </c>
      <c r="E10" s="2116"/>
      <c r="F10" s="2529" t="s">
        <v>2631</v>
      </c>
      <c r="G10" s="2529"/>
      <c r="L10" s="109" t="s">
        <v>5347</v>
      </c>
    </row>
    <row r="11" spans="1:22" ht="12.75" x14ac:dyDescent="0.2">
      <c r="A11" s="262"/>
      <c r="C11" s="2117"/>
      <c r="D11" s="2117"/>
      <c r="E11" s="2117"/>
      <c r="F11" s="1398" t="s">
        <v>2632</v>
      </c>
      <c r="G11" s="1398" t="s">
        <v>2555</v>
      </c>
      <c r="I11" s="2460" t="s">
        <v>4831</v>
      </c>
      <c r="J11" s="2460"/>
    </row>
    <row r="12" spans="1:22" ht="12.75" x14ac:dyDescent="0.2">
      <c r="A12" s="262"/>
      <c r="C12" s="231">
        <v>2011</v>
      </c>
      <c r="D12" s="656">
        <v>9.6</v>
      </c>
      <c r="E12" s="656"/>
      <c r="F12" s="1201">
        <v>39.727874596824599</v>
      </c>
      <c r="G12" s="1201">
        <v>4.1352512609751546</v>
      </c>
      <c r="I12" s="2460"/>
      <c r="J12" s="2460"/>
    </row>
    <row r="13" spans="1:22" ht="12.75" x14ac:dyDescent="0.2">
      <c r="A13" s="263"/>
      <c r="C13" s="33">
        <v>2012</v>
      </c>
      <c r="D13" s="656">
        <v>10</v>
      </c>
      <c r="E13" s="656"/>
      <c r="F13" s="1201">
        <v>45.744350847200579</v>
      </c>
      <c r="G13" s="1201">
        <v>4.060423676992361</v>
      </c>
    </row>
    <row r="14" spans="1:22" ht="12.75" x14ac:dyDescent="0.2">
      <c r="A14" s="262"/>
      <c r="C14" s="33">
        <v>2013</v>
      </c>
      <c r="D14" s="656">
        <v>10.199999999999999</v>
      </c>
      <c r="E14" s="656"/>
      <c r="F14" s="1201">
        <v>42.674909538936376</v>
      </c>
      <c r="G14" s="1201">
        <v>3.9588583899352132</v>
      </c>
    </row>
    <row r="15" spans="1:22" ht="12.75" x14ac:dyDescent="0.2">
      <c r="A15" s="262"/>
      <c r="C15" s="33">
        <v>2014</v>
      </c>
      <c r="D15" s="656">
        <v>9.4</v>
      </c>
      <c r="E15" s="656"/>
      <c r="F15" s="408">
        <v>52.336821126058794</v>
      </c>
      <c r="G15" s="408">
        <v>2.5883550168107861</v>
      </c>
    </row>
    <row r="16" spans="1:22" ht="12.75" x14ac:dyDescent="0.2">
      <c r="A16" s="29"/>
      <c r="C16" s="231">
        <v>2015</v>
      </c>
      <c r="D16" s="656">
        <v>14.3</v>
      </c>
      <c r="E16" s="656"/>
      <c r="F16" s="408">
        <v>86.880965581311713</v>
      </c>
      <c r="G16" s="408">
        <v>3.2604781406021917</v>
      </c>
    </row>
    <row r="17" spans="1:12" ht="12.75" x14ac:dyDescent="0.2">
      <c r="A17" s="29"/>
      <c r="C17" s="231">
        <v>2016</v>
      </c>
      <c r="D17" s="656">
        <v>14.3</v>
      </c>
      <c r="E17" s="656"/>
      <c r="F17" s="408">
        <v>83.7</v>
      </c>
      <c r="G17" s="408">
        <v>3</v>
      </c>
    </row>
    <row r="18" spans="1:12" ht="12.75" x14ac:dyDescent="0.2">
      <c r="A18" s="29"/>
      <c r="C18" s="231">
        <v>2017</v>
      </c>
      <c r="D18" s="1125">
        <v>15</v>
      </c>
      <c r="E18" s="656"/>
      <c r="F18" s="408">
        <v>88.4</v>
      </c>
      <c r="G18" s="408">
        <v>3.3</v>
      </c>
    </row>
    <row r="19" spans="1:12" ht="12.75" x14ac:dyDescent="0.2">
      <c r="A19" s="29"/>
      <c r="C19" s="39">
        <v>2018</v>
      </c>
      <c r="D19" s="927">
        <v>14.2</v>
      </c>
      <c r="E19" s="39"/>
      <c r="F19" s="409">
        <v>90.4</v>
      </c>
      <c r="G19" s="409">
        <v>3.2</v>
      </c>
    </row>
    <row r="20" spans="1:12" x14ac:dyDescent="0.2">
      <c r="A20" s="29"/>
      <c r="C20" s="2464" t="s">
        <v>2633</v>
      </c>
      <c r="D20" s="2464"/>
      <c r="E20" s="2464"/>
      <c r="F20" s="2464"/>
      <c r="G20" s="2464"/>
    </row>
    <row r="21" spans="1:12" ht="12.75" x14ac:dyDescent="0.2">
      <c r="A21" s="29"/>
      <c r="C21" s="1421" t="s">
        <v>5346</v>
      </c>
      <c r="D21" s="903"/>
      <c r="E21" s="903"/>
      <c r="F21" s="903"/>
      <c r="G21" s="903"/>
    </row>
    <row r="22" spans="1:12" x14ac:dyDescent="0.2">
      <c r="A22" s="29"/>
    </row>
    <row r="23" spans="1:12" x14ac:dyDescent="0.2">
      <c r="A23" s="29"/>
    </row>
    <row r="24" spans="1:12" x14ac:dyDescent="0.2">
      <c r="A24" s="29"/>
    </row>
    <row r="25" spans="1:12" x14ac:dyDescent="0.2">
      <c r="A25" s="29"/>
    </row>
    <row r="26" spans="1:12" x14ac:dyDescent="0.2">
      <c r="A26" s="29"/>
    </row>
    <row r="27" spans="1:12" x14ac:dyDescent="0.2">
      <c r="A27" s="29"/>
    </row>
    <row r="28" spans="1:12" x14ac:dyDescent="0.2">
      <c r="A28" s="29"/>
    </row>
    <row r="29" spans="1:12" x14ac:dyDescent="0.2">
      <c r="A29" s="29"/>
    </row>
    <row r="30" spans="1:12" x14ac:dyDescent="0.2">
      <c r="A30" s="29"/>
    </row>
    <row r="31" spans="1:12" x14ac:dyDescent="0.2">
      <c r="A31" s="29"/>
    </row>
    <row r="32" spans="1:12" ht="12.75" x14ac:dyDescent="0.2">
      <c r="A32" s="29"/>
      <c r="L32" s="44" t="s">
        <v>5348</v>
      </c>
    </row>
    <row r="33" spans="1:3" x14ac:dyDescent="0.2">
      <c r="A33" s="29"/>
    </row>
    <row r="34" spans="1:3" x14ac:dyDescent="0.2">
      <c r="A34" s="29"/>
    </row>
    <row r="35" spans="1:3" ht="15" x14ac:dyDescent="0.25">
      <c r="A35" s="29"/>
      <c r="C35" s="188" t="s">
        <v>2634</v>
      </c>
    </row>
  </sheetData>
  <mergeCells count="15">
    <mergeCell ref="C20:G20"/>
    <mergeCell ref="A5:B5"/>
    <mergeCell ref="C5:U5"/>
    <mergeCell ref="C1:E1"/>
    <mergeCell ref="A3:B3"/>
    <mergeCell ref="C3:U3"/>
    <mergeCell ref="A4:B4"/>
    <mergeCell ref="C4:U4"/>
    <mergeCell ref="D10:E11"/>
    <mergeCell ref="A6:B6"/>
    <mergeCell ref="C6:U6"/>
    <mergeCell ref="C9:G9"/>
    <mergeCell ref="C10:C11"/>
    <mergeCell ref="F10:G10"/>
    <mergeCell ref="I11:J12"/>
  </mergeCells>
  <hyperlinks>
    <hyperlink ref="A1" location="'ODS 8.'!A1" display="REGRESAR"/>
    <hyperlink ref="C1:D1" location="'Metadato 8.8.2.a'!A1" display="VER METADATO"/>
    <hyperlink ref="C35" r:id="rId1" location="!"/>
    <hyperlink ref="I11:J12" location="'8.8.2.b'!A1" display="Ver indicador Tasa de negociación 8.8.2.b"/>
  </hyperlinks>
  <pageMargins left="0.7" right="0.7" top="0.75" bottom="0.75" header="0.3" footer="0.3"/>
  <drawing r:id="rId2"/>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8">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8"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30" x14ac:dyDescent="0.25">
      <c r="A4" s="48"/>
      <c r="B4" s="2082" t="s">
        <v>856</v>
      </c>
      <c r="C4" s="2082"/>
      <c r="D4" s="910" t="s">
        <v>41</v>
      </c>
    </row>
    <row r="5" spans="1:6" ht="45" x14ac:dyDescent="0.25">
      <c r="B5" s="2082" t="s">
        <v>769</v>
      </c>
      <c r="C5" s="2082"/>
      <c r="D5" s="910" t="s">
        <v>231</v>
      </c>
    </row>
    <row r="6" spans="1:6" ht="15" x14ac:dyDescent="0.25">
      <c r="B6" s="2082" t="s">
        <v>770</v>
      </c>
      <c r="C6" s="2082"/>
      <c r="D6" s="911" t="s">
        <v>352</v>
      </c>
    </row>
    <row r="7" spans="1:6" ht="45" x14ac:dyDescent="0.25">
      <c r="B7" s="2083" t="s">
        <v>771</v>
      </c>
      <c r="C7" s="2083"/>
      <c r="D7" s="912" t="s">
        <v>353</v>
      </c>
    </row>
    <row r="8" spans="1:6" ht="15" x14ac:dyDescent="0.25">
      <c r="B8" s="2083" t="s">
        <v>4617</v>
      </c>
      <c r="C8" s="2083"/>
      <c r="D8" s="1285" t="s">
        <v>4724</v>
      </c>
    </row>
    <row r="9" spans="1:6" ht="15" x14ac:dyDescent="0.25">
      <c r="B9" s="913"/>
      <c r="C9" s="913"/>
      <c r="D9" s="913"/>
    </row>
    <row r="10" spans="1:6" ht="23.25" customHeight="1" x14ac:dyDescent="0.25">
      <c r="B10" s="2081" t="s">
        <v>772</v>
      </c>
      <c r="C10" s="2081"/>
      <c r="D10" s="2081"/>
    </row>
    <row r="11" spans="1:6" ht="15" x14ac:dyDescent="0.25">
      <c r="B11" s="2093" t="s">
        <v>773</v>
      </c>
      <c r="C11" s="2094"/>
      <c r="D11" s="910" t="s">
        <v>841</v>
      </c>
    </row>
    <row r="12" spans="1:6" ht="15" customHeight="1" x14ac:dyDescent="0.25">
      <c r="B12" s="2095" t="s">
        <v>775</v>
      </c>
      <c r="C12" s="2095"/>
      <c r="D12" s="914" t="s">
        <v>2630</v>
      </c>
    </row>
    <row r="13" spans="1:6" ht="15" x14ac:dyDescent="0.25">
      <c r="B13" s="2082" t="s">
        <v>776</v>
      </c>
      <c r="C13" s="2082"/>
      <c r="D13" s="915" t="s">
        <v>2490</v>
      </c>
    </row>
    <row r="14" spans="1:6" ht="15" x14ac:dyDescent="0.25">
      <c r="B14" s="2082" t="s">
        <v>777</v>
      </c>
      <c r="C14" s="2096"/>
      <c r="D14" s="915" t="s">
        <v>22</v>
      </c>
    </row>
    <row r="15" spans="1:6" ht="90" x14ac:dyDescent="0.25">
      <c r="B15" s="2082" t="s">
        <v>778</v>
      </c>
      <c r="C15" s="2082"/>
      <c r="D15" s="916" t="s">
        <v>2635</v>
      </c>
    </row>
    <row r="16" spans="1:6" ht="60.75" customHeight="1" x14ac:dyDescent="0.25">
      <c r="B16" s="2082" t="s">
        <v>779</v>
      </c>
      <c r="C16" s="2082"/>
      <c r="D16" s="145" t="s">
        <v>2636</v>
      </c>
    </row>
    <row r="17" spans="2:4" ht="15" x14ac:dyDescent="0.25">
      <c r="B17" s="2082" t="s">
        <v>780</v>
      </c>
      <c r="C17" s="2082"/>
      <c r="D17" s="917" t="s">
        <v>781</v>
      </c>
    </row>
    <row r="18" spans="2:4" ht="30" x14ac:dyDescent="0.25">
      <c r="B18" s="2083" t="s">
        <v>782</v>
      </c>
      <c r="C18" s="2083"/>
      <c r="D18" s="910" t="s">
        <v>3964</v>
      </c>
    </row>
    <row r="19" spans="2:4" ht="30" x14ac:dyDescent="0.25">
      <c r="B19" s="2084" t="s">
        <v>783</v>
      </c>
      <c r="C19" s="2085"/>
      <c r="D19" s="917" t="s">
        <v>2637</v>
      </c>
    </row>
    <row r="20" spans="2:4" ht="15" x14ac:dyDescent="0.25">
      <c r="B20" s="2082" t="s">
        <v>784</v>
      </c>
      <c r="C20" s="2082"/>
      <c r="D20" s="916" t="s">
        <v>824</v>
      </c>
    </row>
    <row r="21" spans="2:4" ht="15" x14ac:dyDescent="0.25">
      <c r="B21" s="2086" t="s">
        <v>786</v>
      </c>
      <c r="C21" s="918" t="s">
        <v>787</v>
      </c>
      <c r="D21" s="917"/>
    </row>
    <row r="22" spans="2:4" ht="15" x14ac:dyDescent="0.25">
      <c r="B22" s="2087"/>
      <c r="C22" s="1390" t="s">
        <v>789</v>
      </c>
      <c r="D22" s="917" t="s">
        <v>2531</v>
      </c>
    </row>
    <row r="23" spans="2:4" ht="15" x14ac:dyDescent="0.25">
      <c r="B23" s="2088" t="s">
        <v>791</v>
      </c>
      <c r="C23" s="2088"/>
      <c r="D23" s="917" t="s">
        <v>827</v>
      </c>
    </row>
    <row r="24" spans="2:4" ht="15" x14ac:dyDescent="0.25">
      <c r="B24" s="2088" t="s">
        <v>793</v>
      </c>
      <c r="C24" s="2088"/>
      <c r="D24" s="920" t="s">
        <v>2638</v>
      </c>
    </row>
    <row r="25" spans="2:4" ht="15" x14ac:dyDescent="0.25">
      <c r="B25" s="2082" t="s">
        <v>795</v>
      </c>
      <c r="C25" s="2082"/>
      <c r="D25" s="917" t="s">
        <v>23</v>
      </c>
    </row>
    <row r="26" spans="2:4" ht="15" customHeight="1" x14ac:dyDescent="0.25">
      <c r="B26" s="2083" t="s">
        <v>797</v>
      </c>
      <c r="C26" s="2083"/>
      <c r="D26" s="920" t="s">
        <v>2639</v>
      </c>
    </row>
    <row r="27" spans="2:4" ht="30" x14ac:dyDescent="0.25">
      <c r="B27" s="2089" t="s">
        <v>799</v>
      </c>
      <c r="C27" s="2090"/>
      <c r="D27" s="910" t="s">
        <v>3965</v>
      </c>
    </row>
    <row r="28" spans="2:4" ht="15" x14ac:dyDescent="0.25">
      <c r="B28" s="1391" t="s">
        <v>800</v>
      </c>
      <c r="C28" s="1392"/>
      <c r="D28" s="910"/>
    </row>
    <row r="29" spans="2:4" ht="15" x14ac:dyDescent="0.25">
      <c r="B29" s="2091" t="s">
        <v>801</v>
      </c>
      <c r="C29" s="2092"/>
      <c r="D29" s="921" t="s">
        <v>5349</v>
      </c>
    </row>
    <row r="30" spans="2:4" ht="12.75" customHeight="1" x14ac:dyDescent="0.25">
      <c r="B30" s="922"/>
      <c r="C30" s="922"/>
      <c r="D30" s="923"/>
    </row>
    <row r="31" spans="2:4" ht="23.25" customHeight="1" x14ac:dyDescent="0.25">
      <c r="B31" s="2081" t="s">
        <v>802</v>
      </c>
      <c r="C31" s="2081"/>
      <c r="D31" s="2081"/>
    </row>
    <row r="32" spans="2:4" ht="30" x14ac:dyDescent="0.25">
      <c r="B32" s="2079" t="s">
        <v>803</v>
      </c>
      <c r="C32" s="2080"/>
      <c r="D32" s="920" t="s">
        <v>3966</v>
      </c>
    </row>
    <row r="33" spans="2:4" ht="30" x14ac:dyDescent="0.25">
      <c r="B33" s="2079" t="s">
        <v>805</v>
      </c>
      <c r="C33" s="2080"/>
      <c r="D33" s="920" t="s">
        <v>2640</v>
      </c>
    </row>
    <row r="34" spans="2:4" ht="15" x14ac:dyDescent="0.25">
      <c r="B34" s="2079" t="s">
        <v>807</v>
      </c>
      <c r="C34" s="2080"/>
      <c r="D34" s="920" t="s">
        <v>2641</v>
      </c>
    </row>
    <row r="35" spans="2:4" ht="30" x14ac:dyDescent="0.25">
      <c r="B35" s="2079" t="s">
        <v>809</v>
      </c>
      <c r="C35" s="2080"/>
      <c r="D35" s="920" t="s">
        <v>2642</v>
      </c>
    </row>
    <row r="36" spans="2:4" ht="30" x14ac:dyDescent="0.25">
      <c r="B36" s="2079" t="s">
        <v>811</v>
      </c>
      <c r="C36" s="2080"/>
      <c r="D36" s="920" t="s">
        <v>3967</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8.2.a'!A1" display="REGRESAR"/>
    <hyperlink ref="D8" r:id="rId1"/>
  </hyperlinks>
  <pageMargins left="0.7" right="0.7" top="0.75" bottom="0.75" header="0.3" footer="0.3"/>
  <pageSetup orientation="portrait" r:id="rId2"/>
  <drawing r:id="rId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9"/>
  <dimension ref="A1:S37"/>
  <sheetViews>
    <sheetView showGridLines="0" workbookViewId="0">
      <pane ySplit="1" topLeftCell="A2" activePane="bottomLeft" state="frozen"/>
      <selection pane="bottomLeft"/>
    </sheetView>
  </sheetViews>
  <sheetFormatPr baseColWidth="10" defaultColWidth="11.42578125" defaultRowHeight="11.25" x14ac:dyDescent="0.2"/>
  <cols>
    <col min="1" max="2" width="15.28515625" style="26" customWidth="1"/>
    <col min="3" max="3" width="7" style="26" customWidth="1"/>
    <col min="4" max="4" width="7.140625" style="26" customWidth="1"/>
    <col min="5" max="5" width="3.28515625" style="26" customWidth="1"/>
    <col min="6" max="16384" width="11.42578125" style="26"/>
  </cols>
  <sheetData>
    <row r="1" spans="1:19" ht="15" x14ac:dyDescent="0.25">
      <c r="A1" s="25" t="s">
        <v>730</v>
      </c>
      <c r="C1" s="2077" t="s">
        <v>830</v>
      </c>
      <c r="D1" s="2077"/>
      <c r="E1" s="2077"/>
    </row>
    <row r="2" spans="1:19" ht="15" x14ac:dyDescent="0.25">
      <c r="A2" s="658"/>
    </row>
    <row r="3" spans="1:19" ht="12.75" x14ac:dyDescent="0.2">
      <c r="A3" s="2483" t="s">
        <v>732</v>
      </c>
      <c r="B3" s="2483"/>
      <c r="C3" s="2483" t="s">
        <v>2507</v>
      </c>
      <c r="D3" s="2483"/>
      <c r="E3" s="2483"/>
      <c r="F3" s="2483"/>
      <c r="G3" s="2483"/>
      <c r="H3" s="2483"/>
      <c r="I3" s="2483"/>
      <c r="J3" s="2483"/>
      <c r="K3" s="2483"/>
      <c r="L3" s="2483"/>
      <c r="M3" s="2483"/>
      <c r="N3" s="2483"/>
      <c r="O3" s="2483"/>
      <c r="P3" s="2483"/>
      <c r="Q3" s="2483"/>
      <c r="R3" s="2483"/>
      <c r="S3" s="2483"/>
    </row>
    <row r="4" spans="1:19" ht="12.75" x14ac:dyDescent="0.2">
      <c r="A4" s="2483" t="s">
        <v>733</v>
      </c>
      <c r="B4" s="2483"/>
      <c r="C4" s="2483" t="s">
        <v>231</v>
      </c>
      <c r="D4" s="2483"/>
      <c r="E4" s="2483"/>
      <c r="F4" s="2483"/>
      <c r="G4" s="2483"/>
      <c r="H4" s="2483"/>
      <c r="I4" s="2483"/>
      <c r="J4" s="2483"/>
      <c r="K4" s="2483"/>
      <c r="L4" s="2483"/>
      <c r="M4" s="2483"/>
      <c r="N4" s="2483"/>
      <c r="O4" s="2483"/>
      <c r="P4" s="2483"/>
      <c r="Q4" s="2483"/>
      <c r="R4" s="2483"/>
      <c r="S4" s="2483"/>
    </row>
    <row r="5" spans="1:19" ht="12.75" x14ac:dyDescent="0.2">
      <c r="A5" s="2483" t="s">
        <v>735</v>
      </c>
      <c r="B5" s="2483"/>
      <c r="C5" s="2483" t="s">
        <v>2629</v>
      </c>
      <c r="D5" s="2483"/>
      <c r="E5" s="2483"/>
      <c r="F5" s="2483"/>
      <c r="G5" s="2483"/>
      <c r="H5" s="2483"/>
      <c r="I5" s="2483"/>
      <c r="J5" s="2483"/>
      <c r="K5" s="2483"/>
      <c r="L5" s="2483"/>
      <c r="M5" s="2483"/>
      <c r="N5" s="2483"/>
      <c r="O5" s="2483"/>
      <c r="P5" s="2483"/>
      <c r="Q5" s="2483"/>
      <c r="R5" s="2483"/>
      <c r="S5" s="2483"/>
    </row>
    <row r="6" spans="1:19" ht="12.75" x14ac:dyDescent="0.2">
      <c r="A6" s="2483" t="s">
        <v>815</v>
      </c>
      <c r="B6" s="2483"/>
      <c r="C6" s="2483" t="s">
        <v>2643</v>
      </c>
      <c r="D6" s="2483"/>
      <c r="E6" s="2483"/>
      <c r="F6" s="2483"/>
      <c r="G6" s="2483"/>
      <c r="H6" s="2483"/>
      <c r="I6" s="2483"/>
      <c r="J6" s="2483"/>
      <c r="K6" s="2483"/>
      <c r="L6" s="2483"/>
      <c r="M6" s="2483"/>
      <c r="N6" s="2483"/>
      <c r="O6" s="2483"/>
      <c r="P6" s="2483"/>
      <c r="Q6" s="2483"/>
      <c r="R6" s="2483"/>
      <c r="S6" s="2483"/>
    </row>
    <row r="7" spans="1:19" s="76" customFormat="1" ht="12.75" x14ac:dyDescent="0.2">
      <c r="C7" s="122"/>
      <c r="D7" s="122"/>
      <c r="E7" s="75"/>
    </row>
    <row r="8" spans="1:19" s="76" customFormat="1" ht="12.75" x14ac:dyDescent="0.2">
      <c r="C8" s="122"/>
      <c r="D8" s="122"/>
      <c r="E8" s="75"/>
    </row>
    <row r="9" spans="1:19" ht="15" customHeight="1" x14ac:dyDescent="0.2">
      <c r="C9" s="2115" t="s">
        <v>2643</v>
      </c>
      <c r="D9" s="2115"/>
      <c r="E9" s="2115"/>
      <c r="F9" s="2115"/>
      <c r="G9" s="2115"/>
      <c r="J9" s="109" t="s">
        <v>3974</v>
      </c>
    </row>
    <row r="10" spans="1:19" ht="17.25" customHeight="1" x14ac:dyDescent="0.2">
      <c r="A10" s="77"/>
      <c r="C10" s="2116" t="s">
        <v>739</v>
      </c>
      <c r="D10" s="2116" t="s">
        <v>740</v>
      </c>
      <c r="E10" s="2116"/>
      <c r="F10" s="2070" t="s">
        <v>2631</v>
      </c>
      <c r="G10" s="2070"/>
    </row>
    <row r="11" spans="1:19" ht="16.5" customHeight="1" x14ac:dyDescent="0.2">
      <c r="A11" s="263"/>
      <c r="C11" s="2117"/>
      <c r="D11" s="2117"/>
      <c r="E11" s="2117"/>
      <c r="F11" s="1398" t="s">
        <v>2632</v>
      </c>
      <c r="G11" s="1398" t="s">
        <v>2555</v>
      </c>
    </row>
    <row r="12" spans="1:19" ht="12.75" x14ac:dyDescent="0.2">
      <c r="A12" s="262"/>
      <c r="C12" s="231">
        <v>2011</v>
      </c>
      <c r="D12" s="253">
        <v>4.243846157875713</v>
      </c>
      <c r="E12" s="230"/>
      <c r="F12" s="1201">
        <v>18.540515432543685</v>
      </c>
      <c r="G12" s="1201">
        <v>0.57698420491177149</v>
      </c>
    </row>
    <row r="13" spans="1:19" ht="12.75" x14ac:dyDescent="0.2">
      <c r="A13" s="262"/>
      <c r="C13" s="33">
        <v>2012</v>
      </c>
      <c r="D13" s="253">
        <v>4.254049072822899</v>
      </c>
      <c r="E13" s="230"/>
      <c r="F13" s="1201">
        <v>19.997104766106464</v>
      </c>
      <c r="G13" s="1201">
        <v>0.57609318497463513</v>
      </c>
    </row>
    <row r="14" spans="1:19" ht="12.75" x14ac:dyDescent="0.2">
      <c r="A14" s="262"/>
      <c r="C14" s="33">
        <v>2013</v>
      </c>
      <c r="D14" s="253">
        <v>9.3815644038408141</v>
      </c>
      <c r="E14" s="230"/>
      <c r="F14" s="1201">
        <v>41.69702777458005</v>
      </c>
      <c r="G14" s="1201">
        <v>0.74645945930686941</v>
      </c>
    </row>
    <row r="15" spans="1:19" ht="12.75" x14ac:dyDescent="0.2">
      <c r="A15" s="263"/>
      <c r="C15" s="33">
        <v>2014</v>
      </c>
      <c r="D15" s="253">
        <v>9.3412975909217266</v>
      </c>
      <c r="E15" s="230"/>
      <c r="F15" s="1201">
        <v>47.620471207915152</v>
      </c>
      <c r="G15" s="1201">
        <v>0.86856717925206794</v>
      </c>
    </row>
    <row r="16" spans="1:19" ht="12.75" x14ac:dyDescent="0.2">
      <c r="A16" s="262"/>
      <c r="C16" s="231">
        <v>2015</v>
      </c>
      <c r="D16" s="253">
        <v>9.4052676845079901</v>
      </c>
      <c r="E16" s="230"/>
      <c r="F16" s="408">
        <v>50.426674858024789</v>
      </c>
      <c r="G16" s="408">
        <v>0.8465276811659902</v>
      </c>
    </row>
    <row r="17" spans="1:10" ht="12.75" x14ac:dyDescent="0.2">
      <c r="A17" s="262"/>
      <c r="C17" s="231">
        <v>2016</v>
      </c>
      <c r="D17" s="253">
        <v>10.4</v>
      </c>
      <c r="E17" s="230"/>
      <c r="F17" s="408">
        <v>52.3</v>
      </c>
      <c r="G17" s="408">
        <v>0.9</v>
      </c>
    </row>
    <row r="18" spans="1:10" ht="12.75" x14ac:dyDescent="0.2">
      <c r="C18" s="231">
        <v>2017</v>
      </c>
      <c r="D18" s="253">
        <v>11</v>
      </c>
      <c r="E18" s="230"/>
      <c r="F18" s="408">
        <v>55.6</v>
      </c>
      <c r="G18" s="408">
        <v>1.2</v>
      </c>
    </row>
    <row r="19" spans="1:10" ht="12.75" customHeight="1" x14ac:dyDescent="0.2">
      <c r="A19" s="29"/>
      <c r="C19" s="238">
        <v>2018</v>
      </c>
      <c r="D19" s="253">
        <v>10.1</v>
      </c>
      <c r="E19" s="238"/>
      <c r="F19" s="1201">
        <v>54.2</v>
      </c>
      <c r="G19" s="1201">
        <v>1</v>
      </c>
    </row>
    <row r="20" spans="1:10" ht="12.75" x14ac:dyDescent="0.2">
      <c r="A20" s="29"/>
      <c r="C20" s="2309" t="s">
        <v>3968</v>
      </c>
      <c r="D20" s="2309"/>
      <c r="E20" s="2309"/>
      <c r="F20" s="2309"/>
      <c r="G20" s="2309"/>
    </row>
    <row r="21" spans="1:10" ht="12.75" x14ac:dyDescent="0.2">
      <c r="C21" s="1421" t="s">
        <v>5350</v>
      </c>
      <c r="D21" s="4"/>
      <c r="E21" s="4"/>
      <c r="F21" s="4"/>
      <c r="G21" s="4"/>
    </row>
    <row r="22" spans="1:10" x14ac:dyDescent="0.2">
      <c r="A22" s="29"/>
    </row>
    <row r="23" spans="1:10" x14ac:dyDescent="0.2">
      <c r="A23" s="29"/>
    </row>
    <row r="24" spans="1:10" x14ac:dyDescent="0.2">
      <c r="A24" s="29"/>
    </row>
    <row r="25" spans="1:10" x14ac:dyDescent="0.2">
      <c r="A25" s="29"/>
    </row>
    <row r="26" spans="1:10" ht="15" x14ac:dyDescent="0.2">
      <c r="A26" s="659"/>
    </row>
    <row r="27" spans="1:10" ht="15" x14ac:dyDescent="0.2">
      <c r="A27" s="660"/>
    </row>
    <row r="28" spans="1:10" x14ac:dyDescent="0.2">
      <c r="A28" s="29"/>
    </row>
    <row r="29" spans="1:10" x14ac:dyDescent="0.2">
      <c r="A29" s="29"/>
    </row>
    <row r="30" spans="1:10" ht="12.75" x14ac:dyDescent="0.2">
      <c r="A30" s="29"/>
      <c r="J30" s="44" t="s">
        <v>3969</v>
      </c>
    </row>
    <row r="31" spans="1:10" x14ac:dyDescent="0.2">
      <c r="A31" s="29"/>
    </row>
    <row r="32" spans="1:10" x14ac:dyDescent="0.2">
      <c r="A32" s="29"/>
    </row>
    <row r="33" spans="1:1" x14ac:dyDescent="0.2">
      <c r="A33" s="29"/>
    </row>
    <row r="34" spans="1:1" x14ac:dyDescent="0.2">
      <c r="A34" s="29"/>
    </row>
    <row r="35" spans="1:1" x14ac:dyDescent="0.2">
      <c r="A35" s="29"/>
    </row>
    <row r="36" spans="1:1" x14ac:dyDescent="0.2">
      <c r="A36" s="29"/>
    </row>
    <row r="37" spans="1:1" x14ac:dyDescent="0.2">
      <c r="A37" s="29"/>
    </row>
  </sheetData>
  <mergeCells count="14">
    <mergeCell ref="C20:G20"/>
    <mergeCell ref="A5:B5"/>
    <mergeCell ref="C5:S5"/>
    <mergeCell ref="C1:E1"/>
    <mergeCell ref="A3:B3"/>
    <mergeCell ref="C3:S3"/>
    <mergeCell ref="A4:B4"/>
    <mergeCell ref="C4:S4"/>
    <mergeCell ref="A6:B6"/>
    <mergeCell ref="C6:S6"/>
    <mergeCell ref="C9:G9"/>
    <mergeCell ref="C10:C11"/>
    <mergeCell ref="F10:G10"/>
    <mergeCell ref="D10:E11"/>
  </mergeCells>
  <hyperlinks>
    <hyperlink ref="A1" location="'ODS 8.'!A1" display="REGRESAR"/>
    <hyperlink ref="C1:D1" location="'Metadato 8.8.2.b'!A1" display="VER METADATO"/>
  </hyperlinks>
  <pageMargins left="0.7" right="0.7" top="0.75" bottom="0.75" header="0.3" footer="0.3"/>
  <drawing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0">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7"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30" x14ac:dyDescent="0.25">
      <c r="A4" s="48"/>
      <c r="B4" s="2082" t="s">
        <v>856</v>
      </c>
      <c r="C4" s="2082"/>
      <c r="D4" s="910" t="s">
        <v>41</v>
      </c>
    </row>
    <row r="5" spans="1:6" ht="45" x14ac:dyDescent="0.25">
      <c r="B5" s="2082" t="s">
        <v>769</v>
      </c>
      <c r="C5" s="2082"/>
      <c r="D5" s="910" t="s">
        <v>231</v>
      </c>
    </row>
    <row r="6" spans="1:6" ht="15" x14ac:dyDescent="0.25">
      <c r="B6" s="2082" t="s">
        <v>770</v>
      </c>
      <c r="C6" s="2082"/>
      <c r="D6" s="911" t="s">
        <v>352</v>
      </c>
    </row>
    <row r="7" spans="1:6" ht="45" x14ac:dyDescent="0.25">
      <c r="B7" s="2083" t="s">
        <v>771</v>
      </c>
      <c r="C7" s="2083"/>
      <c r="D7" s="912" t="s">
        <v>353</v>
      </c>
    </row>
    <row r="8" spans="1:6" ht="15" x14ac:dyDescent="0.25">
      <c r="B8" s="2083" t="s">
        <v>4617</v>
      </c>
      <c r="C8" s="2083"/>
      <c r="D8" s="1285" t="s">
        <v>4724</v>
      </c>
    </row>
    <row r="9" spans="1:6" ht="15" x14ac:dyDescent="0.25">
      <c r="B9" s="913"/>
      <c r="C9" s="913"/>
      <c r="D9" s="913"/>
    </row>
    <row r="10" spans="1:6" ht="15" x14ac:dyDescent="0.25">
      <c r="B10" s="2081" t="s">
        <v>772</v>
      </c>
      <c r="C10" s="2081"/>
      <c r="D10" s="2081"/>
    </row>
    <row r="11" spans="1:6" ht="17.25" customHeight="1" x14ac:dyDescent="0.25">
      <c r="B11" s="2093" t="s">
        <v>773</v>
      </c>
      <c r="C11" s="2094"/>
      <c r="D11" s="910" t="s">
        <v>841</v>
      </c>
    </row>
    <row r="12" spans="1:6" ht="15" customHeight="1" x14ac:dyDescent="0.25">
      <c r="B12" s="2095" t="s">
        <v>775</v>
      </c>
      <c r="C12" s="2095"/>
      <c r="D12" s="914" t="s">
        <v>2643</v>
      </c>
    </row>
    <row r="13" spans="1:6" ht="15" x14ac:dyDescent="0.25">
      <c r="B13" s="2082" t="s">
        <v>776</v>
      </c>
      <c r="C13" s="2082"/>
      <c r="D13" s="915" t="s">
        <v>2644</v>
      </c>
    </row>
    <row r="14" spans="1:6" ht="15" x14ac:dyDescent="0.25">
      <c r="B14" s="2082" t="s">
        <v>777</v>
      </c>
      <c r="C14" s="2096"/>
      <c r="D14" s="915" t="s">
        <v>22</v>
      </c>
    </row>
    <row r="15" spans="1:6" ht="60" x14ac:dyDescent="0.25">
      <c r="B15" s="2082" t="s">
        <v>778</v>
      </c>
      <c r="C15" s="2082"/>
      <c r="D15" s="916" t="s">
        <v>2645</v>
      </c>
    </row>
    <row r="16" spans="1:6" ht="60" x14ac:dyDescent="0.25">
      <c r="B16" s="2082" t="s">
        <v>779</v>
      </c>
      <c r="C16" s="2082"/>
      <c r="D16" s="916" t="s">
        <v>2646</v>
      </c>
    </row>
    <row r="17" spans="2:4" ht="15" x14ac:dyDescent="0.25">
      <c r="B17" s="2082" t="s">
        <v>780</v>
      </c>
      <c r="C17" s="2082"/>
      <c r="D17" s="917" t="s">
        <v>781</v>
      </c>
    </row>
    <row r="18" spans="2:4" ht="30" x14ac:dyDescent="0.25">
      <c r="B18" s="2083" t="s">
        <v>782</v>
      </c>
      <c r="C18" s="2083"/>
      <c r="D18" s="917" t="s">
        <v>3970</v>
      </c>
    </row>
    <row r="19" spans="2:4" ht="30" x14ac:dyDescent="0.25">
      <c r="B19" s="2084" t="s">
        <v>783</v>
      </c>
      <c r="C19" s="2085"/>
      <c r="D19" s="917" t="s">
        <v>2647</v>
      </c>
    </row>
    <row r="20" spans="2:4" ht="15" x14ac:dyDescent="0.25">
      <c r="B20" s="2082" t="s">
        <v>784</v>
      </c>
      <c r="C20" s="2082"/>
      <c r="D20" s="916" t="s">
        <v>824</v>
      </c>
    </row>
    <row r="21" spans="2:4" ht="15" x14ac:dyDescent="0.25">
      <c r="B21" s="2086" t="s">
        <v>786</v>
      </c>
      <c r="C21" s="918" t="s">
        <v>787</v>
      </c>
      <c r="D21" s="917"/>
    </row>
    <row r="22" spans="2:4" ht="15" x14ac:dyDescent="0.25">
      <c r="B22" s="2087"/>
      <c r="C22" s="1390" t="s">
        <v>789</v>
      </c>
      <c r="D22" s="917" t="s">
        <v>2531</v>
      </c>
    </row>
    <row r="23" spans="2:4" ht="15" x14ac:dyDescent="0.25">
      <c r="B23" s="2088" t="s">
        <v>791</v>
      </c>
      <c r="C23" s="2088"/>
      <c r="D23" s="917" t="s">
        <v>827</v>
      </c>
    </row>
    <row r="24" spans="2:4" ht="15" x14ac:dyDescent="0.25">
      <c r="B24" s="2088" t="s">
        <v>793</v>
      </c>
      <c r="C24" s="2088"/>
      <c r="D24" s="920" t="s">
        <v>2638</v>
      </c>
    </row>
    <row r="25" spans="2:4" ht="15" customHeight="1" x14ac:dyDescent="0.25">
      <c r="B25" s="2082" t="s">
        <v>795</v>
      </c>
      <c r="C25" s="2082"/>
      <c r="D25" s="917" t="s">
        <v>23</v>
      </c>
    </row>
    <row r="26" spans="2:4" ht="15" customHeight="1" x14ac:dyDescent="0.25">
      <c r="B26" s="2083" t="s">
        <v>797</v>
      </c>
      <c r="C26" s="2083"/>
      <c r="D26" s="920" t="s">
        <v>2639</v>
      </c>
    </row>
    <row r="27" spans="2:4" ht="30" x14ac:dyDescent="0.25">
      <c r="B27" s="2089" t="s">
        <v>799</v>
      </c>
      <c r="C27" s="2090"/>
      <c r="D27" s="910" t="s">
        <v>3971</v>
      </c>
    </row>
    <row r="28" spans="2:4" ht="15" x14ac:dyDescent="0.25">
      <c r="B28" s="1391" t="s">
        <v>800</v>
      </c>
      <c r="C28" s="1392"/>
      <c r="D28" s="910"/>
    </row>
    <row r="29" spans="2:4" ht="15" x14ac:dyDescent="0.25">
      <c r="B29" s="2091" t="s">
        <v>801</v>
      </c>
      <c r="C29" s="2092"/>
      <c r="D29" s="921" t="s">
        <v>5349</v>
      </c>
    </row>
    <row r="30" spans="2:4" ht="15" x14ac:dyDescent="0.25">
      <c r="B30" s="922"/>
      <c r="C30" s="922"/>
      <c r="D30" s="923"/>
    </row>
    <row r="31" spans="2:4" ht="15" x14ac:dyDescent="0.25">
      <c r="B31" s="2081" t="s">
        <v>802</v>
      </c>
      <c r="C31" s="2081"/>
      <c r="D31" s="2081"/>
    </row>
    <row r="32" spans="2:4" ht="30" x14ac:dyDescent="0.25">
      <c r="B32" s="2079" t="s">
        <v>803</v>
      </c>
      <c r="C32" s="2080"/>
      <c r="D32" s="920" t="s">
        <v>3972</v>
      </c>
    </row>
    <row r="33" spans="2:4" ht="30" x14ac:dyDescent="0.25">
      <c r="B33" s="2079" t="s">
        <v>805</v>
      </c>
      <c r="C33" s="2080"/>
      <c r="D33" s="920" t="s">
        <v>2640</v>
      </c>
    </row>
    <row r="34" spans="2:4" ht="15" x14ac:dyDescent="0.25">
      <c r="B34" s="2079" t="s">
        <v>807</v>
      </c>
      <c r="C34" s="2080"/>
      <c r="D34" s="920" t="s">
        <v>2641</v>
      </c>
    </row>
    <row r="35" spans="2:4" ht="30" x14ac:dyDescent="0.25">
      <c r="B35" s="2079" t="s">
        <v>809</v>
      </c>
      <c r="C35" s="2080"/>
      <c r="D35" s="920" t="s">
        <v>2642</v>
      </c>
    </row>
    <row r="36" spans="2:4" ht="30" x14ac:dyDescent="0.25">
      <c r="B36" s="2079" t="s">
        <v>811</v>
      </c>
      <c r="C36" s="2080"/>
      <c r="D36" s="920" t="s">
        <v>3973</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8.2.b'!A1" display="REGRESAR"/>
    <hyperlink ref="D8" r:id="rId1"/>
  </hyperlinks>
  <pageMargins left="0.7" right="0.7" top="0.75" bottom="0.75" header="0.3" footer="0.3"/>
  <drawing r:id="rId2"/>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1"/>
  <dimension ref="A1:R16"/>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1" width="15.5703125" style="26" customWidth="1"/>
    <col min="2" max="2" width="16.28515625" style="26" customWidth="1"/>
    <col min="3" max="3" width="26.28515625" style="165" customWidth="1"/>
    <col min="4" max="4" width="13.7109375" style="26" customWidth="1"/>
    <col min="5" max="5" width="12" style="26" customWidth="1"/>
    <col min="6" max="6" width="12.7109375" style="26" customWidth="1"/>
    <col min="7" max="8" width="16.42578125" style="26" bestFit="1" customWidth="1"/>
    <col min="9" max="16384" width="11.42578125" style="26"/>
  </cols>
  <sheetData>
    <row r="1" spans="1:18" ht="15" x14ac:dyDescent="0.25">
      <c r="A1" s="25" t="s">
        <v>730</v>
      </c>
      <c r="B1" s="121"/>
      <c r="C1" s="2077" t="s">
        <v>830</v>
      </c>
      <c r="D1" s="2077"/>
    </row>
    <row r="3" spans="1:18" ht="12.75" customHeight="1" x14ac:dyDescent="0.2">
      <c r="A3" s="2499" t="s">
        <v>732</v>
      </c>
      <c r="B3" s="2499"/>
      <c r="C3" s="2483" t="s">
        <v>2507</v>
      </c>
      <c r="D3" s="2483"/>
      <c r="E3" s="2483"/>
      <c r="F3" s="2483"/>
      <c r="G3" s="2483"/>
      <c r="H3" s="2483"/>
      <c r="I3" s="2483"/>
      <c r="J3" s="2483"/>
      <c r="K3" s="2483"/>
      <c r="L3" s="2483"/>
      <c r="M3" s="2483"/>
      <c r="N3" s="2483"/>
      <c r="O3" s="2483"/>
      <c r="P3" s="2483"/>
      <c r="Q3" s="2483"/>
      <c r="R3" s="2483"/>
    </row>
    <row r="4" spans="1:18" ht="15" customHeight="1" x14ac:dyDescent="0.2">
      <c r="A4" s="2499" t="s">
        <v>733</v>
      </c>
      <c r="B4" s="2499"/>
      <c r="C4" s="2481" t="s">
        <v>2648</v>
      </c>
      <c r="D4" s="2491"/>
      <c r="E4" s="2491"/>
      <c r="F4" s="2491"/>
      <c r="G4" s="2491"/>
      <c r="H4" s="2491"/>
      <c r="I4" s="2491"/>
      <c r="J4" s="2491"/>
      <c r="K4" s="2491"/>
      <c r="L4" s="2491"/>
      <c r="M4" s="2491"/>
      <c r="N4" s="2491"/>
      <c r="O4" s="2491"/>
      <c r="P4" s="2491"/>
      <c r="Q4" s="2491"/>
      <c r="R4" s="2485"/>
    </row>
    <row r="5" spans="1:18" ht="15" customHeight="1" x14ac:dyDescent="0.2">
      <c r="A5" s="2499" t="s">
        <v>735</v>
      </c>
      <c r="B5" s="2499"/>
      <c r="C5" s="2481" t="s">
        <v>2649</v>
      </c>
      <c r="D5" s="2491"/>
      <c r="E5" s="2491"/>
      <c r="F5" s="2491"/>
      <c r="G5" s="2491"/>
      <c r="H5" s="2491"/>
      <c r="I5" s="2491"/>
      <c r="J5" s="2491"/>
      <c r="K5" s="2491"/>
      <c r="L5" s="2491"/>
      <c r="M5" s="2491"/>
      <c r="N5" s="2491"/>
      <c r="O5" s="2491"/>
      <c r="P5" s="2491"/>
      <c r="Q5" s="2491"/>
      <c r="R5" s="2485"/>
    </row>
    <row r="6" spans="1:18" ht="12.75" x14ac:dyDescent="0.2">
      <c r="A6" s="2499" t="s">
        <v>815</v>
      </c>
      <c r="B6" s="2499"/>
      <c r="C6" s="2481" t="s">
        <v>5884</v>
      </c>
      <c r="D6" s="2491"/>
      <c r="E6" s="2491"/>
      <c r="F6" s="2491"/>
      <c r="G6" s="2491"/>
      <c r="H6" s="2491"/>
      <c r="I6" s="2491"/>
      <c r="J6" s="2491"/>
      <c r="K6" s="2491"/>
      <c r="L6" s="2491"/>
      <c r="M6" s="2491"/>
      <c r="N6" s="2491"/>
      <c r="O6" s="2491"/>
      <c r="P6" s="2491"/>
      <c r="Q6" s="2491"/>
      <c r="R6" s="2485"/>
    </row>
    <row r="7" spans="1:18" x14ac:dyDescent="0.2">
      <c r="A7" s="29"/>
    </row>
    <row r="8" spans="1:18" x14ac:dyDescent="0.2">
      <c r="A8" s="29"/>
    </row>
    <row r="9" spans="1:18" ht="12.75" x14ac:dyDescent="0.2">
      <c r="C9" s="2537" t="s">
        <v>5884</v>
      </c>
      <c r="D9" s="2537"/>
      <c r="E9" s="2537"/>
      <c r="F9" s="2537"/>
      <c r="G9" s="2537"/>
      <c r="H9" s="2537"/>
    </row>
    <row r="10" spans="1:18" ht="12.75" x14ac:dyDescent="0.2">
      <c r="C10" s="2538" t="s">
        <v>5885</v>
      </c>
      <c r="D10" s="2538"/>
      <c r="E10" s="2538"/>
      <c r="F10" s="2538"/>
      <c r="G10" s="2538"/>
      <c r="H10" s="2538"/>
    </row>
    <row r="11" spans="1:18" ht="12.75" x14ac:dyDescent="0.2">
      <c r="C11" s="1757"/>
      <c r="D11" s="1757">
        <v>2012</v>
      </c>
      <c r="E11" s="1757">
        <v>2013</v>
      </c>
      <c r="F11" s="1757">
        <v>2014</v>
      </c>
      <c r="G11" s="1757">
        <v>2015</v>
      </c>
      <c r="H11" s="1757">
        <v>2016</v>
      </c>
    </row>
    <row r="12" spans="1:18" ht="12.75" x14ac:dyDescent="0.2">
      <c r="C12" s="43" t="s">
        <v>5886</v>
      </c>
      <c r="D12" s="1801">
        <v>1030855.5886949394</v>
      </c>
      <c r="E12" s="1802">
        <v>1165247.2186300897</v>
      </c>
      <c r="F12" s="1801">
        <v>1257218.2156431789</v>
      </c>
      <c r="G12" s="1801">
        <v>1379123.4751707749</v>
      </c>
      <c r="H12" s="1801">
        <v>1554928.7547580427</v>
      </c>
    </row>
    <row r="13" spans="1:18" ht="12.75" x14ac:dyDescent="0.2">
      <c r="C13" s="43" t="s">
        <v>5887</v>
      </c>
      <c r="D13" s="1801">
        <v>23371405.924451765</v>
      </c>
      <c r="E13" s="1802">
        <v>24860943.501263205</v>
      </c>
      <c r="F13" s="1801">
        <v>27226883.441270288</v>
      </c>
      <c r="G13" s="1801">
        <v>29281373.309193879</v>
      </c>
      <c r="H13" s="1801">
        <v>31136210.503820963</v>
      </c>
    </row>
    <row r="14" spans="1:18" ht="12.75" x14ac:dyDescent="0.2">
      <c r="C14" s="43" t="s">
        <v>5888</v>
      </c>
      <c r="D14" s="2025">
        <f>+D12/D13</f>
        <v>4.4107555704059373E-2</v>
      </c>
      <c r="E14" s="2025">
        <f>+E12/E13</f>
        <v>4.6870595179578867E-2</v>
      </c>
      <c r="F14" s="2025">
        <f t="shared" ref="F14:H14" si="0">+F12/F13</f>
        <v>4.6175619708919667E-2</v>
      </c>
      <c r="G14" s="2025">
        <f t="shared" si="0"/>
        <v>4.7099002516311363E-2</v>
      </c>
      <c r="H14" s="2025">
        <f t="shared" si="0"/>
        <v>4.9939563280098763E-2</v>
      </c>
    </row>
    <row r="15" spans="1:18" ht="12.75" x14ac:dyDescent="0.2">
      <c r="C15" s="195" t="s">
        <v>5889</v>
      </c>
      <c r="D15" s="2008"/>
      <c r="E15" s="2026">
        <f>+E12/D12-1</f>
        <v>0.1303690171630052</v>
      </c>
      <c r="F15" s="2026">
        <f t="shared" ref="F15:H15" si="1">+F12/E12-1</f>
        <v>7.8928312844388504E-2</v>
      </c>
      <c r="G15" s="2026">
        <f t="shared" si="1"/>
        <v>9.696428035385285E-2</v>
      </c>
      <c r="H15" s="2026">
        <f t="shared" si="1"/>
        <v>0.12747609822644645</v>
      </c>
    </row>
    <row r="16" spans="1:18" ht="12.75" x14ac:dyDescent="0.2">
      <c r="C16" s="9" t="s">
        <v>5890</v>
      </c>
      <c r="D16" s="4"/>
      <c r="E16" s="4"/>
      <c r="F16" s="4"/>
      <c r="G16" s="4"/>
      <c r="H16" s="4"/>
    </row>
  </sheetData>
  <mergeCells count="11">
    <mergeCell ref="C9:H9"/>
    <mergeCell ref="C10:H10"/>
    <mergeCell ref="A6:B6"/>
    <mergeCell ref="C6:R6"/>
    <mergeCell ref="C1:D1"/>
    <mergeCell ref="A3:B3"/>
    <mergeCell ref="C3:R3"/>
    <mergeCell ref="A4:B4"/>
    <mergeCell ref="C4:R4"/>
    <mergeCell ref="A5:B5"/>
    <mergeCell ref="C5:R5"/>
  </mergeCells>
  <hyperlinks>
    <hyperlink ref="A1" location="'ODS 8.'!A1" display="REGRESAR"/>
    <hyperlink ref="C1:D1" location="'Metadato 8.9.1'!A1" display="VER METADATO"/>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2">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4.5" customHeight="1" x14ac:dyDescent="0.25">
      <c r="A4" s="48"/>
      <c r="B4" s="2082" t="s">
        <v>856</v>
      </c>
      <c r="C4" s="2082"/>
      <c r="D4" s="910" t="s">
        <v>41</v>
      </c>
    </row>
    <row r="5" spans="1:6" ht="30" x14ac:dyDescent="0.25">
      <c r="B5" s="2082" t="s">
        <v>769</v>
      </c>
      <c r="C5" s="2082"/>
      <c r="D5" s="910" t="s">
        <v>234</v>
      </c>
    </row>
    <row r="6" spans="1:6" ht="15" x14ac:dyDescent="0.25">
      <c r="B6" s="2082" t="s">
        <v>770</v>
      </c>
      <c r="C6" s="2082"/>
      <c r="D6" s="911" t="s">
        <v>355</v>
      </c>
    </row>
    <row r="7" spans="1:6" ht="30" x14ac:dyDescent="0.25">
      <c r="B7" s="2083" t="s">
        <v>771</v>
      </c>
      <c r="C7" s="2083"/>
      <c r="D7" s="912" t="s">
        <v>356</v>
      </c>
    </row>
    <row r="8" spans="1:6" ht="15" x14ac:dyDescent="0.25">
      <c r="B8" s="2083" t="s">
        <v>4617</v>
      </c>
      <c r="C8" s="2083"/>
      <c r="D8" s="1285" t="s">
        <v>4725</v>
      </c>
    </row>
    <row r="9" spans="1:6" ht="15" x14ac:dyDescent="0.25">
      <c r="B9" s="913"/>
      <c r="C9" s="913"/>
      <c r="D9" s="913"/>
    </row>
    <row r="10" spans="1:6" ht="23.25" customHeight="1" x14ac:dyDescent="0.25">
      <c r="B10" s="2081" t="s">
        <v>772</v>
      </c>
      <c r="C10" s="2081"/>
      <c r="D10" s="2081"/>
    </row>
    <row r="11" spans="1:6" ht="15" x14ac:dyDescent="0.25">
      <c r="B11" s="2093" t="s">
        <v>773</v>
      </c>
      <c r="C11" s="2094"/>
      <c r="D11" s="910"/>
    </row>
    <row r="12" spans="1:6" ht="15" customHeight="1" x14ac:dyDescent="0.25">
      <c r="B12" s="2095" t="s">
        <v>775</v>
      </c>
      <c r="C12" s="2095"/>
      <c r="D12" s="129" t="s">
        <v>356</v>
      </c>
    </row>
    <row r="13" spans="1:6" ht="15" x14ac:dyDescent="0.25">
      <c r="B13" s="2082" t="s">
        <v>776</v>
      </c>
      <c r="C13" s="2082"/>
      <c r="D13" s="915" t="str">
        <f>+D6</f>
        <v xml:space="preserve">8.9.1 </v>
      </c>
    </row>
    <row r="14" spans="1:6" ht="15" x14ac:dyDescent="0.25">
      <c r="B14" s="2082" t="s">
        <v>777</v>
      </c>
      <c r="C14" s="2096"/>
      <c r="D14" s="915" t="s">
        <v>10</v>
      </c>
    </row>
    <row r="15" spans="1:6" ht="135" x14ac:dyDescent="0.25">
      <c r="B15" s="2082" t="s">
        <v>778</v>
      </c>
      <c r="C15" s="2082"/>
      <c r="D15" s="910" t="s">
        <v>5891</v>
      </c>
    </row>
    <row r="16" spans="1:6" ht="15" x14ac:dyDescent="0.25">
      <c r="B16" s="2082" t="s">
        <v>779</v>
      </c>
      <c r="C16" s="2082"/>
      <c r="D16" s="910" t="s">
        <v>6175</v>
      </c>
    </row>
    <row r="17" spans="2:4" ht="15" x14ac:dyDescent="0.25">
      <c r="B17" s="2082" t="s">
        <v>780</v>
      </c>
      <c r="C17" s="2082"/>
      <c r="D17" s="919" t="s">
        <v>5892</v>
      </c>
    </row>
    <row r="18" spans="2:4" ht="15" x14ac:dyDescent="0.25">
      <c r="B18" s="2083" t="s">
        <v>782</v>
      </c>
      <c r="C18" s="2083"/>
      <c r="D18" s="910" t="s">
        <v>5893</v>
      </c>
    </row>
    <row r="19" spans="2:4" ht="15" customHeight="1" x14ac:dyDescent="0.25">
      <c r="B19" s="2084" t="s">
        <v>783</v>
      </c>
      <c r="C19" s="2085"/>
      <c r="D19" s="919" t="s">
        <v>5894</v>
      </c>
    </row>
    <row r="20" spans="2:4" ht="15" x14ac:dyDescent="0.25">
      <c r="B20" s="2082" t="s">
        <v>784</v>
      </c>
      <c r="C20" s="2082"/>
      <c r="D20" s="910" t="s">
        <v>824</v>
      </c>
    </row>
    <row r="21" spans="2:4" ht="15" x14ac:dyDescent="0.25">
      <c r="B21" s="2086" t="s">
        <v>786</v>
      </c>
      <c r="C21" s="918" t="s">
        <v>787</v>
      </c>
      <c r="D21" s="910" t="s">
        <v>5895</v>
      </c>
    </row>
    <row r="22" spans="2:4" ht="15" x14ac:dyDescent="0.25">
      <c r="B22" s="2087"/>
      <c r="C22" s="1751" t="s">
        <v>789</v>
      </c>
      <c r="D22" s="919" t="s">
        <v>5895</v>
      </c>
    </row>
    <row r="23" spans="2:4" ht="15" x14ac:dyDescent="0.25">
      <c r="B23" s="2088" t="s">
        <v>791</v>
      </c>
      <c r="C23" s="2088"/>
      <c r="D23" s="910" t="s">
        <v>827</v>
      </c>
    </row>
    <row r="24" spans="2:4" ht="15" x14ac:dyDescent="0.25">
      <c r="B24" s="2088" t="s">
        <v>793</v>
      </c>
      <c r="C24" s="2088"/>
      <c r="D24" s="910" t="s">
        <v>1978</v>
      </c>
    </row>
    <row r="25" spans="2:4" ht="15" x14ac:dyDescent="0.25">
      <c r="B25" s="2082" t="s">
        <v>795</v>
      </c>
      <c r="C25" s="2082"/>
      <c r="D25" s="917" t="s">
        <v>5896</v>
      </c>
    </row>
    <row r="26" spans="2:4" ht="30" customHeight="1" x14ac:dyDescent="0.25">
      <c r="B26" s="2083" t="s">
        <v>797</v>
      </c>
      <c r="C26" s="2083"/>
      <c r="D26" s="910" t="s">
        <v>5897</v>
      </c>
    </row>
    <row r="27" spans="2:4" ht="15" x14ac:dyDescent="0.25">
      <c r="B27" s="2089" t="s">
        <v>799</v>
      </c>
      <c r="C27" s="2090"/>
      <c r="D27" s="910" t="s">
        <v>5898</v>
      </c>
    </row>
    <row r="28" spans="2:4" ht="15" x14ac:dyDescent="0.25">
      <c r="B28" s="1752" t="s">
        <v>800</v>
      </c>
      <c r="C28" s="1753"/>
      <c r="D28" s="910"/>
    </row>
    <row r="29" spans="2:4" ht="15" x14ac:dyDescent="0.25">
      <c r="B29" s="2091" t="s">
        <v>801</v>
      </c>
      <c r="C29" s="2092"/>
      <c r="D29" s="910" t="s">
        <v>5899</v>
      </c>
    </row>
    <row r="30" spans="2:4" ht="15" x14ac:dyDescent="0.25">
      <c r="B30" s="922"/>
      <c r="C30" s="922"/>
      <c r="D30" s="923"/>
    </row>
    <row r="31" spans="2:4" ht="23.25" customHeight="1" x14ac:dyDescent="0.25">
      <c r="B31" s="2081" t="s">
        <v>802</v>
      </c>
      <c r="C31" s="2081"/>
      <c r="D31" s="2081"/>
    </row>
    <row r="32" spans="2:4" ht="15" x14ac:dyDescent="0.25">
      <c r="B32" s="2079" t="s">
        <v>803</v>
      </c>
      <c r="C32" s="2080"/>
      <c r="D32" s="919" t="s">
        <v>5900</v>
      </c>
    </row>
    <row r="33" spans="2:4" ht="15" x14ac:dyDescent="0.25">
      <c r="B33" s="2079" t="s">
        <v>805</v>
      </c>
      <c r="C33" s="2080"/>
      <c r="D33" s="919" t="s">
        <v>5901</v>
      </c>
    </row>
    <row r="34" spans="2:4" ht="15" x14ac:dyDescent="0.25">
      <c r="B34" s="2079" t="s">
        <v>807</v>
      </c>
      <c r="C34" s="2080"/>
      <c r="D34" s="130" t="s">
        <v>1978</v>
      </c>
    </row>
    <row r="35" spans="2:4" ht="15" x14ac:dyDescent="0.25">
      <c r="B35" s="2079" t="s">
        <v>809</v>
      </c>
      <c r="C35" s="2080"/>
      <c r="D35" s="131" t="s">
        <v>5902</v>
      </c>
    </row>
    <row r="36" spans="2:4" ht="15" x14ac:dyDescent="0.25">
      <c r="B36" s="2079" t="s">
        <v>811</v>
      </c>
      <c r="C36" s="2080"/>
      <c r="D36" s="218" t="s">
        <v>5903</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9.1'!A1" display="REGRESAR"/>
    <hyperlink ref="D8" r:id="rId1"/>
    <hyperlink ref="D36" r:id="rId2"/>
    <hyperlink ref="D29" r:id="rId3"/>
  </hyperlinks>
  <pageMargins left="0.7" right="0.7" top="0.75" bottom="0.75" header="0.3" footer="0.3"/>
  <pageSetup paperSize="0" orientation="portrait" horizontalDpi="0" verticalDpi="0" copies="0"/>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3"/>
  <dimension ref="A1:S72"/>
  <sheetViews>
    <sheetView showGridLines="0" zoomScaleNormal="100" workbookViewId="0">
      <pane ySplit="1" topLeftCell="A2" activePane="bottomLeft" state="frozen"/>
      <selection activeCell="H10" sqref="H10:I10"/>
      <selection pane="bottomLeft"/>
    </sheetView>
  </sheetViews>
  <sheetFormatPr baseColWidth="10" defaultColWidth="11.42578125" defaultRowHeight="11.25" x14ac:dyDescent="0.2"/>
  <cols>
    <col min="1" max="1" width="15.85546875" style="26" customWidth="1"/>
    <col min="2" max="2" width="15.85546875" style="165" customWidth="1"/>
    <col min="3" max="3" width="10.42578125" style="26" customWidth="1"/>
    <col min="4" max="4" width="7.5703125" style="26" customWidth="1"/>
    <col min="5" max="5" width="3.140625" style="903" customWidth="1"/>
    <col min="6" max="7" width="10.42578125" style="26" customWidth="1"/>
    <col min="8" max="8" width="8.42578125" style="26" customWidth="1"/>
    <col min="9" max="9" width="2.42578125" style="26" customWidth="1"/>
    <col min="10" max="16384" width="11.42578125" style="26"/>
  </cols>
  <sheetData>
    <row r="1" spans="1:19" ht="15" x14ac:dyDescent="0.25">
      <c r="A1" s="25" t="s">
        <v>730</v>
      </c>
      <c r="B1" s="236"/>
      <c r="C1" s="2077" t="s">
        <v>830</v>
      </c>
      <c r="D1" s="2077"/>
      <c r="E1" s="1145"/>
    </row>
    <row r="3" spans="1:19" ht="12.75" x14ac:dyDescent="0.2">
      <c r="A3" s="2499" t="s">
        <v>732</v>
      </c>
      <c r="B3" s="2499"/>
      <c r="C3" s="2499" t="s">
        <v>2507</v>
      </c>
      <c r="D3" s="2499"/>
      <c r="E3" s="2499"/>
      <c r="F3" s="2499"/>
      <c r="G3" s="2499"/>
      <c r="H3" s="2499"/>
      <c r="I3" s="2499"/>
      <c r="J3" s="2499"/>
      <c r="K3" s="2499"/>
      <c r="L3" s="2499"/>
      <c r="M3" s="2499"/>
      <c r="N3" s="2499"/>
      <c r="O3" s="2499"/>
      <c r="P3" s="2499"/>
      <c r="Q3" s="2499"/>
      <c r="R3" s="2499"/>
      <c r="S3" s="2499"/>
    </row>
    <row r="4" spans="1:19" ht="12.75" x14ac:dyDescent="0.2">
      <c r="A4" s="2499" t="s">
        <v>733</v>
      </c>
      <c r="B4" s="2499"/>
      <c r="C4" s="2499" t="s">
        <v>2648</v>
      </c>
      <c r="D4" s="2499"/>
      <c r="E4" s="2499"/>
      <c r="F4" s="2499"/>
      <c r="G4" s="2499"/>
      <c r="H4" s="2499"/>
      <c r="I4" s="2499"/>
      <c r="J4" s="2499"/>
      <c r="K4" s="2499"/>
      <c r="L4" s="2499"/>
      <c r="M4" s="2499"/>
      <c r="N4" s="2499"/>
      <c r="O4" s="2499"/>
      <c r="P4" s="2499"/>
      <c r="Q4" s="2499"/>
      <c r="R4" s="2499"/>
      <c r="S4" s="2499"/>
    </row>
    <row r="5" spans="1:19" ht="12.75" x14ac:dyDescent="0.2">
      <c r="A5" s="2499" t="s">
        <v>735</v>
      </c>
      <c r="B5" s="2499"/>
      <c r="C5" s="2499" t="s">
        <v>2650</v>
      </c>
      <c r="D5" s="2499"/>
      <c r="E5" s="2499"/>
      <c r="F5" s="2499"/>
      <c r="G5" s="2499"/>
      <c r="H5" s="2499"/>
      <c r="I5" s="2499"/>
      <c r="J5" s="2499"/>
      <c r="K5" s="2499"/>
      <c r="L5" s="2499"/>
      <c r="M5" s="2499"/>
      <c r="N5" s="2499"/>
      <c r="O5" s="2499"/>
      <c r="P5" s="2499"/>
      <c r="Q5" s="2499"/>
      <c r="R5" s="2499"/>
      <c r="S5" s="2499"/>
    </row>
    <row r="6" spans="1:19" ht="12.75" x14ac:dyDescent="0.2">
      <c r="A6" s="2499" t="s">
        <v>815</v>
      </c>
      <c r="B6" s="2499"/>
      <c r="C6" s="2499" t="s">
        <v>2651</v>
      </c>
      <c r="D6" s="2499"/>
      <c r="E6" s="2499"/>
      <c r="F6" s="2499"/>
      <c r="G6" s="2499"/>
      <c r="H6" s="2499"/>
      <c r="I6" s="2499"/>
      <c r="J6" s="2499"/>
      <c r="K6" s="2499"/>
      <c r="L6" s="2499"/>
      <c r="M6" s="2499"/>
      <c r="N6" s="2499"/>
      <c r="O6" s="2499"/>
      <c r="P6" s="2499"/>
      <c r="Q6" s="2499"/>
      <c r="R6" s="2499"/>
      <c r="S6" s="2499"/>
    </row>
    <row r="9" spans="1:19" ht="30.75" customHeight="1" x14ac:dyDescent="0.2">
      <c r="C9" s="2549" t="s">
        <v>4455</v>
      </c>
      <c r="D9" s="2549"/>
      <c r="E9" s="2549"/>
      <c r="F9" s="2549"/>
      <c r="G9" s="2549"/>
    </row>
    <row r="10" spans="1:19" ht="12.75" x14ac:dyDescent="0.2">
      <c r="C10" s="2550" t="s">
        <v>5978</v>
      </c>
      <c r="D10" s="2550"/>
      <c r="E10" s="2550"/>
      <c r="F10" s="2550"/>
      <c r="G10" s="2550"/>
    </row>
    <row r="11" spans="1:19" ht="12.75" x14ac:dyDescent="0.2">
      <c r="C11" s="2552" t="s">
        <v>867</v>
      </c>
      <c r="D11" s="2554" t="s">
        <v>740</v>
      </c>
      <c r="E11" s="2554"/>
      <c r="F11" s="2551" t="s">
        <v>741</v>
      </c>
      <c r="G11" s="2551"/>
    </row>
    <row r="12" spans="1:19" ht="12.75" x14ac:dyDescent="0.2">
      <c r="C12" s="2553"/>
      <c r="D12" s="2553"/>
      <c r="E12" s="2553"/>
      <c r="F12" s="1079" t="s">
        <v>746</v>
      </c>
      <c r="G12" s="1079" t="s">
        <v>747</v>
      </c>
    </row>
    <row r="13" spans="1:19" ht="12.75" x14ac:dyDescent="0.2">
      <c r="C13" s="528">
        <v>2010</v>
      </c>
      <c r="D13" s="625">
        <v>6.7005808244075773</v>
      </c>
      <c r="F13" s="1202">
        <v>5.49161053430187</v>
      </c>
      <c r="G13" s="1202">
        <v>8.7875845321840966</v>
      </c>
    </row>
    <row r="14" spans="1:19" ht="12.75" x14ac:dyDescent="0.2">
      <c r="C14" s="528">
        <v>2011</v>
      </c>
      <c r="D14" s="625">
        <v>6.5603092114697796</v>
      </c>
      <c r="F14" s="1202">
        <v>5.1589906054942753</v>
      </c>
      <c r="G14" s="1202">
        <v>9.0368993495019883</v>
      </c>
    </row>
    <row r="15" spans="1:19" ht="12.75" x14ac:dyDescent="0.2">
      <c r="C15" s="528">
        <v>2012</v>
      </c>
      <c r="D15" s="625">
        <v>6.5584319023639592</v>
      </c>
      <c r="F15" s="1202">
        <v>5.7070685360394267</v>
      </c>
      <c r="G15" s="1202">
        <v>7.9299720108595757</v>
      </c>
    </row>
    <row r="16" spans="1:19" ht="12.75" x14ac:dyDescent="0.2">
      <c r="C16" s="528">
        <v>2013</v>
      </c>
      <c r="D16" s="625">
        <v>7.5063393759462791</v>
      </c>
      <c r="F16" s="1202">
        <v>6.2363670862769975</v>
      </c>
      <c r="G16" s="1202">
        <v>9.5255763948945003</v>
      </c>
    </row>
    <row r="17" spans="2:9" ht="12.75" x14ac:dyDescent="0.2">
      <c r="C17" s="528">
        <v>2014</v>
      </c>
      <c r="D17" s="625">
        <v>7.2276134703186941</v>
      </c>
      <c r="F17" s="1202">
        <v>5.3976371930223515</v>
      </c>
      <c r="G17" s="1202">
        <v>10.211595932398634</v>
      </c>
    </row>
    <row r="18" spans="2:9" ht="12.75" x14ac:dyDescent="0.2">
      <c r="C18" s="528">
        <v>2015</v>
      </c>
      <c r="D18" s="625">
        <v>7.6106248889625556</v>
      </c>
      <c r="F18" s="1202">
        <v>5.9316639035229297</v>
      </c>
      <c r="G18" s="1202">
        <v>10.354491646686364</v>
      </c>
    </row>
    <row r="19" spans="2:9" ht="12.75" x14ac:dyDescent="0.2">
      <c r="C19" s="528">
        <v>2016</v>
      </c>
      <c r="D19" s="625">
        <v>7.6375383612483096</v>
      </c>
      <c r="F19" s="1202">
        <v>6.1877945623160855</v>
      </c>
      <c r="G19" s="1202">
        <v>10.139517255272871</v>
      </c>
    </row>
    <row r="20" spans="2:9" ht="12.75" x14ac:dyDescent="0.2">
      <c r="C20" s="528">
        <v>2017</v>
      </c>
      <c r="D20" s="625">
        <v>7.5708593851977355</v>
      </c>
      <c r="F20" s="1202">
        <v>5.6904219329574932</v>
      </c>
      <c r="G20" s="1202">
        <v>10.822039138132256</v>
      </c>
    </row>
    <row r="21" spans="2:9" s="903" customFormat="1" ht="12.75" x14ac:dyDescent="0.2">
      <c r="B21" s="165"/>
      <c r="C21" s="528">
        <v>2018</v>
      </c>
      <c r="D21" s="625">
        <v>7.6037556933519603</v>
      </c>
      <c r="F21" s="1202">
        <v>5.5053595100844221</v>
      </c>
      <c r="G21" s="1202">
        <v>11.13967959541192</v>
      </c>
    </row>
    <row r="22" spans="2:9" ht="71.25" customHeight="1" x14ac:dyDescent="0.2">
      <c r="C22" s="2547" t="s">
        <v>4454</v>
      </c>
      <c r="D22" s="2547"/>
      <c r="E22" s="2547"/>
      <c r="F22" s="2547"/>
      <c r="G22" s="2547"/>
    </row>
    <row r="23" spans="2:9" ht="64.5" customHeight="1" x14ac:dyDescent="0.2">
      <c r="C23" s="2540" t="s">
        <v>4453</v>
      </c>
      <c r="D23" s="2540"/>
      <c r="E23" s="2540"/>
      <c r="F23" s="2540"/>
      <c r="G23" s="2540"/>
    </row>
    <row r="24" spans="2:9" ht="32.25" customHeight="1" x14ac:dyDescent="0.2">
      <c r="C24" s="2548" t="s">
        <v>5979</v>
      </c>
      <c r="D24" s="2548"/>
      <c r="E24" s="2548"/>
      <c r="F24" s="2548"/>
      <c r="G24" s="2548"/>
    </row>
    <row r="28" spans="2:9" ht="27.75" customHeight="1" x14ac:dyDescent="0.2">
      <c r="C28" s="2543" t="s">
        <v>4455</v>
      </c>
      <c r="D28" s="2543"/>
      <c r="E28" s="2543"/>
      <c r="F28" s="2543"/>
      <c r="G28" s="2543"/>
      <c r="H28" s="2543"/>
      <c r="I28" s="2543"/>
    </row>
    <row r="29" spans="2:9" ht="15" customHeight="1" x14ac:dyDescent="0.2">
      <c r="C29" s="2542" t="s">
        <v>5980</v>
      </c>
      <c r="D29" s="2542"/>
      <c r="E29" s="2542"/>
      <c r="F29" s="2542"/>
      <c r="G29" s="2542"/>
      <c r="H29" s="2542"/>
      <c r="I29" s="2542"/>
    </row>
    <row r="30" spans="2:9" ht="15.75" customHeight="1" x14ac:dyDescent="0.2">
      <c r="C30" s="2544" t="s">
        <v>5981</v>
      </c>
      <c r="D30" s="2544"/>
      <c r="E30" s="1829"/>
      <c r="F30" s="2544" t="s">
        <v>740</v>
      </c>
      <c r="G30" s="2546" t="s">
        <v>741</v>
      </c>
      <c r="H30" s="2546"/>
      <c r="I30" s="2546"/>
    </row>
    <row r="31" spans="2:9" ht="17.25" customHeight="1" x14ac:dyDescent="0.2">
      <c r="C31" s="2545"/>
      <c r="D31" s="2545"/>
      <c r="E31" s="1830"/>
      <c r="F31" s="2545"/>
      <c r="G31" s="1204" t="s">
        <v>2539</v>
      </c>
      <c r="H31" s="2546" t="s">
        <v>2588</v>
      </c>
      <c r="I31" s="2546"/>
    </row>
    <row r="32" spans="2:9" ht="12.75" x14ac:dyDescent="0.2">
      <c r="C32" s="1826" t="s">
        <v>4456</v>
      </c>
      <c r="D32" s="1826" t="s">
        <v>4457</v>
      </c>
      <c r="E32" s="1826"/>
      <c r="F32" s="1065">
        <v>6.9137407428273194</v>
      </c>
      <c r="G32" s="230">
        <v>5.5602007740788419</v>
      </c>
      <c r="H32" s="253">
        <v>9.2557416681056814</v>
      </c>
      <c r="I32" s="903"/>
    </row>
    <row r="33" spans="3:9" ht="12.75" x14ac:dyDescent="0.2">
      <c r="C33" s="1826" t="s">
        <v>4458</v>
      </c>
      <c r="D33" s="1826" t="s">
        <v>4459</v>
      </c>
      <c r="E33" s="1826"/>
      <c r="F33" s="1065">
        <v>6.4879543047151103</v>
      </c>
      <c r="G33" s="230">
        <v>5.4230754727258255</v>
      </c>
      <c r="H33" s="253">
        <v>8.3219678765285625</v>
      </c>
      <c r="I33" s="903"/>
    </row>
    <row r="34" spans="3:9" ht="12.75" x14ac:dyDescent="0.2">
      <c r="C34" s="1205" t="s">
        <v>4460</v>
      </c>
      <c r="D34" s="1205" t="s">
        <v>4461</v>
      </c>
      <c r="E34" s="1205"/>
      <c r="F34" s="1206">
        <v>6.2011387094626089</v>
      </c>
      <c r="G34" s="1206">
        <v>4.6985525302855802</v>
      </c>
      <c r="H34" s="1207">
        <v>8.898906523165607</v>
      </c>
      <c r="I34" s="1208"/>
    </row>
    <row r="35" spans="3:9" ht="12.75" x14ac:dyDescent="0.2">
      <c r="C35" s="1205" t="s">
        <v>4462</v>
      </c>
      <c r="D35" s="1205" t="s">
        <v>4463</v>
      </c>
      <c r="E35" s="1205"/>
      <c r="F35" s="1206">
        <v>6.2824674129013571</v>
      </c>
      <c r="G35" s="1206">
        <v>4.8609154273199335</v>
      </c>
      <c r="H35" s="1207">
        <v>8.962915007291441</v>
      </c>
      <c r="I35" s="1208"/>
    </row>
    <row r="36" spans="3:9" ht="12.75" x14ac:dyDescent="0.2">
      <c r="C36" s="1205" t="s">
        <v>4464</v>
      </c>
      <c r="D36" s="1205" t="s">
        <v>4465</v>
      </c>
      <c r="E36" s="1205"/>
      <c r="F36" s="1206">
        <v>6.8561335727531798</v>
      </c>
      <c r="G36" s="1206">
        <v>5.2307272862890812</v>
      </c>
      <c r="H36" s="1207">
        <v>9.6845371744854809</v>
      </c>
      <c r="I36" s="1208"/>
    </row>
    <row r="37" spans="3:9" ht="12.75" x14ac:dyDescent="0.2">
      <c r="C37" s="1205" t="s">
        <v>4466</v>
      </c>
      <c r="D37" s="1205" t="s">
        <v>4459</v>
      </c>
      <c r="E37" s="1205"/>
      <c r="F37" s="1206">
        <v>6.8701518005493956</v>
      </c>
      <c r="G37" s="1206">
        <v>5.8204575558098641</v>
      </c>
      <c r="H37" s="1207">
        <v>8.6199297291359898</v>
      </c>
      <c r="I37" s="1208"/>
    </row>
    <row r="38" spans="3:9" ht="12.75" x14ac:dyDescent="0.2">
      <c r="C38" s="1826" t="s">
        <v>4467</v>
      </c>
      <c r="D38" s="1826" t="s">
        <v>4461</v>
      </c>
      <c r="E38" s="1826"/>
      <c r="F38" s="1065">
        <v>6.824494797558021</v>
      </c>
      <c r="G38" s="230">
        <v>5.7743809819956073</v>
      </c>
      <c r="H38" s="253">
        <v>8.5086883298301501</v>
      </c>
      <c r="I38" s="903"/>
    </row>
    <row r="39" spans="3:9" ht="12.75" x14ac:dyDescent="0.2">
      <c r="C39" s="1826" t="s">
        <v>4468</v>
      </c>
      <c r="D39" s="1826" t="s">
        <v>4463</v>
      </c>
      <c r="E39" s="1826"/>
      <c r="F39" s="1065">
        <v>6.5108694823947157</v>
      </c>
      <c r="G39" s="230">
        <v>5.8252697323626457</v>
      </c>
      <c r="H39" s="253">
        <v>7.632933449231416</v>
      </c>
      <c r="I39" s="903"/>
    </row>
    <row r="40" spans="3:9" ht="12.75" x14ac:dyDescent="0.2">
      <c r="C40" s="1826" t="s">
        <v>4469</v>
      </c>
      <c r="D40" s="1826" t="s">
        <v>4465</v>
      </c>
      <c r="E40" s="1826"/>
      <c r="F40" s="1065">
        <v>6.3159585712112358</v>
      </c>
      <c r="G40" s="230">
        <v>5.2616345863146226</v>
      </c>
      <c r="H40" s="253">
        <v>8.0415755645253864</v>
      </c>
      <c r="I40" s="903"/>
    </row>
    <row r="41" spans="3:9" ht="12.75" x14ac:dyDescent="0.2">
      <c r="C41" s="1826" t="s">
        <v>4470</v>
      </c>
      <c r="D41" s="1826" t="s">
        <v>4459</v>
      </c>
      <c r="E41" s="1826"/>
      <c r="F41" s="1065">
        <v>6.5822504244882323</v>
      </c>
      <c r="G41" s="230">
        <v>5.9742699893736013</v>
      </c>
      <c r="H41" s="253">
        <v>7.5357656186408812</v>
      </c>
      <c r="I41" s="903"/>
    </row>
    <row r="42" spans="3:9" ht="12.75" x14ac:dyDescent="0.2">
      <c r="C42" s="1205" t="s">
        <v>4471</v>
      </c>
      <c r="D42" s="1205" t="s">
        <v>4461</v>
      </c>
      <c r="E42" s="1205"/>
      <c r="F42" s="1206">
        <v>7.6271088032675554</v>
      </c>
      <c r="G42" s="1206">
        <v>6.9576199900835665</v>
      </c>
      <c r="H42" s="1207">
        <v>8.6920978075189463</v>
      </c>
      <c r="I42" s="1208"/>
    </row>
    <row r="43" spans="3:9" ht="12.75" x14ac:dyDescent="0.2">
      <c r="C43" s="1205" t="s">
        <v>4472</v>
      </c>
      <c r="D43" s="1205" t="s">
        <v>4463</v>
      </c>
      <c r="E43" s="1205"/>
      <c r="F43" s="1206">
        <v>7.1586159166104446</v>
      </c>
      <c r="G43" s="1206">
        <v>5.9755397987154408</v>
      </c>
      <c r="H43" s="1207">
        <v>9.0795675438413141</v>
      </c>
      <c r="I43" s="1208"/>
    </row>
    <row r="44" spans="3:9" ht="12.75" x14ac:dyDescent="0.2">
      <c r="C44" s="1205" t="s">
        <v>4473</v>
      </c>
      <c r="D44" s="1205" t="s">
        <v>4457</v>
      </c>
      <c r="E44" s="1205"/>
      <c r="F44" s="1206">
        <v>7.6640394565059724</v>
      </c>
      <c r="G44" s="1206">
        <v>5.9269737704787753</v>
      </c>
      <c r="H44" s="1207">
        <v>10.508535012616749</v>
      </c>
      <c r="I44" s="1208"/>
    </row>
    <row r="45" spans="3:9" ht="12.75" x14ac:dyDescent="0.2">
      <c r="C45" s="1205" t="s">
        <v>4474</v>
      </c>
      <c r="D45" s="1205" t="s">
        <v>4459</v>
      </c>
      <c r="E45" s="1205"/>
      <c r="F45" s="1206">
        <v>7.5731630115089823</v>
      </c>
      <c r="G45" s="1206">
        <v>6.1062402152505735</v>
      </c>
      <c r="H45" s="1207">
        <v>9.7944220037684282</v>
      </c>
      <c r="I45" s="1208"/>
    </row>
    <row r="46" spans="3:9" ht="12.75" x14ac:dyDescent="0.2">
      <c r="C46" s="1826" t="s">
        <v>4475</v>
      </c>
      <c r="D46" s="1826" t="s">
        <v>4461</v>
      </c>
      <c r="E46" s="1826"/>
      <c r="F46" s="1065">
        <v>6.9119234626069348</v>
      </c>
      <c r="G46" s="230">
        <v>4.9547060394017102</v>
      </c>
      <c r="H46" s="253">
        <v>10.081081964164085</v>
      </c>
      <c r="I46" s="903"/>
    </row>
    <row r="47" spans="3:9" ht="12.75" x14ac:dyDescent="0.2">
      <c r="C47" s="1826" t="s">
        <v>4476</v>
      </c>
      <c r="D47" s="1826" t="s">
        <v>4463</v>
      </c>
      <c r="E47" s="1826"/>
      <c r="F47" s="1065">
        <v>7.4816004406226337</v>
      </c>
      <c r="G47" s="230">
        <v>5.9811909175234916</v>
      </c>
      <c r="H47" s="253">
        <v>9.9526580874797883</v>
      </c>
      <c r="I47" s="903"/>
    </row>
    <row r="48" spans="3:9" ht="12.75" x14ac:dyDescent="0.2">
      <c r="C48" s="1826" t="s">
        <v>4477</v>
      </c>
      <c r="D48" s="1826" t="s">
        <v>4465</v>
      </c>
      <c r="E48" s="1826"/>
      <c r="F48" s="1065">
        <v>7.2038884674758119</v>
      </c>
      <c r="G48" s="230">
        <v>5.2630920352874933</v>
      </c>
      <c r="H48" s="253">
        <v>10.356458208676496</v>
      </c>
      <c r="I48" s="903"/>
    </row>
    <row r="49" spans="2:9" ht="12.75" x14ac:dyDescent="0.2">
      <c r="C49" s="1826" t="s">
        <v>4478</v>
      </c>
      <c r="D49" s="1826" t="s">
        <v>4459</v>
      </c>
      <c r="E49" s="1826"/>
      <c r="F49" s="1065">
        <v>7.3183142357739372</v>
      </c>
      <c r="G49" s="230">
        <v>5.3969556437879307</v>
      </c>
      <c r="H49" s="253">
        <v>10.454655254167534</v>
      </c>
      <c r="I49" s="903"/>
    </row>
    <row r="50" spans="2:9" ht="12.75" x14ac:dyDescent="0.2">
      <c r="C50" s="1205" t="s">
        <v>4479</v>
      </c>
      <c r="D50" s="1205" t="s">
        <v>4461</v>
      </c>
      <c r="E50" s="1205"/>
      <c r="F50" s="1206">
        <v>7.4052460793834651</v>
      </c>
      <c r="G50" s="1206">
        <v>5.7502239097801269</v>
      </c>
      <c r="H50" s="1207">
        <v>10.086735475959326</v>
      </c>
      <c r="I50" s="1208"/>
    </row>
    <row r="51" spans="2:9" ht="12.75" x14ac:dyDescent="0.2">
      <c r="C51" s="1205" t="s">
        <v>4480</v>
      </c>
      <c r="D51" s="1205" t="s">
        <v>4463</v>
      </c>
      <c r="E51" s="1205"/>
      <c r="F51" s="1206">
        <v>7.4592200781560276</v>
      </c>
      <c r="G51" s="1206">
        <v>5.4772479051046918</v>
      </c>
      <c r="H51" s="1207">
        <v>10.619038978277459</v>
      </c>
      <c r="I51" s="1208"/>
    </row>
    <row r="52" spans="2:9" ht="12.75" x14ac:dyDescent="0.2">
      <c r="C52" s="1205" t="s">
        <v>4481</v>
      </c>
      <c r="D52" s="1205" t="s">
        <v>4465</v>
      </c>
      <c r="E52" s="1205"/>
      <c r="F52" s="1206">
        <v>7.3797075008349022</v>
      </c>
      <c r="G52" s="1206">
        <v>5.8939520076256988</v>
      </c>
      <c r="H52" s="1207">
        <v>9.8286604761256839</v>
      </c>
      <c r="I52" s="1208"/>
    </row>
    <row r="53" spans="2:9" ht="12.75" x14ac:dyDescent="0.2">
      <c r="C53" s="1205" t="s">
        <v>4482</v>
      </c>
      <c r="D53" s="1205" t="s">
        <v>4459</v>
      </c>
      <c r="E53" s="1205"/>
      <c r="F53" s="1206">
        <v>8.2092489437824963</v>
      </c>
      <c r="G53" s="1206">
        <v>6.6099356894955319</v>
      </c>
      <c r="H53" s="1207">
        <v>10.891039435987485</v>
      </c>
      <c r="I53" s="1208"/>
    </row>
    <row r="54" spans="2:9" ht="12.75" x14ac:dyDescent="0.2">
      <c r="C54" s="1826" t="s">
        <v>4483</v>
      </c>
      <c r="D54" s="1826" t="s">
        <v>4461</v>
      </c>
      <c r="E54" s="1826"/>
      <c r="F54" s="1065">
        <v>7.99075243596634</v>
      </c>
      <c r="G54" s="230">
        <v>6.2160259544586527</v>
      </c>
      <c r="H54" s="253">
        <v>11.014609167126864</v>
      </c>
      <c r="I54" s="903"/>
    </row>
    <row r="55" spans="2:9" ht="12.75" x14ac:dyDescent="0.2">
      <c r="C55" s="1826" t="s">
        <v>4484</v>
      </c>
      <c r="D55" s="1826" t="s">
        <v>4463</v>
      </c>
      <c r="E55" s="1826"/>
      <c r="F55" s="1065">
        <v>7.3889017350503083</v>
      </c>
      <c r="G55" s="230">
        <v>5.831087086327992</v>
      </c>
      <c r="H55" s="253">
        <v>10.057670286963463</v>
      </c>
      <c r="I55" s="903"/>
    </row>
    <row r="56" spans="2:9" ht="12.75" x14ac:dyDescent="0.2">
      <c r="C56" s="1826" t="s">
        <v>4485</v>
      </c>
      <c r="D56" s="1826" t="s">
        <v>4465</v>
      </c>
      <c r="E56" s="1826"/>
      <c r="F56" s="1065">
        <v>7.3286825195930492</v>
      </c>
      <c r="G56" s="230">
        <v>6.2952492587740467</v>
      </c>
      <c r="H56" s="253">
        <v>9.1068743360878504</v>
      </c>
      <c r="I56" s="903"/>
    </row>
    <row r="57" spans="2:9" ht="12.75" x14ac:dyDescent="0.2">
      <c r="C57" s="1826" t="s">
        <v>4486</v>
      </c>
      <c r="D57" s="1826" t="s">
        <v>4459</v>
      </c>
      <c r="E57" s="1826"/>
      <c r="F57" s="1065">
        <v>7.8271620255446681</v>
      </c>
      <c r="G57" s="230">
        <v>6.3934082688201759</v>
      </c>
      <c r="H57" s="253">
        <v>10.35732565836194</v>
      </c>
      <c r="I57" s="903"/>
    </row>
    <row r="58" spans="2:9" ht="12.75" x14ac:dyDescent="0.2">
      <c r="C58" s="1205" t="s">
        <v>4487</v>
      </c>
      <c r="D58" s="1205" t="s">
        <v>4461</v>
      </c>
      <c r="E58" s="1205"/>
      <c r="F58" s="1206">
        <v>7.8113528184060517</v>
      </c>
      <c r="G58" s="1206">
        <v>6.3359156469789237</v>
      </c>
      <c r="H58" s="1207">
        <v>10.348941876456784</v>
      </c>
      <c r="I58" s="1208"/>
    </row>
    <row r="59" spans="2:9" ht="12.75" x14ac:dyDescent="0.2">
      <c r="C59" s="1205" t="s">
        <v>4488</v>
      </c>
      <c r="D59" s="1205" t="s">
        <v>4463</v>
      </c>
      <c r="E59" s="1205"/>
      <c r="F59" s="1206">
        <v>7.6934283406415878</v>
      </c>
      <c r="G59" s="1206">
        <v>5.6140068455084489</v>
      </c>
      <c r="H59" s="1207">
        <v>11.192065365293711</v>
      </c>
      <c r="I59" s="1208"/>
    </row>
    <row r="60" spans="2:9" ht="12.75" x14ac:dyDescent="0.2">
      <c r="C60" s="1205" t="s">
        <v>4489</v>
      </c>
      <c r="D60" s="1205" t="s">
        <v>4465</v>
      </c>
      <c r="E60" s="1205"/>
      <c r="F60" s="1206">
        <v>7.5887872152210791</v>
      </c>
      <c r="G60" s="1206">
        <v>5.4210494082341949</v>
      </c>
      <c r="H60" s="1207">
        <v>11.302642796248934</v>
      </c>
      <c r="I60" s="1208"/>
    </row>
    <row r="61" spans="2:9" ht="12.75" x14ac:dyDescent="0.2">
      <c r="C61" s="1205" t="s">
        <v>4490</v>
      </c>
      <c r="D61" s="1205" t="s">
        <v>4459</v>
      </c>
      <c r="E61" s="1205"/>
      <c r="F61" s="1206">
        <v>7.176194103144856</v>
      </c>
      <c r="G61" s="1206">
        <v>5.3871139020938079</v>
      </c>
      <c r="H61" s="1207">
        <v>10.407403970269382</v>
      </c>
      <c r="I61" s="1208"/>
    </row>
    <row r="62" spans="2:9" ht="12.75" x14ac:dyDescent="0.2">
      <c r="C62" s="1826" t="s">
        <v>4491</v>
      </c>
      <c r="D62" s="1826" t="s">
        <v>4461</v>
      </c>
      <c r="E62" s="1826"/>
      <c r="F62" s="1065">
        <v>7.362856790829202</v>
      </c>
      <c r="G62" s="230">
        <v>5.4170855674709566</v>
      </c>
      <c r="H62" s="253">
        <v>10.867873167855141</v>
      </c>
      <c r="I62" s="903"/>
    </row>
    <row r="63" spans="2:9" ht="12.75" x14ac:dyDescent="0.2">
      <c r="C63" s="1826" t="s">
        <v>4492</v>
      </c>
      <c r="D63" s="1826" t="s">
        <v>4463</v>
      </c>
      <c r="E63" s="1826"/>
      <c r="F63" s="1065">
        <v>7.7864443000024073</v>
      </c>
      <c r="G63" s="230">
        <v>5.3763969359474517</v>
      </c>
      <c r="H63" s="253">
        <v>11.909160042867505</v>
      </c>
      <c r="I63" s="84"/>
    </row>
    <row r="64" spans="2:9" s="903" customFormat="1" ht="12.75" x14ac:dyDescent="0.2">
      <c r="B64" s="165"/>
      <c r="C64" s="1826" t="s">
        <v>4854</v>
      </c>
      <c r="D64" s="1826" t="s">
        <v>4465</v>
      </c>
      <c r="E64" s="1826"/>
      <c r="F64" s="1065">
        <v>7.8486441486525669</v>
      </c>
      <c r="G64" s="230">
        <v>5.6889466691343653</v>
      </c>
      <c r="H64" s="253">
        <v>11.397141536232672</v>
      </c>
      <c r="I64" s="84"/>
    </row>
    <row r="65" spans="2:9" s="903" customFormat="1" ht="12.75" x14ac:dyDescent="0.2">
      <c r="B65" s="165"/>
      <c r="C65" s="1826" t="s">
        <v>4855</v>
      </c>
      <c r="D65" s="1826" t="s">
        <v>4459</v>
      </c>
      <c r="E65" s="1826"/>
      <c r="F65" s="1065">
        <v>7.4027292925812924</v>
      </c>
      <c r="G65" s="230">
        <v>5.5395469184769848</v>
      </c>
      <c r="H65" s="253">
        <v>10.386466465311967</v>
      </c>
      <c r="I65" s="84"/>
    </row>
    <row r="66" spans="2:9" ht="12.75" customHeight="1" x14ac:dyDescent="0.2">
      <c r="C66" s="1205" t="s">
        <v>5982</v>
      </c>
      <c r="D66" s="1205" t="s">
        <v>4461</v>
      </c>
      <c r="E66" s="1205"/>
      <c r="F66" s="1206">
        <v>7.8343615288203248</v>
      </c>
      <c r="G66" s="1206">
        <v>5.9619515535006906</v>
      </c>
      <c r="H66" s="1207">
        <v>10.78760275362508</v>
      </c>
      <c r="I66" s="84"/>
    </row>
    <row r="67" spans="2:9" ht="12.75" customHeight="1" x14ac:dyDescent="0.2">
      <c r="C67" s="1205" t="s">
        <v>5983</v>
      </c>
      <c r="D67" s="1205" t="s">
        <v>4463</v>
      </c>
      <c r="E67" s="1205"/>
      <c r="F67" s="1206">
        <v>8.0722061016079643</v>
      </c>
      <c r="G67" s="1206">
        <v>5.6510643008555395</v>
      </c>
      <c r="H67" s="1207">
        <v>11.897157023660549</v>
      </c>
      <c r="I67" s="84"/>
    </row>
    <row r="68" spans="2:9" ht="12.75" customHeight="1" x14ac:dyDescent="0.2">
      <c r="C68" s="1205" t="s">
        <v>5984</v>
      </c>
      <c r="D68" s="1205" t="s">
        <v>4465</v>
      </c>
      <c r="E68" s="1205"/>
      <c r="F68" s="1206">
        <v>7.8460177572223966</v>
      </c>
      <c r="G68" s="1206">
        <v>5.8046627792534897</v>
      </c>
      <c r="H68" s="1207">
        <v>11.062020147407859</v>
      </c>
      <c r="I68" s="84"/>
    </row>
    <row r="69" spans="2:9" ht="12.75" x14ac:dyDescent="0.2">
      <c r="C69" s="1205" t="s">
        <v>5985</v>
      </c>
      <c r="D69" s="1205" t="s">
        <v>4459</v>
      </c>
      <c r="E69" s="1205"/>
      <c r="F69" s="1206"/>
      <c r="G69" s="1206"/>
      <c r="H69" s="1207"/>
      <c r="I69" s="84"/>
    </row>
    <row r="70" spans="2:9" ht="69" customHeight="1" x14ac:dyDescent="0.2">
      <c r="C70" s="2539" t="s">
        <v>4454</v>
      </c>
      <c r="D70" s="2539"/>
      <c r="E70" s="2539"/>
      <c r="F70" s="2539"/>
      <c r="G70" s="2539"/>
      <c r="H70" s="2539"/>
      <c r="I70" s="903"/>
    </row>
    <row r="71" spans="2:9" ht="52.5" customHeight="1" x14ac:dyDescent="0.2">
      <c r="C71" s="2540" t="s">
        <v>5986</v>
      </c>
      <c r="D71" s="2540"/>
      <c r="E71" s="2540"/>
      <c r="F71" s="2540"/>
      <c r="G71" s="2540"/>
      <c r="H71" s="2540"/>
      <c r="I71" s="903"/>
    </row>
    <row r="72" spans="2:9" ht="28.5" customHeight="1" x14ac:dyDescent="0.2">
      <c r="C72" s="2541" t="s">
        <v>5987</v>
      </c>
      <c r="D72" s="2541"/>
      <c r="E72" s="2541"/>
      <c r="F72" s="2541"/>
      <c r="G72" s="2541"/>
      <c r="H72" s="2541"/>
      <c r="I72" s="903"/>
    </row>
  </sheetData>
  <mergeCells count="26">
    <mergeCell ref="A5:B5"/>
    <mergeCell ref="C5:S5"/>
    <mergeCell ref="C22:G22"/>
    <mergeCell ref="C23:G23"/>
    <mergeCell ref="C24:G24"/>
    <mergeCell ref="C9:G9"/>
    <mergeCell ref="C10:G10"/>
    <mergeCell ref="F11:G11"/>
    <mergeCell ref="C11:C12"/>
    <mergeCell ref="D11:E12"/>
    <mergeCell ref="C1:D1"/>
    <mergeCell ref="A3:B3"/>
    <mergeCell ref="C3:S3"/>
    <mergeCell ref="A4:B4"/>
    <mergeCell ref="C4:S4"/>
    <mergeCell ref="C70:H70"/>
    <mergeCell ref="C71:H71"/>
    <mergeCell ref="C72:H72"/>
    <mergeCell ref="A6:B6"/>
    <mergeCell ref="C6:S6"/>
    <mergeCell ref="C29:I29"/>
    <mergeCell ref="C28:I28"/>
    <mergeCell ref="C30:D31"/>
    <mergeCell ref="F30:F31"/>
    <mergeCell ref="H31:I31"/>
    <mergeCell ref="G30:I30"/>
  </mergeCells>
  <hyperlinks>
    <hyperlink ref="A1" location="'ODS 8.'!A1" display="REGRESAR"/>
    <hyperlink ref="C1:D1" location="'Metadato 8.9.2'!A1" display="VER METADATO"/>
  </hyperlinks>
  <pageMargins left="0.7" right="0.7" top="0.75" bottom="0.75" header="0.3" footer="0.3"/>
  <pageSetup paperSize="0" orientation="portrait" horizontalDpi="0" verticalDpi="0" copies="0" r:id="rId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4">
    <tabColor theme="0" tint="-0.499984740745262"/>
  </sheetPr>
  <dimension ref="A1:F36"/>
  <sheetViews>
    <sheetView showGridLines="0" zoomScaleNormal="100" workbookViewId="0">
      <pane ySplit="1" topLeftCell="A2" activePane="bottomLeft" state="frozen"/>
      <selection activeCell="H10" sqref="H10:I10"/>
      <selection pane="bottomLeft" activeCell="B1" sqref="B1"/>
    </sheetView>
  </sheetViews>
  <sheetFormatPr baseColWidth="10" defaultColWidth="11.42578125" defaultRowHeight="11.25" x14ac:dyDescent="0.25"/>
  <cols>
    <col min="1" max="1" width="10.42578125" style="45" customWidth="1"/>
    <col min="2" max="2" width="26.42578125" style="45" customWidth="1"/>
    <col min="3" max="3" width="24" style="45" customWidth="1"/>
    <col min="4" max="4" width="85.7109375" style="45" customWidth="1"/>
    <col min="5" max="5" width="10.42578125" style="45" customWidth="1"/>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0" x14ac:dyDescent="0.25">
      <c r="A4" s="48"/>
      <c r="B4" s="2082" t="s">
        <v>856</v>
      </c>
      <c r="C4" s="2082"/>
      <c r="D4" s="910" t="s">
        <v>41</v>
      </c>
    </row>
    <row r="5" spans="1:6" ht="30" x14ac:dyDescent="0.25">
      <c r="B5" s="2082" t="s">
        <v>769</v>
      </c>
      <c r="C5" s="2082"/>
      <c r="D5" s="910" t="s">
        <v>234</v>
      </c>
    </row>
    <row r="6" spans="1:6" ht="15" x14ac:dyDescent="0.25">
      <c r="B6" s="2082" t="s">
        <v>770</v>
      </c>
      <c r="C6" s="2082"/>
      <c r="D6" s="911" t="s">
        <v>358</v>
      </c>
    </row>
    <row r="7" spans="1:6" ht="33" customHeight="1" x14ac:dyDescent="0.25">
      <c r="B7" s="2083" t="s">
        <v>771</v>
      </c>
      <c r="C7" s="2083"/>
      <c r="D7" s="912" t="s">
        <v>359</v>
      </c>
    </row>
    <row r="8" spans="1:6" ht="15" x14ac:dyDescent="0.25">
      <c r="B8" s="2083" t="s">
        <v>4617</v>
      </c>
      <c r="C8" s="2083"/>
      <c r="D8" s="1285" t="s">
        <v>4632</v>
      </c>
    </row>
    <row r="9" spans="1:6" ht="15" x14ac:dyDescent="0.25">
      <c r="B9" s="913"/>
      <c r="C9" s="913"/>
      <c r="D9" s="913"/>
    </row>
    <row r="10" spans="1:6" ht="23.25" customHeight="1" x14ac:dyDescent="0.25">
      <c r="B10" s="2081" t="s">
        <v>772</v>
      </c>
      <c r="C10" s="2081"/>
      <c r="D10" s="2081"/>
    </row>
    <row r="11" spans="1:6" ht="15" customHeight="1" x14ac:dyDescent="0.25">
      <c r="B11" s="2093" t="s">
        <v>773</v>
      </c>
      <c r="C11" s="2094"/>
      <c r="D11" s="910" t="s">
        <v>841</v>
      </c>
    </row>
    <row r="12" spans="1:6" ht="33.75" customHeight="1" x14ac:dyDescent="0.25">
      <c r="B12" s="2095" t="s">
        <v>775</v>
      </c>
      <c r="C12" s="2095"/>
      <c r="D12" s="914" t="s">
        <v>2651</v>
      </c>
    </row>
    <row r="13" spans="1:6" ht="15" x14ac:dyDescent="0.25">
      <c r="B13" s="2082" t="s">
        <v>776</v>
      </c>
      <c r="C13" s="2082"/>
      <c r="D13" s="915" t="s">
        <v>2495</v>
      </c>
    </row>
    <row r="14" spans="1:6" ht="15" x14ac:dyDescent="0.25">
      <c r="B14" s="2082" t="s">
        <v>777</v>
      </c>
      <c r="C14" s="2096"/>
      <c r="D14" s="915" t="s">
        <v>22</v>
      </c>
    </row>
    <row r="15" spans="1:6" ht="165.75" customHeight="1" x14ac:dyDescent="0.25">
      <c r="B15" s="2082" t="s">
        <v>778</v>
      </c>
      <c r="C15" s="2082"/>
      <c r="D15" s="916" t="s">
        <v>4493</v>
      </c>
    </row>
    <row r="16" spans="1:6" ht="64.5" customHeight="1" x14ac:dyDescent="0.25">
      <c r="B16" s="2082" t="s">
        <v>779</v>
      </c>
      <c r="C16" s="2082"/>
      <c r="D16" s="916"/>
    </row>
    <row r="17" spans="2:4" ht="15" x14ac:dyDescent="0.25">
      <c r="B17" s="2082" t="s">
        <v>780</v>
      </c>
      <c r="C17" s="2082"/>
      <c r="D17" s="917" t="s">
        <v>781</v>
      </c>
    </row>
    <row r="18" spans="2:4" ht="15" x14ac:dyDescent="0.25">
      <c r="B18" s="2083" t="s">
        <v>782</v>
      </c>
      <c r="C18" s="2083"/>
      <c r="D18" s="910"/>
    </row>
    <row r="19" spans="2:4" ht="30" x14ac:dyDescent="0.25">
      <c r="B19" s="2084" t="s">
        <v>783</v>
      </c>
      <c r="C19" s="2085"/>
      <c r="D19" s="917" t="s">
        <v>5988</v>
      </c>
    </row>
    <row r="20" spans="2:4" ht="15" x14ac:dyDescent="0.25">
      <c r="B20" s="2082" t="s">
        <v>784</v>
      </c>
      <c r="C20" s="2082"/>
      <c r="D20" s="916" t="s">
        <v>1434</v>
      </c>
    </row>
    <row r="21" spans="2:4" ht="15" x14ac:dyDescent="0.25">
      <c r="B21" s="2086" t="s">
        <v>786</v>
      </c>
      <c r="C21" s="918" t="s">
        <v>787</v>
      </c>
      <c r="D21" s="910" t="s">
        <v>1434</v>
      </c>
    </row>
    <row r="22" spans="2:4" ht="15" x14ac:dyDescent="0.25">
      <c r="B22" s="2087"/>
      <c r="C22" s="1816" t="s">
        <v>789</v>
      </c>
      <c r="D22" s="917" t="s">
        <v>2591</v>
      </c>
    </row>
    <row r="23" spans="2:4" ht="15" x14ac:dyDescent="0.25">
      <c r="B23" s="2088" t="s">
        <v>791</v>
      </c>
      <c r="C23" s="2088"/>
      <c r="D23" s="917" t="s">
        <v>5943</v>
      </c>
    </row>
    <row r="24" spans="2:4" ht="15" x14ac:dyDescent="0.25">
      <c r="B24" s="2088" t="s">
        <v>793</v>
      </c>
      <c r="C24" s="2088"/>
      <c r="D24" s="920" t="s">
        <v>808</v>
      </c>
    </row>
    <row r="25" spans="2:4" ht="15" x14ac:dyDescent="0.25">
      <c r="B25" s="2082" t="s">
        <v>795</v>
      </c>
      <c r="C25" s="2082"/>
      <c r="D25" s="917" t="s">
        <v>5956</v>
      </c>
    </row>
    <row r="26" spans="2:4" ht="15" customHeight="1" x14ac:dyDescent="0.25">
      <c r="B26" s="2083" t="s">
        <v>797</v>
      </c>
      <c r="C26" s="2083"/>
      <c r="D26" s="920" t="s">
        <v>2731</v>
      </c>
    </row>
    <row r="27" spans="2:4" ht="15" x14ac:dyDescent="0.25">
      <c r="B27" s="2089" t="s">
        <v>799</v>
      </c>
      <c r="C27" s="2090"/>
      <c r="D27" s="910"/>
    </row>
    <row r="28" spans="2:4" ht="15" x14ac:dyDescent="0.25">
      <c r="B28" s="1817" t="s">
        <v>800</v>
      </c>
      <c r="C28" s="1818"/>
      <c r="D28" s="910"/>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1678</v>
      </c>
    </row>
    <row r="33" spans="2:4" ht="15" x14ac:dyDescent="0.25">
      <c r="B33" s="2079" t="s">
        <v>805</v>
      </c>
      <c r="C33" s="2080"/>
      <c r="D33" s="920" t="s">
        <v>1054</v>
      </c>
    </row>
    <row r="34" spans="2:4" ht="15" x14ac:dyDescent="0.25">
      <c r="B34" s="2079" t="s">
        <v>807</v>
      </c>
      <c r="C34" s="2080"/>
      <c r="D34" s="920" t="s">
        <v>808</v>
      </c>
    </row>
    <row r="35" spans="2:4" ht="15" x14ac:dyDescent="0.25">
      <c r="B35" s="2079" t="s">
        <v>809</v>
      </c>
      <c r="C35" s="2080"/>
      <c r="D35" s="920" t="s">
        <v>1679</v>
      </c>
    </row>
    <row r="36" spans="2:4" ht="15" x14ac:dyDescent="0.25">
      <c r="B36" s="2079" t="s">
        <v>811</v>
      </c>
      <c r="C36" s="2080"/>
      <c r="D36" s="920" t="s">
        <v>1056</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9.2'!A1" display="REGRESAR"/>
    <hyperlink ref="D8" r:id="rId1"/>
  </hyperlinks>
  <pageMargins left="0.7" right="0.7" top="0.75" bottom="0.75" header="0.3" footer="0.3"/>
  <drawing r:id="rId2"/>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5"/>
  <dimension ref="A1:V27"/>
  <sheetViews>
    <sheetView showGridLines="0" topLeftCell="B1" zoomScaleNormal="100" workbookViewId="0">
      <pane ySplit="1" topLeftCell="A2" activePane="bottomLeft" state="frozen"/>
      <selection pane="bottomLeft" activeCell="H10" sqref="H10:I10"/>
    </sheetView>
  </sheetViews>
  <sheetFormatPr baseColWidth="10" defaultColWidth="11.42578125" defaultRowHeight="12" x14ac:dyDescent="0.2"/>
  <cols>
    <col min="1" max="1" width="15.42578125" style="26" customWidth="1"/>
    <col min="2" max="2" width="15.42578125" style="663" customWidth="1"/>
    <col min="3" max="3" width="8.42578125" style="662" customWidth="1"/>
    <col min="4" max="4" width="19.5703125" style="662" customWidth="1"/>
    <col min="5" max="5" width="11.42578125" style="662" customWidth="1"/>
    <col min="6" max="10" width="10.5703125" style="662" customWidth="1"/>
    <col min="11" max="11" width="12.140625" style="662" customWidth="1"/>
    <col min="12" max="12" width="14.28515625" style="662" customWidth="1"/>
    <col min="13" max="13" width="6.7109375" style="662" customWidth="1"/>
    <col min="14" max="16384" width="11.42578125" style="662"/>
  </cols>
  <sheetData>
    <row r="1" spans="1:22" ht="15" x14ac:dyDescent="0.25">
      <c r="A1" s="25" t="s">
        <v>730</v>
      </c>
      <c r="B1" s="661"/>
      <c r="C1" s="2077" t="s">
        <v>830</v>
      </c>
      <c r="D1" s="2077"/>
    </row>
    <row r="3" spans="1:22" ht="12.75" x14ac:dyDescent="0.2">
      <c r="A3" s="2483" t="s">
        <v>732</v>
      </c>
      <c r="B3" s="2483"/>
      <c r="C3" s="2483" t="s">
        <v>2507</v>
      </c>
      <c r="D3" s="2483"/>
      <c r="E3" s="2483"/>
      <c r="F3" s="2483"/>
      <c r="G3" s="2483"/>
      <c r="H3" s="2483"/>
      <c r="I3" s="2483"/>
      <c r="J3" s="2483"/>
      <c r="K3" s="2483"/>
      <c r="L3" s="2483"/>
      <c r="M3" s="2483"/>
      <c r="N3" s="2483"/>
      <c r="O3" s="2483"/>
      <c r="P3" s="2483"/>
      <c r="Q3" s="2483"/>
      <c r="R3" s="2483"/>
      <c r="S3" s="2483"/>
      <c r="T3" s="2483"/>
      <c r="U3" s="2483"/>
      <c r="V3" s="2483"/>
    </row>
    <row r="4" spans="1:22" ht="12.75" x14ac:dyDescent="0.2">
      <c r="A4" s="2483" t="s">
        <v>733</v>
      </c>
      <c r="B4" s="2483"/>
      <c r="C4" s="2483" t="s">
        <v>2652</v>
      </c>
      <c r="D4" s="2483"/>
      <c r="E4" s="2483"/>
      <c r="F4" s="2483"/>
      <c r="G4" s="2483"/>
      <c r="H4" s="2483"/>
      <c r="I4" s="2483"/>
      <c r="J4" s="2483"/>
      <c r="K4" s="2483"/>
      <c r="L4" s="2483"/>
      <c r="M4" s="2483"/>
      <c r="N4" s="2483"/>
      <c r="O4" s="2483"/>
      <c r="P4" s="2483"/>
      <c r="Q4" s="2483"/>
      <c r="R4" s="2483"/>
      <c r="S4" s="2483"/>
      <c r="T4" s="2483"/>
      <c r="U4" s="2483"/>
      <c r="V4" s="2483"/>
    </row>
    <row r="5" spans="1:22" ht="12.75" x14ac:dyDescent="0.2">
      <c r="A5" s="2483" t="s">
        <v>735</v>
      </c>
      <c r="B5" s="2483"/>
      <c r="C5" s="2483" t="s">
        <v>2653</v>
      </c>
      <c r="D5" s="2483"/>
      <c r="E5" s="2483"/>
      <c r="F5" s="2483"/>
      <c r="G5" s="2483"/>
      <c r="H5" s="2483"/>
      <c r="I5" s="2483"/>
      <c r="J5" s="2483"/>
      <c r="K5" s="2483"/>
      <c r="L5" s="2483"/>
      <c r="M5" s="2483"/>
      <c r="N5" s="2483"/>
      <c r="O5" s="2483"/>
      <c r="P5" s="2483"/>
      <c r="Q5" s="2483"/>
      <c r="R5" s="2483"/>
      <c r="S5" s="2483"/>
      <c r="T5" s="2483"/>
      <c r="U5" s="2483"/>
      <c r="V5" s="2483"/>
    </row>
    <row r="6" spans="1:22" ht="12.75" x14ac:dyDescent="0.2">
      <c r="A6" s="2483" t="s">
        <v>815</v>
      </c>
      <c r="B6" s="2483"/>
      <c r="C6" s="2483" t="s">
        <v>2654</v>
      </c>
      <c r="D6" s="2483"/>
      <c r="E6" s="2483"/>
      <c r="F6" s="2483"/>
      <c r="G6" s="2483"/>
      <c r="H6" s="2483"/>
      <c r="I6" s="2483"/>
      <c r="J6" s="2483"/>
      <c r="K6" s="2483"/>
      <c r="L6" s="2483"/>
      <c r="M6" s="2483"/>
      <c r="N6" s="2483"/>
      <c r="O6" s="2483"/>
      <c r="P6" s="2483"/>
      <c r="Q6" s="2483"/>
      <c r="R6" s="2483"/>
      <c r="S6" s="2483"/>
      <c r="T6" s="2483"/>
      <c r="U6" s="2483"/>
      <c r="V6" s="2483"/>
    </row>
    <row r="7" spans="1:22" x14ac:dyDescent="0.2">
      <c r="A7" s="662"/>
    </row>
    <row r="8" spans="1:22" x14ac:dyDescent="0.2">
      <c r="A8" s="662"/>
    </row>
    <row r="9" spans="1:22" ht="42" customHeight="1" x14ac:dyDescent="0.2">
      <c r="A9" s="662"/>
      <c r="C9" s="2115" t="s">
        <v>2654</v>
      </c>
      <c r="D9" s="2115"/>
      <c r="E9" s="2115"/>
      <c r="F9" s="2115"/>
      <c r="G9" s="1131"/>
      <c r="H9" s="1131"/>
      <c r="I9" s="1131"/>
      <c r="J9" s="1131"/>
      <c r="K9" s="664"/>
      <c r="L9" s="2071" t="s">
        <v>4119</v>
      </c>
      <c r="M9" s="2071"/>
      <c r="N9" s="2071"/>
      <c r="O9" s="2071"/>
      <c r="P9" s="2071"/>
      <c r="Q9" s="2071"/>
    </row>
    <row r="10" spans="1:22" ht="38.25" x14ac:dyDescent="0.2">
      <c r="A10" s="29"/>
      <c r="B10" s="662"/>
      <c r="C10" s="1757" t="s">
        <v>739</v>
      </c>
      <c r="D10" s="1750" t="s">
        <v>2655</v>
      </c>
      <c r="E10" s="1750" t="s">
        <v>2656</v>
      </c>
      <c r="F10" s="1750" t="s">
        <v>2657</v>
      </c>
      <c r="G10" s="925"/>
      <c r="H10" s="2555" t="s">
        <v>4832</v>
      </c>
      <c r="I10" s="2555"/>
      <c r="J10" s="925"/>
    </row>
    <row r="11" spans="1:22" ht="12.75" x14ac:dyDescent="0.2">
      <c r="A11" s="29"/>
      <c r="C11" s="1220">
        <v>2013</v>
      </c>
      <c r="D11" s="408">
        <f>+E11/F11*100000</f>
        <v>21.016202038100435</v>
      </c>
      <c r="E11" s="1216">
        <v>755</v>
      </c>
      <c r="F11" s="1217">
        <v>3592466.4153459063</v>
      </c>
      <c r="G11" s="1217"/>
      <c r="H11" s="1217"/>
      <c r="I11" s="1217"/>
      <c r="J11" s="1217"/>
    </row>
    <row r="12" spans="1:22" ht="12.75" x14ac:dyDescent="0.2">
      <c r="A12" s="29"/>
      <c r="C12" s="1220">
        <v>2014</v>
      </c>
      <c r="D12" s="408">
        <f>+E12/F12*100000</f>
        <v>21.065710942549078</v>
      </c>
      <c r="E12" s="1216">
        <v>770</v>
      </c>
      <c r="F12" s="1217">
        <v>3655229.1166434535</v>
      </c>
      <c r="G12" s="1217"/>
      <c r="H12" s="1217"/>
      <c r="I12" s="1217"/>
      <c r="J12" s="1217"/>
    </row>
    <row r="13" spans="1:22" ht="12.75" x14ac:dyDescent="0.2">
      <c r="A13" s="665"/>
      <c r="C13" s="1220">
        <v>2015</v>
      </c>
      <c r="D13" s="408">
        <f>+E13/F13*100000</f>
        <v>21.050973561363779</v>
      </c>
      <c r="E13" s="1216">
        <v>783</v>
      </c>
      <c r="F13" s="1217">
        <v>3719542.9357105405</v>
      </c>
      <c r="G13" s="1217"/>
      <c r="H13" s="1217"/>
      <c r="I13" s="1217"/>
      <c r="J13" s="1217"/>
    </row>
    <row r="14" spans="1:22" ht="12.75" x14ac:dyDescent="0.2">
      <c r="A14" s="29"/>
      <c r="C14" s="1220">
        <v>2016</v>
      </c>
      <c r="D14" s="408">
        <f t="shared" ref="D14:D16" si="0">+E14/F14*100000</f>
        <v>20.495645536534361</v>
      </c>
      <c r="E14" s="1216">
        <v>775</v>
      </c>
      <c r="F14" s="1217">
        <v>3781290.9996834667</v>
      </c>
      <c r="G14" s="1217"/>
      <c r="H14" s="1217"/>
      <c r="I14" s="1217"/>
      <c r="J14" s="1217"/>
    </row>
    <row r="15" spans="1:22" ht="12.75" x14ac:dyDescent="0.2">
      <c r="A15" s="29"/>
      <c r="C15" s="1220">
        <v>2017</v>
      </c>
      <c r="D15" s="408">
        <f t="shared" si="0"/>
        <v>19.510252791526927</v>
      </c>
      <c r="E15" s="1216">
        <v>749</v>
      </c>
      <c r="F15" s="1217">
        <v>3839007.1517949882</v>
      </c>
      <c r="G15" s="1217"/>
      <c r="H15" s="1217"/>
      <c r="I15" s="1217"/>
      <c r="J15" s="1217"/>
    </row>
    <row r="16" spans="1:22" ht="12.75" x14ac:dyDescent="0.2">
      <c r="A16" s="29"/>
      <c r="C16" s="1221">
        <v>2018</v>
      </c>
      <c r="D16" s="409">
        <f t="shared" si="0"/>
        <v>19.029645318292868</v>
      </c>
      <c r="E16" s="1218">
        <v>751</v>
      </c>
      <c r="F16" s="1219">
        <v>3946473.9748884169</v>
      </c>
      <c r="G16" s="1217"/>
      <c r="H16" s="1217"/>
      <c r="I16" s="1217"/>
      <c r="J16" s="1217"/>
    </row>
    <row r="17" spans="1:12" ht="12.75" customHeight="1" x14ac:dyDescent="0.2">
      <c r="A17" s="29"/>
      <c r="C17" s="2300" t="s">
        <v>4118</v>
      </c>
      <c r="D17" s="2300"/>
      <c r="E17" s="2300"/>
      <c r="F17" s="2300"/>
      <c r="G17" s="1217"/>
      <c r="H17" s="1217"/>
      <c r="I17" s="1217"/>
      <c r="J17" s="1217"/>
    </row>
    <row r="18" spans="1:12" ht="12.75" x14ac:dyDescent="0.2">
      <c r="A18" s="29"/>
      <c r="C18" s="2300"/>
      <c r="D18" s="2300"/>
      <c r="E18" s="2300"/>
      <c r="F18" s="2300"/>
      <c r="G18" s="1290"/>
      <c r="H18" s="1290"/>
      <c r="I18" s="1290"/>
      <c r="J18" s="1290"/>
    </row>
    <row r="19" spans="1:12" x14ac:dyDescent="0.2">
      <c r="A19" s="29"/>
    </row>
    <row r="20" spans="1:12" x14ac:dyDescent="0.2">
      <c r="A20" s="29"/>
    </row>
    <row r="21" spans="1:12" x14ac:dyDescent="0.2">
      <c r="A21" s="29"/>
    </row>
    <row r="22" spans="1:12" x14ac:dyDescent="0.2">
      <c r="A22" s="29"/>
    </row>
    <row r="23" spans="1:12" x14ac:dyDescent="0.2">
      <c r="A23" s="29"/>
    </row>
    <row r="24" spans="1:12" ht="12.75" x14ac:dyDescent="0.2">
      <c r="A24" s="29"/>
      <c r="L24" s="44" t="s">
        <v>4120</v>
      </c>
    </row>
    <row r="25" spans="1:12" x14ac:dyDescent="0.2">
      <c r="A25" s="29"/>
    </row>
    <row r="26" spans="1:12" x14ac:dyDescent="0.2">
      <c r="A26" s="29"/>
    </row>
    <row r="27" spans="1:12" x14ac:dyDescent="0.2">
      <c r="A27" s="29"/>
    </row>
  </sheetData>
  <mergeCells count="14">
    <mergeCell ref="A5:B5"/>
    <mergeCell ref="C5:V5"/>
    <mergeCell ref="C1:D1"/>
    <mergeCell ref="A3:B3"/>
    <mergeCell ref="C3:V3"/>
    <mergeCell ref="A4:B4"/>
    <mergeCell ref="C4:V4"/>
    <mergeCell ref="C18:F18"/>
    <mergeCell ref="A6:B6"/>
    <mergeCell ref="C6:V6"/>
    <mergeCell ref="C9:F9"/>
    <mergeCell ref="L9:Q9"/>
    <mergeCell ref="H10:I10"/>
    <mergeCell ref="C17:F17"/>
  </mergeCells>
  <hyperlinks>
    <hyperlink ref="A1" location="'ODS 8.'!A1" display="REGRESAR"/>
    <hyperlink ref="C1:D1" location="'Metadato 8.10.1.a'!A1" display="VER METADATO"/>
    <hyperlink ref="H10:I10" location="'8.10.1.b'!A1" display="Ver indicador 8.10.1.b"/>
  </hyperlinks>
  <pageMargins left="0.7" right="0.7" top="0.75" bottom="0.75" header="0.3" footer="0.3"/>
  <pageSetup orientation="portrait" horizontalDpi="4294967293" verticalDpi="0" r:id="rId1"/>
  <drawing r:id="rId2"/>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6">
    <tabColor theme="0" tint="-0.499984740745262"/>
  </sheetPr>
  <dimension ref="B1:F41"/>
  <sheetViews>
    <sheetView showGridLines="0" zoomScaleNormal="100" workbookViewId="0">
      <pane ySplit="1" topLeftCell="A2" activePane="bottomLeft" state="frozen"/>
      <selection pane="bottomLeft" activeCell="B1" sqref="B1"/>
    </sheetView>
  </sheetViews>
  <sheetFormatPr baseColWidth="10" defaultColWidth="11.42578125" defaultRowHeight="12" x14ac:dyDescent="0.25"/>
  <cols>
    <col min="1" max="1" width="8.42578125" style="666" customWidth="1"/>
    <col min="2" max="2" width="26.42578125" style="666" customWidth="1"/>
    <col min="3" max="3" width="24" style="666" customWidth="1"/>
    <col min="4" max="4" width="85.7109375" style="666" customWidth="1"/>
    <col min="5" max="5" width="12.140625" style="666" customWidth="1"/>
    <col min="6" max="6" width="7.140625" style="666" customWidth="1"/>
    <col min="7" max="7" width="6.7109375" style="666" customWidth="1"/>
    <col min="8" max="16384" width="11.42578125" style="666"/>
  </cols>
  <sheetData>
    <row r="1" spans="2:6" ht="15" x14ac:dyDescent="0.25">
      <c r="B1" s="166" t="s">
        <v>730</v>
      </c>
    </row>
    <row r="2" spans="2:6" ht="12.75" thickBot="1" x14ac:dyDescent="0.3"/>
    <row r="3" spans="2:6" ht="23.25" customHeight="1" thickBot="1" x14ac:dyDescent="0.3">
      <c r="B3" s="2081" t="s">
        <v>766</v>
      </c>
      <c r="C3" s="2081"/>
      <c r="D3" s="2081"/>
      <c r="F3" s="47" t="s">
        <v>767</v>
      </c>
    </row>
    <row r="4" spans="2:6" ht="30" x14ac:dyDescent="0.25">
      <c r="B4" s="2082" t="s">
        <v>856</v>
      </c>
      <c r="C4" s="2082"/>
      <c r="D4" s="910" t="s">
        <v>41</v>
      </c>
    </row>
    <row r="5" spans="2:6" ht="30" x14ac:dyDescent="0.25">
      <c r="B5" s="2082" t="s">
        <v>769</v>
      </c>
      <c r="C5" s="2082"/>
      <c r="D5" s="910" t="s">
        <v>237</v>
      </c>
    </row>
    <row r="6" spans="2:6" ht="15" x14ac:dyDescent="0.25">
      <c r="B6" s="2082" t="s">
        <v>770</v>
      </c>
      <c r="C6" s="2082"/>
      <c r="D6" s="911" t="s">
        <v>361</v>
      </c>
    </row>
    <row r="7" spans="2:6" ht="32.25" customHeight="1" x14ac:dyDescent="0.25">
      <c r="B7" s="2083" t="s">
        <v>771</v>
      </c>
      <c r="C7" s="2083"/>
      <c r="D7" s="912" t="s">
        <v>362</v>
      </c>
    </row>
    <row r="8" spans="2:6" ht="15" x14ac:dyDescent="0.25">
      <c r="B8" s="2083" t="s">
        <v>4617</v>
      </c>
      <c r="C8" s="2083"/>
      <c r="D8" s="1285" t="s">
        <v>4726</v>
      </c>
    </row>
    <row r="9" spans="2:6" ht="15" x14ac:dyDescent="0.25">
      <c r="B9" s="913"/>
      <c r="C9" s="913"/>
      <c r="D9" s="913"/>
    </row>
    <row r="10" spans="2:6" ht="23.25" customHeight="1" x14ac:dyDescent="0.25">
      <c r="B10" s="2081" t="s">
        <v>772</v>
      </c>
      <c r="C10" s="2081"/>
      <c r="D10" s="2081"/>
    </row>
    <row r="11" spans="2:6" ht="15" x14ac:dyDescent="0.25">
      <c r="B11" s="2093" t="s">
        <v>773</v>
      </c>
      <c r="C11" s="2094"/>
      <c r="D11" s="910" t="s">
        <v>841</v>
      </c>
    </row>
    <row r="12" spans="2:6" ht="33" customHeight="1" x14ac:dyDescent="0.25">
      <c r="B12" s="2095" t="s">
        <v>775</v>
      </c>
      <c r="C12" s="2095"/>
      <c r="D12" s="914" t="s">
        <v>2654</v>
      </c>
    </row>
    <row r="13" spans="2:6" ht="15" x14ac:dyDescent="0.25">
      <c r="B13" s="2082" t="s">
        <v>776</v>
      </c>
      <c r="C13" s="2082"/>
      <c r="D13" s="915" t="s">
        <v>2498</v>
      </c>
    </row>
    <row r="14" spans="2:6" ht="15" x14ac:dyDescent="0.25">
      <c r="B14" s="2082" t="s">
        <v>777</v>
      </c>
      <c r="C14" s="2096"/>
      <c r="D14" s="915" t="s">
        <v>10</v>
      </c>
    </row>
    <row r="15" spans="2:6" ht="135" x14ac:dyDescent="0.25">
      <c r="B15" s="2082" t="s">
        <v>778</v>
      </c>
      <c r="C15" s="2082"/>
      <c r="D15" s="436" t="s">
        <v>2658</v>
      </c>
    </row>
    <row r="16" spans="2:6" ht="48.75" customHeight="1" x14ac:dyDescent="0.25">
      <c r="B16" s="2082" t="s">
        <v>779</v>
      </c>
      <c r="C16" s="2082"/>
      <c r="D16" s="916"/>
    </row>
    <row r="17" spans="2:4" ht="15" x14ac:dyDescent="0.25">
      <c r="B17" s="2082" t="s">
        <v>780</v>
      </c>
      <c r="C17" s="2082"/>
      <c r="D17" s="917" t="s">
        <v>2659</v>
      </c>
    </row>
    <row r="18" spans="2:4" ht="15" x14ac:dyDescent="0.25">
      <c r="B18" s="2083" t="s">
        <v>782</v>
      </c>
      <c r="C18" s="2083"/>
      <c r="D18" s="910"/>
    </row>
    <row r="19" spans="2:4" ht="30" x14ac:dyDescent="0.25">
      <c r="B19" s="2084" t="s">
        <v>783</v>
      </c>
      <c r="C19" s="2085"/>
      <c r="D19" s="917" t="s">
        <v>4539</v>
      </c>
    </row>
    <row r="20" spans="2:4" ht="15" x14ac:dyDescent="0.25">
      <c r="B20" s="2082" t="s">
        <v>784</v>
      </c>
      <c r="C20" s="2082"/>
      <c r="D20" s="916" t="s">
        <v>824</v>
      </c>
    </row>
    <row r="21" spans="2:4" ht="15" x14ac:dyDescent="0.25">
      <c r="B21" s="2086" t="s">
        <v>786</v>
      </c>
      <c r="C21" s="918" t="s">
        <v>787</v>
      </c>
      <c r="D21" s="917" t="s">
        <v>1677</v>
      </c>
    </row>
    <row r="22" spans="2:4" ht="15" x14ac:dyDescent="0.25">
      <c r="B22" s="2087"/>
      <c r="C22" s="1751" t="s">
        <v>789</v>
      </c>
      <c r="D22" s="919"/>
    </row>
    <row r="23" spans="2:4" ht="15" x14ac:dyDescent="0.25">
      <c r="B23" s="2088" t="s">
        <v>791</v>
      </c>
      <c r="C23" s="2088"/>
      <c r="D23" s="917" t="s">
        <v>827</v>
      </c>
    </row>
    <row r="24" spans="2:4" ht="15" x14ac:dyDescent="0.25">
      <c r="B24" s="2088" t="s">
        <v>793</v>
      </c>
      <c r="C24" s="2088"/>
      <c r="D24" s="920" t="s">
        <v>1978</v>
      </c>
    </row>
    <row r="25" spans="2:4" ht="15" x14ac:dyDescent="0.25">
      <c r="B25" s="2082" t="s">
        <v>795</v>
      </c>
      <c r="C25" s="2082"/>
      <c r="D25" s="917" t="s">
        <v>17</v>
      </c>
    </row>
    <row r="26" spans="2:4" ht="15" customHeight="1" x14ac:dyDescent="0.25">
      <c r="B26" s="2083" t="s">
        <v>797</v>
      </c>
      <c r="C26" s="2083"/>
      <c r="D26" s="920" t="s">
        <v>2660</v>
      </c>
    </row>
    <row r="27" spans="2:4" ht="15" x14ac:dyDescent="0.25">
      <c r="B27" s="2089" t="s">
        <v>799</v>
      </c>
      <c r="C27" s="2090"/>
      <c r="D27" s="910"/>
    </row>
    <row r="28" spans="2:4" ht="175.5" customHeight="1" x14ac:dyDescent="0.25">
      <c r="B28" s="1752" t="s">
        <v>800</v>
      </c>
      <c r="C28" s="1753"/>
      <c r="D28" s="917" t="s">
        <v>2661</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5904</v>
      </c>
    </row>
    <row r="33" spans="2:4" ht="15" x14ac:dyDescent="0.25">
      <c r="B33" s="2079" t="s">
        <v>805</v>
      </c>
      <c r="C33" s="2080"/>
      <c r="D33" s="920" t="s">
        <v>5905</v>
      </c>
    </row>
    <row r="34" spans="2:4" ht="15" x14ac:dyDescent="0.25">
      <c r="B34" s="2079" t="s">
        <v>807</v>
      </c>
      <c r="C34" s="2080"/>
      <c r="D34" s="920" t="s">
        <v>1978</v>
      </c>
    </row>
    <row r="35" spans="2:4" ht="15" x14ac:dyDescent="0.25">
      <c r="B35" s="2079" t="s">
        <v>809</v>
      </c>
      <c r="C35" s="2080"/>
      <c r="D35" s="920" t="s">
        <v>5906</v>
      </c>
    </row>
    <row r="36" spans="2:4" ht="15" x14ac:dyDescent="0.25">
      <c r="B36" s="2079" t="s">
        <v>811</v>
      </c>
      <c r="C36" s="2080"/>
      <c r="D36" s="924" t="s">
        <v>5907</v>
      </c>
    </row>
    <row r="37" spans="2:4" ht="15" x14ac:dyDescent="0.25">
      <c r="B37" s="2079" t="s">
        <v>803</v>
      </c>
      <c r="C37" s="2080"/>
      <c r="D37" s="920" t="s">
        <v>5908</v>
      </c>
    </row>
    <row r="38" spans="2:4" ht="15" x14ac:dyDescent="0.25">
      <c r="B38" s="2079" t="s">
        <v>805</v>
      </c>
      <c r="C38" s="2080"/>
      <c r="D38" s="920" t="s">
        <v>5905</v>
      </c>
    </row>
    <row r="39" spans="2:4" ht="15" x14ac:dyDescent="0.25">
      <c r="B39" s="2079" t="s">
        <v>807</v>
      </c>
      <c r="C39" s="2080"/>
      <c r="D39" s="920" t="s">
        <v>1978</v>
      </c>
    </row>
    <row r="40" spans="2:4" ht="15" x14ac:dyDescent="0.25">
      <c r="B40" s="2079" t="s">
        <v>809</v>
      </c>
      <c r="C40" s="2080"/>
      <c r="D40" s="920" t="s">
        <v>5909</v>
      </c>
    </row>
    <row r="41" spans="2:4" ht="15" x14ac:dyDescent="0.25">
      <c r="B41" s="2079" t="s">
        <v>811</v>
      </c>
      <c r="C41" s="2080"/>
      <c r="D41" s="924" t="s">
        <v>5910</v>
      </c>
    </row>
  </sheetData>
  <mergeCells count="35">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 ref="B37:C37"/>
    <mergeCell ref="B38:C38"/>
    <mergeCell ref="B39:C39"/>
    <mergeCell ref="B40:C40"/>
    <mergeCell ref="B41:C41"/>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10.1.a'!A1" display="REGRESAR"/>
    <hyperlink ref="D36" r:id="rId1"/>
    <hyperlink ref="D8" r:id="rId2"/>
    <hyperlink ref="D41" r:id="rId3"/>
  </hyperlinks>
  <pageMargins left="0.7" right="0.7" top="0.75" bottom="0.75" header="0.3" footer="0.3"/>
  <pageSetup orientation="portrait" horizontalDpi="4294967293" r:id="rId4"/>
  <drawing r:id="rId5"/>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7"/>
  <dimension ref="A1:R26"/>
  <sheetViews>
    <sheetView showGridLines="0" zoomScaleNormal="100" workbookViewId="0">
      <pane ySplit="1" topLeftCell="A2" activePane="bottomLeft" state="frozen"/>
      <selection pane="bottomLeft"/>
    </sheetView>
  </sheetViews>
  <sheetFormatPr baseColWidth="10" defaultColWidth="11.42578125" defaultRowHeight="12" x14ac:dyDescent="0.2"/>
  <cols>
    <col min="1" max="1" width="15" style="26" customWidth="1"/>
    <col min="2" max="2" width="15" style="668" customWidth="1"/>
    <col min="3" max="3" width="8.42578125" style="662" customWidth="1"/>
    <col min="4" max="4" width="11.85546875" style="662" customWidth="1"/>
    <col min="5" max="5" width="12.85546875" style="662" customWidth="1"/>
    <col min="6" max="6" width="10.85546875" style="662" customWidth="1"/>
    <col min="7" max="7" width="12.5703125" style="662" customWidth="1"/>
    <col min="8" max="8" width="11.28515625" style="662" customWidth="1"/>
    <col min="9" max="15" width="11.42578125" style="662"/>
    <col min="16" max="19" width="11" style="662" customWidth="1"/>
    <col min="20" max="16384" width="11.42578125" style="662"/>
  </cols>
  <sheetData>
    <row r="1" spans="1:18" ht="15" x14ac:dyDescent="0.25">
      <c r="A1" s="25" t="s">
        <v>730</v>
      </c>
      <c r="B1" s="667"/>
      <c r="C1" s="2077" t="s">
        <v>830</v>
      </c>
      <c r="D1" s="2077"/>
    </row>
    <row r="3" spans="1:18" ht="12.75" x14ac:dyDescent="0.2">
      <c r="A3" s="2483" t="s">
        <v>732</v>
      </c>
      <c r="B3" s="2483"/>
      <c r="C3" s="2483" t="s">
        <v>2507</v>
      </c>
      <c r="D3" s="2483"/>
      <c r="E3" s="2483"/>
      <c r="F3" s="2483"/>
      <c r="G3" s="2483"/>
      <c r="H3" s="2483"/>
      <c r="I3" s="2483"/>
      <c r="J3" s="2483"/>
      <c r="K3" s="2483"/>
      <c r="L3" s="2483"/>
      <c r="M3" s="2483"/>
      <c r="N3" s="2483"/>
      <c r="O3" s="2483"/>
      <c r="P3" s="2483"/>
      <c r="Q3" s="2483"/>
      <c r="R3" s="2483"/>
    </row>
    <row r="4" spans="1:18" ht="12.75" x14ac:dyDescent="0.2">
      <c r="A4" s="2483" t="s">
        <v>733</v>
      </c>
      <c r="B4" s="2483"/>
      <c r="C4" s="2483" t="s">
        <v>2652</v>
      </c>
      <c r="D4" s="2483"/>
      <c r="E4" s="2483"/>
      <c r="F4" s="2483"/>
      <c r="G4" s="2483"/>
      <c r="H4" s="2483"/>
      <c r="I4" s="2483"/>
      <c r="J4" s="2483"/>
      <c r="K4" s="2483"/>
      <c r="L4" s="2483"/>
      <c r="M4" s="2483"/>
      <c r="N4" s="2483"/>
      <c r="O4" s="2483"/>
      <c r="P4" s="2483"/>
      <c r="Q4" s="2483"/>
      <c r="R4" s="2483"/>
    </row>
    <row r="5" spans="1:18" ht="12.75" x14ac:dyDescent="0.2">
      <c r="A5" s="2483" t="s">
        <v>735</v>
      </c>
      <c r="B5" s="2483"/>
      <c r="C5" s="2483" t="s">
        <v>2653</v>
      </c>
      <c r="D5" s="2483"/>
      <c r="E5" s="2483"/>
      <c r="F5" s="2483"/>
      <c r="G5" s="2483"/>
      <c r="H5" s="2483"/>
      <c r="I5" s="2483"/>
      <c r="J5" s="2483"/>
      <c r="K5" s="2483"/>
      <c r="L5" s="2483"/>
      <c r="M5" s="2483"/>
      <c r="N5" s="2483"/>
      <c r="O5" s="2483"/>
      <c r="P5" s="2483"/>
      <c r="Q5" s="2483"/>
      <c r="R5" s="2483"/>
    </row>
    <row r="6" spans="1:18" ht="12.75" x14ac:dyDescent="0.2">
      <c r="A6" s="2483" t="s">
        <v>815</v>
      </c>
      <c r="B6" s="2483"/>
      <c r="C6" s="2483" t="s">
        <v>2662</v>
      </c>
      <c r="D6" s="2483"/>
      <c r="E6" s="2483"/>
      <c r="F6" s="2483"/>
      <c r="G6" s="2483"/>
      <c r="H6" s="2483"/>
      <c r="I6" s="2483"/>
      <c r="J6" s="2483"/>
      <c r="K6" s="2483"/>
      <c r="L6" s="2483"/>
      <c r="M6" s="2483"/>
      <c r="N6" s="2483"/>
      <c r="O6" s="2483"/>
      <c r="P6" s="2483"/>
      <c r="Q6" s="2483"/>
      <c r="R6" s="2483"/>
    </row>
    <row r="7" spans="1:18" x14ac:dyDescent="0.2">
      <c r="A7" s="662"/>
    </row>
    <row r="8" spans="1:18" x14ac:dyDescent="0.2">
      <c r="A8" s="662"/>
      <c r="B8" s="669"/>
    </row>
    <row r="9" spans="1:18" ht="40.5" customHeight="1" x14ac:dyDescent="0.2">
      <c r="A9" s="29"/>
      <c r="B9" s="669"/>
      <c r="C9" s="2115" t="s">
        <v>2662</v>
      </c>
      <c r="D9" s="2115"/>
      <c r="E9" s="2115"/>
      <c r="F9" s="2115"/>
      <c r="G9" s="2115"/>
      <c r="H9" s="2115"/>
      <c r="J9" s="2071" t="s">
        <v>4122</v>
      </c>
      <c r="K9" s="2071"/>
      <c r="L9" s="2071"/>
      <c r="M9" s="2071"/>
      <c r="N9" s="2071"/>
      <c r="O9" s="2071"/>
    </row>
    <row r="10" spans="1:18" ht="51" x14ac:dyDescent="0.2">
      <c r="A10" s="29"/>
      <c r="C10" s="1757" t="s">
        <v>739</v>
      </c>
      <c r="D10" s="1750" t="s">
        <v>2663</v>
      </c>
      <c r="E10" s="1750" t="s">
        <v>2664</v>
      </c>
      <c r="F10" s="1750" t="s">
        <v>2665</v>
      </c>
      <c r="G10" s="1750" t="s">
        <v>2666</v>
      </c>
      <c r="H10" s="1750" t="s">
        <v>2657</v>
      </c>
    </row>
    <row r="11" spans="1:18" ht="12.75" x14ac:dyDescent="0.2">
      <c r="A11" s="29"/>
      <c r="C11" s="1220">
        <v>2011</v>
      </c>
      <c r="D11" s="1217">
        <f>+(E11/H11)*100000</f>
        <v>2791.9784443796261</v>
      </c>
      <c r="E11" s="1217">
        <v>96677</v>
      </c>
      <c r="F11" s="670">
        <v>2085</v>
      </c>
      <c r="G11" s="1217">
        <f>+(F11/H11)*100000</f>
        <v>60.213650160136545</v>
      </c>
      <c r="H11" s="1217">
        <v>3462670</v>
      </c>
    </row>
    <row r="12" spans="1:18" ht="12.75" x14ac:dyDescent="0.2">
      <c r="A12" s="665"/>
      <c r="C12" s="1220">
        <v>2012</v>
      </c>
      <c r="D12" s="1217">
        <f>+(E12/H12)*100000</f>
        <v>3511.7019418481327</v>
      </c>
      <c r="E12" s="1217">
        <v>123920</v>
      </c>
      <c r="F12" s="670">
        <v>2231</v>
      </c>
      <c r="G12" s="1217">
        <f>+(F12/H12)*100000</f>
        <v>63.22310387559056</v>
      </c>
      <c r="H12" s="1217">
        <v>3528773.2857756033</v>
      </c>
    </row>
    <row r="13" spans="1:18" ht="12.75" x14ac:dyDescent="0.2">
      <c r="A13" s="29"/>
      <c r="C13" s="1220">
        <v>2013</v>
      </c>
      <c r="D13" s="1217">
        <f>+(E13/H13)*100000</f>
        <v>3554.5495833871169</v>
      </c>
      <c r="E13" s="1217">
        <v>127696</v>
      </c>
      <c r="F13" s="670">
        <v>2341</v>
      </c>
      <c r="G13" s="1217">
        <f>+(F13/H13)*100000</f>
        <v>65.164144332706115</v>
      </c>
      <c r="H13" s="1217">
        <v>3592466.4153459063</v>
      </c>
    </row>
    <row r="14" spans="1:18" ht="12.75" x14ac:dyDescent="0.2">
      <c r="A14" s="29"/>
      <c r="C14" s="1220">
        <v>2014</v>
      </c>
      <c r="D14" s="1217">
        <f>+(E14/H14)*100000</f>
        <v>4046.3947752697682</v>
      </c>
      <c r="E14" s="1217">
        <v>147905</v>
      </c>
      <c r="F14" s="670">
        <v>2346</v>
      </c>
      <c r="G14" s="1217">
        <f>+(F14/H14)*100000</f>
        <v>64.182023209376794</v>
      </c>
      <c r="H14" s="1217">
        <v>3655229.1166434535</v>
      </c>
    </row>
    <row r="15" spans="1:18" ht="12.75" x14ac:dyDescent="0.2">
      <c r="A15" s="29"/>
      <c r="C15" s="1220">
        <v>2015</v>
      </c>
      <c r="D15" s="1217">
        <f>+(E15/H15)*100000</f>
        <v>3942.5811863087515</v>
      </c>
      <c r="E15" s="1217">
        <v>146646</v>
      </c>
      <c r="F15" s="670">
        <v>2454</v>
      </c>
      <c r="G15" s="1217">
        <f>+(F15/H15)*100000</f>
        <v>65.975848173163101</v>
      </c>
      <c r="H15" s="1217">
        <v>3719542.9357105405</v>
      </c>
    </row>
    <row r="16" spans="1:18" ht="12.75" x14ac:dyDescent="0.2">
      <c r="A16" s="29"/>
      <c r="C16" s="1220">
        <v>2016</v>
      </c>
      <c r="D16" s="1217">
        <f t="shared" ref="D16:D18" si="0">+(E16/H16)*100000</f>
        <v>4506.397418613491</v>
      </c>
      <c r="E16" s="1217">
        <v>170400</v>
      </c>
      <c r="F16" s="670">
        <v>2647</v>
      </c>
      <c r="G16" s="1217">
        <f t="shared" ref="G16:G18" si="1">+(F16/H16)*100000</f>
        <v>70.002546755105101</v>
      </c>
      <c r="H16" s="1217">
        <v>3781290.9996834667</v>
      </c>
    </row>
    <row r="17" spans="1:10" ht="12.75" x14ac:dyDescent="0.2">
      <c r="A17" s="29"/>
      <c r="C17" s="1220">
        <v>2017</v>
      </c>
      <c r="D17" s="1217">
        <f t="shared" si="0"/>
        <v>4600.1477209394588</v>
      </c>
      <c r="E17" s="1217">
        <v>176600</v>
      </c>
      <c r="F17" s="670">
        <v>2592</v>
      </c>
      <c r="G17" s="1217">
        <f t="shared" si="1"/>
        <v>67.51745692341494</v>
      </c>
      <c r="H17" s="1217">
        <v>3839007.1517949882</v>
      </c>
    </row>
    <row r="18" spans="1:10" ht="12.75" x14ac:dyDescent="0.2">
      <c r="A18" s="29"/>
      <c r="C18" s="1221">
        <v>2018</v>
      </c>
      <c r="D18" s="1219">
        <f t="shared" si="0"/>
        <v>4566.1013133906445</v>
      </c>
      <c r="E18" s="1219">
        <v>180200</v>
      </c>
      <c r="F18" s="671">
        <v>2682</v>
      </c>
      <c r="G18" s="1219">
        <f t="shared" si="1"/>
        <v>67.959399126047231</v>
      </c>
      <c r="H18" s="1219">
        <v>3946473.9748884169</v>
      </c>
    </row>
    <row r="19" spans="1:10" ht="12.75" x14ac:dyDescent="0.2">
      <c r="A19" s="29"/>
      <c r="C19" s="1762" t="s">
        <v>4121</v>
      </c>
      <c r="D19" s="4"/>
      <c r="E19" s="4"/>
      <c r="F19" s="4"/>
      <c r="G19" s="4"/>
      <c r="H19" s="4"/>
    </row>
    <row r="20" spans="1:10" x14ac:dyDescent="0.2">
      <c r="A20" s="29"/>
    </row>
    <row r="21" spans="1:10" x14ac:dyDescent="0.2">
      <c r="A21" s="29"/>
    </row>
    <row r="22" spans="1:10" x14ac:dyDescent="0.2">
      <c r="A22" s="29"/>
    </row>
    <row r="23" spans="1:10" x14ac:dyDescent="0.2">
      <c r="A23" s="29"/>
    </row>
    <row r="24" spans="1:10" x14ac:dyDescent="0.2">
      <c r="A24" s="29"/>
    </row>
    <row r="25" spans="1:10" ht="12.75" x14ac:dyDescent="0.2">
      <c r="A25" s="29"/>
      <c r="J25" s="44" t="s">
        <v>4123</v>
      </c>
    </row>
    <row r="26" spans="1:10" x14ac:dyDescent="0.2">
      <c r="A26" s="29"/>
    </row>
  </sheetData>
  <mergeCells count="11">
    <mergeCell ref="A6:B6"/>
    <mergeCell ref="C6:R6"/>
    <mergeCell ref="C9:H9"/>
    <mergeCell ref="J9:O9"/>
    <mergeCell ref="C1:D1"/>
    <mergeCell ref="A3:B3"/>
    <mergeCell ref="C3:R3"/>
    <mergeCell ref="A4:B4"/>
    <mergeCell ref="C4:R4"/>
    <mergeCell ref="A5:B5"/>
    <mergeCell ref="C5:R5"/>
  </mergeCells>
  <hyperlinks>
    <hyperlink ref="A1" location="'ODS 8.'!A1" display="REGRESAR"/>
    <hyperlink ref="C1:D1" location="'Metadato 8.10.1.b'!A1" display="VER METADATO"/>
  </hyperlinks>
  <pageMargins left="0.7" right="0.7" top="0.75" bottom="0.75" header="0.3" footer="0.3"/>
  <pageSetup orientation="portrait" horizontalDpi="4294967293" verticalDpi="0" r:id="rId1"/>
  <drawing r:id="rId2"/>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8">
    <tabColor theme="0" tint="-0.499984740745262"/>
  </sheetPr>
  <dimension ref="B1:F41"/>
  <sheetViews>
    <sheetView showGridLines="0" zoomScaleNormal="100" workbookViewId="0">
      <pane ySplit="1" topLeftCell="A2" activePane="bottomLeft" state="frozen"/>
      <selection pane="bottomLeft" activeCell="B1" sqref="B1"/>
    </sheetView>
  </sheetViews>
  <sheetFormatPr baseColWidth="10" defaultColWidth="11.42578125" defaultRowHeight="12" x14ac:dyDescent="0.25"/>
  <cols>
    <col min="1" max="1" width="8.42578125" style="666" customWidth="1"/>
    <col min="2" max="2" width="26.42578125" style="666" customWidth="1"/>
    <col min="3" max="3" width="24" style="666" customWidth="1"/>
    <col min="4" max="4" width="85.7109375" style="666" customWidth="1"/>
    <col min="5" max="5" width="12.5703125" style="666" customWidth="1"/>
    <col min="6" max="6" width="7.140625" style="666" customWidth="1"/>
    <col min="7" max="16384" width="11.42578125" style="666"/>
  </cols>
  <sheetData>
    <row r="1" spans="2:6" ht="15" x14ac:dyDescent="0.25">
      <c r="B1" s="166" t="s">
        <v>730</v>
      </c>
    </row>
    <row r="2" spans="2:6" ht="12.75" thickBot="1" x14ac:dyDescent="0.3"/>
    <row r="3" spans="2:6" ht="23.25" customHeight="1" thickBot="1" x14ac:dyDescent="0.3">
      <c r="B3" s="2081" t="s">
        <v>766</v>
      </c>
      <c r="C3" s="2081"/>
      <c r="D3" s="2081"/>
      <c r="F3" s="47" t="s">
        <v>767</v>
      </c>
    </row>
    <row r="4" spans="2:6" ht="30" x14ac:dyDescent="0.25">
      <c r="B4" s="2082" t="s">
        <v>856</v>
      </c>
      <c r="C4" s="2082"/>
      <c r="D4" s="910" t="s">
        <v>41</v>
      </c>
    </row>
    <row r="5" spans="2:6" ht="30" x14ac:dyDescent="0.25">
      <c r="B5" s="2082" t="s">
        <v>769</v>
      </c>
      <c r="C5" s="2082"/>
      <c r="D5" s="910" t="s">
        <v>237</v>
      </c>
    </row>
    <row r="6" spans="2:6" ht="15" x14ac:dyDescent="0.25">
      <c r="B6" s="2082" t="s">
        <v>770</v>
      </c>
      <c r="C6" s="2082"/>
      <c r="D6" s="911" t="s">
        <v>361</v>
      </c>
    </row>
    <row r="7" spans="2:6" ht="30" x14ac:dyDescent="0.25">
      <c r="B7" s="2083" t="s">
        <v>771</v>
      </c>
      <c r="C7" s="2083"/>
      <c r="D7" s="912" t="s">
        <v>362</v>
      </c>
    </row>
    <row r="8" spans="2:6" ht="15" x14ac:dyDescent="0.25">
      <c r="B8" s="2083" t="s">
        <v>4617</v>
      </c>
      <c r="C8" s="2083"/>
      <c r="D8" s="1285" t="s">
        <v>4726</v>
      </c>
    </row>
    <row r="9" spans="2:6" ht="23.25" customHeight="1" x14ac:dyDescent="0.25">
      <c r="B9" s="913"/>
      <c r="C9" s="913"/>
      <c r="D9" s="913"/>
    </row>
    <row r="10" spans="2:6" ht="18" customHeight="1" x14ac:dyDescent="0.25">
      <c r="B10" s="2081" t="s">
        <v>772</v>
      </c>
      <c r="C10" s="2081"/>
      <c r="D10" s="2081"/>
    </row>
    <row r="11" spans="2:6" ht="19.5" customHeight="1" x14ac:dyDescent="0.25">
      <c r="B11" s="2093" t="s">
        <v>773</v>
      </c>
      <c r="C11" s="2094"/>
      <c r="D11" s="910" t="s">
        <v>841</v>
      </c>
    </row>
    <row r="12" spans="2:6" ht="15" customHeight="1" x14ac:dyDescent="0.25">
      <c r="B12" s="2095" t="s">
        <v>775</v>
      </c>
      <c r="C12" s="2095"/>
      <c r="D12" s="115" t="s">
        <v>2662</v>
      </c>
    </row>
    <row r="13" spans="2:6" ht="15" x14ac:dyDescent="0.25">
      <c r="B13" s="2082" t="s">
        <v>776</v>
      </c>
      <c r="C13" s="2082"/>
      <c r="D13" s="672" t="s">
        <v>361</v>
      </c>
    </row>
    <row r="14" spans="2:6" ht="15" x14ac:dyDescent="0.25">
      <c r="B14" s="2082" t="s">
        <v>777</v>
      </c>
      <c r="C14" s="2096"/>
      <c r="D14" s="915" t="s">
        <v>10</v>
      </c>
    </row>
    <row r="15" spans="2:6" ht="43.5" customHeight="1" x14ac:dyDescent="0.25">
      <c r="B15" s="2082" t="s">
        <v>778</v>
      </c>
      <c r="C15" s="2082"/>
      <c r="D15" s="916" t="s">
        <v>2667</v>
      </c>
    </row>
    <row r="16" spans="2:6" ht="45.75" customHeight="1" x14ac:dyDescent="0.25">
      <c r="B16" s="2082" t="s">
        <v>779</v>
      </c>
      <c r="C16" s="2082"/>
      <c r="D16" s="916"/>
    </row>
    <row r="17" spans="2:4" ht="15" x14ac:dyDescent="0.25">
      <c r="B17" s="2082" t="s">
        <v>780</v>
      </c>
      <c r="C17" s="2082"/>
      <c r="D17" s="917" t="s">
        <v>2668</v>
      </c>
    </row>
    <row r="18" spans="2:4" ht="15" x14ac:dyDescent="0.25">
      <c r="B18" s="2083" t="s">
        <v>782</v>
      </c>
      <c r="C18" s="2083"/>
      <c r="D18" s="910"/>
    </row>
    <row r="19" spans="2:4" ht="30" x14ac:dyDescent="0.25">
      <c r="B19" s="2084" t="s">
        <v>783</v>
      </c>
      <c r="C19" s="2085"/>
      <c r="D19" s="917" t="s">
        <v>4538</v>
      </c>
    </row>
    <row r="20" spans="2:4" ht="15" x14ac:dyDescent="0.25">
      <c r="B20" s="2082" t="s">
        <v>784</v>
      </c>
      <c r="C20" s="2082"/>
      <c r="D20" s="916" t="s">
        <v>824</v>
      </c>
    </row>
    <row r="21" spans="2:4" ht="15" x14ac:dyDescent="0.25">
      <c r="B21" s="2086" t="s">
        <v>786</v>
      </c>
      <c r="C21" s="918" t="s">
        <v>787</v>
      </c>
      <c r="D21" s="910"/>
    </row>
    <row r="22" spans="2:4" ht="18.75" customHeight="1" x14ac:dyDescent="0.25">
      <c r="B22" s="2087"/>
      <c r="C22" s="1751" t="s">
        <v>789</v>
      </c>
      <c r="D22" s="919"/>
    </row>
    <row r="23" spans="2:4" ht="15" x14ac:dyDescent="0.25">
      <c r="B23" s="2088" t="s">
        <v>791</v>
      </c>
      <c r="C23" s="2088"/>
      <c r="D23" s="917" t="s">
        <v>827</v>
      </c>
    </row>
    <row r="24" spans="2:4" ht="15" x14ac:dyDescent="0.25">
      <c r="B24" s="2088" t="s">
        <v>793</v>
      </c>
      <c r="C24" s="2088"/>
      <c r="D24" s="920" t="s">
        <v>1978</v>
      </c>
    </row>
    <row r="25" spans="2:4" ht="15" x14ac:dyDescent="0.25">
      <c r="B25" s="2082" t="s">
        <v>795</v>
      </c>
      <c r="C25" s="2082"/>
      <c r="D25" s="917" t="s">
        <v>17</v>
      </c>
    </row>
    <row r="26" spans="2:4" ht="15" customHeight="1" x14ac:dyDescent="0.25">
      <c r="B26" s="2083" t="s">
        <v>797</v>
      </c>
      <c r="C26" s="2083"/>
      <c r="D26" s="920" t="s">
        <v>2660</v>
      </c>
    </row>
    <row r="27" spans="2:4" ht="15" x14ac:dyDescent="0.25">
      <c r="B27" s="2089" t="s">
        <v>799</v>
      </c>
      <c r="C27" s="2090"/>
      <c r="D27" s="910"/>
    </row>
    <row r="28" spans="2:4" ht="120" x14ac:dyDescent="0.25">
      <c r="B28" s="1752" t="s">
        <v>800</v>
      </c>
      <c r="C28" s="1753"/>
      <c r="D28" s="917" t="s">
        <v>2669</v>
      </c>
    </row>
    <row r="29" spans="2:4" ht="15" x14ac:dyDescent="0.25">
      <c r="B29" s="2091" t="s">
        <v>801</v>
      </c>
      <c r="C29" s="2092"/>
      <c r="D29" s="921"/>
    </row>
    <row r="30" spans="2:4" ht="23.25" customHeight="1" x14ac:dyDescent="0.25">
      <c r="B30" s="922"/>
      <c r="C30" s="922"/>
      <c r="D30" s="923"/>
    </row>
    <row r="31" spans="2:4" ht="15" x14ac:dyDescent="0.25">
      <c r="B31" s="2081" t="s">
        <v>802</v>
      </c>
      <c r="C31" s="2081"/>
      <c r="D31" s="2081"/>
    </row>
    <row r="32" spans="2:4" ht="15" x14ac:dyDescent="0.25">
      <c r="B32" s="2079" t="s">
        <v>803</v>
      </c>
      <c r="C32" s="2080"/>
      <c r="D32" s="920" t="s">
        <v>5904</v>
      </c>
    </row>
    <row r="33" spans="2:4" ht="15" x14ac:dyDescent="0.25">
      <c r="B33" s="2079" t="s">
        <v>805</v>
      </c>
      <c r="C33" s="2080"/>
      <c r="D33" s="920" t="s">
        <v>5905</v>
      </c>
    </row>
    <row r="34" spans="2:4" ht="15" x14ac:dyDescent="0.25">
      <c r="B34" s="2079" t="s">
        <v>807</v>
      </c>
      <c r="C34" s="2080"/>
      <c r="D34" s="920" t="s">
        <v>1978</v>
      </c>
    </row>
    <row r="35" spans="2:4" ht="15" x14ac:dyDescent="0.25">
      <c r="B35" s="2079" t="s">
        <v>809</v>
      </c>
      <c r="C35" s="2080"/>
      <c r="D35" s="920" t="s">
        <v>5906</v>
      </c>
    </row>
    <row r="36" spans="2:4" ht="15" x14ac:dyDescent="0.25">
      <c r="B36" s="2079" t="s">
        <v>811</v>
      </c>
      <c r="C36" s="2080"/>
      <c r="D36" s="924" t="s">
        <v>5907</v>
      </c>
    </row>
    <row r="37" spans="2:4" ht="15" x14ac:dyDescent="0.25">
      <c r="B37" s="2079" t="s">
        <v>803</v>
      </c>
      <c r="C37" s="2080"/>
      <c r="D37" s="920" t="s">
        <v>5908</v>
      </c>
    </row>
    <row r="38" spans="2:4" ht="15" x14ac:dyDescent="0.25">
      <c r="B38" s="2079" t="s">
        <v>805</v>
      </c>
      <c r="C38" s="2080"/>
      <c r="D38" s="920" t="s">
        <v>5905</v>
      </c>
    </row>
    <row r="39" spans="2:4" ht="15" x14ac:dyDescent="0.25">
      <c r="B39" s="2079" t="s">
        <v>807</v>
      </c>
      <c r="C39" s="2080"/>
      <c r="D39" s="920" t="s">
        <v>1978</v>
      </c>
    </row>
    <row r="40" spans="2:4" ht="15" x14ac:dyDescent="0.25">
      <c r="B40" s="2079" t="s">
        <v>809</v>
      </c>
      <c r="C40" s="2080"/>
      <c r="D40" s="920" t="s">
        <v>5909</v>
      </c>
    </row>
    <row r="41" spans="2:4" ht="15" x14ac:dyDescent="0.25">
      <c r="B41" s="2079" t="s">
        <v>811</v>
      </c>
      <c r="C41" s="2080"/>
      <c r="D41" s="924" t="s">
        <v>5910</v>
      </c>
    </row>
  </sheetData>
  <mergeCells count="35">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 ref="B37:C37"/>
    <mergeCell ref="B38:C38"/>
    <mergeCell ref="B39:C39"/>
    <mergeCell ref="B40:C40"/>
    <mergeCell ref="B41:C41"/>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8.10.1.b'!A1" display="REGRESAR"/>
    <hyperlink ref="D8" r:id="rId1"/>
    <hyperlink ref="D36" r:id="rId2"/>
    <hyperlink ref="D41" r:id="rId3"/>
  </hyperlinks>
  <pageMargins left="0.7" right="0.7" top="0.75" bottom="0.75" header="0.3" footer="0.3"/>
  <pageSetup orientation="portrait" horizontalDpi="4294967293" verticalDpi="0" r:id="rId4"/>
  <drawing r:id="rId5"/>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9"/>
  <dimension ref="A1:S41"/>
  <sheetViews>
    <sheetView showGridLines="0" zoomScaleNormal="100" workbookViewId="0">
      <pane ySplit="1" topLeftCell="A2" activePane="bottomLeft" state="frozen"/>
      <selection pane="bottomLeft" activeCell="C9" sqref="C9:K9"/>
    </sheetView>
  </sheetViews>
  <sheetFormatPr baseColWidth="10" defaultColWidth="11.42578125" defaultRowHeight="11.25" x14ac:dyDescent="0.2"/>
  <cols>
    <col min="1" max="1" width="15.28515625" style="26" customWidth="1"/>
    <col min="2" max="2" width="15.28515625" style="165" customWidth="1"/>
    <col min="3" max="4" width="7.140625" style="26" customWidth="1"/>
    <col min="5" max="5" width="9.140625" style="26" customWidth="1"/>
    <col min="6" max="6" width="10.42578125" style="26" customWidth="1"/>
    <col min="7" max="7" width="2.7109375" style="26" customWidth="1"/>
    <col min="8" max="8" width="11.42578125" style="26"/>
    <col min="9" max="9" width="10.140625" style="26" customWidth="1"/>
    <col min="10" max="16" width="11.42578125" style="26"/>
    <col min="17" max="19" width="13.28515625" style="26" customWidth="1"/>
    <col min="20" max="16384" width="11.42578125" style="26"/>
  </cols>
  <sheetData>
    <row r="1" spans="1:19" ht="15" x14ac:dyDescent="0.25">
      <c r="A1" s="25" t="s">
        <v>730</v>
      </c>
      <c r="B1" s="236"/>
      <c r="C1" s="2077" t="s">
        <v>830</v>
      </c>
      <c r="D1" s="2077"/>
      <c r="E1" s="2077"/>
    </row>
    <row r="3" spans="1:19" ht="12.75" x14ac:dyDescent="0.2">
      <c r="A3" s="2483" t="s">
        <v>732</v>
      </c>
      <c r="B3" s="2483"/>
      <c r="C3" s="2483" t="s">
        <v>2507</v>
      </c>
      <c r="D3" s="2483"/>
      <c r="E3" s="2483"/>
      <c r="F3" s="2483"/>
      <c r="G3" s="2483"/>
      <c r="H3" s="2483"/>
      <c r="I3" s="2483"/>
      <c r="J3" s="2483"/>
      <c r="K3" s="2483"/>
      <c r="L3" s="2483"/>
      <c r="M3" s="2483"/>
      <c r="N3" s="2483"/>
      <c r="O3" s="2483"/>
      <c r="P3" s="2483"/>
      <c r="Q3" s="2483"/>
      <c r="R3" s="2483"/>
      <c r="S3" s="2483"/>
    </row>
    <row r="4" spans="1:19" ht="12.75" x14ac:dyDescent="0.2">
      <c r="A4" s="2483" t="s">
        <v>733</v>
      </c>
      <c r="B4" s="2483"/>
      <c r="C4" s="2483" t="s">
        <v>2652</v>
      </c>
      <c r="D4" s="2483"/>
      <c r="E4" s="2483"/>
      <c r="F4" s="2483"/>
      <c r="G4" s="2483"/>
      <c r="H4" s="2483"/>
      <c r="I4" s="2483"/>
      <c r="J4" s="2483"/>
      <c r="K4" s="2483"/>
      <c r="L4" s="2483"/>
      <c r="M4" s="2483"/>
      <c r="N4" s="2483"/>
      <c r="O4" s="2483"/>
      <c r="P4" s="2483"/>
      <c r="Q4" s="2483"/>
      <c r="R4" s="2483"/>
      <c r="S4" s="2483"/>
    </row>
    <row r="5" spans="1:19" ht="12.75" x14ac:dyDescent="0.2">
      <c r="A5" s="2483" t="s">
        <v>735</v>
      </c>
      <c r="B5" s="2483"/>
      <c r="C5" s="2483" t="s">
        <v>2670</v>
      </c>
      <c r="D5" s="2483"/>
      <c r="E5" s="2483"/>
      <c r="F5" s="2483"/>
      <c r="G5" s="2483"/>
      <c r="H5" s="2483"/>
      <c r="I5" s="2483"/>
      <c r="J5" s="2483"/>
      <c r="K5" s="2483"/>
      <c r="L5" s="2483"/>
      <c r="M5" s="2483"/>
      <c r="N5" s="2483"/>
      <c r="O5" s="2483"/>
      <c r="P5" s="2483"/>
      <c r="Q5" s="2483"/>
      <c r="R5" s="2483"/>
      <c r="S5" s="2483"/>
    </row>
    <row r="6" spans="1:19" ht="13.5" customHeight="1" x14ac:dyDescent="0.2">
      <c r="A6" s="2483" t="s">
        <v>815</v>
      </c>
      <c r="B6" s="2483"/>
      <c r="C6" s="2483" t="s">
        <v>2671</v>
      </c>
      <c r="D6" s="2483"/>
      <c r="E6" s="2483"/>
      <c r="F6" s="2483"/>
      <c r="G6" s="2483"/>
      <c r="H6" s="2483"/>
      <c r="I6" s="2483"/>
      <c r="J6" s="2483"/>
      <c r="K6" s="2483"/>
      <c r="L6" s="2483"/>
      <c r="M6" s="2483"/>
      <c r="N6" s="2483"/>
      <c r="O6" s="2483"/>
      <c r="P6" s="2483"/>
      <c r="Q6" s="2483"/>
      <c r="R6" s="2483"/>
      <c r="S6" s="2483"/>
    </row>
    <row r="8" spans="1:19" ht="12" x14ac:dyDescent="0.2">
      <c r="B8" s="26"/>
      <c r="C8" s="673"/>
      <c r="D8" s="673"/>
      <c r="E8" s="673"/>
      <c r="H8" s="674"/>
      <c r="I8" s="674"/>
      <c r="J8" s="674"/>
      <c r="K8" s="674"/>
      <c r="L8" s="673"/>
    </row>
    <row r="9" spans="1:19" ht="27.75" customHeight="1" x14ac:dyDescent="0.2">
      <c r="A9" s="675"/>
      <c r="C9" s="2557" t="s">
        <v>2671</v>
      </c>
      <c r="D9" s="2557"/>
      <c r="E9" s="2557"/>
      <c r="F9" s="2557"/>
      <c r="G9" s="2557"/>
      <c r="H9" s="2557"/>
      <c r="I9" s="2557"/>
      <c r="J9" s="2557"/>
      <c r="K9" s="2557"/>
    </row>
    <row r="10" spans="1:19" ht="30.75" customHeight="1" x14ac:dyDescent="0.2">
      <c r="A10" s="29"/>
      <c r="C10" s="89" t="s">
        <v>867</v>
      </c>
      <c r="D10" s="2070" t="s">
        <v>2672</v>
      </c>
      <c r="E10" s="2070"/>
      <c r="F10" s="2070"/>
      <c r="G10" s="1754"/>
      <c r="H10" s="2556" t="s">
        <v>2673</v>
      </c>
      <c r="I10" s="2556"/>
      <c r="J10" s="2556"/>
      <c r="K10" s="1765"/>
      <c r="L10" s="673"/>
    </row>
    <row r="11" spans="1:19" ht="15" customHeight="1" x14ac:dyDescent="0.2">
      <c r="A11" s="29"/>
      <c r="C11" s="89"/>
      <c r="D11" s="2556" t="s">
        <v>741</v>
      </c>
      <c r="E11" s="2556"/>
      <c r="F11" s="2556"/>
      <c r="G11" s="676"/>
      <c r="H11" s="2556" t="s">
        <v>741</v>
      </c>
      <c r="I11" s="2556"/>
      <c r="J11" s="2556"/>
      <c r="K11" s="2116" t="s">
        <v>2657</v>
      </c>
      <c r="L11" s="673"/>
    </row>
    <row r="12" spans="1:19" ht="12" customHeight="1" x14ac:dyDescent="0.2">
      <c r="A12" s="29"/>
      <c r="C12" s="1766"/>
      <c r="D12" s="1755" t="s">
        <v>740</v>
      </c>
      <c r="E12" s="1761" t="s">
        <v>1016</v>
      </c>
      <c r="F12" s="1761" t="s">
        <v>1014</v>
      </c>
      <c r="G12" s="829"/>
      <c r="H12" s="676" t="s">
        <v>740</v>
      </c>
      <c r="I12" s="1761" t="s">
        <v>1016</v>
      </c>
      <c r="J12" s="1761" t="s">
        <v>1014</v>
      </c>
      <c r="K12" s="2112"/>
    </row>
    <row r="13" spans="1:19" ht="12.75" x14ac:dyDescent="0.2">
      <c r="A13" s="29"/>
      <c r="C13" s="769">
        <v>2015</v>
      </c>
      <c r="D13" s="1080">
        <v>65</v>
      </c>
      <c r="E13" s="1080">
        <v>53.7</v>
      </c>
      <c r="F13" s="1080">
        <v>46.3</v>
      </c>
      <c r="G13" s="1080"/>
      <c r="H13" s="1803">
        <v>2417702.9082118515</v>
      </c>
      <c r="I13" s="1803">
        <v>1298853.1169336054</v>
      </c>
      <c r="J13" s="1803">
        <v>1118849.7912782461</v>
      </c>
      <c r="K13" s="1804">
        <v>3719542.9357105405</v>
      </c>
    </row>
    <row r="14" spans="1:19" ht="12.75" x14ac:dyDescent="0.2">
      <c r="A14" s="29"/>
      <c r="C14" s="769">
        <v>2017</v>
      </c>
      <c r="D14" s="1080">
        <v>72</v>
      </c>
      <c r="E14" s="1080">
        <v>51.2</v>
      </c>
      <c r="F14" s="1080">
        <v>48.8</v>
      </c>
      <c r="G14" s="1080"/>
      <c r="H14" s="1803">
        <v>2764085.1492923913</v>
      </c>
      <c r="I14" s="1803">
        <v>1414749.0569185209</v>
      </c>
      <c r="J14" s="1803">
        <v>1349336.0923738701</v>
      </c>
      <c r="K14" s="1804">
        <v>3839007.1517949882</v>
      </c>
    </row>
    <row r="15" spans="1:19" ht="12.75" x14ac:dyDescent="0.2">
      <c r="A15" s="29"/>
      <c r="C15" s="775">
        <v>2018</v>
      </c>
      <c r="D15" s="1081">
        <f>+(H15/K15)*100</f>
        <v>75.475602245273095</v>
      </c>
      <c r="E15" s="1805">
        <f>+(I15/$H$15)*100</f>
        <v>50.782827646984764</v>
      </c>
      <c r="F15" s="1805">
        <f>+(J15/$H$15)*100</f>
        <v>49.217172353015229</v>
      </c>
      <c r="G15" s="1805"/>
      <c r="H15" s="1806">
        <f>SUM(I15:J15)</f>
        <v>2978625</v>
      </c>
      <c r="I15" s="1806">
        <v>1512630</v>
      </c>
      <c r="J15" s="1806">
        <v>1465995</v>
      </c>
      <c r="K15" s="1807">
        <v>3946473.9748884169</v>
      </c>
    </row>
    <row r="16" spans="1:19" ht="12.75" x14ac:dyDescent="0.2">
      <c r="A16" s="29"/>
      <c r="C16" s="1762" t="s">
        <v>5911</v>
      </c>
      <c r="D16" s="43"/>
      <c r="E16" s="4"/>
      <c r="F16" s="4"/>
      <c r="G16" s="4"/>
      <c r="H16" s="996"/>
      <c r="I16" s="995"/>
      <c r="J16" s="4"/>
      <c r="K16" s="903"/>
    </row>
    <row r="17" spans="1:11" x14ac:dyDescent="0.2">
      <c r="A17" s="29"/>
      <c r="C17" s="903" t="s">
        <v>5912</v>
      </c>
      <c r="D17" s="903"/>
      <c r="E17" s="903"/>
      <c r="F17" s="903"/>
      <c r="G17" s="903"/>
      <c r="H17" s="903"/>
      <c r="I17" s="903"/>
      <c r="J17" s="903"/>
      <c r="K17" s="903"/>
    </row>
    <row r="18" spans="1:11" x14ac:dyDescent="0.2">
      <c r="A18" s="29"/>
    </row>
    <row r="19" spans="1:11" x14ac:dyDescent="0.2">
      <c r="A19" s="29"/>
    </row>
    <row r="20" spans="1:11" ht="36.75" customHeight="1" x14ac:dyDescent="0.2">
      <c r="A20" s="29"/>
      <c r="C20" s="2071" t="s">
        <v>5913</v>
      </c>
      <c r="D20" s="2071"/>
      <c r="E20" s="2071"/>
      <c r="F20" s="2071"/>
      <c r="G20" s="2071"/>
      <c r="H20" s="2071"/>
      <c r="I20" s="2071"/>
      <c r="J20" s="2071"/>
      <c r="K20" s="2071"/>
    </row>
    <row r="21" spans="1:11" x14ac:dyDescent="0.2">
      <c r="A21" s="29"/>
    </row>
    <row r="22" spans="1:11" x14ac:dyDescent="0.2">
      <c r="A22" s="29"/>
    </row>
    <row r="23" spans="1:11" x14ac:dyDescent="0.2">
      <c r="A23" s="29"/>
    </row>
    <row r="24" spans="1:11" x14ac:dyDescent="0.2">
      <c r="A24" s="29"/>
    </row>
    <row r="25" spans="1:11" x14ac:dyDescent="0.2">
      <c r="A25" s="29"/>
    </row>
    <row r="26" spans="1:11" x14ac:dyDescent="0.2">
      <c r="A26" s="29"/>
    </row>
    <row r="27" spans="1:11" x14ac:dyDescent="0.2">
      <c r="A27" s="29"/>
    </row>
    <row r="28" spans="1:11" x14ac:dyDescent="0.2">
      <c r="A28" s="29"/>
    </row>
    <row r="29" spans="1:11" x14ac:dyDescent="0.2">
      <c r="A29" s="29"/>
    </row>
    <row r="41" spans="3:3" ht="12.75" x14ac:dyDescent="0.2">
      <c r="C41" s="44" t="s">
        <v>4124</v>
      </c>
    </row>
  </sheetData>
  <mergeCells count="16">
    <mergeCell ref="C20:K20"/>
    <mergeCell ref="A5:B5"/>
    <mergeCell ref="C5:S5"/>
    <mergeCell ref="C1:E1"/>
    <mergeCell ref="A3:B3"/>
    <mergeCell ref="C3:S3"/>
    <mergeCell ref="A4:B4"/>
    <mergeCell ref="C4:S4"/>
    <mergeCell ref="A6:B6"/>
    <mergeCell ref="C6:S6"/>
    <mergeCell ref="D10:F10"/>
    <mergeCell ref="H10:J10"/>
    <mergeCell ref="D11:F11"/>
    <mergeCell ref="H11:J11"/>
    <mergeCell ref="K11:K12"/>
    <mergeCell ref="C9:K9"/>
  </mergeCells>
  <hyperlinks>
    <hyperlink ref="A1" location="'ODS 8.'!A1" display="REGRESAR"/>
    <hyperlink ref="C1:D1" location="'Metadato 8.10.2'!A1" display="VER METADATO"/>
  </hyperlinks>
  <pageMargins left="0.7" right="0.7" top="0.75" bottom="0.75" header="0.3" footer="0.3"/>
  <drawing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0">
    <tabColor theme="0" tint="-0.499984740745262"/>
  </sheetPr>
  <dimension ref="B1:F41"/>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7.140625" style="45" customWidth="1"/>
    <col min="2" max="2" width="26.42578125" style="45" customWidth="1"/>
    <col min="3" max="3" width="24" style="45" customWidth="1"/>
    <col min="4" max="4" width="85.7109375" style="45" customWidth="1"/>
    <col min="5" max="5" width="4.28515625" style="45" customWidth="1"/>
    <col min="6" max="6" width="7.140625" style="45" customWidth="1"/>
    <col min="7" max="7" width="10.140625" style="45" customWidth="1"/>
    <col min="8" max="16384" width="11.42578125" style="45"/>
  </cols>
  <sheetData>
    <row r="1" spans="2:6" ht="15" x14ac:dyDescent="0.25">
      <c r="B1" s="166" t="s">
        <v>730</v>
      </c>
    </row>
    <row r="2" spans="2:6" ht="12" thickBot="1" x14ac:dyDescent="0.3"/>
    <row r="3" spans="2:6" ht="23.25" customHeight="1" thickBot="1" x14ac:dyDescent="0.3">
      <c r="B3" s="2081" t="s">
        <v>766</v>
      </c>
      <c r="C3" s="2081"/>
      <c r="D3" s="2081"/>
      <c r="F3" s="264" t="s">
        <v>880</v>
      </c>
    </row>
    <row r="4" spans="2:6" ht="32.25" customHeight="1" x14ac:dyDescent="0.25">
      <c r="B4" s="2082" t="s">
        <v>856</v>
      </c>
      <c r="C4" s="2082"/>
      <c r="D4" s="910" t="s">
        <v>41</v>
      </c>
    </row>
    <row r="5" spans="2:6" ht="31.5" customHeight="1" x14ac:dyDescent="0.25">
      <c r="B5" s="2082" t="s">
        <v>769</v>
      </c>
      <c r="C5" s="2082"/>
      <c r="D5" s="910" t="s">
        <v>237</v>
      </c>
    </row>
    <row r="6" spans="2:6" ht="15" x14ac:dyDescent="0.25">
      <c r="B6" s="2082" t="s">
        <v>770</v>
      </c>
      <c r="C6" s="2082"/>
      <c r="D6" s="911" t="s">
        <v>364</v>
      </c>
    </row>
    <row r="7" spans="2:6" ht="30" x14ac:dyDescent="0.25">
      <c r="B7" s="2083" t="s">
        <v>771</v>
      </c>
      <c r="C7" s="2083"/>
      <c r="D7" s="912" t="s">
        <v>365</v>
      </c>
    </row>
    <row r="8" spans="2:6" ht="15" x14ac:dyDescent="0.25">
      <c r="B8" s="2083" t="s">
        <v>4617</v>
      </c>
      <c r="C8" s="2083"/>
      <c r="D8" s="1285" t="s">
        <v>4727</v>
      </c>
    </row>
    <row r="9" spans="2:6" ht="15" x14ac:dyDescent="0.25">
      <c r="B9" s="913"/>
      <c r="C9" s="913"/>
      <c r="D9" s="913"/>
    </row>
    <row r="10" spans="2:6" ht="23.25" customHeight="1" x14ac:dyDescent="0.25">
      <c r="B10" s="2081" t="s">
        <v>772</v>
      </c>
      <c r="C10" s="2081"/>
      <c r="D10" s="2081"/>
    </row>
    <row r="11" spans="2:6" ht="15" x14ac:dyDescent="0.25">
      <c r="B11" s="2093" t="s">
        <v>773</v>
      </c>
      <c r="C11" s="2094"/>
      <c r="D11" s="910" t="s">
        <v>841</v>
      </c>
    </row>
    <row r="12" spans="2:6" ht="30.75" customHeight="1" x14ac:dyDescent="0.25">
      <c r="B12" s="2095" t="s">
        <v>775</v>
      </c>
      <c r="C12" s="2095"/>
      <c r="D12" s="914" t="s">
        <v>2671</v>
      </c>
    </row>
    <row r="13" spans="2:6" ht="15" x14ac:dyDescent="0.25">
      <c r="B13" s="2082" t="s">
        <v>776</v>
      </c>
      <c r="C13" s="2082"/>
      <c r="D13" s="672" t="s">
        <v>364</v>
      </c>
    </row>
    <row r="14" spans="2:6" ht="15" x14ac:dyDescent="0.25">
      <c r="B14" s="2082" t="s">
        <v>777</v>
      </c>
      <c r="C14" s="2096"/>
      <c r="D14" s="915" t="s">
        <v>10</v>
      </c>
    </row>
    <row r="15" spans="2:6" ht="45" x14ac:dyDescent="0.25">
      <c r="B15" s="2082" t="s">
        <v>778</v>
      </c>
      <c r="C15" s="2082"/>
      <c r="D15" s="916" t="s">
        <v>2674</v>
      </c>
    </row>
    <row r="16" spans="2:6" ht="53.25" customHeight="1" x14ac:dyDescent="0.25">
      <c r="B16" s="2082" t="s">
        <v>779</v>
      </c>
      <c r="C16" s="2082"/>
      <c r="D16" s="916"/>
    </row>
    <row r="17" spans="2:4" ht="15" x14ac:dyDescent="0.25">
      <c r="B17" s="2082" t="s">
        <v>780</v>
      </c>
      <c r="C17" s="2082"/>
      <c r="D17" s="917" t="s">
        <v>781</v>
      </c>
    </row>
    <row r="18" spans="2:4" ht="15" x14ac:dyDescent="0.25">
      <c r="B18" s="2083" t="s">
        <v>782</v>
      </c>
      <c r="C18" s="2083"/>
      <c r="D18" s="910"/>
    </row>
    <row r="19" spans="2:4" ht="37.5" customHeight="1" x14ac:dyDescent="0.25">
      <c r="B19" s="2084" t="s">
        <v>783</v>
      </c>
      <c r="C19" s="2085"/>
      <c r="D19" s="917" t="s">
        <v>4540</v>
      </c>
    </row>
    <row r="20" spans="2:4" ht="15" x14ac:dyDescent="0.25">
      <c r="B20" s="2082" t="s">
        <v>784</v>
      </c>
      <c r="C20" s="2082"/>
      <c r="D20" s="916" t="s">
        <v>824</v>
      </c>
    </row>
    <row r="21" spans="2:4" ht="15" x14ac:dyDescent="0.25">
      <c r="B21" s="2086" t="s">
        <v>786</v>
      </c>
      <c r="C21" s="918" t="s">
        <v>787</v>
      </c>
      <c r="D21" s="917" t="s">
        <v>909</v>
      </c>
    </row>
    <row r="22" spans="2:4" ht="15" customHeight="1" x14ac:dyDescent="0.25">
      <c r="B22" s="2087"/>
      <c r="C22" s="1751" t="s">
        <v>789</v>
      </c>
      <c r="D22" s="919"/>
    </row>
    <row r="23" spans="2:4" ht="16.5" customHeight="1" x14ac:dyDescent="0.25">
      <c r="B23" s="2088" t="s">
        <v>791</v>
      </c>
      <c r="C23" s="2088"/>
      <c r="D23" s="917" t="s">
        <v>827</v>
      </c>
    </row>
    <row r="24" spans="2:4" ht="15" x14ac:dyDescent="0.25">
      <c r="B24" s="2088" t="s">
        <v>793</v>
      </c>
      <c r="C24" s="2088"/>
      <c r="D24" s="920" t="s">
        <v>1978</v>
      </c>
    </row>
    <row r="25" spans="2:4" ht="15" x14ac:dyDescent="0.25">
      <c r="B25" s="2082" t="s">
        <v>795</v>
      </c>
      <c r="C25" s="2082"/>
      <c r="D25" s="917" t="s">
        <v>23</v>
      </c>
    </row>
    <row r="26" spans="2:4" ht="15" customHeight="1" x14ac:dyDescent="0.25">
      <c r="B26" s="2083" t="s">
        <v>797</v>
      </c>
      <c r="C26" s="2083"/>
      <c r="D26" s="910"/>
    </row>
    <row r="27" spans="2:4" ht="15" x14ac:dyDescent="0.25">
      <c r="B27" s="2089" t="s">
        <v>799</v>
      </c>
      <c r="C27" s="2090"/>
      <c r="D27" s="910"/>
    </row>
    <row r="28" spans="2:4" ht="288" customHeight="1" x14ac:dyDescent="0.25">
      <c r="B28" s="1752" t="s">
        <v>800</v>
      </c>
      <c r="C28" s="1753"/>
      <c r="D28" s="917" t="s">
        <v>5914</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5904</v>
      </c>
    </row>
    <row r="33" spans="2:4" ht="15" x14ac:dyDescent="0.25">
      <c r="B33" s="2079" t="s">
        <v>805</v>
      </c>
      <c r="C33" s="2080"/>
      <c r="D33" s="920" t="s">
        <v>5905</v>
      </c>
    </row>
    <row r="34" spans="2:4" ht="15" x14ac:dyDescent="0.25">
      <c r="B34" s="2079" t="s">
        <v>807</v>
      </c>
      <c r="C34" s="2080"/>
      <c r="D34" s="920" t="s">
        <v>1978</v>
      </c>
    </row>
    <row r="35" spans="2:4" ht="15" x14ac:dyDescent="0.25">
      <c r="B35" s="2079" t="s">
        <v>809</v>
      </c>
      <c r="C35" s="2080"/>
      <c r="D35" s="920" t="s">
        <v>5906</v>
      </c>
    </row>
    <row r="36" spans="2:4" ht="15" x14ac:dyDescent="0.25">
      <c r="B36" s="2079" t="s">
        <v>811</v>
      </c>
      <c r="C36" s="2080"/>
      <c r="D36" s="924" t="s">
        <v>5907</v>
      </c>
    </row>
    <row r="37" spans="2:4" ht="15" x14ac:dyDescent="0.25">
      <c r="B37" s="2079" t="s">
        <v>803</v>
      </c>
      <c r="C37" s="2080"/>
      <c r="D37" s="920" t="s">
        <v>5908</v>
      </c>
    </row>
    <row r="38" spans="2:4" ht="15" x14ac:dyDescent="0.25">
      <c r="B38" s="2079" t="s">
        <v>805</v>
      </c>
      <c r="C38" s="2080"/>
      <c r="D38" s="920" t="s">
        <v>5905</v>
      </c>
    </row>
    <row r="39" spans="2:4" ht="15" x14ac:dyDescent="0.25">
      <c r="B39" s="2079" t="s">
        <v>807</v>
      </c>
      <c r="C39" s="2080"/>
      <c r="D39" s="920" t="s">
        <v>1978</v>
      </c>
    </row>
    <row r="40" spans="2:4" ht="15" x14ac:dyDescent="0.25">
      <c r="B40" s="2079" t="s">
        <v>809</v>
      </c>
      <c r="C40" s="2080"/>
      <c r="D40" s="920" t="s">
        <v>5909</v>
      </c>
    </row>
    <row r="41" spans="2:4" ht="15" x14ac:dyDescent="0.25">
      <c r="B41" s="2079" t="s">
        <v>811</v>
      </c>
      <c r="C41" s="2080"/>
      <c r="D41" s="924" t="s">
        <v>5910</v>
      </c>
    </row>
  </sheetData>
  <mergeCells count="35">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 ref="B37:C37"/>
    <mergeCell ref="B38:C38"/>
    <mergeCell ref="B39:C39"/>
    <mergeCell ref="B40:C40"/>
    <mergeCell ref="B41:C41"/>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10.2'!A1" display="REGRESAR"/>
    <hyperlink ref="D8" r:id="rId1"/>
    <hyperlink ref="D36" r:id="rId2"/>
    <hyperlink ref="D41" r:id="rId3"/>
  </hyperlinks>
  <pageMargins left="0.7" right="0.7" top="0.75" bottom="0.75" header="0.3" footer="0.3"/>
  <drawing r:id="rId4"/>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1">
    <tabColor rgb="FF7030A0"/>
  </sheetPr>
  <dimension ref="A1:R12"/>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 style="26" customWidth="1"/>
    <col min="3" max="3" width="11.7109375" style="165" customWidth="1"/>
    <col min="4" max="7" width="11.7109375" style="26" customWidth="1"/>
    <col min="8" max="15" width="11.42578125" style="26"/>
    <col min="16" max="16" width="13.42578125" style="26" customWidth="1"/>
    <col min="17" max="16384" width="11.42578125" style="26"/>
  </cols>
  <sheetData>
    <row r="1" spans="1:18" ht="15" x14ac:dyDescent="0.25">
      <c r="A1" s="25" t="s">
        <v>730</v>
      </c>
      <c r="B1" s="121"/>
      <c r="C1" s="2077" t="s">
        <v>830</v>
      </c>
      <c r="D1" s="2077"/>
    </row>
    <row r="3" spans="1:18" ht="12.75" x14ac:dyDescent="0.2">
      <c r="A3" s="2499" t="s">
        <v>732</v>
      </c>
      <c r="B3" s="2499"/>
      <c r="C3" s="2499" t="s">
        <v>2507</v>
      </c>
      <c r="D3" s="2499"/>
      <c r="E3" s="2499"/>
      <c r="F3" s="2499"/>
      <c r="G3" s="2499"/>
      <c r="H3" s="2499"/>
      <c r="I3" s="2499"/>
      <c r="J3" s="2499"/>
      <c r="K3" s="2499"/>
      <c r="L3" s="2499"/>
      <c r="M3" s="2499"/>
      <c r="N3" s="2499"/>
      <c r="O3" s="2499"/>
      <c r="P3" s="2499"/>
      <c r="Q3" s="2499"/>
      <c r="R3" s="2499"/>
    </row>
    <row r="4" spans="1:18" ht="27.75" customHeight="1" x14ac:dyDescent="0.2">
      <c r="A4" s="2499" t="s">
        <v>733</v>
      </c>
      <c r="B4" s="2499"/>
      <c r="C4" s="2483" t="s">
        <v>2675</v>
      </c>
      <c r="D4" s="2483"/>
      <c r="E4" s="2483"/>
      <c r="F4" s="2483"/>
      <c r="G4" s="2483"/>
      <c r="H4" s="2483"/>
      <c r="I4" s="2483"/>
      <c r="J4" s="2483"/>
      <c r="K4" s="2483"/>
      <c r="L4" s="2483"/>
      <c r="M4" s="2483"/>
      <c r="N4" s="2483"/>
      <c r="O4" s="2483"/>
      <c r="P4" s="2483"/>
      <c r="Q4" s="2483"/>
      <c r="R4" s="2483"/>
    </row>
    <row r="5" spans="1:18" ht="12.75" x14ac:dyDescent="0.2">
      <c r="A5" s="2499" t="s">
        <v>735</v>
      </c>
      <c r="B5" s="2499"/>
      <c r="C5" s="2483" t="s">
        <v>2676</v>
      </c>
      <c r="D5" s="2483"/>
      <c r="E5" s="2483"/>
      <c r="F5" s="2483"/>
      <c r="G5" s="2483"/>
      <c r="H5" s="2483"/>
      <c r="I5" s="2483"/>
      <c r="J5" s="2483"/>
      <c r="K5" s="2483"/>
      <c r="L5" s="2483"/>
      <c r="M5" s="2483"/>
      <c r="N5" s="2483"/>
      <c r="O5" s="2483"/>
      <c r="P5" s="2483"/>
      <c r="Q5" s="2483"/>
      <c r="R5" s="2483"/>
    </row>
    <row r="6" spans="1:18" ht="13.5" customHeight="1" x14ac:dyDescent="0.2">
      <c r="A6" s="649" t="s">
        <v>815</v>
      </c>
      <c r="B6" s="649"/>
      <c r="C6" s="2499" t="s">
        <v>862</v>
      </c>
      <c r="D6" s="2499"/>
      <c r="E6" s="2499"/>
      <c r="F6" s="2499"/>
      <c r="G6" s="2499"/>
      <c r="H6" s="2499"/>
      <c r="I6" s="2499"/>
      <c r="J6" s="2499"/>
      <c r="K6" s="2499"/>
      <c r="L6" s="2499"/>
      <c r="M6" s="2499"/>
      <c r="N6" s="2499"/>
      <c r="O6" s="2499"/>
      <c r="P6" s="2499"/>
      <c r="Q6" s="2499"/>
      <c r="R6" s="2499"/>
    </row>
    <row r="7" spans="1:18" x14ac:dyDescent="0.2">
      <c r="A7" s="29"/>
    </row>
    <row r="8" spans="1:18" x14ac:dyDescent="0.2">
      <c r="A8" s="29"/>
    </row>
    <row r="9" spans="1:18" ht="15.75" customHeight="1" x14ac:dyDescent="0.2">
      <c r="A9" s="29"/>
      <c r="C9" s="2118" t="s">
        <v>912</v>
      </c>
      <c r="D9" s="2118"/>
      <c r="E9" s="2118"/>
      <c r="F9" s="2118"/>
      <c r="G9" s="2118"/>
      <c r="H9" s="2118"/>
      <c r="I9" s="2118"/>
      <c r="J9" s="2118"/>
      <c r="K9" s="2118"/>
      <c r="L9" s="2118"/>
      <c r="M9" s="2118"/>
      <c r="N9" s="2118"/>
      <c r="O9" s="2118"/>
      <c r="P9" s="2118"/>
    </row>
    <row r="10" spans="1:18" ht="15.7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sheetData>
  <mergeCells count="9">
    <mergeCell ref="C6:R6"/>
    <mergeCell ref="C9:P10"/>
    <mergeCell ref="C1:D1"/>
    <mergeCell ref="A3:B3"/>
    <mergeCell ref="C3:R3"/>
    <mergeCell ref="A4:B4"/>
    <mergeCell ref="C4:R4"/>
    <mergeCell ref="A5:B5"/>
    <mergeCell ref="C5:R5"/>
  </mergeCells>
  <hyperlinks>
    <hyperlink ref="A1" location="'ODS 8.'!A1" display="REGRESAR"/>
    <hyperlink ref="C1:D1" location="'Metadato 8.a.1'!A1" display="VER METADATO"/>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2">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913</v>
      </c>
    </row>
    <row r="4" spans="1:6" ht="30" x14ac:dyDescent="0.25">
      <c r="A4" s="48"/>
      <c r="B4" s="2082" t="s">
        <v>856</v>
      </c>
      <c r="C4" s="2082"/>
      <c r="D4" s="49" t="s">
        <v>41</v>
      </c>
    </row>
    <row r="5" spans="1:6" ht="45" x14ac:dyDescent="0.25">
      <c r="B5" s="2082" t="s">
        <v>769</v>
      </c>
      <c r="C5" s="2082"/>
      <c r="D5" s="49" t="s">
        <v>240</v>
      </c>
    </row>
    <row r="6" spans="1:6" ht="15" x14ac:dyDescent="0.25">
      <c r="B6" s="2082" t="s">
        <v>770</v>
      </c>
      <c r="C6" s="2082"/>
      <c r="D6" s="50" t="s">
        <v>367</v>
      </c>
    </row>
    <row r="7" spans="1:6" ht="15" x14ac:dyDescent="0.25">
      <c r="B7" s="2083" t="s">
        <v>771</v>
      </c>
      <c r="C7" s="2083"/>
      <c r="D7" s="94" t="s">
        <v>368</v>
      </c>
    </row>
    <row r="8" spans="1:6" ht="15" x14ac:dyDescent="0.25">
      <c r="B8" s="2083" t="s">
        <v>4617</v>
      </c>
      <c r="C8" s="2083"/>
      <c r="D8" s="1285" t="s">
        <v>4728</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914</v>
      </c>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94.5" customHeight="1" x14ac:dyDescent="0.25">
      <c r="B28" s="62" t="s">
        <v>800</v>
      </c>
      <c r="C28" s="63"/>
      <c r="D28" s="57" t="s">
        <v>2677</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a.1'!A1" display="REGRESAR"/>
    <hyperlink ref="D8" r:id="rId1"/>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3"/>
  <dimension ref="A1:R30"/>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2" width="15.28515625" style="26" customWidth="1"/>
    <col min="3" max="3" width="12" style="165" customWidth="1"/>
    <col min="4" max="7" width="12" style="26" customWidth="1"/>
    <col min="8" max="16384" width="11.42578125" style="26"/>
  </cols>
  <sheetData>
    <row r="1" spans="1:18" ht="15" x14ac:dyDescent="0.25">
      <c r="A1" s="25" t="s">
        <v>730</v>
      </c>
      <c r="B1" s="121"/>
      <c r="C1" s="2077" t="s">
        <v>830</v>
      </c>
      <c r="D1" s="2077"/>
    </row>
    <row r="3" spans="1:18" ht="12.75" x14ac:dyDescent="0.2">
      <c r="A3" s="2499" t="s">
        <v>732</v>
      </c>
      <c r="B3" s="2499"/>
      <c r="C3" s="2483" t="s">
        <v>2507</v>
      </c>
      <c r="D3" s="2483"/>
      <c r="E3" s="2483"/>
      <c r="F3" s="2483"/>
      <c r="G3" s="2483"/>
      <c r="H3" s="2483"/>
      <c r="I3" s="2483"/>
      <c r="J3" s="2483"/>
      <c r="K3" s="2483"/>
      <c r="L3" s="2483"/>
      <c r="M3" s="2483"/>
      <c r="N3" s="2483"/>
      <c r="O3" s="2483"/>
      <c r="P3" s="2483"/>
      <c r="Q3" s="2483"/>
      <c r="R3" s="2483"/>
    </row>
    <row r="4" spans="1:18" ht="12.75" x14ac:dyDescent="0.2">
      <c r="A4" s="2499" t="s">
        <v>733</v>
      </c>
      <c r="B4" s="2499"/>
      <c r="C4" s="2483" t="s">
        <v>2678</v>
      </c>
      <c r="D4" s="2483"/>
      <c r="E4" s="2483"/>
      <c r="F4" s="2483"/>
      <c r="G4" s="2483"/>
      <c r="H4" s="2483"/>
      <c r="I4" s="2483"/>
      <c r="J4" s="2483"/>
      <c r="K4" s="2483"/>
      <c r="L4" s="2483"/>
      <c r="M4" s="2483"/>
      <c r="N4" s="2483"/>
      <c r="O4" s="2483"/>
      <c r="P4" s="2483"/>
      <c r="Q4" s="2483"/>
      <c r="R4" s="2483"/>
    </row>
    <row r="5" spans="1:18" ht="12.75" x14ac:dyDescent="0.2">
      <c r="A5" s="2499" t="s">
        <v>735</v>
      </c>
      <c r="B5" s="2499"/>
      <c r="C5" s="2483" t="s">
        <v>2679</v>
      </c>
      <c r="D5" s="2483"/>
      <c r="E5" s="2483"/>
      <c r="F5" s="2483"/>
      <c r="G5" s="2483"/>
      <c r="H5" s="2483"/>
      <c r="I5" s="2483"/>
      <c r="J5" s="2483"/>
      <c r="K5" s="2483"/>
      <c r="L5" s="2483"/>
      <c r="M5" s="2483"/>
      <c r="N5" s="2483"/>
      <c r="O5" s="2483"/>
      <c r="P5" s="2483"/>
      <c r="Q5" s="2483"/>
      <c r="R5" s="2483"/>
    </row>
    <row r="6" spans="1:18" ht="12.75" x14ac:dyDescent="0.2">
      <c r="A6" s="2483" t="s">
        <v>815</v>
      </c>
      <c r="B6" s="2483"/>
      <c r="C6" s="2483" t="s">
        <v>4869</v>
      </c>
      <c r="D6" s="2483"/>
      <c r="E6" s="2483"/>
      <c r="F6" s="2483"/>
      <c r="G6" s="2483"/>
      <c r="H6" s="2483"/>
      <c r="I6" s="2483"/>
      <c r="J6" s="2483"/>
      <c r="K6" s="2483"/>
      <c r="L6" s="2483"/>
      <c r="M6" s="2483"/>
      <c r="N6" s="2483"/>
      <c r="O6" s="2483"/>
      <c r="P6" s="2483"/>
      <c r="Q6" s="2483"/>
      <c r="R6" s="2483"/>
    </row>
    <row r="7" spans="1:18" x14ac:dyDescent="0.2">
      <c r="A7" s="677"/>
      <c r="B7" s="470"/>
    </row>
    <row r="8" spans="1:18" x14ac:dyDescent="0.2">
      <c r="A8" s="675"/>
      <c r="B8" s="470"/>
    </row>
    <row r="9" spans="1:18" s="165" customFormat="1" ht="52.5" customHeight="1" x14ac:dyDescent="0.2">
      <c r="A9" s="677"/>
      <c r="B9" s="470"/>
      <c r="C9" s="2166" t="s">
        <v>6176</v>
      </c>
      <c r="D9" s="2166"/>
      <c r="E9" s="26"/>
    </row>
    <row r="10" spans="1:18" s="165" customFormat="1" ht="12.75" x14ac:dyDescent="0.2">
      <c r="A10" s="675"/>
      <c r="B10" s="470"/>
      <c r="C10" s="1335" t="s">
        <v>739</v>
      </c>
      <c r="D10" s="1305" t="s">
        <v>4870</v>
      </c>
      <c r="E10" s="26"/>
    </row>
    <row r="11" spans="1:18" s="165" customFormat="1" x14ac:dyDescent="0.2">
      <c r="A11" s="675"/>
      <c r="B11" s="470"/>
      <c r="C11" s="1311">
        <v>2010</v>
      </c>
      <c r="D11" s="29" t="s">
        <v>1568</v>
      </c>
      <c r="E11" s="26"/>
    </row>
    <row r="12" spans="1:18" s="165" customFormat="1" x14ac:dyDescent="0.2">
      <c r="A12" s="29"/>
      <c r="B12" s="903"/>
      <c r="C12" s="1311">
        <v>2011</v>
      </c>
      <c r="D12" s="29" t="s">
        <v>1568</v>
      </c>
      <c r="E12" s="26"/>
    </row>
    <row r="13" spans="1:18" s="165" customFormat="1" x14ac:dyDescent="0.2">
      <c r="A13" s="29"/>
      <c r="B13" s="903"/>
      <c r="C13" s="1311">
        <v>2012</v>
      </c>
      <c r="D13" s="29" t="s">
        <v>1568</v>
      </c>
      <c r="E13" s="26"/>
    </row>
    <row r="14" spans="1:18" s="165" customFormat="1" x14ac:dyDescent="0.2">
      <c r="A14" s="29"/>
      <c r="B14" s="903"/>
      <c r="C14" s="1311">
        <v>2013</v>
      </c>
      <c r="D14" s="29" t="s">
        <v>1568</v>
      </c>
      <c r="E14" s="26"/>
    </row>
    <row r="15" spans="1:18" s="165" customFormat="1" x14ac:dyDescent="0.2">
      <c r="A15" s="29"/>
      <c r="B15" s="903"/>
      <c r="C15" s="1311">
        <v>2014</v>
      </c>
      <c r="D15" s="29" t="s">
        <v>1568</v>
      </c>
      <c r="E15" s="26"/>
    </row>
    <row r="16" spans="1:18" s="165" customFormat="1" x14ac:dyDescent="0.2">
      <c r="A16" s="29"/>
      <c r="B16" s="903"/>
      <c r="C16" s="1311">
        <v>2015</v>
      </c>
      <c r="D16" s="29" t="s">
        <v>1568</v>
      </c>
      <c r="E16" s="26"/>
    </row>
    <row r="17" spans="1:5" s="165" customFormat="1" x14ac:dyDescent="0.2">
      <c r="A17" s="29"/>
      <c r="B17" s="903"/>
      <c r="C17" s="1311">
        <v>2016</v>
      </c>
      <c r="D17" s="29" t="s">
        <v>1568</v>
      </c>
      <c r="E17" s="26"/>
    </row>
    <row r="18" spans="1:5" s="165" customFormat="1" x14ac:dyDescent="0.2">
      <c r="A18" s="29"/>
      <c r="B18" s="903"/>
      <c r="C18" s="1311">
        <v>2017</v>
      </c>
      <c r="D18" s="29" t="s">
        <v>1568</v>
      </c>
      <c r="E18" s="26"/>
    </row>
    <row r="19" spans="1:5" s="165" customFormat="1" x14ac:dyDescent="0.2">
      <c r="A19" s="29"/>
      <c r="B19" s="903"/>
      <c r="C19" s="1311">
        <v>2018</v>
      </c>
      <c r="D19" s="29" t="s">
        <v>1568</v>
      </c>
      <c r="E19" s="26"/>
    </row>
    <row r="20" spans="1:5" s="165" customFormat="1" x14ac:dyDescent="0.2">
      <c r="A20" s="29"/>
      <c r="B20" s="903"/>
      <c r="C20" s="1336">
        <v>2019</v>
      </c>
      <c r="D20" s="1165" t="s">
        <v>1568</v>
      </c>
      <c r="E20" s="26"/>
    </row>
    <row r="21" spans="1:5" s="165" customFormat="1" ht="79.5" customHeight="1" x14ac:dyDescent="0.2">
      <c r="A21" s="29"/>
      <c r="B21" s="903"/>
      <c r="C21" s="2558" t="s">
        <v>4871</v>
      </c>
      <c r="D21" s="2558"/>
      <c r="E21" s="26"/>
    </row>
    <row r="22" spans="1:5" s="165" customFormat="1" ht="24" customHeight="1" x14ac:dyDescent="0.2">
      <c r="A22" s="29"/>
      <c r="B22" s="903"/>
      <c r="C22" s="2559" t="s">
        <v>4872</v>
      </c>
      <c r="D22" s="2559"/>
      <c r="E22" s="26"/>
    </row>
    <row r="23" spans="1:5" x14ac:dyDescent="0.2">
      <c r="A23" s="29"/>
    </row>
    <row r="24" spans="1:5" x14ac:dyDescent="0.2">
      <c r="A24" s="29"/>
    </row>
    <row r="25" spans="1:5" x14ac:dyDescent="0.2">
      <c r="A25" s="29"/>
    </row>
    <row r="26" spans="1:5" x14ac:dyDescent="0.2">
      <c r="A26" s="29"/>
    </row>
    <row r="27" spans="1:5" x14ac:dyDescent="0.2">
      <c r="A27" s="29"/>
    </row>
    <row r="28" spans="1:5" x14ac:dyDescent="0.2">
      <c r="A28" s="29"/>
    </row>
    <row r="29" spans="1:5" x14ac:dyDescent="0.2">
      <c r="A29" s="29"/>
    </row>
    <row r="30" spans="1:5" x14ac:dyDescent="0.2">
      <c r="A30" s="29"/>
    </row>
  </sheetData>
  <mergeCells count="12">
    <mergeCell ref="A5:B5"/>
    <mergeCell ref="C5:R5"/>
    <mergeCell ref="C1:D1"/>
    <mergeCell ref="A3:B3"/>
    <mergeCell ref="C3:R3"/>
    <mergeCell ref="A4:B4"/>
    <mergeCell ref="C4:R4"/>
    <mergeCell ref="C9:D9"/>
    <mergeCell ref="C21:D21"/>
    <mergeCell ref="C22:D22"/>
    <mergeCell ref="A6:B6"/>
    <mergeCell ref="C6:R6"/>
  </mergeCells>
  <hyperlinks>
    <hyperlink ref="A1" location="'ODS 8.'!A1" display="REGRESAR"/>
    <hyperlink ref="C1:D1" location="'Metadato 8.b.1'!A1" display="VER METADATO"/>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4">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68.4257812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4.5" customHeight="1" x14ac:dyDescent="0.25">
      <c r="A4" s="48"/>
      <c r="B4" s="2082" t="s">
        <v>856</v>
      </c>
      <c r="C4" s="2082"/>
      <c r="D4" s="49" t="s">
        <v>41</v>
      </c>
    </row>
    <row r="5" spans="1:6" ht="45" x14ac:dyDescent="0.25">
      <c r="B5" s="2082" t="s">
        <v>769</v>
      </c>
      <c r="C5" s="2082"/>
      <c r="D5" s="49" t="s">
        <v>243</v>
      </c>
    </row>
    <row r="6" spans="1:6" ht="15" x14ac:dyDescent="0.25">
      <c r="B6" s="2082" t="s">
        <v>770</v>
      </c>
      <c r="C6" s="2082"/>
      <c r="D6" s="50" t="s">
        <v>370</v>
      </c>
    </row>
    <row r="7" spans="1:6" ht="45" x14ac:dyDescent="0.25">
      <c r="B7" s="2083" t="s">
        <v>771</v>
      </c>
      <c r="C7" s="2083"/>
      <c r="D7" s="94" t="s">
        <v>371</v>
      </c>
    </row>
    <row r="8" spans="1:6" ht="15" x14ac:dyDescent="0.25">
      <c r="B8" s="2083" t="s">
        <v>4617</v>
      </c>
      <c r="C8" s="2083"/>
      <c r="D8" s="1285" t="s">
        <v>4729</v>
      </c>
    </row>
    <row r="9" spans="1:6" ht="15" x14ac:dyDescent="0.25">
      <c r="B9" s="52"/>
      <c r="C9" s="52"/>
      <c r="D9" s="52"/>
    </row>
    <row r="10" spans="1:6" ht="23.25" customHeight="1" x14ac:dyDescent="0.25">
      <c r="B10" s="2081" t="s">
        <v>772</v>
      </c>
      <c r="C10" s="2081"/>
      <c r="D10" s="2081"/>
    </row>
    <row r="11" spans="1:6" ht="15" x14ac:dyDescent="0.25">
      <c r="B11" s="2093" t="s">
        <v>773</v>
      </c>
      <c r="C11" s="2094"/>
      <c r="D11" s="910"/>
    </row>
    <row r="12" spans="1:6" ht="33" customHeight="1" x14ac:dyDescent="0.25">
      <c r="B12" s="2095" t="s">
        <v>775</v>
      </c>
      <c r="C12" s="2095"/>
      <c r="D12" s="129" t="s">
        <v>6177</v>
      </c>
    </row>
    <row r="13" spans="1:6" ht="15" x14ac:dyDescent="0.25">
      <c r="B13" s="2082" t="s">
        <v>776</v>
      </c>
      <c r="C13" s="2082"/>
      <c r="D13" s="915" t="s">
        <v>2505</v>
      </c>
    </row>
    <row r="14" spans="1:6" ht="15" x14ac:dyDescent="0.25">
      <c r="B14" s="2082" t="s">
        <v>777</v>
      </c>
      <c r="C14" s="2096"/>
      <c r="D14" s="915" t="s">
        <v>22</v>
      </c>
    </row>
    <row r="15" spans="1:6" ht="150" x14ac:dyDescent="0.25">
      <c r="B15" s="2082" t="s">
        <v>778</v>
      </c>
      <c r="C15" s="2082"/>
      <c r="D15" s="910" t="s">
        <v>4873</v>
      </c>
    </row>
    <row r="16" spans="1:6" ht="15" x14ac:dyDescent="0.25">
      <c r="B16" s="2082" t="s">
        <v>779</v>
      </c>
      <c r="C16" s="2082"/>
      <c r="D16" s="910" t="s">
        <v>6178</v>
      </c>
    </row>
    <row r="17" spans="2:4" ht="15" x14ac:dyDescent="0.25">
      <c r="B17" s="2082" t="s">
        <v>780</v>
      </c>
      <c r="C17" s="2082"/>
      <c r="D17" s="919" t="s">
        <v>1454</v>
      </c>
    </row>
    <row r="18" spans="2:4" ht="15" x14ac:dyDescent="0.25">
      <c r="B18" s="2083" t="s">
        <v>782</v>
      </c>
      <c r="C18" s="2083"/>
      <c r="D18" s="910" t="s">
        <v>4874</v>
      </c>
    </row>
    <row r="19" spans="2:4" ht="15" customHeight="1" x14ac:dyDescent="0.25">
      <c r="B19" s="2084" t="s">
        <v>783</v>
      </c>
      <c r="C19" s="2085"/>
      <c r="D19" s="919" t="s">
        <v>1454</v>
      </c>
    </row>
    <row r="20" spans="2:4" ht="15" x14ac:dyDescent="0.25">
      <c r="B20" s="2082" t="s">
        <v>784</v>
      </c>
      <c r="C20" s="2082"/>
      <c r="D20" s="910" t="s">
        <v>824</v>
      </c>
    </row>
    <row r="21" spans="2:4" ht="15" x14ac:dyDescent="0.25">
      <c r="B21" s="2086" t="s">
        <v>786</v>
      </c>
      <c r="C21" s="918" t="s">
        <v>787</v>
      </c>
      <c r="D21" s="910"/>
    </row>
    <row r="22" spans="2:4" ht="15" x14ac:dyDescent="0.25">
      <c r="B22" s="2087"/>
      <c r="C22" s="1306" t="s">
        <v>789</v>
      </c>
      <c r="D22" s="919"/>
    </row>
    <row r="23" spans="2:4" ht="15" x14ac:dyDescent="0.25">
      <c r="B23" s="2088" t="s">
        <v>791</v>
      </c>
      <c r="C23" s="2088"/>
      <c r="D23" s="910" t="s">
        <v>1454</v>
      </c>
    </row>
    <row r="24" spans="2:4" ht="15" x14ac:dyDescent="0.25">
      <c r="B24" s="2088" t="s">
        <v>793</v>
      </c>
      <c r="C24" s="2088"/>
      <c r="D24" s="920" t="s">
        <v>4038</v>
      </c>
    </row>
    <row r="25" spans="2:4" ht="15" x14ac:dyDescent="0.25">
      <c r="B25" s="2082" t="s">
        <v>795</v>
      </c>
      <c r="C25" s="2082"/>
      <c r="D25" s="917" t="s">
        <v>28</v>
      </c>
    </row>
    <row r="26" spans="2:4" ht="15" customHeight="1" x14ac:dyDescent="0.25">
      <c r="B26" s="2083" t="s">
        <v>797</v>
      </c>
      <c r="C26" s="2083"/>
      <c r="D26" s="920" t="s">
        <v>6179</v>
      </c>
    </row>
    <row r="27" spans="2:4" ht="15" x14ac:dyDescent="0.25">
      <c r="B27" s="2089" t="s">
        <v>799</v>
      </c>
      <c r="C27" s="2090"/>
      <c r="D27" s="910" t="s">
        <v>4875</v>
      </c>
    </row>
    <row r="28" spans="2:4" ht="15" x14ac:dyDescent="0.25">
      <c r="B28" s="1308" t="s">
        <v>800</v>
      </c>
      <c r="C28" s="1309"/>
      <c r="D28" s="917"/>
    </row>
    <row r="29" spans="2:4" ht="30" x14ac:dyDescent="0.25">
      <c r="B29" s="2091" t="s">
        <v>801</v>
      </c>
      <c r="C29" s="2092"/>
      <c r="D29" s="1334" t="s">
        <v>4876</v>
      </c>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4877</v>
      </c>
    </row>
    <row r="33" spans="2:4" ht="30" x14ac:dyDescent="0.25">
      <c r="B33" s="2079" t="s">
        <v>805</v>
      </c>
      <c r="C33" s="2080"/>
      <c r="D33" s="920" t="s">
        <v>4878</v>
      </c>
    </row>
    <row r="34" spans="2:4" ht="15" x14ac:dyDescent="0.25">
      <c r="B34" s="2079" t="s">
        <v>807</v>
      </c>
      <c r="C34" s="2080"/>
      <c r="D34" s="920" t="s">
        <v>933</v>
      </c>
    </row>
    <row r="35" spans="2:4" ht="15" x14ac:dyDescent="0.25">
      <c r="B35" s="2079" t="s">
        <v>809</v>
      </c>
      <c r="C35" s="2080"/>
      <c r="D35" s="920" t="s">
        <v>4879</v>
      </c>
    </row>
    <row r="36" spans="2:4" ht="15" x14ac:dyDescent="0.25">
      <c r="B36" s="2079" t="s">
        <v>811</v>
      </c>
      <c r="C36" s="2080"/>
      <c r="D36" s="924" t="s">
        <v>4880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8.b.1'!A1" display="REGRESAR"/>
    <hyperlink ref="D8" r:id="rId1"/>
    <hyperlink ref="D29" r:id="rId2"/>
    <hyperlink ref="D36" r:id="rId3"/>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5">
    <tabColor rgb="FFFD6925"/>
  </sheetPr>
  <dimension ref="A1:E16"/>
  <sheetViews>
    <sheetView showGridLines="0" workbookViewId="0">
      <pane ySplit="4" topLeftCell="A5" activePane="bottomLeft" state="frozen"/>
      <selection sqref="A1:B1"/>
      <selection pane="bottomLeft" sqref="A1:B1"/>
    </sheetView>
  </sheetViews>
  <sheetFormatPr baseColWidth="10" defaultRowHeight="15" x14ac:dyDescent="0.25"/>
  <cols>
    <col min="1" max="2" width="11.42578125" style="14"/>
    <col min="3" max="3" width="61.42578125" style="14" customWidth="1"/>
    <col min="4" max="4" width="14" style="14" customWidth="1"/>
    <col min="5" max="5" width="82" style="14" customWidth="1"/>
    <col min="6" max="16384" width="11.42578125" style="14"/>
  </cols>
  <sheetData>
    <row r="1" spans="1:5" x14ac:dyDescent="0.25">
      <c r="A1" s="2065" t="s">
        <v>690</v>
      </c>
      <c r="B1" s="2065"/>
    </row>
    <row r="3" spans="1:5" ht="57.75" customHeight="1" x14ac:dyDescent="0.25">
      <c r="C3" s="2560" t="s">
        <v>2680</v>
      </c>
      <c r="D3" s="2560"/>
      <c r="E3" s="2560"/>
    </row>
    <row r="4" spans="1:5" x14ac:dyDescent="0.25">
      <c r="C4" s="16" t="s">
        <v>692</v>
      </c>
      <c r="D4" s="16" t="s">
        <v>693</v>
      </c>
      <c r="E4" s="16" t="s">
        <v>694</v>
      </c>
    </row>
    <row r="5" spans="1:5" ht="34.5" customHeight="1" x14ac:dyDescent="0.25">
      <c r="C5" s="2142" t="s">
        <v>2681</v>
      </c>
      <c r="D5" s="19" t="s">
        <v>2682</v>
      </c>
      <c r="E5" s="186" t="s">
        <v>2683</v>
      </c>
    </row>
    <row r="6" spans="1:5" ht="34.5" customHeight="1" x14ac:dyDescent="0.25">
      <c r="C6" s="2143"/>
      <c r="D6" s="19" t="s">
        <v>2684</v>
      </c>
      <c r="E6" s="186" t="s">
        <v>2685</v>
      </c>
    </row>
    <row r="7" spans="1:5" ht="40.5" customHeight="1" x14ac:dyDescent="0.25">
      <c r="C7" s="2142" t="s">
        <v>2686</v>
      </c>
      <c r="D7" s="19" t="s">
        <v>2687</v>
      </c>
      <c r="E7" s="20" t="s">
        <v>2688</v>
      </c>
    </row>
    <row r="8" spans="1:5" ht="40.5" customHeight="1" x14ac:dyDescent="0.25">
      <c r="C8" s="2143"/>
      <c r="D8" s="19" t="s">
        <v>2689</v>
      </c>
      <c r="E8" s="20" t="s">
        <v>2690</v>
      </c>
    </row>
    <row r="9" spans="1:5" ht="37.5" customHeight="1" x14ac:dyDescent="0.25">
      <c r="C9" s="2142" t="s">
        <v>2691</v>
      </c>
      <c r="D9" s="19" t="s">
        <v>2692</v>
      </c>
      <c r="E9" s="185" t="s">
        <v>2693</v>
      </c>
    </row>
    <row r="10" spans="1:5" ht="37.5" customHeight="1" x14ac:dyDescent="0.25">
      <c r="C10" s="2143"/>
      <c r="D10" s="19" t="s">
        <v>2694</v>
      </c>
      <c r="E10" s="20" t="s">
        <v>2695</v>
      </c>
    </row>
    <row r="11" spans="1:5" ht="90" x14ac:dyDescent="0.25">
      <c r="C11" s="18" t="s">
        <v>2696</v>
      </c>
      <c r="D11" s="19" t="s">
        <v>2697</v>
      </c>
      <c r="E11" s="185" t="s">
        <v>2698</v>
      </c>
    </row>
    <row r="12" spans="1:5" ht="55.5" customHeight="1" x14ac:dyDescent="0.25">
      <c r="C12" s="2142" t="s">
        <v>2699</v>
      </c>
      <c r="D12" s="19" t="s">
        <v>2700</v>
      </c>
      <c r="E12" s="20" t="s">
        <v>2701</v>
      </c>
    </row>
    <row r="13" spans="1:5" ht="55.5" customHeight="1" x14ac:dyDescent="0.25">
      <c r="C13" s="2143"/>
      <c r="D13" s="19" t="s">
        <v>2702</v>
      </c>
      <c r="E13" s="20" t="s">
        <v>2703</v>
      </c>
    </row>
    <row r="14" spans="1:5" ht="75" x14ac:dyDescent="0.25">
      <c r="C14" s="187" t="s">
        <v>2704</v>
      </c>
      <c r="D14" s="19" t="s">
        <v>2705</v>
      </c>
      <c r="E14" s="21" t="s">
        <v>2706</v>
      </c>
    </row>
    <row r="15" spans="1:5" ht="75" x14ac:dyDescent="0.25">
      <c r="C15" s="187" t="s">
        <v>2707</v>
      </c>
      <c r="D15" s="19" t="s">
        <v>2708</v>
      </c>
      <c r="E15" s="185" t="s">
        <v>2709</v>
      </c>
    </row>
    <row r="16" spans="1:5" ht="60" x14ac:dyDescent="0.25">
      <c r="C16" s="187" t="s">
        <v>2710</v>
      </c>
      <c r="D16" s="19" t="s">
        <v>2711</v>
      </c>
      <c r="E16" s="185" t="s">
        <v>2712</v>
      </c>
    </row>
  </sheetData>
  <mergeCells count="6">
    <mergeCell ref="C12:C13"/>
    <mergeCell ref="A1:B1"/>
    <mergeCell ref="C3:E3"/>
    <mergeCell ref="C5:C6"/>
    <mergeCell ref="C7:C8"/>
    <mergeCell ref="C9:C10"/>
  </mergeCells>
  <hyperlinks>
    <hyperlink ref="D5" location="'9.1.1'!A1" display="9.1.1"/>
    <hyperlink ref="D6" location="'9.1.2'!A1" display="9.1.2"/>
    <hyperlink ref="D7" location="'9.2.1'!A1" display="9.2.1"/>
    <hyperlink ref="D8" location="'9.2.2'!A1" display="9.2.2"/>
    <hyperlink ref="D9" location="'9.3.1'!A1" display="9.3.1"/>
    <hyperlink ref="D10" location="'9.3.2'!A1" display="9.3.2"/>
    <hyperlink ref="D11" location="'9.4.1'!A1" display="9.4.1"/>
    <hyperlink ref="D12" location="'9.5.1'!A1" display="9.5.1"/>
    <hyperlink ref="D13" location="'9.5.2'!A1" display="9.5.2"/>
    <hyperlink ref="D14" location="'9.a.1'!A1" display="9.a.1"/>
    <hyperlink ref="D15" location="'9.b.1'!A1" display="9.b.1"/>
    <hyperlink ref="D16" location="'9.c.1'!A1" display="9.c.1"/>
    <hyperlink ref="A1" location="Objetivos!A1" display="REGRESAR A INICIO"/>
    <hyperlink ref="A1:B1" location="'Lista de Objetivos'!A1" display="REGRESAR A INICIO"/>
    <hyperlink ref="E5" location="'9.1.1'!A1" display="9.1.1 Proporción de la población rural que vive a menos de 2 km de una carretera transitable todo el año."/>
    <hyperlink ref="E6" location="'9.1.2'!A1" display="9.1.2 Volumen de transporte de pasajeros y carga, por medio de transporte."/>
    <hyperlink ref="E7" location="'9.2.1'!A1" display="9.2.1 Valor agregado por manufactura como proporción del PIB y per cápita."/>
    <hyperlink ref="E8" location="'9.2.2'!A1" display="9.2.2 Empleo en la manufactura como proporción del empleo total."/>
    <hyperlink ref="E9" location="'9.3.1'!A1" display="9.3.1 Proporción correspondiente a las industrias a pequeña escala del valor añadido total del sector."/>
    <hyperlink ref="E10" location="'9.3.2'!A1" display="9.3.2 Proporción de las industrias a pequeña escala que han obtenido un préstamo o una línea de crédito."/>
    <hyperlink ref="E11" location="'9.4.1'!A1" display="9.4.1 Emisiones de CO2 por unidad de valor añadido."/>
    <hyperlink ref="E12" location="'9.5.1'!A1" display="9.5.1 Gastos en investigación y desarrollo como proporción del PIB."/>
    <hyperlink ref="E13" location="'9.5.2'!A1" display="9.5.2 Investigadores (valor equivalente a tiempo completo) por millón de habitantes."/>
    <hyperlink ref="E14" location="'9.a.1'!A1" display="9.a.1 Total de apoyo internacional oficial (asistencia oficial para el desarrollo más otras corrientes oficiales) a la infraestructura."/>
    <hyperlink ref="E15" location="'9.b.1'!A1" display="9.b.1 Proporción del valor agregado por la industria de tecnología mediana y alta del valor añadido total."/>
    <hyperlink ref="E16" location="'9.c.1'!A1" display="9.c.1 Proporción de la población abarcada por una red móvil, desglosada por tecnología."/>
  </hyperlinks>
  <pageMargins left="0.7" right="0.7" top="0.75" bottom="0.75" header="0.3" footer="0.3"/>
  <drawing r:id="rId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6">
    <tabColor theme="5"/>
  </sheetPr>
  <dimension ref="A1:R12"/>
  <sheetViews>
    <sheetView showGridLines="0" workbookViewId="0">
      <pane ySplit="1" topLeftCell="A2" activePane="bottomLeft" state="frozen"/>
      <selection pane="bottomLeft"/>
    </sheetView>
  </sheetViews>
  <sheetFormatPr baseColWidth="10" defaultColWidth="11.42578125" defaultRowHeight="11.25" x14ac:dyDescent="0.2"/>
  <cols>
    <col min="1" max="2" width="15.140625" style="26" customWidth="1"/>
    <col min="3" max="3" width="11.85546875" style="165" customWidth="1"/>
    <col min="4" max="5" width="11.85546875" style="26" customWidth="1"/>
    <col min="6" max="16384" width="11.42578125" style="26"/>
  </cols>
  <sheetData>
    <row r="1" spans="1:18" ht="15" x14ac:dyDescent="0.25">
      <c r="A1" s="25" t="s">
        <v>730</v>
      </c>
      <c r="B1" s="121"/>
      <c r="C1" s="2077" t="s">
        <v>830</v>
      </c>
      <c r="D1" s="2077"/>
    </row>
    <row r="3" spans="1:18" ht="12.75" customHeight="1" x14ac:dyDescent="0.2">
      <c r="A3" s="2561" t="s">
        <v>732</v>
      </c>
      <c r="B3" s="2564"/>
      <c r="C3" s="2561" t="s">
        <v>2713</v>
      </c>
      <c r="D3" s="2563"/>
      <c r="E3" s="2563"/>
      <c r="F3" s="2563"/>
      <c r="G3" s="2563"/>
      <c r="H3" s="2563"/>
      <c r="I3" s="2563"/>
      <c r="J3" s="2563"/>
      <c r="K3" s="2563"/>
      <c r="L3" s="2563"/>
      <c r="M3" s="2563"/>
      <c r="N3" s="2563"/>
      <c r="O3" s="2563"/>
      <c r="P3" s="2563"/>
      <c r="Q3" s="2563"/>
      <c r="R3" s="2562"/>
    </row>
    <row r="4" spans="1:18" ht="27" customHeight="1" x14ac:dyDescent="0.2">
      <c r="A4" s="2561" t="s">
        <v>733</v>
      </c>
      <c r="B4" s="2562"/>
      <c r="C4" s="2561" t="s">
        <v>2714</v>
      </c>
      <c r="D4" s="2563"/>
      <c r="E4" s="2563"/>
      <c r="F4" s="2563"/>
      <c r="G4" s="2563"/>
      <c r="H4" s="2563"/>
      <c r="I4" s="2563"/>
      <c r="J4" s="2563"/>
      <c r="K4" s="2563"/>
      <c r="L4" s="2563"/>
      <c r="M4" s="2563"/>
      <c r="N4" s="2563"/>
      <c r="O4" s="2563"/>
      <c r="P4" s="2563"/>
      <c r="Q4" s="2563"/>
      <c r="R4" s="2562"/>
    </row>
    <row r="5" spans="1:18" ht="12.75" customHeight="1" x14ac:dyDescent="0.2">
      <c r="A5" s="2561" t="s">
        <v>735</v>
      </c>
      <c r="B5" s="2562"/>
      <c r="C5" s="2561" t="s">
        <v>2715</v>
      </c>
      <c r="D5" s="2563"/>
      <c r="E5" s="2563"/>
      <c r="F5" s="2563"/>
      <c r="G5" s="2563"/>
      <c r="H5" s="2563"/>
      <c r="I5" s="2563"/>
      <c r="J5" s="2563"/>
      <c r="K5" s="2563"/>
      <c r="L5" s="2563"/>
      <c r="M5" s="2563"/>
      <c r="N5" s="2563"/>
      <c r="O5" s="2563"/>
      <c r="P5" s="2563"/>
      <c r="Q5" s="2563"/>
      <c r="R5" s="2562"/>
    </row>
    <row r="6" spans="1:18" ht="15" x14ac:dyDescent="0.2">
      <c r="A6" s="2561" t="s">
        <v>815</v>
      </c>
      <c r="B6" s="2562"/>
      <c r="C6" s="2561"/>
      <c r="D6" s="2563"/>
      <c r="E6" s="2563"/>
      <c r="F6" s="2563"/>
      <c r="G6" s="2563"/>
      <c r="H6" s="2563"/>
      <c r="I6" s="2563"/>
      <c r="J6" s="2563"/>
      <c r="K6" s="2563"/>
      <c r="L6" s="2563"/>
      <c r="M6" s="2563"/>
      <c r="N6" s="2563"/>
      <c r="O6" s="2563"/>
      <c r="P6" s="2563"/>
      <c r="Q6" s="2563"/>
      <c r="R6" s="2562"/>
    </row>
    <row r="9" spans="1:18" ht="11.25" customHeight="1" x14ac:dyDescent="0.2">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row r="11" spans="1:18" ht="15.75" x14ac:dyDescent="0.2">
      <c r="C11" s="420"/>
      <c r="D11" s="420"/>
      <c r="E11" s="420"/>
    </row>
    <row r="12" spans="1:18" x14ac:dyDescent="0.2">
      <c r="C12" s="443"/>
      <c r="D12" s="76"/>
      <c r="E12" s="76"/>
    </row>
  </sheetData>
  <mergeCells count="10">
    <mergeCell ref="A6:B6"/>
    <mergeCell ref="C6:R6"/>
    <mergeCell ref="C9:P10"/>
    <mergeCell ref="C1:D1"/>
    <mergeCell ref="A3:B3"/>
    <mergeCell ref="C3:R3"/>
    <mergeCell ref="A4:B4"/>
    <mergeCell ref="C4:R4"/>
    <mergeCell ref="A5:B5"/>
    <mergeCell ref="C5:R5"/>
  </mergeCells>
  <hyperlinks>
    <hyperlink ref="A1" location="'ODS 9.'!A1" display="REGRESAR"/>
    <hyperlink ref="C1:D1" location="'Metadato 9.1.1'!A1" display="VER METADATO"/>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7">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6" customHeight="1" x14ac:dyDescent="0.25">
      <c r="A4" s="48"/>
      <c r="B4" s="2082" t="s">
        <v>856</v>
      </c>
      <c r="C4" s="2082"/>
      <c r="D4" s="49" t="s">
        <v>41</v>
      </c>
    </row>
    <row r="5" spans="1:6" ht="45" x14ac:dyDescent="0.25">
      <c r="B5" s="2082" t="s">
        <v>769</v>
      </c>
      <c r="C5" s="2082"/>
      <c r="D5" s="49" t="s">
        <v>246</v>
      </c>
    </row>
    <row r="6" spans="1:6" ht="15" x14ac:dyDescent="0.25">
      <c r="B6" s="2082" t="s">
        <v>770</v>
      </c>
      <c r="C6" s="2082"/>
      <c r="D6" s="50" t="s">
        <v>373</v>
      </c>
    </row>
    <row r="7" spans="1:6" ht="30" x14ac:dyDescent="0.25">
      <c r="B7" s="2083" t="s">
        <v>771</v>
      </c>
      <c r="C7" s="2083"/>
      <c r="D7" s="94" t="s">
        <v>374</v>
      </c>
    </row>
    <row r="8" spans="1:6" ht="15" x14ac:dyDescent="0.25">
      <c r="B8" s="2083" t="s">
        <v>4617</v>
      </c>
      <c r="C8" s="2083"/>
      <c r="D8" s="1285" t="s">
        <v>4730</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30" x14ac:dyDescent="0.25">
      <c r="B12" s="2095" t="s">
        <v>775</v>
      </c>
      <c r="C12" s="2095"/>
      <c r="D12" s="53" t="s">
        <v>2716</v>
      </c>
    </row>
    <row r="13" spans="1:6" ht="15" x14ac:dyDescent="0.25">
      <c r="B13" s="2082" t="s">
        <v>776</v>
      </c>
      <c r="C13" s="2082"/>
      <c r="D13" s="672" t="s">
        <v>2682</v>
      </c>
    </row>
    <row r="14" spans="1:6" ht="15" x14ac:dyDescent="0.25">
      <c r="B14" s="2082" t="s">
        <v>777</v>
      </c>
      <c r="C14" s="2096"/>
      <c r="D14" s="54" t="s">
        <v>22</v>
      </c>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49"/>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30" x14ac:dyDescent="0.25">
      <c r="B28" s="62" t="s">
        <v>800</v>
      </c>
      <c r="C28" s="63"/>
      <c r="D28" s="57" t="s">
        <v>2717</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9.1.1'!A1" display="REGRESAR"/>
    <hyperlink ref="D8" r:id="rId1"/>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8">
    <tabColor theme="5"/>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140625" style="26" customWidth="1"/>
    <col min="3" max="3" width="11.85546875" style="165" customWidth="1"/>
    <col min="4" max="6" width="11.85546875" style="26" customWidth="1"/>
    <col min="7" max="16384" width="11.42578125" style="26"/>
  </cols>
  <sheetData>
    <row r="1" spans="1:18" ht="15" x14ac:dyDescent="0.25">
      <c r="A1" s="25" t="s">
        <v>730</v>
      </c>
      <c r="B1" s="121"/>
      <c r="C1" s="2077" t="s">
        <v>830</v>
      </c>
      <c r="D1" s="2077"/>
    </row>
    <row r="3" spans="1:18" ht="12.75" customHeight="1" x14ac:dyDescent="0.2">
      <c r="A3" s="2561" t="s">
        <v>732</v>
      </c>
      <c r="B3" s="2564"/>
      <c r="C3" s="2561" t="s">
        <v>2713</v>
      </c>
      <c r="D3" s="2563"/>
      <c r="E3" s="2563"/>
      <c r="F3" s="2563"/>
      <c r="G3" s="2563"/>
      <c r="H3" s="2563"/>
      <c r="I3" s="2563"/>
      <c r="J3" s="2563"/>
      <c r="K3" s="2563"/>
      <c r="L3" s="2563"/>
      <c r="M3" s="2563"/>
      <c r="N3" s="2563"/>
      <c r="O3" s="2563"/>
      <c r="P3" s="2563"/>
      <c r="Q3" s="2563"/>
      <c r="R3" s="2563"/>
    </row>
    <row r="4" spans="1:18" ht="26.25" customHeight="1" x14ac:dyDescent="0.2">
      <c r="A4" s="2561" t="s">
        <v>733</v>
      </c>
      <c r="B4" s="2562"/>
      <c r="C4" s="2561" t="s">
        <v>2714</v>
      </c>
      <c r="D4" s="2563"/>
      <c r="E4" s="2563"/>
      <c r="F4" s="2563"/>
      <c r="G4" s="2563"/>
      <c r="H4" s="2563"/>
      <c r="I4" s="2563"/>
      <c r="J4" s="2563"/>
      <c r="K4" s="2563"/>
      <c r="L4" s="2563"/>
      <c r="M4" s="2563"/>
      <c r="N4" s="2563"/>
      <c r="O4" s="2563"/>
      <c r="P4" s="2563"/>
      <c r="Q4" s="2563"/>
      <c r="R4" s="2563"/>
    </row>
    <row r="5" spans="1:18" ht="12.75" customHeight="1" x14ac:dyDescent="0.2">
      <c r="A5" s="2561" t="s">
        <v>735</v>
      </c>
      <c r="B5" s="2562"/>
      <c r="C5" s="2561" t="s">
        <v>2718</v>
      </c>
      <c r="D5" s="2563"/>
      <c r="E5" s="2563"/>
      <c r="F5" s="2563"/>
      <c r="G5" s="2563"/>
      <c r="H5" s="2563"/>
      <c r="I5" s="2563"/>
      <c r="J5" s="2563"/>
      <c r="K5" s="2563"/>
      <c r="L5" s="2563"/>
      <c r="M5" s="2563"/>
      <c r="N5" s="2563"/>
      <c r="O5" s="2563"/>
      <c r="P5" s="2563"/>
      <c r="Q5" s="2563"/>
      <c r="R5" s="2563"/>
    </row>
    <row r="6" spans="1:18" ht="12.75" customHeight="1" x14ac:dyDescent="0.2">
      <c r="A6" s="2561" t="s">
        <v>815</v>
      </c>
      <c r="B6" s="2562"/>
      <c r="C6" s="2561" t="s">
        <v>862</v>
      </c>
      <c r="D6" s="2563"/>
      <c r="E6" s="2563"/>
      <c r="F6" s="2563"/>
      <c r="G6" s="2563"/>
      <c r="H6" s="2563"/>
      <c r="I6" s="2563"/>
      <c r="J6" s="2563"/>
      <c r="K6" s="2563"/>
      <c r="L6" s="2563"/>
      <c r="M6" s="2563"/>
      <c r="N6" s="2563"/>
      <c r="O6" s="2563"/>
      <c r="P6" s="2563"/>
      <c r="Q6" s="2563"/>
      <c r="R6" s="2563"/>
    </row>
    <row r="7" spans="1:18" x14ac:dyDescent="0.2">
      <c r="A7" s="29"/>
    </row>
    <row r="8" spans="1:18" x14ac:dyDescent="0.2">
      <c r="A8" s="29"/>
    </row>
    <row r="9" spans="1:18" ht="11.25" customHeight="1" x14ac:dyDescent="0.2">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9.'!A1" display="REGRESAR"/>
    <hyperlink ref="C1:D1" location="'Metadato 9.1.2'!A1" display="VER METADATO"/>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9">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68.4257812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4.5" customHeight="1" x14ac:dyDescent="0.25">
      <c r="A4" s="48"/>
      <c r="B4" s="2082" t="s">
        <v>856</v>
      </c>
      <c r="C4" s="2082"/>
      <c r="D4" s="49" t="s">
        <v>45</v>
      </c>
    </row>
    <row r="5" spans="1:6" ht="60" x14ac:dyDescent="0.25">
      <c r="B5" s="2082" t="s">
        <v>769</v>
      </c>
      <c r="C5" s="2082"/>
      <c r="D5" s="49" t="s">
        <v>246</v>
      </c>
    </row>
    <row r="6" spans="1:6" ht="15" x14ac:dyDescent="0.25">
      <c r="B6" s="2082" t="s">
        <v>770</v>
      </c>
      <c r="C6" s="2082"/>
      <c r="D6" s="50" t="s">
        <v>376</v>
      </c>
    </row>
    <row r="7" spans="1:6" ht="15" x14ac:dyDescent="0.25">
      <c r="B7" s="2083" t="s">
        <v>771</v>
      </c>
      <c r="C7" s="2083"/>
      <c r="D7" s="94" t="s">
        <v>377</v>
      </c>
    </row>
    <row r="8" spans="1:6" ht="15" x14ac:dyDescent="0.25">
      <c r="B8" s="2083" t="s">
        <v>4617</v>
      </c>
      <c r="C8" s="2083"/>
      <c r="D8" s="1285" t="s">
        <v>4731</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2719</v>
      </c>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90" x14ac:dyDescent="0.25">
      <c r="B28" s="62" t="s">
        <v>800</v>
      </c>
      <c r="C28" s="63"/>
      <c r="D28" s="57" t="s">
        <v>2720</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9.1.2'!A1" display="REGRESAR"/>
    <hyperlink ref="D8" r:id="rId1"/>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0"/>
  <dimension ref="A1:R42"/>
  <sheetViews>
    <sheetView showGridLines="0" workbookViewId="0">
      <pane ySplit="1" topLeftCell="A20" activePane="bottomLeft" state="frozen"/>
      <selection pane="bottomLeft" activeCell="C9" sqref="C9:D9"/>
    </sheetView>
  </sheetViews>
  <sheetFormatPr baseColWidth="10" defaultColWidth="11.42578125" defaultRowHeight="11.25" x14ac:dyDescent="0.2"/>
  <cols>
    <col min="1" max="2" width="15.42578125" style="26" customWidth="1"/>
    <col min="3" max="3" width="11.42578125" style="26"/>
    <col min="4" max="4" width="16.28515625" style="26" customWidth="1"/>
    <col min="5" max="16384" width="11.42578125" style="26"/>
  </cols>
  <sheetData>
    <row r="1" spans="1:18" ht="15" x14ac:dyDescent="0.25">
      <c r="A1" s="25" t="s">
        <v>730</v>
      </c>
      <c r="C1" s="2077" t="s">
        <v>830</v>
      </c>
      <c r="D1" s="2077"/>
    </row>
    <row r="3" spans="1:18" ht="15" x14ac:dyDescent="0.2">
      <c r="A3" s="2561" t="s">
        <v>732</v>
      </c>
      <c r="B3" s="2564"/>
      <c r="C3" s="2561" t="s">
        <v>2713</v>
      </c>
      <c r="D3" s="2563"/>
      <c r="E3" s="2563"/>
      <c r="F3" s="2563"/>
      <c r="G3" s="2563"/>
      <c r="H3" s="2563"/>
      <c r="I3" s="2563"/>
      <c r="J3" s="2563"/>
      <c r="K3" s="2563"/>
      <c r="L3" s="2563"/>
      <c r="M3" s="2563"/>
      <c r="N3" s="2563"/>
      <c r="O3" s="2563"/>
      <c r="P3" s="2563"/>
      <c r="Q3" s="2563"/>
      <c r="R3" s="2563"/>
    </row>
    <row r="4" spans="1:18" ht="30" customHeight="1" x14ac:dyDescent="0.2">
      <c r="A4" s="2561" t="s">
        <v>733</v>
      </c>
      <c r="B4" s="2562"/>
      <c r="C4" s="2561" t="s">
        <v>2721</v>
      </c>
      <c r="D4" s="2563"/>
      <c r="E4" s="2563"/>
      <c r="F4" s="2563"/>
      <c r="G4" s="2563"/>
      <c r="H4" s="2563"/>
      <c r="I4" s="2563"/>
      <c r="J4" s="2563"/>
      <c r="K4" s="2563"/>
      <c r="L4" s="2563"/>
      <c r="M4" s="2563"/>
      <c r="N4" s="2563"/>
      <c r="O4" s="2563"/>
      <c r="P4" s="2563"/>
      <c r="Q4" s="2563"/>
      <c r="R4" s="2563"/>
    </row>
    <row r="5" spans="1:18" ht="15" x14ac:dyDescent="0.2">
      <c r="A5" s="2561" t="s">
        <v>735</v>
      </c>
      <c r="B5" s="2562"/>
      <c r="C5" s="2561" t="s">
        <v>2722</v>
      </c>
      <c r="D5" s="2563"/>
      <c r="E5" s="2563"/>
      <c r="F5" s="2563"/>
      <c r="G5" s="2563"/>
      <c r="H5" s="2563"/>
      <c r="I5" s="2563"/>
      <c r="J5" s="2563"/>
      <c r="K5" s="2563"/>
      <c r="L5" s="2563"/>
      <c r="M5" s="2563"/>
      <c r="N5" s="2563"/>
      <c r="O5" s="2563"/>
      <c r="P5" s="2563"/>
      <c r="Q5" s="2563"/>
      <c r="R5" s="2563"/>
    </row>
    <row r="6" spans="1:18" ht="15" x14ac:dyDescent="0.2">
      <c r="A6" s="2561" t="s">
        <v>815</v>
      </c>
      <c r="B6" s="2562"/>
      <c r="C6" s="2561" t="s">
        <v>2723</v>
      </c>
      <c r="D6" s="2563"/>
      <c r="E6" s="2563"/>
      <c r="F6" s="2563"/>
      <c r="G6" s="2563"/>
      <c r="H6" s="2563"/>
      <c r="I6" s="2563"/>
      <c r="J6" s="2563"/>
      <c r="K6" s="2563"/>
      <c r="L6" s="2563"/>
      <c r="M6" s="2563"/>
      <c r="N6" s="2563"/>
      <c r="O6" s="2563"/>
      <c r="P6" s="2563"/>
      <c r="Q6" s="2563"/>
      <c r="R6" s="2563"/>
    </row>
    <row r="9" spans="1:18" ht="44.25" customHeight="1" x14ac:dyDescent="0.2">
      <c r="C9" s="2115" t="s">
        <v>2723</v>
      </c>
      <c r="D9" s="2115"/>
    </row>
    <row r="10" spans="1:18" ht="12.75" x14ac:dyDescent="0.2">
      <c r="C10" s="1760" t="s">
        <v>739</v>
      </c>
      <c r="D10" s="1756" t="s">
        <v>781</v>
      </c>
    </row>
    <row r="11" spans="1:18" ht="12.75" x14ac:dyDescent="0.2">
      <c r="C11" s="1222">
        <v>1991</v>
      </c>
      <c r="D11" s="1016">
        <v>20.646175948249482</v>
      </c>
    </row>
    <row r="12" spans="1:18" ht="12.75" x14ac:dyDescent="0.2">
      <c r="C12" s="1222">
        <v>1992</v>
      </c>
      <c r="D12" s="1016">
        <v>20.786946113794137</v>
      </c>
    </row>
    <row r="13" spans="1:18" ht="12.75" x14ac:dyDescent="0.2">
      <c r="C13" s="1222">
        <v>1993</v>
      </c>
      <c r="D13" s="1016">
        <v>19.811485379555446</v>
      </c>
    </row>
    <row r="14" spans="1:18" ht="12.75" x14ac:dyDescent="0.2">
      <c r="C14" s="1222">
        <v>1994</v>
      </c>
      <c r="D14" s="1016">
        <v>19.170561573791996</v>
      </c>
    </row>
    <row r="15" spans="1:18" ht="12.75" x14ac:dyDescent="0.2">
      <c r="C15" s="1222">
        <v>1995</v>
      </c>
      <c r="D15" s="1016">
        <v>19.114409862494043</v>
      </c>
    </row>
    <row r="16" spans="1:18" ht="12.75" x14ac:dyDescent="0.2">
      <c r="C16" s="1222">
        <v>1996</v>
      </c>
      <c r="D16" s="1016">
        <v>19.242663035904943</v>
      </c>
    </row>
    <row r="17" spans="3:4" ht="12.75" x14ac:dyDescent="0.2">
      <c r="C17" s="1222">
        <v>1997</v>
      </c>
      <c r="D17" s="1016">
        <v>19.554916296385507</v>
      </c>
    </row>
    <row r="18" spans="3:4" ht="12.75" x14ac:dyDescent="0.2">
      <c r="C18" s="1222">
        <v>1998</v>
      </c>
      <c r="D18" s="1016">
        <v>19.042297707025426</v>
      </c>
    </row>
    <row r="19" spans="3:4" ht="12.75" x14ac:dyDescent="0.2">
      <c r="C19" s="1222">
        <v>1999</v>
      </c>
      <c r="D19" s="1016">
        <v>18.755415921110071</v>
      </c>
    </row>
    <row r="20" spans="3:4" ht="12.75" x14ac:dyDescent="0.2">
      <c r="C20" s="1222">
        <v>2000</v>
      </c>
      <c r="D20" s="1016">
        <v>18.396083594371039</v>
      </c>
    </row>
    <row r="21" spans="3:4" ht="12.75" x14ac:dyDescent="0.2">
      <c r="C21" s="1222">
        <v>2001</v>
      </c>
      <c r="D21" s="1016">
        <v>17.496194099801812</v>
      </c>
    </row>
    <row r="22" spans="3:4" ht="12.75" x14ac:dyDescent="0.2">
      <c r="C22" s="1222">
        <v>2002</v>
      </c>
      <c r="D22" s="1016">
        <v>17.471246132464042</v>
      </c>
    </row>
    <row r="23" spans="3:4" ht="12.75" x14ac:dyDescent="0.2">
      <c r="C23" s="1222">
        <v>2003</v>
      </c>
      <c r="D23" s="1016">
        <v>17.177545750081421</v>
      </c>
    </row>
    <row r="24" spans="3:4" ht="12.75" x14ac:dyDescent="0.2">
      <c r="C24" s="1222">
        <v>2004</v>
      </c>
      <c r="D24" s="1016">
        <v>16.962930584845171</v>
      </c>
    </row>
    <row r="25" spans="3:4" ht="12.75" x14ac:dyDescent="0.2">
      <c r="C25" s="1222">
        <v>2005</v>
      </c>
      <c r="D25" s="1016">
        <v>16.945569574239848</v>
      </c>
    </row>
    <row r="26" spans="3:4" ht="12.75" x14ac:dyDescent="0.2">
      <c r="C26" s="1222">
        <v>2006</v>
      </c>
      <c r="D26" s="1016">
        <v>16.568238837967559</v>
      </c>
    </row>
    <row r="27" spans="3:4" ht="12.75" x14ac:dyDescent="0.2">
      <c r="C27" s="1222">
        <v>2007</v>
      </c>
      <c r="D27" s="1016">
        <v>16.215981010391797</v>
      </c>
    </row>
    <row r="28" spans="3:4" ht="12.75" x14ac:dyDescent="0.2">
      <c r="C28" s="1222">
        <v>2008</v>
      </c>
      <c r="D28" s="1016">
        <v>15.227587898774726</v>
      </c>
    </row>
    <row r="29" spans="3:4" ht="12.75" x14ac:dyDescent="0.2">
      <c r="C29" s="1222">
        <v>2009</v>
      </c>
      <c r="D29" s="1016">
        <v>14.237896330886102</v>
      </c>
    </row>
    <row r="30" spans="3:4" ht="12.75" x14ac:dyDescent="0.2">
      <c r="C30" s="1222">
        <v>2010</v>
      </c>
      <c r="D30" s="1016">
        <v>14.462264861139341</v>
      </c>
    </row>
    <row r="31" spans="3:4" ht="12.75" x14ac:dyDescent="0.2">
      <c r="C31" s="1222">
        <v>2011</v>
      </c>
      <c r="D31" s="1016">
        <v>13.982461678199989</v>
      </c>
    </row>
    <row r="32" spans="3:4" ht="12.75" x14ac:dyDescent="0.2">
      <c r="C32" s="1222">
        <v>2012</v>
      </c>
      <c r="D32" s="1016">
        <v>13.500670377888072</v>
      </c>
    </row>
    <row r="33" spans="3:4" ht="12.75" x14ac:dyDescent="0.2">
      <c r="C33" s="1222">
        <v>2013</v>
      </c>
      <c r="D33" s="1016">
        <v>12.581230193029921</v>
      </c>
    </row>
    <row r="34" spans="3:4" ht="12.75" x14ac:dyDescent="0.2">
      <c r="C34" s="1222">
        <v>2014</v>
      </c>
      <c r="D34" s="1016">
        <v>12.15485505763588</v>
      </c>
    </row>
    <row r="35" spans="3:4" ht="12.75" x14ac:dyDescent="0.2">
      <c r="C35" s="1222">
        <v>2015</v>
      </c>
      <c r="D35" s="1016">
        <v>11.3789358402221</v>
      </c>
    </row>
    <row r="36" spans="3:4" ht="12.75" x14ac:dyDescent="0.2">
      <c r="C36" s="1222">
        <v>2016</v>
      </c>
      <c r="D36" s="1016">
        <v>11.40422753883192</v>
      </c>
    </row>
    <row r="37" spans="3:4" ht="12.75" x14ac:dyDescent="0.2">
      <c r="C37" s="1222">
        <v>2017</v>
      </c>
      <c r="D37" s="1016">
        <v>11.737655744751335</v>
      </c>
    </row>
    <row r="38" spans="3:4" ht="12.75" x14ac:dyDescent="0.2">
      <c r="C38" s="1222">
        <v>2018</v>
      </c>
      <c r="D38" s="1016">
        <v>11.864501787600409</v>
      </c>
    </row>
    <row r="39" spans="3:4" ht="12.75" x14ac:dyDescent="0.2">
      <c r="C39" s="1222">
        <v>2019</v>
      </c>
      <c r="D39" s="1016">
        <v>11.925223926220108</v>
      </c>
    </row>
    <row r="40" spans="3:4" ht="12.75" x14ac:dyDescent="0.2">
      <c r="C40" s="1222">
        <v>2020</v>
      </c>
      <c r="D40" s="1016">
        <v>11.791840430050197</v>
      </c>
    </row>
    <row r="41" spans="3:4" ht="51.75" customHeight="1" x14ac:dyDescent="0.2">
      <c r="C41" s="2463" t="s">
        <v>5881</v>
      </c>
      <c r="D41" s="2463"/>
    </row>
    <row r="42" spans="3:4" ht="12.75" x14ac:dyDescent="0.2">
      <c r="C42" s="4" t="s">
        <v>4197</v>
      </c>
      <c r="D42" s="474"/>
    </row>
  </sheetData>
  <mergeCells count="11">
    <mergeCell ref="C41:D41"/>
    <mergeCell ref="A6:B6"/>
    <mergeCell ref="C6:R6"/>
    <mergeCell ref="C9:D9"/>
    <mergeCell ref="C1:D1"/>
    <mergeCell ref="A3:B3"/>
    <mergeCell ref="C3:R3"/>
    <mergeCell ref="A4:B4"/>
    <mergeCell ref="C4:R4"/>
    <mergeCell ref="A5:B5"/>
    <mergeCell ref="C5:R5"/>
  </mergeCells>
  <hyperlinks>
    <hyperlink ref="A1" location="'ODS 9.'!A1" display="REGRESAR"/>
    <hyperlink ref="C1:D1" location="'Metadato 9.2.1'!A1" display="VER METADATO"/>
  </hyperlinks>
  <pageMargins left="0.7" right="0.7" top="0.75" bottom="0.75" header="0.3" footer="0.3"/>
  <pageSetup orientation="portrait" r:id="rId1"/>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1">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68.4257812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33" customHeight="1" x14ac:dyDescent="0.25">
      <c r="A4" s="48"/>
      <c r="B4" s="2082" t="s">
        <v>856</v>
      </c>
      <c r="C4" s="2082"/>
      <c r="D4" s="910" t="s">
        <v>45</v>
      </c>
    </row>
    <row r="5" spans="1:6" ht="60" x14ac:dyDescent="0.25">
      <c r="B5" s="2082" t="s">
        <v>769</v>
      </c>
      <c r="C5" s="2082"/>
      <c r="D5" s="910" t="s">
        <v>249</v>
      </c>
    </row>
    <row r="6" spans="1:6" ht="15" x14ac:dyDescent="0.25">
      <c r="B6" s="2082" t="s">
        <v>770</v>
      </c>
      <c r="C6" s="2082"/>
      <c r="D6" s="911" t="s">
        <v>379</v>
      </c>
    </row>
    <row r="7" spans="1:6" ht="15" customHeight="1" x14ac:dyDescent="0.25">
      <c r="B7" s="2083" t="s">
        <v>771</v>
      </c>
      <c r="C7" s="2083"/>
      <c r="D7" s="912" t="s">
        <v>380</v>
      </c>
    </row>
    <row r="8" spans="1:6" ht="15" customHeight="1" x14ac:dyDescent="0.25">
      <c r="B8" s="2083" t="s">
        <v>4617</v>
      </c>
      <c r="C8" s="2083"/>
      <c r="D8" s="1285" t="s">
        <v>4732</v>
      </c>
    </row>
    <row r="9" spans="1:6" ht="15" x14ac:dyDescent="0.25">
      <c r="B9" s="913"/>
      <c r="C9" s="913"/>
      <c r="D9" s="913"/>
    </row>
    <row r="10" spans="1:6" ht="15" x14ac:dyDescent="0.25">
      <c r="B10" s="2081" t="s">
        <v>772</v>
      </c>
      <c r="C10" s="2081"/>
      <c r="D10" s="2081"/>
    </row>
    <row r="11" spans="1:6" ht="18.75" customHeight="1" x14ac:dyDescent="0.25">
      <c r="B11" s="2093" t="s">
        <v>773</v>
      </c>
      <c r="C11" s="2094"/>
      <c r="D11" s="910" t="s">
        <v>1421</v>
      </c>
    </row>
    <row r="12" spans="1:6" ht="15" customHeight="1" x14ac:dyDescent="0.25">
      <c r="B12" s="2095" t="s">
        <v>775</v>
      </c>
      <c r="C12" s="2095"/>
      <c r="D12" s="914" t="s">
        <v>2723</v>
      </c>
    </row>
    <row r="13" spans="1:6" ht="15" x14ac:dyDescent="0.25">
      <c r="B13" s="2082" t="s">
        <v>776</v>
      </c>
      <c r="C13" s="2082"/>
      <c r="D13" s="915" t="s">
        <v>2687</v>
      </c>
    </row>
    <row r="14" spans="1:6" ht="15" x14ac:dyDescent="0.25">
      <c r="B14" s="2082" t="s">
        <v>777</v>
      </c>
      <c r="C14" s="2096"/>
      <c r="D14" s="915" t="s">
        <v>10</v>
      </c>
    </row>
    <row r="15" spans="1:6" ht="409.5" customHeight="1" x14ac:dyDescent="0.25">
      <c r="B15" s="2082" t="s">
        <v>778</v>
      </c>
      <c r="C15" s="2082"/>
      <c r="D15" s="916" t="s">
        <v>2724</v>
      </c>
    </row>
    <row r="16" spans="1:6" ht="72" customHeight="1" x14ac:dyDescent="0.25">
      <c r="B16" s="2082" t="s">
        <v>779</v>
      </c>
      <c r="C16" s="2082"/>
      <c r="D16" s="145" t="s">
        <v>2725</v>
      </c>
    </row>
    <row r="17" spans="2:4" ht="15" x14ac:dyDescent="0.25">
      <c r="B17" s="2082" t="s">
        <v>780</v>
      </c>
      <c r="C17" s="2082"/>
      <c r="D17" s="917" t="s">
        <v>781</v>
      </c>
    </row>
    <row r="18" spans="2:4" ht="15" x14ac:dyDescent="0.25">
      <c r="B18" s="2083" t="s">
        <v>782</v>
      </c>
      <c r="C18" s="2083"/>
      <c r="D18" s="910"/>
    </row>
    <row r="19" spans="2:4" ht="45" x14ac:dyDescent="0.25">
      <c r="B19" s="2084" t="s">
        <v>783</v>
      </c>
      <c r="C19" s="2085"/>
      <c r="D19" s="917" t="s">
        <v>4541</v>
      </c>
    </row>
    <row r="20" spans="2:4" ht="15" x14ac:dyDescent="0.25">
      <c r="B20" s="2082" t="s">
        <v>784</v>
      </c>
      <c r="C20" s="2082"/>
      <c r="D20" s="916" t="s">
        <v>824</v>
      </c>
    </row>
    <row r="21" spans="2:4" ht="15" x14ac:dyDescent="0.25">
      <c r="B21" s="2086" t="s">
        <v>786</v>
      </c>
      <c r="C21" s="918" t="s">
        <v>787</v>
      </c>
      <c r="D21" s="917" t="s">
        <v>1677</v>
      </c>
    </row>
    <row r="22" spans="2:4" ht="15" x14ac:dyDescent="0.25">
      <c r="B22" s="2087"/>
      <c r="C22" s="1751" t="s">
        <v>789</v>
      </c>
      <c r="D22" s="919"/>
    </row>
    <row r="23" spans="2:4" ht="15" x14ac:dyDescent="0.25">
      <c r="B23" s="2088" t="s">
        <v>791</v>
      </c>
      <c r="C23" s="2088"/>
      <c r="D23" s="917" t="s">
        <v>827</v>
      </c>
    </row>
    <row r="24" spans="2:4" ht="15" x14ac:dyDescent="0.25">
      <c r="B24" s="2088" t="s">
        <v>793</v>
      </c>
      <c r="C24" s="2088"/>
      <c r="D24" s="920" t="s">
        <v>1978</v>
      </c>
    </row>
    <row r="25" spans="2:4" ht="15" x14ac:dyDescent="0.25">
      <c r="B25" s="2082" t="s">
        <v>795</v>
      </c>
      <c r="C25" s="2082"/>
      <c r="D25" s="917" t="s">
        <v>23</v>
      </c>
    </row>
    <row r="26" spans="2:4" ht="15" customHeight="1" x14ac:dyDescent="0.25">
      <c r="B26" s="2083" t="s">
        <v>797</v>
      </c>
      <c r="C26" s="2083"/>
      <c r="D26" s="920" t="s">
        <v>2523</v>
      </c>
    </row>
    <row r="27" spans="2:4" ht="15" x14ac:dyDescent="0.25">
      <c r="B27" s="2089" t="s">
        <v>799</v>
      </c>
      <c r="C27" s="2090"/>
      <c r="D27" s="910"/>
    </row>
    <row r="28" spans="2:4" ht="60" x14ac:dyDescent="0.25">
      <c r="B28" s="1752" t="s">
        <v>800</v>
      </c>
      <c r="C28" s="1753"/>
      <c r="D28" s="917" t="s">
        <v>2726</v>
      </c>
    </row>
    <row r="29" spans="2:4" ht="15" x14ac:dyDescent="0.25">
      <c r="B29" s="2091" t="s">
        <v>801</v>
      </c>
      <c r="C29" s="2092"/>
      <c r="D29" s="921"/>
    </row>
    <row r="30" spans="2:4" ht="15" x14ac:dyDescent="0.25">
      <c r="B30" s="922"/>
      <c r="C30" s="922"/>
      <c r="D30" s="923"/>
    </row>
    <row r="31" spans="2:4" ht="15" x14ac:dyDescent="0.25">
      <c r="B31" s="2081" t="s">
        <v>802</v>
      </c>
      <c r="C31" s="2081"/>
      <c r="D31" s="2081"/>
    </row>
    <row r="32" spans="2:4" ht="15" x14ac:dyDescent="0.25">
      <c r="B32" s="2079" t="s">
        <v>803</v>
      </c>
      <c r="C32" s="2080"/>
      <c r="D32" s="920" t="s">
        <v>1976</v>
      </c>
    </row>
    <row r="33" spans="2:4" ht="15" x14ac:dyDescent="0.25">
      <c r="B33" s="2079" t="s">
        <v>805</v>
      </c>
      <c r="C33" s="2080"/>
      <c r="D33" s="920" t="s">
        <v>1977</v>
      </c>
    </row>
    <row r="34" spans="2:4" ht="15" x14ac:dyDescent="0.25">
      <c r="B34" s="2079" t="s">
        <v>807</v>
      </c>
      <c r="C34" s="2080"/>
      <c r="D34" s="920" t="s">
        <v>1978</v>
      </c>
    </row>
    <row r="35" spans="2:4" ht="15" x14ac:dyDescent="0.25">
      <c r="B35" s="2079" t="s">
        <v>809</v>
      </c>
      <c r="C35" s="2080"/>
      <c r="D35" s="920" t="s">
        <v>1979</v>
      </c>
    </row>
    <row r="36" spans="2:4" ht="15" x14ac:dyDescent="0.25">
      <c r="B36" s="2079" t="s">
        <v>811</v>
      </c>
      <c r="C36" s="2080"/>
      <c r="D36" s="920" t="s">
        <v>1980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9.2.1'!A1" display="REGRESAR"/>
    <hyperlink ref="D8" r:id="rId1"/>
  </hyperlinks>
  <pageMargins left="0.7" right="0.7" top="0.75" bottom="0.75" header="0.3" footer="0.3"/>
  <pageSetup orientation="portrait" r:id="rId2"/>
  <drawing r:id="rId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2"/>
  <dimension ref="A1:S42"/>
  <sheetViews>
    <sheetView showGridLines="0" workbookViewId="0">
      <pane ySplit="1" topLeftCell="A20" activePane="bottomLeft" state="frozen"/>
      <selection activeCell="C41" sqref="C41"/>
      <selection pane="bottomLeft"/>
    </sheetView>
  </sheetViews>
  <sheetFormatPr baseColWidth="10" defaultColWidth="11.42578125" defaultRowHeight="11.25" x14ac:dyDescent="0.2"/>
  <cols>
    <col min="1" max="2" width="15.7109375" style="42" customWidth="1"/>
    <col min="3" max="3" width="8.28515625" style="26" customWidth="1"/>
    <col min="4" max="4" width="8.85546875" style="26" customWidth="1"/>
    <col min="5" max="5" width="8.7109375" style="26" customWidth="1"/>
    <col min="6" max="6" width="7.85546875" style="26" customWidth="1"/>
    <col min="7" max="28" width="11.5703125" style="26" customWidth="1"/>
    <col min="29" max="16384" width="11.42578125" style="26"/>
  </cols>
  <sheetData>
    <row r="1" spans="1:19" ht="15" x14ac:dyDescent="0.25">
      <c r="A1" s="70" t="s">
        <v>730</v>
      </c>
      <c r="C1" s="2077" t="s">
        <v>830</v>
      </c>
      <c r="D1" s="2077"/>
    </row>
    <row r="3" spans="1:19" ht="14.25" customHeight="1" x14ac:dyDescent="0.2">
      <c r="A3" s="2561" t="s">
        <v>732</v>
      </c>
      <c r="B3" s="2564"/>
      <c r="C3" s="2561" t="s">
        <v>2713</v>
      </c>
      <c r="D3" s="2565"/>
      <c r="E3" s="2565"/>
      <c r="F3" s="2565"/>
      <c r="G3" s="2565"/>
      <c r="H3" s="2565"/>
      <c r="I3" s="2565"/>
      <c r="J3" s="2565"/>
      <c r="K3" s="2565"/>
      <c r="L3" s="2565"/>
      <c r="M3" s="2565"/>
      <c r="N3" s="2565"/>
      <c r="O3" s="2565"/>
      <c r="P3" s="2565"/>
      <c r="Q3" s="2565"/>
      <c r="R3" s="2565"/>
      <c r="S3" s="2565"/>
    </row>
    <row r="4" spans="1:19" ht="29.25" customHeight="1" x14ac:dyDescent="0.2">
      <c r="A4" s="2561" t="s">
        <v>733</v>
      </c>
      <c r="B4" s="2562"/>
      <c r="C4" s="2561" t="s">
        <v>2721</v>
      </c>
      <c r="D4" s="2563"/>
      <c r="E4" s="2563"/>
      <c r="F4" s="2563"/>
      <c r="G4" s="2563"/>
      <c r="H4" s="2563"/>
      <c r="I4" s="2563"/>
      <c r="J4" s="2563"/>
      <c r="K4" s="2563"/>
      <c r="L4" s="2563"/>
      <c r="M4" s="2563"/>
      <c r="N4" s="2563"/>
      <c r="O4" s="2563"/>
      <c r="P4" s="2563"/>
      <c r="Q4" s="2563"/>
      <c r="R4" s="2563"/>
      <c r="S4" s="2563"/>
    </row>
    <row r="5" spans="1:19" ht="15" customHeight="1" x14ac:dyDescent="0.2">
      <c r="A5" s="2561" t="s">
        <v>735</v>
      </c>
      <c r="B5" s="2562"/>
      <c r="C5" s="2561" t="s">
        <v>2727</v>
      </c>
      <c r="D5" s="2563"/>
      <c r="E5" s="2563"/>
      <c r="F5" s="2563"/>
      <c r="G5" s="2563"/>
      <c r="H5" s="2563"/>
      <c r="I5" s="2563"/>
      <c r="J5" s="2563"/>
      <c r="K5" s="2563"/>
      <c r="L5" s="2563"/>
      <c r="M5" s="2563"/>
      <c r="N5" s="2563"/>
      <c r="O5" s="2563"/>
      <c r="P5" s="2563"/>
      <c r="Q5" s="2563"/>
      <c r="R5" s="2563"/>
      <c r="S5" s="2563"/>
    </row>
    <row r="6" spans="1:19" ht="15" customHeight="1" x14ac:dyDescent="0.2">
      <c r="A6" s="2561" t="s">
        <v>815</v>
      </c>
      <c r="B6" s="2562"/>
      <c r="C6" s="2561" t="s">
        <v>2728</v>
      </c>
      <c r="D6" s="2563"/>
      <c r="E6" s="2563"/>
      <c r="F6" s="2563"/>
      <c r="G6" s="2563"/>
      <c r="H6" s="2563"/>
      <c r="I6" s="2563"/>
      <c r="J6" s="2563"/>
      <c r="K6" s="2563"/>
      <c r="L6" s="2563"/>
      <c r="M6" s="2563"/>
      <c r="N6" s="2563"/>
      <c r="O6" s="2563"/>
      <c r="P6" s="2563"/>
      <c r="Q6" s="2563"/>
      <c r="R6" s="2563"/>
      <c r="S6" s="2563"/>
    </row>
    <row r="9" spans="1:19" ht="41.25" customHeight="1" x14ac:dyDescent="0.2">
      <c r="C9" s="2115" t="s">
        <v>2728</v>
      </c>
      <c r="D9" s="2115"/>
      <c r="E9" s="2115"/>
      <c r="F9" s="2115"/>
      <c r="I9" s="2244" t="s">
        <v>5989</v>
      </c>
      <c r="J9" s="2244"/>
      <c r="K9" s="2244"/>
      <c r="L9" s="2244"/>
      <c r="M9" s="2244"/>
      <c r="N9" s="2244"/>
      <c r="O9" s="2244"/>
    </row>
    <row r="10" spans="1:19" ht="15" x14ac:dyDescent="0.2">
      <c r="C10" s="2116" t="s">
        <v>739</v>
      </c>
      <c r="D10" s="2116" t="s">
        <v>835</v>
      </c>
      <c r="E10" s="2070" t="s">
        <v>741</v>
      </c>
      <c r="F10" s="2070"/>
      <c r="I10" s="109"/>
    </row>
    <row r="11" spans="1:19" ht="12.75" x14ac:dyDescent="0.2">
      <c r="C11" s="2117"/>
      <c r="D11" s="2117"/>
      <c r="E11" s="1831" t="s">
        <v>1016</v>
      </c>
      <c r="F11" s="1831" t="s">
        <v>1014</v>
      </c>
    </row>
    <row r="12" spans="1:19" ht="12.75" x14ac:dyDescent="0.2">
      <c r="C12" s="1824">
        <v>1990</v>
      </c>
      <c r="D12" s="1077">
        <v>18.308666116790079</v>
      </c>
      <c r="E12" s="1077">
        <v>16.219918409147326</v>
      </c>
      <c r="F12" s="1077">
        <v>23.500150203016336</v>
      </c>
    </row>
    <row r="13" spans="1:19" ht="12.75" x14ac:dyDescent="0.2">
      <c r="C13" s="1824">
        <v>1991</v>
      </c>
      <c r="D13" s="1016">
        <v>19.235586456046033</v>
      </c>
      <c r="E13" s="1016">
        <v>16.531667844240332</v>
      </c>
      <c r="F13" s="1016">
        <v>25.56317794270419</v>
      </c>
    </row>
    <row r="14" spans="1:19" ht="12.75" x14ac:dyDescent="0.2">
      <c r="C14" s="1824">
        <v>1992</v>
      </c>
      <c r="D14" s="1016">
        <v>19.231404488753746</v>
      </c>
      <c r="E14" s="1016">
        <v>17.352541430490991</v>
      </c>
      <c r="F14" s="1016">
        <v>23.641636833280462</v>
      </c>
    </row>
    <row r="15" spans="1:19" ht="12.75" x14ac:dyDescent="0.2">
      <c r="C15" s="1824">
        <v>1993</v>
      </c>
      <c r="D15" s="1016">
        <v>18.180985426549313</v>
      </c>
      <c r="E15" s="1016">
        <v>16.932697618764767</v>
      </c>
      <c r="F15" s="1016">
        <v>21.080057114576164</v>
      </c>
    </row>
    <row r="16" spans="1:19" ht="12.75" x14ac:dyDescent="0.2">
      <c r="C16" s="1824">
        <v>1994</v>
      </c>
      <c r="D16" s="1016">
        <v>18.013635293239215</v>
      </c>
      <c r="E16" s="1016">
        <v>16.767106415008858</v>
      </c>
      <c r="F16" s="1016">
        <v>20.860423071430688</v>
      </c>
    </row>
    <row r="17" spans="3:9" ht="12.75" x14ac:dyDescent="0.2">
      <c r="C17" s="1824">
        <v>1995</v>
      </c>
      <c r="D17" s="1016">
        <v>16.804402255022321</v>
      </c>
      <c r="E17" s="1016">
        <v>15.439444117062569</v>
      </c>
      <c r="F17" s="1016">
        <v>19.842065167930382</v>
      </c>
    </row>
    <row r="18" spans="3:9" ht="12.75" x14ac:dyDescent="0.2">
      <c r="C18" s="1824">
        <v>1996</v>
      </c>
      <c r="D18" s="1016">
        <v>17.015908944968857</v>
      </c>
      <c r="E18" s="1016">
        <v>16.707745646339394</v>
      </c>
      <c r="F18" s="1016">
        <v>17.721238295614437</v>
      </c>
    </row>
    <row r="19" spans="3:9" ht="12.75" x14ac:dyDescent="0.2">
      <c r="C19" s="1824">
        <v>1997</v>
      </c>
      <c r="D19" s="1016">
        <v>15.910547888598096</v>
      </c>
      <c r="E19" s="1016">
        <v>15.887408445461412</v>
      </c>
      <c r="F19" s="1016">
        <v>15.959737010531217</v>
      </c>
    </row>
    <row r="20" spans="3:9" ht="12.75" x14ac:dyDescent="0.2">
      <c r="C20" s="1824">
        <v>1998</v>
      </c>
      <c r="D20" s="1016">
        <v>15.97145751970343</v>
      </c>
      <c r="E20" s="1016">
        <v>15.483637799404404</v>
      </c>
      <c r="F20" s="1016">
        <v>16.955168172014019</v>
      </c>
    </row>
    <row r="21" spans="3:9" ht="12.75" x14ac:dyDescent="0.2">
      <c r="C21" s="1824">
        <v>1999</v>
      </c>
      <c r="D21" s="1016">
        <v>15.99950734553345</v>
      </c>
      <c r="E21" s="1016">
        <v>15.958477159706625</v>
      </c>
      <c r="F21" s="1016">
        <v>16.078690545214222</v>
      </c>
    </row>
    <row r="22" spans="3:9" ht="12.75" x14ac:dyDescent="0.2">
      <c r="C22" s="1824">
        <v>2000</v>
      </c>
      <c r="D22" s="1016">
        <v>14.872106194930373</v>
      </c>
      <c r="E22" s="1016">
        <v>14.788762569267364</v>
      </c>
      <c r="F22" s="1016">
        <v>15.049784271696574</v>
      </c>
    </row>
    <row r="23" spans="3:9" ht="12.75" x14ac:dyDescent="0.2">
      <c r="C23" s="1824">
        <v>2001</v>
      </c>
      <c r="D23" s="1016">
        <v>14.953146259046573</v>
      </c>
      <c r="E23" s="1016">
        <v>14.564816837741844</v>
      </c>
      <c r="F23" s="1016">
        <v>15.70954597493372</v>
      </c>
    </row>
    <row r="24" spans="3:9" ht="12.75" x14ac:dyDescent="0.2">
      <c r="C24" s="1824">
        <v>2002</v>
      </c>
      <c r="D24" s="1016">
        <v>14.131560909073205</v>
      </c>
      <c r="E24" s="1016">
        <v>14.453065889816596</v>
      </c>
      <c r="F24" s="1016">
        <v>13.507017881176697</v>
      </c>
    </row>
    <row r="25" spans="3:9" ht="12.75" x14ac:dyDescent="0.2">
      <c r="C25" s="1824">
        <v>2003</v>
      </c>
      <c r="D25" s="1016">
        <v>13.835417599187098</v>
      </c>
      <c r="E25" s="1016">
        <v>14.134546142938806</v>
      </c>
      <c r="F25" s="1016">
        <v>13.259782956146571</v>
      </c>
    </row>
    <row r="26" spans="3:9" ht="12.75" x14ac:dyDescent="0.2">
      <c r="C26" s="1824">
        <v>2004</v>
      </c>
      <c r="D26" s="1016">
        <v>13.768186605887673</v>
      </c>
      <c r="E26" s="1016">
        <v>14.760736430203334</v>
      </c>
      <c r="F26" s="1016">
        <v>11.777556087934814</v>
      </c>
    </row>
    <row r="27" spans="3:9" ht="12.75" x14ac:dyDescent="0.2">
      <c r="C27" s="1824">
        <v>2005</v>
      </c>
      <c r="D27" s="1016">
        <v>13.515256525703801</v>
      </c>
      <c r="E27" s="1016">
        <v>14.730969900829827</v>
      </c>
      <c r="F27" s="1016">
        <v>11.216923033891806</v>
      </c>
    </row>
    <row r="28" spans="3:9" ht="12.75" x14ac:dyDescent="0.2">
      <c r="C28" s="1824">
        <v>2006</v>
      </c>
      <c r="D28" s="1016">
        <v>13.199298909346899</v>
      </c>
      <c r="E28" s="1016">
        <v>14.073069766770995</v>
      </c>
      <c r="F28" s="1016">
        <v>11.560120457381515</v>
      </c>
    </row>
    <row r="29" spans="3:9" ht="12.75" x14ac:dyDescent="0.2">
      <c r="C29" s="1824">
        <v>2007</v>
      </c>
      <c r="D29" s="1016">
        <v>12.919176926293966</v>
      </c>
      <c r="E29" s="1016">
        <v>13.783972646980583</v>
      </c>
      <c r="F29" s="1016">
        <v>11.330816204255013</v>
      </c>
      <c r="I29" s="44" t="s">
        <v>5990</v>
      </c>
    </row>
    <row r="30" spans="3:9" ht="12.75" x14ac:dyDescent="0.2">
      <c r="C30" s="1824">
        <v>2008</v>
      </c>
      <c r="D30" s="1016">
        <v>11.956287052861866</v>
      </c>
      <c r="E30" s="1016">
        <v>12.481330451017</v>
      </c>
      <c r="F30" s="1016">
        <v>11.041385755766253</v>
      </c>
    </row>
    <row r="31" spans="3:9" ht="12.75" x14ac:dyDescent="0.2">
      <c r="C31" s="1824">
        <v>2009</v>
      </c>
      <c r="D31" s="1016">
        <v>11.659196867562901</v>
      </c>
      <c r="E31" s="1016">
        <v>12.684229179762207</v>
      </c>
      <c r="F31" s="1016">
        <v>9.8806346812090275</v>
      </c>
    </row>
    <row r="32" spans="3:9" ht="12.75" x14ac:dyDescent="0.2">
      <c r="C32" s="1824">
        <v>2010</v>
      </c>
      <c r="D32" s="1078">
        <v>10.771633347028517</v>
      </c>
      <c r="E32" s="1078">
        <v>11.090861078160563</v>
      </c>
      <c r="F32" s="1078">
        <v>10.220561526695022</v>
      </c>
    </row>
    <row r="33" spans="1:6" ht="12.75" x14ac:dyDescent="0.2">
      <c r="C33" s="1824">
        <v>2011</v>
      </c>
      <c r="D33" s="1078">
        <v>11.021340235049886</v>
      </c>
      <c r="E33" s="1078">
        <v>12.234970212986184</v>
      </c>
      <c r="F33" s="1078">
        <v>8.8764575354549962</v>
      </c>
    </row>
    <row r="34" spans="1:6" ht="12.75" x14ac:dyDescent="0.2">
      <c r="C34" s="1824">
        <v>2012</v>
      </c>
      <c r="D34" s="1078">
        <v>9.9408918922350189</v>
      </c>
      <c r="E34" s="1078">
        <v>10.956178910699686</v>
      </c>
      <c r="F34" s="1078">
        <v>8.3052719882792196</v>
      </c>
    </row>
    <row r="35" spans="1:6" ht="12.75" x14ac:dyDescent="0.2">
      <c r="C35" s="1824">
        <v>2013</v>
      </c>
      <c r="D35" s="1078">
        <v>8.9456337586730683</v>
      </c>
      <c r="E35" s="1078">
        <v>10.084235628205468</v>
      </c>
      <c r="F35" s="1078">
        <v>7.1352737504226562</v>
      </c>
    </row>
    <row r="36" spans="1:6" ht="12.75" x14ac:dyDescent="0.2">
      <c r="C36" s="1824">
        <v>2014</v>
      </c>
      <c r="D36" s="1078">
        <v>9.3023754296333738</v>
      </c>
      <c r="E36" s="1078">
        <v>10.162402685279668</v>
      </c>
      <c r="F36" s="1078">
        <v>7.9000041095248914</v>
      </c>
    </row>
    <row r="37" spans="1:6" ht="12.75" x14ac:dyDescent="0.2">
      <c r="C37" s="1824">
        <v>2015</v>
      </c>
      <c r="D37" s="1078">
        <v>10.856721778504513</v>
      </c>
      <c r="E37" s="1078">
        <v>12.361144192227053</v>
      </c>
      <c r="F37" s="1078">
        <v>8.3980972563230054</v>
      </c>
    </row>
    <row r="38" spans="1:6" ht="12.75" x14ac:dyDescent="0.2">
      <c r="C38" s="1824">
        <v>2016</v>
      </c>
      <c r="D38" s="1078">
        <v>10.216646868322913</v>
      </c>
      <c r="E38" s="1078">
        <v>11.51575058252137</v>
      </c>
      <c r="F38" s="1078">
        <v>7.9746437802825172</v>
      </c>
    </row>
    <row r="39" spans="1:6" ht="12.75" x14ac:dyDescent="0.2">
      <c r="C39" s="1824">
        <v>2017</v>
      </c>
      <c r="D39" s="1078">
        <v>10.016956843231286</v>
      </c>
      <c r="E39" s="1078">
        <v>10.937200022930512</v>
      </c>
      <c r="F39" s="1078">
        <v>8.425903660340321</v>
      </c>
    </row>
    <row r="40" spans="1:6" s="903" customFormat="1" ht="12.75" x14ac:dyDescent="0.2">
      <c r="A40" s="42"/>
      <c r="B40" s="42"/>
      <c r="C40" s="1825">
        <v>2018</v>
      </c>
      <c r="D40" s="404">
        <v>10.361386000373759</v>
      </c>
      <c r="E40" s="404">
        <v>11.260711203076713</v>
      </c>
      <c r="F40" s="404">
        <v>8.9427016783310247</v>
      </c>
    </row>
    <row r="41" spans="1:6" s="903" customFormat="1" ht="12.75" x14ac:dyDescent="0.2">
      <c r="A41" s="42"/>
      <c r="B41" s="42"/>
      <c r="C41" s="1824"/>
      <c r="D41" s="1078"/>
      <c r="E41" s="1078"/>
      <c r="F41" s="1078"/>
    </row>
    <row r="42" spans="1:6" ht="12.75" x14ac:dyDescent="0.2">
      <c r="C42" s="1823" t="s">
        <v>5976</v>
      </c>
      <c r="D42" s="903"/>
      <c r="E42" s="903"/>
      <c r="F42" s="903"/>
    </row>
  </sheetData>
  <mergeCells count="14">
    <mergeCell ref="A5:B5"/>
    <mergeCell ref="C5:S5"/>
    <mergeCell ref="C1:D1"/>
    <mergeCell ref="A3:B3"/>
    <mergeCell ref="C3:S3"/>
    <mergeCell ref="A4:B4"/>
    <mergeCell ref="C4:S4"/>
    <mergeCell ref="A6:B6"/>
    <mergeCell ref="C6:S6"/>
    <mergeCell ref="C9:F9"/>
    <mergeCell ref="I9:O9"/>
    <mergeCell ref="C10:C11"/>
    <mergeCell ref="D10:D11"/>
    <mergeCell ref="E10:F10"/>
  </mergeCells>
  <hyperlinks>
    <hyperlink ref="A1" location="'ODS 9.'!A1" display="REGRESAR"/>
    <hyperlink ref="C1:D1" location="'Metadato 9.2.2'!A1" display="VER METADATO"/>
  </hyperlinks>
  <pageMargins left="0.7" right="0.7" top="0.75" bottom="0.75" header="0.3" footer="0.3"/>
  <drawing r:id="rId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3">
    <tabColor theme="0" tint="-0.499984740745262"/>
  </sheetPr>
  <dimension ref="A1:F36"/>
  <sheetViews>
    <sheetView showGridLines="0" zoomScaleNormal="100" workbookViewId="0">
      <pane ySplit="1" topLeftCell="A2" activePane="bottomLeft" state="frozen"/>
      <selection activeCell="C41" sqref="C41"/>
      <selection pane="bottomLeft" activeCell="C41" sqref="C41"/>
    </sheetView>
  </sheetViews>
  <sheetFormatPr baseColWidth="10" defaultColWidth="11.42578125" defaultRowHeight="11.25" x14ac:dyDescent="0.25"/>
  <cols>
    <col min="1" max="1" width="8.28515625" style="45" customWidth="1"/>
    <col min="2" max="2" width="26.42578125" style="45" customWidth="1"/>
    <col min="3" max="3" width="24" style="45" customWidth="1"/>
    <col min="4" max="4" width="85.7109375" style="45" customWidth="1"/>
    <col min="5" max="5" width="4.42578125" style="45" bestFit="1" customWidth="1"/>
    <col min="6" max="6" width="7.140625" style="45" customWidth="1"/>
    <col min="7" max="25" width="4.42578125" style="45" bestFit="1" customWidth="1"/>
    <col min="26"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30" x14ac:dyDescent="0.25">
      <c r="A4" s="48"/>
      <c r="B4" s="2082" t="s">
        <v>856</v>
      </c>
      <c r="C4" s="2082"/>
      <c r="D4" s="49" t="s">
        <v>45</v>
      </c>
    </row>
    <row r="5" spans="1:6" ht="60" x14ac:dyDescent="0.25">
      <c r="B5" s="2082" t="s">
        <v>769</v>
      </c>
      <c r="C5" s="2082"/>
      <c r="D5" s="49" t="s">
        <v>249</v>
      </c>
    </row>
    <row r="6" spans="1:6" ht="15" x14ac:dyDescent="0.25">
      <c r="B6" s="2082" t="s">
        <v>770</v>
      </c>
      <c r="C6" s="2082"/>
      <c r="D6" s="50" t="s">
        <v>382</v>
      </c>
    </row>
    <row r="7" spans="1:6" ht="20.25" customHeight="1" x14ac:dyDescent="0.25">
      <c r="B7" s="2083" t="s">
        <v>771</v>
      </c>
      <c r="C7" s="2083"/>
      <c r="D7" s="94" t="s">
        <v>383</v>
      </c>
    </row>
    <row r="8" spans="1:6" ht="15" x14ac:dyDescent="0.25">
      <c r="B8" s="2083" t="s">
        <v>4617</v>
      </c>
      <c r="C8" s="2083"/>
      <c r="D8" s="1285" t="s">
        <v>4733</v>
      </c>
    </row>
    <row r="9" spans="1:6" ht="20.25" customHeight="1" x14ac:dyDescent="0.25">
      <c r="B9" s="52"/>
      <c r="C9" s="52"/>
      <c r="D9" s="52"/>
    </row>
    <row r="10" spans="1:6" ht="23.25" customHeight="1" x14ac:dyDescent="0.25">
      <c r="B10" s="2081" t="s">
        <v>772</v>
      </c>
      <c r="C10" s="2081"/>
      <c r="D10" s="2081"/>
    </row>
    <row r="11" spans="1:6" ht="18" customHeight="1" x14ac:dyDescent="0.25">
      <c r="B11" s="2093" t="s">
        <v>773</v>
      </c>
      <c r="C11" s="2094"/>
      <c r="D11" s="49" t="s">
        <v>841</v>
      </c>
    </row>
    <row r="12" spans="1:6" ht="15" x14ac:dyDescent="0.25">
      <c r="B12" s="2095" t="s">
        <v>775</v>
      </c>
      <c r="C12" s="2095"/>
      <c r="D12" s="53" t="s">
        <v>2728</v>
      </c>
    </row>
    <row r="13" spans="1:6" ht="15" x14ac:dyDescent="0.25">
      <c r="B13" s="2082" t="s">
        <v>776</v>
      </c>
      <c r="C13" s="2082"/>
      <c r="D13" s="672" t="s">
        <v>2689</v>
      </c>
    </row>
    <row r="14" spans="1:6" ht="15" x14ac:dyDescent="0.25">
      <c r="B14" s="2082" t="s">
        <v>777</v>
      </c>
      <c r="C14" s="2096"/>
      <c r="D14" s="54" t="s">
        <v>10</v>
      </c>
    </row>
    <row r="15" spans="1:6" ht="153.75" customHeight="1" x14ac:dyDescent="0.25">
      <c r="B15" s="2082" t="s">
        <v>778</v>
      </c>
      <c r="C15" s="2082"/>
      <c r="D15" s="56" t="s">
        <v>2729</v>
      </c>
    </row>
    <row r="16" spans="1:6" ht="74.25" customHeight="1" x14ac:dyDescent="0.25">
      <c r="B16" s="2082" t="s">
        <v>779</v>
      </c>
      <c r="C16" s="2082"/>
      <c r="D16" s="56"/>
    </row>
    <row r="17" spans="2:4" ht="15" customHeight="1" x14ac:dyDescent="0.25">
      <c r="B17" s="2082" t="s">
        <v>780</v>
      </c>
      <c r="C17" s="2082"/>
      <c r="D17" s="57" t="s">
        <v>781</v>
      </c>
    </row>
    <row r="18" spans="2:4" ht="15" x14ac:dyDescent="0.25">
      <c r="B18" s="2083" t="s">
        <v>782</v>
      </c>
      <c r="C18" s="2083"/>
      <c r="D18" s="49"/>
    </row>
    <row r="19" spans="2:4" ht="31.5" customHeight="1" x14ac:dyDescent="0.25">
      <c r="B19" s="2084" t="s">
        <v>783</v>
      </c>
      <c r="C19" s="2085"/>
      <c r="D19" s="57" t="s">
        <v>2730</v>
      </c>
    </row>
    <row r="20" spans="2:4" ht="15" x14ac:dyDescent="0.25">
      <c r="B20" s="2082" t="s">
        <v>784</v>
      </c>
      <c r="C20" s="2082"/>
      <c r="D20" s="56" t="s">
        <v>1434</v>
      </c>
    </row>
    <row r="21" spans="2:4" ht="15" x14ac:dyDescent="0.25">
      <c r="B21" s="2086" t="s">
        <v>786</v>
      </c>
      <c r="C21" s="58" t="s">
        <v>787</v>
      </c>
      <c r="D21" s="49"/>
    </row>
    <row r="22" spans="2:4" ht="15" x14ac:dyDescent="0.25">
      <c r="B22" s="2087"/>
      <c r="C22" s="59" t="s">
        <v>789</v>
      </c>
      <c r="D22" s="57" t="s">
        <v>2591</v>
      </c>
    </row>
    <row r="23" spans="2:4" ht="15" x14ac:dyDescent="0.25">
      <c r="B23" s="2088" t="s">
        <v>791</v>
      </c>
      <c r="C23" s="2088"/>
      <c r="D23" s="57" t="s">
        <v>1573</v>
      </c>
    </row>
    <row r="24" spans="2:4" ht="15" x14ac:dyDescent="0.25">
      <c r="B24" s="2088" t="s">
        <v>793</v>
      </c>
      <c r="C24" s="2088"/>
      <c r="D24" s="61" t="s">
        <v>808</v>
      </c>
    </row>
    <row r="25" spans="2:4" ht="15" x14ac:dyDescent="0.25">
      <c r="B25" s="2082" t="s">
        <v>795</v>
      </c>
      <c r="C25" s="2082"/>
      <c r="D25" s="57" t="s">
        <v>17</v>
      </c>
    </row>
    <row r="26" spans="2:4" ht="15" x14ac:dyDescent="0.25">
      <c r="B26" s="2083" t="s">
        <v>797</v>
      </c>
      <c r="C26" s="2083"/>
      <c r="D26" s="61" t="s">
        <v>2731</v>
      </c>
    </row>
    <row r="27" spans="2:4" ht="15" x14ac:dyDescent="0.25">
      <c r="B27" s="2089" t="s">
        <v>799</v>
      </c>
      <c r="C27" s="2090"/>
      <c r="D27" s="49"/>
    </row>
    <row r="28" spans="2:4" ht="209.25" customHeight="1" x14ac:dyDescent="0.25">
      <c r="B28" s="62" t="s">
        <v>800</v>
      </c>
      <c r="C28" s="63"/>
      <c r="D28" s="57" t="s">
        <v>4438</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1678</v>
      </c>
    </row>
    <row r="33" spans="2:4" ht="15" x14ac:dyDescent="0.25">
      <c r="B33" s="2079" t="s">
        <v>805</v>
      </c>
      <c r="C33" s="2080"/>
      <c r="D33" s="61" t="s">
        <v>1054</v>
      </c>
    </row>
    <row r="34" spans="2:4" ht="15" x14ac:dyDescent="0.25">
      <c r="B34" s="2079" t="s">
        <v>807</v>
      </c>
      <c r="C34" s="2080"/>
      <c r="D34" s="61" t="s">
        <v>808</v>
      </c>
    </row>
    <row r="35" spans="2:4" ht="15" x14ac:dyDescent="0.25">
      <c r="B35" s="2079" t="s">
        <v>809</v>
      </c>
      <c r="C35" s="2080"/>
      <c r="D35" s="61" t="s">
        <v>1679</v>
      </c>
    </row>
    <row r="36" spans="2:4" ht="15" x14ac:dyDescent="0.25">
      <c r="B36" s="2079" t="s">
        <v>811</v>
      </c>
      <c r="C36" s="2080"/>
      <c r="D36" s="61" t="s">
        <v>1056</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9.2.2'!A1" display="REGRESAR"/>
    <hyperlink ref="D8" r:id="rId1"/>
  </hyperlinks>
  <pageMargins left="0.7" right="0.7" top="0.75" bottom="0.75" header="0.3" footer="0.3"/>
  <drawing r:id="rId2"/>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4"/>
  <dimension ref="A1:R34"/>
  <sheetViews>
    <sheetView showGridLines="0" workbookViewId="0">
      <pane ySplit="1" topLeftCell="A2" activePane="bottomLeft" state="frozen"/>
      <selection pane="bottomLeft"/>
    </sheetView>
  </sheetViews>
  <sheetFormatPr baseColWidth="10" defaultColWidth="11.42578125" defaultRowHeight="11.25" x14ac:dyDescent="0.2"/>
  <cols>
    <col min="1" max="2" width="15.42578125" style="26" customWidth="1"/>
    <col min="3" max="3" width="11.42578125" style="26"/>
    <col min="4" max="4" width="16" style="26" customWidth="1"/>
    <col min="5" max="16384" width="11.42578125" style="26"/>
  </cols>
  <sheetData>
    <row r="1" spans="1:18" ht="15" x14ac:dyDescent="0.25">
      <c r="A1" s="25" t="s">
        <v>730</v>
      </c>
      <c r="C1" s="2077" t="s">
        <v>830</v>
      </c>
      <c r="D1" s="2077"/>
    </row>
    <row r="3" spans="1:18" ht="15" customHeight="1" x14ac:dyDescent="0.2">
      <c r="A3" s="2561" t="s">
        <v>732</v>
      </c>
      <c r="B3" s="2564"/>
      <c r="C3" s="2561" t="s">
        <v>2713</v>
      </c>
      <c r="D3" s="2565"/>
      <c r="E3" s="2565"/>
      <c r="F3" s="2565"/>
      <c r="G3" s="2565"/>
      <c r="H3" s="2565"/>
      <c r="I3" s="2565"/>
      <c r="J3" s="2565"/>
      <c r="K3" s="2565"/>
      <c r="L3" s="2565"/>
      <c r="M3" s="2565"/>
      <c r="N3" s="2565"/>
      <c r="O3" s="2565"/>
      <c r="P3" s="2565"/>
      <c r="Q3" s="2565"/>
      <c r="R3" s="2565"/>
    </row>
    <row r="4" spans="1:18" ht="15" customHeight="1" x14ac:dyDescent="0.2">
      <c r="A4" s="2561" t="s">
        <v>733</v>
      </c>
      <c r="B4" s="2562"/>
      <c r="C4" s="2561" t="s">
        <v>2732</v>
      </c>
      <c r="D4" s="2563"/>
      <c r="E4" s="2563"/>
      <c r="F4" s="2563"/>
      <c r="G4" s="2563"/>
      <c r="H4" s="2563"/>
      <c r="I4" s="2563"/>
      <c r="J4" s="2563"/>
      <c r="K4" s="2563"/>
      <c r="L4" s="2563"/>
      <c r="M4" s="2563"/>
      <c r="N4" s="2563"/>
      <c r="O4" s="2563"/>
      <c r="P4" s="2563"/>
      <c r="Q4" s="2563"/>
      <c r="R4" s="2563"/>
    </row>
    <row r="5" spans="1:18" ht="15" customHeight="1" x14ac:dyDescent="0.2">
      <c r="A5" s="2561" t="s">
        <v>735</v>
      </c>
      <c r="B5" s="2562"/>
      <c r="C5" s="2561" t="s">
        <v>2733</v>
      </c>
      <c r="D5" s="2563"/>
      <c r="E5" s="2563"/>
      <c r="F5" s="2563"/>
      <c r="G5" s="2563"/>
      <c r="H5" s="2563"/>
      <c r="I5" s="2563"/>
      <c r="J5" s="2563"/>
      <c r="K5" s="2563"/>
      <c r="L5" s="2563"/>
      <c r="M5" s="2563"/>
      <c r="N5" s="2563"/>
      <c r="O5" s="2563"/>
      <c r="P5" s="2563"/>
      <c r="Q5" s="2563"/>
      <c r="R5" s="2563"/>
    </row>
    <row r="6" spans="1:18" ht="15" customHeight="1" x14ac:dyDescent="0.2">
      <c r="A6" s="2561" t="s">
        <v>815</v>
      </c>
      <c r="B6" s="2562"/>
      <c r="C6" s="2561" t="s">
        <v>2734</v>
      </c>
      <c r="D6" s="2563"/>
      <c r="E6" s="2563"/>
      <c r="F6" s="2563"/>
      <c r="G6" s="2563"/>
      <c r="H6" s="2563"/>
      <c r="I6" s="2563"/>
      <c r="J6" s="2563"/>
      <c r="K6" s="2563"/>
      <c r="L6" s="2563"/>
      <c r="M6" s="2563"/>
      <c r="N6" s="2563"/>
      <c r="O6" s="2563"/>
      <c r="P6" s="2563"/>
      <c r="Q6" s="2563"/>
      <c r="R6" s="2563"/>
    </row>
    <row r="8" spans="1:18" ht="50.25" customHeight="1" x14ac:dyDescent="0.2">
      <c r="C8" s="2115" t="s">
        <v>2734</v>
      </c>
      <c r="D8" s="2115"/>
    </row>
    <row r="9" spans="1:18" ht="12.75" x14ac:dyDescent="0.2">
      <c r="C9" s="167" t="s">
        <v>739</v>
      </c>
      <c r="D9" s="167" t="s">
        <v>781</v>
      </c>
    </row>
    <row r="10" spans="1:18" ht="12.75" x14ac:dyDescent="0.2">
      <c r="C10" s="33">
        <v>2013</v>
      </c>
      <c r="D10" s="408">
        <v>33.049999999999997</v>
      </c>
    </row>
    <row r="11" spans="1:18" ht="11.25" customHeight="1" x14ac:dyDescent="0.2">
      <c r="C11" s="39">
        <v>2017</v>
      </c>
      <c r="D11" s="409">
        <v>35.369999999999997</v>
      </c>
    </row>
    <row r="12" spans="1:18" x14ac:dyDescent="0.2">
      <c r="A12" s="29"/>
      <c r="C12" s="2566" t="s">
        <v>2735</v>
      </c>
      <c r="D12" s="2566"/>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row r="30" spans="1:1" x14ac:dyDescent="0.2">
      <c r="A30" s="29"/>
    </row>
    <row r="31" spans="1:1" x14ac:dyDescent="0.2">
      <c r="A31" s="29"/>
    </row>
    <row r="32" spans="1:1" x14ac:dyDescent="0.2">
      <c r="A32" s="29"/>
    </row>
    <row r="33" spans="1:1" x14ac:dyDescent="0.2">
      <c r="A33" s="29"/>
    </row>
    <row r="34" spans="1:1" x14ac:dyDescent="0.2">
      <c r="A34" s="29"/>
    </row>
  </sheetData>
  <mergeCells count="11">
    <mergeCell ref="C12:D12"/>
    <mergeCell ref="A6:B6"/>
    <mergeCell ref="C6:R6"/>
    <mergeCell ref="C8:D8"/>
    <mergeCell ref="C1:D1"/>
    <mergeCell ref="A3:B3"/>
    <mergeCell ref="C3:R3"/>
    <mergeCell ref="A4:B4"/>
    <mergeCell ref="C4:R4"/>
    <mergeCell ref="A5:B5"/>
    <mergeCell ref="C5:R5"/>
  </mergeCells>
  <hyperlinks>
    <hyperlink ref="A1" location="'ODS 9.'!A1" display="REGRESAR"/>
    <hyperlink ref="C1:D1" location="'Metadato 9.3.1'!A1" display="VER METADATO"/>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5">
    <tabColor theme="0" tint="-0.499984740745262"/>
  </sheetPr>
  <dimension ref="A1:H41"/>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8" width="30.7109375" style="45" customWidth="1"/>
    <col min="9"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0" x14ac:dyDescent="0.25">
      <c r="A4" s="48"/>
      <c r="B4" s="2082" t="s">
        <v>856</v>
      </c>
      <c r="C4" s="2082"/>
      <c r="D4" s="49" t="s">
        <v>45</v>
      </c>
    </row>
    <row r="5" spans="1:6" ht="45" x14ac:dyDescent="0.25">
      <c r="B5" s="2082" t="s">
        <v>769</v>
      </c>
      <c r="C5" s="2082"/>
      <c r="D5" s="49" t="s">
        <v>252</v>
      </c>
    </row>
    <row r="6" spans="1:6" ht="15" x14ac:dyDescent="0.25">
      <c r="B6" s="2082" t="s">
        <v>770</v>
      </c>
      <c r="C6" s="2082"/>
      <c r="D6" s="50" t="s">
        <v>385</v>
      </c>
    </row>
    <row r="7" spans="1:6" ht="30" x14ac:dyDescent="0.25">
      <c r="B7" s="2083" t="s">
        <v>771</v>
      </c>
      <c r="C7" s="2083"/>
      <c r="D7" s="94" t="s">
        <v>389</v>
      </c>
    </row>
    <row r="8" spans="1:6" ht="15" x14ac:dyDescent="0.25">
      <c r="B8" s="2083" t="s">
        <v>4617</v>
      </c>
      <c r="C8" s="2083"/>
      <c r="D8" s="1285" t="s">
        <v>4734</v>
      </c>
    </row>
    <row r="9" spans="1:6" ht="15" x14ac:dyDescent="0.25">
      <c r="B9" s="52"/>
      <c r="C9" s="52"/>
      <c r="D9" s="52"/>
    </row>
    <row r="10" spans="1:6" ht="23.25" customHeight="1" x14ac:dyDescent="0.25">
      <c r="B10" s="2081" t="s">
        <v>772</v>
      </c>
      <c r="C10" s="2081"/>
      <c r="D10" s="2081"/>
    </row>
    <row r="11" spans="1:6" ht="15" x14ac:dyDescent="0.25">
      <c r="B11" s="2093" t="s">
        <v>773</v>
      </c>
      <c r="C11" s="2094"/>
      <c r="D11" s="49" t="s">
        <v>841</v>
      </c>
    </row>
    <row r="12" spans="1:6" ht="18.75" customHeight="1" x14ac:dyDescent="0.25">
      <c r="B12" s="2095" t="s">
        <v>775</v>
      </c>
      <c r="C12" s="2095"/>
      <c r="D12" s="53" t="s">
        <v>2734</v>
      </c>
    </row>
    <row r="13" spans="1:6" ht="15" x14ac:dyDescent="0.25">
      <c r="B13" s="2082" t="s">
        <v>776</v>
      </c>
      <c r="C13" s="2082"/>
      <c r="D13" s="672" t="s">
        <v>2692</v>
      </c>
    </row>
    <row r="14" spans="1:6" ht="15" x14ac:dyDescent="0.25">
      <c r="B14" s="2082" t="s">
        <v>777</v>
      </c>
      <c r="C14" s="2096"/>
      <c r="D14" s="54" t="s">
        <v>10</v>
      </c>
    </row>
    <row r="15" spans="1:6" ht="409.5" x14ac:dyDescent="0.25">
      <c r="B15" s="2082" t="s">
        <v>778</v>
      </c>
      <c r="C15" s="2082"/>
      <c r="D15" s="56" t="s">
        <v>2736</v>
      </c>
    </row>
    <row r="16" spans="1:6" ht="48.75" customHeight="1" x14ac:dyDescent="0.25">
      <c r="B16" s="2082" t="s">
        <v>779</v>
      </c>
      <c r="C16" s="2082"/>
      <c r="D16" s="56"/>
    </row>
    <row r="17" spans="2:4" ht="15" x14ac:dyDescent="0.25">
      <c r="B17" s="2082" t="s">
        <v>780</v>
      </c>
      <c r="C17" s="2082"/>
      <c r="D17" s="57" t="s">
        <v>857</v>
      </c>
    </row>
    <row r="18" spans="2:4" ht="15" x14ac:dyDescent="0.25">
      <c r="B18" s="2083" t="s">
        <v>782</v>
      </c>
      <c r="C18" s="2083"/>
      <c r="D18" s="49"/>
    </row>
    <row r="19" spans="2:4" ht="30" x14ac:dyDescent="0.25">
      <c r="B19" s="2084" t="s">
        <v>783</v>
      </c>
      <c r="C19" s="2085"/>
      <c r="D19" s="57" t="s">
        <v>2737</v>
      </c>
    </row>
    <row r="20" spans="2:4" ht="15" x14ac:dyDescent="0.25">
      <c r="B20" s="2082" t="s">
        <v>784</v>
      </c>
      <c r="C20" s="2082"/>
      <c r="D20" s="678" t="s">
        <v>1435</v>
      </c>
    </row>
    <row r="21" spans="2:4" ht="15" x14ac:dyDescent="0.25">
      <c r="B21" s="2086" t="s">
        <v>786</v>
      </c>
      <c r="C21" s="58" t="s">
        <v>787</v>
      </c>
      <c r="D21" s="49"/>
    </row>
    <row r="22" spans="2:4" ht="15" x14ac:dyDescent="0.25">
      <c r="B22" s="2087"/>
      <c r="C22" s="59" t="s">
        <v>789</v>
      </c>
      <c r="D22" s="60"/>
    </row>
    <row r="23" spans="2:4" ht="15" x14ac:dyDescent="0.25">
      <c r="B23" s="2088" t="s">
        <v>791</v>
      </c>
      <c r="C23" s="2088"/>
      <c r="D23" s="678" t="s">
        <v>1435</v>
      </c>
    </row>
    <row r="24" spans="2:4" ht="15" x14ac:dyDescent="0.25">
      <c r="B24" s="2088" t="s">
        <v>793</v>
      </c>
      <c r="C24" s="2088"/>
      <c r="D24" s="61" t="s">
        <v>1978</v>
      </c>
    </row>
    <row r="25" spans="2:4" ht="15" x14ac:dyDescent="0.25">
      <c r="B25" s="2082" t="s">
        <v>795</v>
      </c>
      <c r="C25" s="2082"/>
      <c r="D25" s="57" t="s">
        <v>28</v>
      </c>
    </row>
    <row r="26" spans="2:4" ht="15" x14ac:dyDescent="0.25">
      <c r="B26" s="2083" t="s">
        <v>797</v>
      </c>
      <c r="C26" s="2083"/>
      <c r="D26" s="61" t="s">
        <v>2738</v>
      </c>
    </row>
    <row r="27" spans="2:4" ht="15" x14ac:dyDescent="0.25">
      <c r="B27" s="2089" t="s">
        <v>799</v>
      </c>
      <c r="C27" s="2090"/>
      <c r="D27" s="49"/>
    </row>
    <row r="28" spans="2:4" ht="30" x14ac:dyDescent="0.25">
      <c r="B28" s="62" t="s">
        <v>800</v>
      </c>
      <c r="C28" s="63"/>
      <c r="D28" s="57" t="s">
        <v>2739</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4186</v>
      </c>
    </row>
    <row r="33" spans="2:8" ht="15" x14ac:dyDescent="0.25">
      <c r="B33" s="2079" t="s">
        <v>805</v>
      </c>
      <c r="C33" s="2080"/>
      <c r="D33" s="61" t="s">
        <v>4187</v>
      </c>
    </row>
    <row r="34" spans="2:8" ht="17.25" customHeight="1" x14ac:dyDescent="0.25">
      <c r="B34" s="2079" t="s">
        <v>807</v>
      </c>
      <c r="C34" s="2080"/>
      <c r="D34" s="61" t="s">
        <v>4188</v>
      </c>
    </row>
    <row r="35" spans="2:8" ht="15" x14ac:dyDescent="0.25">
      <c r="B35" s="2079" t="s">
        <v>809</v>
      </c>
      <c r="C35" s="2080"/>
      <c r="D35" s="61" t="s">
        <v>4190</v>
      </c>
    </row>
    <row r="36" spans="2:8" ht="15" x14ac:dyDescent="0.25">
      <c r="B36" s="2079" t="s">
        <v>811</v>
      </c>
      <c r="C36" s="2080"/>
      <c r="D36" s="1015" t="s">
        <v>4189</v>
      </c>
    </row>
    <row r="37" spans="2:8" ht="15" x14ac:dyDescent="0.25">
      <c r="B37" s="2079" t="s">
        <v>803</v>
      </c>
      <c r="C37" s="2080"/>
      <c r="D37" s="920" t="s">
        <v>4191</v>
      </c>
      <c r="G37" s="2567" t="s">
        <v>2734</v>
      </c>
      <c r="H37" s="2567"/>
    </row>
    <row r="38" spans="2:8" ht="15" x14ac:dyDescent="0.25">
      <c r="B38" s="2079" t="s">
        <v>805</v>
      </c>
      <c r="C38" s="2080"/>
      <c r="D38" s="920" t="s">
        <v>4192</v>
      </c>
      <c r="G38" s="679" t="s">
        <v>739</v>
      </c>
      <c r="H38" s="679" t="s">
        <v>781</v>
      </c>
    </row>
    <row r="39" spans="2:8" ht="15.75" customHeight="1" x14ac:dyDescent="0.25">
      <c r="B39" s="2079" t="s">
        <v>807</v>
      </c>
      <c r="C39" s="2080"/>
      <c r="D39" s="920" t="s">
        <v>4188</v>
      </c>
      <c r="G39" s="619">
        <v>2013</v>
      </c>
      <c r="H39" s="680">
        <v>0.33050000000000002</v>
      </c>
    </row>
    <row r="40" spans="2:8" ht="15" x14ac:dyDescent="0.25">
      <c r="B40" s="2079" t="s">
        <v>809</v>
      </c>
      <c r="C40" s="2080"/>
      <c r="D40" s="920" t="s">
        <v>4193</v>
      </c>
      <c r="G40" s="2566" t="s">
        <v>2740</v>
      </c>
      <c r="H40" s="2566"/>
    </row>
    <row r="41" spans="2:8" ht="15" x14ac:dyDescent="0.25">
      <c r="B41" s="2079" t="s">
        <v>811</v>
      </c>
      <c r="C41" s="2080"/>
      <c r="D41" s="1015" t="s">
        <v>4194</v>
      </c>
    </row>
  </sheetData>
  <mergeCells count="37">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41:C41"/>
    <mergeCell ref="G40:H40"/>
    <mergeCell ref="B32:C32"/>
    <mergeCell ref="B33:C33"/>
    <mergeCell ref="B34:C34"/>
    <mergeCell ref="B35:C35"/>
    <mergeCell ref="B36:C36"/>
    <mergeCell ref="G37:H37"/>
    <mergeCell ref="B37:C37"/>
    <mergeCell ref="B38:C38"/>
    <mergeCell ref="B39:C39"/>
    <mergeCell ref="B40:C40"/>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9.3.1'!A1" display="REGRESAR"/>
    <hyperlink ref="D36" r:id="rId1" display="mailto:gleon@meic.go.cr"/>
    <hyperlink ref="D41" r:id="rId2"/>
    <hyperlink ref="D8" r:id="rId3"/>
  </hyperlinks>
  <pageMargins left="0.7" right="0.7" top="0.75" bottom="0.75" header="0.3" footer="0.3"/>
  <drawing r:id="rId4"/>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6"/>
  <dimension ref="A1:R30"/>
  <sheetViews>
    <sheetView showGridLines="0" workbookViewId="0">
      <pane ySplit="1" topLeftCell="A2" activePane="bottomLeft" state="frozen"/>
      <selection pane="bottomLeft"/>
    </sheetView>
  </sheetViews>
  <sheetFormatPr baseColWidth="10" defaultColWidth="11.42578125" defaultRowHeight="11.25" x14ac:dyDescent="0.2"/>
  <cols>
    <col min="1" max="1" width="16.42578125" style="26" customWidth="1"/>
    <col min="2" max="2" width="14.42578125" style="26" customWidth="1"/>
    <col min="3" max="3" width="11.42578125" style="26"/>
    <col min="4" max="4" width="14.28515625" style="26" customWidth="1"/>
    <col min="5" max="16384" width="11.42578125" style="26"/>
  </cols>
  <sheetData>
    <row r="1" spans="1:18" ht="15" x14ac:dyDescent="0.25">
      <c r="A1" s="25" t="s">
        <v>730</v>
      </c>
      <c r="C1" s="2077" t="s">
        <v>830</v>
      </c>
      <c r="D1" s="2077"/>
    </row>
    <row r="3" spans="1:18" ht="15" customHeight="1" x14ac:dyDescent="0.2">
      <c r="A3" s="2561" t="s">
        <v>732</v>
      </c>
      <c r="B3" s="2564"/>
      <c r="C3" s="2561" t="s">
        <v>2713</v>
      </c>
      <c r="D3" s="2565"/>
      <c r="E3" s="2565"/>
      <c r="F3" s="2565"/>
      <c r="G3" s="2565"/>
      <c r="H3" s="2565"/>
      <c r="I3" s="2565"/>
      <c r="J3" s="2565"/>
      <c r="K3" s="2565"/>
      <c r="L3" s="2565"/>
      <c r="M3" s="2565"/>
      <c r="N3" s="2565"/>
      <c r="O3" s="2565"/>
      <c r="P3" s="2565"/>
      <c r="Q3" s="2565"/>
      <c r="R3" s="2565"/>
    </row>
    <row r="4" spans="1:18" ht="15" customHeight="1" x14ac:dyDescent="0.2">
      <c r="A4" s="2561" t="s">
        <v>733</v>
      </c>
      <c r="B4" s="2562"/>
      <c r="C4" s="2561" t="s">
        <v>2732</v>
      </c>
      <c r="D4" s="2563"/>
      <c r="E4" s="2563"/>
      <c r="F4" s="2563"/>
      <c r="G4" s="2563"/>
      <c r="H4" s="2563"/>
      <c r="I4" s="2563"/>
      <c r="J4" s="2563"/>
      <c r="K4" s="2563"/>
      <c r="L4" s="2563"/>
      <c r="M4" s="2563"/>
      <c r="N4" s="2563"/>
      <c r="O4" s="2563"/>
      <c r="P4" s="2563"/>
      <c r="Q4" s="2563"/>
      <c r="R4" s="2563"/>
    </row>
    <row r="5" spans="1:18" ht="15" customHeight="1" x14ac:dyDescent="0.2">
      <c r="A5" s="2561" t="s">
        <v>735</v>
      </c>
      <c r="B5" s="2562"/>
      <c r="C5" s="2561" t="s">
        <v>2741</v>
      </c>
      <c r="D5" s="2563"/>
      <c r="E5" s="2563"/>
      <c r="F5" s="2563"/>
      <c r="G5" s="2563"/>
      <c r="H5" s="2563"/>
      <c r="I5" s="2563"/>
      <c r="J5" s="2563"/>
      <c r="K5" s="2563"/>
      <c r="L5" s="2563"/>
      <c r="M5" s="2563"/>
      <c r="N5" s="2563"/>
      <c r="O5" s="2563"/>
      <c r="P5" s="2563"/>
      <c r="Q5" s="2563"/>
      <c r="R5" s="2563"/>
    </row>
    <row r="6" spans="1:18" ht="15" customHeight="1" x14ac:dyDescent="0.2">
      <c r="A6" s="2561" t="s">
        <v>815</v>
      </c>
      <c r="B6" s="2562"/>
      <c r="C6" s="2561" t="s">
        <v>2742</v>
      </c>
      <c r="D6" s="2563"/>
      <c r="E6" s="2563"/>
      <c r="F6" s="2563"/>
      <c r="G6" s="2563"/>
      <c r="H6" s="2563"/>
      <c r="I6" s="2563"/>
      <c r="J6" s="2563"/>
      <c r="K6" s="2563"/>
      <c r="L6" s="2563"/>
      <c r="M6" s="2563"/>
      <c r="N6" s="2563"/>
      <c r="O6" s="2563"/>
      <c r="P6" s="2563"/>
      <c r="Q6" s="2563"/>
      <c r="R6" s="2563"/>
    </row>
    <row r="9" spans="1:18" ht="52.5" customHeight="1" x14ac:dyDescent="0.2">
      <c r="A9" s="262"/>
      <c r="C9" s="2192" t="s">
        <v>2742</v>
      </c>
      <c r="D9" s="2192"/>
    </row>
    <row r="10" spans="1:18" ht="12.75" x14ac:dyDescent="0.2">
      <c r="A10" s="29"/>
      <c r="C10" s="229" t="s">
        <v>739</v>
      </c>
      <c r="D10" s="229" t="s">
        <v>781</v>
      </c>
    </row>
    <row r="11" spans="1:18" ht="12.75" x14ac:dyDescent="0.2">
      <c r="A11" s="29"/>
      <c r="C11" s="39">
        <v>2013</v>
      </c>
      <c r="D11" s="409">
        <v>81.099999999999994</v>
      </c>
    </row>
    <row r="12" spans="1:18" ht="12.75" x14ac:dyDescent="0.2">
      <c r="A12" s="29"/>
      <c r="C12" s="320" t="s">
        <v>2743</v>
      </c>
      <c r="D12" s="681"/>
    </row>
    <row r="13" spans="1:18" x14ac:dyDescent="0.2">
      <c r="A13" s="29"/>
      <c r="C13" s="320" t="s">
        <v>2744</v>
      </c>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row r="30" spans="1:1" x14ac:dyDescent="0.2">
      <c r="A30" s="29"/>
    </row>
  </sheetData>
  <mergeCells count="10">
    <mergeCell ref="A6:B6"/>
    <mergeCell ref="C6:R6"/>
    <mergeCell ref="C9:D9"/>
    <mergeCell ref="C1:D1"/>
    <mergeCell ref="A3:B3"/>
    <mergeCell ref="C3:R3"/>
    <mergeCell ref="A4:B4"/>
    <mergeCell ref="C4:R4"/>
    <mergeCell ref="A5:B5"/>
    <mergeCell ref="C5:R5"/>
  </mergeCells>
  <hyperlinks>
    <hyperlink ref="A1" location="'ODS 9.'!A1" display="REGRESAR"/>
    <hyperlink ref="C1:D1" location="'Metadato 9.3.2'!A1" display="VER METADATO"/>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7">
    <tabColor theme="0" tint="-0.499984740745262"/>
  </sheetPr>
  <dimension ref="A1:F42"/>
  <sheetViews>
    <sheetView showGridLines="0" zoomScaleNormal="100" workbookViewId="0">
      <pane ySplit="1" topLeftCell="A16"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33" customHeight="1" x14ac:dyDescent="0.25">
      <c r="A4" s="48"/>
      <c r="B4" s="2082" t="s">
        <v>856</v>
      </c>
      <c r="C4" s="2082"/>
      <c r="D4" s="49" t="s">
        <v>45</v>
      </c>
    </row>
    <row r="5" spans="1:6" ht="45" x14ac:dyDescent="0.25">
      <c r="B5" s="2082" t="s">
        <v>769</v>
      </c>
      <c r="C5" s="2082"/>
      <c r="D5" s="49" t="s">
        <v>252</v>
      </c>
    </row>
    <row r="6" spans="1:6" ht="14.25" customHeight="1" x14ac:dyDescent="0.25">
      <c r="B6" s="2082" t="s">
        <v>770</v>
      </c>
      <c r="C6" s="2082"/>
      <c r="D6" s="50" t="s">
        <v>388</v>
      </c>
    </row>
    <row r="7" spans="1:6" ht="30" x14ac:dyDescent="0.25">
      <c r="B7" s="2083" t="s">
        <v>771</v>
      </c>
      <c r="C7" s="2083"/>
      <c r="D7" s="94" t="s">
        <v>389</v>
      </c>
    </row>
    <row r="8" spans="1:6" ht="15" x14ac:dyDescent="0.25">
      <c r="B8" s="2083" t="s">
        <v>4617</v>
      </c>
      <c r="C8" s="2083"/>
      <c r="D8" s="1285" t="s">
        <v>4735</v>
      </c>
    </row>
    <row r="9" spans="1:6" ht="15" x14ac:dyDescent="0.25">
      <c r="B9" s="52"/>
      <c r="C9" s="52"/>
      <c r="D9" s="52"/>
    </row>
    <row r="10" spans="1:6" ht="23.25" customHeight="1" x14ac:dyDescent="0.25">
      <c r="B10" s="2081" t="s">
        <v>772</v>
      </c>
      <c r="C10" s="2081"/>
      <c r="D10" s="2081"/>
    </row>
    <row r="11" spans="1:6" ht="15.75" customHeight="1" x14ac:dyDescent="0.25">
      <c r="B11" s="2093" t="s">
        <v>773</v>
      </c>
      <c r="C11" s="2094"/>
      <c r="D11" s="49" t="s">
        <v>841</v>
      </c>
    </row>
    <row r="12" spans="1:6" ht="30" x14ac:dyDescent="0.25">
      <c r="B12" s="2095" t="s">
        <v>775</v>
      </c>
      <c r="C12" s="2095"/>
      <c r="D12" s="53" t="s">
        <v>2742</v>
      </c>
    </row>
    <row r="13" spans="1:6" ht="15" x14ac:dyDescent="0.25">
      <c r="B13" s="2082" t="s">
        <v>776</v>
      </c>
      <c r="C13" s="2082"/>
      <c r="D13" s="672" t="s">
        <v>2694</v>
      </c>
    </row>
    <row r="14" spans="1:6" ht="15" x14ac:dyDescent="0.25">
      <c r="B14" s="2082" t="s">
        <v>777</v>
      </c>
      <c r="C14" s="2096"/>
      <c r="D14" s="54" t="s">
        <v>10</v>
      </c>
    </row>
    <row r="15" spans="1:6" ht="409.5" x14ac:dyDescent="0.25">
      <c r="B15" s="2082" t="s">
        <v>778</v>
      </c>
      <c r="C15" s="2082"/>
      <c r="D15" s="56" t="s">
        <v>5006</v>
      </c>
    </row>
    <row r="16" spans="1:6" ht="45" customHeight="1" x14ac:dyDescent="0.25">
      <c r="B16" s="2082" t="s">
        <v>779</v>
      </c>
      <c r="C16" s="2082"/>
      <c r="D16" s="56"/>
    </row>
    <row r="17" spans="2:4" ht="15" x14ac:dyDescent="0.25">
      <c r="B17" s="2082" t="s">
        <v>780</v>
      </c>
      <c r="C17" s="2082"/>
      <c r="D17" s="57" t="s">
        <v>857</v>
      </c>
    </row>
    <row r="18" spans="2:4" ht="15" x14ac:dyDescent="0.25">
      <c r="B18" s="2083" t="s">
        <v>782</v>
      </c>
      <c r="C18" s="2083"/>
      <c r="D18" s="49"/>
    </row>
    <row r="19" spans="2:4" ht="30" x14ac:dyDescent="0.25">
      <c r="B19" s="2084" t="s">
        <v>783</v>
      </c>
      <c r="C19" s="2085"/>
      <c r="D19" s="57" t="s">
        <v>2745</v>
      </c>
    </row>
    <row r="20" spans="2:4" ht="15" x14ac:dyDescent="0.25">
      <c r="B20" s="2082" t="s">
        <v>784</v>
      </c>
      <c r="C20" s="2082"/>
      <c r="D20" s="56" t="s">
        <v>824</v>
      </c>
    </row>
    <row r="21" spans="2:4" ht="15" x14ac:dyDescent="0.25">
      <c r="B21" s="2086" t="s">
        <v>786</v>
      </c>
      <c r="C21" s="58" t="s">
        <v>787</v>
      </c>
      <c r="D21" s="57" t="s">
        <v>2746</v>
      </c>
    </row>
    <row r="22" spans="2:4" ht="15" x14ac:dyDescent="0.25">
      <c r="B22" s="2087"/>
      <c r="C22" s="59" t="s">
        <v>789</v>
      </c>
      <c r="D22" s="60"/>
    </row>
    <row r="23" spans="2:4" ht="15" x14ac:dyDescent="0.25">
      <c r="B23" s="2088" t="s">
        <v>791</v>
      </c>
      <c r="C23" s="2088"/>
      <c r="D23" s="57" t="s">
        <v>1075</v>
      </c>
    </row>
    <row r="24" spans="2:4" ht="45" x14ac:dyDescent="0.25">
      <c r="B24" s="2088" t="s">
        <v>793</v>
      </c>
      <c r="C24" s="2088"/>
      <c r="D24" s="61" t="s">
        <v>2747</v>
      </c>
    </row>
    <row r="25" spans="2:4" ht="15" x14ac:dyDescent="0.25">
      <c r="B25" s="2082" t="s">
        <v>795</v>
      </c>
      <c r="C25" s="2082"/>
      <c r="D25" s="57" t="s">
        <v>23</v>
      </c>
    </row>
    <row r="26" spans="2:4" ht="15" x14ac:dyDescent="0.25">
      <c r="B26" s="2083" t="s">
        <v>797</v>
      </c>
      <c r="C26" s="2083"/>
      <c r="D26" s="61" t="s">
        <v>2748</v>
      </c>
    </row>
    <row r="27" spans="2:4" ht="15" x14ac:dyDescent="0.25">
      <c r="B27" s="2089" t="s">
        <v>799</v>
      </c>
      <c r="C27" s="2090"/>
      <c r="D27" s="49"/>
    </row>
    <row r="28" spans="2:4" ht="15" x14ac:dyDescent="0.25">
      <c r="B28" s="62" t="s">
        <v>800</v>
      </c>
      <c r="C28" s="63"/>
      <c r="D28" s="49"/>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2749</v>
      </c>
    </row>
    <row r="33" spans="2:4" ht="15" x14ac:dyDescent="0.25">
      <c r="B33" s="2079" t="s">
        <v>805</v>
      </c>
      <c r="C33" s="2080"/>
      <c r="D33" s="61" t="s">
        <v>2750</v>
      </c>
    </row>
    <row r="34" spans="2:4" ht="15" x14ac:dyDescent="0.25">
      <c r="B34" s="2079" t="s">
        <v>807</v>
      </c>
      <c r="C34" s="2080"/>
      <c r="D34" s="61" t="s">
        <v>2751</v>
      </c>
    </row>
    <row r="35" spans="2:4" ht="15" x14ac:dyDescent="0.25">
      <c r="B35" s="2079" t="s">
        <v>809</v>
      </c>
      <c r="C35" s="2080"/>
      <c r="D35" s="61" t="s">
        <v>2752</v>
      </c>
    </row>
    <row r="36" spans="2:4" ht="15" x14ac:dyDescent="0.25">
      <c r="B36" s="2079" t="s">
        <v>811</v>
      </c>
      <c r="C36" s="2080"/>
      <c r="D36" s="67" t="s">
        <v>2753</v>
      </c>
    </row>
    <row r="37" spans="2:4" ht="15" x14ac:dyDescent="0.25">
      <c r="B37" s="147"/>
      <c r="C37" s="148"/>
      <c r="D37" s="148"/>
    </row>
    <row r="38" spans="2:4" ht="15" x14ac:dyDescent="0.25">
      <c r="B38" s="2079" t="s">
        <v>803</v>
      </c>
      <c r="C38" s="2080"/>
      <c r="D38" s="61" t="s">
        <v>1976</v>
      </c>
    </row>
    <row r="39" spans="2:4" ht="15" x14ac:dyDescent="0.25">
      <c r="B39" s="2079" t="s">
        <v>805</v>
      </c>
      <c r="C39" s="2080"/>
      <c r="D39" s="61" t="s">
        <v>1977</v>
      </c>
    </row>
    <row r="40" spans="2:4" ht="15" x14ac:dyDescent="0.25">
      <c r="B40" s="2079" t="s">
        <v>807</v>
      </c>
      <c r="C40" s="2080"/>
      <c r="D40" s="61" t="s">
        <v>1978</v>
      </c>
    </row>
    <row r="41" spans="2:4" ht="15" x14ac:dyDescent="0.25">
      <c r="B41" s="2079" t="s">
        <v>809</v>
      </c>
      <c r="C41" s="2080"/>
      <c r="D41" s="61" t="s">
        <v>1979</v>
      </c>
    </row>
    <row r="42" spans="2:4" ht="15" x14ac:dyDescent="0.25">
      <c r="B42" s="2079" t="s">
        <v>811</v>
      </c>
      <c r="C42" s="2080"/>
      <c r="D42" s="61" t="s">
        <v>1980</v>
      </c>
    </row>
  </sheetData>
  <mergeCells count="35">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9:C39"/>
    <mergeCell ref="B40:C40"/>
    <mergeCell ref="B41:C41"/>
    <mergeCell ref="B42:C42"/>
    <mergeCell ref="B32:C32"/>
    <mergeCell ref="B33:C33"/>
    <mergeCell ref="B34:C34"/>
    <mergeCell ref="B35:C35"/>
    <mergeCell ref="B36:C36"/>
    <mergeCell ref="B38:C38"/>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9.3.2'!A1" display="REGRESAR"/>
    <hyperlink ref="D36" r:id="rId1"/>
    <hyperlink ref="D8" r:id="rId2"/>
  </hyperlinks>
  <pageMargins left="0.7" right="0.7" top="0.75" bottom="0.75" header="0.3" footer="0.3"/>
  <drawing r:id="rId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8"/>
  <dimension ref="A1:R19"/>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2" width="15.140625" style="26" customWidth="1"/>
    <col min="3" max="3" width="11.42578125" style="26"/>
    <col min="4" max="4" width="11.140625" style="26" customWidth="1"/>
    <col min="5" max="5" width="13.28515625" style="26" customWidth="1"/>
    <col min="6" max="6" width="13.42578125" style="26" bestFit="1" customWidth="1"/>
    <col min="7" max="7" width="11.42578125" style="26"/>
    <col min="8" max="8" width="13.42578125" style="26" bestFit="1" customWidth="1"/>
    <col min="9" max="13" width="11.42578125" style="26"/>
    <col min="14" max="14" width="13.5703125" style="26" customWidth="1"/>
    <col min="15" max="16384" width="11.42578125" style="26"/>
  </cols>
  <sheetData>
    <row r="1" spans="1:18" ht="15" x14ac:dyDescent="0.25">
      <c r="A1" s="25" t="s">
        <v>730</v>
      </c>
      <c r="C1" s="2077" t="s">
        <v>830</v>
      </c>
      <c r="D1" s="2077"/>
    </row>
    <row r="3" spans="1:18" ht="12.75" x14ac:dyDescent="0.2">
      <c r="A3" s="2561" t="s">
        <v>732</v>
      </c>
      <c r="B3" s="2564"/>
      <c r="C3" s="2561" t="s">
        <v>2713</v>
      </c>
      <c r="D3" s="2565"/>
      <c r="E3" s="2565"/>
      <c r="F3" s="2565"/>
      <c r="G3" s="2565"/>
      <c r="H3" s="2565"/>
      <c r="I3" s="2565"/>
      <c r="J3" s="2565"/>
      <c r="K3" s="2565"/>
      <c r="L3" s="2565"/>
      <c r="M3" s="2565"/>
      <c r="N3" s="2565"/>
      <c r="O3" s="2565"/>
      <c r="P3" s="2565"/>
      <c r="Q3" s="2565"/>
      <c r="R3" s="2565"/>
    </row>
    <row r="4" spans="1:18" ht="24.75" customHeight="1" x14ac:dyDescent="0.2">
      <c r="A4" s="2561" t="s">
        <v>733</v>
      </c>
      <c r="B4" s="2562"/>
      <c r="C4" s="2561" t="s">
        <v>255</v>
      </c>
      <c r="D4" s="2563"/>
      <c r="E4" s="2563"/>
      <c r="F4" s="2563"/>
      <c r="G4" s="2563"/>
      <c r="H4" s="2563"/>
      <c r="I4" s="2563"/>
      <c r="J4" s="2563"/>
      <c r="K4" s="2563"/>
      <c r="L4" s="2563"/>
      <c r="M4" s="2563"/>
      <c r="N4" s="2563"/>
      <c r="O4" s="2563"/>
      <c r="P4" s="2563"/>
      <c r="Q4" s="2563"/>
      <c r="R4" s="2563"/>
    </row>
    <row r="5" spans="1:18" ht="15" x14ac:dyDescent="0.2">
      <c r="A5" s="2561" t="s">
        <v>735</v>
      </c>
      <c r="B5" s="2562"/>
      <c r="C5" s="2561" t="s">
        <v>2754</v>
      </c>
      <c r="D5" s="2563"/>
      <c r="E5" s="2563"/>
      <c r="F5" s="2563"/>
      <c r="G5" s="2563"/>
      <c r="H5" s="2563"/>
      <c r="I5" s="2563"/>
      <c r="J5" s="2563"/>
      <c r="K5" s="2563"/>
      <c r="L5" s="2563"/>
      <c r="M5" s="2563"/>
      <c r="N5" s="2563"/>
      <c r="O5" s="2563"/>
      <c r="P5" s="2563"/>
      <c r="Q5" s="2563"/>
      <c r="R5" s="2563"/>
    </row>
    <row r="6" spans="1:18" ht="15" x14ac:dyDescent="0.2">
      <c r="A6" s="2561" t="s">
        <v>815</v>
      </c>
      <c r="B6" s="2562"/>
      <c r="C6" s="2569" t="s">
        <v>2755</v>
      </c>
      <c r="D6" s="2570"/>
      <c r="E6" s="2570"/>
      <c r="F6" s="2570"/>
      <c r="G6" s="2570"/>
      <c r="H6" s="2570"/>
      <c r="I6" s="2570"/>
      <c r="J6" s="2570"/>
      <c r="K6" s="2570"/>
      <c r="L6" s="2570"/>
      <c r="M6" s="2570"/>
      <c r="N6" s="2570"/>
      <c r="O6" s="2570"/>
      <c r="P6" s="2570"/>
      <c r="Q6" s="2570"/>
      <c r="R6" s="2570"/>
    </row>
    <row r="9" spans="1:18" ht="32.25" customHeight="1" x14ac:dyDescent="0.2">
      <c r="C9" s="2410" t="s">
        <v>5932</v>
      </c>
      <c r="D9" s="2410"/>
      <c r="E9" s="2410"/>
      <c r="F9" s="2410"/>
      <c r="H9" s="2471" t="s">
        <v>2756</v>
      </c>
      <c r="I9" s="2471"/>
      <c r="J9" s="2471"/>
    </row>
    <row r="10" spans="1:18" ht="38.25" x14ac:dyDescent="0.2">
      <c r="C10" s="1754" t="s">
        <v>739</v>
      </c>
      <c r="D10" s="1754" t="s">
        <v>2757</v>
      </c>
      <c r="E10" s="1754" t="s">
        <v>2758</v>
      </c>
      <c r="F10" s="1754" t="s">
        <v>2759</v>
      </c>
    </row>
    <row r="11" spans="1:18" ht="12.75" x14ac:dyDescent="0.2">
      <c r="C11" s="988">
        <v>2011</v>
      </c>
      <c r="D11" s="1223">
        <v>6944.0110658470821</v>
      </c>
      <c r="E11" s="1223">
        <v>22301615.298135702</v>
      </c>
      <c r="F11" s="1808">
        <f>+D11*1000000/E11</f>
        <v>311.36807684184049</v>
      </c>
    </row>
    <row r="12" spans="1:18" ht="12.75" x14ac:dyDescent="0.2">
      <c r="C12" s="988">
        <v>2012</v>
      </c>
      <c r="D12" s="1223">
        <v>6961.8500518492647</v>
      </c>
      <c r="E12" s="1223">
        <v>23371405.924451701</v>
      </c>
      <c r="F12" s="1808">
        <f t="shared" ref="F12:F16" si="0">+D12*1000000/E12</f>
        <v>297.87895834566024</v>
      </c>
    </row>
    <row r="13" spans="1:18" ht="12.75" x14ac:dyDescent="0.2">
      <c r="C13" s="988">
        <v>2013</v>
      </c>
      <c r="D13" s="1223">
        <v>7189.2550629361695</v>
      </c>
      <c r="E13" s="1223">
        <v>23901709.528824501</v>
      </c>
      <c r="F13" s="1808">
        <f t="shared" si="0"/>
        <v>300.7841365600321</v>
      </c>
    </row>
    <row r="14" spans="1:18" ht="12.75" x14ac:dyDescent="0.2">
      <c r="C14" s="988">
        <v>2014</v>
      </c>
      <c r="D14" s="1223">
        <v>7151.8609983741771</v>
      </c>
      <c r="E14" s="1223">
        <v>24741935.541311201</v>
      </c>
      <c r="F14" s="1808">
        <f t="shared" si="0"/>
        <v>289.05826653831639</v>
      </c>
    </row>
    <row r="15" spans="1:18" ht="12.75" x14ac:dyDescent="0.2">
      <c r="C15" s="988">
        <v>2015</v>
      </c>
      <c r="D15" s="1223">
        <v>6843.3820331395482</v>
      </c>
      <c r="E15" s="1223">
        <v>25640496.1935977</v>
      </c>
      <c r="F15" s="1808">
        <f t="shared" si="0"/>
        <v>266.8974103101915</v>
      </c>
    </row>
    <row r="16" spans="1:18" ht="12.75" x14ac:dyDescent="0.2">
      <c r="C16" s="197">
        <v>2016</v>
      </c>
      <c r="D16" s="1224">
        <v>7221.4220992133423</v>
      </c>
      <c r="E16" s="1224">
        <v>26729189.066711899</v>
      </c>
      <c r="F16" s="1809">
        <f t="shared" si="0"/>
        <v>270.16989109507949</v>
      </c>
    </row>
    <row r="17" spans="3:6" ht="27" customHeight="1" x14ac:dyDescent="0.2">
      <c r="C17" s="2310" t="s">
        <v>2760</v>
      </c>
      <c r="D17" s="2310"/>
      <c r="E17" s="2310"/>
      <c r="F17" s="2310"/>
    </row>
    <row r="18" spans="3:6" ht="12.75" x14ac:dyDescent="0.2">
      <c r="C18" s="2310" t="s">
        <v>2761</v>
      </c>
      <c r="D18" s="2310"/>
      <c r="E18" s="2310"/>
      <c r="F18" s="2310"/>
    </row>
    <row r="19" spans="3:6" ht="12.75" x14ac:dyDescent="0.2">
      <c r="C19" s="2568" t="s">
        <v>5861</v>
      </c>
      <c r="D19" s="2568"/>
      <c r="E19" s="2568"/>
      <c r="F19" s="2568"/>
    </row>
  </sheetData>
  <mergeCells count="14">
    <mergeCell ref="C19:F19"/>
    <mergeCell ref="A5:B5"/>
    <mergeCell ref="C5:R5"/>
    <mergeCell ref="C1:D1"/>
    <mergeCell ref="A3:B3"/>
    <mergeCell ref="C3:R3"/>
    <mergeCell ref="A4:B4"/>
    <mergeCell ref="C4:R4"/>
    <mergeCell ref="C18:F18"/>
    <mergeCell ref="A6:B6"/>
    <mergeCell ref="C6:R6"/>
    <mergeCell ref="C9:F9"/>
    <mergeCell ref="H9:J9"/>
    <mergeCell ref="C17:F17"/>
  </mergeCells>
  <hyperlinks>
    <hyperlink ref="A1" location="'ODS 9.'!A1" display="REGRESAR"/>
    <hyperlink ref="C1:D1" location="'Metadato 9.4.1'!A1" display="VER METADATO"/>
    <hyperlink ref="H9:J9" location="'9.4.1. ae'!A1" display="VER EMISIONES DE CO2/VA POR ACTIVIDAD ECONÓMICA"/>
  </hyperlinks>
  <pageMargins left="0.7" right="0.7" top="0.75" bottom="0.75" header="0.3" footer="0.3"/>
  <pageSetup orientation="portrait" r:id="rId1"/>
  <drawing r:id="rId2"/>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9">
    <tabColor theme="0" tint="-0.499984740745262"/>
  </sheetPr>
  <dimension ref="A1:F4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0" x14ac:dyDescent="0.25">
      <c r="A4" s="48"/>
      <c r="B4" s="2082" t="s">
        <v>856</v>
      </c>
      <c r="C4" s="2082"/>
      <c r="D4" s="910" t="s">
        <v>45</v>
      </c>
    </row>
    <row r="5" spans="1:6" ht="60" x14ac:dyDescent="0.25">
      <c r="B5" s="2082" t="s">
        <v>769</v>
      </c>
      <c r="C5" s="2082"/>
      <c r="D5" s="910" t="s">
        <v>255</v>
      </c>
    </row>
    <row r="6" spans="1:6" ht="18" customHeight="1" x14ac:dyDescent="0.25">
      <c r="B6" s="2082" t="s">
        <v>770</v>
      </c>
      <c r="C6" s="2082"/>
      <c r="D6" s="911" t="s">
        <v>391</v>
      </c>
    </row>
    <row r="7" spans="1:6" ht="15" customHeight="1" x14ac:dyDescent="0.25">
      <c r="B7" s="2083" t="s">
        <v>771</v>
      </c>
      <c r="C7" s="2083"/>
      <c r="D7" s="912" t="s">
        <v>4011</v>
      </c>
    </row>
    <row r="8" spans="1:6" ht="15" customHeight="1" x14ac:dyDescent="0.25">
      <c r="B8" s="2083" t="s">
        <v>4617</v>
      </c>
      <c r="C8" s="2083"/>
      <c r="D8" s="1285" t="s">
        <v>4736</v>
      </c>
    </row>
    <row r="9" spans="1:6" ht="15" x14ac:dyDescent="0.25">
      <c r="B9" s="913"/>
      <c r="C9" s="913"/>
      <c r="D9" s="913"/>
    </row>
    <row r="10" spans="1:6" ht="23.25" customHeight="1" x14ac:dyDescent="0.25">
      <c r="B10" s="2081" t="s">
        <v>772</v>
      </c>
      <c r="C10" s="2081"/>
      <c r="D10" s="2081"/>
    </row>
    <row r="11" spans="1:6" ht="17.25" customHeight="1" x14ac:dyDescent="0.25">
      <c r="B11" s="2093" t="s">
        <v>773</v>
      </c>
      <c r="C11" s="2094"/>
      <c r="D11" s="910" t="s">
        <v>841</v>
      </c>
    </row>
    <row r="12" spans="1:6" ht="15" customHeight="1" x14ac:dyDescent="0.25">
      <c r="B12" s="2095" t="s">
        <v>775</v>
      </c>
      <c r="C12" s="2095"/>
      <c r="D12" s="914" t="s">
        <v>4012</v>
      </c>
    </row>
    <row r="13" spans="1:6" ht="15" x14ac:dyDescent="0.25">
      <c r="B13" s="2082" t="s">
        <v>776</v>
      </c>
      <c r="C13" s="2082"/>
      <c r="D13" s="672" t="s">
        <v>2697</v>
      </c>
    </row>
    <row r="14" spans="1:6" ht="15" x14ac:dyDescent="0.25">
      <c r="B14" s="2082" t="s">
        <v>777</v>
      </c>
      <c r="C14" s="2096"/>
      <c r="D14" s="915" t="s">
        <v>3976</v>
      </c>
    </row>
    <row r="15" spans="1:6" ht="212.25" customHeight="1" x14ac:dyDescent="0.25">
      <c r="B15" s="2082" t="s">
        <v>778</v>
      </c>
      <c r="C15" s="2082"/>
      <c r="D15" s="916" t="s">
        <v>5933</v>
      </c>
    </row>
    <row r="16" spans="1:6" ht="351.75" customHeight="1" x14ac:dyDescent="0.25">
      <c r="B16" s="2082" t="s">
        <v>779</v>
      </c>
      <c r="C16" s="2082"/>
      <c r="D16" s="942" t="s">
        <v>4019</v>
      </c>
    </row>
    <row r="17" spans="2:4" ht="94.5" customHeight="1" x14ac:dyDescent="0.25">
      <c r="B17" s="2082" t="s">
        <v>780</v>
      </c>
      <c r="C17" s="2082"/>
      <c r="D17" s="919" t="s">
        <v>4020</v>
      </c>
    </row>
    <row r="18" spans="2:4" ht="120" x14ac:dyDescent="0.25">
      <c r="B18" s="2083" t="s">
        <v>782</v>
      </c>
      <c r="C18" s="2083"/>
      <c r="D18" s="910" t="s">
        <v>4021</v>
      </c>
    </row>
    <row r="19" spans="2:4" ht="30" x14ac:dyDescent="0.25">
      <c r="B19" s="2084" t="s">
        <v>783</v>
      </c>
      <c r="C19" s="2085"/>
      <c r="D19" s="917" t="s">
        <v>4022</v>
      </c>
    </row>
    <row r="20" spans="2:4" ht="15" x14ac:dyDescent="0.25">
      <c r="B20" s="2082" t="s">
        <v>784</v>
      </c>
      <c r="C20" s="2082"/>
      <c r="D20" s="917" t="s">
        <v>824</v>
      </c>
    </row>
    <row r="21" spans="2:4" ht="15" x14ac:dyDescent="0.25">
      <c r="B21" s="2466" t="s">
        <v>786</v>
      </c>
      <c r="C21" s="918" t="s">
        <v>787</v>
      </c>
      <c r="D21" s="917"/>
    </row>
    <row r="22" spans="2:4" ht="15" x14ac:dyDescent="0.25">
      <c r="B22" s="2467"/>
      <c r="C22" s="1751" t="s">
        <v>789</v>
      </c>
      <c r="D22" s="919"/>
    </row>
    <row r="23" spans="2:4" ht="15" x14ac:dyDescent="0.25">
      <c r="B23" s="2088" t="s">
        <v>791</v>
      </c>
      <c r="C23" s="2088"/>
      <c r="D23" s="910" t="s">
        <v>827</v>
      </c>
    </row>
    <row r="24" spans="2:4" ht="45" x14ac:dyDescent="0.25">
      <c r="B24" s="2088" t="s">
        <v>793</v>
      </c>
      <c r="C24" s="2088"/>
      <c r="D24" s="911" t="s">
        <v>4003</v>
      </c>
    </row>
    <row r="25" spans="2:4" ht="15" x14ac:dyDescent="0.25">
      <c r="B25" s="2082" t="s">
        <v>795</v>
      </c>
      <c r="C25" s="2082"/>
      <c r="D25" s="919" t="s">
        <v>28</v>
      </c>
    </row>
    <row r="26" spans="2:4" ht="33" customHeight="1" x14ac:dyDescent="0.25">
      <c r="B26" s="2083" t="s">
        <v>797</v>
      </c>
      <c r="C26" s="2083"/>
      <c r="D26" s="911" t="s">
        <v>2763</v>
      </c>
    </row>
    <row r="27" spans="2:4" ht="67.5" customHeight="1" x14ac:dyDescent="0.25">
      <c r="B27" s="2089" t="s">
        <v>799</v>
      </c>
      <c r="C27" s="2090"/>
      <c r="D27" s="910" t="s">
        <v>4017</v>
      </c>
    </row>
    <row r="28" spans="2:4" ht="195" x14ac:dyDescent="0.25">
      <c r="B28" s="1752" t="s">
        <v>800</v>
      </c>
      <c r="C28" s="1753"/>
      <c r="D28" s="917" t="s">
        <v>4018</v>
      </c>
    </row>
    <row r="29" spans="2:4" ht="15" x14ac:dyDescent="0.25">
      <c r="B29" s="2091" t="s">
        <v>801</v>
      </c>
      <c r="C29" s="2092"/>
      <c r="D29" s="921"/>
    </row>
    <row r="30" spans="2:4" ht="15" x14ac:dyDescent="0.25">
      <c r="B30" s="922"/>
      <c r="C30" s="922"/>
      <c r="D30" s="923"/>
    </row>
    <row r="31" spans="2:4" ht="23.25" customHeight="1" thickBot="1" x14ac:dyDescent="0.3">
      <c r="B31" s="2571" t="s">
        <v>802</v>
      </c>
      <c r="C31" s="2571"/>
      <c r="D31" s="2571"/>
    </row>
    <row r="32" spans="2:4" ht="15" x14ac:dyDescent="0.25">
      <c r="B32" s="2403" t="s">
        <v>803</v>
      </c>
      <c r="C32" s="2404"/>
      <c r="D32" s="937" t="s">
        <v>2764</v>
      </c>
    </row>
    <row r="33" spans="2:4" ht="15" x14ac:dyDescent="0.25">
      <c r="B33" s="2405" t="s">
        <v>805</v>
      </c>
      <c r="C33" s="2080"/>
      <c r="D33" s="938" t="s">
        <v>2765</v>
      </c>
    </row>
    <row r="34" spans="2:4" ht="15" x14ac:dyDescent="0.25">
      <c r="B34" s="2405" t="s">
        <v>807</v>
      </c>
      <c r="C34" s="2080"/>
      <c r="D34" s="938" t="s">
        <v>1978</v>
      </c>
    </row>
    <row r="35" spans="2:4" ht="15" x14ac:dyDescent="0.25">
      <c r="B35" s="2405" t="s">
        <v>809</v>
      </c>
      <c r="C35" s="2080"/>
      <c r="D35" s="938" t="s">
        <v>2766</v>
      </c>
    </row>
    <row r="36" spans="2:4" ht="15.75" thickBot="1" x14ac:dyDescent="0.3">
      <c r="B36" s="2406" t="s">
        <v>811</v>
      </c>
      <c r="C36" s="2407"/>
      <c r="D36" s="939" t="s">
        <v>2767</v>
      </c>
    </row>
    <row r="37" spans="2:4" ht="15" x14ac:dyDescent="0.25">
      <c r="B37" s="2403" t="s">
        <v>803</v>
      </c>
      <c r="C37" s="2404"/>
      <c r="D37" s="937" t="s">
        <v>2768</v>
      </c>
    </row>
    <row r="38" spans="2:4" ht="15" x14ac:dyDescent="0.25">
      <c r="B38" s="2405" t="s">
        <v>805</v>
      </c>
      <c r="C38" s="2080"/>
      <c r="D38" s="938" t="s">
        <v>2769</v>
      </c>
    </row>
    <row r="39" spans="2:4" ht="15" x14ac:dyDescent="0.25">
      <c r="B39" s="2405" t="s">
        <v>807</v>
      </c>
      <c r="C39" s="2080"/>
      <c r="D39" s="938" t="s">
        <v>1978</v>
      </c>
    </row>
    <row r="40" spans="2:4" ht="15" x14ac:dyDescent="0.25">
      <c r="B40" s="2405" t="s">
        <v>809</v>
      </c>
      <c r="C40" s="2080"/>
      <c r="D40" s="938" t="s">
        <v>2770</v>
      </c>
    </row>
    <row r="41" spans="2:4" ht="15.75" thickBot="1" x14ac:dyDescent="0.3">
      <c r="B41" s="2406" t="s">
        <v>811</v>
      </c>
      <c r="C41" s="2407"/>
      <c r="D41" s="939" t="s">
        <v>3978</v>
      </c>
    </row>
    <row r="42" spans="2:4" ht="15" x14ac:dyDescent="0.25">
      <c r="B42" s="2403" t="s">
        <v>803</v>
      </c>
      <c r="C42" s="2404"/>
      <c r="D42" s="937" t="s">
        <v>3993</v>
      </c>
    </row>
    <row r="43" spans="2:4" ht="15" x14ac:dyDescent="0.25">
      <c r="B43" s="2405" t="s">
        <v>805</v>
      </c>
      <c r="C43" s="2080"/>
      <c r="D43" s="938" t="s">
        <v>2769</v>
      </c>
    </row>
    <row r="44" spans="2:4" ht="15" x14ac:dyDescent="0.25">
      <c r="B44" s="2405" t="s">
        <v>807</v>
      </c>
      <c r="C44" s="2080"/>
      <c r="D44" s="938" t="s">
        <v>1978</v>
      </c>
    </row>
    <row r="45" spans="2:4" ht="15" x14ac:dyDescent="0.25">
      <c r="B45" s="2405" t="s">
        <v>809</v>
      </c>
      <c r="C45" s="2080"/>
      <c r="D45" s="938" t="s">
        <v>2771</v>
      </c>
    </row>
    <row r="46" spans="2:4" ht="15.75" thickBot="1" x14ac:dyDescent="0.3">
      <c r="B46" s="2406" t="s">
        <v>811</v>
      </c>
      <c r="C46" s="2407"/>
      <c r="D46" s="939" t="s">
        <v>2772</v>
      </c>
    </row>
  </sheetData>
  <mergeCells count="40">
    <mergeCell ref="B10:D10"/>
    <mergeCell ref="B3:D3"/>
    <mergeCell ref="B4:C4"/>
    <mergeCell ref="B5:C5"/>
    <mergeCell ref="B6:C6"/>
    <mergeCell ref="B7:C7"/>
    <mergeCell ref="B8:C8"/>
    <mergeCell ref="B23:C23"/>
    <mergeCell ref="B11:C11"/>
    <mergeCell ref="B12:C12"/>
    <mergeCell ref="B13:C13"/>
    <mergeCell ref="B14:C14"/>
    <mergeCell ref="B15:C15"/>
    <mergeCell ref="B16:C16"/>
    <mergeCell ref="B17:C17"/>
    <mergeCell ref="B18:C18"/>
    <mergeCell ref="B19:C19"/>
    <mergeCell ref="B20:C20"/>
    <mergeCell ref="B21:B22"/>
    <mergeCell ref="B37:C37"/>
    <mergeCell ref="B24:C24"/>
    <mergeCell ref="B25:C25"/>
    <mergeCell ref="B26:C26"/>
    <mergeCell ref="B27:C27"/>
    <mergeCell ref="B29:C29"/>
    <mergeCell ref="B31:D31"/>
    <mergeCell ref="B32:C32"/>
    <mergeCell ref="B33:C33"/>
    <mergeCell ref="B34:C34"/>
    <mergeCell ref="B35:C35"/>
    <mergeCell ref="B36:C36"/>
    <mergeCell ref="B44:C44"/>
    <mergeCell ref="B45:C45"/>
    <mergeCell ref="B46:C46"/>
    <mergeCell ref="B38:C38"/>
    <mergeCell ref="B39:C39"/>
    <mergeCell ref="B40:C40"/>
    <mergeCell ref="B41:C41"/>
    <mergeCell ref="B42:C42"/>
    <mergeCell ref="B43:C43"/>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9.4.1'!A1" display="REGRESAR"/>
    <hyperlink ref="D41" r:id="rId1"/>
    <hyperlink ref="D46" r:id="rId2"/>
    <hyperlink ref="D36" r:id="rId3"/>
    <hyperlink ref="D8" r:id="rId4"/>
  </hyperlinks>
  <pageMargins left="0.7" right="0.7" top="0.75" bottom="0.75" header="0.3" footer="0.3"/>
  <drawing r:id="rId5"/>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0"/>
  <dimension ref="A1:R19"/>
  <sheetViews>
    <sheetView showGridLines="0" zoomScaleNormal="100" workbookViewId="0">
      <pane ySplit="1" topLeftCell="A2" activePane="bottomLeft" state="frozen"/>
      <selection pane="bottomLeft" activeCell="C9" sqref="C9:R9"/>
    </sheetView>
  </sheetViews>
  <sheetFormatPr baseColWidth="10" defaultColWidth="11.42578125" defaultRowHeight="11.25" x14ac:dyDescent="0.2"/>
  <cols>
    <col min="1" max="2" width="15.140625" style="26" customWidth="1"/>
    <col min="3" max="3" width="11.42578125" style="26"/>
    <col min="4" max="4" width="11.140625" style="26" customWidth="1"/>
    <col min="5" max="5" width="10.42578125" style="26" customWidth="1"/>
    <col min="6" max="6" width="13.42578125" style="26" bestFit="1" customWidth="1"/>
    <col min="7" max="7" width="11.42578125" style="26"/>
    <col min="8" max="8" width="13.42578125" style="26" bestFit="1" customWidth="1"/>
    <col min="9" max="13" width="11.42578125" style="26"/>
    <col min="14" max="14" width="13.5703125" style="26" customWidth="1"/>
    <col min="15" max="16384" width="11.42578125" style="26"/>
  </cols>
  <sheetData>
    <row r="1" spans="1:18" ht="15" x14ac:dyDescent="0.25">
      <c r="A1" s="928" t="s">
        <v>730</v>
      </c>
      <c r="C1" s="2077" t="s">
        <v>830</v>
      </c>
      <c r="D1" s="2077"/>
    </row>
    <row r="3" spans="1:18" ht="12.75" x14ac:dyDescent="0.2">
      <c r="A3" s="2561" t="s">
        <v>732</v>
      </c>
      <c r="B3" s="2564"/>
      <c r="C3" s="2561" t="s">
        <v>2713</v>
      </c>
      <c r="D3" s="2565"/>
      <c r="E3" s="2565"/>
      <c r="F3" s="2565"/>
      <c r="G3" s="2565"/>
      <c r="H3" s="2565"/>
      <c r="I3" s="2565"/>
      <c r="J3" s="2565"/>
      <c r="K3" s="2565"/>
      <c r="L3" s="2565"/>
      <c r="M3" s="2565"/>
      <c r="N3" s="2565"/>
      <c r="O3" s="2565"/>
      <c r="P3" s="2565"/>
      <c r="Q3" s="2565"/>
      <c r="R3" s="2565"/>
    </row>
    <row r="4" spans="1:18" ht="24.75" customHeight="1" x14ac:dyDescent="0.2">
      <c r="A4" s="2561" t="s">
        <v>733</v>
      </c>
      <c r="B4" s="2562"/>
      <c r="C4" s="2561" t="s">
        <v>255</v>
      </c>
      <c r="D4" s="2563"/>
      <c r="E4" s="2563"/>
      <c r="F4" s="2563"/>
      <c r="G4" s="2563"/>
      <c r="H4" s="2563"/>
      <c r="I4" s="2563"/>
      <c r="J4" s="2563"/>
      <c r="K4" s="2563"/>
      <c r="L4" s="2563"/>
      <c r="M4" s="2563"/>
      <c r="N4" s="2563"/>
      <c r="O4" s="2563"/>
      <c r="P4" s="2563"/>
      <c r="Q4" s="2563"/>
      <c r="R4" s="2563"/>
    </row>
    <row r="5" spans="1:18" ht="15" x14ac:dyDescent="0.2">
      <c r="A5" s="2561" t="s">
        <v>735</v>
      </c>
      <c r="B5" s="2562"/>
      <c r="C5" s="2561" t="s">
        <v>2754</v>
      </c>
      <c r="D5" s="2563"/>
      <c r="E5" s="2563"/>
      <c r="F5" s="2563"/>
      <c r="G5" s="2563"/>
      <c r="H5" s="2563"/>
      <c r="I5" s="2563"/>
      <c r="J5" s="2563"/>
      <c r="K5" s="2563"/>
      <c r="L5" s="2563"/>
      <c r="M5" s="2563"/>
      <c r="N5" s="2563"/>
      <c r="O5" s="2563"/>
      <c r="P5" s="2563"/>
      <c r="Q5" s="2563"/>
      <c r="R5" s="2563"/>
    </row>
    <row r="6" spans="1:18" ht="15" x14ac:dyDescent="0.2">
      <c r="A6" s="2561" t="s">
        <v>815</v>
      </c>
      <c r="B6" s="2562"/>
      <c r="C6" s="2569" t="s">
        <v>2773</v>
      </c>
      <c r="D6" s="2570"/>
      <c r="E6" s="2570"/>
      <c r="F6" s="2570"/>
      <c r="G6" s="2570"/>
      <c r="H6" s="2570"/>
      <c r="I6" s="2570"/>
      <c r="J6" s="2570"/>
      <c r="K6" s="2570"/>
      <c r="L6" s="2570"/>
      <c r="M6" s="2570"/>
      <c r="N6" s="2570"/>
      <c r="O6" s="2570"/>
      <c r="P6" s="2570"/>
      <c r="Q6" s="2570"/>
      <c r="R6" s="2570"/>
    </row>
    <row r="9" spans="1:18" ht="14.25" x14ac:dyDescent="0.2">
      <c r="C9" s="2353" t="s">
        <v>5915</v>
      </c>
      <c r="D9" s="2353"/>
      <c r="E9" s="2353"/>
      <c r="F9" s="2353"/>
      <c r="G9" s="2353"/>
      <c r="H9" s="2353"/>
      <c r="I9" s="2353"/>
      <c r="J9" s="2353"/>
      <c r="K9" s="2353"/>
      <c r="L9" s="2353"/>
      <c r="M9" s="2353"/>
      <c r="N9" s="2353"/>
      <c r="O9" s="2353"/>
      <c r="P9" s="2353"/>
      <c r="Q9" s="2353"/>
      <c r="R9" s="2353"/>
    </row>
    <row r="10" spans="1:18" ht="12.75" customHeight="1" x14ac:dyDescent="0.2">
      <c r="C10" s="2117" t="s">
        <v>2774</v>
      </c>
      <c r="D10" s="2117"/>
      <c r="E10" s="2117"/>
      <c r="F10" s="2117"/>
      <c r="G10" s="2117"/>
      <c r="H10" s="2117"/>
      <c r="I10" s="2117"/>
      <c r="J10" s="2117"/>
      <c r="K10" s="2117"/>
      <c r="L10" s="2117"/>
      <c r="M10" s="2117"/>
      <c r="N10" s="2117"/>
      <c r="O10" s="2117"/>
      <c r="P10" s="2117"/>
      <c r="Q10" s="2117"/>
      <c r="R10" s="2117"/>
    </row>
    <row r="11" spans="1:18" ht="114.75" x14ac:dyDescent="0.2">
      <c r="C11" s="1759" t="s">
        <v>1404</v>
      </c>
      <c r="D11" s="1750" t="s">
        <v>5916</v>
      </c>
      <c r="E11" s="1750" t="s">
        <v>5917</v>
      </c>
      <c r="F11" s="1750" t="s">
        <v>5918</v>
      </c>
      <c r="G11" s="1750" t="s">
        <v>5919</v>
      </c>
      <c r="H11" s="1750" t="s">
        <v>5920</v>
      </c>
      <c r="I11" s="1750" t="s">
        <v>5921</v>
      </c>
      <c r="J11" s="1750" t="s">
        <v>5922</v>
      </c>
      <c r="K11" s="1750" t="s">
        <v>5923</v>
      </c>
      <c r="L11" s="1750" t="s">
        <v>5924</v>
      </c>
      <c r="M11" s="1750" t="s">
        <v>5925</v>
      </c>
      <c r="N11" s="1750" t="s">
        <v>5926</v>
      </c>
      <c r="O11" s="1750" t="s">
        <v>5927</v>
      </c>
      <c r="P11" s="1750" t="s">
        <v>5928</v>
      </c>
      <c r="Q11" s="1750" t="s">
        <v>5929</v>
      </c>
      <c r="R11" s="1750" t="s">
        <v>5930</v>
      </c>
    </row>
    <row r="12" spans="1:18" ht="12.75" x14ac:dyDescent="0.2">
      <c r="C12" s="552">
        <v>2011</v>
      </c>
      <c r="D12" s="1225">
        <v>458.37459891212063</v>
      </c>
      <c r="E12" s="1225">
        <v>254.01384099724598</v>
      </c>
      <c r="F12" s="1225">
        <v>450.79850341213961</v>
      </c>
      <c r="G12" s="1225">
        <v>1325.5796891007005</v>
      </c>
      <c r="H12" s="1225">
        <v>219.63977063914183</v>
      </c>
      <c r="I12" s="1225">
        <v>50.008844785822788</v>
      </c>
      <c r="J12" s="1225">
        <v>1372.9394011835418</v>
      </c>
      <c r="K12" s="1225">
        <v>86.526117953687944</v>
      </c>
      <c r="L12" s="1225">
        <v>21.255754819983714</v>
      </c>
      <c r="M12" s="1225">
        <v>4.2669053660179728</v>
      </c>
      <c r="N12" s="1225">
        <v>3.3493274533280695</v>
      </c>
      <c r="O12" s="1225">
        <v>49.891331422434661</v>
      </c>
      <c r="P12" s="1225">
        <v>56.664088956331419</v>
      </c>
      <c r="Q12" s="1225">
        <v>500.52032965795667</v>
      </c>
      <c r="R12" s="1225">
        <v>11.185780783072298</v>
      </c>
    </row>
    <row r="13" spans="1:18" ht="12.75" x14ac:dyDescent="0.2">
      <c r="C13" s="552">
        <v>2012</v>
      </c>
      <c r="D13" s="1225">
        <v>451.3305001870126</v>
      </c>
      <c r="E13" s="1225">
        <v>857.98983329380951</v>
      </c>
      <c r="F13" s="1225">
        <v>415.68348164039008</v>
      </c>
      <c r="G13" s="1225">
        <v>958.21271643718524</v>
      </c>
      <c r="H13" s="1225">
        <v>206.49126706396186</v>
      </c>
      <c r="I13" s="1225">
        <v>85.756924602681664</v>
      </c>
      <c r="J13" s="1225">
        <v>1228.809696834468</v>
      </c>
      <c r="K13" s="1225">
        <v>126.24617047343648</v>
      </c>
      <c r="L13" s="1225">
        <v>12.972505255067322</v>
      </c>
      <c r="M13" s="1225">
        <v>4.5205590113157763</v>
      </c>
      <c r="N13" s="1225">
        <v>4.3990926445902847</v>
      </c>
      <c r="O13" s="1225">
        <v>60.392643080863216</v>
      </c>
      <c r="P13" s="1225">
        <v>141.83471478994477</v>
      </c>
      <c r="Q13" s="1225">
        <v>437.04829325188945</v>
      </c>
      <c r="R13" s="1225">
        <v>34.357614599960293</v>
      </c>
    </row>
    <row r="14" spans="1:18" ht="12.75" x14ac:dyDescent="0.2">
      <c r="C14" s="552">
        <v>2013</v>
      </c>
      <c r="D14" s="1225">
        <v>457.06851995135952</v>
      </c>
      <c r="E14" s="1225">
        <v>726.30291855555254</v>
      </c>
      <c r="F14" s="1225">
        <v>402.46397449040677</v>
      </c>
      <c r="G14" s="1225">
        <v>1755.7581786435737</v>
      </c>
      <c r="H14" s="1225">
        <v>240.50283301659283</v>
      </c>
      <c r="I14" s="1225">
        <v>80.341833050486599</v>
      </c>
      <c r="J14" s="1225">
        <v>1151.6031975566636</v>
      </c>
      <c r="K14" s="1225">
        <v>110.62204247780846</v>
      </c>
      <c r="L14" s="1225">
        <v>11.594013616383384</v>
      </c>
      <c r="M14" s="1225">
        <v>4.3216586204749872</v>
      </c>
      <c r="N14" s="1225">
        <v>3.9444864094401755</v>
      </c>
      <c r="O14" s="1225">
        <v>50.26621741105339</v>
      </c>
      <c r="P14" s="1225">
        <v>164.11458198607403</v>
      </c>
      <c r="Q14" s="1225">
        <v>397.29929319221964</v>
      </c>
      <c r="R14" s="1225">
        <v>30.560109590221042</v>
      </c>
    </row>
    <row r="15" spans="1:18" ht="12.75" x14ac:dyDescent="0.2">
      <c r="C15" s="552">
        <v>2014</v>
      </c>
      <c r="D15" s="1225">
        <v>454.78794484454949</v>
      </c>
      <c r="E15" s="1225">
        <v>709.15362605591372</v>
      </c>
      <c r="F15" s="1225">
        <v>386.62194370522155</v>
      </c>
      <c r="G15" s="1225">
        <v>1537.7995434362238</v>
      </c>
      <c r="H15" s="1225">
        <v>261.85002359071603</v>
      </c>
      <c r="I15" s="1225">
        <v>69.225759787745588</v>
      </c>
      <c r="J15" s="1225">
        <v>1129.7587056985769</v>
      </c>
      <c r="K15" s="1225">
        <v>110.16238092413866</v>
      </c>
      <c r="L15" s="1225">
        <v>12.380994112211409</v>
      </c>
      <c r="M15" s="1225">
        <v>5.3362033686038819</v>
      </c>
      <c r="N15" s="1225">
        <v>4.2634445014431668</v>
      </c>
      <c r="O15" s="1225">
        <v>49.801069019983352</v>
      </c>
      <c r="P15" s="1225">
        <v>162.96484549342495</v>
      </c>
      <c r="Q15" s="1225">
        <v>376.43656334888317</v>
      </c>
      <c r="R15" s="1225">
        <v>33.779035704072427</v>
      </c>
    </row>
    <row r="16" spans="1:18" ht="12.75" x14ac:dyDescent="0.2">
      <c r="C16" s="552">
        <v>2015</v>
      </c>
      <c r="D16" s="1225">
        <v>484.46515912245968</v>
      </c>
      <c r="E16" s="1225">
        <v>954.56140299802416</v>
      </c>
      <c r="F16" s="1225">
        <v>401.72488346098248</v>
      </c>
      <c r="G16" s="1225">
        <v>256.50656162844712</v>
      </c>
      <c r="H16" s="1225">
        <v>232.92267684925287</v>
      </c>
      <c r="I16" s="1225">
        <v>59.824624949194146</v>
      </c>
      <c r="J16" s="1225">
        <v>1170.134987151414</v>
      </c>
      <c r="K16" s="1225">
        <v>112.72696420627588</v>
      </c>
      <c r="L16" s="1225">
        <v>12.720661098493945</v>
      </c>
      <c r="M16" s="1225">
        <v>6.9705452199080762</v>
      </c>
      <c r="N16" s="1225">
        <v>6.2345313809319016</v>
      </c>
      <c r="O16" s="1225">
        <v>66.253577797626406</v>
      </c>
      <c r="P16" s="1225">
        <v>170.11353920419728</v>
      </c>
      <c r="Q16" s="1225">
        <v>366.78259578612904</v>
      </c>
      <c r="R16" s="1225">
        <v>48.108625051268</v>
      </c>
    </row>
    <row r="17" spans="3:18" ht="12.75" customHeight="1" x14ac:dyDescent="0.2">
      <c r="C17" s="553">
        <v>2016</v>
      </c>
      <c r="D17" s="1226">
        <v>487.17495480795952</v>
      </c>
      <c r="E17" s="1226">
        <v>1213.7959589253969</v>
      </c>
      <c r="F17" s="1226">
        <v>404.92374699304906</v>
      </c>
      <c r="G17" s="1226">
        <v>329.1925011367951</v>
      </c>
      <c r="H17" s="1226">
        <v>248.02028011462733</v>
      </c>
      <c r="I17" s="1226">
        <v>51.642221763761512</v>
      </c>
      <c r="J17" s="1226">
        <v>1182.7215430133983</v>
      </c>
      <c r="K17" s="1226">
        <v>104.76640925378425</v>
      </c>
      <c r="L17" s="1226">
        <v>15.303536807291952</v>
      </c>
      <c r="M17" s="1226">
        <v>9.0943145629320767</v>
      </c>
      <c r="N17" s="1226">
        <v>6.1899515770651092</v>
      </c>
      <c r="O17" s="1226">
        <v>61.597578081718822</v>
      </c>
      <c r="P17" s="1226">
        <v>177.16889135813835</v>
      </c>
      <c r="Q17" s="1226">
        <v>373.19327949163034</v>
      </c>
      <c r="R17" s="1226">
        <v>50.476549630615487</v>
      </c>
    </row>
    <row r="18" spans="3:18" ht="15" customHeight="1" x14ac:dyDescent="0.2">
      <c r="C18" s="2310" t="s">
        <v>2778</v>
      </c>
      <c r="D18" s="2310"/>
      <c r="E18" s="2310"/>
      <c r="F18" s="2310"/>
      <c r="G18" s="2310"/>
      <c r="H18" s="2310"/>
      <c r="I18" s="2310"/>
      <c r="J18" s="2310"/>
      <c r="K18" s="2310"/>
      <c r="L18" s="2310"/>
      <c r="M18" s="2310"/>
      <c r="N18" s="2310"/>
      <c r="O18" s="2310"/>
      <c r="P18" s="2310"/>
      <c r="Q18" s="903"/>
      <c r="R18" s="903"/>
    </row>
    <row r="19" spans="3:18" ht="15" x14ac:dyDescent="0.2">
      <c r="C19" s="2310" t="s">
        <v>5861</v>
      </c>
      <c r="D19" s="2473"/>
      <c r="E19" s="2473"/>
      <c r="F19" s="2473"/>
      <c r="G19" s="2473"/>
      <c r="H19" s="2473"/>
      <c r="I19" s="2473"/>
      <c r="J19" s="2473"/>
      <c r="K19" s="2473"/>
      <c r="L19" s="2473"/>
      <c r="M19" s="2473"/>
      <c r="N19" s="2473"/>
      <c r="O19" s="2473"/>
      <c r="P19" s="2473"/>
      <c r="Q19" s="903"/>
      <c r="R19" s="903"/>
    </row>
  </sheetData>
  <mergeCells count="13">
    <mergeCell ref="C19:P19"/>
    <mergeCell ref="A5:B5"/>
    <mergeCell ref="C5:R5"/>
    <mergeCell ref="C1:D1"/>
    <mergeCell ref="A3:B3"/>
    <mergeCell ref="C3:R3"/>
    <mergeCell ref="A4:B4"/>
    <mergeCell ref="C4:R4"/>
    <mergeCell ref="C18:P18"/>
    <mergeCell ref="A6:B6"/>
    <mergeCell ref="C6:R6"/>
    <mergeCell ref="C9:R9"/>
    <mergeCell ref="C10:R10"/>
  </mergeCells>
  <hyperlinks>
    <hyperlink ref="A1" location="'9.4.1'!A1" display="REGRESAR"/>
    <hyperlink ref="C1:D1" location="'Metadato 9.4.1. ae'!A1" display="VER METADATO"/>
  </hyperlinks>
  <pageMargins left="0.7" right="0.7" top="0.75" bottom="0.75" header="0.3" footer="0.3"/>
  <pageSetup orientation="portrait" r:id="rId1"/>
  <drawing r:id="rId2"/>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1">
    <tabColor theme="0" tint="-0.499984740745262"/>
  </sheetPr>
  <dimension ref="A1:F46"/>
  <sheetViews>
    <sheetView showGridLines="0" zoomScaleNormal="100" workbookViewId="0">
      <pane ySplit="1" topLeftCell="A2" activePane="bottomLeft" state="frozen"/>
      <selection pane="bottomLeft" activeCell="B13" sqref="B13:C13"/>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0" x14ac:dyDescent="0.25">
      <c r="A4" s="48"/>
      <c r="B4" s="2082" t="s">
        <v>856</v>
      </c>
      <c r="C4" s="2082"/>
      <c r="D4" s="910" t="s">
        <v>45</v>
      </c>
    </row>
    <row r="5" spans="1:6" ht="60" x14ac:dyDescent="0.25">
      <c r="B5" s="2082" t="s">
        <v>769</v>
      </c>
      <c r="C5" s="2082"/>
      <c r="D5" s="910" t="s">
        <v>255</v>
      </c>
    </row>
    <row r="6" spans="1:6" ht="18" customHeight="1" x14ac:dyDescent="0.25">
      <c r="B6" s="2082" t="s">
        <v>770</v>
      </c>
      <c r="C6" s="2082"/>
      <c r="D6" s="911" t="s">
        <v>391</v>
      </c>
    </row>
    <row r="7" spans="1:6" ht="15" customHeight="1" x14ac:dyDescent="0.25">
      <c r="B7" s="2083" t="s">
        <v>771</v>
      </c>
      <c r="C7" s="2083"/>
      <c r="D7" s="912" t="s">
        <v>4011</v>
      </c>
    </row>
    <row r="8" spans="1:6" ht="15" x14ac:dyDescent="0.25">
      <c r="B8" s="2083" t="s">
        <v>4617</v>
      </c>
      <c r="C8" s="2083"/>
      <c r="D8" s="1285" t="s">
        <v>4736</v>
      </c>
    </row>
    <row r="9" spans="1:6" ht="23.25" customHeight="1" x14ac:dyDescent="0.25">
      <c r="B9" s="913"/>
      <c r="C9" s="913"/>
      <c r="D9" s="913"/>
    </row>
    <row r="10" spans="1:6" ht="17.25" customHeight="1" x14ac:dyDescent="0.25">
      <c r="B10" s="2081" t="s">
        <v>772</v>
      </c>
      <c r="C10" s="2081"/>
      <c r="D10" s="2081"/>
    </row>
    <row r="11" spans="1:6" ht="15" customHeight="1" x14ac:dyDescent="0.25">
      <c r="B11" s="2093" t="s">
        <v>773</v>
      </c>
      <c r="C11" s="2094"/>
      <c r="D11" s="910" t="s">
        <v>841</v>
      </c>
    </row>
    <row r="12" spans="1:6" ht="15" customHeight="1" x14ac:dyDescent="0.25">
      <c r="B12" s="2095" t="s">
        <v>775</v>
      </c>
      <c r="C12" s="2095"/>
      <c r="D12" s="914" t="s">
        <v>4012</v>
      </c>
    </row>
    <row r="13" spans="1:6" ht="15" x14ac:dyDescent="0.25">
      <c r="B13" s="2082" t="s">
        <v>776</v>
      </c>
      <c r="C13" s="2082"/>
      <c r="D13" s="672" t="s">
        <v>2697</v>
      </c>
    </row>
    <row r="14" spans="1:6" ht="15" x14ac:dyDescent="0.25">
      <c r="B14" s="2082" t="s">
        <v>777</v>
      </c>
      <c r="C14" s="2096"/>
      <c r="D14" s="915" t="s">
        <v>3976</v>
      </c>
    </row>
    <row r="15" spans="1:6" ht="231" customHeight="1" x14ac:dyDescent="0.25">
      <c r="B15" s="2082" t="s">
        <v>778</v>
      </c>
      <c r="C15" s="2082"/>
      <c r="D15" s="916" t="s">
        <v>5931</v>
      </c>
      <c r="E15"/>
    </row>
    <row r="16" spans="1:6" ht="94.5" customHeight="1" x14ac:dyDescent="0.25">
      <c r="B16" s="2082" t="s">
        <v>779</v>
      </c>
      <c r="C16" s="2082"/>
      <c r="D16" s="919" t="s">
        <v>4013</v>
      </c>
    </row>
    <row r="17" spans="2:4" ht="105" x14ac:dyDescent="0.25">
      <c r="B17" s="2082" t="s">
        <v>780</v>
      </c>
      <c r="C17" s="2082"/>
      <c r="D17" s="919" t="s">
        <v>4014</v>
      </c>
    </row>
    <row r="18" spans="2:4" ht="135" x14ac:dyDescent="0.25">
      <c r="B18" s="2083" t="s">
        <v>782</v>
      </c>
      <c r="C18" s="2083"/>
      <c r="D18" s="910" t="s">
        <v>4015</v>
      </c>
    </row>
    <row r="19" spans="2:4" ht="30" x14ac:dyDescent="0.25">
      <c r="B19" s="2084" t="s">
        <v>783</v>
      </c>
      <c r="C19" s="2085"/>
      <c r="D19" s="917" t="s">
        <v>4016</v>
      </c>
    </row>
    <row r="20" spans="2:4" ht="15" x14ac:dyDescent="0.25">
      <c r="B20" s="2082" t="s">
        <v>784</v>
      </c>
      <c r="C20" s="2082"/>
      <c r="D20" s="917" t="s">
        <v>824</v>
      </c>
    </row>
    <row r="21" spans="2:4" ht="15" x14ac:dyDescent="0.25">
      <c r="B21" s="2086" t="s">
        <v>786</v>
      </c>
      <c r="C21" s="918" t="s">
        <v>787</v>
      </c>
      <c r="D21" s="917" t="s">
        <v>2762</v>
      </c>
    </row>
    <row r="22" spans="2:4" ht="15" x14ac:dyDescent="0.25">
      <c r="B22" s="2087"/>
      <c r="C22" s="1751" t="s">
        <v>789</v>
      </c>
      <c r="D22" s="919" t="s">
        <v>2779</v>
      </c>
    </row>
    <row r="23" spans="2:4" ht="15" x14ac:dyDescent="0.25">
      <c r="B23" s="2088" t="s">
        <v>791</v>
      </c>
      <c r="C23" s="2088"/>
      <c r="D23" s="910" t="s">
        <v>827</v>
      </c>
    </row>
    <row r="24" spans="2:4" ht="45" x14ac:dyDescent="0.25">
      <c r="B24" s="2088" t="s">
        <v>793</v>
      </c>
      <c r="C24" s="2088"/>
      <c r="D24" s="911" t="s">
        <v>4003</v>
      </c>
    </row>
    <row r="25" spans="2:4" ht="15" x14ac:dyDescent="0.25">
      <c r="B25" s="2082" t="s">
        <v>795</v>
      </c>
      <c r="C25" s="2082"/>
      <c r="D25" s="919" t="s">
        <v>28</v>
      </c>
    </row>
    <row r="26" spans="2:4" ht="34.5" customHeight="1" x14ac:dyDescent="0.25">
      <c r="B26" s="2083" t="s">
        <v>797</v>
      </c>
      <c r="C26" s="2083"/>
      <c r="D26" s="911" t="s">
        <v>2763</v>
      </c>
    </row>
    <row r="27" spans="2:4" ht="63" customHeight="1" x14ac:dyDescent="0.25">
      <c r="B27" s="2089" t="s">
        <v>799</v>
      </c>
      <c r="C27" s="2090"/>
      <c r="D27" s="910" t="s">
        <v>4017</v>
      </c>
    </row>
    <row r="28" spans="2:4" ht="195" x14ac:dyDescent="0.25">
      <c r="B28" s="1752" t="s">
        <v>800</v>
      </c>
      <c r="C28" s="1753"/>
      <c r="D28" s="917" t="s">
        <v>4018</v>
      </c>
    </row>
    <row r="29" spans="2:4" ht="15" x14ac:dyDescent="0.25">
      <c r="B29" s="2091" t="s">
        <v>801</v>
      </c>
      <c r="C29" s="2092"/>
      <c r="D29" s="921"/>
    </row>
    <row r="30" spans="2:4" ht="23.25" customHeight="1" x14ac:dyDescent="0.25">
      <c r="B30" s="922"/>
      <c r="C30" s="922"/>
      <c r="D30" s="923"/>
    </row>
    <row r="31" spans="2:4" ht="15.75" thickBot="1" x14ac:dyDescent="0.3">
      <c r="B31" s="2081" t="s">
        <v>802</v>
      </c>
      <c r="C31" s="2081"/>
      <c r="D31" s="2081"/>
    </row>
    <row r="32" spans="2:4" ht="15" x14ac:dyDescent="0.25">
      <c r="B32" s="2403" t="s">
        <v>803</v>
      </c>
      <c r="C32" s="2404"/>
      <c r="D32" s="937" t="s">
        <v>2764</v>
      </c>
    </row>
    <row r="33" spans="2:4" ht="15" x14ac:dyDescent="0.25">
      <c r="B33" s="2405" t="s">
        <v>805</v>
      </c>
      <c r="C33" s="2080"/>
      <c r="D33" s="938" t="s">
        <v>2765</v>
      </c>
    </row>
    <row r="34" spans="2:4" ht="15" x14ac:dyDescent="0.25">
      <c r="B34" s="2405" t="s">
        <v>807</v>
      </c>
      <c r="C34" s="2080"/>
      <c r="D34" s="938" t="s">
        <v>1978</v>
      </c>
    </row>
    <row r="35" spans="2:4" ht="15" x14ac:dyDescent="0.25">
      <c r="B35" s="2405" t="s">
        <v>809</v>
      </c>
      <c r="C35" s="2080"/>
      <c r="D35" s="938" t="s">
        <v>2766</v>
      </c>
    </row>
    <row r="36" spans="2:4" ht="15.75" thickBot="1" x14ac:dyDescent="0.3">
      <c r="B36" s="2406" t="s">
        <v>811</v>
      </c>
      <c r="C36" s="2407"/>
      <c r="D36" s="939" t="s">
        <v>2767</v>
      </c>
    </row>
    <row r="37" spans="2:4" ht="15" x14ac:dyDescent="0.25">
      <c r="B37" s="2403" t="s">
        <v>803</v>
      </c>
      <c r="C37" s="2404"/>
      <c r="D37" s="937" t="s">
        <v>2768</v>
      </c>
    </row>
    <row r="38" spans="2:4" ht="15" x14ac:dyDescent="0.25">
      <c r="B38" s="2405" t="s">
        <v>805</v>
      </c>
      <c r="C38" s="2080"/>
      <c r="D38" s="938" t="s">
        <v>2769</v>
      </c>
    </row>
    <row r="39" spans="2:4" ht="15" x14ac:dyDescent="0.25">
      <c r="B39" s="2405" t="s">
        <v>807</v>
      </c>
      <c r="C39" s="2080"/>
      <c r="D39" s="938" t="s">
        <v>1978</v>
      </c>
    </row>
    <row r="40" spans="2:4" ht="15" x14ac:dyDescent="0.25">
      <c r="B40" s="2405" t="s">
        <v>809</v>
      </c>
      <c r="C40" s="2080"/>
      <c r="D40" s="938" t="s">
        <v>2770</v>
      </c>
    </row>
    <row r="41" spans="2:4" ht="15.75" thickBot="1" x14ac:dyDescent="0.3">
      <c r="B41" s="2406" t="s">
        <v>811</v>
      </c>
      <c r="C41" s="2407"/>
      <c r="D41" s="939" t="s">
        <v>3978</v>
      </c>
    </row>
    <row r="42" spans="2:4" ht="15" x14ac:dyDescent="0.25">
      <c r="B42" s="2403" t="s">
        <v>803</v>
      </c>
      <c r="C42" s="2404"/>
      <c r="D42" s="937" t="s">
        <v>3993</v>
      </c>
    </row>
    <row r="43" spans="2:4" ht="15" x14ac:dyDescent="0.25">
      <c r="B43" s="2405" t="s">
        <v>805</v>
      </c>
      <c r="C43" s="2080"/>
      <c r="D43" s="938" t="s">
        <v>2769</v>
      </c>
    </row>
    <row r="44" spans="2:4" ht="15" x14ac:dyDescent="0.25">
      <c r="B44" s="2405" t="s">
        <v>807</v>
      </c>
      <c r="C44" s="2080"/>
      <c r="D44" s="938" t="s">
        <v>1978</v>
      </c>
    </row>
    <row r="45" spans="2:4" ht="15" x14ac:dyDescent="0.25">
      <c r="B45" s="2405" t="s">
        <v>809</v>
      </c>
      <c r="C45" s="2080"/>
      <c r="D45" s="938" t="s">
        <v>2771</v>
      </c>
    </row>
    <row r="46" spans="2:4" ht="15.75" thickBot="1" x14ac:dyDescent="0.3">
      <c r="B46" s="2406" t="s">
        <v>811</v>
      </c>
      <c r="C46" s="2407"/>
      <c r="D46" s="939" t="s">
        <v>2772</v>
      </c>
    </row>
  </sheetData>
  <mergeCells count="40">
    <mergeCell ref="B10:D10"/>
    <mergeCell ref="B3:D3"/>
    <mergeCell ref="B4:C4"/>
    <mergeCell ref="B5:C5"/>
    <mergeCell ref="B6:C6"/>
    <mergeCell ref="B7:C7"/>
    <mergeCell ref="B8:C8"/>
    <mergeCell ref="B23:C23"/>
    <mergeCell ref="B11:C11"/>
    <mergeCell ref="B12:C12"/>
    <mergeCell ref="B13:C13"/>
    <mergeCell ref="B14:C14"/>
    <mergeCell ref="B15:C15"/>
    <mergeCell ref="B16:C16"/>
    <mergeCell ref="B17:C17"/>
    <mergeCell ref="B18:C18"/>
    <mergeCell ref="B19:C19"/>
    <mergeCell ref="B20:C20"/>
    <mergeCell ref="B21:B22"/>
    <mergeCell ref="B37:C37"/>
    <mergeCell ref="B24:C24"/>
    <mergeCell ref="B25:C25"/>
    <mergeCell ref="B26:C26"/>
    <mergeCell ref="B27:C27"/>
    <mergeCell ref="B29:C29"/>
    <mergeCell ref="B31:D31"/>
    <mergeCell ref="B32:C32"/>
    <mergeCell ref="B33:C33"/>
    <mergeCell ref="B34:C34"/>
    <mergeCell ref="B35:C35"/>
    <mergeCell ref="B36:C36"/>
    <mergeCell ref="B44:C44"/>
    <mergeCell ref="B45:C45"/>
    <mergeCell ref="B46:C46"/>
    <mergeCell ref="B38:C38"/>
    <mergeCell ref="B39:C39"/>
    <mergeCell ref="B40:C40"/>
    <mergeCell ref="B41:C41"/>
    <mergeCell ref="B42:C42"/>
    <mergeCell ref="B43:C43"/>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9.4.1. ae'!A1" display="REGRESAR"/>
    <hyperlink ref="D41" r:id="rId1"/>
    <hyperlink ref="D46" r:id="rId2"/>
    <hyperlink ref="D36" r:id="rId3"/>
    <hyperlink ref="D8" r:id="rId4"/>
  </hyperlinks>
  <pageMargins left="0.7" right="0.7" top="0.75" bottom="0.75" header="0.3" footer="0.3"/>
  <pageSetup orientation="portrait" r:id="rId5"/>
  <drawing r:id="rId6"/>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2"/>
  <dimension ref="A1:AE47"/>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140625" style="26" customWidth="1"/>
    <col min="3" max="3" width="7" style="26" customWidth="1"/>
    <col min="4" max="4" width="9.85546875" style="26" customWidth="1"/>
    <col min="5" max="5" width="11.42578125" style="26"/>
    <col min="6" max="6" width="12.7109375" style="26" customWidth="1"/>
    <col min="7" max="9" width="11.42578125" style="26"/>
    <col min="10" max="10" width="8.140625" style="26" customWidth="1"/>
    <col min="11" max="11" width="4.42578125" style="903" customWidth="1"/>
    <col min="12" max="12" width="12" style="26" customWidth="1"/>
    <col min="13" max="13" width="7.85546875" style="26" customWidth="1"/>
    <col min="14" max="14" width="3.85546875" style="903" customWidth="1"/>
    <col min="15" max="15" width="1.7109375" style="26" customWidth="1"/>
    <col min="16" max="16" width="11.42578125" style="26"/>
    <col min="17" max="17" width="8.28515625" style="26" customWidth="1"/>
    <col min="18" max="18" width="3.5703125" style="903" customWidth="1"/>
    <col min="19" max="19" width="11.42578125" style="26"/>
    <col min="20" max="20" width="7.85546875" style="26" customWidth="1"/>
    <col min="21" max="21" width="2.85546875" style="903" customWidth="1"/>
    <col min="22" max="16384" width="11.42578125" style="26"/>
  </cols>
  <sheetData>
    <row r="1" spans="1:31" ht="15" x14ac:dyDescent="0.25">
      <c r="A1" s="25" t="s">
        <v>730</v>
      </c>
      <c r="C1" s="2077" t="s">
        <v>830</v>
      </c>
      <c r="D1" s="2077"/>
    </row>
    <row r="3" spans="1:31" ht="15" customHeight="1" x14ac:dyDescent="0.2">
      <c r="A3" s="2561" t="s">
        <v>732</v>
      </c>
      <c r="B3" s="2564"/>
      <c r="C3" s="2561" t="s">
        <v>2713</v>
      </c>
      <c r="D3" s="2565"/>
      <c r="E3" s="2565"/>
      <c r="F3" s="2565"/>
      <c r="G3" s="2565"/>
      <c r="H3" s="2565"/>
      <c r="I3" s="2565"/>
      <c r="J3" s="2565"/>
      <c r="K3" s="2565"/>
      <c r="L3" s="2565"/>
      <c r="M3" s="2565"/>
      <c r="N3" s="2565"/>
      <c r="O3" s="2565"/>
      <c r="P3" s="2565"/>
      <c r="Q3" s="2565"/>
      <c r="R3" s="2565"/>
      <c r="S3" s="2565"/>
      <c r="T3" s="2565"/>
      <c r="U3" s="2565"/>
      <c r="V3" s="2565"/>
      <c r="W3" s="2565"/>
    </row>
    <row r="4" spans="1:31" ht="30" customHeight="1" x14ac:dyDescent="0.2">
      <c r="A4" s="2561" t="s">
        <v>733</v>
      </c>
      <c r="B4" s="2562"/>
      <c r="C4" s="2561" t="s">
        <v>2780</v>
      </c>
      <c r="D4" s="2563"/>
      <c r="E4" s="2563"/>
      <c r="F4" s="2563"/>
      <c r="G4" s="2563"/>
      <c r="H4" s="2563"/>
      <c r="I4" s="2563"/>
      <c r="J4" s="2563"/>
      <c r="K4" s="2563"/>
      <c r="L4" s="2563"/>
      <c r="M4" s="2563"/>
      <c r="N4" s="2563"/>
      <c r="O4" s="2563"/>
      <c r="P4" s="2563"/>
      <c r="Q4" s="2563"/>
      <c r="R4" s="2563"/>
      <c r="S4" s="2563"/>
      <c r="T4" s="2563"/>
      <c r="U4" s="2563"/>
      <c r="V4" s="2563"/>
      <c r="W4" s="2563"/>
    </row>
    <row r="5" spans="1:31" ht="15" customHeight="1" x14ac:dyDescent="0.2">
      <c r="A5" s="2561" t="s">
        <v>735</v>
      </c>
      <c r="B5" s="2562"/>
      <c r="C5" s="2561" t="s">
        <v>2781</v>
      </c>
      <c r="D5" s="2563"/>
      <c r="E5" s="2563"/>
      <c r="F5" s="2563"/>
      <c r="G5" s="2563"/>
      <c r="H5" s="2563"/>
      <c r="I5" s="2563"/>
      <c r="J5" s="2563"/>
      <c r="K5" s="2563"/>
      <c r="L5" s="2563"/>
      <c r="M5" s="2563"/>
      <c r="N5" s="2563"/>
      <c r="O5" s="2563"/>
      <c r="P5" s="2563"/>
      <c r="Q5" s="2563"/>
      <c r="R5" s="2563"/>
      <c r="S5" s="2563"/>
      <c r="T5" s="2563"/>
      <c r="U5" s="2563"/>
      <c r="V5" s="2563"/>
      <c r="W5" s="2563"/>
    </row>
    <row r="6" spans="1:31" ht="15" customHeight="1" x14ac:dyDescent="0.2">
      <c r="A6" s="2561" t="s">
        <v>815</v>
      </c>
      <c r="B6" s="2562"/>
      <c r="C6" s="2561" t="s">
        <v>2782</v>
      </c>
      <c r="D6" s="2563"/>
      <c r="E6" s="2563"/>
      <c r="F6" s="2563"/>
      <c r="G6" s="2563"/>
      <c r="H6" s="2563"/>
      <c r="I6" s="2563"/>
      <c r="J6" s="2563"/>
      <c r="K6" s="2563"/>
      <c r="L6" s="2563"/>
      <c r="M6" s="2563"/>
      <c r="N6" s="2563"/>
      <c r="O6" s="2563"/>
      <c r="P6" s="2563"/>
      <c r="Q6" s="2563"/>
      <c r="R6" s="2563"/>
      <c r="S6" s="2563"/>
      <c r="T6" s="2563"/>
      <c r="U6" s="2563"/>
      <c r="V6" s="2563"/>
      <c r="W6" s="2563"/>
    </row>
    <row r="8" spans="1:31" x14ac:dyDescent="0.2">
      <c r="B8" s="682"/>
      <c r="C8" s="682"/>
      <c r="D8" s="682"/>
      <c r="E8" s="682"/>
      <c r="F8" s="682"/>
      <c r="G8" s="682"/>
      <c r="H8" s="682"/>
      <c r="I8" s="682"/>
      <c r="J8" s="682"/>
      <c r="K8" s="682"/>
      <c r="L8" s="682"/>
    </row>
    <row r="9" spans="1:31" ht="21" customHeight="1" x14ac:dyDescent="0.2">
      <c r="A9" s="29"/>
      <c r="C9" s="2200" t="s">
        <v>2782</v>
      </c>
      <c r="D9" s="2200"/>
      <c r="E9" s="2200"/>
      <c r="F9" s="2200"/>
      <c r="G9" s="2200"/>
      <c r="H9" s="2200"/>
      <c r="I9" s="2200"/>
      <c r="J9" s="2200"/>
      <c r="K9" s="2200"/>
      <c r="L9" s="2200"/>
      <c r="M9" s="2200"/>
      <c r="N9" s="2200"/>
      <c r="O9" s="2200"/>
      <c r="P9" s="2200"/>
      <c r="Q9" s="2200"/>
      <c r="R9" s="2200"/>
      <c r="S9" s="2200"/>
      <c r="T9" s="2200"/>
      <c r="U9" s="2200"/>
      <c r="V9" s="2200"/>
      <c r="W9" s="683"/>
      <c r="X9" s="683"/>
      <c r="Y9" s="683"/>
      <c r="Z9" s="683"/>
      <c r="AA9" s="683"/>
      <c r="AB9" s="683"/>
      <c r="AC9" s="683"/>
      <c r="AD9" s="683"/>
      <c r="AE9" s="683"/>
    </row>
    <row r="10" spans="1:31" ht="12.75" customHeight="1" x14ac:dyDescent="0.2">
      <c r="A10" s="29"/>
      <c r="C10" s="2204" t="s">
        <v>739</v>
      </c>
      <c r="D10" s="2116" t="s">
        <v>2783</v>
      </c>
      <c r="E10" s="2572" t="s">
        <v>5744</v>
      </c>
      <c r="F10" s="2572"/>
      <c r="G10" s="2572"/>
      <c r="H10" s="2572"/>
      <c r="I10" s="2572"/>
      <c r="J10" s="2572"/>
      <c r="K10" s="2572"/>
      <c r="L10" s="2572"/>
      <c r="M10" s="2572"/>
      <c r="N10" s="1227"/>
      <c r="O10" s="1408"/>
      <c r="P10" s="2572" t="s">
        <v>5745</v>
      </c>
      <c r="Q10" s="2572"/>
      <c r="R10" s="2572"/>
      <c r="S10" s="2572"/>
      <c r="T10" s="2572"/>
      <c r="U10" s="2572"/>
      <c r="V10" s="2572"/>
    </row>
    <row r="11" spans="1:31" ht="38.25" customHeight="1" x14ac:dyDescent="0.2">
      <c r="A11" s="28"/>
      <c r="C11" s="2205"/>
      <c r="D11" s="2117"/>
      <c r="E11" s="1427" t="s">
        <v>2784</v>
      </c>
      <c r="F11" s="1427" t="s">
        <v>2785</v>
      </c>
      <c r="G11" s="1427" t="s">
        <v>2786</v>
      </c>
      <c r="H11" s="1427" t="s">
        <v>2787</v>
      </c>
      <c r="I11" s="1427" t="s">
        <v>2788</v>
      </c>
      <c r="J11" s="2572" t="s">
        <v>2789</v>
      </c>
      <c r="K11" s="2572"/>
      <c r="L11" s="1427" t="s">
        <v>2790</v>
      </c>
      <c r="M11" s="2573" t="s">
        <v>2791</v>
      </c>
      <c r="N11" s="2573"/>
      <c r="O11" s="1409"/>
      <c r="P11" s="1427" t="s">
        <v>740</v>
      </c>
      <c r="Q11" s="2572" t="s">
        <v>2792</v>
      </c>
      <c r="R11" s="2572"/>
      <c r="S11" s="1427" t="s">
        <v>2793</v>
      </c>
      <c r="T11" s="2572" t="s">
        <v>2794</v>
      </c>
      <c r="U11" s="2572"/>
      <c r="V11" s="1427" t="s">
        <v>2795</v>
      </c>
    </row>
    <row r="12" spans="1:31" ht="12.75" x14ac:dyDescent="0.2">
      <c r="A12" s="29"/>
      <c r="C12" s="1424">
        <v>2010</v>
      </c>
      <c r="D12" s="534">
        <v>0.5</v>
      </c>
      <c r="E12" s="1072">
        <v>134.1</v>
      </c>
      <c r="F12" s="1072">
        <v>35.200000000000003</v>
      </c>
      <c r="G12" s="1072">
        <v>28</v>
      </c>
      <c r="H12" s="1072">
        <v>23.6</v>
      </c>
      <c r="I12" s="1072">
        <v>16.899999999999999</v>
      </c>
      <c r="J12" s="620">
        <v>6.3</v>
      </c>
      <c r="K12" s="620"/>
      <c r="L12" s="1072">
        <v>2.4</v>
      </c>
      <c r="M12" s="620">
        <v>21.7</v>
      </c>
      <c r="N12" s="620"/>
      <c r="O12" s="627"/>
      <c r="P12" s="1072">
        <v>180.7</v>
      </c>
      <c r="Q12" s="620">
        <v>77</v>
      </c>
      <c r="R12" s="620"/>
      <c r="S12" s="1072">
        <v>66.400000000000006</v>
      </c>
      <c r="T12" s="620">
        <v>33.299999999999997</v>
      </c>
      <c r="U12" s="620"/>
      <c r="V12" s="1072">
        <v>4</v>
      </c>
    </row>
    <row r="13" spans="1:31" ht="12.75" x14ac:dyDescent="0.2">
      <c r="A13" s="29"/>
      <c r="C13" s="1424">
        <v>2011</v>
      </c>
      <c r="D13" s="534">
        <v>0.48</v>
      </c>
      <c r="E13" s="1072">
        <v>135.5</v>
      </c>
      <c r="F13" s="1072">
        <v>31.6</v>
      </c>
      <c r="G13" s="1072">
        <v>28.1</v>
      </c>
      <c r="H13" s="1072">
        <v>25.7</v>
      </c>
      <c r="I13" s="1072">
        <v>18.600000000000001</v>
      </c>
      <c r="J13" s="620">
        <v>9.9</v>
      </c>
      <c r="K13" s="620"/>
      <c r="L13" s="1072">
        <v>2.4</v>
      </c>
      <c r="M13" s="620">
        <v>19.2</v>
      </c>
      <c r="N13" s="620"/>
      <c r="O13" s="627"/>
      <c r="P13" s="1072">
        <v>197.7</v>
      </c>
      <c r="Q13" s="620">
        <v>88.4</v>
      </c>
      <c r="R13" s="620"/>
      <c r="S13" s="1072">
        <v>56.6</v>
      </c>
      <c r="T13" s="620">
        <v>48.2</v>
      </c>
      <c r="U13" s="620"/>
      <c r="V13" s="1072">
        <v>4.5</v>
      </c>
    </row>
    <row r="14" spans="1:31" ht="12.75" x14ac:dyDescent="0.2">
      <c r="A14" s="29"/>
      <c r="C14" s="1424">
        <v>2012</v>
      </c>
      <c r="D14" s="534">
        <v>0.56999999999999995</v>
      </c>
      <c r="E14" s="1072">
        <v>139.69999999999999</v>
      </c>
      <c r="F14" s="1072">
        <v>44.8</v>
      </c>
      <c r="G14" s="1072">
        <v>25.4</v>
      </c>
      <c r="H14" s="1072">
        <v>27.3</v>
      </c>
      <c r="I14" s="1072">
        <v>25.8</v>
      </c>
      <c r="J14" s="620">
        <v>8.8000000000000007</v>
      </c>
      <c r="K14" s="620"/>
      <c r="L14" s="1072">
        <v>4.7</v>
      </c>
      <c r="M14" s="620">
        <v>2.9</v>
      </c>
      <c r="N14" s="620"/>
      <c r="O14" s="627"/>
      <c r="P14" s="1072">
        <v>257.7</v>
      </c>
      <c r="Q14" s="620">
        <v>102.6</v>
      </c>
      <c r="R14" s="620"/>
      <c r="S14" s="1072">
        <v>69.8</v>
      </c>
      <c r="T14" s="620">
        <v>80.599999999999994</v>
      </c>
      <c r="U14" s="620"/>
      <c r="V14" s="1072">
        <v>4.7</v>
      </c>
    </row>
    <row r="15" spans="1:31" ht="12.75" x14ac:dyDescent="0.2">
      <c r="A15" s="29"/>
      <c r="C15" s="1424">
        <v>2013</v>
      </c>
      <c r="D15" s="534">
        <v>0.56000000000000005</v>
      </c>
      <c r="E15" s="1072">
        <v>145.1780712284914</v>
      </c>
      <c r="F15" s="1072">
        <v>30.192076830732294</v>
      </c>
      <c r="G15" s="1072">
        <v>28.547418967587035</v>
      </c>
      <c r="H15" s="1072">
        <v>34.859943977591037</v>
      </c>
      <c r="I15" s="1072">
        <v>31.732693077230891</v>
      </c>
      <c r="J15" s="620">
        <v>12.410964385754301</v>
      </c>
      <c r="K15" s="620"/>
      <c r="L15" s="1072">
        <v>4.3577430972388953</v>
      </c>
      <c r="M15" s="620">
        <v>3.0772308923569391</v>
      </c>
      <c r="N15" s="620"/>
      <c r="O15" s="627"/>
      <c r="P15" s="1072">
        <v>276.37370948379345</v>
      </c>
      <c r="Q15" s="620">
        <v>104.45178071228491</v>
      </c>
      <c r="R15" s="620"/>
      <c r="S15" s="1072">
        <v>79.791916766706677</v>
      </c>
      <c r="T15" s="620">
        <v>87.1</v>
      </c>
      <c r="U15" s="620"/>
      <c r="V15" s="1072">
        <v>5.0300120048019208</v>
      </c>
    </row>
    <row r="16" spans="1:31" ht="12.75" x14ac:dyDescent="0.2">
      <c r="A16" s="29"/>
      <c r="C16" s="1424">
        <v>2014</v>
      </c>
      <c r="D16" s="534">
        <v>0.57999999999999996</v>
      </c>
      <c r="E16" s="1202">
        <v>154.10000000000002</v>
      </c>
      <c r="F16" s="1202">
        <v>33.700000000000003</v>
      </c>
      <c r="G16" s="1202">
        <v>26</v>
      </c>
      <c r="H16" s="1202">
        <v>38.200000000000003</v>
      </c>
      <c r="I16" s="1202">
        <v>36.1</v>
      </c>
      <c r="J16" s="625">
        <v>15</v>
      </c>
      <c r="K16" s="625"/>
      <c r="L16" s="1202">
        <v>3.8</v>
      </c>
      <c r="M16" s="625">
        <v>1.3</v>
      </c>
      <c r="N16" s="625"/>
      <c r="O16" s="627"/>
      <c r="P16" s="1202">
        <v>289.30757800891502</v>
      </c>
      <c r="Q16" s="625">
        <v>103.53268945022292</v>
      </c>
      <c r="R16" s="625"/>
      <c r="S16" s="1202">
        <v>77.897473997028229</v>
      </c>
      <c r="T16" s="625">
        <v>105.5</v>
      </c>
      <c r="U16" s="625"/>
      <c r="V16" s="1202">
        <v>2.3774145616641902</v>
      </c>
    </row>
    <row r="17" spans="1:22" ht="12.75" x14ac:dyDescent="0.2">
      <c r="A17" s="29"/>
      <c r="C17" s="1424">
        <v>2015</v>
      </c>
      <c r="D17" s="534">
        <v>0.44</v>
      </c>
      <c r="E17" s="1202">
        <v>164.5</v>
      </c>
      <c r="F17" s="1202">
        <v>31.2</v>
      </c>
      <c r="G17" s="1202">
        <v>26.5</v>
      </c>
      <c r="H17" s="1202">
        <v>36</v>
      </c>
      <c r="I17" s="1202">
        <v>33</v>
      </c>
      <c r="J17" s="625">
        <v>13.3</v>
      </c>
      <c r="K17" s="625"/>
      <c r="L17" s="1202">
        <v>5.8</v>
      </c>
      <c r="M17" s="625">
        <v>18.899999999999999</v>
      </c>
      <c r="N17" s="625"/>
      <c r="O17" s="627"/>
      <c r="P17" s="1202">
        <v>246.5</v>
      </c>
      <c r="Q17" s="625">
        <v>121.5</v>
      </c>
      <c r="R17" s="625"/>
      <c r="S17" s="1202">
        <v>58.2</v>
      </c>
      <c r="T17" s="625">
        <v>65.599999999999994</v>
      </c>
      <c r="U17" s="625"/>
      <c r="V17" s="1202">
        <v>1.2</v>
      </c>
    </row>
    <row r="18" spans="1:22" ht="12.75" x14ac:dyDescent="0.2">
      <c r="C18" s="1424">
        <v>2016</v>
      </c>
      <c r="D18" s="534">
        <v>0.44</v>
      </c>
      <c r="E18" s="1202">
        <v>144.30000000000001</v>
      </c>
      <c r="F18" s="1202">
        <v>32.5</v>
      </c>
      <c r="G18" s="1202">
        <v>24.4</v>
      </c>
      <c r="H18" s="1202">
        <v>25</v>
      </c>
      <c r="I18" s="1202">
        <v>28.8</v>
      </c>
      <c r="J18" s="625">
        <v>10.3</v>
      </c>
      <c r="K18" s="625"/>
      <c r="L18" s="1202">
        <v>4.8</v>
      </c>
      <c r="M18" s="625">
        <v>18.600000000000001</v>
      </c>
      <c r="N18" s="625"/>
      <c r="O18" s="627"/>
      <c r="P18" s="1202">
        <v>245.4</v>
      </c>
      <c r="Q18" s="625">
        <v>126</v>
      </c>
      <c r="R18" s="625"/>
      <c r="S18" s="1202">
        <v>48.6</v>
      </c>
      <c r="T18" s="625">
        <v>70.2</v>
      </c>
      <c r="U18" s="625"/>
      <c r="V18" s="1202">
        <v>0.6</v>
      </c>
    </row>
    <row r="19" spans="1:22" s="903" customFormat="1" ht="12.75" x14ac:dyDescent="0.2">
      <c r="C19" s="1424">
        <v>2017</v>
      </c>
      <c r="D19" s="534">
        <v>0.43</v>
      </c>
      <c r="E19" s="1202">
        <v>127.157</v>
      </c>
      <c r="F19" s="1202">
        <v>23.8</v>
      </c>
      <c r="G19" s="1202">
        <v>21.3</v>
      </c>
      <c r="H19" s="1202">
        <v>21.6</v>
      </c>
      <c r="I19" s="1202">
        <v>26.4</v>
      </c>
      <c r="J19" s="625">
        <v>10.199999999999999</v>
      </c>
      <c r="K19" s="625"/>
      <c r="L19" s="1202">
        <v>4.2</v>
      </c>
      <c r="M19" s="625">
        <v>14.7</v>
      </c>
      <c r="N19" s="625"/>
      <c r="O19" s="627"/>
      <c r="P19" s="1202">
        <v>246.3</v>
      </c>
      <c r="Q19" s="625">
        <v>137.5</v>
      </c>
      <c r="R19" s="625"/>
      <c r="S19" s="1202">
        <v>32.299999999999997</v>
      </c>
      <c r="T19" s="625">
        <v>75.900000000000006</v>
      </c>
      <c r="U19" s="625"/>
      <c r="V19" s="1202">
        <v>0.5</v>
      </c>
    </row>
    <row r="20" spans="1:22" s="903" customFormat="1" ht="12.75" x14ac:dyDescent="0.2">
      <c r="C20" s="1425">
        <v>2018</v>
      </c>
      <c r="D20" s="536"/>
      <c r="E20" s="1203"/>
      <c r="F20" s="1203"/>
      <c r="G20" s="1203"/>
      <c r="H20" s="1203"/>
      <c r="I20" s="1203"/>
      <c r="J20" s="629"/>
      <c r="K20" s="629"/>
      <c r="L20" s="1203"/>
      <c r="M20" s="629"/>
      <c r="N20" s="629"/>
      <c r="O20" s="628"/>
      <c r="P20" s="1203"/>
      <c r="Q20" s="629"/>
      <c r="R20" s="629"/>
      <c r="S20" s="1203"/>
      <c r="T20" s="629"/>
      <c r="U20" s="629"/>
      <c r="V20" s="1203"/>
    </row>
    <row r="21" spans="1:22" ht="12.75" x14ac:dyDescent="0.2">
      <c r="C21" s="7" t="s">
        <v>5746</v>
      </c>
      <c r="D21" s="4"/>
      <c r="E21" s="4"/>
      <c r="F21" s="4"/>
      <c r="G21" s="4"/>
      <c r="H21" s="4"/>
      <c r="I21" s="4"/>
      <c r="J21" s="4"/>
      <c r="K21" s="4"/>
      <c r="L21" s="4"/>
      <c r="M21" s="4"/>
      <c r="N21" s="4"/>
      <c r="O21" s="4"/>
      <c r="P21" s="4"/>
      <c r="Q21" s="4"/>
      <c r="R21" s="4"/>
      <c r="S21" s="4"/>
      <c r="T21" s="4"/>
      <c r="U21" s="4"/>
      <c r="V21" s="4"/>
    </row>
    <row r="23" spans="1:22" ht="15" x14ac:dyDescent="0.2">
      <c r="C23" s="109" t="s">
        <v>4198</v>
      </c>
    </row>
    <row r="47" spans="3:3" ht="12.75" x14ac:dyDescent="0.2">
      <c r="C47" s="7" t="s">
        <v>5746</v>
      </c>
    </row>
  </sheetData>
  <mergeCells count="18">
    <mergeCell ref="A5:B5"/>
    <mergeCell ref="C5:W5"/>
    <mergeCell ref="C1:D1"/>
    <mergeCell ref="A3:B3"/>
    <mergeCell ref="C3:W3"/>
    <mergeCell ref="A4:B4"/>
    <mergeCell ref="C4:W4"/>
    <mergeCell ref="A6:B6"/>
    <mergeCell ref="C6:W6"/>
    <mergeCell ref="C9:V9"/>
    <mergeCell ref="C10:C11"/>
    <mergeCell ref="D10:D11"/>
    <mergeCell ref="E10:M10"/>
    <mergeCell ref="P10:V10"/>
    <mergeCell ref="T11:U11"/>
    <mergeCell ref="Q11:R11"/>
    <mergeCell ref="M11:N11"/>
    <mergeCell ref="J11:K11"/>
  </mergeCells>
  <hyperlinks>
    <hyperlink ref="A1" location="'ODS 9.'!A1" display="REGRESAR"/>
    <hyperlink ref="C1:D1" location="'Metadato 9.5.1'!A1" display="VER METADATO"/>
  </hyperlinks>
  <pageMargins left="0.7" right="0.7" top="0.75" bottom="0.75" header="0.3" footer="0.3"/>
  <pageSetup orientation="portrait" r:id="rId1"/>
  <drawing r:id="rId2"/>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3">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0.7109375" style="45" customWidth="1"/>
    <col min="2" max="2" width="26.42578125" style="45" customWidth="1"/>
    <col min="3" max="3" width="24" style="45" customWidth="1"/>
    <col min="4" max="4" width="85.7109375" style="45" customWidth="1"/>
    <col min="5" max="5" width="11.42578125" style="45"/>
    <col min="6" max="6" width="7.140625" style="45" customWidth="1"/>
    <col min="7" max="8" width="11.42578125" style="45"/>
    <col min="9" max="9" width="12" style="45" customWidth="1"/>
    <col min="10" max="10" width="12.140625" style="45" customWidth="1"/>
    <col min="11" max="11" width="1.7109375" style="45" customWidth="1"/>
    <col min="12"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30" x14ac:dyDescent="0.25">
      <c r="A4" s="48"/>
      <c r="B4" s="2082" t="s">
        <v>856</v>
      </c>
      <c r="C4" s="2082"/>
      <c r="D4" s="910" t="s">
        <v>45</v>
      </c>
    </row>
    <row r="5" spans="1:6" ht="75" x14ac:dyDescent="0.25">
      <c r="B5" s="2082" t="s">
        <v>769</v>
      </c>
      <c r="C5" s="2082"/>
      <c r="D5" s="910" t="s">
        <v>258</v>
      </c>
    </row>
    <row r="6" spans="1:6" ht="15.75" customHeight="1" x14ac:dyDescent="0.25">
      <c r="B6" s="2082" t="s">
        <v>770</v>
      </c>
      <c r="C6" s="2082"/>
      <c r="D6" s="911" t="s">
        <v>394</v>
      </c>
    </row>
    <row r="7" spans="1:6" ht="15" customHeight="1" x14ac:dyDescent="0.25">
      <c r="B7" s="2083" t="s">
        <v>771</v>
      </c>
      <c r="C7" s="2083"/>
      <c r="D7" s="912" t="s">
        <v>395</v>
      </c>
    </row>
    <row r="8" spans="1:6" ht="15" customHeight="1" x14ac:dyDescent="0.25">
      <c r="B8" s="2083" t="s">
        <v>4617</v>
      </c>
      <c r="C8" s="2083"/>
      <c r="D8" s="1285" t="s">
        <v>4736</v>
      </c>
    </row>
    <row r="9" spans="1:6" ht="15" x14ac:dyDescent="0.25">
      <c r="B9" s="913"/>
      <c r="C9" s="913"/>
      <c r="D9" s="913"/>
    </row>
    <row r="10" spans="1:6" ht="23.25" customHeight="1" x14ac:dyDescent="0.25">
      <c r="B10" s="2081" t="s">
        <v>772</v>
      </c>
      <c r="C10" s="2081"/>
      <c r="D10" s="2081"/>
    </row>
    <row r="11" spans="1:6" ht="15" x14ac:dyDescent="0.25">
      <c r="B11" s="2093" t="s">
        <v>773</v>
      </c>
      <c r="C11" s="2094"/>
      <c r="D11" s="910" t="s">
        <v>841</v>
      </c>
    </row>
    <row r="12" spans="1:6" ht="32.25" customHeight="1" x14ac:dyDescent="0.25">
      <c r="B12" s="2095" t="s">
        <v>775</v>
      </c>
      <c r="C12" s="2095"/>
      <c r="D12" s="914" t="s">
        <v>2782</v>
      </c>
    </row>
    <row r="13" spans="1:6" ht="15" x14ac:dyDescent="0.25">
      <c r="B13" s="2082" t="s">
        <v>776</v>
      </c>
      <c r="C13" s="2082"/>
      <c r="D13" s="672" t="s">
        <v>2700</v>
      </c>
    </row>
    <row r="14" spans="1:6" ht="15" x14ac:dyDescent="0.25">
      <c r="B14" s="2082" t="s">
        <v>777</v>
      </c>
      <c r="C14" s="2096"/>
      <c r="D14" s="915" t="s">
        <v>22</v>
      </c>
    </row>
    <row r="15" spans="1:6" ht="378.75" customHeight="1" x14ac:dyDescent="0.25">
      <c r="B15" s="2082" t="s">
        <v>778</v>
      </c>
      <c r="C15" s="2082"/>
      <c r="D15" s="916" t="s">
        <v>2796</v>
      </c>
    </row>
    <row r="16" spans="1:6" ht="39.75" customHeight="1" x14ac:dyDescent="0.25">
      <c r="B16" s="2082" t="s">
        <v>779</v>
      </c>
      <c r="C16" s="2082"/>
      <c r="D16" s="916"/>
    </row>
    <row r="17" spans="2:4" ht="15" x14ac:dyDescent="0.25">
      <c r="B17" s="2082" t="s">
        <v>780</v>
      </c>
      <c r="C17" s="2082"/>
      <c r="D17" s="917" t="s">
        <v>781</v>
      </c>
    </row>
    <row r="18" spans="2:4" ht="15" x14ac:dyDescent="0.25">
      <c r="B18" s="2083" t="s">
        <v>782</v>
      </c>
      <c r="C18" s="2083"/>
      <c r="D18" s="910"/>
    </row>
    <row r="19" spans="2:4" ht="30" x14ac:dyDescent="0.25">
      <c r="B19" s="2084" t="s">
        <v>783</v>
      </c>
      <c r="C19" s="2085"/>
      <c r="D19" s="235" t="s">
        <v>2797</v>
      </c>
    </row>
    <row r="20" spans="2:4" ht="15" x14ac:dyDescent="0.25">
      <c r="B20" s="2082" t="s">
        <v>784</v>
      </c>
      <c r="C20" s="2082"/>
      <c r="D20" s="916" t="s">
        <v>824</v>
      </c>
    </row>
    <row r="21" spans="2:4" ht="15" x14ac:dyDescent="0.25">
      <c r="B21" s="2086" t="s">
        <v>786</v>
      </c>
      <c r="C21" s="918" t="s">
        <v>787</v>
      </c>
      <c r="D21" s="910"/>
    </row>
    <row r="22" spans="2:4" ht="30" x14ac:dyDescent="0.25">
      <c r="B22" s="2087"/>
      <c r="C22" s="1390" t="s">
        <v>789</v>
      </c>
      <c r="D22" s="917" t="s">
        <v>2798</v>
      </c>
    </row>
    <row r="23" spans="2:4" ht="15" x14ac:dyDescent="0.25">
      <c r="B23" s="2088" t="s">
        <v>791</v>
      </c>
      <c r="C23" s="2088"/>
      <c r="D23" s="917" t="s">
        <v>827</v>
      </c>
    </row>
    <row r="24" spans="2:4" ht="15" x14ac:dyDescent="0.25">
      <c r="B24" s="2088" t="s">
        <v>793</v>
      </c>
      <c r="C24" s="2088"/>
      <c r="D24" s="920" t="s">
        <v>2799</v>
      </c>
    </row>
    <row r="25" spans="2:4" ht="15" x14ac:dyDescent="0.25">
      <c r="B25" s="2082" t="s">
        <v>795</v>
      </c>
      <c r="C25" s="2082"/>
      <c r="D25" s="917" t="s">
        <v>17</v>
      </c>
    </row>
    <row r="26" spans="2:4" ht="15" customHeight="1" x14ac:dyDescent="0.25">
      <c r="B26" s="2083" t="s">
        <v>797</v>
      </c>
      <c r="C26" s="2083"/>
      <c r="D26" s="920" t="s">
        <v>2800</v>
      </c>
    </row>
    <row r="27" spans="2:4" ht="15" x14ac:dyDescent="0.25">
      <c r="B27" s="2089" t="s">
        <v>799</v>
      </c>
      <c r="C27" s="2090"/>
      <c r="D27" s="910"/>
    </row>
    <row r="28" spans="2:4" ht="77.25" customHeight="1" x14ac:dyDescent="0.25">
      <c r="B28" s="1391" t="s">
        <v>800</v>
      </c>
      <c r="C28" s="1392"/>
      <c r="D28" s="917" t="s">
        <v>2801</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5741</v>
      </c>
    </row>
    <row r="33" spans="2:4" ht="15.75" customHeight="1" x14ac:dyDescent="0.25">
      <c r="B33" s="2079" t="s">
        <v>805</v>
      </c>
      <c r="C33" s="2080"/>
      <c r="D33" s="920" t="s">
        <v>5742</v>
      </c>
    </row>
    <row r="34" spans="2:4" ht="15" x14ac:dyDescent="0.25">
      <c r="B34" s="2079" t="s">
        <v>807</v>
      </c>
      <c r="C34" s="2080"/>
      <c r="D34" s="920" t="s">
        <v>2799</v>
      </c>
    </row>
    <row r="35" spans="2:4" ht="15" x14ac:dyDescent="0.25">
      <c r="B35" s="2079" t="s">
        <v>809</v>
      </c>
      <c r="C35" s="2080"/>
      <c r="D35" s="920" t="s">
        <v>2803</v>
      </c>
    </row>
    <row r="36" spans="2:4" ht="15" x14ac:dyDescent="0.25">
      <c r="B36" s="2079" t="s">
        <v>811</v>
      </c>
      <c r="C36" s="2080"/>
      <c r="D36" s="924" t="s">
        <v>5743</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9.5.1'!A1" display="REGRESAR"/>
    <hyperlink ref="D8" r:id="rId1"/>
    <hyperlink ref="D36" r:id="rId2"/>
  </hyperlinks>
  <pageMargins left="0.7" right="0.7" top="0.75" bottom="0.75" header="0.3" footer="0.3"/>
  <pageSetup orientation="portrait" r:id="rId3"/>
  <drawing r:id="rId4"/>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4"/>
  <dimension ref="A1:R33"/>
  <sheetViews>
    <sheetView showGridLines="0" workbookViewId="0">
      <pane ySplit="1" topLeftCell="A2" activePane="bottomLeft" state="frozen"/>
      <selection pane="bottomLeft"/>
    </sheetView>
  </sheetViews>
  <sheetFormatPr baseColWidth="10" defaultColWidth="11.42578125" defaultRowHeight="11.25" x14ac:dyDescent="0.2"/>
  <cols>
    <col min="1" max="2" width="15.7109375" style="26" customWidth="1"/>
    <col min="3" max="3" width="11.42578125" style="26"/>
    <col min="4" max="4" width="12.5703125" style="26" customWidth="1"/>
    <col min="5" max="16384" width="11.42578125" style="26"/>
  </cols>
  <sheetData>
    <row r="1" spans="1:18" ht="15" x14ac:dyDescent="0.25">
      <c r="A1" s="25" t="s">
        <v>730</v>
      </c>
      <c r="C1" s="2077" t="s">
        <v>830</v>
      </c>
      <c r="D1" s="2077"/>
    </row>
    <row r="3" spans="1:18" ht="15" customHeight="1" x14ac:dyDescent="0.2">
      <c r="A3" s="2561" t="s">
        <v>732</v>
      </c>
      <c r="B3" s="2564"/>
      <c r="C3" s="2561" t="s">
        <v>2713</v>
      </c>
      <c r="D3" s="2565"/>
      <c r="E3" s="2565"/>
      <c r="F3" s="2565"/>
      <c r="G3" s="2565"/>
      <c r="H3" s="2565"/>
      <c r="I3" s="2565"/>
      <c r="J3" s="2565"/>
      <c r="K3" s="2565"/>
      <c r="L3" s="2565"/>
      <c r="M3" s="2565"/>
      <c r="N3" s="2565"/>
      <c r="O3" s="2565"/>
      <c r="P3" s="2565"/>
      <c r="Q3" s="2565"/>
      <c r="R3" s="2565"/>
    </row>
    <row r="4" spans="1:18" ht="28.5" customHeight="1" x14ac:dyDescent="0.2">
      <c r="A4" s="2561" t="s">
        <v>733</v>
      </c>
      <c r="B4" s="2562"/>
      <c r="C4" s="2561" t="s">
        <v>2780</v>
      </c>
      <c r="D4" s="2563"/>
      <c r="E4" s="2563"/>
      <c r="F4" s="2563"/>
      <c r="G4" s="2563"/>
      <c r="H4" s="2563"/>
      <c r="I4" s="2563"/>
      <c r="J4" s="2563"/>
      <c r="K4" s="2563"/>
      <c r="L4" s="2563"/>
      <c r="M4" s="2563"/>
      <c r="N4" s="2563"/>
      <c r="O4" s="2563"/>
      <c r="P4" s="2563"/>
      <c r="Q4" s="2563"/>
      <c r="R4" s="2563"/>
    </row>
    <row r="5" spans="1:18" ht="15" customHeight="1" x14ac:dyDescent="0.2">
      <c r="A5" s="2561" t="s">
        <v>735</v>
      </c>
      <c r="B5" s="2562"/>
      <c r="C5" s="2561" t="s">
        <v>2804</v>
      </c>
      <c r="D5" s="2563"/>
      <c r="E5" s="2563"/>
      <c r="F5" s="2563"/>
      <c r="G5" s="2563"/>
      <c r="H5" s="2563"/>
      <c r="I5" s="2563"/>
      <c r="J5" s="2563"/>
      <c r="K5" s="2563"/>
      <c r="L5" s="2563"/>
      <c r="M5" s="2563"/>
      <c r="N5" s="2563"/>
      <c r="O5" s="2563"/>
      <c r="P5" s="2563"/>
      <c r="Q5" s="2563"/>
      <c r="R5" s="2563"/>
    </row>
    <row r="6" spans="1:18" ht="15" customHeight="1" x14ac:dyDescent="0.2">
      <c r="A6" s="2561" t="s">
        <v>815</v>
      </c>
      <c r="B6" s="2562"/>
      <c r="C6" s="2561" t="s">
        <v>2805</v>
      </c>
      <c r="D6" s="2563"/>
      <c r="E6" s="2563"/>
      <c r="F6" s="2563"/>
      <c r="G6" s="2563"/>
      <c r="H6" s="2563"/>
      <c r="I6" s="2563"/>
      <c r="J6" s="2563"/>
      <c r="K6" s="2563"/>
      <c r="L6" s="2563"/>
      <c r="M6" s="2563"/>
      <c r="N6" s="2563"/>
      <c r="O6" s="2563"/>
      <c r="P6" s="2563"/>
      <c r="Q6" s="2563"/>
      <c r="R6" s="2563"/>
    </row>
    <row r="9" spans="1:18" ht="42" customHeight="1" x14ac:dyDescent="0.2">
      <c r="C9" s="2192" t="s">
        <v>2805</v>
      </c>
      <c r="D9" s="2192"/>
      <c r="G9" s="109" t="s">
        <v>4201</v>
      </c>
    </row>
    <row r="10" spans="1:18" ht="12.75" x14ac:dyDescent="0.2">
      <c r="A10" s="172"/>
      <c r="C10" s="229" t="s">
        <v>739</v>
      </c>
      <c r="D10" s="229" t="s">
        <v>878</v>
      </c>
    </row>
    <row r="11" spans="1:18" ht="12.75" x14ac:dyDescent="0.2">
      <c r="A11" s="172"/>
      <c r="C11" s="33">
        <v>2008</v>
      </c>
      <c r="D11" s="408">
        <v>228.25881362533354</v>
      </c>
    </row>
    <row r="12" spans="1:18" ht="12.75" x14ac:dyDescent="0.2">
      <c r="A12" s="172"/>
      <c r="C12" s="33">
        <v>2009</v>
      </c>
      <c r="D12" s="408">
        <v>324.31498231691046</v>
      </c>
    </row>
    <row r="13" spans="1:18" ht="12.75" x14ac:dyDescent="0.2">
      <c r="A13" s="172"/>
      <c r="C13" s="33">
        <v>2010</v>
      </c>
      <c r="D13" s="408">
        <v>374.53857618774583</v>
      </c>
    </row>
    <row r="14" spans="1:18" ht="12.75" x14ac:dyDescent="0.2">
      <c r="A14" s="172"/>
      <c r="C14" s="231">
        <v>2011</v>
      </c>
      <c r="D14" s="408">
        <v>407.84501369379723</v>
      </c>
    </row>
    <row r="15" spans="1:18" ht="12.75" x14ac:dyDescent="0.2">
      <c r="A15" s="172"/>
      <c r="C15" s="33">
        <v>2012</v>
      </c>
      <c r="D15" s="408">
        <v>346.55191801471562</v>
      </c>
    </row>
    <row r="16" spans="1:18" ht="12.75" x14ac:dyDescent="0.2">
      <c r="C16" s="33">
        <v>2013</v>
      </c>
      <c r="D16" s="408">
        <v>373.45125285798872</v>
      </c>
    </row>
    <row r="17" spans="1:12" ht="12.75" x14ac:dyDescent="0.2">
      <c r="C17" s="33">
        <v>2014</v>
      </c>
      <c r="D17" s="408">
        <v>581.80874617098061</v>
      </c>
    </row>
    <row r="18" spans="1:12" ht="12.75" x14ac:dyDescent="0.2">
      <c r="A18" s="29"/>
      <c r="C18" s="33">
        <v>2015</v>
      </c>
      <c r="D18" s="408">
        <v>496.87165246631349</v>
      </c>
    </row>
    <row r="19" spans="1:12" ht="12.75" x14ac:dyDescent="0.2">
      <c r="A19" s="29"/>
      <c r="C19" s="39">
        <v>2016</v>
      </c>
      <c r="D19" s="409">
        <v>526.23728386428763</v>
      </c>
    </row>
    <row r="20" spans="1:12" ht="21" customHeight="1" x14ac:dyDescent="0.2">
      <c r="A20" s="29"/>
      <c r="C20" s="903" t="s">
        <v>2806</v>
      </c>
      <c r="D20" s="903"/>
    </row>
    <row r="21" spans="1:12" ht="21" customHeight="1" x14ac:dyDescent="0.2">
      <c r="A21" s="29"/>
      <c r="C21" s="2574" t="s">
        <v>2807</v>
      </c>
      <c r="D21" s="2574"/>
    </row>
    <row r="22" spans="1:12" x14ac:dyDescent="0.2">
      <c r="A22" s="29"/>
      <c r="C22" s="2574"/>
      <c r="D22" s="2574"/>
    </row>
    <row r="23" spans="1:12" ht="15" customHeight="1" x14ac:dyDescent="0.2">
      <c r="A23" s="29"/>
      <c r="C23" s="2574"/>
      <c r="D23" s="2574"/>
    </row>
    <row r="24" spans="1:12" x14ac:dyDescent="0.2">
      <c r="A24" s="29"/>
    </row>
    <row r="25" spans="1:12" x14ac:dyDescent="0.2">
      <c r="A25" s="29"/>
    </row>
    <row r="26" spans="1:12" x14ac:dyDescent="0.2">
      <c r="A26" s="29"/>
    </row>
    <row r="27" spans="1:12" x14ac:dyDescent="0.2">
      <c r="A27" s="29"/>
    </row>
    <row r="28" spans="1:12" ht="30" customHeight="1" x14ac:dyDescent="0.2">
      <c r="A28" s="29"/>
      <c r="G28" s="2574" t="s">
        <v>4202</v>
      </c>
      <c r="H28" s="2574"/>
      <c r="I28" s="2574"/>
      <c r="J28" s="2574"/>
      <c r="K28" s="2574"/>
      <c r="L28" s="2574"/>
    </row>
    <row r="29" spans="1:12" x14ac:dyDescent="0.2">
      <c r="A29" s="29"/>
    </row>
    <row r="30" spans="1:12" x14ac:dyDescent="0.2">
      <c r="A30" s="29"/>
    </row>
    <row r="31" spans="1:12" x14ac:dyDescent="0.2">
      <c r="A31" s="29"/>
    </row>
    <row r="32" spans="1:12" x14ac:dyDescent="0.2">
      <c r="A32" s="29"/>
    </row>
    <row r="33" spans="1:1" x14ac:dyDescent="0.2">
      <c r="A33" s="29"/>
    </row>
  </sheetData>
  <mergeCells count="12">
    <mergeCell ref="A5:B5"/>
    <mergeCell ref="C5:R5"/>
    <mergeCell ref="C1:D1"/>
    <mergeCell ref="A3:B3"/>
    <mergeCell ref="C3:R3"/>
    <mergeCell ref="A4:B4"/>
    <mergeCell ref="C4:R4"/>
    <mergeCell ref="A6:B6"/>
    <mergeCell ref="C6:R6"/>
    <mergeCell ref="C9:D9"/>
    <mergeCell ref="G28:L28"/>
    <mergeCell ref="C21:D23"/>
  </mergeCells>
  <hyperlinks>
    <hyperlink ref="A1" location="'ODS 9.'!A1" display="REGRESAR"/>
    <hyperlink ref="C1:D1" location="'Metadato 9.5.2'!A1" display="VER METADATO"/>
  </hyperlinks>
  <pageMargins left="0.7" right="0.7" top="0.75" bottom="0.75" header="0.3" footer="0.3"/>
  <drawing r:id="rId1"/>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5">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767</v>
      </c>
    </row>
    <row r="4" spans="1:6" ht="30" x14ac:dyDescent="0.25">
      <c r="A4" s="48"/>
      <c r="B4" s="2082" t="s">
        <v>856</v>
      </c>
      <c r="C4" s="2082"/>
      <c r="D4" s="910" t="s">
        <v>45</v>
      </c>
    </row>
    <row r="5" spans="1:6" ht="75" x14ac:dyDescent="0.25">
      <c r="B5" s="2082" t="s">
        <v>769</v>
      </c>
      <c r="C5" s="2082"/>
      <c r="D5" s="910" t="s">
        <v>258</v>
      </c>
    </row>
    <row r="6" spans="1:6" ht="15" x14ac:dyDescent="0.25">
      <c r="B6" s="2082" t="s">
        <v>770</v>
      </c>
      <c r="C6" s="2082"/>
      <c r="D6" s="911" t="s">
        <v>397</v>
      </c>
    </row>
    <row r="7" spans="1:6" ht="15" customHeight="1" x14ac:dyDescent="0.25">
      <c r="B7" s="2083" t="s">
        <v>771</v>
      </c>
      <c r="C7" s="2083"/>
      <c r="D7" s="912" t="s">
        <v>398</v>
      </c>
    </row>
    <row r="8" spans="1:6" ht="15" customHeight="1" x14ac:dyDescent="0.25">
      <c r="B8" s="2083" t="s">
        <v>4617</v>
      </c>
      <c r="C8" s="2083"/>
      <c r="D8" s="1285" t="s">
        <v>4737</v>
      </c>
    </row>
    <row r="9" spans="1:6" ht="15" x14ac:dyDescent="0.25">
      <c r="B9" s="913"/>
      <c r="C9" s="913"/>
      <c r="D9" s="913"/>
    </row>
    <row r="10" spans="1:6" ht="23.25" customHeight="1" x14ac:dyDescent="0.25">
      <c r="B10" s="2081" t="s">
        <v>772</v>
      </c>
      <c r="C10" s="2081"/>
      <c r="D10" s="2081"/>
    </row>
    <row r="11" spans="1:6" ht="15" x14ac:dyDescent="0.25">
      <c r="B11" s="2093" t="s">
        <v>773</v>
      </c>
      <c r="C11" s="2094"/>
      <c r="D11" s="910" t="s">
        <v>841</v>
      </c>
    </row>
    <row r="12" spans="1:6" ht="18" customHeight="1" x14ac:dyDescent="0.25">
      <c r="B12" s="2095" t="s">
        <v>775</v>
      </c>
      <c r="C12" s="2095"/>
      <c r="D12" s="914" t="s">
        <v>2805</v>
      </c>
    </row>
    <row r="13" spans="1:6" ht="15" x14ac:dyDescent="0.25">
      <c r="B13" s="2082" t="s">
        <v>776</v>
      </c>
      <c r="C13" s="2082"/>
      <c r="D13" s="672" t="s">
        <v>2702</v>
      </c>
    </row>
    <row r="14" spans="1:6" ht="15" x14ac:dyDescent="0.25">
      <c r="B14" s="2082" t="s">
        <v>777</v>
      </c>
      <c r="C14" s="2096"/>
      <c r="D14" s="915" t="s">
        <v>22</v>
      </c>
    </row>
    <row r="15" spans="1:6" ht="108" customHeight="1" x14ac:dyDescent="0.25">
      <c r="B15" s="2082" t="s">
        <v>778</v>
      </c>
      <c r="C15" s="2082"/>
      <c r="D15" s="916" t="s">
        <v>2808</v>
      </c>
    </row>
    <row r="16" spans="1:6" ht="48" customHeight="1" x14ac:dyDescent="0.25">
      <c r="B16" s="2082" t="s">
        <v>779</v>
      </c>
      <c r="C16" s="2082"/>
      <c r="D16" s="916"/>
    </row>
    <row r="17" spans="2:4" ht="15" x14ac:dyDescent="0.25">
      <c r="B17" s="2082" t="s">
        <v>780</v>
      </c>
      <c r="C17" s="2082"/>
      <c r="D17" s="917" t="s">
        <v>2809</v>
      </c>
    </row>
    <row r="18" spans="2:4" ht="15" x14ac:dyDescent="0.25">
      <c r="B18" s="2083" t="s">
        <v>782</v>
      </c>
      <c r="C18" s="2083"/>
      <c r="D18" s="910"/>
    </row>
    <row r="19" spans="2:4" ht="30" x14ac:dyDescent="0.25">
      <c r="B19" s="2084" t="s">
        <v>783</v>
      </c>
      <c r="C19" s="2085"/>
      <c r="D19" s="917" t="s">
        <v>4542</v>
      </c>
    </row>
    <row r="20" spans="2:4" ht="15" x14ac:dyDescent="0.25">
      <c r="B20" s="2082" t="s">
        <v>784</v>
      </c>
      <c r="C20" s="2082"/>
      <c r="D20" s="916" t="s">
        <v>824</v>
      </c>
    </row>
    <row r="21" spans="2:4" ht="15" x14ac:dyDescent="0.25">
      <c r="B21" s="2086" t="s">
        <v>786</v>
      </c>
      <c r="C21" s="918" t="s">
        <v>787</v>
      </c>
      <c r="D21" s="917" t="s">
        <v>2746</v>
      </c>
    </row>
    <row r="22" spans="2:4" ht="15" x14ac:dyDescent="0.25">
      <c r="B22" s="2087"/>
      <c r="C22" s="1000" t="s">
        <v>789</v>
      </c>
      <c r="D22" s="919"/>
    </row>
    <row r="23" spans="2:4" ht="15" x14ac:dyDescent="0.25">
      <c r="B23" s="2088" t="s">
        <v>791</v>
      </c>
      <c r="C23" s="2088"/>
      <c r="D23" s="917" t="s">
        <v>827</v>
      </c>
    </row>
    <row r="24" spans="2:4" ht="15" x14ac:dyDescent="0.25">
      <c r="B24" s="2088" t="s">
        <v>793</v>
      </c>
      <c r="C24" s="2088"/>
      <c r="D24" s="920" t="s">
        <v>2799</v>
      </c>
    </row>
    <row r="25" spans="2:4" ht="15" x14ac:dyDescent="0.25">
      <c r="B25" s="2082" t="s">
        <v>795</v>
      </c>
      <c r="C25" s="2082"/>
      <c r="D25" s="917" t="s">
        <v>17</v>
      </c>
    </row>
    <row r="26" spans="2:4" ht="15" customHeight="1" x14ac:dyDescent="0.25">
      <c r="B26" s="2083" t="s">
        <v>797</v>
      </c>
      <c r="C26" s="2083"/>
      <c r="D26" s="920" t="s">
        <v>2800</v>
      </c>
    </row>
    <row r="27" spans="2:4" ht="15" x14ac:dyDescent="0.25">
      <c r="B27" s="2089" t="s">
        <v>799</v>
      </c>
      <c r="C27" s="2090"/>
      <c r="D27" s="910"/>
    </row>
    <row r="28" spans="2:4" ht="15" x14ac:dyDescent="0.25">
      <c r="B28" s="1001" t="s">
        <v>800</v>
      </c>
      <c r="C28" s="1002"/>
      <c r="D28" s="910"/>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4199</v>
      </c>
    </row>
    <row r="33" spans="2:4" ht="14.25" customHeight="1" x14ac:dyDescent="0.25">
      <c r="B33" s="2079" t="s">
        <v>805</v>
      </c>
      <c r="C33" s="2080"/>
      <c r="D33" s="920" t="s">
        <v>2802</v>
      </c>
    </row>
    <row r="34" spans="2:4" ht="15" x14ac:dyDescent="0.25">
      <c r="B34" s="2079" t="s">
        <v>807</v>
      </c>
      <c r="C34" s="2080"/>
      <c r="D34" s="920" t="s">
        <v>2799</v>
      </c>
    </row>
    <row r="35" spans="2:4" ht="15" x14ac:dyDescent="0.25">
      <c r="B35" s="2079" t="s">
        <v>809</v>
      </c>
      <c r="C35" s="2080"/>
      <c r="D35" s="920" t="s">
        <v>2803</v>
      </c>
    </row>
    <row r="36" spans="2:4" ht="15" x14ac:dyDescent="0.25">
      <c r="B36" s="2079" t="s">
        <v>811</v>
      </c>
      <c r="C36" s="2080"/>
      <c r="D36" s="924" t="s">
        <v>4200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9.5.2'!A1" display="REGRESAR"/>
    <hyperlink ref="D36" r:id="rId1"/>
    <hyperlink ref="D8" r:id="rId2"/>
  </hyperlinks>
  <pageMargins left="0.7" right="0.7" top="0.75" bottom="0.75" header="0.3" footer="0.3"/>
  <drawing r:id="rId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6">
    <tabColor rgb="FF7030A0"/>
  </sheetPr>
  <dimension ref="A1:R32"/>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42578125" style="26" customWidth="1"/>
    <col min="3" max="3" width="12" style="165" customWidth="1"/>
    <col min="4" max="6" width="12" style="26" customWidth="1"/>
    <col min="7" max="16384" width="11.42578125" style="26"/>
  </cols>
  <sheetData>
    <row r="1" spans="1:18" ht="15" x14ac:dyDescent="0.25">
      <c r="A1" s="25" t="s">
        <v>730</v>
      </c>
      <c r="B1" s="121"/>
      <c r="C1" s="2077" t="s">
        <v>830</v>
      </c>
      <c r="D1" s="2077"/>
    </row>
    <row r="3" spans="1:18" ht="18" customHeight="1" x14ac:dyDescent="0.2">
      <c r="A3" s="2561" t="s">
        <v>732</v>
      </c>
      <c r="B3" s="2564"/>
      <c r="C3" s="2561" t="s">
        <v>2713</v>
      </c>
      <c r="D3" s="2565"/>
      <c r="E3" s="2565"/>
      <c r="F3" s="2565"/>
      <c r="G3" s="2565"/>
      <c r="H3" s="2565"/>
      <c r="I3" s="2565"/>
      <c r="J3" s="2565"/>
      <c r="K3" s="2565"/>
      <c r="L3" s="2565"/>
      <c r="M3" s="2565"/>
      <c r="N3" s="2565"/>
      <c r="O3" s="2565"/>
      <c r="P3" s="2565"/>
      <c r="Q3" s="2565"/>
      <c r="R3" s="2565"/>
    </row>
    <row r="4" spans="1:18" ht="27" customHeight="1" x14ac:dyDescent="0.2">
      <c r="A4" s="2561" t="s">
        <v>733</v>
      </c>
      <c r="B4" s="2562"/>
      <c r="C4" s="2561" t="s">
        <v>2810</v>
      </c>
      <c r="D4" s="2563"/>
      <c r="E4" s="2563"/>
      <c r="F4" s="2563"/>
      <c r="G4" s="2563"/>
      <c r="H4" s="2563"/>
      <c r="I4" s="2563"/>
      <c r="J4" s="2563"/>
      <c r="K4" s="2563"/>
      <c r="L4" s="2563"/>
      <c r="M4" s="2563"/>
      <c r="N4" s="2563"/>
      <c r="O4" s="2563"/>
      <c r="P4" s="2563"/>
      <c r="Q4" s="2563"/>
      <c r="R4" s="2563"/>
    </row>
    <row r="5" spans="1:18" ht="15" customHeight="1" x14ac:dyDescent="0.2">
      <c r="A5" s="2561" t="s">
        <v>735</v>
      </c>
      <c r="B5" s="2562"/>
      <c r="C5" s="2561" t="s">
        <v>2811</v>
      </c>
      <c r="D5" s="2563"/>
      <c r="E5" s="2563"/>
      <c r="F5" s="2563"/>
      <c r="G5" s="2563"/>
      <c r="H5" s="2563"/>
      <c r="I5" s="2563"/>
      <c r="J5" s="2563"/>
      <c r="K5" s="2563"/>
      <c r="L5" s="2563"/>
      <c r="M5" s="2563"/>
      <c r="N5" s="2563"/>
      <c r="O5" s="2563"/>
      <c r="P5" s="2563"/>
      <c r="Q5" s="2563"/>
      <c r="R5" s="2563"/>
    </row>
    <row r="6" spans="1:18" ht="15" customHeight="1" x14ac:dyDescent="0.2">
      <c r="A6" s="2561" t="s">
        <v>815</v>
      </c>
      <c r="B6" s="2562"/>
      <c r="C6" s="2561" t="s">
        <v>862</v>
      </c>
      <c r="D6" s="2563"/>
      <c r="E6" s="2563"/>
      <c r="F6" s="2563"/>
      <c r="G6" s="2563"/>
      <c r="H6" s="2563"/>
      <c r="I6" s="2563"/>
      <c r="J6" s="2563"/>
      <c r="K6" s="2563"/>
      <c r="L6" s="2563"/>
      <c r="M6" s="2563"/>
      <c r="N6" s="2563"/>
      <c r="O6" s="2563"/>
      <c r="P6" s="2563"/>
      <c r="Q6" s="2563"/>
      <c r="R6" s="2563"/>
    </row>
    <row r="7" spans="1:18" x14ac:dyDescent="0.2">
      <c r="A7" s="262"/>
      <c r="B7" s="76"/>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row r="30" spans="1:1" x14ac:dyDescent="0.2">
      <c r="A30" s="29"/>
    </row>
    <row r="31" spans="1:1" x14ac:dyDescent="0.2">
      <c r="A31" s="29"/>
    </row>
    <row r="32" spans="1:1" x14ac:dyDescent="0.2">
      <c r="A32" s="29"/>
    </row>
  </sheetData>
  <mergeCells count="10">
    <mergeCell ref="A6:B6"/>
    <mergeCell ref="C6:R6"/>
    <mergeCell ref="C9:P10"/>
    <mergeCell ref="C1:D1"/>
    <mergeCell ref="A3:B3"/>
    <mergeCell ref="C3:R3"/>
    <mergeCell ref="A4:B4"/>
    <mergeCell ref="C4:R4"/>
    <mergeCell ref="A5:B5"/>
    <mergeCell ref="C5:R5"/>
  </mergeCells>
  <hyperlinks>
    <hyperlink ref="A1" location="'ODS 9.'!A1" display="REGRESAR"/>
    <hyperlink ref="C1:D1" location="'Metadato 9.a.1'!A1" display="VER METADATO"/>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7">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913</v>
      </c>
    </row>
    <row r="4" spans="1:6" ht="30" x14ac:dyDescent="0.25">
      <c r="A4" s="48"/>
      <c r="B4" s="2082" t="s">
        <v>856</v>
      </c>
      <c r="C4" s="2082"/>
      <c r="D4" s="49" t="s">
        <v>45</v>
      </c>
    </row>
    <row r="5" spans="1:6" ht="60" x14ac:dyDescent="0.25">
      <c r="B5" s="2082" t="s">
        <v>769</v>
      </c>
      <c r="C5" s="2082"/>
      <c r="D5" s="49" t="s">
        <v>261</v>
      </c>
    </row>
    <row r="6" spans="1:6" ht="15" x14ac:dyDescent="0.25">
      <c r="B6" s="2082" t="s">
        <v>770</v>
      </c>
      <c r="C6" s="2082"/>
      <c r="D6" s="50" t="s">
        <v>400</v>
      </c>
    </row>
    <row r="7" spans="1:6" ht="33.75" customHeight="1" x14ac:dyDescent="0.25">
      <c r="B7" s="2083" t="s">
        <v>771</v>
      </c>
      <c r="C7" s="2083"/>
      <c r="D7" s="94" t="s">
        <v>401</v>
      </c>
    </row>
    <row r="8" spans="1:6" ht="15" x14ac:dyDescent="0.25">
      <c r="B8" s="2084" t="s">
        <v>4617</v>
      </c>
      <c r="C8" s="2085"/>
      <c r="D8" s="1285" t="s">
        <v>4738</v>
      </c>
    </row>
    <row r="9" spans="1:6" ht="15" x14ac:dyDescent="0.25">
      <c r="B9" s="52"/>
      <c r="C9" s="52"/>
      <c r="D9" s="52"/>
    </row>
    <row r="10" spans="1:6" ht="23.25" customHeight="1" x14ac:dyDescent="0.25">
      <c r="B10" s="2081" t="s">
        <v>772</v>
      </c>
      <c r="C10" s="2081"/>
      <c r="D10" s="2081"/>
    </row>
    <row r="11" spans="1:6" ht="15" x14ac:dyDescent="0.25">
      <c r="B11" s="2093" t="s">
        <v>773</v>
      </c>
      <c r="C11" s="2094"/>
      <c r="D11" s="49"/>
    </row>
    <row r="12" spans="1:6" ht="15" customHeight="1" x14ac:dyDescent="0.25">
      <c r="B12" s="2095" t="s">
        <v>775</v>
      </c>
      <c r="C12" s="2095"/>
      <c r="D12" s="129"/>
    </row>
    <row r="13" spans="1:6" ht="15" x14ac:dyDescent="0.25">
      <c r="B13" s="2082" t="s">
        <v>776</v>
      </c>
      <c r="C13" s="2082"/>
      <c r="D13" s="54"/>
    </row>
    <row r="14" spans="1:6" ht="15" x14ac:dyDescent="0.25">
      <c r="B14" s="2082" t="s">
        <v>777</v>
      </c>
      <c r="C14" s="2096"/>
      <c r="D14" s="54"/>
    </row>
    <row r="15" spans="1:6" ht="15" x14ac:dyDescent="0.25">
      <c r="B15" s="2082" t="s">
        <v>778</v>
      </c>
      <c r="C15" s="2082"/>
      <c r="D15" s="49"/>
    </row>
    <row r="16" spans="1: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customHeight="1"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49"/>
    </row>
    <row r="25" spans="2:4" ht="15" x14ac:dyDescent="0.25">
      <c r="B25" s="2082" t="s">
        <v>795</v>
      </c>
      <c r="C25" s="2082"/>
      <c r="D25" s="57"/>
    </row>
    <row r="26" spans="2:4" ht="15" customHeight="1" x14ac:dyDescent="0.25">
      <c r="B26" s="2083" t="s">
        <v>797</v>
      </c>
      <c r="C26" s="2083"/>
      <c r="D26" s="49"/>
    </row>
    <row r="27" spans="2:4" ht="15" x14ac:dyDescent="0.25">
      <c r="B27" s="2089" t="s">
        <v>799</v>
      </c>
      <c r="C27" s="2090"/>
      <c r="D27" s="49"/>
    </row>
    <row r="28" spans="2:4" ht="75" x14ac:dyDescent="0.25">
      <c r="B28" s="62" t="s">
        <v>800</v>
      </c>
      <c r="C28" s="63"/>
      <c r="D28" s="57" t="s">
        <v>2812</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9.a.1'!A1" display="REGRESAR"/>
    <hyperlink ref="D8" r:id="rId1"/>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8"/>
  <dimension ref="A1:Q37"/>
  <sheetViews>
    <sheetView showGridLines="0" workbookViewId="0">
      <pane ySplit="1" topLeftCell="A2" activePane="bottomLeft" state="frozen"/>
      <selection pane="bottomLeft"/>
    </sheetView>
  </sheetViews>
  <sheetFormatPr baseColWidth="10" defaultColWidth="11.42578125" defaultRowHeight="11.25" x14ac:dyDescent="0.2"/>
  <cols>
    <col min="1" max="2" width="15.140625" style="26" customWidth="1"/>
    <col min="3" max="3" width="11.42578125" style="26"/>
    <col min="4" max="4" width="14.42578125" style="26" customWidth="1"/>
    <col min="5" max="5" width="17.85546875" style="26" customWidth="1"/>
    <col min="6" max="16384" width="11.42578125" style="26"/>
  </cols>
  <sheetData>
    <row r="1" spans="1:17" ht="15" x14ac:dyDescent="0.25">
      <c r="A1" s="25" t="s">
        <v>730</v>
      </c>
      <c r="C1" s="2077" t="s">
        <v>830</v>
      </c>
      <c r="D1" s="2077"/>
    </row>
    <row r="3" spans="1:17" ht="12.75" x14ac:dyDescent="0.2">
      <c r="A3" s="2561" t="s">
        <v>732</v>
      </c>
      <c r="B3" s="2564"/>
      <c r="C3" s="2561" t="s">
        <v>2713</v>
      </c>
      <c r="D3" s="2565"/>
      <c r="E3" s="2565"/>
      <c r="F3" s="2565"/>
      <c r="G3" s="2565"/>
      <c r="H3" s="2565"/>
      <c r="I3" s="2565"/>
      <c r="J3" s="2565"/>
      <c r="K3" s="2565"/>
      <c r="L3" s="2565"/>
      <c r="M3" s="2565"/>
      <c r="N3" s="2565"/>
      <c r="O3" s="2565"/>
      <c r="P3" s="2565"/>
      <c r="Q3" s="2565"/>
    </row>
    <row r="4" spans="1:17" ht="24" customHeight="1" x14ac:dyDescent="0.2">
      <c r="A4" s="2561" t="s">
        <v>733</v>
      </c>
      <c r="B4" s="2562"/>
      <c r="C4" s="2561" t="s">
        <v>2813</v>
      </c>
      <c r="D4" s="2563"/>
      <c r="E4" s="2563"/>
      <c r="F4" s="2563"/>
      <c r="G4" s="2563"/>
      <c r="H4" s="2563"/>
      <c r="I4" s="2563"/>
      <c r="J4" s="2563"/>
      <c r="K4" s="2563"/>
      <c r="L4" s="2563"/>
      <c r="M4" s="2563"/>
      <c r="N4" s="2563"/>
      <c r="O4" s="2563"/>
      <c r="P4" s="2563"/>
      <c r="Q4" s="2563"/>
    </row>
    <row r="5" spans="1:17" ht="15" x14ac:dyDescent="0.2">
      <c r="A5" s="2561" t="s">
        <v>735</v>
      </c>
      <c r="B5" s="2562"/>
      <c r="C5" s="2561" t="s">
        <v>2814</v>
      </c>
      <c r="D5" s="2563"/>
      <c r="E5" s="2563"/>
      <c r="F5" s="2563"/>
      <c r="G5" s="2563"/>
      <c r="H5" s="2563"/>
      <c r="I5" s="2563"/>
      <c r="J5" s="2563"/>
      <c r="K5" s="2563"/>
      <c r="L5" s="2563"/>
      <c r="M5" s="2563"/>
      <c r="N5" s="2563"/>
      <c r="O5" s="2563"/>
      <c r="P5" s="2563"/>
      <c r="Q5" s="2563"/>
    </row>
    <row r="6" spans="1:17" ht="15" x14ac:dyDescent="0.2">
      <c r="A6" s="2561" t="s">
        <v>815</v>
      </c>
      <c r="B6" s="2562"/>
      <c r="C6" s="2561" t="s">
        <v>2815</v>
      </c>
      <c r="D6" s="2563"/>
      <c r="E6" s="2563"/>
      <c r="F6" s="2563"/>
      <c r="G6" s="2563"/>
      <c r="H6" s="2563"/>
      <c r="I6" s="2563"/>
      <c r="J6" s="2563"/>
      <c r="K6" s="2563"/>
      <c r="L6" s="2563"/>
      <c r="M6" s="2563"/>
      <c r="N6" s="2563"/>
      <c r="O6" s="2563"/>
      <c r="P6" s="2563"/>
      <c r="Q6" s="2563"/>
    </row>
    <row r="9" spans="1:17" ht="42" customHeight="1" x14ac:dyDescent="0.2">
      <c r="C9" s="2115" t="s">
        <v>2815</v>
      </c>
      <c r="D9" s="2115"/>
      <c r="G9" s="2244" t="s">
        <v>2816</v>
      </c>
      <c r="H9" s="2244"/>
      <c r="I9" s="2244"/>
      <c r="J9" s="2244"/>
      <c r="K9" s="2244"/>
      <c r="L9" s="2244"/>
    </row>
    <row r="10" spans="1:17" ht="12.75" x14ac:dyDescent="0.2">
      <c r="A10" s="71"/>
      <c r="C10" s="30" t="s">
        <v>739</v>
      </c>
      <c r="D10" s="30" t="s">
        <v>942</v>
      </c>
    </row>
    <row r="11" spans="1:17" ht="12.75" x14ac:dyDescent="0.2">
      <c r="A11" s="611"/>
      <c r="C11" s="33">
        <v>2010</v>
      </c>
      <c r="D11" s="1228">
        <v>1.88</v>
      </c>
    </row>
    <row r="12" spans="1:17" ht="12.75" x14ac:dyDescent="0.2">
      <c r="A12" s="685"/>
      <c r="C12" s="231">
        <v>2011</v>
      </c>
      <c r="D12" s="33">
        <v>1.81</v>
      </c>
    </row>
    <row r="13" spans="1:17" ht="12.75" x14ac:dyDescent="0.2">
      <c r="A13" s="611"/>
      <c r="C13" s="33">
        <v>2012</v>
      </c>
      <c r="D13" s="33">
        <v>1.98</v>
      </c>
    </row>
    <row r="14" spans="1:17" ht="12.75" x14ac:dyDescent="0.2">
      <c r="A14" s="611"/>
      <c r="C14" s="33">
        <v>2013</v>
      </c>
      <c r="D14" s="33">
        <v>2.0099999999999998</v>
      </c>
    </row>
    <row r="15" spans="1:17" ht="12.75" x14ac:dyDescent="0.2">
      <c r="A15" s="71"/>
      <c r="C15" s="231">
        <v>2014</v>
      </c>
      <c r="D15" s="238">
        <v>2.58</v>
      </c>
    </row>
    <row r="16" spans="1:17" ht="12.75" x14ac:dyDescent="0.2">
      <c r="A16" s="686"/>
      <c r="C16" s="33">
        <v>2015</v>
      </c>
      <c r="D16" s="33">
        <v>2.12</v>
      </c>
    </row>
    <row r="17" spans="1:7" ht="12.75" x14ac:dyDescent="0.2">
      <c r="A17" s="686"/>
      <c r="C17" s="33">
        <v>2016</v>
      </c>
      <c r="D17" s="408">
        <v>2.12</v>
      </c>
    </row>
    <row r="18" spans="1:7" ht="12.75" x14ac:dyDescent="0.2">
      <c r="A18" s="29"/>
      <c r="C18" s="988">
        <v>2017</v>
      </c>
      <c r="D18" s="988">
        <v>2.36</v>
      </c>
    </row>
    <row r="19" spans="1:7" ht="12.75" x14ac:dyDescent="0.2">
      <c r="A19" s="29"/>
      <c r="C19" s="197">
        <v>2018</v>
      </c>
      <c r="D19" s="197"/>
    </row>
    <row r="20" spans="1:7" ht="12.75" x14ac:dyDescent="0.2">
      <c r="A20" s="29"/>
      <c r="C20" s="240" t="s">
        <v>5740</v>
      </c>
      <c r="D20" s="903"/>
    </row>
    <row r="21" spans="1:7" x14ac:dyDescent="0.2">
      <c r="A21" s="29"/>
    </row>
    <row r="22" spans="1:7" x14ac:dyDescent="0.2">
      <c r="A22" s="29"/>
    </row>
    <row r="23" spans="1:7" x14ac:dyDescent="0.2">
      <c r="A23" s="29"/>
    </row>
    <row r="24" spans="1:7" x14ac:dyDescent="0.2">
      <c r="A24" s="29"/>
    </row>
    <row r="25" spans="1:7" x14ac:dyDescent="0.2">
      <c r="A25" s="29"/>
    </row>
    <row r="26" spans="1:7" x14ac:dyDescent="0.2">
      <c r="A26" s="29"/>
    </row>
    <row r="27" spans="1:7" x14ac:dyDescent="0.2">
      <c r="A27" s="29"/>
    </row>
    <row r="28" spans="1:7" x14ac:dyDescent="0.2">
      <c r="A28" s="29"/>
    </row>
    <row r="29" spans="1:7" ht="12.75" x14ac:dyDescent="0.2">
      <c r="A29" s="29"/>
      <c r="G29" s="240" t="s">
        <v>2817</v>
      </c>
    </row>
    <row r="30" spans="1:7" x14ac:dyDescent="0.2">
      <c r="A30" s="29"/>
    </row>
    <row r="31" spans="1:7" x14ac:dyDescent="0.2">
      <c r="A31" s="29"/>
    </row>
    <row r="32" spans="1:7" x14ac:dyDescent="0.2">
      <c r="A32" s="29"/>
    </row>
    <row r="33" spans="1:1" x14ac:dyDescent="0.2">
      <c r="A33" s="29"/>
    </row>
    <row r="34" spans="1:1" x14ac:dyDescent="0.2">
      <c r="A34" s="29"/>
    </row>
    <row r="35" spans="1:1" x14ac:dyDescent="0.2">
      <c r="A35" s="29"/>
    </row>
    <row r="36" spans="1:1" x14ac:dyDescent="0.2">
      <c r="A36" s="29"/>
    </row>
    <row r="37" spans="1:1" x14ac:dyDescent="0.2">
      <c r="A37" s="29"/>
    </row>
  </sheetData>
  <mergeCells count="11">
    <mergeCell ref="A6:B6"/>
    <mergeCell ref="C6:Q6"/>
    <mergeCell ref="C9:D9"/>
    <mergeCell ref="G9:L9"/>
    <mergeCell ref="C1:D1"/>
    <mergeCell ref="A3:B3"/>
    <mergeCell ref="C3:Q3"/>
    <mergeCell ref="A4:B4"/>
    <mergeCell ref="C4:Q4"/>
    <mergeCell ref="A5:B5"/>
    <mergeCell ref="C5:Q5"/>
  </mergeCells>
  <hyperlinks>
    <hyperlink ref="A1" location="'ODS 9.'!A1" display="REGRESAR"/>
    <hyperlink ref="C1:D1" location="'Metadato 9.b.1'!A1" display="VER METADATO"/>
  </hyperlinks>
  <pageMargins left="0.7" right="0.7" top="0.75" bottom="0.75" header="0.3" footer="0.3"/>
  <pageSetup orientation="portrait" r:id="rId1"/>
  <drawing r:id="rId2"/>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9">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1:6" ht="15" x14ac:dyDescent="0.25">
      <c r="B1" s="166" t="s">
        <v>730</v>
      </c>
    </row>
    <row r="2" spans="1:6" ht="12" thickBot="1" x14ac:dyDescent="0.3"/>
    <row r="3" spans="1:6" ht="23.25" customHeight="1" thickBot="1" x14ac:dyDescent="0.3">
      <c r="B3" s="2081" t="s">
        <v>766</v>
      </c>
      <c r="C3" s="2081"/>
      <c r="D3" s="2081"/>
      <c r="F3" s="264" t="s">
        <v>880</v>
      </c>
    </row>
    <row r="4" spans="1:6" ht="30" x14ac:dyDescent="0.25">
      <c r="A4" s="48"/>
      <c r="B4" s="2082" t="s">
        <v>856</v>
      </c>
      <c r="C4" s="2082"/>
      <c r="D4" s="910" t="s">
        <v>45</v>
      </c>
    </row>
    <row r="5" spans="1:6" ht="45" x14ac:dyDescent="0.25">
      <c r="B5" s="2082" t="s">
        <v>769</v>
      </c>
      <c r="C5" s="2082"/>
      <c r="D5" s="910" t="s">
        <v>264</v>
      </c>
    </row>
    <row r="6" spans="1:6" ht="15" x14ac:dyDescent="0.25">
      <c r="B6" s="2082" t="s">
        <v>770</v>
      </c>
      <c r="C6" s="2082"/>
      <c r="D6" s="911" t="s">
        <v>403</v>
      </c>
    </row>
    <row r="7" spans="1:6" ht="30" x14ac:dyDescent="0.25">
      <c r="B7" s="2083" t="s">
        <v>771</v>
      </c>
      <c r="C7" s="2083"/>
      <c r="D7" s="912" t="s">
        <v>404</v>
      </c>
    </row>
    <row r="8" spans="1:6" ht="15" x14ac:dyDescent="0.25">
      <c r="B8" s="2083" t="s">
        <v>4617</v>
      </c>
      <c r="C8" s="2083"/>
      <c r="D8" s="1285" t="s">
        <v>4739</v>
      </c>
    </row>
    <row r="9" spans="1:6" ht="15" x14ac:dyDescent="0.25">
      <c r="B9" s="913"/>
      <c r="C9" s="913"/>
      <c r="D9" s="913"/>
    </row>
    <row r="10" spans="1:6" ht="23.25" customHeight="1" x14ac:dyDescent="0.25">
      <c r="B10" s="2081" t="s">
        <v>772</v>
      </c>
      <c r="C10" s="2081"/>
      <c r="D10" s="2081"/>
    </row>
    <row r="11" spans="1:6" ht="15" x14ac:dyDescent="0.25">
      <c r="B11" s="2093" t="s">
        <v>773</v>
      </c>
      <c r="C11" s="2094"/>
      <c r="D11" s="910" t="s">
        <v>1421</v>
      </c>
    </row>
    <row r="12" spans="1:6" ht="15" customHeight="1" x14ac:dyDescent="0.25">
      <c r="B12" s="2095" t="s">
        <v>775</v>
      </c>
      <c r="C12" s="2095"/>
      <c r="D12" s="914" t="s">
        <v>2815</v>
      </c>
    </row>
    <row r="13" spans="1:6" ht="15" x14ac:dyDescent="0.25">
      <c r="B13" s="2082" t="s">
        <v>776</v>
      </c>
      <c r="C13" s="2082"/>
      <c r="D13" s="672" t="s">
        <v>2708</v>
      </c>
    </row>
    <row r="14" spans="1:6" ht="15" x14ac:dyDescent="0.25">
      <c r="B14" s="2082" t="s">
        <v>777</v>
      </c>
      <c r="C14" s="2096"/>
      <c r="D14" s="915" t="s">
        <v>22</v>
      </c>
    </row>
    <row r="15" spans="1:6" ht="165" x14ac:dyDescent="0.25">
      <c r="B15" s="2082" t="s">
        <v>778</v>
      </c>
      <c r="C15" s="2082"/>
      <c r="D15" s="916" t="s">
        <v>2818</v>
      </c>
    </row>
    <row r="16" spans="1:6" ht="39" customHeight="1" x14ac:dyDescent="0.25">
      <c r="B16" s="2082" t="s">
        <v>779</v>
      </c>
      <c r="C16" s="2082"/>
      <c r="D16" s="910"/>
    </row>
    <row r="17" spans="2:4" ht="15" x14ac:dyDescent="0.25">
      <c r="B17" s="2082" t="s">
        <v>780</v>
      </c>
      <c r="C17" s="2082"/>
      <c r="D17" s="917" t="s">
        <v>942</v>
      </c>
    </row>
    <row r="18" spans="2:4" ht="15" x14ac:dyDescent="0.25">
      <c r="B18" s="2083" t="s">
        <v>782</v>
      </c>
      <c r="C18" s="2083"/>
      <c r="D18" s="910"/>
    </row>
    <row r="19" spans="2:4" ht="30" x14ac:dyDescent="0.25">
      <c r="B19" s="2084" t="s">
        <v>783</v>
      </c>
      <c r="C19" s="2085"/>
      <c r="D19" s="917" t="s">
        <v>2819</v>
      </c>
    </row>
    <row r="20" spans="2:4" ht="15" x14ac:dyDescent="0.25">
      <c r="B20" s="2082" t="s">
        <v>784</v>
      </c>
      <c r="C20" s="2082"/>
      <c r="D20" s="917" t="s">
        <v>824</v>
      </c>
    </row>
    <row r="21" spans="2:4" ht="15" x14ac:dyDescent="0.25">
      <c r="B21" s="2086" t="s">
        <v>786</v>
      </c>
      <c r="C21" s="918" t="s">
        <v>787</v>
      </c>
      <c r="D21" s="910"/>
    </row>
    <row r="22" spans="2:4" ht="15" x14ac:dyDescent="0.25">
      <c r="B22" s="2087"/>
      <c r="C22" s="1390" t="s">
        <v>789</v>
      </c>
      <c r="D22" s="917" t="s">
        <v>835</v>
      </c>
    </row>
    <row r="23" spans="2:4" ht="15" x14ac:dyDescent="0.25">
      <c r="B23" s="2088" t="s">
        <v>791</v>
      </c>
      <c r="C23" s="2088"/>
      <c r="D23" s="917" t="s">
        <v>1075</v>
      </c>
    </row>
    <row r="24" spans="2:4" ht="15" x14ac:dyDescent="0.25">
      <c r="B24" s="2088" t="s">
        <v>793</v>
      </c>
      <c r="C24" s="2088"/>
      <c r="D24" s="920" t="s">
        <v>2799</v>
      </c>
    </row>
    <row r="25" spans="2:4" ht="15" x14ac:dyDescent="0.25">
      <c r="B25" s="2082" t="s">
        <v>795</v>
      </c>
      <c r="C25" s="2082"/>
      <c r="D25" s="917" t="s">
        <v>17</v>
      </c>
    </row>
    <row r="26" spans="2:4" ht="15" customHeight="1" x14ac:dyDescent="0.25">
      <c r="B26" s="2083" t="s">
        <v>797</v>
      </c>
      <c r="C26" s="2083"/>
      <c r="D26" s="920" t="s">
        <v>2800</v>
      </c>
    </row>
    <row r="27" spans="2:4" ht="15" x14ac:dyDescent="0.25">
      <c r="B27" s="2089" t="s">
        <v>799</v>
      </c>
      <c r="C27" s="2090"/>
      <c r="D27" s="910"/>
    </row>
    <row r="28" spans="2:4" ht="45" x14ac:dyDescent="0.25">
      <c r="B28" s="1391" t="s">
        <v>800</v>
      </c>
      <c r="C28" s="1392"/>
      <c r="D28" s="917" t="s">
        <v>2820</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5741</v>
      </c>
    </row>
    <row r="33" spans="2:4" ht="19.5" customHeight="1" x14ac:dyDescent="0.25">
      <c r="B33" s="2079" t="s">
        <v>805</v>
      </c>
      <c r="C33" s="2080"/>
      <c r="D33" s="920" t="s">
        <v>5742</v>
      </c>
    </row>
    <row r="34" spans="2:4" ht="15" x14ac:dyDescent="0.25">
      <c r="B34" s="2079" t="s">
        <v>807</v>
      </c>
      <c r="C34" s="2080"/>
      <c r="D34" s="920" t="s">
        <v>2799</v>
      </c>
    </row>
    <row r="35" spans="2:4" ht="15" x14ac:dyDescent="0.25">
      <c r="B35" s="2079" t="s">
        <v>809</v>
      </c>
      <c r="C35" s="2080"/>
      <c r="D35" s="920" t="s">
        <v>2803</v>
      </c>
    </row>
    <row r="36" spans="2:4" ht="15" x14ac:dyDescent="0.25">
      <c r="B36" s="2079" t="s">
        <v>811</v>
      </c>
      <c r="C36" s="2080"/>
      <c r="D36" s="924" t="s">
        <v>5743</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9.b.1'!A1" display="REGRESAR"/>
    <hyperlink ref="D8" r:id="rId1"/>
    <hyperlink ref="D36" r:id="rId2"/>
  </hyperlinks>
  <pageMargins left="0.7" right="0.7" top="0.75" bottom="0.75" header="0.3" footer="0.3"/>
  <pageSetup orientation="portrait" r:id="rId3"/>
  <drawing r:id="rId4"/>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0"/>
  <dimension ref="A1:AU60"/>
  <sheetViews>
    <sheetView showGridLines="0" workbookViewId="0">
      <selection activeCell="A12" sqref="A12"/>
    </sheetView>
  </sheetViews>
  <sheetFormatPr baseColWidth="10" defaultColWidth="11.42578125" defaultRowHeight="11.25" x14ac:dyDescent="0.2"/>
  <cols>
    <col min="1" max="1" width="15.140625" style="26" customWidth="1"/>
    <col min="2" max="2" width="15.5703125" style="26" customWidth="1"/>
    <col min="3" max="3" width="10.28515625" style="26" customWidth="1"/>
    <col min="4" max="4" width="12.5703125" style="26" customWidth="1"/>
    <col min="5" max="5" width="11.140625" style="26" customWidth="1"/>
    <col min="6" max="6" width="12.85546875" style="26" customWidth="1"/>
    <col min="7" max="7" width="10.85546875" style="26" customWidth="1"/>
    <col min="8" max="8" width="3.28515625" style="903" customWidth="1"/>
    <col min="9" max="9" width="13.140625" style="26" customWidth="1"/>
    <col min="10" max="10" width="9.7109375" style="26" customWidth="1"/>
    <col min="11" max="11" width="3.42578125" style="903" customWidth="1"/>
    <col min="12" max="12" width="15.7109375" style="26" customWidth="1"/>
    <col min="13" max="13" width="11.5703125" style="26" customWidth="1"/>
    <col min="14" max="14" width="9.85546875" style="26" customWidth="1"/>
    <col min="15" max="15" width="3.85546875" style="903" customWidth="1"/>
    <col min="16" max="16" width="10" style="26" customWidth="1"/>
    <col min="17" max="17" width="4.28515625" style="903" customWidth="1"/>
    <col min="18" max="18" width="9.5703125" style="26" customWidth="1"/>
    <col min="19" max="19" width="1.28515625" style="903" customWidth="1"/>
    <col min="20" max="20" width="2.7109375" style="84" customWidth="1"/>
    <col min="21" max="21" width="11.140625" style="26" customWidth="1"/>
    <col min="22" max="22" width="13.7109375" style="26" customWidth="1"/>
    <col min="23" max="23" width="12.140625" style="26" customWidth="1"/>
    <col min="24" max="24" width="14.140625" style="26" customWidth="1"/>
    <col min="25" max="25" width="11.140625" style="26" customWidth="1"/>
    <col min="26" max="26" width="12.5703125" style="26" customWidth="1"/>
    <col min="27" max="27" width="2" style="26" customWidth="1"/>
    <col min="28" max="28" width="13" style="26" customWidth="1"/>
    <col min="29" max="29" width="11.7109375" style="26" customWidth="1"/>
    <col min="30" max="30" width="13.140625" style="26" customWidth="1"/>
    <col min="31" max="31" width="14.28515625" style="26" customWidth="1"/>
    <col min="32" max="32" width="13.28515625" style="26" customWidth="1"/>
    <col min="33" max="33" width="9" style="26" customWidth="1"/>
    <col min="34" max="34" width="5.5703125" style="903" customWidth="1"/>
    <col min="35" max="35" width="15.7109375" style="26" customWidth="1"/>
    <col min="36" max="36" width="11.7109375" style="26" customWidth="1"/>
    <col min="37" max="37" width="14" style="26" customWidth="1"/>
    <col min="38" max="38" width="11.140625" style="26" customWidth="1"/>
    <col min="39" max="39" width="3.140625" style="26" customWidth="1"/>
    <col min="40" max="40" width="11.7109375" style="26" customWidth="1"/>
    <col min="41" max="41" width="11.42578125" style="26" customWidth="1"/>
    <col min="42" max="42" width="11" style="26" customWidth="1"/>
    <col min="43" max="43" width="2.7109375" style="84" customWidth="1"/>
    <col min="44" max="44" width="9.85546875" style="26" customWidth="1"/>
    <col min="45" max="45" width="19" style="26" customWidth="1"/>
    <col min="46" max="46" width="11.42578125" style="26" customWidth="1"/>
    <col min="47" max="16384" width="11.42578125" style="26"/>
  </cols>
  <sheetData>
    <row r="1" spans="1:47" ht="15" x14ac:dyDescent="0.25">
      <c r="A1" s="25" t="s">
        <v>730</v>
      </c>
      <c r="C1" s="2077" t="s">
        <v>830</v>
      </c>
      <c r="D1" s="2077"/>
    </row>
    <row r="3" spans="1:47" ht="12.75" customHeight="1" x14ac:dyDescent="0.2">
      <c r="A3" s="2561" t="s">
        <v>732</v>
      </c>
      <c r="B3" s="2564"/>
      <c r="C3" s="2576" t="s">
        <v>2713</v>
      </c>
      <c r="D3" s="2576"/>
      <c r="E3" s="2576"/>
      <c r="F3" s="2576"/>
      <c r="G3" s="2576"/>
      <c r="H3" s="2576"/>
      <c r="I3" s="2576"/>
      <c r="J3" s="2576"/>
      <c r="K3" s="2576"/>
      <c r="L3" s="2576"/>
      <c r="M3" s="2576"/>
      <c r="N3" s="2576"/>
      <c r="O3" s="2576"/>
      <c r="P3" s="2576"/>
      <c r="Q3" s="2576"/>
      <c r="R3" s="2576"/>
      <c r="S3" s="2576"/>
      <c r="T3" s="2576"/>
      <c r="U3" s="2576"/>
      <c r="V3" s="2576"/>
    </row>
    <row r="4" spans="1:47" ht="15" x14ac:dyDescent="0.2">
      <c r="A4" s="2561" t="s">
        <v>733</v>
      </c>
      <c r="B4" s="2562"/>
      <c r="C4" s="2576" t="s">
        <v>2821</v>
      </c>
      <c r="D4" s="2577"/>
      <c r="E4" s="2577"/>
      <c r="F4" s="2577"/>
      <c r="G4" s="2577"/>
      <c r="H4" s="2577"/>
      <c r="I4" s="2577"/>
      <c r="J4" s="2577"/>
      <c r="K4" s="2577"/>
      <c r="L4" s="2577"/>
      <c r="M4" s="2577"/>
      <c r="N4" s="2577"/>
      <c r="O4" s="2577"/>
      <c r="P4" s="2577"/>
      <c r="Q4" s="2577"/>
      <c r="R4" s="2577"/>
      <c r="S4" s="2577"/>
      <c r="T4" s="2577"/>
      <c r="U4" s="2577"/>
      <c r="V4" s="2577"/>
    </row>
    <row r="5" spans="1:47" ht="15" x14ac:dyDescent="0.2">
      <c r="A5" s="2561" t="s">
        <v>735</v>
      </c>
      <c r="B5" s="2562"/>
      <c r="C5" s="2576" t="s">
        <v>2822</v>
      </c>
      <c r="D5" s="2577"/>
      <c r="E5" s="2577"/>
      <c r="F5" s="2577"/>
      <c r="G5" s="2577"/>
      <c r="H5" s="2577"/>
      <c r="I5" s="2577"/>
      <c r="J5" s="2577"/>
      <c r="K5" s="2577"/>
      <c r="L5" s="2577"/>
      <c r="M5" s="2577"/>
      <c r="N5" s="2577"/>
      <c r="O5" s="2577"/>
      <c r="P5" s="2577"/>
      <c r="Q5" s="2577"/>
      <c r="R5" s="2577"/>
      <c r="S5" s="2577"/>
      <c r="T5" s="2577"/>
      <c r="U5" s="2577"/>
      <c r="V5" s="2577"/>
    </row>
    <row r="6" spans="1:47" ht="15" x14ac:dyDescent="0.2">
      <c r="A6" s="2561" t="s">
        <v>815</v>
      </c>
      <c r="B6" s="2562"/>
      <c r="C6" s="2576" t="s">
        <v>4025</v>
      </c>
      <c r="D6" s="2577"/>
      <c r="E6" s="2577"/>
      <c r="F6" s="2577"/>
      <c r="G6" s="2577"/>
      <c r="H6" s="2577"/>
      <c r="I6" s="2577"/>
      <c r="J6" s="2577"/>
      <c r="K6" s="2577"/>
      <c r="L6" s="2577"/>
      <c r="M6" s="2577"/>
      <c r="N6" s="2577"/>
      <c r="O6" s="2577"/>
      <c r="P6" s="2577"/>
      <c r="Q6" s="2577"/>
      <c r="R6" s="2577"/>
      <c r="S6" s="2577"/>
      <c r="T6" s="2577"/>
      <c r="U6" s="2577"/>
      <c r="V6" s="2577"/>
    </row>
    <row r="8" spans="1:47" ht="12.75" x14ac:dyDescent="0.2">
      <c r="C8" s="2274" t="s">
        <v>4025</v>
      </c>
      <c r="D8" s="2274"/>
      <c r="E8" s="2274"/>
      <c r="F8" s="2274"/>
      <c r="G8" s="2274"/>
      <c r="H8" s="2274"/>
      <c r="I8" s="2274"/>
      <c r="J8" s="2274"/>
      <c r="K8" s="2274"/>
      <c r="L8" s="2274"/>
      <c r="M8" s="2274"/>
      <c r="N8" s="2274"/>
      <c r="O8" s="2274"/>
      <c r="P8" s="2274"/>
      <c r="Q8" s="2274"/>
      <c r="R8" s="2274"/>
      <c r="S8" s="2274"/>
      <c r="T8" s="2274"/>
      <c r="U8" s="2274"/>
      <c r="V8" s="2274"/>
      <c r="W8" s="2274"/>
      <c r="X8" s="2274"/>
      <c r="Y8" s="2274"/>
      <c r="Z8" s="2274"/>
      <c r="AA8" s="2274"/>
      <c r="AB8" s="2274"/>
      <c r="AC8" s="2274"/>
      <c r="AD8" s="2274"/>
      <c r="AE8" s="2274"/>
      <c r="AF8" s="2274"/>
      <c r="AG8" s="2274"/>
      <c r="AH8" s="2274"/>
      <c r="AI8" s="2274"/>
      <c r="AJ8" s="2274"/>
      <c r="AK8" s="2274"/>
      <c r="AL8" s="2274"/>
      <c r="AM8" s="2274"/>
      <c r="AN8" s="2274"/>
      <c r="AO8" s="2274"/>
      <c r="AP8" s="2274"/>
      <c r="AQ8" s="2274"/>
      <c r="AR8" s="2274"/>
      <c r="AS8" s="2274"/>
      <c r="AT8" s="2274"/>
      <c r="AU8" s="2274"/>
    </row>
    <row r="9" spans="1:47" s="52" customFormat="1" ht="15" customHeight="1" x14ac:dyDescent="0.25">
      <c r="B9" s="238"/>
      <c r="C9" s="2126" t="s">
        <v>739</v>
      </c>
      <c r="D9" s="2126" t="s">
        <v>2823</v>
      </c>
      <c r="E9" s="2126"/>
      <c r="F9" s="2126"/>
      <c r="G9" s="2126"/>
      <c r="H9" s="2126"/>
      <c r="I9" s="2126"/>
      <c r="J9" s="2579" t="s">
        <v>2824</v>
      </c>
      <c r="K9" s="2579"/>
      <c r="L9" s="2579"/>
      <c r="M9" s="2579"/>
      <c r="N9" s="2579"/>
      <c r="O9" s="2579"/>
      <c r="P9" s="2579"/>
      <c r="Q9" s="2579"/>
      <c r="R9" s="2579"/>
      <c r="S9" s="2579"/>
      <c r="T9" s="2579"/>
      <c r="U9" s="2579"/>
      <c r="V9" s="2579"/>
      <c r="W9" s="2579"/>
      <c r="X9" s="2579"/>
      <c r="Y9" s="2579"/>
      <c r="Z9" s="2579"/>
      <c r="AA9" s="2579"/>
      <c r="AB9" s="2579"/>
      <c r="AC9" s="2579"/>
      <c r="AD9" s="2579"/>
      <c r="AE9" s="2579"/>
      <c r="AF9" s="2579"/>
      <c r="AG9" s="2579"/>
      <c r="AH9" s="2579"/>
      <c r="AI9" s="2579"/>
      <c r="AJ9" s="2579"/>
      <c r="AK9" s="2579"/>
      <c r="AL9" s="2579"/>
      <c r="AM9" s="2579"/>
      <c r="AN9" s="2579"/>
      <c r="AO9" s="2579"/>
      <c r="AP9" s="2579"/>
      <c r="AQ9" s="2579"/>
      <c r="AR9" s="2579"/>
      <c r="AS9" s="2579"/>
      <c r="AT9" s="2579"/>
      <c r="AU9" s="2579"/>
    </row>
    <row r="10" spans="1:47" s="52" customFormat="1" ht="15" customHeight="1" x14ac:dyDescent="0.25">
      <c r="B10" s="238"/>
      <c r="C10" s="2578"/>
      <c r="D10" s="2127"/>
      <c r="E10" s="2127"/>
      <c r="F10" s="2127"/>
      <c r="G10" s="2127"/>
      <c r="H10" s="2127"/>
      <c r="I10" s="2127"/>
      <c r="J10" s="2575" t="s">
        <v>2825</v>
      </c>
      <c r="K10" s="2575"/>
      <c r="L10" s="2575"/>
      <c r="M10" s="2575"/>
      <c r="N10" s="2575"/>
      <c r="O10" s="2575"/>
      <c r="P10" s="2575"/>
      <c r="Q10" s="2575"/>
      <c r="R10" s="2575"/>
      <c r="S10" s="1148"/>
      <c r="T10" s="934"/>
      <c r="U10" s="2575" t="s">
        <v>2826</v>
      </c>
      <c r="V10" s="2575"/>
      <c r="W10" s="2575"/>
      <c r="X10" s="2575"/>
      <c r="Y10" s="2575"/>
      <c r="Z10" s="2575"/>
      <c r="AA10" s="934"/>
      <c r="AB10" s="2575" t="s">
        <v>2827</v>
      </c>
      <c r="AC10" s="2575"/>
      <c r="AD10" s="2575"/>
      <c r="AE10" s="2575"/>
      <c r="AF10" s="2575"/>
      <c r="AG10" s="2575"/>
      <c r="AH10" s="2575"/>
      <c r="AI10" s="2575"/>
      <c r="AJ10" s="2575"/>
      <c r="AK10" s="2575"/>
      <c r="AL10" s="2575"/>
      <c r="AM10" s="934"/>
      <c r="AN10" s="2575" t="s">
        <v>2828</v>
      </c>
      <c r="AO10" s="2575"/>
      <c r="AP10" s="2575"/>
      <c r="AQ10" s="934"/>
      <c r="AR10" s="2575" t="s">
        <v>2829</v>
      </c>
      <c r="AS10" s="2575"/>
      <c r="AT10" s="2575"/>
      <c r="AU10" s="2575"/>
    </row>
    <row r="11" spans="1:47" s="52" customFormat="1" ht="25.5" x14ac:dyDescent="0.25">
      <c r="B11" s="238"/>
      <c r="C11" s="2578"/>
      <c r="D11" s="932"/>
      <c r="E11" s="932"/>
      <c r="F11" s="932"/>
      <c r="G11" s="932"/>
      <c r="H11" s="1146"/>
      <c r="I11" s="932"/>
      <c r="J11" s="932"/>
      <c r="K11" s="1146"/>
      <c r="L11" s="932"/>
      <c r="M11" s="932"/>
      <c r="N11" s="932"/>
      <c r="O11" s="1146"/>
      <c r="P11" s="932"/>
      <c r="Q11" s="1146"/>
      <c r="R11" s="932"/>
      <c r="S11" s="1148"/>
      <c r="T11" s="934"/>
      <c r="U11" s="932"/>
      <c r="V11" s="932"/>
      <c r="W11" s="932"/>
      <c r="X11" s="932"/>
      <c r="Y11" s="932"/>
      <c r="Z11" s="932"/>
      <c r="AA11" s="934"/>
      <c r="AB11" s="932"/>
      <c r="AC11" s="932"/>
      <c r="AD11" s="932"/>
      <c r="AE11" s="932"/>
      <c r="AF11" s="932"/>
      <c r="AG11" s="932" t="s">
        <v>2830</v>
      </c>
      <c r="AH11" s="1146"/>
      <c r="AI11" s="932"/>
      <c r="AJ11" s="932" t="s">
        <v>2831</v>
      </c>
      <c r="AK11" s="932"/>
      <c r="AL11" s="932"/>
      <c r="AM11" s="934"/>
      <c r="AN11" s="932"/>
      <c r="AO11" s="932"/>
      <c r="AP11" s="932"/>
      <c r="AQ11" s="934"/>
      <c r="AR11" s="932"/>
      <c r="AS11" s="932"/>
      <c r="AT11" s="932"/>
      <c r="AU11" s="932"/>
    </row>
    <row r="12" spans="1:47" s="52" customFormat="1" ht="102" x14ac:dyDescent="0.25">
      <c r="B12" s="238"/>
      <c r="C12" s="2127"/>
      <c r="D12" s="932" t="s">
        <v>2832</v>
      </c>
      <c r="E12" s="932" t="s">
        <v>2833</v>
      </c>
      <c r="F12" s="932" t="s">
        <v>2834</v>
      </c>
      <c r="G12" s="2575" t="s">
        <v>2835</v>
      </c>
      <c r="H12" s="2575"/>
      <c r="I12" s="932" t="s">
        <v>2836</v>
      </c>
      <c r="J12" s="2575" t="s">
        <v>2837</v>
      </c>
      <c r="K12" s="2575"/>
      <c r="L12" s="932" t="s">
        <v>2838</v>
      </c>
      <c r="M12" s="932" t="s">
        <v>2839</v>
      </c>
      <c r="N12" s="2575" t="s">
        <v>2840</v>
      </c>
      <c r="O12" s="2575"/>
      <c r="P12" s="2575" t="s">
        <v>2841</v>
      </c>
      <c r="Q12" s="2575"/>
      <c r="R12" s="2127" t="s">
        <v>2842</v>
      </c>
      <c r="S12" s="2127"/>
      <c r="T12" s="932"/>
      <c r="U12" s="932" t="s">
        <v>2837</v>
      </c>
      <c r="V12" s="932" t="s">
        <v>2843</v>
      </c>
      <c r="W12" s="932" t="s">
        <v>2844</v>
      </c>
      <c r="X12" s="932" t="s">
        <v>2838</v>
      </c>
      <c r="Y12" s="932" t="s">
        <v>2845</v>
      </c>
      <c r="Z12" s="932" t="s">
        <v>2846</v>
      </c>
      <c r="AA12" s="932"/>
      <c r="AB12" s="932" t="s">
        <v>2847</v>
      </c>
      <c r="AC12" s="932" t="s">
        <v>2848</v>
      </c>
      <c r="AD12" s="932" t="s">
        <v>2849</v>
      </c>
      <c r="AE12" s="932" t="s">
        <v>2850</v>
      </c>
      <c r="AF12" s="932" t="s">
        <v>2851</v>
      </c>
      <c r="AG12" s="2575" t="s">
        <v>2852</v>
      </c>
      <c r="AH12" s="2575"/>
      <c r="AI12" s="932" t="s">
        <v>2853</v>
      </c>
      <c r="AJ12" s="932" t="s">
        <v>2854</v>
      </c>
      <c r="AK12" s="932" t="s">
        <v>2855</v>
      </c>
      <c r="AL12" s="932" t="s">
        <v>2856</v>
      </c>
      <c r="AM12" s="932"/>
      <c r="AN12" s="932" t="s">
        <v>2837</v>
      </c>
      <c r="AO12" s="932" t="s">
        <v>2857</v>
      </c>
      <c r="AP12" s="932" t="s">
        <v>2858</v>
      </c>
      <c r="AQ12" s="932"/>
      <c r="AR12" s="932" t="s">
        <v>848</v>
      </c>
      <c r="AS12" s="932" t="s">
        <v>2859</v>
      </c>
      <c r="AT12" s="932" t="s">
        <v>4023</v>
      </c>
      <c r="AU12" s="932" t="s">
        <v>2860</v>
      </c>
    </row>
    <row r="13" spans="1:47" s="52" customFormat="1" ht="15" x14ac:dyDescent="0.25">
      <c r="B13" s="238"/>
      <c r="C13" s="528">
        <v>2011</v>
      </c>
      <c r="D13" s="1229">
        <v>437672</v>
      </c>
      <c r="E13" s="1230">
        <v>2.31</v>
      </c>
      <c r="F13" s="1230">
        <v>1.91</v>
      </c>
      <c r="G13" s="1232">
        <v>9618</v>
      </c>
      <c r="H13" s="687"/>
      <c r="I13" s="1230">
        <v>0.45</v>
      </c>
      <c r="J13" s="687">
        <v>1031719</v>
      </c>
      <c r="K13" s="687"/>
      <c r="L13" s="1234">
        <v>22</v>
      </c>
      <c r="M13" s="1236">
        <v>80</v>
      </c>
      <c r="N13" s="687">
        <v>1027847</v>
      </c>
      <c r="O13" s="687"/>
      <c r="P13" s="687">
        <v>3872</v>
      </c>
      <c r="Q13" s="687"/>
      <c r="R13" s="687">
        <v>18960</v>
      </c>
      <c r="S13" s="687"/>
      <c r="T13" s="687"/>
      <c r="U13" s="1229">
        <v>4135185</v>
      </c>
      <c r="V13" s="1229">
        <v>2872496</v>
      </c>
      <c r="W13" s="1229">
        <v>1262689</v>
      </c>
      <c r="X13" s="1234">
        <v>90</v>
      </c>
      <c r="Y13" s="1236">
        <v>69</v>
      </c>
      <c r="Z13" s="1236">
        <v>31</v>
      </c>
      <c r="AA13" s="1237"/>
      <c r="AB13" s="1229">
        <v>2008763</v>
      </c>
      <c r="AC13" s="1229">
        <v>414384</v>
      </c>
      <c r="AD13" s="1229">
        <v>5398</v>
      </c>
      <c r="AE13" s="1229">
        <v>419782</v>
      </c>
      <c r="AF13" s="1229">
        <v>1588981</v>
      </c>
      <c r="AG13" s="688">
        <v>9</v>
      </c>
      <c r="AH13" s="688"/>
      <c r="AI13" s="1236">
        <v>32</v>
      </c>
      <c r="AJ13" s="1234">
        <v>35</v>
      </c>
      <c r="AK13" s="1236">
        <v>38</v>
      </c>
      <c r="AL13" s="1229">
        <v>10273</v>
      </c>
      <c r="AM13" s="1229"/>
      <c r="AN13" s="1229">
        <v>498137</v>
      </c>
      <c r="AO13" s="1234">
        <v>11</v>
      </c>
      <c r="AP13" s="1236">
        <v>38</v>
      </c>
      <c r="AQ13" s="689"/>
      <c r="AR13" s="1229">
        <v>4592149</v>
      </c>
      <c r="AS13" s="1229">
        <v>18952079</v>
      </c>
      <c r="AT13" s="1229">
        <v>20852225</v>
      </c>
      <c r="AU13" s="1229">
        <v>1297522</v>
      </c>
    </row>
    <row r="14" spans="1:47" s="52" customFormat="1" ht="15" x14ac:dyDescent="0.25">
      <c r="B14" s="238"/>
      <c r="C14" s="528">
        <v>2012</v>
      </c>
      <c r="D14" s="1229">
        <v>501648</v>
      </c>
      <c r="E14" s="1230">
        <v>2.42</v>
      </c>
      <c r="F14" s="1230">
        <v>2.19</v>
      </c>
      <c r="G14" s="1232">
        <v>9900</v>
      </c>
      <c r="H14" s="687"/>
      <c r="I14" s="1230">
        <v>0.45</v>
      </c>
      <c r="J14" s="687">
        <v>995089</v>
      </c>
      <c r="K14" s="687"/>
      <c r="L14" s="1234">
        <v>21</v>
      </c>
      <c r="M14" s="1236">
        <v>75</v>
      </c>
      <c r="N14" s="687">
        <v>976824</v>
      </c>
      <c r="O14" s="687"/>
      <c r="P14" s="687">
        <v>18265</v>
      </c>
      <c r="Q14" s="687"/>
      <c r="R14" s="687">
        <v>16348</v>
      </c>
      <c r="S14" s="687"/>
      <c r="T14" s="687"/>
      <c r="U14" s="1229">
        <v>5348881</v>
      </c>
      <c r="V14" s="1229">
        <v>4211766</v>
      </c>
      <c r="W14" s="1229">
        <v>1137115</v>
      </c>
      <c r="X14" s="1234">
        <v>115</v>
      </c>
      <c r="Y14" s="1236">
        <v>79</v>
      </c>
      <c r="Z14" s="1236">
        <v>21</v>
      </c>
      <c r="AA14" s="1237"/>
      <c r="AB14" s="1229">
        <v>3118155</v>
      </c>
      <c r="AC14" s="1229">
        <v>439043</v>
      </c>
      <c r="AD14" s="1229">
        <v>8904</v>
      </c>
      <c r="AE14" s="1229">
        <v>447947</v>
      </c>
      <c r="AF14" s="1229">
        <v>2670208</v>
      </c>
      <c r="AG14" s="688">
        <v>10</v>
      </c>
      <c r="AH14" s="688"/>
      <c r="AI14" s="1236">
        <v>34</v>
      </c>
      <c r="AJ14" s="1234">
        <v>57</v>
      </c>
      <c r="AK14" s="1236">
        <v>50</v>
      </c>
      <c r="AL14" s="1229">
        <v>11993</v>
      </c>
      <c r="AM14" s="1229"/>
      <c r="AN14" s="1229">
        <v>540693</v>
      </c>
      <c r="AO14" s="1234">
        <v>12</v>
      </c>
      <c r="AP14" s="1236">
        <v>41</v>
      </c>
      <c r="AQ14" s="689"/>
      <c r="AR14" s="1229">
        <v>4652459</v>
      </c>
      <c r="AS14" s="1229">
        <v>20750192</v>
      </c>
      <c r="AT14" s="1229">
        <v>22781773</v>
      </c>
      <c r="AU14" s="1229">
        <v>1326805</v>
      </c>
    </row>
    <row r="15" spans="1:47" ht="12.75" x14ac:dyDescent="0.2">
      <c r="C15" s="528">
        <v>2013</v>
      </c>
      <c r="D15" s="1229">
        <v>576742</v>
      </c>
      <c r="E15" s="1230">
        <v>2.34</v>
      </c>
      <c r="F15" s="1230">
        <v>0.91</v>
      </c>
      <c r="G15" s="1232">
        <v>10442</v>
      </c>
      <c r="H15" s="687"/>
      <c r="I15" s="1230">
        <v>0.47</v>
      </c>
      <c r="J15" s="687">
        <v>968459</v>
      </c>
      <c r="K15" s="687"/>
      <c r="L15" s="1234">
        <v>21</v>
      </c>
      <c r="M15" s="1236">
        <v>72</v>
      </c>
      <c r="N15" s="687">
        <v>936035</v>
      </c>
      <c r="O15" s="687"/>
      <c r="P15" s="687">
        <v>32424</v>
      </c>
      <c r="Q15" s="687"/>
      <c r="R15" s="687">
        <v>13145</v>
      </c>
      <c r="S15" s="687"/>
      <c r="T15" s="687"/>
      <c r="U15" s="1229">
        <v>7059471</v>
      </c>
      <c r="V15" s="1229">
        <v>5831878</v>
      </c>
      <c r="W15" s="1229">
        <v>1227593</v>
      </c>
      <c r="X15" s="1234">
        <v>150</v>
      </c>
      <c r="Y15" s="1236">
        <v>83</v>
      </c>
      <c r="Z15" s="1236">
        <v>17</v>
      </c>
      <c r="AA15" s="1237"/>
      <c r="AB15" s="1229">
        <v>4028302</v>
      </c>
      <c r="AC15" s="1229">
        <v>474433</v>
      </c>
      <c r="AD15" s="1229">
        <v>10450</v>
      </c>
      <c r="AE15" s="1229">
        <v>484883</v>
      </c>
      <c r="AF15" s="1229">
        <v>3543419</v>
      </c>
      <c r="AG15" s="688">
        <v>10</v>
      </c>
      <c r="AH15" s="688"/>
      <c r="AI15" s="1236">
        <v>36</v>
      </c>
      <c r="AJ15" s="1234">
        <v>75</v>
      </c>
      <c r="AK15" s="1236">
        <v>50</v>
      </c>
      <c r="AL15" s="1229">
        <v>16375</v>
      </c>
      <c r="AM15" s="1229"/>
      <c r="AN15" s="1229">
        <v>641042</v>
      </c>
      <c r="AO15" s="1234">
        <v>14</v>
      </c>
      <c r="AP15" s="1236">
        <v>48</v>
      </c>
      <c r="AQ15" s="689"/>
      <c r="AR15" s="1229">
        <v>4713168</v>
      </c>
      <c r="AS15" s="1229">
        <v>22451324</v>
      </c>
      <c r="AT15" s="1229">
        <v>24606875</v>
      </c>
      <c r="AU15" s="1229">
        <v>1348036</v>
      </c>
    </row>
    <row r="16" spans="1:47" ht="12.75" x14ac:dyDescent="0.2">
      <c r="C16" s="528">
        <v>2014</v>
      </c>
      <c r="D16" s="1229">
        <v>718491</v>
      </c>
      <c r="E16" s="1230">
        <v>2.69</v>
      </c>
      <c r="F16" s="1230">
        <v>0.93</v>
      </c>
      <c r="G16" s="1232">
        <v>11017</v>
      </c>
      <c r="H16" s="687"/>
      <c r="I16" s="1230">
        <v>0.48</v>
      </c>
      <c r="J16" s="687">
        <v>881217</v>
      </c>
      <c r="K16" s="687"/>
      <c r="L16" s="1234">
        <v>18</v>
      </c>
      <c r="M16" s="1236">
        <v>63</v>
      </c>
      <c r="N16" s="687">
        <v>839968</v>
      </c>
      <c r="O16" s="687"/>
      <c r="P16" s="687">
        <v>41249</v>
      </c>
      <c r="Q16" s="687"/>
      <c r="R16" s="687">
        <v>8188</v>
      </c>
      <c r="S16" s="687"/>
      <c r="T16" s="687"/>
      <c r="U16" s="1229">
        <v>7020412</v>
      </c>
      <c r="V16" s="1229">
        <v>5598911</v>
      </c>
      <c r="W16" s="1229">
        <v>1421501</v>
      </c>
      <c r="X16" s="1234">
        <v>147</v>
      </c>
      <c r="Y16" s="1236">
        <v>80</v>
      </c>
      <c r="Z16" s="1236">
        <v>20</v>
      </c>
      <c r="AA16" s="1237"/>
      <c r="AB16" s="1229">
        <v>4806217</v>
      </c>
      <c r="AC16" s="1229">
        <v>503347</v>
      </c>
      <c r="AD16" s="1229">
        <v>12493</v>
      </c>
      <c r="AE16" s="1229">
        <v>515840</v>
      </c>
      <c r="AF16" s="1229">
        <v>3796619</v>
      </c>
      <c r="AG16" s="688">
        <v>11</v>
      </c>
      <c r="AH16" s="688"/>
      <c r="AI16" s="1236">
        <v>37</v>
      </c>
      <c r="AJ16" s="1234">
        <v>80</v>
      </c>
      <c r="AK16" s="1236">
        <v>54</v>
      </c>
      <c r="AL16" s="1229">
        <v>16286</v>
      </c>
      <c r="AM16" s="1229"/>
      <c r="AN16" s="1229">
        <v>732546</v>
      </c>
      <c r="AO16" s="1234">
        <v>15</v>
      </c>
      <c r="AP16" s="1236">
        <v>52</v>
      </c>
      <c r="AQ16" s="689"/>
      <c r="AR16" s="1229">
        <v>4773130</v>
      </c>
      <c r="AS16" s="1229">
        <v>24358069</v>
      </c>
      <c r="AT16" s="1229">
        <v>26675006</v>
      </c>
      <c r="AU16" s="1229">
        <v>1399271</v>
      </c>
    </row>
    <row r="17" spans="3:47" ht="12.75" x14ac:dyDescent="0.2">
      <c r="C17" s="528">
        <v>2015</v>
      </c>
      <c r="D17" s="1229">
        <v>752164</v>
      </c>
      <c r="E17" s="1230">
        <v>2.68</v>
      </c>
      <c r="F17" s="1230">
        <v>0.9</v>
      </c>
      <c r="G17" s="1232">
        <v>11426</v>
      </c>
      <c r="H17" s="687"/>
      <c r="I17" s="1230">
        <v>0.5</v>
      </c>
      <c r="J17" s="687">
        <v>859857</v>
      </c>
      <c r="K17" s="687"/>
      <c r="L17" s="1234">
        <v>18</v>
      </c>
      <c r="M17" s="1236">
        <v>60</v>
      </c>
      <c r="N17" s="687">
        <v>804468</v>
      </c>
      <c r="O17" s="687"/>
      <c r="P17" s="687">
        <v>55389</v>
      </c>
      <c r="Q17" s="687"/>
      <c r="R17" s="687">
        <v>5726</v>
      </c>
      <c r="S17" s="687"/>
      <c r="T17" s="687"/>
      <c r="U17" s="1229">
        <v>7535599</v>
      </c>
      <c r="V17" s="1229">
        <v>5951337</v>
      </c>
      <c r="W17" s="1229">
        <v>1584262</v>
      </c>
      <c r="X17" s="1234">
        <v>156</v>
      </c>
      <c r="Y17" s="1236">
        <v>79</v>
      </c>
      <c r="Z17" s="1236">
        <v>21</v>
      </c>
      <c r="AA17" s="1237"/>
      <c r="AB17" s="1229">
        <v>4713075</v>
      </c>
      <c r="AC17" s="1229">
        <v>545813</v>
      </c>
      <c r="AD17" s="1229">
        <v>12843</v>
      </c>
      <c r="AE17" s="1229">
        <v>558656</v>
      </c>
      <c r="AF17" s="1229">
        <v>4154419</v>
      </c>
      <c r="AG17" s="688">
        <v>12</v>
      </c>
      <c r="AH17" s="688"/>
      <c r="AI17" s="1236">
        <v>39</v>
      </c>
      <c r="AJ17" s="1234">
        <v>86</v>
      </c>
      <c r="AK17" s="1236">
        <v>55</v>
      </c>
      <c r="AL17" s="1229">
        <v>14093</v>
      </c>
      <c r="AM17" s="1229"/>
      <c r="AN17" s="1229">
        <v>797230</v>
      </c>
      <c r="AO17" s="1234">
        <v>16</v>
      </c>
      <c r="AP17" s="1236">
        <v>56</v>
      </c>
      <c r="AQ17" s="689"/>
      <c r="AR17" s="1229">
        <v>4832234</v>
      </c>
      <c r="AS17" s="1229">
        <v>25629763</v>
      </c>
      <c r="AT17" s="1229">
        <v>28098969</v>
      </c>
      <c r="AU17" s="1229">
        <v>1436120</v>
      </c>
    </row>
    <row r="18" spans="3:47" ht="12.75" x14ac:dyDescent="0.2">
      <c r="C18" s="528">
        <v>2016</v>
      </c>
      <c r="D18" s="1229">
        <v>774858</v>
      </c>
      <c r="E18" s="1230">
        <v>2.58</v>
      </c>
      <c r="F18" s="1230">
        <v>0.67</v>
      </c>
      <c r="G18" s="1232">
        <v>11870</v>
      </c>
      <c r="H18" s="687"/>
      <c r="I18" s="1230">
        <v>0.54</v>
      </c>
      <c r="J18" s="687">
        <v>838346</v>
      </c>
      <c r="K18" s="687"/>
      <c r="L18" s="1234">
        <v>17</v>
      </c>
      <c r="M18" s="1236">
        <v>57</v>
      </c>
      <c r="N18" s="687">
        <v>779972</v>
      </c>
      <c r="O18" s="687"/>
      <c r="P18" s="687">
        <v>58374</v>
      </c>
      <c r="Q18" s="687"/>
      <c r="R18" s="687">
        <v>4731</v>
      </c>
      <c r="S18" s="687"/>
      <c r="T18" s="687"/>
      <c r="U18" s="1229">
        <v>8330664</v>
      </c>
      <c r="V18" s="1229">
        <v>6468693</v>
      </c>
      <c r="W18" s="1229">
        <v>1861971</v>
      </c>
      <c r="X18" s="1234">
        <v>170</v>
      </c>
      <c r="Y18" s="1236">
        <v>78</v>
      </c>
      <c r="Z18" s="1236">
        <v>22</v>
      </c>
      <c r="AA18" s="1237"/>
      <c r="AB18" s="1229">
        <v>4972171</v>
      </c>
      <c r="AC18" s="1229">
        <v>625466</v>
      </c>
      <c r="AD18" s="1229">
        <v>10621</v>
      </c>
      <c r="AE18" s="1229">
        <v>636087</v>
      </c>
      <c r="AF18" s="1229">
        <v>4336084</v>
      </c>
      <c r="AG18" s="688">
        <v>13</v>
      </c>
      <c r="AH18" s="688"/>
      <c r="AI18" s="1236">
        <v>43</v>
      </c>
      <c r="AJ18" s="1234">
        <v>89</v>
      </c>
      <c r="AK18" s="1236">
        <v>52</v>
      </c>
      <c r="AL18" s="1229">
        <v>16032</v>
      </c>
      <c r="AM18" s="1229"/>
      <c r="AN18" s="1229">
        <v>821575</v>
      </c>
      <c r="AO18" s="1234">
        <v>17</v>
      </c>
      <c r="AP18" s="1236">
        <v>56</v>
      </c>
      <c r="AQ18" s="689"/>
      <c r="AR18" s="1229">
        <v>4890379</v>
      </c>
      <c r="AS18" s="1229">
        <v>27437498</v>
      </c>
      <c r="AT18" s="1229">
        <v>30048726</v>
      </c>
      <c r="AU18" s="1229">
        <v>1465259</v>
      </c>
    </row>
    <row r="19" spans="3:47" ht="15" x14ac:dyDescent="0.25">
      <c r="C19" s="528">
        <v>2017</v>
      </c>
      <c r="D19" s="1229">
        <v>807296</v>
      </c>
      <c r="E19" s="33">
        <v>2.48</v>
      </c>
      <c r="F19" s="33">
        <v>0.86</v>
      </c>
      <c r="G19" s="1232">
        <v>12186</v>
      </c>
      <c r="H19" s="687"/>
      <c r="I19" s="33">
        <v>0.54</v>
      </c>
      <c r="J19" s="687">
        <v>814910</v>
      </c>
      <c r="K19" s="43"/>
      <c r="L19" s="1234">
        <v>17</v>
      </c>
      <c r="M19" s="33">
        <v>54</v>
      </c>
      <c r="N19" s="687">
        <v>747428</v>
      </c>
      <c r="O19" s="43"/>
      <c r="P19" s="687">
        <v>67482</v>
      </c>
      <c r="Q19" s="43"/>
      <c r="R19" s="687">
        <v>4674</v>
      </c>
      <c r="S19" s="687"/>
      <c r="T19" s="87"/>
      <c r="U19" s="1229">
        <v>8840342</v>
      </c>
      <c r="V19" s="1229">
        <v>6795591</v>
      </c>
      <c r="W19" s="1229">
        <v>2044751</v>
      </c>
      <c r="X19" s="1234">
        <v>179</v>
      </c>
      <c r="Y19" s="33">
        <v>77</v>
      </c>
      <c r="Z19" s="33">
        <v>23</v>
      </c>
      <c r="AA19" s="33"/>
      <c r="AB19" s="1229">
        <v>5533005</v>
      </c>
      <c r="AC19" s="1229">
        <v>735833</v>
      </c>
      <c r="AD19" s="1229">
        <v>8208</v>
      </c>
      <c r="AE19" s="1229">
        <v>744041</v>
      </c>
      <c r="AF19" s="1229">
        <v>4788964</v>
      </c>
      <c r="AG19" s="688">
        <v>15</v>
      </c>
      <c r="AH19" s="688"/>
      <c r="AI19" s="33">
        <v>50</v>
      </c>
      <c r="AJ19" s="1234">
        <v>97</v>
      </c>
      <c r="AK19" s="33">
        <v>54</v>
      </c>
      <c r="AL19" s="1229">
        <v>18486</v>
      </c>
      <c r="AM19" s="33"/>
      <c r="AN19" s="1229">
        <v>831907</v>
      </c>
      <c r="AO19" s="1234">
        <v>17</v>
      </c>
      <c r="AP19" s="33">
        <v>56</v>
      </c>
      <c r="AQ19" s="43"/>
      <c r="AR19" s="1229">
        <v>4947490</v>
      </c>
      <c r="AS19" s="1229">
        <v>29644843</v>
      </c>
      <c r="AT19" s="1229">
        <v>32506356</v>
      </c>
      <c r="AU19" s="1229">
        <v>1496053</v>
      </c>
    </row>
    <row r="20" spans="3:47" s="903" customFormat="1" ht="15" x14ac:dyDescent="0.25">
      <c r="C20" s="535">
        <v>2018</v>
      </c>
      <c r="D20" s="1231">
        <v>809363</v>
      </c>
      <c r="E20" s="39">
        <v>2.33</v>
      </c>
      <c r="F20" s="39">
        <v>0.5</v>
      </c>
      <c r="G20" s="1233">
        <v>11804</v>
      </c>
      <c r="H20" s="690"/>
      <c r="I20" s="39">
        <v>0.5</v>
      </c>
      <c r="J20" s="690">
        <v>774303</v>
      </c>
      <c r="K20" s="195"/>
      <c r="L20" s="1235">
        <v>15</v>
      </c>
      <c r="M20" s="39">
        <v>50</v>
      </c>
      <c r="N20" s="690">
        <v>695518</v>
      </c>
      <c r="O20" s="195"/>
      <c r="P20" s="690">
        <v>78785</v>
      </c>
      <c r="Q20" s="195"/>
      <c r="R20" s="690">
        <v>4581</v>
      </c>
      <c r="S20" s="690"/>
      <c r="T20" s="943"/>
      <c r="U20" s="1231">
        <v>8495585</v>
      </c>
      <c r="V20" s="1231">
        <v>6285188</v>
      </c>
      <c r="W20" s="1231">
        <v>2210397</v>
      </c>
      <c r="X20" s="1235">
        <v>170</v>
      </c>
      <c r="Y20" s="39">
        <v>71</v>
      </c>
      <c r="Z20" s="39">
        <v>25</v>
      </c>
      <c r="AA20" s="39"/>
      <c r="AB20" s="1231">
        <v>5575821</v>
      </c>
      <c r="AC20" s="1231">
        <v>829296</v>
      </c>
      <c r="AD20" s="1231">
        <v>5488</v>
      </c>
      <c r="AE20" s="1231">
        <v>834784</v>
      </c>
      <c r="AF20" s="1231">
        <v>4741037</v>
      </c>
      <c r="AG20" s="691">
        <v>17</v>
      </c>
      <c r="AH20" s="691"/>
      <c r="AI20" s="39">
        <v>54</v>
      </c>
      <c r="AJ20" s="1235">
        <v>95</v>
      </c>
      <c r="AK20" s="39">
        <v>56</v>
      </c>
      <c r="AL20" s="1231">
        <v>19137</v>
      </c>
      <c r="AM20" s="39"/>
      <c r="AN20" s="1231">
        <v>883883</v>
      </c>
      <c r="AO20" s="1235">
        <v>18</v>
      </c>
      <c r="AP20" s="39">
        <v>57</v>
      </c>
      <c r="AQ20" s="195"/>
      <c r="AR20" s="1231">
        <v>5003402</v>
      </c>
      <c r="AS20" s="1231"/>
      <c r="AT20" s="1231">
        <v>34691057</v>
      </c>
      <c r="AU20" s="1231">
        <v>1540029</v>
      </c>
    </row>
    <row r="21" spans="3:47" ht="15" x14ac:dyDescent="0.25">
      <c r="C21" s="692"/>
      <c r="D21" s="238"/>
      <c r="E21" s="913"/>
      <c r="F21" s="913"/>
      <c r="G21" s="913"/>
      <c r="H21" s="913"/>
      <c r="I21" s="913"/>
      <c r="J21" s="913"/>
      <c r="K21" s="913"/>
      <c r="L21" s="913"/>
      <c r="M21" s="913"/>
      <c r="N21" s="913"/>
      <c r="O21" s="913"/>
      <c r="P21" s="913"/>
      <c r="Q21" s="913"/>
      <c r="R21" s="913"/>
      <c r="S21" s="913"/>
      <c r="T21" s="913"/>
      <c r="U21" s="913"/>
      <c r="V21" s="913"/>
      <c r="W21" s="913"/>
      <c r="X21" s="913"/>
      <c r="Y21" s="913"/>
      <c r="Z21" s="913"/>
      <c r="AA21" s="913"/>
      <c r="AB21" s="913"/>
      <c r="AC21" s="913"/>
      <c r="AD21" s="913"/>
      <c r="AE21" s="913"/>
      <c r="AF21" s="913"/>
      <c r="AG21" s="913"/>
      <c r="AH21" s="913"/>
      <c r="AI21" s="913"/>
      <c r="AJ21" s="913"/>
      <c r="AK21" s="913"/>
      <c r="AL21" s="913"/>
      <c r="AM21" s="913"/>
      <c r="AN21" s="913"/>
      <c r="AO21" s="913"/>
      <c r="AP21" s="913"/>
      <c r="AQ21" s="913"/>
      <c r="AR21" s="913"/>
      <c r="AS21" s="913"/>
      <c r="AT21" s="913"/>
      <c r="AU21" s="913"/>
    </row>
    <row r="22" spans="3:47" ht="15" x14ac:dyDescent="0.25">
      <c r="C22" s="662" t="s">
        <v>2861</v>
      </c>
      <c r="D22" s="238"/>
      <c r="E22" s="913"/>
      <c r="F22" s="913"/>
      <c r="G22" s="913"/>
      <c r="H22" s="913"/>
      <c r="I22" s="913"/>
      <c r="J22" s="913"/>
      <c r="K22" s="913"/>
      <c r="L22" s="913"/>
      <c r="M22" s="913"/>
      <c r="N22" s="913"/>
      <c r="O22" s="913"/>
      <c r="P22" s="913"/>
      <c r="Q22" s="913"/>
      <c r="R22" s="913"/>
      <c r="S22" s="913"/>
      <c r="T22" s="913"/>
      <c r="U22" s="913"/>
      <c r="V22" s="913"/>
      <c r="W22" s="913"/>
      <c r="X22" s="913"/>
      <c r="Y22" s="913"/>
      <c r="Z22" s="913"/>
      <c r="AA22" s="913"/>
      <c r="AB22" s="913"/>
      <c r="AC22" s="913"/>
      <c r="AD22" s="913"/>
      <c r="AE22" s="913"/>
      <c r="AF22" s="913"/>
      <c r="AG22" s="913"/>
      <c r="AH22" s="913"/>
      <c r="AI22" s="913"/>
      <c r="AJ22" s="913"/>
      <c r="AK22" s="913"/>
      <c r="AL22" s="913"/>
      <c r="AM22" s="913"/>
      <c r="AN22" s="913"/>
      <c r="AO22" s="913"/>
      <c r="AP22" s="913"/>
      <c r="AQ22" s="913"/>
      <c r="AR22" s="913"/>
      <c r="AS22" s="913"/>
      <c r="AT22" s="913"/>
      <c r="AU22" s="913"/>
    </row>
    <row r="23" spans="3:47" ht="15" x14ac:dyDescent="0.25">
      <c r="C23" s="933" t="s">
        <v>6139</v>
      </c>
      <c r="D23" s="238"/>
      <c r="E23" s="913"/>
      <c r="F23" s="913"/>
      <c r="G23" s="913"/>
      <c r="H23" s="913"/>
      <c r="I23" s="913"/>
      <c r="J23" s="913"/>
      <c r="K23" s="913"/>
      <c r="L23" s="913"/>
      <c r="M23" s="913"/>
      <c r="N23" s="913"/>
      <c r="O23" s="913"/>
      <c r="P23" s="913"/>
      <c r="Q23" s="913"/>
      <c r="R23" s="913"/>
      <c r="S23" s="913"/>
      <c r="T23" s="913"/>
      <c r="U23" s="913"/>
      <c r="V23" s="913"/>
      <c r="W23" s="913"/>
      <c r="X23" s="913"/>
      <c r="Y23" s="913"/>
      <c r="Z23" s="913"/>
      <c r="AA23" s="913"/>
      <c r="AB23" s="913"/>
      <c r="AC23" s="913"/>
      <c r="AD23" s="913"/>
      <c r="AE23" s="913"/>
      <c r="AF23" s="913"/>
      <c r="AG23" s="913"/>
      <c r="AH23" s="913"/>
      <c r="AI23" s="913"/>
      <c r="AJ23" s="913"/>
      <c r="AK23" s="913"/>
      <c r="AL23" s="913"/>
      <c r="AM23" s="913"/>
      <c r="AN23" s="913"/>
      <c r="AO23" s="913"/>
      <c r="AP23" s="913"/>
      <c r="AQ23" s="913"/>
      <c r="AR23" s="913"/>
      <c r="AS23" s="913"/>
      <c r="AT23" s="913"/>
      <c r="AU23" s="913"/>
    </row>
    <row r="26" spans="3:47" ht="15" x14ac:dyDescent="0.25">
      <c r="C26" s="11" t="s">
        <v>6140</v>
      </c>
    </row>
    <row r="60" spans="3:3" ht="12.75" x14ac:dyDescent="0.2">
      <c r="C60" s="693" t="s">
        <v>6141</v>
      </c>
    </row>
  </sheetData>
  <mergeCells count="24">
    <mergeCell ref="C1:D1"/>
    <mergeCell ref="A3:B3"/>
    <mergeCell ref="C3:V3"/>
    <mergeCell ref="A4:B4"/>
    <mergeCell ref="C4:V4"/>
    <mergeCell ref="AN10:AP10"/>
    <mergeCell ref="C8:AU8"/>
    <mergeCell ref="J9:AU9"/>
    <mergeCell ref="AR10:AU10"/>
    <mergeCell ref="A5:B5"/>
    <mergeCell ref="C5:V5"/>
    <mergeCell ref="AG12:AH12"/>
    <mergeCell ref="A6:B6"/>
    <mergeCell ref="C6:V6"/>
    <mergeCell ref="C9:C12"/>
    <mergeCell ref="D9:I10"/>
    <mergeCell ref="J10:R10"/>
    <mergeCell ref="U10:Z10"/>
    <mergeCell ref="G12:H12"/>
    <mergeCell ref="J12:K12"/>
    <mergeCell ref="N12:O12"/>
    <mergeCell ref="P12:Q12"/>
    <mergeCell ref="R12:S12"/>
    <mergeCell ref="AB10:AL10"/>
  </mergeCells>
  <hyperlinks>
    <hyperlink ref="A1" location="'ODS 9.'!A1" display="REGRESAR"/>
    <hyperlink ref="C1" location="'Metadato 9.c.1'!A1" display="VER METADATO"/>
  </hyperlinks>
  <pageMargins left="0.7" right="0.7" top="0.75" bottom="0.75" header="0.3" footer="0.3"/>
  <pageSetup paperSize="9" orientation="portrait" r:id="rId1"/>
  <drawing r:id="rId2"/>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1">
    <tabColor theme="0" tint="-0.499984740745262"/>
  </sheetPr>
  <dimension ref="A1:AI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0.140625" style="45" customWidth="1"/>
    <col min="2" max="2" width="26.42578125" style="45" customWidth="1"/>
    <col min="3" max="3" width="24" style="45" customWidth="1"/>
    <col min="4" max="4" width="85.7109375" style="45" customWidth="1"/>
    <col min="5" max="5" width="11.28515625" style="45" customWidth="1"/>
    <col min="6" max="6" width="7.140625" style="45" customWidth="1"/>
    <col min="7" max="12" width="15.7109375" style="45" customWidth="1"/>
    <col min="13" max="13" width="11.28515625" style="190" customWidth="1"/>
    <col min="14" max="19" width="15.7109375" style="45" customWidth="1"/>
    <col min="20" max="20" width="3.42578125" style="45" customWidth="1"/>
    <col min="21" max="28" width="15.7109375" style="45" customWidth="1"/>
    <col min="29" max="29" width="21.5703125" style="45" customWidth="1"/>
    <col min="30" max="30" width="15.7109375" style="45" customWidth="1"/>
    <col min="31" max="31" width="3.28515625" style="45" customWidth="1"/>
    <col min="32" max="34" width="15.7109375" style="45" customWidth="1"/>
    <col min="35" max="35" width="7.7109375" style="190" customWidth="1"/>
    <col min="36" max="36" width="15.7109375" style="45" customWidth="1"/>
    <col min="37" max="37" width="26.42578125" style="45" customWidth="1"/>
    <col min="38" max="38" width="15.7109375" style="45" customWidth="1"/>
    <col min="39"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30" x14ac:dyDescent="0.25">
      <c r="A4" s="48"/>
      <c r="B4" s="2082" t="s">
        <v>856</v>
      </c>
      <c r="C4" s="2082"/>
      <c r="D4" s="910" t="s">
        <v>45</v>
      </c>
    </row>
    <row r="5" spans="1:6" ht="45" x14ac:dyDescent="0.25">
      <c r="B5" s="2082" t="s">
        <v>769</v>
      </c>
      <c r="C5" s="2082"/>
      <c r="D5" s="910" t="s">
        <v>267</v>
      </c>
    </row>
    <row r="6" spans="1:6" ht="18" customHeight="1" x14ac:dyDescent="0.25">
      <c r="B6" s="2082" t="s">
        <v>770</v>
      </c>
      <c r="C6" s="2082"/>
      <c r="D6" s="911" t="s">
        <v>406</v>
      </c>
    </row>
    <row r="7" spans="1:6" ht="15" customHeight="1" x14ac:dyDescent="0.25">
      <c r="B7" s="2083" t="s">
        <v>771</v>
      </c>
      <c r="C7" s="2083"/>
      <c r="D7" s="912" t="s">
        <v>407</v>
      </c>
    </row>
    <row r="8" spans="1:6" ht="15" customHeight="1" x14ac:dyDescent="0.25">
      <c r="B8" s="2083" t="s">
        <v>4617</v>
      </c>
      <c r="C8" s="2083"/>
      <c r="D8" s="1285" t="s">
        <v>4740</v>
      </c>
    </row>
    <row r="9" spans="1:6" ht="15" x14ac:dyDescent="0.25">
      <c r="B9" s="913"/>
      <c r="C9" s="913"/>
      <c r="D9" s="913"/>
    </row>
    <row r="10" spans="1:6" ht="23.25" customHeight="1" x14ac:dyDescent="0.25">
      <c r="B10" s="2081" t="s">
        <v>772</v>
      </c>
      <c r="C10" s="2081"/>
      <c r="D10" s="2081"/>
    </row>
    <row r="11" spans="1:6" ht="17.25" customHeight="1" x14ac:dyDescent="0.25">
      <c r="B11" s="2093" t="s">
        <v>773</v>
      </c>
      <c r="C11" s="2094"/>
      <c r="D11" s="910" t="s">
        <v>841</v>
      </c>
    </row>
    <row r="12" spans="1:6" ht="33" customHeight="1" x14ac:dyDescent="0.25">
      <c r="B12" s="2095" t="s">
        <v>775</v>
      </c>
      <c r="C12" s="2095"/>
      <c r="D12" s="914" t="s">
        <v>4025</v>
      </c>
    </row>
    <row r="13" spans="1:6" ht="15" x14ac:dyDescent="0.25">
      <c r="B13" s="2082" t="s">
        <v>776</v>
      </c>
      <c r="C13" s="2082"/>
      <c r="D13" s="672" t="s">
        <v>2711</v>
      </c>
    </row>
    <row r="14" spans="1:6" ht="15" x14ac:dyDescent="0.25">
      <c r="B14" s="2082" t="s">
        <v>777</v>
      </c>
      <c r="C14" s="2096"/>
      <c r="D14" s="915" t="s">
        <v>10</v>
      </c>
    </row>
    <row r="15" spans="1:6" ht="149.25" customHeight="1" x14ac:dyDescent="0.25">
      <c r="B15" s="2082" t="s">
        <v>778</v>
      </c>
      <c r="C15" s="2082"/>
      <c r="D15" s="916" t="s">
        <v>2862</v>
      </c>
    </row>
    <row r="16" spans="1:6" ht="180.75" customHeight="1" x14ac:dyDescent="0.25">
      <c r="B16" s="2082" t="s">
        <v>779</v>
      </c>
      <c r="C16" s="2082"/>
      <c r="D16" s="256"/>
    </row>
    <row r="17" spans="2:4" ht="15" x14ac:dyDescent="0.25">
      <c r="B17" s="2082" t="s">
        <v>780</v>
      </c>
      <c r="C17" s="2082"/>
      <c r="D17" s="917" t="s">
        <v>942</v>
      </c>
    </row>
    <row r="18" spans="2:4" ht="15" x14ac:dyDescent="0.25">
      <c r="B18" s="2083" t="s">
        <v>782</v>
      </c>
      <c r="C18" s="2083"/>
      <c r="D18" s="910"/>
    </row>
    <row r="19" spans="2:4" ht="30" x14ac:dyDescent="0.25">
      <c r="B19" s="2084" t="s">
        <v>783</v>
      </c>
      <c r="C19" s="2085"/>
      <c r="D19" s="917" t="s">
        <v>2863</v>
      </c>
    </row>
    <row r="20" spans="2:4" ht="15" x14ac:dyDescent="0.25">
      <c r="B20" s="2082" t="s">
        <v>784</v>
      </c>
      <c r="C20" s="2082"/>
      <c r="D20" s="916" t="s">
        <v>824</v>
      </c>
    </row>
    <row r="21" spans="2:4" ht="15" x14ac:dyDescent="0.25">
      <c r="B21" s="2086" t="s">
        <v>786</v>
      </c>
      <c r="C21" s="918" t="s">
        <v>787</v>
      </c>
      <c r="D21" s="910"/>
    </row>
    <row r="22" spans="2:4" ht="15" x14ac:dyDescent="0.25">
      <c r="B22" s="2087"/>
      <c r="C22" s="929" t="s">
        <v>789</v>
      </c>
      <c r="D22" s="917" t="s">
        <v>2824</v>
      </c>
    </row>
    <row r="23" spans="2:4" ht="19.5" customHeight="1" x14ac:dyDescent="0.25">
      <c r="B23" s="2088" t="s">
        <v>791</v>
      </c>
      <c r="C23" s="2088"/>
      <c r="D23" s="917" t="s">
        <v>827</v>
      </c>
    </row>
    <row r="24" spans="2:4" ht="15" x14ac:dyDescent="0.25">
      <c r="B24" s="2088" t="s">
        <v>793</v>
      </c>
      <c r="C24" s="2088"/>
      <c r="D24" s="920" t="s">
        <v>4024</v>
      </c>
    </row>
    <row r="25" spans="2:4" ht="15" x14ac:dyDescent="0.25">
      <c r="B25" s="2082" t="s">
        <v>795</v>
      </c>
      <c r="C25" s="2082"/>
      <c r="D25" s="917" t="s">
        <v>17</v>
      </c>
    </row>
    <row r="26" spans="2:4" ht="15" customHeight="1" x14ac:dyDescent="0.25">
      <c r="B26" s="2083" t="s">
        <v>797</v>
      </c>
      <c r="C26" s="2083"/>
      <c r="D26" s="920" t="s">
        <v>2864</v>
      </c>
    </row>
    <row r="27" spans="2:4" ht="15" x14ac:dyDescent="0.25">
      <c r="B27" s="2089" t="s">
        <v>799</v>
      </c>
      <c r="C27" s="2090"/>
      <c r="D27" s="910"/>
    </row>
    <row r="28" spans="2:4" ht="94.5" customHeight="1" x14ac:dyDescent="0.25">
      <c r="B28" s="930" t="s">
        <v>800</v>
      </c>
      <c r="C28" s="931"/>
      <c r="D28" s="917" t="s">
        <v>2865</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2866</v>
      </c>
    </row>
    <row r="33" spans="2:4" ht="15" x14ac:dyDescent="0.25">
      <c r="B33" s="2079" t="s">
        <v>805</v>
      </c>
      <c r="C33" s="2080"/>
      <c r="D33" s="920" t="s">
        <v>2867</v>
      </c>
    </row>
    <row r="34" spans="2:4" ht="15" x14ac:dyDescent="0.25">
      <c r="B34" s="2079" t="s">
        <v>807</v>
      </c>
      <c r="C34" s="2080"/>
      <c r="D34" s="920" t="s">
        <v>3876</v>
      </c>
    </row>
    <row r="35" spans="2:4" ht="15" x14ac:dyDescent="0.25">
      <c r="B35" s="2079" t="s">
        <v>809</v>
      </c>
      <c r="C35" s="2080"/>
      <c r="D35" s="920" t="s">
        <v>2868</v>
      </c>
    </row>
    <row r="36" spans="2:4" ht="15" x14ac:dyDescent="0.25">
      <c r="B36" s="2079" t="s">
        <v>811</v>
      </c>
      <c r="C36" s="2080"/>
      <c r="D36" s="924" t="s">
        <v>2869</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9.c.1'!A1" display="REGRESAR"/>
    <hyperlink ref="D36" r:id="rId1"/>
    <hyperlink ref="D8" r:id="rId2"/>
  </hyperlinks>
  <pageMargins left="0.7" right="0.7" top="0.75" bottom="0.75" header="0.3" footer="0.3"/>
  <pageSetup paperSize="9" orientation="portrait" r:id="rId3"/>
  <drawing r:id="rId4"/>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2">
    <tabColor rgb="FFDD1367"/>
  </sheetPr>
  <dimension ref="A1:G15"/>
  <sheetViews>
    <sheetView showGridLines="0" workbookViewId="0">
      <pane ySplit="4" topLeftCell="A5" activePane="bottomLeft" state="frozen"/>
      <selection sqref="A1:B1"/>
      <selection pane="bottomLeft" sqref="A1:B1"/>
    </sheetView>
  </sheetViews>
  <sheetFormatPr baseColWidth="10" defaultRowHeight="15" x14ac:dyDescent="0.25"/>
  <cols>
    <col min="3" max="3" width="67.140625" customWidth="1"/>
    <col min="4" max="4" width="14.5703125" customWidth="1"/>
    <col min="5" max="5" width="87.42578125" customWidth="1"/>
  </cols>
  <sheetData>
    <row r="1" spans="1:7" x14ac:dyDescent="0.25">
      <c r="A1" s="2065" t="s">
        <v>690</v>
      </c>
      <c r="B1" s="2065"/>
    </row>
    <row r="3" spans="1:7" ht="55.5" customHeight="1" x14ac:dyDescent="0.25">
      <c r="A3" s="14"/>
      <c r="B3" s="14"/>
      <c r="C3" s="2580" t="s">
        <v>2870</v>
      </c>
      <c r="D3" s="2580"/>
      <c r="E3" s="2580"/>
    </row>
    <row r="4" spans="1:7" s="184" customFormat="1" x14ac:dyDescent="0.25">
      <c r="A4" s="606"/>
      <c r="B4" s="606"/>
      <c r="C4" s="16" t="s">
        <v>692</v>
      </c>
      <c r="D4" s="16" t="s">
        <v>693</v>
      </c>
      <c r="E4" s="16" t="s">
        <v>694</v>
      </c>
    </row>
    <row r="5" spans="1:7" s="184" customFormat="1" ht="45" customHeight="1" x14ac:dyDescent="0.25">
      <c r="C5" s="187" t="s">
        <v>2871</v>
      </c>
      <c r="D5" s="19" t="s">
        <v>409</v>
      </c>
      <c r="E5" s="185" t="s">
        <v>2872</v>
      </c>
    </row>
    <row r="6" spans="1:7" s="184" customFormat="1" ht="61.5" customHeight="1" x14ac:dyDescent="0.25">
      <c r="C6" s="1289" t="s">
        <v>2873</v>
      </c>
      <c r="D6" s="223" t="s">
        <v>2874</v>
      </c>
      <c r="E6" s="20" t="s">
        <v>2875</v>
      </c>
    </row>
    <row r="7" spans="1:7" s="184" customFormat="1" ht="60" x14ac:dyDescent="0.25">
      <c r="C7" s="187" t="s">
        <v>2876</v>
      </c>
      <c r="D7" s="19" t="s">
        <v>415</v>
      </c>
      <c r="E7" s="186" t="s">
        <v>2877</v>
      </c>
      <c r="G7" s="184" t="s">
        <v>2878</v>
      </c>
    </row>
    <row r="8" spans="1:7" s="184" customFormat="1" ht="30" x14ac:dyDescent="0.25">
      <c r="C8" s="187" t="s">
        <v>2879</v>
      </c>
      <c r="D8" s="223" t="s">
        <v>418</v>
      </c>
      <c r="E8" s="20" t="s">
        <v>2880</v>
      </c>
    </row>
    <row r="9" spans="1:7" s="184" customFormat="1" ht="45" x14ac:dyDescent="0.25">
      <c r="C9" s="187" t="s">
        <v>2881</v>
      </c>
      <c r="D9" s="223" t="s">
        <v>421</v>
      </c>
      <c r="E9" s="20" t="s">
        <v>2882</v>
      </c>
    </row>
    <row r="10" spans="1:7" s="184" customFormat="1" ht="60" x14ac:dyDescent="0.25">
      <c r="C10" s="187" t="s">
        <v>2883</v>
      </c>
      <c r="D10" s="22" t="s">
        <v>424</v>
      </c>
      <c r="E10" s="23" t="s">
        <v>2884</v>
      </c>
    </row>
    <row r="11" spans="1:7" s="184" customFormat="1" ht="34.5" customHeight="1" x14ac:dyDescent="0.25">
      <c r="C11" s="2142" t="s">
        <v>2885</v>
      </c>
      <c r="D11" s="19" t="s">
        <v>427</v>
      </c>
      <c r="E11" s="186" t="s">
        <v>2886</v>
      </c>
    </row>
    <row r="12" spans="1:7" s="184" customFormat="1" ht="34.5" customHeight="1" x14ac:dyDescent="0.25">
      <c r="C12" s="2143"/>
      <c r="D12" s="22" t="s">
        <v>430</v>
      </c>
      <c r="E12" s="23" t="s">
        <v>2887</v>
      </c>
    </row>
    <row r="13" spans="1:7" s="184" customFormat="1" ht="45" x14ac:dyDescent="0.25">
      <c r="C13" s="187" t="s">
        <v>2888</v>
      </c>
      <c r="D13" s="19" t="s">
        <v>433</v>
      </c>
      <c r="E13" s="21" t="s">
        <v>2889</v>
      </c>
    </row>
    <row r="14" spans="1:7" s="184" customFormat="1" ht="90" x14ac:dyDescent="0.25">
      <c r="C14" s="187" t="s">
        <v>2890</v>
      </c>
      <c r="D14" s="19" t="s">
        <v>436</v>
      </c>
      <c r="E14" s="21" t="s">
        <v>2891</v>
      </c>
    </row>
    <row r="15" spans="1:7" s="184" customFormat="1" ht="45" x14ac:dyDescent="0.25">
      <c r="C15" s="187" t="s">
        <v>2892</v>
      </c>
      <c r="D15" s="19" t="s">
        <v>439</v>
      </c>
      <c r="E15" s="418" t="s">
        <v>2893</v>
      </c>
    </row>
  </sheetData>
  <mergeCells count="3">
    <mergeCell ref="A1:B1"/>
    <mergeCell ref="C3:E3"/>
    <mergeCell ref="C11:C12"/>
  </mergeCells>
  <hyperlinks>
    <hyperlink ref="D5" location="'10.1.1'!A1" display="10.1.1"/>
    <hyperlink ref="D6" location="'10.2.1.a'!A1" display="10.2.1.a"/>
    <hyperlink ref="D7" location="'10.3.1'!A1" display="10.3.1"/>
    <hyperlink ref="D8" location="'10.4.1'!A1" display="10.4.1"/>
    <hyperlink ref="D9" location="'10.5.1'!A1" display="10.5.1"/>
    <hyperlink ref="D10" location="'10.6.1'!A1" display="10.6.1"/>
    <hyperlink ref="D11" location="'10.7.1'!A1" display="10.7.1"/>
    <hyperlink ref="D12" location="'10.7.2'!A1" display="10.7.2"/>
    <hyperlink ref="D13" location="'10.a.1'!A1" display="10.a.1"/>
    <hyperlink ref="D14" location="'10.b.1'!A1" display="10.b.1"/>
    <hyperlink ref="D15" location="'10.c.1'!A1" display="10.c.1"/>
    <hyperlink ref="A1" location="Objetivos!A1" display="REGRESAR A INICIO"/>
    <hyperlink ref="A1:B1" location="'Lista de Objetivos'!A1" display="REGRESAR A INICIO"/>
    <hyperlink ref="E5" location="'10.1.1'!A1" display="10.1.1 Tasas de crecimiento de los gastos o ingresos de los hogares per cápita entre el 40% más pobre de la población y la población total."/>
    <hyperlink ref="E6" location="'10.2.1.a'!A1" display="10.2.1.a Proporción de personas que viven por debajo del 50% de la mediana de los ingresos, desglosada por edad, sexo y personas con discapacidad."/>
    <hyperlink ref="E7" location="'10.3.1'!A1" display="10.3.1 Proporción de la población que declara haberse sentido personalmente víctima de discriminación o acoso en los 12 meses anteriores por motivos de discriminación prohibidos por el derecho internacional de los derechos humanos."/>
    <hyperlink ref="E8" location="'10.4.1'!A1" display="10.4.1 Proporción laboral del PIB, que comprende los salarios y las transferencias de protección social."/>
    <hyperlink ref="E9" location="'10.5.1'!A1" display="10.5.1 Indicadores de solidez financiera."/>
    <hyperlink ref="E10" location="'10.6.1'!A1" display="10.6.1 Proporción de miembros y derechos de voto de los países en desarrollo en las organizaciones internacionales."/>
    <hyperlink ref="E11" location="'10.7.1'!A1" display="10.7.1 Costo de la contratación por cuenta del empleado como proporción de los ingresos anuales percibidos en el país de destino."/>
    <hyperlink ref="E12" location="'10.7.2'!A1" display="10.7.2 Número de países que han aplicado políticas migratorias bien gestionadas. "/>
    <hyperlink ref="E13" location="'10.a.1'!A1" display="10.a.1 Proporción de líneas arancelarias que se aplican a las importaciones de los países menos adelantados y los países en desarrollo con arancel cero."/>
    <hyperlink ref="E14" location="'10.b.1'!A1" display="10.b.1 Corriente total de recursos para el desarrollo, por país receptor y país donante y el tipo de corriente (por ejemplo, asistencia oficial para el desarrollo, inversión extranjera directa y otras corrientes)."/>
    <hyperlink ref="E15" location="'10.c.1'!A1" display="10.c.1 Costo de las remesas como proporción del monto remitido."/>
  </hyperlinks>
  <pageMargins left="0.7" right="0.7" top="0.75" bottom="0.75" header="0.3" footer="0.3"/>
  <drawing r:id="rId1"/>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3"/>
  <dimension ref="A1:AA33"/>
  <sheetViews>
    <sheetView showGridLines="0" zoomScaleNormal="100" workbookViewId="0">
      <pane ySplit="1" topLeftCell="A2" activePane="bottomLeft" state="frozen"/>
      <selection activeCell="U10" sqref="U10:V11"/>
      <selection pane="bottomLeft" activeCell="C9" sqref="C9:N9"/>
    </sheetView>
  </sheetViews>
  <sheetFormatPr baseColWidth="10" defaultColWidth="11.42578125" defaultRowHeight="11.25" x14ac:dyDescent="0.2"/>
  <cols>
    <col min="1" max="1" width="16.140625" style="26" customWidth="1"/>
    <col min="2" max="2" width="14.5703125" style="26" customWidth="1"/>
    <col min="3" max="3" width="6.7109375" style="26" customWidth="1"/>
    <col min="4" max="4" width="6.5703125" style="26" customWidth="1"/>
    <col min="5" max="5" width="2.5703125" style="26" customWidth="1"/>
    <col min="6" max="7" width="7.42578125" style="26" customWidth="1"/>
    <col min="8" max="8" width="2.85546875" style="26" customWidth="1"/>
    <col min="9" max="9" width="7.85546875" style="26" customWidth="1"/>
    <col min="10" max="10" width="9.28515625" style="26" customWidth="1"/>
    <col min="11" max="11" width="9" style="26" customWidth="1"/>
    <col min="12" max="12" width="7.28515625" style="26" customWidth="1"/>
    <col min="13" max="13" width="7.5703125" style="26" customWidth="1"/>
    <col min="14" max="14" width="7" style="26" customWidth="1"/>
    <col min="15" max="16384" width="11.42578125" style="26"/>
  </cols>
  <sheetData>
    <row r="1" spans="1:27" ht="15" x14ac:dyDescent="0.25">
      <c r="A1" s="25" t="s">
        <v>730</v>
      </c>
      <c r="C1" s="2077" t="s">
        <v>830</v>
      </c>
      <c r="D1" s="2077"/>
      <c r="E1" s="2077"/>
    </row>
    <row r="2" spans="1:27" ht="15" x14ac:dyDescent="0.25">
      <c r="A2" s="658"/>
    </row>
    <row r="3" spans="1:27" ht="15" x14ac:dyDescent="0.2">
      <c r="A3" s="2581" t="s">
        <v>732</v>
      </c>
      <c r="B3" s="2581"/>
      <c r="C3" s="2581" t="s">
        <v>2870</v>
      </c>
      <c r="D3" s="2582"/>
      <c r="E3" s="2582"/>
      <c r="F3" s="2582"/>
      <c r="G3" s="2582"/>
      <c r="H3" s="2582"/>
      <c r="I3" s="2582"/>
      <c r="J3" s="2582"/>
      <c r="K3" s="2582"/>
      <c r="L3" s="2582"/>
      <c r="M3" s="2582"/>
      <c r="N3" s="2582"/>
      <c r="O3" s="2582"/>
      <c r="P3" s="2582"/>
      <c r="Q3" s="2582"/>
      <c r="R3" s="2582"/>
      <c r="S3" s="2582"/>
      <c r="T3" s="2582"/>
      <c r="U3" s="2582"/>
      <c r="V3" s="2582"/>
      <c r="W3" s="2582"/>
    </row>
    <row r="4" spans="1:27" ht="14.25" customHeight="1" x14ac:dyDescent="0.2">
      <c r="A4" s="2581" t="s">
        <v>733</v>
      </c>
      <c r="B4" s="2582"/>
      <c r="C4" s="2581" t="s">
        <v>2894</v>
      </c>
      <c r="D4" s="2582"/>
      <c r="E4" s="2582"/>
      <c r="F4" s="2582"/>
      <c r="G4" s="2582"/>
      <c r="H4" s="2582"/>
      <c r="I4" s="2582"/>
      <c r="J4" s="2582"/>
      <c r="K4" s="2582"/>
      <c r="L4" s="2582"/>
      <c r="M4" s="2582"/>
      <c r="N4" s="2582"/>
      <c r="O4" s="2582"/>
      <c r="P4" s="2582"/>
      <c r="Q4" s="2582"/>
      <c r="R4" s="2582"/>
      <c r="S4" s="2582"/>
      <c r="T4" s="2582"/>
      <c r="U4" s="2582"/>
      <c r="V4" s="2582"/>
      <c r="W4" s="2582"/>
    </row>
    <row r="5" spans="1:27" ht="15" x14ac:dyDescent="0.2">
      <c r="A5" s="2581" t="s">
        <v>735</v>
      </c>
      <c r="B5" s="2582"/>
      <c r="C5" s="2581" t="s">
        <v>2895</v>
      </c>
      <c r="D5" s="2582"/>
      <c r="E5" s="2582"/>
      <c r="F5" s="2582"/>
      <c r="G5" s="2582"/>
      <c r="H5" s="2582"/>
      <c r="I5" s="2582"/>
      <c r="J5" s="2582"/>
      <c r="K5" s="2582"/>
      <c r="L5" s="2582"/>
      <c r="M5" s="2582"/>
      <c r="N5" s="2582"/>
      <c r="O5" s="2582"/>
      <c r="P5" s="2582"/>
      <c r="Q5" s="2582"/>
      <c r="R5" s="2582"/>
      <c r="S5" s="2582"/>
      <c r="T5" s="2582"/>
      <c r="U5" s="2582"/>
      <c r="V5" s="2582"/>
      <c r="W5" s="2582"/>
    </row>
    <row r="6" spans="1:27" ht="15" x14ac:dyDescent="0.2">
      <c r="A6" s="2581" t="s">
        <v>815</v>
      </c>
      <c r="B6" s="2582"/>
      <c r="C6" s="2581" t="s">
        <v>2896</v>
      </c>
      <c r="D6" s="2582"/>
      <c r="E6" s="2582"/>
      <c r="F6" s="2582"/>
      <c r="G6" s="2582"/>
      <c r="H6" s="2582"/>
      <c r="I6" s="2582"/>
      <c r="J6" s="2582"/>
      <c r="K6" s="2582"/>
      <c r="L6" s="2582"/>
      <c r="M6" s="2582"/>
      <c r="N6" s="2582"/>
      <c r="O6" s="2582"/>
      <c r="P6" s="2582"/>
      <c r="Q6" s="2582"/>
      <c r="R6" s="2582"/>
      <c r="S6" s="2582"/>
      <c r="T6" s="2582"/>
      <c r="U6" s="2582"/>
      <c r="V6" s="2582"/>
      <c r="W6" s="2582"/>
    </row>
    <row r="7" spans="1:27" s="71" customFormat="1" ht="12.75" x14ac:dyDescent="0.2">
      <c r="C7" s="122"/>
      <c r="D7" s="122"/>
      <c r="E7" s="75"/>
    </row>
    <row r="8" spans="1:27" s="71" customFormat="1" ht="12.75" x14ac:dyDescent="0.2">
      <c r="C8" s="122"/>
      <c r="D8" s="122"/>
      <c r="E8" s="75"/>
    </row>
    <row r="9" spans="1:27" ht="30.75" customHeight="1" x14ac:dyDescent="0.25">
      <c r="C9" s="2115" t="s">
        <v>2896</v>
      </c>
      <c r="D9" s="2115"/>
      <c r="E9" s="2115"/>
      <c r="F9" s="2115"/>
      <c r="G9" s="2115"/>
      <c r="H9" s="2115"/>
      <c r="I9" s="2115"/>
      <c r="J9" s="2115"/>
      <c r="K9" s="2115"/>
      <c r="L9" s="2115"/>
      <c r="M9" s="2115"/>
      <c r="N9" s="2115"/>
      <c r="P9" s="2583" t="s">
        <v>4204</v>
      </c>
      <c r="Q9" s="2583"/>
      <c r="R9" s="2583"/>
      <c r="S9" s="2583"/>
      <c r="T9" s="2583"/>
      <c r="U9" s="2583"/>
      <c r="V9" s="2583"/>
      <c r="W9" s="87"/>
      <c r="X9" s="87"/>
      <c r="Y9" s="87"/>
      <c r="Z9" s="87"/>
      <c r="AA9" s="87"/>
    </row>
    <row r="10" spans="1:27" ht="12.75" x14ac:dyDescent="0.2">
      <c r="C10" s="2584" t="s">
        <v>867</v>
      </c>
      <c r="D10" s="2584" t="s">
        <v>740</v>
      </c>
      <c r="E10" s="694"/>
      <c r="F10" s="2154" t="s">
        <v>742</v>
      </c>
      <c r="G10" s="2154"/>
      <c r="H10" s="395"/>
      <c r="I10" s="2070" t="s">
        <v>743</v>
      </c>
      <c r="J10" s="2070"/>
      <c r="K10" s="2070"/>
      <c r="L10" s="2070"/>
      <c r="M10" s="2070"/>
      <c r="N10" s="2070"/>
    </row>
    <row r="11" spans="1:27" ht="25.5" x14ac:dyDescent="0.2">
      <c r="C11" s="2536"/>
      <c r="D11" s="2536"/>
      <c r="E11" s="695"/>
      <c r="F11" s="32" t="s">
        <v>748</v>
      </c>
      <c r="G11" s="32" t="s">
        <v>749</v>
      </c>
      <c r="H11" s="32"/>
      <c r="I11" s="32" t="s">
        <v>750</v>
      </c>
      <c r="J11" s="32" t="s">
        <v>751</v>
      </c>
      <c r="K11" s="32" t="s">
        <v>752</v>
      </c>
      <c r="L11" s="32" t="s">
        <v>753</v>
      </c>
      <c r="M11" s="78" t="s">
        <v>754</v>
      </c>
      <c r="N11" s="78" t="s">
        <v>755</v>
      </c>
    </row>
    <row r="12" spans="1:27" ht="12.75" x14ac:dyDescent="0.2">
      <c r="C12" s="33">
        <v>2010</v>
      </c>
      <c r="D12" s="696">
        <v>13.851737437571588</v>
      </c>
      <c r="E12" s="696"/>
      <c r="F12" s="697">
        <v>14.80673749625748</v>
      </c>
      <c r="G12" s="697">
        <v>14.191646348681964</v>
      </c>
      <c r="H12" s="697"/>
      <c r="I12" s="698">
        <v>15.031610225607771</v>
      </c>
      <c r="J12" s="698">
        <v>13.578508067760009</v>
      </c>
      <c r="K12" s="698">
        <v>15.053299892593447</v>
      </c>
      <c r="L12" s="698">
        <v>11.738641721418803</v>
      </c>
      <c r="M12" s="698">
        <v>16.49980327145229</v>
      </c>
      <c r="N12" s="698">
        <v>13.19246728982395</v>
      </c>
    </row>
    <row r="13" spans="1:27" ht="12.75" x14ac:dyDescent="0.2">
      <c r="C13" s="33">
        <v>2011</v>
      </c>
      <c r="D13" s="696">
        <v>13.21304508741129</v>
      </c>
      <c r="E13" s="696"/>
      <c r="F13" s="697">
        <v>13.872533533314996</v>
      </c>
      <c r="G13" s="697">
        <v>14.557109356042577</v>
      </c>
      <c r="H13" s="697"/>
      <c r="I13" s="698">
        <v>14.145183119018807</v>
      </c>
      <c r="J13" s="698">
        <v>12.604964290219268</v>
      </c>
      <c r="K13" s="698">
        <v>14.218827860178498</v>
      </c>
      <c r="L13" s="698">
        <v>12.073337790247587</v>
      </c>
      <c r="M13" s="698">
        <v>15.097804333773762</v>
      </c>
      <c r="N13" s="698">
        <v>13.489031666294668</v>
      </c>
    </row>
    <row r="14" spans="1:27" ht="12.75" x14ac:dyDescent="0.2">
      <c r="C14" s="33">
        <v>2012</v>
      </c>
      <c r="D14" s="696">
        <v>13.264552875190114</v>
      </c>
      <c r="E14" s="696"/>
      <c r="F14" s="697">
        <v>14.167016513148353</v>
      </c>
      <c r="G14" s="697">
        <v>14.327301939811262</v>
      </c>
      <c r="H14" s="697"/>
      <c r="I14" s="698">
        <v>14.306166624926828</v>
      </c>
      <c r="J14" s="698">
        <v>12.785481395643068</v>
      </c>
      <c r="K14" s="698">
        <v>14.362024754715868</v>
      </c>
      <c r="L14" s="698">
        <v>12.356774286544459</v>
      </c>
      <c r="M14" s="698">
        <v>15.734657312258379</v>
      </c>
      <c r="N14" s="698">
        <v>13.964516763215507</v>
      </c>
    </row>
    <row r="15" spans="1:27" ht="12.75" x14ac:dyDescent="0.2">
      <c r="C15" s="33">
        <v>2013</v>
      </c>
      <c r="D15" s="696">
        <v>12.902805682900375</v>
      </c>
      <c r="E15" s="696"/>
      <c r="F15" s="697">
        <v>13.531498512904575</v>
      </c>
      <c r="G15" s="697">
        <v>13.799543657128115</v>
      </c>
      <c r="H15" s="697"/>
      <c r="I15" s="698">
        <v>13.6622942914496</v>
      </c>
      <c r="J15" s="698">
        <v>12.82810323375303</v>
      </c>
      <c r="K15" s="698">
        <v>13.130811678767767</v>
      </c>
      <c r="L15" s="698">
        <v>11.20091198721479</v>
      </c>
      <c r="M15" s="698">
        <v>15.635700109330561</v>
      </c>
      <c r="N15" s="698">
        <v>13.957257795867342</v>
      </c>
    </row>
    <row r="16" spans="1:27" ht="12.75" x14ac:dyDescent="0.2">
      <c r="C16" s="33">
        <v>2014</v>
      </c>
      <c r="D16" s="696">
        <v>13.002891135510028</v>
      </c>
      <c r="E16" s="696"/>
      <c r="F16" s="697">
        <v>13.849966868332803</v>
      </c>
      <c r="G16" s="697">
        <v>13.463245432199342</v>
      </c>
      <c r="H16" s="697"/>
      <c r="I16" s="698">
        <v>13.796131538209334</v>
      </c>
      <c r="J16" s="698">
        <v>13.273644765777185</v>
      </c>
      <c r="K16" s="698">
        <v>13.733871643728502</v>
      </c>
      <c r="L16" s="698">
        <v>12.053244678507879</v>
      </c>
      <c r="M16" s="698">
        <v>17.075013078788885</v>
      </c>
      <c r="N16" s="698">
        <v>13.534037185829151</v>
      </c>
    </row>
    <row r="17" spans="1:16" ht="12.75" x14ac:dyDescent="0.2">
      <c r="C17" s="33">
        <v>2015</v>
      </c>
      <c r="D17" s="696">
        <v>13.013512640255714</v>
      </c>
      <c r="E17" s="696"/>
      <c r="F17" s="697">
        <v>14.04675722795275</v>
      </c>
      <c r="G17" s="697">
        <v>13.056628876208745</v>
      </c>
      <c r="H17" s="697"/>
      <c r="I17" s="698">
        <v>14.085635828709275</v>
      </c>
      <c r="J17" s="698">
        <v>12.501125929796533</v>
      </c>
      <c r="K17" s="698">
        <v>14.223397987706187</v>
      </c>
      <c r="L17" s="698">
        <v>11.270254372454678</v>
      </c>
      <c r="M17" s="698">
        <v>14.825467883493287</v>
      </c>
      <c r="N17" s="698">
        <v>13.759502605367068</v>
      </c>
    </row>
    <row r="18" spans="1:16" ht="12.75" x14ac:dyDescent="0.2">
      <c r="C18" s="33">
        <v>2016</v>
      </c>
      <c r="D18" s="696">
        <v>12.915125824757768</v>
      </c>
      <c r="E18" s="696"/>
      <c r="F18" s="697">
        <v>13.680566928206749</v>
      </c>
      <c r="G18" s="697">
        <v>13.62973479434525</v>
      </c>
      <c r="H18" s="697"/>
      <c r="I18" s="698">
        <v>13.687542448484095</v>
      </c>
      <c r="J18" s="698">
        <v>13.412416406258501</v>
      </c>
      <c r="K18" s="698">
        <v>13.945761213021305</v>
      </c>
      <c r="L18" s="698">
        <v>12.432649848646198</v>
      </c>
      <c r="M18" s="698">
        <v>14.818330507732187</v>
      </c>
      <c r="N18" s="698">
        <v>13.344605115341343</v>
      </c>
    </row>
    <row r="19" spans="1:16" ht="12.75" x14ac:dyDescent="0.2">
      <c r="C19" s="33">
        <v>2017</v>
      </c>
      <c r="D19" s="696">
        <v>12.8616690858568</v>
      </c>
      <c r="E19" s="696"/>
      <c r="F19" s="697">
        <v>13.481821342355586</v>
      </c>
      <c r="G19" s="697">
        <v>13.774193887854352</v>
      </c>
      <c r="H19" s="697"/>
      <c r="I19" s="698">
        <v>13.477642575181756</v>
      </c>
      <c r="J19" s="698">
        <v>14.010630716231267</v>
      </c>
      <c r="K19" s="698">
        <v>14.282932361083885</v>
      </c>
      <c r="L19" s="698">
        <v>12.548742977143416</v>
      </c>
      <c r="M19" s="698">
        <v>16.142876456661703</v>
      </c>
      <c r="N19" s="698">
        <v>13.835808946935661</v>
      </c>
    </row>
    <row r="20" spans="1:16" s="903" customFormat="1" ht="12.75" x14ac:dyDescent="0.2">
      <c r="C20" s="33">
        <v>2018</v>
      </c>
      <c r="D20" s="696"/>
      <c r="E20" s="696"/>
      <c r="F20" s="697"/>
      <c r="G20" s="697"/>
      <c r="H20" s="697"/>
      <c r="I20" s="698"/>
      <c r="J20" s="698"/>
      <c r="K20" s="698"/>
      <c r="L20" s="698"/>
      <c r="M20" s="698"/>
      <c r="N20" s="698"/>
    </row>
    <row r="21" spans="1:16" s="903" customFormat="1" ht="12.75" x14ac:dyDescent="0.2">
      <c r="C21" s="39">
        <v>2019</v>
      </c>
      <c r="D21" s="699"/>
      <c r="E21" s="699"/>
      <c r="F21" s="700"/>
      <c r="G21" s="700"/>
      <c r="H21" s="700"/>
      <c r="I21" s="701"/>
      <c r="J21" s="701"/>
      <c r="K21" s="701"/>
      <c r="L21" s="701"/>
      <c r="M21" s="701"/>
      <c r="N21" s="701"/>
    </row>
    <row r="22" spans="1:16" ht="12.75" x14ac:dyDescent="0.2">
      <c r="C22" s="1010" t="s">
        <v>4203</v>
      </c>
      <c r="D22" s="43"/>
      <c r="E22" s="43"/>
      <c r="F22" s="43"/>
      <c r="G22" s="43"/>
      <c r="H22" s="43"/>
      <c r="I22" s="43"/>
      <c r="J22" s="43"/>
      <c r="K22" s="43"/>
      <c r="L22" s="43"/>
      <c r="M22" s="43"/>
      <c r="N22" s="43"/>
    </row>
    <row r="23" spans="1:16" ht="15" x14ac:dyDescent="0.25">
      <c r="C23" s="43"/>
      <c r="D23" s="87"/>
      <c r="E23" s="87"/>
      <c r="F23" s="87"/>
      <c r="G23" s="87"/>
      <c r="H23" s="87"/>
      <c r="I23" s="87"/>
      <c r="J23" s="87"/>
      <c r="K23" s="87"/>
      <c r="L23" s="87"/>
      <c r="M23" s="87"/>
      <c r="N23" s="87"/>
    </row>
    <row r="25" spans="1:16" ht="15" x14ac:dyDescent="0.25">
      <c r="C25" s="43"/>
      <c r="D25" s="87"/>
      <c r="E25" s="87"/>
      <c r="F25" s="87"/>
      <c r="G25" s="87"/>
      <c r="H25" s="87"/>
      <c r="I25" s="87"/>
      <c r="J25" s="87"/>
      <c r="K25" s="87"/>
      <c r="L25" s="87"/>
      <c r="M25" s="87"/>
      <c r="N25" s="87"/>
    </row>
    <row r="26" spans="1:16" ht="15" x14ac:dyDescent="0.25">
      <c r="C26" s="43"/>
      <c r="D26" s="87"/>
      <c r="E26" s="87"/>
      <c r="F26" s="87"/>
      <c r="G26" s="87"/>
      <c r="H26" s="87"/>
      <c r="I26" s="87"/>
      <c r="J26" s="87"/>
      <c r="K26" s="87"/>
      <c r="L26" s="87"/>
      <c r="M26" s="87"/>
      <c r="N26" s="87"/>
    </row>
    <row r="27" spans="1:16" ht="15" x14ac:dyDescent="0.25">
      <c r="A27" s="228"/>
      <c r="B27" s="228"/>
      <c r="C27" s="228"/>
      <c r="D27" s="87"/>
      <c r="E27" s="87"/>
      <c r="F27" s="87"/>
      <c r="G27" s="87"/>
      <c r="H27" s="87"/>
      <c r="I27" s="87"/>
      <c r="J27" s="87"/>
      <c r="K27" s="87"/>
      <c r="L27" s="87"/>
      <c r="M27" s="87"/>
      <c r="N27" s="87"/>
    </row>
    <row r="28" spans="1:16" ht="15" x14ac:dyDescent="0.25">
      <c r="C28" s="43"/>
      <c r="D28" s="87"/>
      <c r="E28" s="87"/>
      <c r="F28" s="87"/>
      <c r="G28" s="87"/>
      <c r="H28" s="87"/>
      <c r="I28" s="87"/>
      <c r="J28" s="87"/>
      <c r="K28" s="87"/>
      <c r="L28" s="87"/>
      <c r="M28" s="87"/>
      <c r="N28" s="87"/>
    </row>
    <row r="29" spans="1:16" ht="15" x14ac:dyDescent="0.25">
      <c r="C29" s="43"/>
      <c r="D29" s="87"/>
      <c r="E29" s="87"/>
      <c r="F29" s="87"/>
      <c r="G29" s="87"/>
      <c r="H29" s="87"/>
      <c r="I29" s="87"/>
      <c r="J29" s="87"/>
      <c r="K29" s="87"/>
      <c r="L29" s="87"/>
      <c r="M29" s="87"/>
      <c r="N29" s="87"/>
      <c r="P29" s="44" t="s">
        <v>4203</v>
      </c>
    </row>
    <row r="30" spans="1:16" ht="15" x14ac:dyDescent="0.25">
      <c r="C30" s="43"/>
      <c r="D30" s="87"/>
      <c r="E30" s="87"/>
      <c r="F30" s="87"/>
      <c r="G30" s="87"/>
      <c r="H30" s="87"/>
      <c r="I30" s="87"/>
      <c r="J30" s="87"/>
      <c r="K30" s="87"/>
      <c r="L30" s="87"/>
      <c r="M30" s="87"/>
      <c r="N30" s="87"/>
    </row>
    <row r="31" spans="1:16" ht="15" x14ac:dyDescent="0.25">
      <c r="C31" s="43"/>
      <c r="D31" s="87"/>
      <c r="E31" s="87"/>
      <c r="F31" s="87"/>
      <c r="G31" s="87"/>
      <c r="H31" s="87"/>
      <c r="I31" s="87"/>
      <c r="J31" s="87"/>
      <c r="K31" s="87"/>
      <c r="L31" s="87"/>
      <c r="M31" s="87"/>
      <c r="N31" s="87"/>
    </row>
    <row r="32" spans="1:16" ht="15" x14ac:dyDescent="0.25">
      <c r="C32" s="43"/>
      <c r="D32" s="87"/>
      <c r="E32" s="87"/>
      <c r="F32" s="87"/>
      <c r="G32" s="87"/>
      <c r="H32" s="87"/>
      <c r="I32" s="87"/>
      <c r="J32" s="87"/>
      <c r="K32" s="87"/>
      <c r="L32" s="87"/>
      <c r="M32" s="87"/>
      <c r="N32" s="87"/>
    </row>
    <row r="33" spans="3:14" ht="15" x14ac:dyDescent="0.25">
      <c r="C33" s="43"/>
      <c r="D33" s="87"/>
      <c r="E33" s="87"/>
      <c r="F33" s="87"/>
      <c r="G33" s="87"/>
      <c r="H33" s="87"/>
      <c r="I33" s="87"/>
      <c r="J33" s="87"/>
      <c r="K33" s="87"/>
      <c r="L33" s="87"/>
      <c r="M33" s="87"/>
      <c r="N33" s="87"/>
    </row>
  </sheetData>
  <mergeCells count="15">
    <mergeCell ref="A5:B5"/>
    <mergeCell ref="C5:W5"/>
    <mergeCell ref="C1:E1"/>
    <mergeCell ref="A3:B3"/>
    <mergeCell ref="C3:W3"/>
    <mergeCell ref="A4:B4"/>
    <mergeCell ref="C4:W4"/>
    <mergeCell ref="A6:B6"/>
    <mergeCell ref="C6:W6"/>
    <mergeCell ref="C9:N9"/>
    <mergeCell ref="P9:V9"/>
    <mergeCell ref="C10:C11"/>
    <mergeCell ref="D10:D11"/>
    <mergeCell ref="F10:G10"/>
    <mergeCell ref="I10:N10"/>
  </mergeCells>
  <hyperlinks>
    <hyperlink ref="A1" location="'ODS 10.'!A1" display="REGRESAR"/>
    <hyperlink ref="C1:D1" location="'Metadato 10.1.1'!A1" display="VER METADATO"/>
  </hyperlinks>
  <pageMargins left="0.7" right="0.7" top="0.75" bottom="0.75" header="0.3" footer="0.3"/>
  <pageSetup orientation="portrait" r:id="rId1"/>
  <drawing r:id="rId2"/>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4">
    <tabColor theme="0" tint="-0.499984740745262"/>
  </sheetPr>
  <dimension ref="A1:L41"/>
  <sheetViews>
    <sheetView showGridLines="0" zoomScaleNormal="100" workbookViewId="0">
      <pane ySplit="1" topLeftCell="A2" activePane="bottomLeft" state="frozen"/>
      <selection activeCell="U10" sqref="U10:V11"/>
      <selection pane="bottomLeft" activeCell="U10" sqref="U10:V11"/>
    </sheetView>
  </sheetViews>
  <sheetFormatPr baseColWidth="10" defaultColWidth="11.42578125" defaultRowHeight="11.25" x14ac:dyDescent="0.2"/>
  <cols>
    <col min="1" max="1" width="10" style="26" customWidth="1"/>
    <col min="2" max="2" width="26.42578125" style="26" customWidth="1"/>
    <col min="3" max="3" width="24" style="26" customWidth="1"/>
    <col min="4" max="4" width="85.7109375" style="26" customWidth="1"/>
    <col min="5" max="5" width="7.42578125" style="26" customWidth="1"/>
    <col min="6" max="6" width="7.140625" style="26" customWidth="1"/>
    <col min="7" max="7" width="7.85546875" style="26" customWidth="1"/>
    <col min="8" max="8" width="8.7109375" style="26" customWidth="1"/>
    <col min="9" max="9" width="9" style="26" customWidth="1"/>
    <col min="10" max="10" width="7.28515625" style="26" customWidth="1"/>
    <col min="11" max="11" width="7.5703125" style="26" customWidth="1"/>
    <col min="12" max="12" width="7" style="26" customWidth="1"/>
    <col min="13"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880</v>
      </c>
    </row>
    <row r="4" spans="1:6" ht="15.75" x14ac:dyDescent="0.2">
      <c r="A4" s="93"/>
      <c r="B4" s="2082" t="s">
        <v>856</v>
      </c>
      <c r="C4" s="2082"/>
      <c r="D4" s="910" t="s">
        <v>49</v>
      </c>
    </row>
    <row r="5" spans="1:6" ht="18.75" customHeight="1" x14ac:dyDescent="0.2">
      <c r="B5" s="2082" t="s">
        <v>769</v>
      </c>
      <c r="C5" s="2082"/>
      <c r="D5" s="910" t="s">
        <v>270</v>
      </c>
    </row>
    <row r="6" spans="1:6" ht="15" x14ac:dyDescent="0.2">
      <c r="B6" s="2082" t="s">
        <v>770</v>
      </c>
      <c r="C6" s="2082"/>
      <c r="D6" s="911" t="s">
        <v>409</v>
      </c>
    </row>
    <row r="7" spans="1:6" ht="30" x14ac:dyDescent="0.2">
      <c r="B7" s="2083" t="s">
        <v>771</v>
      </c>
      <c r="C7" s="2083"/>
      <c r="D7" s="912" t="s">
        <v>410</v>
      </c>
    </row>
    <row r="8" spans="1:6" s="903" customFormat="1" ht="15" x14ac:dyDescent="0.2">
      <c r="B8" s="2083" t="s">
        <v>4617</v>
      </c>
      <c r="C8" s="2083"/>
      <c r="D8" s="1285" t="s">
        <v>4741</v>
      </c>
    </row>
    <row r="9" spans="1:6" ht="15" x14ac:dyDescent="0.25">
      <c r="B9" s="913"/>
      <c r="C9" s="913"/>
      <c r="D9" s="913"/>
    </row>
    <row r="10" spans="1:6" ht="23.25" customHeight="1" x14ac:dyDescent="0.2">
      <c r="B10" s="2081" t="s">
        <v>772</v>
      </c>
      <c r="C10" s="2081"/>
      <c r="D10" s="2081"/>
    </row>
    <row r="11" spans="1:6" ht="15.75" customHeight="1" x14ac:dyDescent="0.2">
      <c r="B11" s="2093" t="s">
        <v>773</v>
      </c>
      <c r="C11" s="2094"/>
      <c r="D11" s="910" t="s">
        <v>841</v>
      </c>
    </row>
    <row r="12" spans="1:6" ht="32.25" customHeight="1" x14ac:dyDescent="0.2">
      <c r="B12" s="2095" t="s">
        <v>775</v>
      </c>
      <c r="C12" s="2095"/>
      <c r="D12" s="914" t="s">
        <v>2896</v>
      </c>
    </row>
    <row r="13" spans="1:6" ht="15" x14ac:dyDescent="0.2">
      <c r="B13" s="2082" t="s">
        <v>776</v>
      </c>
      <c r="C13" s="2082"/>
      <c r="D13" s="672" t="s">
        <v>409</v>
      </c>
    </row>
    <row r="14" spans="1:6" ht="15" x14ac:dyDescent="0.2">
      <c r="B14" s="2082" t="s">
        <v>777</v>
      </c>
      <c r="C14" s="2096"/>
      <c r="D14" s="915" t="s">
        <v>22</v>
      </c>
    </row>
    <row r="15" spans="1:6" ht="139.5" customHeight="1" x14ac:dyDescent="0.2">
      <c r="B15" s="2082" t="s">
        <v>778</v>
      </c>
      <c r="C15" s="2082"/>
      <c r="D15" s="916" t="s">
        <v>2897</v>
      </c>
    </row>
    <row r="16" spans="1:6" ht="46.5" customHeight="1" x14ac:dyDescent="0.2">
      <c r="B16" s="2082" t="s">
        <v>779</v>
      </c>
      <c r="C16" s="2082"/>
      <c r="D16" s="256"/>
    </row>
    <row r="17" spans="1:12" ht="15" customHeight="1" x14ac:dyDescent="0.2">
      <c r="B17" s="2082" t="s">
        <v>780</v>
      </c>
      <c r="C17" s="2082"/>
      <c r="D17" s="917" t="s">
        <v>781</v>
      </c>
    </row>
    <row r="18" spans="1:12" ht="15" x14ac:dyDescent="0.2">
      <c r="B18" s="2083" t="s">
        <v>782</v>
      </c>
      <c r="C18" s="2083"/>
      <c r="D18" s="910"/>
    </row>
    <row r="19" spans="1:12" ht="33" customHeight="1" x14ac:dyDescent="0.2">
      <c r="B19" s="2084" t="s">
        <v>783</v>
      </c>
      <c r="C19" s="2085"/>
      <c r="D19" s="917" t="s">
        <v>2898</v>
      </c>
    </row>
    <row r="20" spans="1:12" ht="15" x14ac:dyDescent="0.2">
      <c r="B20" s="2082" t="s">
        <v>784</v>
      </c>
      <c r="C20" s="2082"/>
      <c r="D20" s="916" t="s">
        <v>1434</v>
      </c>
    </row>
    <row r="21" spans="1:12" ht="15" x14ac:dyDescent="0.2">
      <c r="B21" s="2086" t="s">
        <v>786</v>
      </c>
      <c r="C21" s="918" t="s">
        <v>787</v>
      </c>
      <c r="D21" s="917" t="s">
        <v>2899</v>
      </c>
    </row>
    <row r="22" spans="1:12" ht="15" x14ac:dyDescent="0.2">
      <c r="B22" s="2087"/>
      <c r="C22" s="1003" t="s">
        <v>789</v>
      </c>
      <c r="D22" s="919"/>
    </row>
    <row r="23" spans="1:12" ht="16.5" customHeight="1" x14ac:dyDescent="0.2">
      <c r="B23" s="2088" t="s">
        <v>791</v>
      </c>
      <c r="C23" s="2088"/>
      <c r="D23" s="917" t="s">
        <v>827</v>
      </c>
    </row>
    <row r="24" spans="1:12" ht="15" x14ac:dyDescent="0.2">
      <c r="B24" s="2088" t="s">
        <v>793</v>
      </c>
      <c r="C24" s="2088"/>
      <c r="D24" s="920" t="s">
        <v>808</v>
      </c>
    </row>
    <row r="25" spans="1:12" ht="15" x14ac:dyDescent="0.2">
      <c r="B25" s="2082" t="s">
        <v>795</v>
      </c>
      <c r="C25" s="2082"/>
      <c r="D25" s="917" t="s">
        <v>17</v>
      </c>
    </row>
    <row r="26" spans="1:12" ht="15" customHeight="1" x14ac:dyDescent="0.2">
      <c r="B26" s="2083" t="s">
        <v>797</v>
      </c>
      <c r="C26" s="2083"/>
      <c r="D26" s="920" t="s">
        <v>2900</v>
      </c>
    </row>
    <row r="27" spans="1:12" ht="15" x14ac:dyDescent="0.2">
      <c r="B27" s="2089" t="s">
        <v>799</v>
      </c>
      <c r="C27" s="2090"/>
      <c r="D27" s="910"/>
    </row>
    <row r="28" spans="1:12" ht="120" x14ac:dyDescent="0.2">
      <c r="B28" s="1004" t="s">
        <v>800</v>
      </c>
      <c r="C28" s="1005"/>
      <c r="D28" s="917" t="s">
        <v>2901</v>
      </c>
    </row>
    <row r="29" spans="1:12" ht="15" x14ac:dyDescent="0.2">
      <c r="B29" s="2091" t="s">
        <v>801</v>
      </c>
      <c r="C29" s="2092"/>
      <c r="D29" s="921"/>
    </row>
    <row r="30" spans="1:12" ht="15" x14ac:dyDescent="0.2">
      <c r="B30" s="922"/>
      <c r="C30" s="922"/>
      <c r="D30" s="923"/>
    </row>
    <row r="31" spans="1:12" ht="23.25" customHeight="1" x14ac:dyDescent="0.25">
      <c r="A31" s="43"/>
      <c r="B31" s="2081" t="s">
        <v>802</v>
      </c>
      <c r="C31" s="2081"/>
      <c r="D31" s="2081"/>
      <c r="E31" s="87"/>
      <c r="F31" s="87"/>
      <c r="G31" s="87"/>
      <c r="H31" s="87"/>
      <c r="I31" s="87"/>
      <c r="J31" s="87"/>
      <c r="K31" s="87"/>
      <c r="L31" s="87"/>
    </row>
    <row r="32" spans="1:12" ht="15" x14ac:dyDescent="0.25">
      <c r="A32" s="43"/>
      <c r="B32" s="2079" t="s">
        <v>803</v>
      </c>
      <c r="C32" s="2080"/>
      <c r="D32" s="920" t="s">
        <v>804</v>
      </c>
      <c r="E32" s="87"/>
      <c r="F32" s="87"/>
      <c r="G32" s="87"/>
      <c r="H32" s="87"/>
      <c r="I32" s="87"/>
      <c r="J32" s="87"/>
      <c r="K32" s="87"/>
      <c r="L32" s="87"/>
    </row>
    <row r="33" spans="1:12" ht="15" x14ac:dyDescent="0.25">
      <c r="A33" s="43"/>
      <c r="B33" s="2079" t="s">
        <v>805</v>
      </c>
      <c r="C33" s="2080"/>
      <c r="D33" s="920" t="s">
        <v>1620</v>
      </c>
      <c r="E33" s="87"/>
      <c r="F33" s="87"/>
      <c r="G33" s="87"/>
      <c r="H33" s="87"/>
      <c r="I33" s="87"/>
      <c r="J33" s="87"/>
      <c r="K33" s="87"/>
      <c r="L33" s="87"/>
    </row>
    <row r="34" spans="1:12" ht="15" x14ac:dyDescent="0.25">
      <c r="A34" s="43"/>
      <c r="B34" s="2079" t="s">
        <v>807</v>
      </c>
      <c r="C34" s="2080"/>
      <c r="D34" s="920" t="s">
        <v>808</v>
      </c>
      <c r="E34" s="87"/>
      <c r="F34" s="87"/>
      <c r="G34" s="87"/>
      <c r="H34" s="87"/>
      <c r="I34" s="87"/>
      <c r="J34" s="87"/>
      <c r="K34" s="87"/>
      <c r="L34" s="87"/>
    </row>
    <row r="35" spans="1:12" ht="15" x14ac:dyDescent="0.25">
      <c r="A35" s="43"/>
      <c r="B35" s="2079" t="s">
        <v>809</v>
      </c>
      <c r="C35" s="2080"/>
      <c r="D35" s="920" t="s">
        <v>1709</v>
      </c>
      <c r="E35" s="87"/>
      <c r="F35" s="87"/>
      <c r="G35" s="87"/>
      <c r="H35" s="87"/>
      <c r="I35" s="87"/>
      <c r="J35" s="87"/>
      <c r="K35" s="87"/>
      <c r="L35" s="87"/>
    </row>
    <row r="36" spans="1:12" ht="15" x14ac:dyDescent="0.25">
      <c r="A36" s="43"/>
      <c r="B36" s="2079" t="s">
        <v>811</v>
      </c>
      <c r="C36" s="2080"/>
      <c r="D36" s="920" t="s">
        <v>1710</v>
      </c>
      <c r="E36" s="87"/>
      <c r="F36" s="87"/>
      <c r="G36" s="87"/>
      <c r="H36" s="87"/>
      <c r="I36" s="87"/>
      <c r="J36" s="87"/>
      <c r="K36" s="87"/>
      <c r="L36" s="87"/>
    </row>
    <row r="37" spans="1:12" ht="15" x14ac:dyDescent="0.25">
      <c r="A37" s="43"/>
      <c r="B37" s="87"/>
      <c r="C37" s="87"/>
      <c r="D37" s="87"/>
      <c r="E37" s="87"/>
      <c r="F37" s="87"/>
      <c r="G37" s="87"/>
      <c r="H37" s="87"/>
      <c r="I37" s="87"/>
      <c r="J37" s="87"/>
      <c r="K37" s="87"/>
      <c r="L37" s="87"/>
    </row>
    <row r="38" spans="1:12" ht="15" x14ac:dyDescent="0.25">
      <c r="A38" s="43"/>
      <c r="B38" s="87"/>
      <c r="C38" s="87"/>
      <c r="D38" s="87"/>
      <c r="E38" s="87"/>
      <c r="F38" s="87"/>
      <c r="G38" s="87"/>
      <c r="H38" s="87"/>
      <c r="I38" s="87"/>
      <c r="J38" s="87"/>
      <c r="K38" s="87"/>
      <c r="L38" s="87"/>
    </row>
    <row r="39" spans="1:12" ht="15" x14ac:dyDescent="0.25">
      <c r="A39" s="43"/>
      <c r="B39" s="87"/>
      <c r="C39" s="87"/>
      <c r="D39" s="87"/>
      <c r="E39" s="87"/>
      <c r="F39" s="87"/>
      <c r="G39" s="87"/>
      <c r="H39" s="87"/>
      <c r="I39" s="87"/>
      <c r="J39" s="87"/>
      <c r="K39" s="87"/>
      <c r="L39" s="87"/>
    </row>
    <row r="40" spans="1:12" ht="15" x14ac:dyDescent="0.25">
      <c r="A40" s="43"/>
      <c r="B40" s="87"/>
      <c r="C40" s="87"/>
      <c r="D40" s="87"/>
      <c r="E40" s="87"/>
      <c r="F40" s="87"/>
      <c r="G40" s="87"/>
      <c r="H40" s="87"/>
      <c r="I40" s="87"/>
      <c r="J40" s="87"/>
      <c r="K40" s="87"/>
      <c r="L40" s="87"/>
    </row>
    <row r="41" spans="1:12" ht="15" x14ac:dyDescent="0.25">
      <c r="A41" s="43"/>
      <c r="B41" s="87"/>
      <c r="C41" s="87"/>
      <c r="D41" s="87"/>
      <c r="E41" s="87"/>
      <c r="F41" s="87"/>
      <c r="G41" s="87"/>
      <c r="H41" s="87"/>
      <c r="I41" s="87"/>
      <c r="J41" s="87"/>
      <c r="K41" s="87"/>
      <c r="L41" s="87"/>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0.1.1'!A1" display="REGRESAR"/>
    <hyperlink ref="D8" r:id="rId1"/>
  </hyperlinks>
  <pageMargins left="0.7" right="0.7" top="0.75" bottom="0.75" header="0.3" footer="0.3"/>
  <pageSetup orientation="portrait" r:id="rId2"/>
  <drawing r:id="rId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5"/>
  <dimension ref="A1:Y46"/>
  <sheetViews>
    <sheetView showGridLines="0" workbookViewId="0">
      <pane ySplit="1" topLeftCell="A2" activePane="bottomLeft" state="frozen"/>
      <selection activeCell="B24" sqref="B24:C24"/>
      <selection pane="bottomLeft" activeCell="C9" sqref="C9:S9"/>
    </sheetView>
  </sheetViews>
  <sheetFormatPr baseColWidth="10" defaultColWidth="11.42578125" defaultRowHeight="11.25" x14ac:dyDescent="0.2"/>
  <cols>
    <col min="1" max="2" width="15.7109375" style="26" customWidth="1"/>
    <col min="3" max="3" width="7.85546875" style="26" customWidth="1"/>
    <col min="4" max="4" width="5.140625" style="26" customWidth="1"/>
    <col min="5" max="5" width="1.7109375" style="26" customWidth="1"/>
    <col min="6" max="6" width="8.28515625" style="26" customWidth="1"/>
    <col min="7" max="7" width="7.85546875" style="26" customWidth="1"/>
    <col min="8" max="8" width="2.140625" style="84" customWidth="1"/>
    <col min="9" max="9" width="8" style="26" customWidth="1"/>
    <col min="10" max="10" width="6.85546875" style="26" customWidth="1"/>
    <col min="11" max="11" width="2.28515625" style="84" customWidth="1"/>
    <col min="12" max="12" width="8.5703125" style="26" customWidth="1"/>
    <col min="13" max="13" width="8.85546875" style="26" customWidth="1"/>
    <col min="14" max="14" width="8.5703125" style="26" customWidth="1"/>
    <col min="15" max="15" width="7.7109375" style="26" customWidth="1"/>
    <col min="16" max="17" width="9" style="26" customWidth="1"/>
    <col min="18" max="18" width="2" style="84" customWidth="1"/>
    <col min="19" max="19" width="12.5703125" style="26" customWidth="1"/>
    <col min="20" max="20" width="4.7109375" style="26" customWidth="1"/>
    <col min="21" max="16384" width="11.42578125" style="26"/>
  </cols>
  <sheetData>
    <row r="1" spans="1:25" ht="15" x14ac:dyDescent="0.25">
      <c r="A1" s="25" t="s">
        <v>730</v>
      </c>
      <c r="C1" s="2077" t="s">
        <v>830</v>
      </c>
      <c r="D1" s="2077"/>
      <c r="E1" s="2077"/>
      <c r="F1" s="2077"/>
    </row>
    <row r="3" spans="1:25" ht="15" x14ac:dyDescent="0.2">
      <c r="A3" s="2581" t="s">
        <v>732</v>
      </c>
      <c r="B3" s="2581"/>
      <c r="C3" s="2581" t="s">
        <v>2870</v>
      </c>
      <c r="D3" s="2582"/>
      <c r="E3" s="2582"/>
      <c r="F3" s="2582"/>
      <c r="G3" s="2582"/>
      <c r="H3" s="2582"/>
      <c r="I3" s="2582"/>
      <c r="J3" s="2582"/>
      <c r="K3" s="2582"/>
      <c r="L3" s="2582"/>
      <c r="M3" s="2582"/>
      <c r="N3" s="2582"/>
      <c r="O3" s="2582"/>
      <c r="P3" s="2582"/>
      <c r="Q3" s="2582"/>
      <c r="R3" s="2582"/>
      <c r="S3" s="2582"/>
      <c r="T3" s="2582"/>
      <c r="U3" s="2582"/>
      <c r="V3" s="2582"/>
      <c r="W3" s="2582"/>
      <c r="X3" s="2585"/>
      <c r="Y3" s="2585"/>
    </row>
    <row r="4" spans="1:25" ht="28.5" customHeight="1" x14ac:dyDescent="0.2">
      <c r="A4" s="2581" t="s">
        <v>733</v>
      </c>
      <c r="B4" s="2582"/>
      <c r="C4" s="2586" t="s">
        <v>2902</v>
      </c>
      <c r="D4" s="2587"/>
      <c r="E4" s="2587"/>
      <c r="F4" s="2587"/>
      <c r="G4" s="2587"/>
      <c r="H4" s="2587"/>
      <c r="I4" s="2587"/>
      <c r="J4" s="2587"/>
      <c r="K4" s="2587"/>
      <c r="L4" s="2587"/>
      <c r="M4" s="2587"/>
      <c r="N4" s="2587"/>
      <c r="O4" s="2587"/>
      <c r="P4" s="2587"/>
      <c r="Q4" s="2587"/>
      <c r="R4" s="2587"/>
      <c r="S4" s="2587"/>
      <c r="T4" s="2587"/>
      <c r="U4" s="2587"/>
      <c r="V4" s="2587"/>
      <c r="W4" s="2587"/>
      <c r="X4" s="2585"/>
      <c r="Y4" s="2588"/>
    </row>
    <row r="5" spans="1:25" ht="15" x14ac:dyDescent="0.2">
      <c r="A5" s="2581" t="s">
        <v>735</v>
      </c>
      <c r="B5" s="2582"/>
      <c r="C5" s="2581" t="s">
        <v>2903</v>
      </c>
      <c r="D5" s="2582"/>
      <c r="E5" s="2582"/>
      <c r="F5" s="2582"/>
      <c r="G5" s="2582"/>
      <c r="H5" s="2582"/>
      <c r="I5" s="2582"/>
      <c r="J5" s="2582"/>
      <c r="K5" s="2582"/>
      <c r="L5" s="2582"/>
      <c r="M5" s="2582"/>
      <c r="N5" s="2582"/>
      <c r="O5" s="2582"/>
      <c r="P5" s="2582"/>
      <c r="Q5" s="2582"/>
      <c r="R5" s="2582"/>
      <c r="S5" s="2582"/>
      <c r="T5" s="2582"/>
      <c r="U5" s="2582"/>
      <c r="V5" s="2582"/>
      <c r="W5" s="2582"/>
      <c r="X5" s="2585"/>
      <c r="Y5" s="2588"/>
    </row>
    <row r="6" spans="1:25" ht="15" x14ac:dyDescent="0.2">
      <c r="A6" s="2581" t="s">
        <v>815</v>
      </c>
      <c r="B6" s="2582"/>
      <c r="C6" s="2581" t="s">
        <v>2904</v>
      </c>
      <c r="D6" s="2582"/>
      <c r="E6" s="2582"/>
      <c r="F6" s="2582"/>
      <c r="G6" s="2582"/>
      <c r="H6" s="2582"/>
      <c r="I6" s="2582"/>
      <c r="J6" s="2582"/>
      <c r="K6" s="2582"/>
      <c r="L6" s="2582"/>
      <c r="M6" s="2582"/>
      <c r="N6" s="2582"/>
      <c r="O6" s="2582"/>
      <c r="P6" s="2582"/>
      <c r="Q6" s="2582"/>
      <c r="R6" s="2582"/>
      <c r="S6" s="2582"/>
      <c r="T6" s="2582"/>
      <c r="U6" s="2582"/>
      <c r="V6" s="2582"/>
      <c r="W6" s="2582"/>
      <c r="X6" s="2585"/>
      <c r="Y6" s="2588"/>
    </row>
    <row r="9" spans="1:25" ht="40.5" customHeight="1" x14ac:dyDescent="0.2">
      <c r="C9" s="2218" t="s">
        <v>2904</v>
      </c>
      <c r="D9" s="2218"/>
      <c r="E9" s="2218"/>
      <c r="F9" s="2218"/>
      <c r="G9" s="2218"/>
      <c r="H9" s="2218"/>
      <c r="I9" s="2218"/>
      <c r="J9" s="2218"/>
      <c r="K9" s="2218"/>
      <c r="L9" s="2218"/>
      <c r="M9" s="2218"/>
      <c r="N9" s="2218"/>
      <c r="O9" s="2218"/>
      <c r="P9" s="2218"/>
      <c r="Q9" s="2218"/>
      <c r="R9" s="2218"/>
      <c r="S9" s="2218"/>
    </row>
    <row r="10" spans="1:25" ht="12.75" customHeight="1" x14ac:dyDescent="0.2">
      <c r="C10" s="2204" t="s">
        <v>867</v>
      </c>
      <c r="D10" s="2116" t="s">
        <v>740</v>
      </c>
      <c r="E10" s="1850"/>
      <c r="F10" s="2070" t="s">
        <v>741</v>
      </c>
      <c r="G10" s="2070"/>
      <c r="H10" s="1850"/>
      <c r="I10" s="2070" t="s">
        <v>742</v>
      </c>
      <c r="J10" s="2070"/>
      <c r="K10" s="1850"/>
      <c r="L10" s="2070" t="s">
        <v>743</v>
      </c>
      <c r="M10" s="2070"/>
      <c r="N10" s="2070"/>
      <c r="O10" s="2070"/>
      <c r="P10" s="2070"/>
      <c r="Q10" s="2070"/>
      <c r="R10" s="1850"/>
      <c r="S10" s="2116" t="s">
        <v>2905</v>
      </c>
      <c r="U10" s="2258" t="s">
        <v>4833</v>
      </c>
      <c r="V10" s="2258"/>
    </row>
    <row r="11" spans="1:25" s="42" customFormat="1" ht="24.75" customHeight="1" x14ac:dyDescent="0.25">
      <c r="C11" s="2205"/>
      <c r="D11" s="2117"/>
      <c r="E11" s="1852"/>
      <c r="F11" s="1852" t="s">
        <v>746</v>
      </c>
      <c r="G11" s="1852" t="s">
        <v>747</v>
      </c>
      <c r="H11" s="1852"/>
      <c r="I11" s="1852" t="s">
        <v>748</v>
      </c>
      <c r="J11" s="1852" t="s">
        <v>749</v>
      </c>
      <c r="K11" s="1852"/>
      <c r="L11" s="1852" t="s">
        <v>750</v>
      </c>
      <c r="M11" s="1852" t="s">
        <v>751</v>
      </c>
      <c r="N11" s="1852" t="s">
        <v>752</v>
      </c>
      <c r="O11" s="1852" t="s">
        <v>753</v>
      </c>
      <c r="P11" s="78" t="s">
        <v>754</v>
      </c>
      <c r="Q11" s="78" t="s">
        <v>755</v>
      </c>
      <c r="R11" s="78"/>
      <c r="S11" s="2117"/>
      <c r="U11" s="2258"/>
      <c r="V11" s="2258"/>
    </row>
    <row r="12" spans="1:25" ht="12.75" x14ac:dyDescent="0.2">
      <c r="C12" s="33">
        <v>2010</v>
      </c>
      <c r="D12" s="230">
        <v>20.774437021988078</v>
      </c>
      <c r="E12" s="230"/>
      <c r="F12" s="230">
        <v>20.982137388718787</v>
      </c>
      <c r="G12" s="230">
        <v>20.71445792469239</v>
      </c>
      <c r="H12" s="230"/>
      <c r="I12" s="230">
        <v>19.562537872946056</v>
      </c>
      <c r="J12" s="230">
        <v>20.147764274620958</v>
      </c>
      <c r="K12" s="230"/>
      <c r="L12" s="230">
        <v>18.610608683501656</v>
      </c>
      <c r="M12" s="230">
        <v>20.999934849947586</v>
      </c>
      <c r="N12" s="230">
        <v>17.514445686944526</v>
      </c>
      <c r="O12" s="230">
        <v>23.633073874852954</v>
      </c>
      <c r="P12" s="230">
        <v>17.149428237233426</v>
      </c>
      <c r="Q12" s="230">
        <v>21.619980022280629</v>
      </c>
      <c r="R12" s="230"/>
      <c r="S12" s="230">
        <v>20.181522943080513</v>
      </c>
    </row>
    <row r="13" spans="1:25" ht="12.75" x14ac:dyDescent="0.2">
      <c r="C13" s="33">
        <v>2011</v>
      </c>
      <c r="D13" s="230">
        <v>22.029241236929735</v>
      </c>
      <c r="E13" s="230"/>
      <c r="F13" s="230">
        <v>22.167749586052182</v>
      </c>
      <c r="G13" s="230">
        <v>22.158063801837233</v>
      </c>
      <c r="H13" s="230"/>
      <c r="I13" s="230">
        <v>22.541782612766838</v>
      </c>
      <c r="J13" s="230">
        <v>19.694352670488595</v>
      </c>
      <c r="K13" s="230"/>
      <c r="L13" s="230">
        <v>22.291698093178912</v>
      </c>
      <c r="M13" s="230">
        <v>22.753529979244014</v>
      </c>
      <c r="N13" s="230">
        <v>21.069515027479476</v>
      </c>
      <c r="O13" s="230">
        <v>22.798008181917844</v>
      </c>
      <c r="P13" s="230">
        <v>20.836550836550838</v>
      </c>
      <c r="Q13" s="230">
        <v>21.640281690140846</v>
      </c>
      <c r="R13" s="230"/>
      <c r="S13" s="230">
        <v>20.368976452134557</v>
      </c>
    </row>
    <row r="14" spans="1:25" ht="12.75" x14ac:dyDescent="0.2">
      <c r="C14" s="33">
        <v>2012</v>
      </c>
      <c r="D14" s="230">
        <v>22.539540691569464</v>
      </c>
      <c r="E14" s="230"/>
      <c r="F14" s="230">
        <v>22.871416217419455</v>
      </c>
      <c r="G14" s="230">
        <v>22.529312105575734</v>
      </c>
      <c r="H14" s="230"/>
      <c r="I14" s="230">
        <v>21.638749989262244</v>
      </c>
      <c r="J14" s="230">
        <v>19.796955918892976</v>
      </c>
      <c r="K14" s="230"/>
      <c r="L14" s="230">
        <v>20.883096096764234</v>
      </c>
      <c r="M14" s="230">
        <v>22.084131664391187</v>
      </c>
      <c r="N14" s="230">
        <v>22.928032425075294</v>
      </c>
      <c r="O14" s="230">
        <v>21.894576798207506</v>
      </c>
      <c r="P14" s="230">
        <v>20.917475261792678</v>
      </c>
      <c r="Q14" s="230">
        <v>21.942044367789403</v>
      </c>
      <c r="R14" s="230"/>
      <c r="S14" s="230">
        <v>19.729765920959988</v>
      </c>
    </row>
    <row r="15" spans="1:25" ht="12.75" x14ac:dyDescent="0.2">
      <c r="C15" s="33">
        <v>2013</v>
      </c>
      <c r="D15" s="230">
        <v>21.603337055206556</v>
      </c>
      <c r="E15" s="230"/>
      <c r="F15" s="230">
        <v>21.950912905328515</v>
      </c>
      <c r="G15" s="230">
        <v>21.182668583409193</v>
      </c>
      <c r="H15" s="230"/>
      <c r="I15" s="230">
        <v>21.286261611876803</v>
      </c>
      <c r="J15" s="230">
        <v>20.4828790832088</v>
      </c>
      <c r="K15" s="230"/>
      <c r="L15" s="230">
        <v>20.248319441030695</v>
      </c>
      <c r="M15" s="230">
        <v>22.213993979564435</v>
      </c>
      <c r="N15" s="230">
        <v>21.664403577648553</v>
      </c>
      <c r="O15" s="230">
        <v>23.39188913334392</v>
      </c>
      <c r="P15" s="230">
        <v>20.999590738870108</v>
      </c>
      <c r="Q15" s="230">
        <v>21.409882067422547</v>
      </c>
      <c r="R15" s="230"/>
      <c r="S15" s="230">
        <v>21.283667329125937</v>
      </c>
    </row>
    <row r="16" spans="1:25" ht="12.75" x14ac:dyDescent="0.2">
      <c r="C16" s="33">
        <v>2014</v>
      </c>
      <c r="D16" s="230">
        <v>22.717237384883511</v>
      </c>
      <c r="E16" s="230"/>
      <c r="F16" s="230">
        <v>22.655419054337969</v>
      </c>
      <c r="G16" s="230">
        <v>22.877296205837148</v>
      </c>
      <c r="H16" s="230"/>
      <c r="I16" s="230">
        <v>22.168288764536239</v>
      </c>
      <c r="J16" s="230">
        <v>20.3360387714586</v>
      </c>
      <c r="K16" s="230"/>
      <c r="L16" s="230">
        <v>22.595522642691403</v>
      </c>
      <c r="M16" s="230">
        <v>22.120494679962118</v>
      </c>
      <c r="N16" s="230">
        <v>22.176036013141893</v>
      </c>
      <c r="O16" s="230">
        <v>21.026341857652383</v>
      </c>
      <c r="P16" s="230">
        <v>20.33398201599357</v>
      </c>
      <c r="Q16" s="230">
        <v>20.135761009692668</v>
      </c>
      <c r="R16" s="230"/>
      <c r="S16" s="230">
        <v>20.537023530766575</v>
      </c>
    </row>
    <row r="17" spans="3:19" ht="12.75" x14ac:dyDescent="0.2">
      <c r="C17" s="33">
        <v>2015</v>
      </c>
      <c r="D17" s="230">
        <v>21.66693098576512</v>
      </c>
      <c r="E17" s="230"/>
      <c r="F17" s="230">
        <v>21.44239354099529</v>
      </c>
      <c r="G17" s="230">
        <v>21.73528501483236</v>
      </c>
      <c r="H17" s="230"/>
      <c r="I17" s="230">
        <v>21.298388139520082</v>
      </c>
      <c r="J17" s="230">
        <v>20.908344492852855</v>
      </c>
      <c r="K17" s="230"/>
      <c r="L17" s="230">
        <v>20.838890564063778</v>
      </c>
      <c r="M17" s="230">
        <v>24.169851658656345</v>
      </c>
      <c r="N17" s="230">
        <v>20.743732879036262</v>
      </c>
      <c r="O17" s="230">
        <v>24.192775114282526</v>
      </c>
      <c r="P17" s="230">
        <v>20.570177361337674</v>
      </c>
      <c r="Q17" s="230">
        <v>21.617199490154253</v>
      </c>
      <c r="R17" s="230"/>
      <c r="S17" s="230">
        <v>19.950619674670797</v>
      </c>
    </row>
    <row r="18" spans="3:19" ht="12.75" x14ac:dyDescent="0.2">
      <c r="C18" s="33">
        <v>2016</v>
      </c>
      <c r="D18" s="230">
        <v>22.094468480269612</v>
      </c>
      <c r="E18" s="230"/>
      <c r="F18" s="230">
        <v>22.125003797045391</v>
      </c>
      <c r="G18" s="230">
        <v>22.110228157668395</v>
      </c>
      <c r="H18" s="230"/>
      <c r="I18" s="230">
        <v>21.857775406473941</v>
      </c>
      <c r="J18" s="230">
        <v>21.175418107772238</v>
      </c>
      <c r="K18" s="230"/>
      <c r="L18" s="230">
        <v>21.623971056178412</v>
      </c>
      <c r="M18" s="230">
        <v>23.550293623369019</v>
      </c>
      <c r="N18" s="230">
        <v>21.054669487378955</v>
      </c>
      <c r="O18" s="230">
        <v>20.507050372472506</v>
      </c>
      <c r="P18" s="230">
        <v>20.673636630814411</v>
      </c>
      <c r="Q18" s="230">
        <v>21.074708662544445</v>
      </c>
      <c r="R18" s="230"/>
      <c r="S18" s="230">
        <v>20.272749417657536</v>
      </c>
    </row>
    <row r="19" spans="3:19" ht="12.75" x14ac:dyDescent="0.2">
      <c r="C19" s="33">
        <v>2017</v>
      </c>
      <c r="D19" s="230">
        <v>21.603293221146473</v>
      </c>
      <c r="E19" s="230"/>
      <c r="F19" s="230">
        <v>21.536086677928584</v>
      </c>
      <c r="G19" s="230">
        <v>21.635261319692198</v>
      </c>
      <c r="H19" s="230"/>
      <c r="I19" s="230">
        <v>21.801380883316309</v>
      </c>
      <c r="J19" s="230">
        <v>20.576377647930599</v>
      </c>
      <c r="K19" s="230"/>
      <c r="L19" s="230">
        <v>21.330565322731552</v>
      </c>
      <c r="M19" s="230">
        <v>20.798972968815068</v>
      </c>
      <c r="N19" s="230">
        <v>18.491489236540051</v>
      </c>
      <c r="O19" s="230">
        <v>21.726321464724265</v>
      </c>
      <c r="P19" s="230">
        <v>19.826989853286133</v>
      </c>
      <c r="Q19" s="230">
        <v>21.227162874566424</v>
      </c>
      <c r="R19" s="230"/>
      <c r="S19" s="230">
        <v>19.63644547547738</v>
      </c>
    </row>
    <row r="20" spans="3:19" s="903" customFormat="1" ht="12.75" x14ac:dyDescent="0.2">
      <c r="C20" s="39">
        <v>2018</v>
      </c>
      <c r="D20" s="233">
        <v>22.193780585473817</v>
      </c>
      <c r="E20" s="233"/>
      <c r="F20" s="233">
        <v>22.131890216767996</v>
      </c>
      <c r="G20" s="233">
        <v>22.047127899622883</v>
      </c>
      <c r="H20" s="233"/>
      <c r="I20" s="233">
        <v>22.093381513200416</v>
      </c>
      <c r="J20" s="233">
        <v>19.78979259185822</v>
      </c>
      <c r="K20" s="233"/>
      <c r="L20" s="233">
        <v>22.086713415210141</v>
      </c>
      <c r="M20" s="233">
        <v>21.592372157644167</v>
      </c>
      <c r="N20" s="233">
        <v>18.26446788477546</v>
      </c>
      <c r="O20" s="233">
        <v>22.328192659171936</v>
      </c>
      <c r="P20" s="233">
        <v>22.103705283929546</v>
      </c>
      <c r="Q20" s="233">
        <v>19.553464722093388</v>
      </c>
      <c r="R20" s="233"/>
      <c r="S20" s="233">
        <v>21.481101606145302</v>
      </c>
    </row>
    <row r="21" spans="3:19" s="903" customFormat="1" ht="12.75" x14ac:dyDescent="0.2">
      <c r="C21" s="240" t="s">
        <v>6048</v>
      </c>
      <c r="D21" s="1880"/>
      <c r="E21" s="1880"/>
      <c r="F21" s="1880"/>
      <c r="G21" s="1880"/>
      <c r="H21" s="43"/>
      <c r="I21" s="1880"/>
      <c r="J21" s="1880"/>
      <c r="K21" s="43"/>
      <c r="L21" s="1880"/>
      <c r="M21" s="1880"/>
      <c r="N21" s="1880"/>
      <c r="O21" s="1880"/>
      <c r="P21" s="1880"/>
      <c r="Q21" s="1880"/>
      <c r="R21" s="43"/>
      <c r="S21" s="1880"/>
    </row>
    <row r="22" spans="3:19" ht="12.75" x14ac:dyDescent="0.2">
      <c r="C22" s="240"/>
      <c r="D22" s="4"/>
      <c r="E22" s="4"/>
      <c r="F22" s="4"/>
      <c r="G22" s="4"/>
      <c r="H22" s="43"/>
      <c r="I22" s="4"/>
      <c r="J22" s="4"/>
      <c r="K22" s="43"/>
      <c r="L22" s="4"/>
      <c r="M22" s="4"/>
      <c r="N22" s="4"/>
      <c r="O22" s="4"/>
      <c r="P22" s="4"/>
      <c r="Q22" s="4"/>
      <c r="R22" s="43"/>
      <c r="S22" s="4"/>
    </row>
    <row r="25" spans="3:19" ht="15" x14ac:dyDescent="0.2">
      <c r="C25" s="1022" t="s">
        <v>6049</v>
      </c>
      <c r="D25" s="1022"/>
      <c r="E25" s="1022"/>
      <c r="F25" s="1022"/>
      <c r="G25" s="1022"/>
      <c r="H25" s="1022"/>
      <c r="I25" s="1022"/>
      <c r="J25" s="172"/>
      <c r="K25" s="221"/>
      <c r="L25" s="172"/>
      <c r="M25" s="172"/>
      <c r="N25" s="172"/>
      <c r="O25" s="172"/>
      <c r="P25" s="172"/>
      <c r="Q25" s="903"/>
      <c r="S25" s="903"/>
    </row>
    <row r="26" spans="3:19" x14ac:dyDescent="0.2">
      <c r="H26" s="26"/>
    </row>
    <row r="27" spans="3:19" x14ac:dyDescent="0.2">
      <c r="C27" s="42"/>
      <c r="D27" s="42"/>
      <c r="E27" s="42"/>
      <c r="F27" s="42"/>
      <c r="G27" s="42"/>
      <c r="H27" s="42"/>
      <c r="I27" s="42"/>
    </row>
    <row r="28" spans="3:19" x14ac:dyDescent="0.2">
      <c r="H28" s="26"/>
    </row>
    <row r="29" spans="3:19" x14ac:dyDescent="0.2">
      <c r="H29" s="26"/>
    </row>
    <row r="30" spans="3:19" x14ac:dyDescent="0.2">
      <c r="H30" s="26"/>
    </row>
    <row r="31" spans="3:19" x14ac:dyDescent="0.2">
      <c r="H31" s="26"/>
    </row>
    <row r="32" spans="3:19" x14ac:dyDescent="0.2">
      <c r="H32" s="26"/>
    </row>
    <row r="33" spans="3:8" x14ac:dyDescent="0.2">
      <c r="H33" s="26"/>
    </row>
    <row r="34" spans="3:8" x14ac:dyDescent="0.2">
      <c r="H34" s="26"/>
    </row>
    <row r="35" spans="3:8" x14ac:dyDescent="0.2">
      <c r="H35" s="26"/>
    </row>
    <row r="36" spans="3:8" x14ac:dyDescent="0.2">
      <c r="H36" s="26"/>
    </row>
    <row r="37" spans="3:8" x14ac:dyDescent="0.2">
      <c r="H37" s="26"/>
    </row>
    <row r="38" spans="3:8" x14ac:dyDescent="0.2">
      <c r="H38" s="26"/>
    </row>
    <row r="39" spans="3:8" x14ac:dyDescent="0.2">
      <c r="H39" s="26"/>
    </row>
    <row r="40" spans="3:8" x14ac:dyDescent="0.2">
      <c r="H40" s="26"/>
    </row>
    <row r="41" spans="3:8" x14ac:dyDescent="0.2">
      <c r="H41" s="26"/>
    </row>
    <row r="42" spans="3:8" x14ac:dyDescent="0.2">
      <c r="H42" s="26"/>
    </row>
    <row r="43" spans="3:8" x14ac:dyDescent="0.2">
      <c r="H43" s="26"/>
    </row>
    <row r="44" spans="3:8" x14ac:dyDescent="0.2">
      <c r="H44" s="26"/>
    </row>
    <row r="45" spans="3:8" x14ac:dyDescent="0.2">
      <c r="H45" s="26"/>
    </row>
    <row r="46" spans="3:8" ht="12.75" x14ac:dyDescent="0.2">
      <c r="C46" s="240" t="s">
        <v>6048</v>
      </c>
    </row>
  </sheetData>
  <mergeCells count="21">
    <mergeCell ref="U10:V11"/>
    <mergeCell ref="C1:F1"/>
    <mergeCell ref="A3:B3"/>
    <mergeCell ref="C3:W3"/>
    <mergeCell ref="X3:Y3"/>
    <mergeCell ref="A4:B4"/>
    <mergeCell ref="C4:W4"/>
    <mergeCell ref="X4:Y4"/>
    <mergeCell ref="A5:B5"/>
    <mergeCell ref="C5:W5"/>
    <mergeCell ref="X5:Y5"/>
    <mergeCell ref="A6:B6"/>
    <mergeCell ref="C6:W6"/>
    <mergeCell ref="X6:Y6"/>
    <mergeCell ref="C9:S9"/>
    <mergeCell ref="C10:C11"/>
    <mergeCell ref="D10:D11"/>
    <mergeCell ref="F10:G10"/>
    <mergeCell ref="I10:J10"/>
    <mergeCell ref="L10:Q10"/>
    <mergeCell ref="S10:S11"/>
  </mergeCells>
  <hyperlinks>
    <hyperlink ref="A1" location="'ODS 10.'!A1" display="REGRESAR"/>
    <hyperlink ref="C1:D1" location="'Metadato 10.2.1.a'!A1" display="VER METADATO"/>
    <hyperlink ref="U10:V11" location="'10.2.1.b'!A1" display="Vet indicador 10.2.1.b"/>
  </hyperlinks>
  <pageMargins left="0.7" right="0.7" top="0.75" bottom="0.75" header="0.3" footer="0.3"/>
  <pageSetup orientation="portrait" r:id="rId1"/>
  <drawing r:id="rId2"/>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6">
    <tabColor theme="0" tint="-0.499984740745262"/>
  </sheetPr>
  <dimension ref="A1:P36"/>
  <sheetViews>
    <sheetView showGridLines="0" zoomScaleNormal="100" workbookViewId="0">
      <pane ySplit="1" topLeftCell="A2" activePane="bottomLeft" state="frozen"/>
      <selection activeCell="C24" sqref="C24"/>
      <selection pane="bottomLeft" activeCell="B1" sqref="B1"/>
    </sheetView>
  </sheetViews>
  <sheetFormatPr baseColWidth="10" defaultColWidth="11.42578125" defaultRowHeight="11.25" x14ac:dyDescent="0.2"/>
  <cols>
    <col min="1" max="1" width="10.42578125" style="26" customWidth="1"/>
    <col min="2" max="2" width="26.42578125" style="26" customWidth="1"/>
    <col min="3" max="3" width="24" style="26" customWidth="1"/>
    <col min="4" max="4" width="74.28515625" style="26" customWidth="1"/>
    <col min="5" max="5" width="7.85546875" style="26" customWidth="1"/>
    <col min="6" max="6" width="7.140625" style="84" customWidth="1"/>
    <col min="7" max="7" width="8" style="26" customWidth="1"/>
    <col min="8" max="8" width="6.85546875" style="26" customWidth="1"/>
    <col min="9" max="9" width="2.28515625" style="84" customWidth="1"/>
    <col min="10" max="10" width="8.5703125" style="26" customWidth="1"/>
    <col min="11" max="11" width="8.85546875" style="26" customWidth="1"/>
    <col min="12" max="12" width="8.5703125" style="26" customWidth="1"/>
    <col min="13" max="13" width="7.7109375" style="26" customWidth="1"/>
    <col min="14" max="15" width="9" style="26" customWidth="1"/>
    <col min="16" max="16" width="2" style="84" customWidth="1"/>
    <col min="17" max="17" width="12.5703125" style="26" customWidth="1"/>
    <col min="18" max="16384" width="11.42578125" style="26"/>
  </cols>
  <sheetData>
    <row r="1" spans="1:16" ht="15" x14ac:dyDescent="0.25">
      <c r="B1" s="25" t="s">
        <v>730</v>
      </c>
    </row>
    <row r="2" spans="1:16" ht="12" thickBot="1" x14ac:dyDescent="0.25"/>
    <row r="3" spans="1:16" ht="23.25" customHeight="1" thickBot="1" x14ac:dyDescent="0.25">
      <c r="B3" s="2081" t="s">
        <v>766</v>
      </c>
      <c r="C3" s="2081"/>
      <c r="D3" s="2081"/>
      <c r="F3" s="47" t="s">
        <v>767</v>
      </c>
    </row>
    <row r="4" spans="1:16" ht="15.75" x14ac:dyDescent="0.2">
      <c r="A4" s="93"/>
      <c r="B4" s="2082" t="s">
        <v>856</v>
      </c>
      <c r="C4" s="2082"/>
      <c r="D4" s="910" t="s">
        <v>49</v>
      </c>
    </row>
    <row r="5" spans="1:16" ht="45" x14ac:dyDescent="0.2">
      <c r="B5" s="2082" t="s">
        <v>769</v>
      </c>
      <c r="C5" s="2082"/>
      <c r="D5" s="910" t="s">
        <v>273</v>
      </c>
    </row>
    <row r="6" spans="1:16" ht="18" customHeight="1" x14ac:dyDescent="0.2">
      <c r="B6" s="2082" t="s">
        <v>770</v>
      </c>
      <c r="C6" s="2082"/>
      <c r="D6" s="911" t="s">
        <v>412</v>
      </c>
    </row>
    <row r="7" spans="1:16" ht="30" x14ac:dyDescent="0.2">
      <c r="B7" s="2083" t="s">
        <v>771</v>
      </c>
      <c r="C7" s="2083"/>
      <c r="D7" s="912" t="s">
        <v>413</v>
      </c>
    </row>
    <row r="8" spans="1:16" s="903" customFormat="1" ht="15" x14ac:dyDescent="0.2">
      <c r="B8" s="2083" t="s">
        <v>4617</v>
      </c>
      <c r="C8" s="2083"/>
      <c r="D8" s="1285" t="s">
        <v>4742</v>
      </c>
      <c r="F8" s="84"/>
      <c r="I8" s="84"/>
      <c r="P8" s="84"/>
    </row>
    <row r="9" spans="1:16" ht="15" x14ac:dyDescent="0.25">
      <c r="B9" s="913"/>
      <c r="C9" s="913"/>
      <c r="D9" s="913"/>
    </row>
    <row r="10" spans="1:16" ht="15" x14ac:dyDescent="0.2">
      <c r="B10" s="2081" t="s">
        <v>772</v>
      </c>
      <c r="C10" s="2081"/>
      <c r="D10" s="2081"/>
    </row>
    <row r="11" spans="1:16" ht="15" x14ac:dyDescent="0.2">
      <c r="B11" s="2093" t="s">
        <v>773</v>
      </c>
      <c r="C11" s="2094"/>
      <c r="D11" s="1895" t="s">
        <v>841</v>
      </c>
    </row>
    <row r="12" spans="1:16" ht="48.75" customHeight="1" x14ac:dyDescent="0.2">
      <c r="B12" s="2095" t="s">
        <v>775</v>
      </c>
      <c r="C12" s="2095"/>
      <c r="D12" s="1900" t="s">
        <v>2904</v>
      </c>
    </row>
    <row r="13" spans="1:16" ht="15" x14ac:dyDescent="0.2">
      <c r="B13" s="2082" t="s">
        <v>776</v>
      </c>
      <c r="C13" s="2082"/>
      <c r="D13" s="1901" t="s">
        <v>2874</v>
      </c>
    </row>
    <row r="14" spans="1:16" ht="15" x14ac:dyDescent="0.2">
      <c r="B14" s="2082" t="s">
        <v>777</v>
      </c>
      <c r="C14" s="2096"/>
      <c r="D14" s="1902" t="s">
        <v>22</v>
      </c>
    </row>
    <row r="15" spans="1:16" ht="120" x14ac:dyDescent="0.2">
      <c r="B15" s="2082" t="s">
        <v>778</v>
      </c>
      <c r="C15" s="2082"/>
      <c r="D15" s="1903" t="s">
        <v>2906</v>
      </c>
    </row>
    <row r="16" spans="1:16" ht="90.75" customHeight="1" x14ac:dyDescent="0.25">
      <c r="B16" s="2082" t="s">
        <v>779</v>
      </c>
      <c r="C16" s="2082"/>
      <c r="D16" s="145" t="s">
        <v>2907</v>
      </c>
    </row>
    <row r="17" spans="2:4" ht="16.5" customHeight="1" x14ac:dyDescent="0.2">
      <c r="B17" s="2082" t="s">
        <v>780</v>
      </c>
      <c r="C17" s="2082"/>
      <c r="D17" s="1904" t="s">
        <v>781</v>
      </c>
    </row>
    <row r="18" spans="2:4" ht="15" x14ac:dyDescent="0.2">
      <c r="B18" s="2083" t="s">
        <v>782</v>
      </c>
      <c r="C18" s="2083"/>
      <c r="D18" s="1895"/>
    </row>
    <row r="19" spans="2:4" ht="45" x14ac:dyDescent="0.2">
      <c r="B19" s="2084" t="s">
        <v>783</v>
      </c>
      <c r="C19" s="2085"/>
      <c r="D19" s="1904" t="s">
        <v>2908</v>
      </c>
    </row>
    <row r="20" spans="2:4" ht="15" x14ac:dyDescent="0.2">
      <c r="B20" s="2082" t="s">
        <v>784</v>
      </c>
      <c r="C20" s="2082"/>
      <c r="D20" s="1903" t="s">
        <v>1434</v>
      </c>
    </row>
    <row r="21" spans="2:4" ht="15" x14ac:dyDescent="0.2">
      <c r="B21" s="2086" t="s">
        <v>786</v>
      </c>
      <c r="C21" s="1906" t="s">
        <v>787</v>
      </c>
      <c r="D21" s="1895" t="s">
        <v>2909</v>
      </c>
    </row>
    <row r="22" spans="2:4" ht="14.25" customHeight="1" x14ac:dyDescent="0.2">
      <c r="B22" s="2087"/>
      <c r="C22" s="1907" t="s">
        <v>789</v>
      </c>
      <c r="D22" s="1904" t="s">
        <v>2910</v>
      </c>
    </row>
    <row r="23" spans="2:4" ht="18.75" customHeight="1" x14ac:dyDescent="0.2">
      <c r="B23" s="2088" t="s">
        <v>791</v>
      </c>
      <c r="C23" s="2088"/>
      <c r="D23" s="1904" t="s">
        <v>827</v>
      </c>
    </row>
    <row r="24" spans="2:4" ht="15" x14ac:dyDescent="0.2">
      <c r="B24" s="2088" t="s">
        <v>793</v>
      </c>
      <c r="C24" s="2088"/>
      <c r="D24" s="702" t="s">
        <v>808</v>
      </c>
    </row>
    <row r="25" spans="2:4" ht="15" x14ac:dyDescent="0.2">
      <c r="B25" s="2082" t="s">
        <v>795</v>
      </c>
      <c r="C25" s="2082"/>
      <c r="D25" s="1904" t="s">
        <v>17</v>
      </c>
    </row>
    <row r="26" spans="2:4" ht="15" customHeight="1" x14ac:dyDescent="0.2">
      <c r="B26" s="2083" t="s">
        <v>797</v>
      </c>
      <c r="C26" s="2083"/>
      <c r="D26" s="1908" t="s">
        <v>2900</v>
      </c>
    </row>
    <row r="27" spans="2:4" ht="15" x14ac:dyDescent="0.2">
      <c r="B27" s="2089" t="s">
        <v>799</v>
      </c>
      <c r="C27" s="2090"/>
      <c r="D27" s="1895"/>
    </row>
    <row r="28" spans="2:4" ht="165" x14ac:dyDescent="0.2">
      <c r="B28" s="1909" t="s">
        <v>800</v>
      </c>
      <c r="C28" s="1910"/>
      <c r="D28" s="1904" t="s">
        <v>2911</v>
      </c>
    </row>
    <row r="29" spans="2:4" ht="15" x14ac:dyDescent="0.2">
      <c r="B29" s="2091" t="s">
        <v>801</v>
      </c>
      <c r="C29" s="2092"/>
      <c r="D29" s="921"/>
    </row>
    <row r="30" spans="2:4" ht="15" x14ac:dyDescent="0.2">
      <c r="B30" s="1911"/>
      <c r="C30" s="1911"/>
      <c r="D30" s="1912"/>
    </row>
    <row r="31" spans="2:4" ht="15" x14ac:dyDescent="0.2">
      <c r="B31" s="2081" t="s">
        <v>802</v>
      </c>
      <c r="C31" s="2081"/>
      <c r="D31" s="2081"/>
    </row>
    <row r="32" spans="2:4" ht="15" x14ac:dyDescent="0.2">
      <c r="B32" s="2079" t="s">
        <v>803</v>
      </c>
      <c r="C32" s="2080"/>
      <c r="D32" s="1908" t="s">
        <v>804</v>
      </c>
    </row>
    <row r="33" spans="2:4" ht="15" x14ac:dyDescent="0.2">
      <c r="B33" s="2079" t="s">
        <v>805</v>
      </c>
      <c r="C33" s="2080"/>
      <c r="D33" s="1908" t="s">
        <v>1620</v>
      </c>
    </row>
    <row r="34" spans="2:4" ht="15" x14ac:dyDescent="0.2">
      <c r="B34" s="2079" t="s">
        <v>807</v>
      </c>
      <c r="C34" s="2080"/>
      <c r="D34" s="702" t="s">
        <v>808</v>
      </c>
    </row>
    <row r="35" spans="2:4" ht="15" x14ac:dyDescent="0.2">
      <c r="B35" s="2079" t="s">
        <v>809</v>
      </c>
      <c r="C35" s="2080"/>
      <c r="D35" s="1908" t="s">
        <v>1709</v>
      </c>
    </row>
    <row r="36" spans="2:4" ht="15" x14ac:dyDescent="0.2">
      <c r="B36" s="2079" t="s">
        <v>811</v>
      </c>
      <c r="C36" s="2080"/>
      <c r="D36" s="1908" t="s">
        <v>1710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0.2.1.a'!A1" display="REGRESAR"/>
    <hyperlink ref="D8" r:id="rId1"/>
  </hyperlinks>
  <pageMargins left="0.7" right="0.7" top="0.75" bottom="0.75" header="0.3" footer="0.3"/>
  <pageSetup orientation="portrait" r:id="rId2"/>
  <drawing r:id="rId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7"/>
  <dimension ref="A1:V43"/>
  <sheetViews>
    <sheetView showGridLines="0" workbookViewId="0">
      <pane ySplit="1" topLeftCell="A2" activePane="bottomLeft" state="frozen"/>
      <selection activeCell="B1" sqref="B1"/>
      <selection pane="bottomLeft" activeCell="C9" sqref="C9:R9"/>
    </sheetView>
  </sheetViews>
  <sheetFormatPr baseColWidth="10" defaultColWidth="11.42578125" defaultRowHeight="11.25" x14ac:dyDescent="0.2"/>
  <cols>
    <col min="1" max="2" width="15.5703125" style="26" customWidth="1"/>
    <col min="3" max="3" width="6.85546875" style="26" customWidth="1"/>
    <col min="4" max="4" width="6.42578125" style="26" customWidth="1"/>
    <col min="5" max="5" width="7.28515625" style="26" customWidth="1"/>
    <col min="6" max="6" width="9" style="26" customWidth="1"/>
    <col min="7" max="7" width="1.5703125" style="84" customWidth="1"/>
    <col min="8" max="8" width="7.28515625" style="26" customWidth="1"/>
    <col min="9" max="9" width="8" style="26" customWidth="1"/>
    <col min="10" max="10" width="1.85546875" style="84" customWidth="1"/>
    <col min="11" max="16" width="11.42578125" style="26"/>
    <col min="17" max="17" width="2.85546875" style="84" customWidth="1"/>
    <col min="18" max="18" width="13.140625" style="26" customWidth="1"/>
    <col min="19" max="16384" width="11.42578125" style="26"/>
  </cols>
  <sheetData>
    <row r="1" spans="1:22" ht="15" x14ac:dyDescent="0.25">
      <c r="A1" s="25" t="s">
        <v>730</v>
      </c>
      <c r="C1" s="2077" t="s">
        <v>830</v>
      </c>
      <c r="D1" s="2077"/>
      <c r="E1" s="2077"/>
    </row>
    <row r="3" spans="1:22" ht="15" x14ac:dyDescent="0.2">
      <c r="A3" s="2581" t="s">
        <v>732</v>
      </c>
      <c r="B3" s="2581"/>
      <c r="C3" s="2581" t="s">
        <v>2870</v>
      </c>
      <c r="D3" s="2582"/>
      <c r="E3" s="2582"/>
      <c r="F3" s="2582"/>
      <c r="G3" s="2582"/>
      <c r="H3" s="2582"/>
      <c r="I3" s="2582"/>
      <c r="J3" s="2582"/>
      <c r="K3" s="2582"/>
      <c r="L3" s="2582"/>
      <c r="M3" s="2582"/>
      <c r="N3" s="2582"/>
      <c r="O3" s="2582"/>
      <c r="P3" s="2582"/>
      <c r="Q3" s="2582"/>
      <c r="R3" s="2582"/>
      <c r="S3" s="2582"/>
      <c r="T3" s="2582"/>
      <c r="U3" s="2582"/>
      <c r="V3" s="2582"/>
    </row>
    <row r="4" spans="1:22" ht="15" x14ac:dyDescent="0.2">
      <c r="A4" s="2581" t="s">
        <v>733</v>
      </c>
      <c r="B4" s="2582"/>
      <c r="C4" s="2581" t="s">
        <v>2902</v>
      </c>
      <c r="D4" s="2582"/>
      <c r="E4" s="2582"/>
      <c r="F4" s="2582"/>
      <c r="G4" s="2582"/>
      <c r="H4" s="2582"/>
      <c r="I4" s="2582"/>
      <c r="J4" s="2582"/>
      <c r="K4" s="2582"/>
      <c r="L4" s="2582"/>
      <c r="M4" s="2582"/>
      <c r="N4" s="2582"/>
      <c r="O4" s="2582"/>
      <c r="P4" s="2582"/>
      <c r="Q4" s="2582"/>
      <c r="R4" s="2582"/>
      <c r="S4" s="2582"/>
      <c r="T4" s="2582"/>
      <c r="U4" s="2582"/>
      <c r="V4" s="2582"/>
    </row>
    <row r="5" spans="1:22" ht="15" x14ac:dyDescent="0.2">
      <c r="A5" s="2581" t="s">
        <v>735</v>
      </c>
      <c r="B5" s="2582"/>
      <c r="C5" s="2581" t="s">
        <v>2903</v>
      </c>
      <c r="D5" s="2582"/>
      <c r="E5" s="2582"/>
      <c r="F5" s="2582"/>
      <c r="G5" s="2582"/>
      <c r="H5" s="2582"/>
      <c r="I5" s="2582"/>
      <c r="J5" s="2582"/>
      <c r="K5" s="2582"/>
      <c r="L5" s="2582"/>
      <c r="M5" s="2582"/>
      <c r="N5" s="2582"/>
      <c r="O5" s="2582"/>
      <c r="P5" s="2582"/>
      <c r="Q5" s="2582"/>
      <c r="R5" s="2582"/>
      <c r="S5" s="2582"/>
      <c r="T5" s="2582"/>
      <c r="U5" s="2582"/>
      <c r="V5" s="2582"/>
    </row>
    <row r="6" spans="1:22" ht="15" x14ac:dyDescent="0.2">
      <c r="A6" s="2581" t="s">
        <v>815</v>
      </c>
      <c r="B6" s="2582"/>
      <c r="C6" s="2581" t="s">
        <v>2912</v>
      </c>
      <c r="D6" s="2582"/>
      <c r="E6" s="2582"/>
      <c r="F6" s="2582"/>
      <c r="G6" s="2582"/>
      <c r="H6" s="2582"/>
      <c r="I6" s="2582"/>
      <c r="J6" s="2582"/>
      <c r="K6" s="2582"/>
      <c r="L6" s="2582"/>
      <c r="M6" s="2582"/>
      <c r="N6" s="2582"/>
      <c r="O6" s="2582"/>
      <c r="P6" s="2582"/>
      <c r="Q6" s="2582"/>
      <c r="R6" s="2582"/>
      <c r="S6" s="2582"/>
      <c r="T6" s="2582"/>
      <c r="U6" s="2582"/>
      <c r="V6" s="2582"/>
    </row>
    <row r="9" spans="1:22" ht="29.25" customHeight="1" x14ac:dyDescent="0.2">
      <c r="C9" s="2115" t="s">
        <v>2913</v>
      </c>
      <c r="D9" s="2115"/>
      <c r="E9" s="2115"/>
      <c r="F9" s="2115"/>
      <c r="G9" s="2115"/>
      <c r="H9" s="2115"/>
      <c r="I9" s="2115"/>
      <c r="J9" s="2115"/>
      <c r="K9" s="2115"/>
      <c r="L9" s="2115"/>
      <c r="M9" s="2115"/>
      <c r="N9" s="2115"/>
      <c r="O9" s="2115"/>
      <c r="P9" s="2115"/>
      <c r="Q9" s="2115"/>
      <c r="R9" s="2115"/>
    </row>
    <row r="10" spans="1:22" ht="12.75" customHeight="1" x14ac:dyDescent="0.2">
      <c r="C10" s="2302" t="s">
        <v>867</v>
      </c>
      <c r="D10" s="2112" t="s">
        <v>740</v>
      </c>
      <c r="E10" s="2070" t="s">
        <v>741</v>
      </c>
      <c r="F10" s="2070"/>
      <c r="G10" s="1851"/>
      <c r="H10" s="2070" t="s">
        <v>742</v>
      </c>
      <c r="I10" s="2070"/>
      <c r="J10" s="1851"/>
      <c r="K10" s="2070" t="s">
        <v>743</v>
      </c>
      <c r="L10" s="2070"/>
      <c r="M10" s="2070"/>
      <c r="N10" s="2070"/>
      <c r="O10" s="2070"/>
      <c r="P10" s="2070"/>
      <c r="Q10" s="1851"/>
      <c r="R10" s="2112" t="s">
        <v>2905</v>
      </c>
    </row>
    <row r="11" spans="1:22" ht="23.25" customHeight="1" x14ac:dyDescent="0.2">
      <c r="C11" s="2302"/>
      <c r="D11" s="2112"/>
      <c r="E11" s="1851" t="s">
        <v>746</v>
      </c>
      <c r="F11" s="1851" t="s">
        <v>747</v>
      </c>
      <c r="G11" s="1851"/>
      <c r="H11" s="1851" t="s">
        <v>748</v>
      </c>
      <c r="I11" s="1851" t="s">
        <v>749</v>
      </c>
      <c r="J11" s="1851"/>
      <c r="K11" s="1851" t="s">
        <v>750</v>
      </c>
      <c r="L11" s="1851" t="s">
        <v>751</v>
      </c>
      <c r="M11" s="1851" t="s">
        <v>752</v>
      </c>
      <c r="N11" s="1851" t="s">
        <v>753</v>
      </c>
      <c r="O11" s="524" t="s">
        <v>754</v>
      </c>
      <c r="P11" s="524" t="s">
        <v>755</v>
      </c>
      <c r="Q11" s="524"/>
      <c r="R11" s="2112"/>
    </row>
    <row r="12" spans="1:22" ht="12.75" x14ac:dyDescent="0.2">
      <c r="C12" s="33">
        <v>2016</v>
      </c>
      <c r="D12" s="230">
        <v>22.094468480269612</v>
      </c>
      <c r="E12" s="230">
        <v>21.363443059507293</v>
      </c>
      <c r="F12" s="230">
        <v>22.785382501731551</v>
      </c>
      <c r="G12" s="230"/>
      <c r="H12" s="230">
        <v>17.340639207532842</v>
      </c>
      <c r="I12" s="230">
        <v>34.701148392699402</v>
      </c>
      <c r="J12" s="230"/>
      <c r="K12" s="230">
        <v>15.725424150256714</v>
      </c>
      <c r="L12" s="230">
        <v>28.410657300930907</v>
      </c>
      <c r="M12" s="230">
        <v>28.957826596594728</v>
      </c>
      <c r="N12" s="230">
        <v>37.562633025895707</v>
      </c>
      <c r="O12" s="230">
        <v>31.786772864072027</v>
      </c>
      <c r="P12" s="230">
        <v>35.35133034945158</v>
      </c>
      <c r="Q12" s="230"/>
      <c r="R12" s="230">
        <v>30.873665940958851</v>
      </c>
    </row>
    <row r="13" spans="1:22" ht="12.75" x14ac:dyDescent="0.2">
      <c r="C13" s="33">
        <v>2017</v>
      </c>
      <c r="D13" s="230">
        <v>21.603293221146473</v>
      </c>
      <c r="E13" s="230">
        <v>20.903435994308019</v>
      </c>
      <c r="F13" s="230">
        <v>22.267766416748604</v>
      </c>
      <c r="G13" s="230"/>
      <c r="H13" s="230">
        <v>17.158952369410578</v>
      </c>
      <c r="I13" s="230">
        <v>33.361949293601967</v>
      </c>
      <c r="J13" s="230"/>
      <c r="K13" s="230">
        <v>15.389074326440413</v>
      </c>
      <c r="L13" s="230">
        <v>26.799094981817412</v>
      </c>
      <c r="M13" s="230">
        <v>33.155470661310027</v>
      </c>
      <c r="N13" s="230">
        <v>36.829639980634653</v>
      </c>
      <c r="O13" s="230">
        <v>30.748621529600779</v>
      </c>
      <c r="P13" s="230">
        <v>31.965338909828571</v>
      </c>
      <c r="Q13" s="230"/>
      <c r="R13" s="230">
        <v>32.062739123660471</v>
      </c>
    </row>
    <row r="14" spans="1:22" s="903" customFormat="1" ht="12.75" x14ac:dyDescent="0.2">
      <c r="C14" s="39">
        <v>2018</v>
      </c>
      <c r="D14" s="233">
        <v>22.193780585473817</v>
      </c>
      <c r="E14" s="233">
        <v>21.156419822763748</v>
      </c>
      <c r="F14" s="233">
        <v>23.177541635110131</v>
      </c>
      <c r="G14" s="233"/>
      <c r="H14" s="233">
        <v>17.700243082295668</v>
      </c>
      <c r="I14" s="233">
        <v>34.048264017472086</v>
      </c>
      <c r="J14" s="233"/>
      <c r="K14" s="233">
        <v>15.912211256141731</v>
      </c>
      <c r="L14" s="233">
        <v>28.261772256361105</v>
      </c>
      <c r="M14" s="233">
        <v>26.467598215138572</v>
      </c>
      <c r="N14" s="233">
        <v>36.752223148059606</v>
      </c>
      <c r="O14" s="233">
        <v>31.426469869290628</v>
      </c>
      <c r="P14" s="233">
        <v>37.794759664583196</v>
      </c>
      <c r="Q14" s="233"/>
      <c r="R14" s="233">
        <v>29.40926152234637</v>
      </c>
    </row>
    <row r="15" spans="1:22" s="903" customFormat="1" ht="12.75" x14ac:dyDescent="0.2">
      <c r="C15" s="1860" t="s">
        <v>6050</v>
      </c>
      <c r="D15" s="1880"/>
      <c r="E15" s="1880"/>
      <c r="F15" s="1880"/>
      <c r="G15" s="43"/>
      <c r="H15" s="1880"/>
      <c r="I15" s="1880"/>
      <c r="J15" s="43"/>
      <c r="K15" s="1880"/>
      <c r="L15" s="1880"/>
      <c r="M15" s="1880"/>
      <c r="N15" s="1880"/>
      <c r="O15" s="1880"/>
      <c r="P15" s="1880"/>
      <c r="Q15" s="43"/>
      <c r="R15" s="1880"/>
    </row>
    <row r="16" spans="1:22" ht="12.75" x14ac:dyDescent="0.2">
      <c r="C16" s="1009"/>
      <c r="D16" s="4"/>
      <c r="E16" s="4"/>
      <c r="F16" s="4"/>
      <c r="G16" s="43"/>
      <c r="H16" s="4"/>
      <c r="I16" s="4"/>
      <c r="J16" s="43"/>
      <c r="K16" s="4"/>
      <c r="L16" s="4"/>
      <c r="M16" s="4"/>
      <c r="N16" s="4"/>
      <c r="O16" s="4"/>
      <c r="P16" s="4"/>
      <c r="Q16" s="43"/>
      <c r="R16" s="4"/>
    </row>
    <row r="19" spans="3:13" ht="15" customHeight="1" x14ac:dyDescent="0.2">
      <c r="C19" s="2244" t="s">
        <v>6051</v>
      </c>
      <c r="D19" s="2244"/>
      <c r="E19" s="2244"/>
      <c r="F19" s="2244"/>
      <c r="G19" s="2244"/>
      <c r="H19" s="2244"/>
      <c r="I19" s="2244"/>
      <c r="J19" s="2244"/>
      <c r="K19" s="2244"/>
      <c r="L19" s="2244"/>
      <c r="M19" s="2244"/>
    </row>
    <row r="20" spans="3:13" ht="15.75" customHeight="1" x14ac:dyDescent="0.2">
      <c r="C20" s="2244"/>
      <c r="D20" s="2244"/>
      <c r="E20" s="2244"/>
      <c r="F20" s="2244"/>
      <c r="G20" s="2244"/>
      <c r="H20" s="2244"/>
      <c r="I20" s="2244"/>
      <c r="J20" s="2244"/>
      <c r="K20" s="2244"/>
      <c r="L20" s="2244"/>
      <c r="M20" s="2244"/>
    </row>
    <row r="43" spans="3:3" ht="12.75" x14ac:dyDescent="0.2">
      <c r="C43" s="693" t="s">
        <v>6048</v>
      </c>
    </row>
  </sheetData>
  <mergeCells count="17">
    <mergeCell ref="A5:B5"/>
    <mergeCell ref="C5:V5"/>
    <mergeCell ref="C1:E1"/>
    <mergeCell ref="A3:B3"/>
    <mergeCell ref="C3:V3"/>
    <mergeCell ref="A4:B4"/>
    <mergeCell ref="C4:V4"/>
    <mergeCell ref="C19:M20"/>
    <mergeCell ref="A6:B6"/>
    <mergeCell ref="C6:V6"/>
    <mergeCell ref="C9:R9"/>
    <mergeCell ref="C10:C11"/>
    <mergeCell ref="D10:D11"/>
    <mergeCell ref="E10:F10"/>
    <mergeCell ref="H10:I10"/>
    <mergeCell ref="K10:P10"/>
    <mergeCell ref="R10:R11"/>
  </mergeCells>
  <hyperlinks>
    <hyperlink ref="A1" location="'ODS 10.'!A1" display="REGRESAR"/>
    <hyperlink ref="C1:D1" location="'Metadato 10.2.1.b'!A1" display="VER METADATO"/>
  </hyperlinks>
  <pageMargins left="0.7" right="0.7" top="0.75" bottom="0.75" header="0.3" footer="0.3"/>
  <drawing r:id="rId1"/>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8">
    <tabColor theme="0" tint="-0.499984740745262"/>
  </sheetPr>
  <dimension ref="A1:O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0.7109375" style="26" customWidth="1"/>
    <col min="2" max="2" width="26.42578125" style="26" customWidth="1"/>
    <col min="3" max="3" width="24" style="26" customWidth="1"/>
    <col min="4" max="4" width="85.7109375" style="26" customWidth="1"/>
    <col min="5" max="5" width="5.7109375" style="84" customWidth="1"/>
    <col min="6" max="6" width="7.140625" style="26" customWidth="1"/>
    <col min="7" max="7" width="8" style="26" customWidth="1"/>
    <col min="8" max="8" width="1.85546875" style="84" customWidth="1"/>
    <col min="9" max="14" width="11.42578125" style="26"/>
    <col min="15" max="15" width="2.85546875" style="84" customWidth="1"/>
    <col min="16" max="16" width="13.140625" style="26" customWidth="1"/>
    <col min="17" max="16384" width="11.42578125" style="26"/>
  </cols>
  <sheetData>
    <row r="1" spans="1:6" ht="15" x14ac:dyDescent="0.25">
      <c r="A1" s="26" t="s">
        <v>730</v>
      </c>
      <c r="B1" s="25" t="s">
        <v>730</v>
      </c>
    </row>
    <row r="2" spans="1:6" ht="12" thickBot="1" x14ac:dyDescent="0.25"/>
    <row r="3" spans="1:6" ht="23.25" customHeight="1" thickBot="1" x14ac:dyDescent="0.25">
      <c r="B3" s="2081" t="s">
        <v>766</v>
      </c>
      <c r="C3" s="2081"/>
      <c r="D3" s="2081"/>
      <c r="F3" s="47" t="s">
        <v>767</v>
      </c>
    </row>
    <row r="4" spans="1:6" ht="15.75" x14ac:dyDescent="0.2">
      <c r="A4" s="93"/>
      <c r="B4" s="2082" t="s">
        <v>856</v>
      </c>
      <c r="C4" s="2082"/>
      <c r="D4" s="910" t="s">
        <v>49</v>
      </c>
    </row>
    <row r="5" spans="1:6" ht="50.25" customHeight="1" x14ac:dyDescent="0.2">
      <c r="B5" s="2082" t="s">
        <v>769</v>
      </c>
      <c r="C5" s="2082"/>
      <c r="D5" s="910" t="s">
        <v>273</v>
      </c>
    </row>
    <row r="6" spans="1:6" ht="15" x14ac:dyDescent="0.2">
      <c r="B6" s="2082" t="s">
        <v>770</v>
      </c>
      <c r="C6" s="2082"/>
      <c r="D6" s="911" t="s">
        <v>412</v>
      </c>
    </row>
    <row r="7" spans="1:6" ht="30" x14ac:dyDescent="0.2">
      <c r="B7" s="2083" t="s">
        <v>771</v>
      </c>
      <c r="C7" s="2083"/>
      <c r="D7" s="912" t="s">
        <v>413</v>
      </c>
    </row>
    <row r="8" spans="1:6" ht="15" x14ac:dyDescent="0.2">
      <c r="B8" s="2083" t="s">
        <v>4617</v>
      </c>
      <c r="C8" s="2083"/>
      <c r="D8" s="1285" t="s">
        <v>4742</v>
      </c>
    </row>
    <row r="9" spans="1:6" ht="23.25" customHeight="1" x14ac:dyDescent="0.25">
      <c r="B9" s="913"/>
      <c r="C9" s="913"/>
      <c r="D9" s="913"/>
    </row>
    <row r="10" spans="1:6" ht="15" x14ac:dyDescent="0.2">
      <c r="B10" s="2081" t="s">
        <v>772</v>
      </c>
      <c r="C10" s="2081"/>
      <c r="D10" s="2081"/>
    </row>
    <row r="11" spans="1:6" ht="15" x14ac:dyDescent="0.2">
      <c r="B11" s="2093" t="s">
        <v>773</v>
      </c>
      <c r="C11" s="2094"/>
      <c r="D11" s="1895" t="s">
        <v>841</v>
      </c>
    </row>
    <row r="12" spans="1:6" ht="30" x14ac:dyDescent="0.2">
      <c r="B12" s="2095" t="s">
        <v>775</v>
      </c>
      <c r="C12" s="2095"/>
      <c r="D12" s="1900" t="s">
        <v>2912</v>
      </c>
    </row>
    <row r="13" spans="1:6" ht="15" x14ac:dyDescent="0.2">
      <c r="B13" s="2082" t="s">
        <v>776</v>
      </c>
      <c r="C13" s="2082"/>
      <c r="D13" s="1901" t="s">
        <v>412</v>
      </c>
    </row>
    <row r="14" spans="1:6" ht="15" x14ac:dyDescent="0.2">
      <c r="B14" s="2082" t="s">
        <v>777</v>
      </c>
      <c r="C14" s="2096"/>
      <c r="D14" s="1902" t="s">
        <v>10</v>
      </c>
    </row>
    <row r="15" spans="1:6" ht="48.75" customHeight="1" x14ac:dyDescent="0.2">
      <c r="B15" s="2082" t="s">
        <v>778</v>
      </c>
      <c r="C15" s="2082"/>
      <c r="D15" s="1903" t="s">
        <v>2914</v>
      </c>
    </row>
    <row r="16" spans="1:6" ht="51.75" customHeight="1" x14ac:dyDescent="0.2">
      <c r="B16" s="2082" t="s">
        <v>779</v>
      </c>
      <c r="C16" s="2082"/>
      <c r="D16" s="1903"/>
    </row>
    <row r="17" spans="2:4" ht="15" x14ac:dyDescent="0.2">
      <c r="B17" s="2082" t="s">
        <v>780</v>
      </c>
      <c r="C17" s="2082"/>
      <c r="D17" s="1904" t="s">
        <v>781</v>
      </c>
    </row>
    <row r="18" spans="2:4" ht="15" x14ac:dyDescent="0.2">
      <c r="B18" s="2083" t="s">
        <v>782</v>
      </c>
      <c r="C18" s="2083"/>
      <c r="D18" s="1895"/>
    </row>
    <row r="19" spans="2:4" ht="45" x14ac:dyDescent="0.2">
      <c r="B19" s="2084" t="s">
        <v>783</v>
      </c>
      <c r="C19" s="2085"/>
      <c r="D19" s="1904" t="s">
        <v>2915</v>
      </c>
    </row>
    <row r="20" spans="2:4" ht="15" x14ac:dyDescent="0.2">
      <c r="B20" s="2082" t="s">
        <v>784</v>
      </c>
      <c r="C20" s="2082"/>
      <c r="D20" s="1903" t="s">
        <v>824</v>
      </c>
    </row>
    <row r="21" spans="2:4" ht="16.5" customHeight="1" x14ac:dyDescent="0.2">
      <c r="B21" s="2086" t="s">
        <v>786</v>
      </c>
      <c r="C21" s="1906" t="s">
        <v>787</v>
      </c>
      <c r="D21" s="1895" t="s">
        <v>2916</v>
      </c>
    </row>
    <row r="22" spans="2:4" ht="15" customHeight="1" x14ac:dyDescent="0.2">
      <c r="B22" s="2087"/>
      <c r="C22" s="1907" t="s">
        <v>789</v>
      </c>
      <c r="D22" s="1904" t="s">
        <v>2910</v>
      </c>
    </row>
    <row r="23" spans="2:4" ht="15" x14ac:dyDescent="0.2">
      <c r="B23" s="2088" t="s">
        <v>791</v>
      </c>
      <c r="C23" s="2088"/>
      <c r="D23" s="1904" t="s">
        <v>827</v>
      </c>
    </row>
    <row r="24" spans="2:4" ht="15" x14ac:dyDescent="0.2">
      <c r="B24" s="2088" t="s">
        <v>793</v>
      </c>
      <c r="C24" s="2088"/>
      <c r="D24" s="1908" t="s">
        <v>808</v>
      </c>
    </row>
    <row r="25" spans="2:4" ht="15" customHeight="1" x14ac:dyDescent="0.2">
      <c r="B25" s="2082" t="s">
        <v>795</v>
      </c>
      <c r="C25" s="2082"/>
      <c r="D25" s="1904" t="s">
        <v>17</v>
      </c>
    </row>
    <row r="26" spans="2:4" ht="15" customHeight="1" x14ac:dyDescent="0.2">
      <c r="B26" s="2083" t="s">
        <v>797</v>
      </c>
      <c r="C26" s="2083"/>
      <c r="D26" s="1908" t="s">
        <v>2900</v>
      </c>
    </row>
    <row r="27" spans="2:4" ht="15" x14ac:dyDescent="0.2">
      <c r="B27" s="2089" t="s">
        <v>799</v>
      </c>
      <c r="C27" s="2090"/>
      <c r="D27" s="1895"/>
    </row>
    <row r="28" spans="2:4" ht="120" x14ac:dyDescent="0.2">
      <c r="B28" s="1909" t="s">
        <v>800</v>
      </c>
      <c r="C28" s="1910"/>
      <c r="D28" s="1904" t="s">
        <v>2917</v>
      </c>
    </row>
    <row r="29" spans="2:4" ht="15" x14ac:dyDescent="0.2">
      <c r="B29" s="2091" t="s">
        <v>801</v>
      </c>
      <c r="C29" s="2092"/>
      <c r="D29" s="921"/>
    </row>
    <row r="30" spans="2:4" ht="23.25" customHeight="1" x14ac:dyDescent="0.2">
      <c r="B30" s="1911"/>
      <c r="C30" s="1911"/>
      <c r="D30" s="1912"/>
    </row>
    <row r="31" spans="2:4" ht="15" x14ac:dyDescent="0.2">
      <c r="B31" s="2081" t="s">
        <v>802</v>
      </c>
      <c r="C31" s="2081"/>
      <c r="D31" s="2081"/>
    </row>
    <row r="32" spans="2:4" ht="15" x14ac:dyDescent="0.2">
      <c r="B32" s="2079" t="s">
        <v>803</v>
      </c>
      <c r="C32" s="2080"/>
      <c r="D32" s="1908" t="s">
        <v>804</v>
      </c>
    </row>
    <row r="33" spans="2:4" ht="15" x14ac:dyDescent="0.2">
      <c r="B33" s="2079" t="s">
        <v>805</v>
      </c>
      <c r="C33" s="2080"/>
      <c r="D33" s="1908" t="s">
        <v>1620</v>
      </c>
    </row>
    <row r="34" spans="2:4" ht="15" x14ac:dyDescent="0.2">
      <c r="B34" s="2079" t="s">
        <v>807</v>
      </c>
      <c r="C34" s="2080"/>
      <c r="D34" s="1908" t="s">
        <v>808</v>
      </c>
    </row>
    <row r="35" spans="2:4" ht="15" x14ac:dyDescent="0.2">
      <c r="B35" s="2079" t="s">
        <v>809</v>
      </c>
      <c r="C35" s="2080"/>
      <c r="D35" s="1908" t="s">
        <v>2918</v>
      </c>
    </row>
    <row r="36" spans="2:4" ht="15" x14ac:dyDescent="0.2">
      <c r="B36" s="2079" t="s">
        <v>811</v>
      </c>
      <c r="C36" s="2080"/>
      <c r="D36" s="1908" t="s">
        <v>1710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0.2.1.b'!A1" display="REGRESAR"/>
    <hyperlink ref="D8" r:id="rId1"/>
  </hyperlinks>
  <pageMargins left="0.7" right="0.7" top="0.75" bottom="0.75" header="0.3" footer="0.3"/>
  <drawing r:id="rId2"/>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9">
    <tabColor rgb="FFC00000"/>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7109375" style="26" customWidth="1"/>
    <col min="3" max="3" width="11.5703125" style="165" customWidth="1"/>
    <col min="4" max="7" width="11.5703125" style="26" customWidth="1"/>
    <col min="8" max="16384" width="11.42578125" style="26"/>
  </cols>
  <sheetData>
    <row r="1" spans="1:18" ht="15" x14ac:dyDescent="0.25">
      <c r="A1" s="25" t="s">
        <v>730</v>
      </c>
      <c r="B1" s="121"/>
      <c r="C1" s="2077" t="s">
        <v>830</v>
      </c>
      <c r="D1" s="2077"/>
    </row>
    <row r="3" spans="1:18" ht="12.75" customHeight="1" x14ac:dyDescent="0.2">
      <c r="A3" s="2581" t="s">
        <v>732</v>
      </c>
      <c r="B3" s="2581"/>
      <c r="C3" s="2581" t="s">
        <v>2870</v>
      </c>
      <c r="D3" s="2582"/>
      <c r="E3" s="2582"/>
      <c r="F3" s="2582"/>
      <c r="G3" s="2582"/>
      <c r="H3" s="2582"/>
      <c r="I3" s="2582"/>
      <c r="J3" s="2582"/>
      <c r="K3" s="2582"/>
      <c r="L3" s="2582"/>
      <c r="M3" s="2582"/>
      <c r="N3" s="2582"/>
      <c r="O3" s="2582"/>
      <c r="P3" s="2582"/>
      <c r="Q3" s="2582"/>
      <c r="R3" s="2582"/>
    </row>
    <row r="4" spans="1:18" ht="17.25" customHeight="1" x14ac:dyDescent="0.2">
      <c r="A4" s="2581" t="s">
        <v>733</v>
      </c>
      <c r="B4" s="2582"/>
      <c r="C4" s="2581" t="s">
        <v>2919</v>
      </c>
      <c r="D4" s="2582"/>
      <c r="E4" s="2582"/>
      <c r="F4" s="2582"/>
      <c r="G4" s="2582"/>
      <c r="H4" s="2582"/>
      <c r="I4" s="2582"/>
      <c r="J4" s="2582"/>
      <c r="K4" s="2582"/>
      <c r="L4" s="2582"/>
      <c r="M4" s="2582"/>
      <c r="N4" s="2582"/>
      <c r="O4" s="2582"/>
      <c r="P4" s="2582"/>
      <c r="Q4" s="2582"/>
      <c r="R4" s="2582"/>
    </row>
    <row r="5" spans="1:18" ht="27.75" customHeight="1" x14ac:dyDescent="0.2">
      <c r="A5" s="2581" t="s">
        <v>735</v>
      </c>
      <c r="B5" s="2582"/>
      <c r="C5" s="2586" t="s">
        <v>2920</v>
      </c>
      <c r="D5" s="2587"/>
      <c r="E5" s="2587"/>
      <c r="F5" s="2587"/>
      <c r="G5" s="2587"/>
      <c r="H5" s="2587"/>
      <c r="I5" s="2587"/>
      <c r="J5" s="2587"/>
      <c r="K5" s="2587"/>
      <c r="L5" s="2587"/>
      <c r="M5" s="2587"/>
      <c r="N5" s="2587"/>
      <c r="O5" s="2587"/>
      <c r="P5" s="2587"/>
      <c r="Q5" s="2587"/>
      <c r="R5" s="2587"/>
    </row>
    <row r="6" spans="1:18" ht="12.75" customHeight="1" x14ac:dyDescent="0.2">
      <c r="A6" s="2581" t="s">
        <v>815</v>
      </c>
      <c r="B6" s="2582"/>
      <c r="C6" s="2581" t="s">
        <v>862</v>
      </c>
      <c r="D6" s="2582"/>
      <c r="E6" s="2582"/>
      <c r="F6" s="2582"/>
      <c r="G6" s="2582"/>
      <c r="H6" s="2582"/>
      <c r="I6" s="2582"/>
      <c r="J6" s="2582"/>
      <c r="K6" s="2582"/>
      <c r="L6" s="2582"/>
      <c r="M6" s="2582"/>
      <c r="N6" s="2582"/>
      <c r="O6" s="2582"/>
      <c r="P6" s="2582"/>
      <c r="Q6" s="2582"/>
      <c r="R6" s="2582"/>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0.'!A1" display="REGRESAR"/>
    <hyperlink ref="C1:D1" location="'Metadato 10.3.1'!A1" display="VER METADATO"/>
  </hyperlink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0">
    <tabColor theme="0" tint="-0.499984740745262"/>
  </sheetPr>
  <dimension ref="B1:F36"/>
  <sheetViews>
    <sheetView showGridLines="0" zoomScaleNormal="100" workbookViewId="0">
      <pane ySplit="1" topLeftCell="A2" activePane="bottomLeft" state="frozen"/>
      <selection sqref="A1:B1"/>
      <selection pane="bottomLeft" activeCell="B9" sqref="B9"/>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864</v>
      </c>
    </row>
    <row r="4" spans="2:6" ht="15" x14ac:dyDescent="0.2">
      <c r="B4" s="2082" t="s">
        <v>856</v>
      </c>
      <c r="C4" s="2082"/>
      <c r="D4" s="49" t="s">
        <v>49</v>
      </c>
    </row>
    <row r="5" spans="2:6" ht="45" x14ac:dyDescent="0.2">
      <c r="B5" s="2082" t="s">
        <v>769</v>
      </c>
      <c r="C5" s="2082"/>
      <c r="D5" s="49" t="s">
        <v>276</v>
      </c>
    </row>
    <row r="6" spans="2:6" ht="15" x14ac:dyDescent="0.2">
      <c r="B6" s="2082" t="s">
        <v>770</v>
      </c>
      <c r="C6" s="2082"/>
      <c r="D6" s="50" t="s">
        <v>415</v>
      </c>
    </row>
    <row r="7" spans="2:6" ht="45" x14ac:dyDescent="0.2">
      <c r="B7" s="2083" t="s">
        <v>771</v>
      </c>
      <c r="C7" s="2083"/>
      <c r="D7" s="94" t="s">
        <v>416</v>
      </c>
    </row>
    <row r="8" spans="2:6" s="903" customFormat="1" ht="15" x14ac:dyDescent="0.2">
      <c r="B8" s="2083" t="s">
        <v>4617</v>
      </c>
      <c r="C8" s="2083"/>
      <c r="D8" s="1285" t="s">
        <v>4632</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0.3.1'!A1" display="REGRESAR"/>
    <hyperlink ref="D8" r:id="rId1"/>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1"/>
  <dimension ref="A1:R40"/>
  <sheetViews>
    <sheetView showGridLines="0" workbookViewId="0">
      <pane ySplit="1" topLeftCell="A14" activePane="bottomLeft" state="frozen"/>
      <selection pane="bottomLeft"/>
    </sheetView>
  </sheetViews>
  <sheetFormatPr baseColWidth="10" defaultColWidth="11.42578125" defaultRowHeight="11.25" x14ac:dyDescent="0.2"/>
  <cols>
    <col min="1" max="2" width="15.7109375" style="26" customWidth="1"/>
    <col min="3" max="3" width="7.140625" style="26" customWidth="1"/>
    <col min="4" max="4" width="17.28515625" style="26" customWidth="1"/>
    <col min="5" max="16384" width="11.42578125" style="26"/>
  </cols>
  <sheetData>
    <row r="1" spans="1:18" ht="15" x14ac:dyDescent="0.25">
      <c r="A1" s="25" t="s">
        <v>730</v>
      </c>
      <c r="C1" s="2077" t="s">
        <v>830</v>
      </c>
      <c r="D1" s="2077"/>
    </row>
    <row r="2" spans="1:18" ht="15" x14ac:dyDescent="0.25">
      <c r="A2" s="658"/>
    </row>
    <row r="3" spans="1:18" ht="12.75" customHeight="1" x14ac:dyDescent="0.2">
      <c r="A3" s="2589" t="s">
        <v>732</v>
      </c>
      <c r="B3" s="2589"/>
      <c r="C3" s="2589" t="s">
        <v>2870</v>
      </c>
      <c r="D3" s="2590"/>
      <c r="E3" s="2590"/>
      <c r="F3" s="2590"/>
      <c r="G3" s="2590"/>
      <c r="H3" s="2590"/>
      <c r="I3" s="2590"/>
      <c r="J3" s="2590"/>
      <c r="K3" s="2590"/>
      <c r="L3" s="2590"/>
      <c r="M3" s="2590"/>
      <c r="N3" s="2590"/>
      <c r="O3" s="2590"/>
      <c r="P3" s="2590"/>
      <c r="Q3" s="2590"/>
      <c r="R3" s="2590"/>
    </row>
    <row r="4" spans="1:18" ht="12.75" customHeight="1" x14ac:dyDescent="0.2">
      <c r="A4" s="2589" t="s">
        <v>733</v>
      </c>
      <c r="B4" s="2590"/>
      <c r="C4" s="2589" t="s">
        <v>2921</v>
      </c>
      <c r="D4" s="2590"/>
      <c r="E4" s="2590"/>
      <c r="F4" s="2590"/>
      <c r="G4" s="2590"/>
      <c r="H4" s="2590"/>
      <c r="I4" s="2590"/>
      <c r="J4" s="2590"/>
      <c r="K4" s="2590"/>
      <c r="L4" s="2590"/>
      <c r="M4" s="2590"/>
      <c r="N4" s="2590"/>
      <c r="O4" s="2590"/>
      <c r="P4" s="2590"/>
      <c r="Q4" s="2590"/>
      <c r="R4" s="2590"/>
    </row>
    <row r="5" spans="1:18" ht="12.75" customHeight="1" x14ac:dyDescent="0.2">
      <c r="A5" s="2589" t="s">
        <v>735</v>
      </c>
      <c r="B5" s="2590"/>
      <c r="C5" s="2589" t="s">
        <v>2922</v>
      </c>
      <c r="D5" s="2590"/>
      <c r="E5" s="2590"/>
      <c r="F5" s="2590"/>
      <c r="G5" s="2590"/>
      <c r="H5" s="2590"/>
      <c r="I5" s="2590"/>
      <c r="J5" s="2590"/>
      <c r="K5" s="2590"/>
      <c r="L5" s="2590"/>
      <c r="M5" s="2590"/>
      <c r="N5" s="2590"/>
      <c r="O5" s="2590"/>
      <c r="P5" s="2590"/>
      <c r="Q5" s="2590"/>
      <c r="R5" s="2590"/>
    </row>
    <row r="6" spans="1:18" ht="12.75" customHeight="1" x14ac:dyDescent="0.2">
      <c r="A6" s="2589" t="s">
        <v>815</v>
      </c>
      <c r="B6" s="2590"/>
      <c r="C6" s="2589" t="s">
        <v>2923</v>
      </c>
      <c r="D6" s="2590"/>
      <c r="E6" s="2590"/>
      <c r="F6" s="2590"/>
      <c r="G6" s="2590"/>
      <c r="H6" s="2590"/>
      <c r="I6" s="2590"/>
      <c r="J6" s="2590"/>
      <c r="K6" s="2590"/>
      <c r="L6" s="2590"/>
      <c r="M6" s="2590"/>
      <c r="N6" s="2590"/>
      <c r="O6" s="2590"/>
      <c r="P6" s="2590"/>
      <c r="Q6" s="2590"/>
      <c r="R6" s="2590"/>
    </row>
    <row r="7" spans="1:18" s="76" customFormat="1" ht="12.75" x14ac:dyDescent="0.2">
      <c r="C7" s="71"/>
      <c r="D7" s="71"/>
      <c r="E7" s="703"/>
    </row>
    <row r="8" spans="1:18" s="76" customFormat="1" ht="12.75" x14ac:dyDescent="0.2">
      <c r="C8" s="71"/>
      <c r="D8" s="71"/>
      <c r="E8" s="703"/>
    </row>
    <row r="9" spans="1:18" ht="46.5" customHeight="1" x14ac:dyDescent="0.2">
      <c r="C9" s="2192" t="s">
        <v>2923</v>
      </c>
      <c r="D9" s="2192"/>
    </row>
    <row r="10" spans="1:18" ht="18.75" customHeight="1" x14ac:dyDescent="0.2">
      <c r="C10" s="1758" t="s">
        <v>739</v>
      </c>
      <c r="D10" s="1758" t="s">
        <v>781</v>
      </c>
    </row>
    <row r="11" spans="1:18" ht="13.5" customHeight="1" x14ac:dyDescent="0.2">
      <c r="C11" s="33">
        <v>1991</v>
      </c>
      <c r="D11" s="408">
        <v>46.83601684746111</v>
      </c>
    </row>
    <row r="12" spans="1:18" ht="12.75" x14ac:dyDescent="0.2">
      <c r="C12" s="33">
        <v>1992</v>
      </c>
      <c r="D12" s="408">
        <v>47.484536119671382</v>
      </c>
    </row>
    <row r="13" spans="1:18" ht="12.75" x14ac:dyDescent="0.2">
      <c r="C13" s="33">
        <v>1993</v>
      </c>
      <c r="D13" s="408">
        <v>48.987051444481509</v>
      </c>
    </row>
    <row r="14" spans="1:18" ht="12.75" x14ac:dyDescent="0.2">
      <c r="A14" s="29"/>
      <c r="C14" s="33">
        <v>1994</v>
      </c>
      <c r="D14" s="408">
        <v>49.837108366736302</v>
      </c>
    </row>
    <row r="15" spans="1:18" ht="12.75" x14ac:dyDescent="0.2">
      <c r="A15" s="29"/>
      <c r="C15" s="33">
        <v>1995</v>
      </c>
      <c r="D15" s="408">
        <v>48.91954221204832</v>
      </c>
    </row>
    <row r="16" spans="1:18" ht="12.75" x14ac:dyDescent="0.2">
      <c r="A16" s="29"/>
      <c r="C16" s="33">
        <v>1996</v>
      </c>
      <c r="D16" s="408">
        <v>48.96173911605154</v>
      </c>
    </row>
    <row r="17" spans="1:4" ht="12.75" x14ac:dyDescent="0.2">
      <c r="A17" s="29"/>
      <c r="C17" s="33">
        <v>1997</v>
      </c>
      <c r="D17" s="408">
        <v>47.851504223160511</v>
      </c>
    </row>
    <row r="18" spans="1:4" ht="12.75" x14ac:dyDescent="0.2">
      <c r="A18" s="29"/>
      <c r="C18" s="33">
        <v>1998</v>
      </c>
      <c r="D18" s="408">
        <v>47.855262675775258</v>
      </c>
    </row>
    <row r="19" spans="1:4" ht="12.75" x14ac:dyDescent="0.2">
      <c r="A19" s="29"/>
      <c r="C19" s="33">
        <v>1999</v>
      </c>
      <c r="D19" s="408">
        <v>49.27597513710181</v>
      </c>
    </row>
    <row r="20" spans="1:4" ht="12.75" x14ac:dyDescent="0.2">
      <c r="A20" s="29"/>
      <c r="C20" s="33">
        <v>2000</v>
      </c>
      <c r="D20" s="408">
        <v>49.507140094880576</v>
      </c>
    </row>
    <row r="21" spans="1:4" ht="12.75" x14ac:dyDescent="0.2">
      <c r="C21" s="33">
        <v>2001</v>
      </c>
      <c r="D21" s="408">
        <v>50.653106441563409</v>
      </c>
    </row>
    <row r="22" spans="1:4" ht="12.75" x14ac:dyDescent="0.2">
      <c r="C22" s="33">
        <v>2002</v>
      </c>
      <c r="D22" s="408">
        <v>50.460390574562183</v>
      </c>
    </row>
    <row r="23" spans="1:4" ht="12.75" x14ac:dyDescent="0.2">
      <c r="C23" s="33">
        <v>2003</v>
      </c>
      <c r="D23" s="408">
        <v>49.248735187382003</v>
      </c>
    </row>
    <row r="24" spans="1:4" ht="12.75" x14ac:dyDescent="0.2">
      <c r="C24" s="33">
        <v>2004</v>
      </c>
      <c r="D24" s="408">
        <v>47.49240415705092</v>
      </c>
    </row>
    <row r="25" spans="1:4" ht="12.75" x14ac:dyDescent="0.2">
      <c r="C25" s="33">
        <v>2005</v>
      </c>
      <c r="D25" s="408">
        <v>47.125617541558213</v>
      </c>
    </row>
    <row r="26" spans="1:4" ht="12.75" x14ac:dyDescent="0.2">
      <c r="C26" s="33">
        <v>2006</v>
      </c>
      <c r="D26" s="408">
        <v>46.891479578174007</v>
      </c>
    </row>
    <row r="27" spans="1:4" ht="12.75" x14ac:dyDescent="0.2">
      <c r="C27" s="33">
        <v>2007</v>
      </c>
      <c r="D27" s="408">
        <v>46.846063249673477</v>
      </c>
    </row>
    <row r="28" spans="1:4" ht="12.75" x14ac:dyDescent="0.2">
      <c r="C28" s="33">
        <v>2008</v>
      </c>
      <c r="D28" s="408">
        <v>47.326897761584554</v>
      </c>
    </row>
    <row r="29" spans="1:4" ht="12.75" x14ac:dyDescent="0.2">
      <c r="C29" s="33">
        <v>2009</v>
      </c>
      <c r="D29" s="408">
        <v>48.570581381926587</v>
      </c>
    </row>
    <row r="30" spans="1:4" ht="12.75" x14ac:dyDescent="0.2">
      <c r="C30" s="33">
        <v>2010</v>
      </c>
      <c r="D30" s="408">
        <v>49.52907066681086</v>
      </c>
    </row>
    <row r="31" spans="1:4" ht="12.75" x14ac:dyDescent="0.2">
      <c r="C31" s="33">
        <v>2011</v>
      </c>
      <c r="D31" s="408">
        <v>50.476988713454432</v>
      </c>
    </row>
    <row r="32" spans="1:4" ht="12.75" x14ac:dyDescent="0.2">
      <c r="C32" s="33">
        <v>2012</v>
      </c>
      <c r="D32" s="408">
        <v>51.112275433233535</v>
      </c>
    </row>
    <row r="33" spans="3:4" ht="12.75" x14ac:dyDescent="0.2">
      <c r="C33" s="33">
        <v>2013</v>
      </c>
      <c r="D33" s="408">
        <v>51.915885955301768</v>
      </c>
    </row>
    <row r="34" spans="3:4" ht="12.75" x14ac:dyDescent="0.2">
      <c r="C34" s="33">
        <v>2014</v>
      </c>
      <c r="D34" s="408">
        <v>51.652655621245501</v>
      </c>
    </row>
    <row r="35" spans="3:4" ht="12.75" x14ac:dyDescent="0.2">
      <c r="C35" s="33">
        <v>2015</v>
      </c>
      <c r="D35" s="408">
        <v>51.766051920691325</v>
      </c>
    </row>
    <row r="36" spans="3:4" ht="12.75" x14ac:dyDescent="0.2">
      <c r="C36" s="33">
        <v>2016</v>
      </c>
      <c r="D36" s="408">
        <v>51.035110440118139</v>
      </c>
    </row>
    <row r="37" spans="3:4" ht="12.75" x14ac:dyDescent="0.2">
      <c r="C37" s="33">
        <v>2017</v>
      </c>
      <c r="D37" s="408">
        <v>47.332112099211997</v>
      </c>
    </row>
    <row r="38" spans="3:4" ht="12.75" x14ac:dyDescent="0.2">
      <c r="C38" s="39">
        <v>2018</v>
      </c>
      <c r="D38" s="409" t="s">
        <v>5934</v>
      </c>
    </row>
    <row r="39" spans="3:4" ht="12.75" x14ac:dyDescent="0.2">
      <c r="C39" s="1410" t="s">
        <v>2924</v>
      </c>
      <c r="D39" s="408"/>
    </row>
    <row r="40" spans="3:4" x14ac:dyDescent="0.2">
      <c r="C40" s="903" t="s">
        <v>5935</v>
      </c>
      <c r="D40" s="903"/>
    </row>
  </sheetData>
  <mergeCells count="10">
    <mergeCell ref="A6:B6"/>
    <mergeCell ref="C6:R6"/>
    <mergeCell ref="C9:D9"/>
    <mergeCell ref="C1:D1"/>
    <mergeCell ref="A3:B3"/>
    <mergeCell ref="C3:R3"/>
    <mergeCell ref="A4:B4"/>
    <mergeCell ref="C4:R4"/>
    <mergeCell ref="A5:B5"/>
    <mergeCell ref="C5:R5"/>
  </mergeCells>
  <hyperlinks>
    <hyperlink ref="A1" location="'ODS 10.'!A1" display="REGRESAR"/>
    <hyperlink ref="C1:D1" location="'Metadato 10.4.1'!A1" display="VER METADATO"/>
  </hyperlink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2">
    <tabColor theme="0" tint="-0.499984740745262"/>
  </sheetPr>
  <dimension ref="A1:F37"/>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0.28515625" style="26" customWidth="1"/>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767</v>
      </c>
    </row>
    <row r="4" spans="2:6" ht="15.75" customHeight="1" x14ac:dyDescent="0.2">
      <c r="B4" s="2082" t="s">
        <v>856</v>
      </c>
      <c r="C4" s="2082"/>
      <c r="D4" s="910" t="s">
        <v>49</v>
      </c>
    </row>
    <row r="5" spans="2:6" ht="30" x14ac:dyDescent="0.2">
      <c r="B5" s="2082" t="s">
        <v>769</v>
      </c>
      <c r="C5" s="2082"/>
      <c r="D5" s="910" t="s">
        <v>279</v>
      </c>
    </row>
    <row r="6" spans="2:6" ht="15" x14ac:dyDescent="0.2">
      <c r="B6" s="2082" t="s">
        <v>770</v>
      </c>
      <c r="C6" s="2082"/>
      <c r="D6" s="911" t="s">
        <v>418</v>
      </c>
    </row>
    <row r="7" spans="2:6" ht="15.75" customHeight="1" x14ac:dyDescent="0.2">
      <c r="B7" s="2083" t="s">
        <v>771</v>
      </c>
      <c r="C7" s="2083"/>
      <c r="D7" s="912" t="s">
        <v>419</v>
      </c>
    </row>
    <row r="8" spans="2:6" s="903" customFormat="1" ht="15.75" customHeight="1" x14ac:dyDescent="0.2">
      <c r="B8" s="2591" t="s">
        <v>4617</v>
      </c>
      <c r="C8" s="2591"/>
      <c r="D8" s="1285" t="s">
        <v>4743</v>
      </c>
    </row>
    <row r="9" spans="2:6" ht="15" x14ac:dyDescent="0.25">
      <c r="B9" s="913"/>
      <c r="C9" s="913"/>
      <c r="D9" s="913"/>
    </row>
    <row r="10" spans="2:6" ht="23.25" customHeight="1" x14ac:dyDescent="0.2">
      <c r="B10" s="2081" t="s">
        <v>772</v>
      </c>
      <c r="C10" s="2081"/>
      <c r="D10" s="2081"/>
    </row>
    <row r="11" spans="2:6" ht="18.75" customHeight="1" x14ac:dyDescent="0.2">
      <c r="B11" s="2093" t="s">
        <v>773</v>
      </c>
      <c r="C11" s="2094"/>
      <c r="D11" s="910" t="s">
        <v>841</v>
      </c>
    </row>
    <row r="12" spans="2:6" ht="15" customHeight="1" x14ac:dyDescent="0.2">
      <c r="B12" s="2095" t="s">
        <v>775</v>
      </c>
      <c r="C12" s="2095"/>
      <c r="D12" s="914" t="s">
        <v>2923</v>
      </c>
    </row>
    <row r="13" spans="2:6" ht="15" x14ac:dyDescent="0.2">
      <c r="B13" s="2082" t="s">
        <v>776</v>
      </c>
      <c r="C13" s="2082"/>
      <c r="D13" s="672" t="s">
        <v>418</v>
      </c>
    </row>
    <row r="14" spans="2:6" ht="15" x14ac:dyDescent="0.2">
      <c r="B14" s="2082" t="s">
        <v>777</v>
      </c>
      <c r="C14" s="2096"/>
      <c r="D14" s="915" t="s">
        <v>22</v>
      </c>
    </row>
    <row r="15" spans="2:6" ht="180" x14ac:dyDescent="0.2">
      <c r="B15" s="2082" t="s">
        <v>778</v>
      </c>
      <c r="C15" s="2082"/>
      <c r="D15" s="916" t="s">
        <v>2925</v>
      </c>
    </row>
    <row r="16" spans="2:6" ht="45" customHeight="1" x14ac:dyDescent="0.2">
      <c r="B16" s="2082" t="s">
        <v>779</v>
      </c>
      <c r="C16" s="2082"/>
      <c r="D16" s="916"/>
    </row>
    <row r="17" spans="1:4" ht="15" x14ac:dyDescent="0.2">
      <c r="B17" s="2082" t="s">
        <v>780</v>
      </c>
      <c r="C17" s="2082"/>
      <c r="D17" s="917" t="s">
        <v>857</v>
      </c>
    </row>
    <row r="18" spans="1:4" ht="15" x14ac:dyDescent="0.2">
      <c r="B18" s="2083" t="s">
        <v>782</v>
      </c>
      <c r="C18" s="2083"/>
      <c r="D18" s="910"/>
    </row>
    <row r="19" spans="1:4" ht="30" x14ac:dyDescent="0.2">
      <c r="B19" s="2084" t="s">
        <v>783</v>
      </c>
      <c r="C19" s="2085"/>
      <c r="D19" s="917" t="s">
        <v>2926</v>
      </c>
    </row>
    <row r="20" spans="1:4" ht="15" x14ac:dyDescent="0.2">
      <c r="B20" s="2082" t="s">
        <v>784</v>
      </c>
      <c r="C20" s="2082"/>
      <c r="D20" s="916" t="s">
        <v>824</v>
      </c>
    </row>
    <row r="21" spans="1:4" ht="15" x14ac:dyDescent="0.2">
      <c r="B21" s="2086" t="s">
        <v>786</v>
      </c>
      <c r="C21" s="918" t="s">
        <v>787</v>
      </c>
      <c r="D21" s="910"/>
    </row>
    <row r="22" spans="1:4" ht="15" x14ac:dyDescent="0.2">
      <c r="B22" s="2087"/>
      <c r="C22" s="1751" t="s">
        <v>789</v>
      </c>
      <c r="D22" s="919"/>
    </row>
    <row r="23" spans="1:4" ht="15.75" customHeight="1" x14ac:dyDescent="0.2">
      <c r="B23" s="2088" t="s">
        <v>791</v>
      </c>
      <c r="C23" s="2088"/>
      <c r="D23" s="917" t="s">
        <v>827</v>
      </c>
    </row>
    <row r="24" spans="1:4" ht="15" x14ac:dyDescent="0.2">
      <c r="B24" s="2088" t="s">
        <v>793</v>
      </c>
      <c r="C24" s="2088"/>
      <c r="D24" s="920" t="s">
        <v>1978</v>
      </c>
    </row>
    <row r="25" spans="1:4" ht="15" x14ac:dyDescent="0.2">
      <c r="B25" s="2082" t="s">
        <v>795</v>
      </c>
      <c r="C25" s="2082"/>
      <c r="D25" s="917" t="s">
        <v>23</v>
      </c>
    </row>
    <row r="26" spans="1:4" ht="15" customHeight="1" x14ac:dyDescent="0.2">
      <c r="B26" s="2083" t="s">
        <v>797</v>
      </c>
      <c r="C26" s="2083"/>
      <c r="D26" s="920" t="s">
        <v>2523</v>
      </c>
    </row>
    <row r="27" spans="1:4" ht="15" x14ac:dyDescent="0.2">
      <c r="B27" s="2089" t="s">
        <v>799</v>
      </c>
      <c r="C27" s="2090"/>
      <c r="D27" s="910"/>
    </row>
    <row r="28" spans="1:4" ht="45" x14ac:dyDescent="0.2">
      <c r="B28" s="1752" t="s">
        <v>800</v>
      </c>
      <c r="C28" s="1753"/>
      <c r="D28" s="917" t="s">
        <v>2927</v>
      </c>
    </row>
    <row r="29" spans="1:4" ht="15" x14ac:dyDescent="0.2">
      <c r="B29" s="2091" t="s">
        <v>801</v>
      </c>
      <c r="C29" s="2092"/>
      <c r="D29" s="921"/>
    </row>
    <row r="30" spans="1:4" ht="15" x14ac:dyDescent="0.2">
      <c r="B30" s="922"/>
      <c r="C30" s="922"/>
      <c r="D30" s="923"/>
    </row>
    <row r="31" spans="1:4" ht="23.25" customHeight="1" x14ac:dyDescent="0.2">
      <c r="A31" s="320"/>
      <c r="B31" s="2081" t="s">
        <v>802</v>
      </c>
      <c r="C31" s="2081"/>
      <c r="D31" s="2081"/>
    </row>
    <row r="32" spans="1:4" ht="15" x14ac:dyDescent="0.2">
      <c r="B32" s="2079" t="s">
        <v>803</v>
      </c>
      <c r="C32" s="2080"/>
      <c r="D32" s="920" t="s">
        <v>1976</v>
      </c>
    </row>
    <row r="33" spans="2:4" ht="15" x14ac:dyDescent="0.2">
      <c r="B33" s="2079" t="s">
        <v>805</v>
      </c>
      <c r="C33" s="2080"/>
      <c r="D33" s="920" t="s">
        <v>1977</v>
      </c>
    </row>
    <row r="34" spans="2:4" ht="15" x14ac:dyDescent="0.2">
      <c r="B34" s="2079" t="s">
        <v>807</v>
      </c>
      <c r="C34" s="2080"/>
      <c r="D34" s="920" t="s">
        <v>1978</v>
      </c>
    </row>
    <row r="35" spans="2:4" ht="15" x14ac:dyDescent="0.2">
      <c r="B35" s="2079" t="s">
        <v>809</v>
      </c>
      <c r="C35" s="2080"/>
      <c r="D35" s="920" t="s">
        <v>1979</v>
      </c>
    </row>
    <row r="36" spans="2:4" ht="15" x14ac:dyDescent="0.2">
      <c r="B36" s="2079" t="s">
        <v>811</v>
      </c>
      <c r="C36" s="2080"/>
      <c r="D36" s="920" t="s">
        <v>1980</v>
      </c>
    </row>
    <row r="37" spans="2:4" x14ac:dyDescent="0.2">
      <c r="B37" s="903"/>
      <c r="C37" s="903"/>
      <c r="D37" s="903"/>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0.4.1'!A1" display="REGRESAR"/>
    <hyperlink ref="D8" r:id="rId1"/>
  </hyperlinks>
  <pageMargins left="0.7" right="0.7" top="0.75" bottom="0.75" header="0.3" footer="0.3"/>
  <pageSetup paperSize="9" orientation="portrait" r:id="rId2"/>
  <drawing r:id="rId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3"/>
  <dimension ref="A1:Q27"/>
  <sheetViews>
    <sheetView showGridLines="0" workbookViewId="0">
      <pane ySplit="1" topLeftCell="A2" activePane="bottomLeft" state="frozen"/>
      <selection pane="bottomLeft" activeCell="C1" sqref="C1:D1"/>
    </sheetView>
  </sheetViews>
  <sheetFormatPr baseColWidth="10" defaultColWidth="11.42578125" defaultRowHeight="11.25" x14ac:dyDescent="0.2"/>
  <cols>
    <col min="1" max="2" width="15" style="26" customWidth="1"/>
    <col min="3" max="3" width="7.5703125" style="26" customWidth="1"/>
    <col min="4" max="4" width="11.42578125" style="26"/>
    <col min="5" max="5" width="14.5703125" style="26" customWidth="1"/>
    <col min="6" max="6" width="13.42578125" style="26" customWidth="1"/>
    <col min="7" max="7" width="15" style="26" customWidth="1"/>
    <col min="8" max="8" width="15.140625" style="26" customWidth="1"/>
    <col min="9" max="9" width="12.5703125" style="26" customWidth="1"/>
    <col min="10" max="10" width="12.7109375" style="26" customWidth="1"/>
    <col min="11" max="11" width="13" style="26" customWidth="1"/>
    <col min="12" max="12" width="13.7109375" style="26" customWidth="1"/>
    <col min="13" max="13" width="11.42578125" style="26"/>
    <col min="14" max="14" width="12.85546875" style="26" customWidth="1"/>
    <col min="15" max="15" width="11.42578125" style="26"/>
    <col min="16" max="17" width="10.85546875" style="26" customWidth="1"/>
    <col min="18" max="18" width="14.5703125" style="26" customWidth="1"/>
    <col min="19" max="16384" width="11.42578125" style="26"/>
  </cols>
  <sheetData>
    <row r="1" spans="1:17" ht="15" x14ac:dyDescent="0.25">
      <c r="A1" s="25" t="s">
        <v>730</v>
      </c>
      <c r="C1" s="2077" t="s">
        <v>830</v>
      </c>
      <c r="D1" s="2077"/>
    </row>
    <row r="3" spans="1:17" ht="15" x14ac:dyDescent="0.2">
      <c r="A3" s="2589" t="s">
        <v>732</v>
      </c>
      <c r="B3" s="2589"/>
      <c r="C3" s="2589" t="s">
        <v>2870</v>
      </c>
      <c r="D3" s="2590"/>
      <c r="E3" s="2590"/>
      <c r="F3" s="2590"/>
      <c r="G3" s="2590"/>
      <c r="H3" s="2590"/>
      <c r="I3" s="2590"/>
      <c r="J3" s="2590"/>
      <c r="K3" s="2590"/>
      <c r="L3" s="2590"/>
      <c r="M3" s="2590"/>
      <c r="N3" s="2590"/>
      <c r="O3" s="2590"/>
      <c r="P3" s="2590"/>
      <c r="Q3" s="2590"/>
    </row>
    <row r="4" spans="1:17" ht="15" x14ac:dyDescent="0.2">
      <c r="A4" s="2589" t="s">
        <v>733</v>
      </c>
      <c r="B4" s="2590"/>
      <c r="C4" s="2589" t="s">
        <v>2928</v>
      </c>
      <c r="D4" s="2590"/>
      <c r="E4" s="2590"/>
      <c r="F4" s="2590"/>
      <c r="G4" s="2590"/>
      <c r="H4" s="2590"/>
      <c r="I4" s="2590"/>
      <c r="J4" s="2590"/>
      <c r="K4" s="2590"/>
      <c r="L4" s="2590"/>
      <c r="M4" s="2590"/>
      <c r="N4" s="2590"/>
      <c r="O4" s="2590"/>
      <c r="P4" s="2590"/>
      <c r="Q4" s="2590"/>
    </row>
    <row r="5" spans="1:17" ht="15" x14ac:dyDescent="0.2">
      <c r="A5" s="2589" t="s">
        <v>735</v>
      </c>
      <c r="B5" s="2590"/>
      <c r="C5" s="2589" t="s">
        <v>2929</v>
      </c>
      <c r="D5" s="2590"/>
      <c r="E5" s="2590"/>
      <c r="F5" s="2590"/>
      <c r="G5" s="2590"/>
      <c r="H5" s="2590"/>
      <c r="I5" s="2590"/>
      <c r="J5" s="2590"/>
      <c r="K5" s="2590"/>
      <c r="L5" s="2590"/>
      <c r="M5" s="2590"/>
      <c r="N5" s="2590"/>
      <c r="O5" s="2590"/>
      <c r="P5" s="2590"/>
      <c r="Q5" s="2590"/>
    </row>
    <row r="6" spans="1:17" ht="15" x14ac:dyDescent="0.2">
      <c r="A6" s="2589" t="s">
        <v>815</v>
      </c>
      <c r="B6" s="2590"/>
      <c r="C6" s="2589" t="s">
        <v>2930</v>
      </c>
      <c r="D6" s="2590"/>
      <c r="E6" s="2590"/>
      <c r="F6" s="2590"/>
      <c r="G6" s="2590"/>
      <c r="H6" s="2590"/>
      <c r="I6" s="2590"/>
      <c r="J6" s="2590"/>
      <c r="K6" s="2590"/>
      <c r="L6" s="2590"/>
      <c r="M6" s="2590"/>
      <c r="N6" s="2590"/>
      <c r="O6" s="2590"/>
      <c r="P6" s="2590"/>
      <c r="Q6" s="2590"/>
    </row>
    <row r="9" spans="1:17" ht="15" x14ac:dyDescent="0.2">
      <c r="C9" s="2592" t="s">
        <v>2931</v>
      </c>
      <c r="D9" s="2592"/>
      <c r="E9" s="2592"/>
      <c r="F9" s="2592"/>
      <c r="G9" s="2592"/>
      <c r="H9" s="2592"/>
      <c r="J9" s="109" t="s">
        <v>4408</v>
      </c>
    </row>
    <row r="10" spans="1:17" ht="51" x14ac:dyDescent="0.2">
      <c r="A10" s="29"/>
      <c r="C10" s="30" t="s">
        <v>867</v>
      </c>
      <c r="D10" s="30" t="s">
        <v>2932</v>
      </c>
      <c r="E10" s="30" t="s">
        <v>2933</v>
      </c>
      <c r="F10" s="30" t="s">
        <v>2934</v>
      </c>
      <c r="G10" s="30" t="s">
        <v>2935</v>
      </c>
      <c r="H10" s="30" t="s">
        <v>2936</v>
      </c>
    </row>
    <row r="11" spans="1:17" ht="12.75" x14ac:dyDescent="0.2">
      <c r="A11" s="29"/>
      <c r="C11" s="704">
        <v>2010</v>
      </c>
      <c r="D11" s="705">
        <v>82.24</v>
      </c>
      <c r="E11" s="705">
        <v>84.653333333333322</v>
      </c>
      <c r="F11" s="705">
        <v>-0.56166666666666665</v>
      </c>
      <c r="G11" s="705">
        <v>7.9433333333333351</v>
      </c>
      <c r="H11" s="705">
        <v>1.4966666666666668</v>
      </c>
    </row>
    <row r="12" spans="1:17" ht="12.75" x14ac:dyDescent="0.2">
      <c r="A12" s="29"/>
      <c r="C12" s="704">
        <v>2011</v>
      </c>
      <c r="D12" s="705">
        <v>83.387500000000003</v>
      </c>
      <c r="E12" s="705">
        <v>84.127500000000012</v>
      </c>
      <c r="F12" s="705">
        <v>-0.68</v>
      </c>
      <c r="G12" s="705">
        <v>9.2125000000000004</v>
      </c>
      <c r="H12" s="705">
        <v>1.5216666666666665</v>
      </c>
    </row>
    <row r="13" spans="1:17" ht="12.75" x14ac:dyDescent="0.2">
      <c r="A13" s="29"/>
      <c r="C13" s="704">
        <v>2012</v>
      </c>
      <c r="D13" s="705">
        <v>83.3</v>
      </c>
      <c r="E13" s="705">
        <v>84.833333333333329</v>
      </c>
      <c r="F13" s="705">
        <v>-0.69333333333333336</v>
      </c>
      <c r="G13" s="705">
        <v>10.086666666666668</v>
      </c>
      <c r="H13" s="705">
        <v>1.543333333333333</v>
      </c>
    </row>
    <row r="14" spans="1:17" ht="12.75" x14ac:dyDescent="0.2">
      <c r="A14" s="29"/>
      <c r="C14" s="704">
        <v>2013</v>
      </c>
      <c r="D14" s="705">
        <v>83.875833333333333</v>
      </c>
      <c r="E14" s="705">
        <v>86.017499999999998</v>
      </c>
      <c r="F14" s="705">
        <v>-0.65249999999999997</v>
      </c>
      <c r="G14" s="705">
        <v>9.4374999999999982</v>
      </c>
      <c r="H14" s="705">
        <v>1.5199999999999998</v>
      </c>
    </row>
    <row r="15" spans="1:17" ht="12.75" x14ac:dyDescent="0.2">
      <c r="A15" s="29"/>
      <c r="C15" s="704">
        <v>2014</v>
      </c>
      <c r="D15" s="705">
        <v>83.306666666666658</v>
      </c>
      <c r="E15" s="705">
        <v>86.13</v>
      </c>
      <c r="F15" s="705">
        <v>-0.85749999999999993</v>
      </c>
      <c r="G15" s="705">
        <v>8.6824999999999992</v>
      </c>
      <c r="H15" s="705">
        <v>1.5291666666666666</v>
      </c>
    </row>
    <row r="16" spans="1:17" ht="12.75" x14ac:dyDescent="0.2">
      <c r="C16" s="704">
        <v>2015</v>
      </c>
      <c r="D16" s="705">
        <v>84.309999999999988</v>
      </c>
      <c r="E16" s="705">
        <v>86.408333333333346</v>
      </c>
      <c r="F16" s="705">
        <v>-0.69666666666666666</v>
      </c>
      <c r="G16" s="705">
        <v>7.557500000000001</v>
      </c>
      <c r="H16" s="705">
        <v>1.5600000000000003</v>
      </c>
    </row>
    <row r="17" spans="3:10" ht="12.75" x14ac:dyDescent="0.2">
      <c r="C17" s="704">
        <v>2016</v>
      </c>
      <c r="D17" s="705">
        <v>84.434999999999988</v>
      </c>
      <c r="E17" s="705">
        <v>86.731666666666669</v>
      </c>
      <c r="F17" s="705">
        <v>-0.89166666666666672</v>
      </c>
      <c r="G17" s="705">
        <v>8.0300000000000011</v>
      </c>
      <c r="H17" s="705">
        <v>1.6508333333333336</v>
      </c>
    </row>
    <row r="18" spans="3:10" s="903" customFormat="1" ht="12.75" x14ac:dyDescent="0.2">
      <c r="C18" s="706">
        <v>2017</v>
      </c>
      <c r="D18" s="707">
        <v>84.24</v>
      </c>
      <c r="E18" s="707">
        <v>87.14</v>
      </c>
      <c r="F18" s="707">
        <v>-1.36</v>
      </c>
      <c r="G18" s="707">
        <v>8.17</v>
      </c>
      <c r="H18" s="707">
        <v>1.71</v>
      </c>
    </row>
    <row r="19" spans="3:10" s="903" customFormat="1" ht="12.75" x14ac:dyDescent="0.2">
      <c r="C19" s="704"/>
      <c r="D19" s="705"/>
      <c r="E19" s="705"/>
      <c r="F19" s="705"/>
      <c r="G19" s="705"/>
      <c r="H19" s="705"/>
    </row>
    <row r="20" spans="3:10" ht="12.75" x14ac:dyDescent="0.2">
      <c r="C20" s="527" t="s">
        <v>2937</v>
      </c>
      <c r="D20" s="527"/>
      <c r="E20" s="527"/>
      <c r="F20" s="527"/>
      <c r="G20" s="527"/>
      <c r="H20" s="527"/>
    </row>
    <row r="21" spans="3:10" ht="12.75" x14ac:dyDescent="0.2">
      <c r="C21" s="693" t="s">
        <v>4407</v>
      </c>
      <c r="D21" s="527"/>
      <c r="E21" s="527"/>
      <c r="F21" s="527"/>
      <c r="G21" s="527"/>
      <c r="H21" s="527"/>
    </row>
    <row r="27" spans="3:10" ht="12.75" x14ac:dyDescent="0.2">
      <c r="J27" s="693" t="s">
        <v>4407</v>
      </c>
    </row>
  </sheetData>
  <mergeCells count="10">
    <mergeCell ref="A6:B6"/>
    <mergeCell ref="C6:Q6"/>
    <mergeCell ref="C9:H9"/>
    <mergeCell ref="C1:D1"/>
    <mergeCell ref="A3:B3"/>
    <mergeCell ref="C3:Q3"/>
    <mergeCell ref="A4:B4"/>
    <mergeCell ref="C4:Q4"/>
    <mergeCell ref="A5:B5"/>
    <mergeCell ref="C5:Q5"/>
  </mergeCells>
  <hyperlinks>
    <hyperlink ref="A1" location="'ODS 10.'!A1" display="REGRESAR"/>
    <hyperlink ref="C1:D1" location="'Metadato 10.5.1'!A1" display="VER METADATO"/>
  </hyperlinks>
  <pageMargins left="0.7" right="0.7" top="0.75" bottom="0.75" header="0.3" footer="0.3"/>
  <drawing r:id="rId1"/>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4">
    <tabColor theme="0" tint="-0.499984740745262"/>
  </sheetPr>
  <dimension ref="A1:F37"/>
  <sheetViews>
    <sheetView showGridLines="0" topLeftCell="D1" zoomScaleNormal="100" workbookViewId="0">
      <pane ySplit="1" topLeftCell="A21" activePane="bottomLeft" state="frozen"/>
      <selection pane="bottomLeft" activeCell="D15" sqref="D15:D16"/>
    </sheetView>
  </sheetViews>
  <sheetFormatPr baseColWidth="10" defaultColWidth="11.42578125" defaultRowHeight="11.25" x14ac:dyDescent="0.2"/>
  <cols>
    <col min="1" max="1" width="7.5703125" style="26" customWidth="1"/>
    <col min="2" max="2" width="26.42578125" style="26" customWidth="1"/>
    <col min="3" max="3" width="24" style="26" customWidth="1"/>
    <col min="4" max="4" width="85.7109375" style="26" customWidth="1"/>
    <col min="5" max="5" width="15" style="26" customWidth="1"/>
    <col min="6" max="6" width="7.140625" style="26" customWidth="1"/>
    <col min="7" max="7" width="12.5703125" style="26" customWidth="1"/>
    <col min="8" max="8" width="12.7109375" style="26" customWidth="1"/>
    <col min="9" max="9" width="13" style="26" customWidth="1"/>
    <col min="10" max="10" width="13.7109375" style="26" customWidth="1"/>
    <col min="11" max="11" width="11.42578125" style="26"/>
    <col min="12" max="12" width="12.85546875" style="26" customWidth="1"/>
    <col min="13" max="13" width="11.42578125" style="26"/>
    <col min="14" max="14" width="14.42578125" style="26" customWidth="1"/>
    <col min="15" max="15" width="12.42578125" style="26" customWidth="1"/>
    <col min="16" max="16" width="14.5703125" style="26" customWidth="1"/>
    <col min="1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767</v>
      </c>
    </row>
    <row r="4" spans="1:6" ht="15.75" x14ac:dyDescent="0.2">
      <c r="A4" s="93"/>
      <c r="B4" s="2082" t="s">
        <v>856</v>
      </c>
      <c r="C4" s="2082"/>
      <c r="D4" s="49" t="s">
        <v>49</v>
      </c>
    </row>
    <row r="5" spans="1:6" ht="34.5" customHeight="1" x14ac:dyDescent="0.2">
      <c r="B5" s="2082" t="s">
        <v>769</v>
      </c>
      <c r="C5" s="2082"/>
      <c r="D5" s="49" t="s">
        <v>282</v>
      </c>
    </row>
    <row r="6" spans="1:6" ht="15.75" customHeight="1" x14ac:dyDescent="0.2">
      <c r="B6" s="2082" t="s">
        <v>770</v>
      </c>
      <c r="C6" s="2082"/>
      <c r="D6" s="50" t="s">
        <v>421</v>
      </c>
    </row>
    <row r="7" spans="1:6" ht="15" x14ac:dyDescent="0.2">
      <c r="B7" s="2083" t="s">
        <v>771</v>
      </c>
      <c r="C7" s="2083"/>
      <c r="D7" s="94" t="s">
        <v>422</v>
      </c>
    </row>
    <row r="8" spans="1:6" s="903" customFormat="1" ht="15" x14ac:dyDescent="0.2">
      <c r="B8" s="2084" t="s">
        <v>4617</v>
      </c>
      <c r="C8" s="2085"/>
      <c r="D8" s="1285" t="s">
        <v>4632</v>
      </c>
    </row>
    <row r="9" spans="1:6" ht="15" x14ac:dyDescent="0.25">
      <c r="B9" s="52"/>
      <c r="C9" s="52"/>
      <c r="D9" s="52"/>
    </row>
    <row r="10" spans="1:6" ht="23.25" customHeight="1" x14ac:dyDescent="0.2">
      <c r="B10" s="2081" t="s">
        <v>772</v>
      </c>
      <c r="C10" s="2081"/>
      <c r="D10" s="2081"/>
    </row>
    <row r="11" spans="1:6" ht="15" x14ac:dyDescent="0.2">
      <c r="B11" s="2093" t="s">
        <v>773</v>
      </c>
      <c r="C11" s="2094"/>
      <c r="D11" s="49" t="s">
        <v>841</v>
      </c>
    </row>
    <row r="12" spans="1:6" ht="18.75" customHeight="1" x14ac:dyDescent="0.2">
      <c r="B12" s="2095" t="s">
        <v>775</v>
      </c>
      <c r="C12" s="2095"/>
      <c r="D12" s="567" t="s">
        <v>2930</v>
      </c>
    </row>
    <row r="13" spans="1:6" ht="15" x14ac:dyDescent="0.25">
      <c r="B13" s="2082" t="s">
        <v>776</v>
      </c>
      <c r="C13" s="2082"/>
      <c r="D13" s="672" t="s">
        <v>421</v>
      </c>
      <c r="E13"/>
    </row>
    <row r="14" spans="1:6" ht="15" x14ac:dyDescent="0.2">
      <c r="B14" s="2082" t="s">
        <v>777</v>
      </c>
      <c r="C14" s="2096"/>
      <c r="D14" s="54" t="s">
        <v>10</v>
      </c>
    </row>
    <row r="15" spans="1:6" ht="399.95" customHeight="1" x14ac:dyDescent="0.2">
      <c r="B15" s="2091" t="s">
        <v>778</v>
      </c>
      <c r="C15" s="2092"/>
      <c r="D15" s="2120" t="s">
        <v>2938</v>
      </c>
    </row>
    <row r="16" spans="1:6" ht="321.75" customHeight="1" x14ac:dyDescent="0.2">
      <c r="B16" s="2106"/>
      <c r="C16" s="2107"/>
      <c r="D16" s="2121"/>
    </row>
    <row r="17" spans="2:4" ht="219" customHeight="1" x14ac:dyDescent="0.2">
      <c r="B17" s="2082" t="s">
        <v>779</v>
      </c>
      <c r="C17" s="2082"/>
      <c r="D17" s="56"/>
    </row>
    <row r="18" spans="2:4" ht="15" x14ac:dyDescent="0.2">
      <c r="B18" s="2082" t="s">
        <v>780</v>
      </c>
      <c r="C18" s="2082"/>
      <c r="D18" s="57" t="s">
        <v>2939</v>
      </c>
    </row>
    <row r="19" spans="2:4" ht="19.5" customHeight="1" x14ac:dyDescent="0.2">
      <c r="B19" s="2083" t="s">
        <v>782</v>
      </c>
      <c r="C19" s="2083"/>
      <c r="D19" s="49"/>
    </row>
    <row r="20" spans="2:4" ht="135" x14ac:dyDescent="0.2">
      <c r="B20" s="2084" t="s">
        <v>783</v>
      </c>
      <c r="C20" s="2085"/>
      <c r="D20" s="57" t="s">
        <v>2940</v>
      </c>
    </row>
    <row r="21" spans="2:4" ht="15" x14ac:dyDescent="0.2">
      <c r="B21" s="2082" t="s">
        <v>784</v>
      </c>
      <c r="C21" s="2082"/>
      <c r="D21" s="56" t="s">
        <v>1434</v>
      </c>
    </row>
    <row r="22" spans="2:4" ht="15" x14ac:dyDescent="0.2">
      <c r="B22" s="2086" t="s">
        <v>786</v>
      </c>
      <c r="C22" s="58" t="s">
        <v>787</v>
      </c>
      <c r="D22" s="49"/>
    </row>
    <row r="23" spans="2:4" ht="15" x14ac:dyDescent="0.2">
      <c r="B23" s="2087"/>
      <c r="C23" s="59" t="s">
        <v>789</v>
      </c>
      <c r="D23" s="57" t="s">
        <v>2941</v>
      </c>
    </row>
    <row r="24" spans="2:4" ht="15" x14ac:dyDescent="0.2">
      <c r="B24" s="2088" t="s">
        <v>791</v>
      </c>
      <c r="C24" s="2088"/>
      <c r="D24" s="57" t="s">
        <v>2942</v>
      </c>
    </row>
    <row r="25" spans="2:4" ht="15" x14ac:dyDescent="0.2">
      <c r="B25" s="2088" t="s">
        <v>793</v>
      </c>
      <c r="C25" s="2088"/>
      <c r="D25" s="61" t="s">
        <v>2943</v>
      </c>
    </row>
    <row r="26" spans="2:4" ht="15" x14ac:dyDescent="0.2">
      <c r="B26" s="2082" t="s">
        <v>795</v>
      </c>
      <c r="C26" s="2082"/>
      <c r="D26" s="57" t="s">
        <v>23</v>
      </c>
    </row>
    <row r="27" spans="2:4" ht="15" x14ac:dyDescent="0.2">
      <c r="B27" s="2083" t="s">
        <v>797</v>
      </c>
      <c r="C27" s="2083"/>
      <c r="D27" s="61" t="s">
        <v>2944</v>
      </c>
    </row>
    <row r="28" spans="2:4" ht="15" x14ac:dyDescent="0.2">
      <c r="B28" s="2089" t="s">
        <v>799</v>
      </c>
      <c r="C28" s="2090"/>
      <c r="D28" s="49"/>
    </row>
    <row r="29" spans="2:4" ht="15" x14ac:dyDescent="0.2">
      <c r="B29" s="62" t="s">
        <v>800</v>
      </c>
      <c r="C29" s="63"/>
      <c r="D29" s="1913" t="s">
        <v>2945</v>
      </c>
    </row>
    <row r="30" spans="2:4" ht="15" x14ac:dyDescent="0.2">
      <c r="B30" s="2091" t="s">
        <v>801</v>
      </c>
      <c r="C30" s="2092"/>
      <c r="D30" s="64"/>
    </row>
    <row r="31" spans="2:4" ht="15" x14ac:dyDescent="0.2">
      <c r="B31" s="65"/>
      <c r="C31" s="65"/>
      <c r="D31" s="66"/>
    </row>
    <row r="32" spans="2:4" ht="23.25" customHeight="1" x14ac:dyDescent="0.2">
      <c r="B32" s="2081" t="s">
        <v>802</v>
      </c>
      <c r="C32" s="2081"/>
      <c r="D32" s="2081"/>
    </row>
    <row r="33" spans="2:4" ht="15" x14ac:dyDescent="0.2">
      <c r="B33" s="2079" t="s">
        <v>803</v>
      </c>
      <c r="C33" s="2080"/>
      <c r="D33" s="708" t="s">
        <v>1440</v>
      </c>
    </row>
    <row r="34" spans="2:4" ht="15" x14ac:dyDescent="0.2">
      <c r="B34" s="2079" t="s">
        <v>805</v>
      </c>
      <c r="C34" s="2080"/>
      <c r="D34" s="708" t="s">
        <v>862</v>
      </c>
    </row>
    <row r="35" spans="2:4" ht="15" x14ac:dyDescent="0.2">
      <c r="B35" s="2079" t="s">
        <v>807</v>
      </c>
      <c r="C35" s="2080"/>
      <c r="D35" s="61" t="s">
        <v>2943</v>
      </c>
    </row>
    <row r="36" spans="2:4" ht="45" x14ac:dyDescent="0.2">
      <c r="B36" s="2079" t="s">
        <v>809</v>
      </c>
      <c r="C36" s="2080"/>
      <c r="D36" s="61" t="s">
        <v>2946</v>
      </c>
    </row>
    <row r="37" spans="2:4" ht="15" x14ac:dyDescent="0.2">
      <c r="B37" s="2079" t="s">
        <v>811</v>
      </c>
      <c r="C37" s="2080"/>
      <c r="D37" s="67" t="s">
        <v>2947</v>
      </c>
    </row>
  </sheetData>
  <mergeCells count="31">
    <mergeCell ref="D15:D16"/>
    <mergeCell ref="B3:D3"/>
    <mergeCell ref="B4:C4"/>
    <mergeCell ref="B5:C5"/>
    <mergeCell ref="B6:C6"/>
    <mergeCell ref="B7:C7"/>
    <mergeCell ref="B10:D10"/>
    <mergeCell ref="B8:C8"/>
    <mergeCell ref="B22:B23"/>
    <mergeCell ref="B11:C11"/>
    <mergeCell ref="B12:C12"/>
    <mergeCell ref="B13:C13"/>
    <mergeCell ref="B14:C14"/>
    <mergeCell ref="B15:C16"/>
    <mergeCell ref="B17:C17"/>
    <mergeCell ref="B18:C18"/>
    <mergeCell ref="B19:C19"/>
    <mergeCell ref="B20:C20"/>
    <mergeCell ref="B21:C21"/>
    <mergeCell ref="B37:C37"/>
    <mergeCell ref="B24:C24"/>
    <mergeCell ref="B25:C25"/>
    <mergeCell ref="B26:C26"/>
    <mergeCell ref="B27:C27"/>
    <mergeCell ref="B28:C28"/>
    <mergeCell ref="B30:C30"/>
    <mergeCell ref="B32:D32"/>
    <mergeCell ref="B33:C33"/>
    <mergeCell ref="B34:C34"/>
    <mergeCell ref="B35:C35"/>
    <mergeCell ref="B36:C36"/>
  </mergeCells>
  <dataValidations count="6">
    <dataValidation type="list" allowBlank="1" showInputMessage="1" showErrorMessage="1" sqref="D26">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0.5.1'!A1" display="REGRESAR"/>
    <hyperlink ref="D37" r:id="rId1"/>
    <hyperlink ref="D29" r:id="rId2"/>
    <hyperlink ref="D8" r:id="rId3"/>
  </hyperlinks>
  <pageMargins left="0.7" right="0.7" top="0.75" bottom="0.75" header="0.3" footer="0.3"/>
  <drawing r:id="rId4"/>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5">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7109375" style="26" customWidth="1"/>
    <col min="3" max="3" width="12.140625" style="165" customWidth="1"/>
    <col min="4" max="6" width="12.140625" style="26" customWidth="1"/>
    <col min="7" max="16384" width="11.42578125" style="26"/>
  </cols>
  <sheetData>
    <row r="1" spans="1:18" ht="15" x14ac:dyDescent="0.25">
      <c r="A1" s="25" t="s">
        <v>730</v>
      </c>
      <c r="B1" s="121"/>
      <c r="C1" s="2077" t="s">
        <v>830</v>
      </c>
      <c r="D1" s="2077"/>
    </row>
    <row r="3" spans="1:18" ht="12.75" customHeight="1" x14ac:dyDescent="0.2">
      <c r="A3" s="2589" t="s">
        <v>732</v>
      </c>
      <c r="B3" s="2589"/>
      <c r="C3" s="2593" t="s">
        <v>2870</v>
      </c>
      <c r="D3" s="2596"/>
      <c r="E3" s="2596"/>
      <c r="F3" s="2596"/>
      <c r="G3" s="2596"/>
      <c r="H3" s="2596"/>
      <c r="I3" s="2596"/>
      <c r="J3" s="2596"/>
      <c r="K3" s="2596"/>
      <c r="L3" s="2596"/>
      <c r="M3" s="2596"/>
      <c r="N3" s="2596"/>
      <c r="O3" s="2596"/>
      <c r="P3" s="2596"/>
      <c r="Q3" s="2596"/>
      <c r="R3" s="2597"/>
    </row>
    <row r="4" spans="1:18" ht="26.25" customHeight="1" x14ac:dyDescent="0.2">
      <c r="A4" s="2589" t="s">
        <v>733</v>
      </c>
      <c r="B4" s="2590"/>
      <c r="C4" s="2598" t="s">
        <v>2948</v>
      </c>
      <c r="D4" s="2599"/>
      <c r="E4" s="2599"/>
      <c r="F4" s="2599"/>
      <c r="G4" s="2599"/>
      <c r="H4" s="2599"/>
      <c r="I4" s="2599"/>
      <c r="J4" s="2599"/>
      <c r="K4" s="2599"/>
      <c r="L4" s="2599"/>
      <c r="M4" s="2599"/>
      <c r="N4" s="2599"/>
      <c r="O4" s="2599"/>
      <c r="P4" s="2599"/>
      <c r="Q4" s="2599"/>
      <c r="R4" s="2600"/>
    </row>
    <row r="5" spans="1:18" ht="12.75" customHeight="1" x14ac:dyDescent="0.2">
      <c r="A5" s="2589" t="s">
        <v>735</v>
      </c>
      <c r="B5" s="2590"/>
      <c r="C5" s="2593" t="s">
        <v>2949</v>
      </c>
      <c r="D5" s="2594"/>
      <c r="E5" s="2594"/>
      <c r="F5" s="2594"/>
      <c r="G5" s="2594"/>
      <c r="H5" s="2594"/>
      <c r="I5" s="2594"/>
      <c r="J5" s="2594"/>
      <c r="K5" s="2594"/>
      <c r="L5" s="2594"/>
      <c r="M5" s="2594"/>
      <c r="N5" s="2594"/>
      <c r="O5" s="2594"/>
      <c r="P5" s="2594"/>
      <c r="Q5" s="2594"/>
      <c r="R5" s="2595"/>
    </row>
    <row r="6" spans="1:18" ht="15" x14ac:dyDescent="0.2">
      <c r="A6" s="2589" t="s">
        <v>815</v>
      </c>
      <c r="B6" s="2590"/>
      <c r="C6" s="2593" t="s">
        <v>862</v>
      </c>
      <c r="D6" s="2594"/>
      <c r="E6" s="2594"/>
      <c r="F6" s="2594"/>
      <c r="G6" s="2594"/>
      <c r="H6" s="2594"/>
      <c r="I6" s="2594"/>
      <c r="J6" s="2594"/>
      <c r="K6" s="2594"/>
      <c r="L6" s="2594"/>
      <c r="M6" s="2594"/>
      <c r="N6" s="2594"/>
      <c r="O6" s="2594"/>
      <c r="P6" s="2594"/>
      <c r="Q6" s="2594"/>
      <c r="R6" s="2595"/>
    </row>
    <row r="7" spans="1:18" x14ac:dyDescent="0.2">
      <c r="A7" s="29"/>
    </row>
    <row r="8" spans="1:18" x14ac:dyDescent="0.2">
      <c r="A8" s="29"/>
    </row>
    <row r="9" spans="1:18" ht="11.25" customHeight="1" x14ac:dyDescent="0.2">
      <c r="C9" s="2118" t="s">
        <v>912</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0.'!A1" display="REGRESAR"/>
    <hyperlink ref="C1:D1" location="'Metadato 10.6.1'!A1" display="VER METADATO"/>
  </hyperlink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6">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15" x14ac:dyDescent="0.2">
      <c r="B4" s="2082" t="s">
        <v>856</v>
      </c>
      <c r="C4" s="2082"/>
      <c r="D4" s="49" t="s">
        <v>49</v>
      </c>
    </row>
    <row r="5" spans="2:6" ht="45" x14ac:dyDescent="0.2">
      <c r="B5" s="2082" t="s">
        <v>769</v>
      </c>
      <c r="C5" s="2082"/>
      <c r="D5" s="49" t="s">
        <v>285</v>
      </c>
    </row>
    <row r="6" spans="2:6" ht="15" x14ac:dyDescent="0.2">
      <c r="B6" s="2082" t="s">
        <v>770</v>
      </c>
      <c r="C6" s="2082"/>
      <c r="D6" s="50" t="s">
        <v>424</v>
      </c>
    </row>
    <row r="7" spans="2:6" ht="30" x14ac:dyDescent="0.2">
      <c r="B7" s="2083" t="s">
        <v>771</v>
      </c>
      <c r="C7" s="2083"/>
      <c r="D7" s="94" t="s">
        <v>425</v>
      </c>
    </row>
    <row r="8" spans="2:6" s="903" customFormat="1" ht="15" x14ac:dyDescent="0.2">
      <c r="B8" s="2083" t="s">
        <v>4617</v>
      </c>
      <c r="C8" s="2083"/>
      <c r="D8" s="1285" t="s">
        <v>4744</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customHeight="1"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customHeight="1" x14ac:dyDescent="0.2">
      <c r="B18" s="2083" t="s">
        <v>782</v>
      </c>
      <c r="C18" s="2083"/>
      <c r="D18" s="49"/>
    </row>
    <row r="19" spans="2:4" ht="15" customHeight="1"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customHeight="1" x14ac:dyDescent="0.2">
      <c r="B26" s="2083" t="s">
        <v>797</v>
      </c>
      <c r="C26" s="2083"/>
      <c r="D26" s="49"/>
    </row>
    <row r="27" spans="2:4" ht="15" x14ac:dyDescent="0.2">
      <c r="B27" s="2089" t="s">
        <v>799</v>
      </c>
      <c r="C27" s="2090"/>
      <c r="D27" s="49"/>
    </row>
    <row r="28" spans="2:4" ht="60" x14ac:dyDescent="0.25">
      <c r="B28" s="62" t="s">
        <v>800</v>
      </c>
      <c r="C28" s="63"/>
      <c r="D28" s="143" t="s">
        <v>2950</v>
      </c>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0.6.1'!A1" display="REGRESAR"/>
    <hyperlink ref="D8" r:id="rId1"/>
  </hyperlink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7">
    <tabColor rgb="FFC00000"/>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28515625" style="26" customWidth="1"/>
    <col min="3" max="3" width="11.7109375" style="165" customWidth="1"/>
    <col min="4" max="6" width="11.7109375" style="26" customWidth="1"/>
    <col min="7" max="16384" width="11.42578125" style="26"/>
  </cols>
  <sheetData>
    <row r="1" spans="1:18" ht="15" x14ac:dyDescent="0.25">
      <c r="A1" s="25" t="s">
        <v>730</v>
      </c>
      <c r="B1" s="121"/>
      <c r="C1" s="2077" t="s">
        <v>830</v>
      </c>
      <c r="D1" s="2077"/>
    </row>
    <row r="3" spans="1:18" ht="12.75" customHeight="1" x14ac:dyDescent="0.2">
      <c r="A3" s="2589" t="s">
        <v>732</v>
      </c>
      <c r="B3" s="2589"/>
      <c r="C3" s="2593" t="s">
        <v>2870</v>
      </c>
      <c r="D3" s="2596"/>
      <c r="E3" s="2596"/>
      <c r="F3" s="2596"/>
      <c r="G3" s="2596"/>
      <c r="H3" s="2596"/>
      <c r="I3" s="2596"/>
      <c r="J3" s="2596"/>
      <c r="K3" s="2596"/>
      <c r="L3" s="2596"/>
      <c r="M3" s="2596"/>
      <c r="N3" s="2596"/>
      <c r="O3" s="2596"/>
      <c r="P3" s="2596"/>
      <c r="Q3" s="2596"/>
      <c r="R3" s="2597"/>
    </row>
    <row r="4" spans="1:18" ht="12.75" customHeight="1" x14ac:dyDescent="0.2">
      <c r="A4" s="2589" t="s">
        <v>733</v>
      </c>
      <c r="B4" s="2590"/>
      <c r="C4" s="2598" t="s">
        <v>2951</v>
      </c>
      <c r="D4" s="2599"/>
      <c r="E4" s="2599"/>
      <c r="F4" s="2599"/>
      <c r="G4" s="2599"/>
      <c r="H4" s="2599"/>
      <c r="I4" s="2599"/>
      <c r="J4" s="2599"/>
      <c r="K4" s="2599"/>
      <c r="L4" s="2599"/>
      <c r="M4" s="2599"/>
      <c r="N4" s="2599"/>
      <c r="O4" s="2599"/>
      <c r="P4" s="2599"/>
      <c r="Q4" s="2599"/>
      <c r="R4" s="2600"/>
    </row>
    <row r="5" spans="1:18" ht="12.75" customHeight="1" x14ac:dyDescent="0.2">
      <c r="A5" s="2589" t="s">
        <v>735</v>
      </c>
      <c r="B5" s="2590"/>
      <c r="C5" s="2593" t="s">
        <v>2952</v>
      </c>
      <c r="D5" s="2594"/>
      <c r="E5" s="2594"/>
      <c r="F5" s="2594"/>
      <c r="G5" s="2594"/>
      <c r="H5" s="2594"/>
      <c r="I5" s="2594"/>
      <c r="J5" s="2594"/>
      <c r="K5" s="2594"/>
      <c r="L5" s="2594"/>
      <c r="M5" s="2594"/>
      <c r="N5" s="2594"/>
      <c r="O5" s="2594"/>
      <c r="P5" s="2594"/>
      <c r="Q5" s="2594"/>
      <c r="R5" s="2595"/>
    </row>
    <row r="6" spans="1:18" ht="15" x14ac:dyDescent="0.2">
      <c r="A6" s="2589" t="s">
        <v>815</v>
      </c>
      <c r="B6" s="2590"/>
      <c r="C6" s="2593" t="s">
        <v>862</v>
      </c>
      <c r="D6" s="2594"/>
      <c r="E6" s="2594"/>
      <c r="F6" s="2594"/>
      <c r="G6" s="2594"/>
      <c r="H6" s="2594"/>
      <c r="I6" s="2594"/>
      <c r="J6" s="2594"/>
      <c r="K6" s="2594"/>
      <c r="L6" s="2594"/>
      <c r="M6" s="2594"/>
      <c r="N6" s="2594"/>
      <c r="O6" s="2594"/>
      <c r="P6" s="2594"/>
      <c r="Q6" s="2594"/>
      <c r="R6" s="2595"/>
    </row>
    <row r="9" spans="1:18" ht="11.25" customHeight="1" x14ac:dyDescent="0.2">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0.'!A1" display="REGRESAR"/>
    <hyperlink ref="C1:D1" location="'Metadato 10.7.1'!A1" display="VER METADATO"/>
  </hyperlink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8">
    <tabColor theme="0" tint="-0.499984740745262"/>
  </sheetPr>
  <dimension ref="B1:F36"/>
  <sheetViews>
    <sheetView showGridLines="0" zoomScaleNormal="100" workbookViewId="0">
      <pane ySplit="1" topLeftCell="A2" activePane="bottomLeft" state="frozen"/>
      <selection sqref="A1:B1"/>
      <selection pane="bottomLeft" activeCell="D9" sqref="D9"/>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864</v>
      </c>
    </row>
    <row r="4" spans="2:6" ht="15" x14ac:dyDescent="0.2">
      <c r="B4" s="2082" t="s">
        <v>856</v>
      </c>
      <c r="C4" s="2082"/>
      <c r="D4" s="49" t="s">
        <v>49</v>
      </c>
    </row>
    <row r="5" spans="2:6" ht="34.5" customHeight="1" x14ac:dyDescent="0.2">
      <c r="B5" s="2082" t="s">
        <v>769</v>
      </c>
      <c r="C5" s="2082"/>
      <c r="D5" s="49" t="s">
        <v>288</v>
      </c>
    </row>
    <row r="6" spans="2:6" ht="15" x14ac:dyDescent="0.2">
      <c r="B6" s="2082" t="s">
        <v>770</v>
      </c>
      <c r="C6" s="2082"/>
      <c r="D6" s="50" t="s">
        <v>427</v>
      </c>
    </row>
    <row r="7" spans="2:6" ht="35.25" customHeight="1" x14ac:dyDescent="0.2">
      <c r="B7" s="2083" t="s">
        <v>771</v>
      </c>
      <c r="C7" s="2083"/>
      <c r="D7" s="94" t="s">
        <v>428</v>
      </c>
    </row>
    <row r="8" spans="2:6" s="903" customFormat="1" ht="15" x14ac:dyDescent="0.2">
      <c r="B8" s="2083" t="s">
        <v>4617</v>
      </c>
      <c r="C8" s="2083"/>
      <c r="D8" s="1285" t="s">
        <v>4745</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customHeight="1"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customHeight="1"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2953</v>
      </c>
    </row>
    <row r="25" spans="2:4" ht="15" x14ac:dyDescent="0.2">
      <c r="B25" s="2082" t="s">
        <v>795</v>
      </c>
      <c r="C25" s="2082"/>
      <c r="D25" s="57"/>
    </row>
    <row r="26" spans="2:4" ht="15" customHeight="1"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0.7.1'!A1" display="REGRESAR"/>
    <hyperlink ref="D8" r:id="rId1"/>
  </hyperlink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9">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140625" style="26" customWidth="1"/>
    <col min="3" max="3" width="11.85546875" style="165" customWidth="1"/>
    <col min="4" max="6" width="11.85546875" style="26" customWidth="1"/>
    <col min="7" max="16384" width="11.42578125" style="26"/>
  </cols>
  <sheetData>
    <row r="1" spans="1:18" ht="15" x14ac:dyDescent="0.25">
      <c r="A1" s="25" t="s">
        <v>730</v>
      </c>
      <c r="B1" s="121"/>
      <c r="C1" s="2077" t="s">
        <v>830</v>
      </c>
      <c r="D1" s="2077"/>
    </row>
    <row r="3" spans="1:18" ht="12.75" customHeight="1" x14ac:dyDescent="0.2">
      <c r="A3" s="2589" t="s">
        <v>732</v>
      </c>
      <c r="B3" s="2589"/>
      <c r="C3" s="2593" t="s">
        <v>2870</v>
      </c>
      <c r="D3" s="2596"/>
      <c r="E3" s="2596"/>
      <c r="F3" s="2596"/>
      <c r="G3" s="2596"/>
      <c r="H3" s="2596"/>
      <c r="I3" s="2596"/>
      <c r="J3" s="2596"/>
      <c r="K3" s="2596"/>
      <c r="L3" s="2596"/>
      <c r="M3" s="2596"/>
      <c r="N3" s="2596"/>
      <c r="O3" s="2596"/>
      <c r="P3" s="2596"/>
      <c r="Q3" s="2596"/>
      <c r="R3" s="2597"/>
    </row>
    <row r="4" spans="1:18" ht="12.75" customHeight="1" x14ac:dyDescent="0.2">
      <c r="A4" s="2589" t="s">
        <v>733</v>
      </c>
      <c r="B4" s="2590"/>
      <c r="C4" s="2598" t="s">
        <v>2951</v>
      </c>
      <c r="D4" s="2599"/>
      <c r="E4" s="2599"/>
      <c r="F4" s="2599"/>
      <c r="G4" s="2599"/>
      <c r="H4" s="2599"/>
      <c r="I4" s="2599"/>
      <c r="J4" s="2599"/>
      <c r="K4" s="2599"/>
      <c r="L4" s="2599"/>
      <c r="M4" s="2599"/>
      <c r="N4" s="2599"/>
      <c r="O4" s="2599"/>
      <c r="P4" s="2599"/>
      <c r="Q4" s="2599"/>
      <c r="R4" s="2600"/>
    </row>
    <row r="5" spans="1:18" ht="12.75" customHeight="1" x14ac:dyDescent="0.2">
      <c r="A5" s="2589" t="s">
        <v>735</v>
      </c>
      <c r="B5" s="2590"/>
      <c r="C5" s="2593" t="s">
        <v>2954</v>
      </c>
      <c r="D5" s="2594"/>
      <c r="E5" s="2594"/>
      <c r="F5" s="2594"/>
      <c r="G5" s="2594"/>
      <c r="H5" s="2594"/>
      <c r="I5" s="2594"/>
      <c r="J5" s="2594"/>
      <c r="K5" s="2594"/>
      <c r="L5" s="2594"/>
      <c r="M5" s="2594"/>
      <c r="N5" s="2594"/>
      <c r="O5" s="2594"/>
      <c r="P5" s="2594"/>
      <c r="Q5" s="2594"/>
      <c r="R5" s="2595"/>
    </row>
    <row r="6" spans="1:18" ht="15" x14ac:dyDescent="0.2">
      <c r="A6" s="2589" t="s">
        <v>815</v>
      </c>
      <c r="B6" s="2590"/>
      <c r="C6" s="2593" t="s">
        <v>862</v>
      </c>
      <c r="D6" s="2594"/>
      <c r="E6" s="2594"/>
      <c r="F6" s="2594"/>
      <c r="G6" s="2594"/>
      <c r="H6" s="2594"/>
      <c r="I6" s="2594"/>
      <c r="J6" s="2594"/>
      <c r="K6" s="2594"/>
      <c r="L6" s="2594"/>
      <c r="M6" s="2594"/>
      <c r="N6" s="2594"/>
      <c r="O6" s="2594"/>
      <c r="P6" s="2594"/>
      <c r="Q6" s="2594"/>
      <c r="R6" s="2595"/>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0.'!A1" display="REGRESAR"/>
    <hyperlink ref="C1:D1" location="'Metadato 10.7.2'!A1" display="VER METADATO"/>
  </hyperlink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0">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15" x14ac:dyDescent="0.2">
      <c r="B4" s="2082" t="s">
        <v>856</v>
      </c>
      <c r="C4" s="2082"/>
      <c r="D4" s="49" t="s">
        <v>49</v>
      </c>
    </row>
    <row r="5" spans="2:6" ht="30.75" customHeight="1" x14ac:dyDescent="0.2">
      <c r="B5" s="2082" t="s">
        <v>769</v>
      </c>
      <c r="C5" s="2082"/>
      <c r="D5" s="49" t="s">
        <v>288</v>
      </c>
    </row>
    <row r="6" spans="2:6" ht="15" x14ac:dyDescent="0.2">
      <c r="B6" s="2082" t="s">
        <v>770</v>
      </c>
      <c r="C6" s="2082"/>
      <c r="D6" s="50" t="s">
        <v>430</v>
      </c>
    </row>
    <row r="7" spans="2:6" ht="15" x14ac:dyDescent="0.2">
      <c r="B7" s="2083" t="s">
        <v>771</v>
      </c>
      <c r="C7" s="2083"/>
      <c r="D7" s="94" t="s">
        <v>431</v>
      </c>
    </row>
    <row r="8" spans="2:6" s="903" customFormat="1" ht="15" x14ac:dyDescent="0.2">
      <c r="B8" s="2084" t="s">
        <v>4617</v>
      </c>
      <c r="C8" s="2085"/>
      <c r="D8" s="1285" t="s">
        <v>4746</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0.7.2'!A1" display="REGRESAR"/>
    <hyperlink ref="D8" r:id="rId1"/>
  </hyperlink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1">
    <tabColor rgb="FF7030A0"/>
  </sheetPr>
  <dimension ref="A1:R20"/>
  <sheetViews>
    <sheetView showGridLines="0" workbookViewId="0">
      <pane ySplit="1" topLeftCell="A2" activePane="bottomLeft" state="frozen"/>
      <selection activeCell="B1" sqref="B1"/>
      <selection pane="bottomLeft" activeCell="C14" sqref="C14:M18"/>
    </sheetView>
  </sheetViews>
  <sheetFormatPr baseColWidth="10" defaultColWidth="11.42578125" defaultRowHeight="11.25" x14ac:dyDescent="0.2"/>
  <cols>
    <col min="1" max="2" width="15.5703125" style="26" customWidth="1"/>
    <col min="3" max="3" width="11.7109375" style="165" customWidth="1"/>
    <col min="4" max="6" width="11.7109375" style="26" customWidth="1"/>
    <col min="7" max="16384" width="11.42578125" style="26"/>
  </cols>
  <sheetData>
    <row r="1" spans="1:18" ht="15" x14ac:dyDescent="0.25">
      <c r="A1" s="25" t="s">
        <v>730</v>
      </c>
      <c r="B1" s="121"/>
      <c r="C1" s="2077" t="s">
        <v>830</v>
      </c>
      <c r="D1" s="2077"/>
    </row>
    <row r="3" spans="1:18" ht="12.75" customHeight="1" x14ac:dyDescent="0.2">
      <c r="A3" s="2589" t="s">
        <v>732</v>
      </c>
      <c r="B3" s="2589"/>
      <c r="C3" s="2593" t="s">
        <v>2870</v>
      </c>
      <c r="D3" s="2596"/>
      <c r="E3" s="2596"/>
      <c r="F3" s="2596"/>
      <c r="G3" s="2596"/>
      <c r="H3" s="2596"/>
      <c r="I3" s="2596"/>
      <c r="J3" s="2596"/>
      <c r="K3" s="2596"/>
      <c r="L3" s="2596"/>
      <c r="M3" s="2596"/>
      <c r="N3" s="2596"/>
      <c r="O3" s="2596"/>
      <c r="P3" s="2596"/>
      <c r="Q3" s="2596"/>
      <c r="R3" s="2597"/>
    </row>
    <row r="4" spans="1:18" ht="12.75" customHeight="1" x14ac:dyDescent="0.2">
      <c r="A4" s="2589" t="s">
        <v>733</v>
      </c>
      <c r="B4" s="2601"/>
      <c r="C4" s="2598" t="s">
        <v>2955</v>
      </c>
      <c r="D4" s="2604"/>
      <c r="E4" s="2604"/>
      <c r="F4" s="2604"/>
      <c r="G4" s="2604"/>
      <c r="H4" s="2604"/>
      <c r="I4" s="2604"/>
      <c r="J4" s="2604"/>
      <c r="K4" s="2604"/>
      <c r="L4" s="2604"/>
      <c r="M4" s="2604"/>
      <c r="N4" s="2604"/>
      <c r="O4" s="2604"/>
      <c r="P4" s="2604"/>
      <c r="Q4" s="2604"/>
      <c r="R4" s="2605"/>
    </row>
    <row r="5" spans="1:18" ht="12.75" customHeight="1" x14ac:dyDescent="0.2">
      <c r="A5" s="2589" t="s">
        <v>735</v>
      </c>
      <c r="B5" s="2601"/>
      <c r="C5" s="2593" t="s">
        <v>2956</v>
      </c>
      <c r="D5" s="2602"/>
      <c r="E5" s="2602"/>
      <c r="F5" s="2602"/>
      <c r="G5" s="2602"/>
      <c r="H5" s="2602"/>
      <c r="I5" s="2602"/>
      <c r="J5" s="2602"/>
      <c r="K5" s="2602"/>
      <c r="L5" s="2602"/>
      <c r="M5" s="2602"/>
      <c r="N5" s="2602"/>
      <c r="O5" s="2602"/>
      <c r="P5" s="2602"/>
      <c r="Q5" s="2602"/>
      <c r="R5" s="2603"/>
    </row>
    <row r="6" spans="1:18" ht="12.75" customHeight="1" x14ac:dyDescent="0.2">
      <c r="A6" s="2589" t="s">
        <v>815</v>
      </c>
      <c r="B6" s="2601"/>
      <c r="C6" s="2593" t="s">
        <v>862</v>
      </c>
      <c r="D6" s="2602"/>
      <c r="E6" s="2602"/>
      <c r="F6" s="2602"/>
      <c r="G6" s="2602"/>
      <c r="H6" s="2602"/>
      <c r="I6" s="2602"/>
      <c r="J6" s="2602"/>
      <c r="K6" s="2602"/>
      <c r="L6" s="2602"/>
      <c r="M6" s="2602"/>
      <c r="N6" s="2602"/>
      <c r="O6" s="2602"/>
      <c r="P6" s="2602"/>
      <c r="Q6" s="2602"/>
      <c r="R6" s="2603"/>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c r="C14" s="2129" t="s">
        <v>5007</v>
      </c>
      <c r="D14" s="2129"/>
      <c r="E14" s="2129"/>
      <c r="F14" s="2129"/>
      <c r="G14" s="2129"/>
      <c r="H14" s="2129"/>
      <c r="I14" s="2129"/>
      <c r="J14" s="2129"/>
      <c r="K14" s="2129"/>
      <c r="L14" s="2129"/>
      <c r="M14" s="2129"/>
    </row>
    <row r="15" spans="1:18" x14ac:dyDescent="0.2">
      <c r="A15" s="29"/>
      <c r="C15" s="2129"/>
      <c r="D15" s="2129"/>
      <c r="E15" s="2129"/>
      <c r="F15" s="2129"/>
      <c r="G15" s="2129"/>
      <c r="H15" s="2129"/>
      <c r="I15" s="2129"/>
      <c r="J15" s="2129"/>
      <c r="K15" s="2129"/>
      <c r="L15" s="2129"/>
      <c r="M15" s="2129"/>
    </row>
    <row r="16" spans="1:18" x14ac:dyDescent="0.2">
      <c r="A16" s="29"/>
      <c r="C16" s="2129"/>
      <c r="D16" s="2129"/>
      <c r="E16" s="2129"/>
      <c r="F16" s="2129"/>
      <c r="G16" s="2129"/>
      <c r="H16" s="2129"/>
      <c r="I16" s="2129"/>
      <c r="J16" s="2129"/>
      <c r="K16" s="2129"/>
      <c r="L16" s="2129"/>
      <c r="M16" s="2129"/>
    </row>
    <row r="17" spans="1:13" x14ac:dyDescent="0.2">
      <c r="A17" s="29"/>
      <c r="C17" s="2129"/>
      <c r="D17" s="2129"/>
      <c r="E17" s="2129"/>
      <c r="F17" s="2129"/>
      <c r="G17" s="2129"/>
      <c r="H17" s="2129"/>
      <c r="I17" s="2129"/>
      <c r="J17" s="2129"/>
      <c r="K17" s="2129"/>
      <c r="L17" s="2129"/>
      <c r="M17" s="2129"/>
    </row>
    <row r="18" spans="1:13" x14ac:dyDescent="0.2">
      <c r="A18" s="29"/>
      <c r="C18" s="2129"/>
      <c r="D18" s="2129"/>
      <c r="E18" s="2129"/>
      <c r="F18" s="2129"/>
      <c r="G18" s="2129"/>
      <c r="H18" s="2129"/>
      <c r="I18" s="2129"/>
      <c r="J18" s="2129"/>
      <c r="K18" s="2129"/>
      <c r="L18" s="2129"/>
      <c r="M18" s="2129"/>
    </row>
    <row r="19" spans="1:13" x14ac:dyDescent="0.2">
      <c r="A19" s="29"/>
    </row>
    <row r="20" spans="1:13" x14ac:dyDescent="0.2">
      <c r="A20" s="29"/>
    </row>
  </sheetData>
  <mergeCells count="11">
    <mergeCell ref="C14:M18"/>
    <mergeCell ref="A6:B6"/>
    <mergeCell ref="C6:R6"/>
    <mergeCell ref="C9:P10"/>
    <mergeCell ref="C1:D1"/>
    <mergeCell ref="A3:B3"/>
    <mergeCell ref="C3:R3"/>
    <mergeCell ref="A4:B4"/>
    <mergeCell ref="C4:R4"/>
    <mergeCell ref="A5:B5"/>
    <mergeCell ref="C5:R5"/>
  </mergeCells>
  <hyperlinks>
    <hyperlink ref="A1" location="'ODS 10.'!A1" display="REGRESAR"/>
    <hyperlink ref="C1:D1" location="'Metadato 10.a.1'!A1" display="VER METADATO"/>
  </hyperlinks>
  <pageMargins left="0.7" right="0.7" top="0.75" bottom="0.75" header="0.3" footer="0.3"/>
  <pageSetup paperSize="9" orientation="portrait" r:id="rId1"/>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2">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15" x14ac:dyDescent="0.2">
      <c r="B4" s="2082" t="s">
        <v>856</v>
      </c>
      <c r="C4" s="2082"/>
      <c r="D4" s="49" t="s">
        <v>49</v>
      </c>
    </row>
    <row r="5" spans="2:6" ht="45" x14ac:dyDescent="0.2">
      <c r="B5" s="2082" t="s">
        <v>769</v>
      </c>
      <c r="C5" s="2082"/>
      <c r="D5" s="49" t="s">
        <v>291</v>
      </c>
    </row>
    <row r="6" spans="2:6" ht="15" x14ac:dyDescent="0.2">
      <c r="B6" s="2082" t="s">
        <v>770</v>
      </c>
      <c r="C6" s="2082"/>
      <c r="D6" s="50" t="s">
        <v>433</v>
      </c>
    </row>
    <row r="7" spans="2:6" ht="30" x14ac:dyDescent="0.2">
      <c r="B7" s="2083" t="s">
        <v>771</v>
      </c>
      <c r="C7" s="2083"/>
      <c r="D7" s="94" t="s">
        <v>434</v>
      </c>
    </row>
    <row r="8" spans="2:6" s="903" customFormat="1" ht="15" x14ac:dyDescent="0.2">
      <c r="B8" s="2084" t="s">
        <v>4617</v>
      </c>
      <c r="C8" s="2085"/>
      <c r="D8" s="1285" t="s">
        <v>4747</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customHeight="1"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customHeight="1"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1079</v>
      </c>
    </row>
    <row r="25" spans="2:4" ht="15" x14ac:dyDescent="0.2">
      <c r="B25" s="2082" t="s">
        <v>795</v>
      </c>
      <c r="C25" s="2082"/>
      <c r="D25" s="57"/>
    </row>
    <row r="26" spans="2:4" ht="15" customHeight="1"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0.a.1'!A1" display="REGRESAR"/>
    <hyperlink ref="D8" r:id="rId1"/>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3">
    <tabColor rgb="FF7030A0"/>
  </sheetPr>
  <dimension ref="A1:R12"/>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28515625" style="26" customWidth="1"/>
    <col min="3" max="3" width="12.140625" style="165" customWidth="1"/>
    <col min="4" max="7" width="12.140625" style="26" customWidth="1"/>
    <col min="8" max="16384" width="11.42578125" style="26"/>
  </cols>
  <sheetData>
    <row r="1" spans="1:18" ht="15" x14ac:dyDescent="0.25">
      <c r="A1" s="25" t="s">
        <v>730</v>
      </c>
      <c r="B1" s="121"/>
      <c r="C1" s="2077" t="s">
        <v>830</v>
      </c>
      <c r="D1" s="2077"/>
    </row>
    <row r="3" spans="1:18" ht="12.75" customHeight="1" x14ac:dyDescent="0.2">
      <c r="A3" s="2589" t="s">
        <v>732</v>
      </c>
      <c r="B3" s="2589"/>
      <c r="C3" s="2593" t="s">
        <v>2870</v>
      </c>
      <c r="D3" s="2596"/>
      <c r="E3" s="2596"/>
      <c r="F3" s="2596"/>
      <c r="G3" s="2596"/>
      <c r="H3" s="2596"/>
      <c r="I3" s="2596"/>
      <c r="J3" s="2596"/>
      <c r="K3" s="2596"/>
      <c r="L3" s="2596"/>
      <c r="M3" s="2596"/>
      <c r="N3" s="2596"/>
      <c r="O3" s="2596"/>
      <c r="P3" s="2596"/>
      <c r="Q3" s="2596"/>
      <c r="R3" s="2597"/>
    </row>
    <row r="4" spans="1:18" ht="12.75" customHeight="1" x14ac:dyDescent="0.2">
      <c r="A4" s="2589" t="s">
        <v>733</v>
      </c>
      <c r="B4" s="2590"/>
      <c r="C4" s="2598" t="s">
        <v>2957</v>
      </c>
      <c r="D4" s="2599"/>
      <c r="E4" s="2599"/>
      <c r="F4" s="2599"/>
      <c r="G4" s="2599"/>
      <c r="H4" s="2599"/>
      <c r="I4" s="2599"/>
      <c r="J4" s="2599"/>
      <c r="K4" s="2599"/>
      <c r="L4" s="2599"/>
      <c r="M4" s="2599"/>
      <c r="N4" s="2599"/>
      <c r="O4" s="2599"/>
      <c r="P4" s="2599"/>
      <c r="Q4" s="2599"/>
      <c r="R4" s="2600"/>
    </row>
    <row r="5" spans="1:18" ht="12.75" customHeight="1" x14ac:dyDescent="0.2">
      <c r="A5" s="2589" t="s">
        <v>735</v>
      </c>
      <c r="B5" s="2590"/>
      <c r="C5" s="2593" t="s">
        <v>2958</v>
      </c>
      <c r="D5" s="2594"/>
      <c r="E5" s="2594"/>
      <c r="F5" s="2594"/>
      <c r="G5" s="2594"/>
      <c r="H5" s="2594"/>
      <c r="I5" s="2594"/>
      <c r="J5" s="2594"/>
      <c r="K5" s="2594"/>
      <c r="L5" s="2594"/>
      <c r="M5" s="2594"/>
      <c r="N5" s="2594"/>
      <c r="O5" s="2594"/>
      <c r="P5" s="2594"/>
      <c r="Q5" s="2594"/>
      <c r="R5" s="2595"/>
    </row>
    <row r="6" spans="1:18" ht="12.75" customHeight="1" x14ac:dyDescent="0.2">
      <c r="A6" s="2589" t="s">
        <v>815</v>
      </c>
      <c r="B6" s="2590"/>
      <c r="C6" s="2593" t="s">
        <v>862</v>
      </c>
      <c r="D6" s="2594"/>
      <c r="E6" s="2594"/>
      <c r="F6" s="2594"/>
      <c r="G6" s="2594"/>
      <c r="H6" s="2594"/>
      <c r="I6" s="2594"/>
      <c r="J6" s="2594"/>
      <c r="K6" s="2594"/>
      <c r="L6" s="2594"/>
      <c r="M6" s="2594"/>
      <c r="N6" s="2594"/>
      <c r="O6" s="2594"/>
      <c r="P6" s="2594"/>
      <c r="Q6" s="2594"/>
      <c r="R6" s="2595"/>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sheetData>
  <mergeCells count="10">
    <mergeCell ref="A6:B6"/>
    <mergeCell ref="C6:R6"/>
    <mergeCell ref="C9:P10"/>
    <mergeCell ref="C1:D1"/>
    <mergeCell ref="A3:B3"/>
    <mergeCell ref="C3:R3"/>
    <mergeCell ref="A4:B4"/>
    <mergeCell ref="C4:R4"/>
    <mergeCell ref="A5:B5"/>
    <mergeCell ref="C5:R5"/>
  </mergeCells>
  <hyperlinks>
    <hyperlink ref="A1" location="'ODS 10.'!A1" display="REGRESAR"/>
    <hyperlink ref="C1:D1" location="'Metadato 10.b.1'!A1" display="VER METADATO"/>
  </hyperlink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4">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15" x14ac:dyDescent="0.2">
      <c r="B4" s="2082" t="s">
        <v>856</v>
      </c>
      <c r="C4" s="2082"/>
      <c r="D4" s="49" t="s">
        <v>49</v>
      </c>
    </row>
    <row r="5" spans="2:6" ht="60" x14ac:dyDescent="0.2">
      <c r="B5" s="2082" t="s">
        <v>769</v>
      </c>
      <c r="C5" s="2082"/>
      <c r="D5" s="49" t="s">
        <v>294</v>
      </c>
    </row>
    <row r="6" spans="2:6" ht="22.5" customHeight="1" x14ac:dyDescent="0.2">
      <c r="B6" s="2082" t="s">
        <v>770</v>
      </c>
      <c r="C6" s="2082"/>
      <c r="D6" s="50" t="s">
        <v>436</v>
      </c>
    </row>
    <row r="7" spans="2:6" ht="45" x14ac:dyDescent="0.2">
      <c r="B7" s="2083" t="s">
        <v>771</v>
      </c>
      <c r="C7" s="2083"/>
      <c r="D7" s="94" t="s">
        <v>437</v>
      </c>
    </row>
    <row r="8" spans="2:6" s="903" customFormat="1" ht="15" x14ac:dyDescent="0.2">
      <c r="B8" s="2083" t="s">
        <v>4617</v>
      </c>
      <c r="C8" s="2083"/>
      <c r="D8" s="1285" t="s">
        <v>4748</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0.b.1'!A1" display="REGRESAR"/>
    <hyperlink ref="D8" r:id="rId1"/>
  </hyperlink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5"/>
  <dimension ref="A1:R34"/>
  <sheetViews>
    <sheetView showGridLines="0" workbookViewId="0">
      <pane ySplit="1" topLeftCell="A2" activePane="bottomLeft" state="frozen"/>
      <selection sqref="A1:B1"/>
      <selection pane="bottomLeft" activeCell="F32" sqref="F32"/>
    </sheetView>
  </sheetViews>
  <sheetFormatPr baseColWidth="10" defaultColWidth="11.42578125" defaultRowHeight="11.25" x14ac:dyDescent="0.2"/>
  <cols>
    <col min="1" max="2" width="15.28515625" style="26" customWidth="1"/>
    <col min="3" max="3" width="17" style="26" customWidth="1"/>
    <col min="4" max="5" width="11.5703125" style="26" customWidth="1"/>
    <col min="6" max="6" width="11.42578125" style="76"/>
    <col min="7" max="16384" width="11.42578125" style="26"/>
  </cols>
  <sheetData>
    <row r="1" spans="1:18" ht="15" x14ac:dyDescent="0.25">
      <c r="A1" s="25" t="s">
        <v>730</v>
      </c>
      <c r="C1" s="2077" t="s">
        <v>830</v>
      </c>
      <c r="D1" s="2077"/>
    </row>
    <row r="3" spans="1:18" ht="12.75" x14ac:dyDescent="0.2">
      <c r="A3" s="2589" t="s">
        <v>732</v>
      </c>
      <c r="B3" s="2589"/>
      <c r="C3" s="2593" t="s">
        <v>2870</v>
      </c>
      <c r="D3" s="2596"/>
      <c r="E3" s="2596"/>
      <c r="F3" s="2596"/>
      <c r="G3" s="2596"/>
      <c r="H3" s="2596"/>
      <c r="I3" s="2596"/>
      <c r="J3" s="2596"/>
      <c r="K3" s="2596"/>
      <c r="L3" s="2596"/>
      <c r="M3" s="2596"/>
      <c r="N3" s="2596"/>
      <c r="O3" s="2596"/>
      <c r="P3" s="2596"/>
      <c r="Q3" s="2596"/>
      <c r="R3" s="2597"/>
    </row>
    <row r="4" spans="1:18" ht="15" x14ac:dyDescent="0.2">
      <c r="A4" s="2589" t="s">
        <v>733</v>
      </c>
      <c r="B4" s="2590"/>
      <c r="C4" s="2598" t="s">
        <v>2959</v>
      </c>
      <c r="D4" s="2599"/>
      <c r="E4" s="2599"/>
      <c r="F4" s="2599"/>
      <c r="G4" s="2599"/>
      <c r="H4" s="2599"/>
      <c r="I4" s="2599"/>
      <c r="J4" s="2599"/>
      <c r="K4" s="2599"/>
      <c r="L4" s="2599"/>
      <c r="M4" s="2599"/>
      <c r="N4" s="2599"/>
      <c r="O4" s="2599"/>
      <c r="P4" s="2599"/>
      <c r="Q4" s="2599"/>
      <c r="R4" s="2600"/>
    </row>
    <row r="5" spans="1:18" ht="15" x14ac:dyDescent="0.2">
      <c r="A5" s="2589" t="s">
        <v>735</v>
      </c>
      <c r="B5" s="2590"/>
      <c r="C5" s="709" t="s">
        <v>2960</v>
      </c>
      <c r="D5" s="709"/>
      <c r="E5" s="710"/>
      <c r="F5" s="711"/>
      <c r="G5" s="711"/>
      <c r="H5" s="711"/>
      <c r="I5" s="711"/>
      <c r="J5" s="711"/>
      <c r="K5" s="711"/>
      <c r="L5" s="711"/>
      <c r="M5" s="711"/>
      <c r="N5" s="711"/>
      <c r="O5" s="711"/>
      <c r="P5" s="711"/>
      <c r="Q5" s="711"/>
      <c r="R5" s="711"/>
    </row>
    <row r="6" spans="1:18" ht="15" x14ac:dyDescent="0.2">
      <c r="A6" s="2589" t="s">
        <v>815</v>
      </c>
      <c r="B6" s="2590"/>
      <c r="C6" s="2593" t="s">
        <v>2961</v>
      </c>
      <c r="D6" s="2594"/>
      <c r="E6" s="2594"/>
      <c r="F6" s="2594"/>
      <c r="G6" s="2594"/>
      <c r="H6" s="2594"/>
      <c r="I6" s="2594"/>
      <c r="J6" s="2594"/>
      <c r="K6" s="2594"/>
      <c r="L6" s="2594"/>
      <c r="M6" s="2594"/>
      <c r="N6" s="2594"/>
      <c r="O6" s="2594"/>
      <c r="P6" s="2594"/>
      <c r="Q6" s="2594"/>
      <c r="R6" s="2595"/>
    </row>
    <row r="8" spans="1:18" ht="12.75" x14ac:dyDescent="0.2">
      <c r="A8" s="29"/>
      <c r="C8" s="259"/>
    </row>
    <row r="9" spans="1:18" ht="40.5" customHeight="1" x14ac:dyDescent="0.25">
      <c r="A9" s="29"/>
      <c r="C9" s="2607" t="s">
        <v>2961</v>
      </c>
      <c r="D9" s="2607"/>
      <c r="E9" s="2607"/>
      <c r="F9" s="712"/>
      <c r="H9" s="2071" t="s">
        <v>2962</v>
      </c>
      <c r="I9" s="2071"/>
      <c r="J9" s="2071"/>
      <c r="K9" s="2071"/>
      <c r="L9" s="2071"/>
      <c r="M9" s="2071"/>
      <c r="N9" s="2071"/>
      <c r="O9" s="713"/>
    </row>
    <row r="10" spans="1:18" ht="24.75" customHeight="1" x14ac:dyDescent="0.25">
      <c r="A10" s="29"/>
      <c r="C10" s="2154" t="s">
        <v>739</v>
      </c>
      <c r="D10" s="2070" t="s">
        <v>2963</v>
      </c>
      <c r="E10" s="2154"/>
      <c r="F10" s="714"/>
    </row>
    <row r="11" spans="1:18" ht="15" customHeight="1" x14ac:dyDescent="0.25">
      <c r="A11" s="29"/>
      <c r="C11" s="2154"/>
      <c r="D11" s="194" t="s">
        <v>2964</v>
      </c>
      <c r="E11" s="194" t="s">
        <v>2965</v>
      </c>
      <c r="F11" s="714"/>
    </row>
    <row r="12" spans="1:18" ht="15" x14ac:dyDescent="0.25">
      <c r="A12" s="29"/>
      <c r="C12" s="4" t="s">
        <v>2966</v>
      </c>
      <c r="D12" s="4">
        <v>8.3000000000000007</v>
      </c>
      <c r="E12" s="4">
        <v>4.57</v>
      </c>
      <c r="F12" s="14"/>
    </row>
    <row r="13" spans="1:18" ht="15" x14ac:dyDescent="0.25">
      <c r="C13" s="4" t="s">
        <v>2967</v>
      </c>
      <c r="D13" s="4">
        <v>6.58</v>
      </c>
      <c r="E13" s="4">
        <v>4.5199999999999996</v>
      </c>
      <c r="F13" s="14"/>
    </row>
    <row r="14" spans="1:18" ht="15" x14ac:dyDescent="0.25">
      <c r="C14" s="4" t="s">
        <v>2968</v>
      </c>
      <c r="D14" s="4">
        <v>6.22</v>
      </c>
      <c r="E14" s="4">
        <v>4.13</v>
      </c>
      <c r="F14" s="14"/>
    </row>
    <row r="15" spans="1:18" ht="15" customHeight="1" x14ac:dyDescent="0.25">
      <c r="C15" s="4" t="s">
        <v>2969</v>
      </c>
      <c r="D15" s="4">
        <v>5.61</v>
      </c>
      <c r="E15" s="4">
        <v>3.58</v>
      </c>
      <c r="F15" s="14"/>
    </row>
    <row r="16" spans="1:18" ht="15" x14ac:dyDescent="0.25">
      <c r="C16" s="43" t="s">
        <v>2970</v>
      </c>
      <c r="D16" s="43">
        <v>4.9000000000000004</v>
      </c>
      <c r="E16" s="43">
        <v>2.91</v>
      </c>
      <c r="F16" s="489"/>
    </row>
    <row r="17" spans="3:6" ht="15" customHeight="1" x14ac:dyDescent="0.25">
      <c r="C17" s="43" t="s">
        <v>2971</v>
      </c>
      <c r="D17" s="43">
        <v>5.78</v>
      </c>
      <c r="E17" s="43">
        <v>3.61</v>
      </c>
      <c r="F17" s="489"/>
    </row>
    <row r="18" spans="3:6" s="903" customFormat="1" ht="15" customHeight="1" x14ac:dyDescent="0.25">
      <c r="C18" s="43" t="s">
        <v>4409</v>
      </c>
      <c r="D18" s="43">
        <v>5.38</v>
      </c>
      <c r="E18" s="43">
        <v>3.06</v>
      </c>
      <c r="F18" s="489"/>
    </row>
    <row r="19" spans="3:6" s="903" customFormat="1" ht="15" customHeight="1" x14ac:dyDescent="0.25">
      <c r="C19" s="43" t="s">
        <v>4410</v>
      </c>
      <c r="D19" s="43">
        <v>5.71</v>
      </c>
      <c r="E19" s="43">
        <v>3.61</v>
      </c>
      <c r="F19" s="489"/>
    </row>
    <row r="20" spans="3:6" s="903" customFormat="1" ht="15" customHeight="1" x14ac:dyDescent="0.25">
      <c r="C20" s="43" t="s">
        <v>4411</v>
      </c>
      <c r="D20" s="43">
        <v>6.47</v>
      </c>
      <c r="E20" s="43">
        <v>5.24</v>
      </c>
      <c r="F20" s="489"/>
    </row>
    <row r="21" spans="3:6" s="903" customFormat="1" ht="15" customHeight="1" x14ac:dyDescent="0.25">
      <c r="C21" s="4" t="s">
        <v>4412</v>
      </c>
      <c r="D21" s="43">
        <v>5.68</v>
      </c>
      <c r="E21" s="43">
        <v>3.74</v>
      </c>
      <c r="F21" s="489"/>
    </row>
    <row r="22" spans="3:6" s="903" customFormat="1" ht="15" customHeight="1" x14ac:dyDescent="0.25">
      <c r="C22" s="43" t="s">
        <v>4413</v>
      </c>
      <c r="D22" s="43">
        <v>5.91</v>
      </c>
      <c r="E22" s="43">
        <v>3.93</v>
      </c>
      <c r="F22" s="489"/>
    </row>
    <row r="23" spans="3:6" s="903" customFormat="1" ht="15" customHeight="1" x14ac:dyDescent="0.25">
      <c r="C23" s="43" t="s">
        <v>4414</v>
      </c>
      <c r="D23" s="43">
        <v>6.61</v>
      </c>
      <c r="E23" s="43">
        <v>4.33</v>
      </c>
      <c r="F23" s="489"/>
    </row>
    <row r="24" spans="3:6" s="903" customFormat="1" ht="15" customHeight="1" x14ac:dyDescent="0.25">
      <c r="C24" s="43" t="s">
        <v>4415</v>
      </c>
      <c r="D24" s="43">
        <v>7.55</v>
      </c>
      <c r="E24" s="43">
        <v>5.47</v>
      </c>
      <c r="F24" s="489"/>
    </row>
    <row r="25" spans="3:6" s="903" customFormat="1" ht="15" customHeight="1" x14ac:dyDescent="0.25">
      <c r="C25" s="1880" t="s">
        <v>6142</v>
      </c>
      <c r="D25" s="43">
        <v>7.2</v>
      </c>
      <c r="E25" s="43">
        <v>5.12</v>
      </c>
      <c r="F25" s="489"/>
    </row>
    <row r="26" spans="3:6" s="903" customFormat="1" ht="15" customHeight="1" x14ac:dyDescent="0.25">
      <c r="C26" s="43" t="s">
        <v>6143</v>
      </c>
      <c r="D26" s="43">
        <v>5.77</v>
      </c>
      <c r="E26" s="43">
        <v>4.07</v>
      </c>
      <c r="F26" s="489"/>
    </row>
    <row r="27" spans="3:6" s="903" customFormat="1" ht="15" customHeight="1" x14ac:dyDescent="0.25">
      <c r="C27" s="43" t="s">
        <v>6144</v>
      </c>
      <c r="D27" s="43">
        <v>6.74</v>
      </c>
      <c r="E27" s="43">
        <v>5</v>
      </c>
      <c r="F27" s="489"/>
    </row>
    <row r="28" spans="3:6" s="903" customFormat="1" ht="15" customHeight="1" x14ac:dyDescent="0.25">
      <c r="C28" s="195" t="s">
        <v>6145</v>
      </c>
      <c r="D28" s="195"/>
      <c r="E28" s="195"/>
      <c r="F28" s="489"/>
    </row>
    <row r="29" spans="3:6" ht="51.75" customHeight="1" x14ac:dyDescent="0.25">
      <c r="C29" s="2606" t="s">
        <v>2972</v>
      </c>
      <c r="D29" s="2296"/>
      <c r="E29" s="2296"/>
      <c r="F29" s="715"/>
    </row>
    <row r="30" spans="3:6" ht="15" x14ac:dyDescent="0.25">
      <c r="C30" s="240" t="s">
        <v>4416</v>
      </c>
      <c r="D30" s="4"/>
      <c r="E30" s="4"/>
      <c r="F30" s="14"/>
    </row>
    <row r="34" spans="8:8" ht="12.75" x14ac:dyDescent="0.2">
      <c r="H34" s="240" t="s">
        <v>2973</v>
      </c>
    </row>
  </sheetData>
  <mergeCells count="13">
    <mergeCell ref="A5:B5"/>
    <mergeCell ref="C1:D1"/>
    <mergeCell ref="A3:B3"/>
    <mergeCell ref="C3:R3"/>
    <mergeCell ref="A4:B4"/>
    <mergeCell ref="C4:R4"/>
    <mergeCell ref="C29:E29"/>
    <mergeCell ref="A6:B6"/>
    <mergeCell ref="C6:R6"/>
    <mergeCell ref="C9:E9"/>
    <mergeCell ref="H9:N9"/>
    <mergeCell ref="C10:C11"/>
    <mergeCell ref="D10:E10"/>
  </mergeCells>
  <hyperlinks>
    <hyperlink ref="C29" r:id="rId1"/>
    <hyperlink ref="A1" location="'ODS 10.'!A1" display="REGRESAR"/>
    <hyperlink ref="C1:D1" location="'Metadato 10.c.1'!A1" display="VER METADATO"/>
  </hyperlinks>
  <pageMargins left="0.7" right="0.7" top="0.75" bottom="0.75" header="0.3" footer="0.3"/>
  <pageSetup orientation="portrait" r:id="rId2"/>
  <drawing r:id="rId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6">
    <tabColor theme="0" tint="-0.499984740745262"/>
  </sheetPr>
  <dimension ref="A1:F36"/>
  <sheetViews>
    <sheetView showGridLines="0" zoomScaleNormal="100" workbookViewId="0">
      <pane ySplit="1" topLeftCell="A2" activePane="bottomLeft" state="frozen"/>
      <selection sqref="A1:B1"/>
      <selection pane="bottomLeft" activeCell="B9" sqref="B9"/>
    </sheetView>
  </sheetViews>
  <sheetFormatPr baseColWidth="10" defaultColWidth="11.42578125" defaultRowHeight="11.25" x14ac:dyDescent="0.2"/>
  <cols>
    <col min="1" max="1" width="10.28515625" style="26" customWidth="1"/>
    <col min="2" max="2" width="26.42578125" style="26" customWidth="1"/>
    <col min="3" max="3" width="24" style="26" customWidth="1"/>
    <col min="4" max="4" width="85.7109375" style="7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767</v>
      </c>
    </row>
    <row r="4" spans="2:6" ht="15" x14ac:dyDescent="0.2">
      <c r="B4" s="2082" t="s">
        <v>856</v>
      </c>
      <c r="C4" s="2082"/>
      <c r="D4" s="49" t="s">
        <v>49</v>
      </c>
    </row>
    <row r="5" spans="2:6" ht="30" x14ac:dyDescent="0.2">
      <c r="B5" s="2082" t="s">
        <v>769</v>
      </c>
      <c r="C5" s="2082"/>
      <c r="D5" s="49" t="s">
        <v>297</v>
      </c>
    </row>
    <row r="6" spans="2:6" ht="15" x14ac:dyDescent="0.2">
      <c r="B6" s="2082" t="s">
        <v>770</v>
      </c>
      <c r="C6" s="2082"/>
      <c r="D6" s="50" t="s">
        <v>439</v>
      </c>
    </row>
    <row r="7" spans="2:6" ht="15" x14ac:dyDescent="0.2">
      <c r="B7" s="2083" t="s">
        <v>771</v>
      </c>
      <c r="C7" s="2083"/>
      <c r="D7" s="94" t="s">
        <v>440</v>
      </c>
    </row>
    <row r="8" spans="2:6" s="903" customFormat="1" ht="15" x14ac:dyDescent="0.2">
      <c r="B8" s="2083" t="s">
        <v>4617</v>
      </c>
      <c r="C8" s="2083"/>
      <c r="D8" s="1285" t="s">
        <v>4749</v>
      </c>
    </row>
    <row r="9" spans="2:6" ht="15" x14ac:dyDescent="0.25">
      <c r="B9" s="52"/>
      <c r="C9" s="52"/>
      <c r="D9" s="52"/>
    </row>
    <row r="10" spans="2:6" ht="15" x14ac:dyDescent="0.2">
      <c r="B10" s="2081" t="s">
        <v>772</v>
      </c>
      <c r="C10" s="2081"/>
      <c r="D10" s="2081"/>
    </row>
    <row r="11" spans="2:6" ht="20.25" customHeight="1" x14ac:dyDescent="0.2">
      <c r="B11" s="2093" t="s">
        <v>773</v>
      </c>
      <c r="C11" s="2094"/>
      <c r="D11" s="49" t="s">
        <v>841</v>
      </c>
    </row>
    <row r="12" spans="2:6" ht="30" x14ac:dyDescent="0.25">
      <c r="B12" s="2095" t="s">
        <v>775</v>
      </c>
      <c r="C12" s="2095"/>
      <c r="D12" s="357" t="s">
        <v>2961</v>
      </c>
    </row>
    <row r="13" spans="2:6" ht="15" x14ac:dyDescent="0.25">
      <c r="B13" s="2082" t="s">
        <v>776</v>
      </c>
      <c r="C13" s="2082"/>
      <c r="D13" s="716" t="s">
        <v>439</v>
      </c>
    </row>
    <row r="14" spans="2:6" ht="15" x14ac:dyDescent="0.2">
      <c r="B14" s="2082" t="s">
        <v>777</v>
      </c>
      <c r="C14" s="2096"/>
      <c r="D14" s="54" t="s">
        <v>10</v>
      </c>
    </row>
    <row r="15" spans="2:6" ht="300" x14ac:dyDescent="0.2">
      <c r="B15" s="2082" t="s">
        <v>778</v>
      </c>
      <c r="C15" s="2082"/>
      <c r="D15" s="56" t="s">
        <v>2974</v>
      </c>
    </row>
    <row r="16" spans="2:6" ht="39.75" customHeight="1" x14ac:dyDescent="0.25">
      <c r="B16" s="2082" t="s">
        <v>779</v>
      </c>
      <c r="C16" s="2082"/>
      <c r="D16" s="145"/>
    </row>
    <row r="17" spans="1:4" ht="17.25" customHeight="1" x14ac:dyDescent="0.25">
      <c r="B17" s="2082" t="s">
        <v>780</v>
      </c>
      <c r="C17" s="2082"/>
      <c r="D17" s="143" t="s">
        <v>2975</v>
      </c>
    </row>
    <row r="18" spans="1:4" ht="15" x14ac:dyDescent="0.2">
      <c r="B18" s="2083" t="s">
        <v>782</v>
      </c>
      <c r="C18" s="2083"/>
      <c r="D18" s="49"/>
    </row>
    <row r="19" spans="1:4" ht="30" customHeight="1" x14ac:dyDescent="0.25">
      <c r="B19" s="2084" t="s">
        <v>783</v>
      </c>
      <c r="C19" s="2085"/>
      <c r="D19" s="143" t="s">
        <v>2976</v>
      </c>
    </row>
    <row r="20" spans="1:4" ht="15" x14ac:dyDescent="0.25">
      <c r="B20" s="2082" t="s">
        <v>784</v>
      </c>
      <c r="C20" s="2082"/>
      <c r="D20" s="145" t="s">
        <v>2977</v>
      </c>
    </row>
    <row r="21" spans="1:4" ht="15" x14ac:dyDescent="0.2">
      <c r="B21" s="2086" t="s">
        <v>786</v>
      </c>
      <c r="C21" s="58" t="s">
        <v>787</v>
      </c>
      <c r="D21" s="49"/>
    </row>
    <row r="22" spans="1:4" ht="15" x14ac:dyDescent="0.25">
      <c r="B22" s="2087"/>
      <c r="C22" s="59" t="s">
        <v>789</v>
      </c>
      <c r="D22" s="143" t="s">
        <v>2978</v>
      </c>
    </row>
    <row r="23" spans="1:4" ht="15" x14ac:dyDescent="0.25">
      <c r="B23" s="2088" t="s">
        <v>791</v>
      </c>
      <c r="C23" s="2088"/>
      <c r="D23" s="143" t="s">
        <v>2532</v>
      </c>
    </row>
    <row r="24" spans="1:4" ht="15" x14ac:dyDescent="0.25">
      <c r="B24" s="2088" t="s">
        <v>793</v>
      </c>
      <c r="C24" s="2088"/>
      <c r="D24" s="146" t="s">
        <v>2979</v>
      </c>
    </row>
    <row r="25" spans="1:4" ht="15" x14ac:dyDescent="0.2">
      <c r="B25" s="2082" t="s">
        <v>795</v>
      </c>
      <c r="C25" s="2082"/>
      <c r="D25" s="57" t="s">
        <v>23</v>
      </c>
    </row>
    <row r="26" spans="1:4" ht="30" x14ac:dyDescent="0.25">
      <c r="B26" s="2083" t="s">
        <v>797</v>
      </c>
      <c r="C26" s="2083"/>
      <c r="D26" s="311" t="s">
        <v>2972</v>
      </c>
    </row>
    <row r="27" spans="1:4" ht="15" x14ac:dyDescent="0.2">
      <c r="B27" s="2089" t="s">
        <v>799</v>
      </c>
      <c r="C27" s="2090"/>
      <c r="D27" s="49"/>
    </row>
    <row r="28" spans="1:4" ht="45" x14ac:dyDescent="0.25">
      <c r="B28" s="62" t="s">
        <v>800</v>
      </c>
      <c r="C28" s="63"/>
      <c r="D28" s="717" t="s">
        <v>2980</v>
      </c>
    </row>
    <row r="29" spans="1:4" ht="15" customHeight="1" x14ac:dyDescent="0.25">
      <c r="A29" s="12"/>
      <c r="B29" s="2091" t="s">
        <v>801</v>
      </c>
      <c r="C29" s="2092"/>
      <c r="D29" s="64"/>
    </row>
    <row r="30" spans="1:4" ht="15" x14ac:dyDescent="0.2">
      <c r="B30" s="65"/>
      <c r="C30" s="65"/>
      <c r="D30" s="66"/>
    </row>
    <row r="31" spans="1:4" ht="15" x14ac:dyDescent="0.2">
      <c r="B31" s="2081" t="s">
        <v>802</v>
      </c>
      <c r="C31" s="2081"/>
      <c r="D31" s="2081"/>
    </row>
    <row r="32" spans="1:4" ht="15" x14ac:dyDescent="0.25">
      <c r="A32" s="259"/>
      <c r="B32" s="2079" t="s">
        <v>803</v>
      </c>
      <c r="C32" s="2080"/>
      <c r="D32" s="146" t="s">
        <v>1440</v>
      </c>
    </row>
    <row r="33" spans="1:4" ht="15" x14ac:dyDescent="0.25">
      <c r="A33" s="259"/>
      <c r="B33" s="2079" t="s">
        <v>805</v>
      </c>
      <c r="C33" s="2080"/>
      <c r="D33" s="146" t="s">
        <v>2977</v>
      </c>
    </row>
    <row r="34" spans="1:4" ht="15" x14ac:dyDescent="0.25">
      <c r="B34" s="2079" t="s">
        <v>807</v>
      </c>
      <c r="C34" s="2080"/>
      <c r="D34" s="146" t="s">
        <v>2981</v>
      </c>
    </row>
    <row r="35" spans="1:4" ht="15" x14ac:dyDescent="0.25">
      <c r="B35" s="2079" t="s">
        <v>809</v>
      </c>
      <c r="C35" s="2080"/>
      <c r="D35" s="145" t="s">
        <v>1440</v>
      </c>
    </row>
    <row r="36" spans="1:4" ht="30" x14ac:dyDescent="0.25">
      <c r="B36" s="2079" t="s">
        <v>811</v>
      </c>
      <c r="C36" s="2080"/>
      <c r="D36" s="718" t="s">
        <v>2972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0.c.1'!A1" display="REGRESAR"/>
    <hyperlink ref="D36" r:id="rId1"/>
    <hyperlink ref="D26" r:id="rId2"/>
    <hyperlink ref="D8" r:id="rId3"/>
  </hyperlinks>
  <pageMargins left="0.7" right="0.7" top="0.75" bottom="0.75" header="0.3" footer="0.3"/>
  <pageSetup orientation="portrait" r:id="rId4"/>
  <drawing r:id="rId5"/>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7">
    <tabColor rgb="FFFD9D24"/>
  </sheetPr>
  <dimension ref="A1:E19"/>
  <sheetViews>
    <sheetView showGridLines="0" workbookViewId="0">
      <pane ySplit="4" topLeftCell="A14" activePane="bottomLeft" state="frozen"/>
      <selection sqref="A1:B1"/>
      <selection pane="bottomLeft" sqref="A1:B1"/>
    </sheetView>
  </sheetViews>
  <sheetFormatPr baseColWidth="10" defaultRowHeight="15" x14ac:dyDescent="0.25"/>
  <cols>
    <col min="3" max="3" width="64.42578125" customWidth="1"/>
    <col min="4" max="4" width="14" customWidth="1"/>
    <col min="5" max="5" width="82.7109375" customWidth="1"/>
  </cols>
  <sheetData>
    <row r="1" spans="1:5" x14ac:dyDescent="0.25">
      <c r="A1" s="2065" t="s">
        <v>690</v>
      </c>
      <c r="B1" s="2065"/>
    </row>
    <row r="3" spans="1:5" ht="56.25" customHeight="1" x14ac:dyDescent="0.25">
      <c r="A3" s="2608"/>
      <c r="B3" s="2608"/>
      <c r="C3" s="2609" t="s">
        <v>2982</v>
      </c>
      <c r="D3" s="2609"/>
      <c r="E3" s="2609"/>
    </row>
    <row r="4" spans="1:5" s="184" customFormat="1" ht="21" x14ac:dyDescent="0.25">
      <c r="A4" s="2608"/>
      <c r="B4" s="2608"/>
      <c r="C4" s="16" t="s">
        <v>692</v>
      </c>
      <c r="D4" s="16" t="s">
        <v>693</v>
      </c>
      <c r="E4" s="16" t="s">
        <v>694</v>
      </c>
    </row>
    <row r="5" spans="1:5" s="184" customFormat="1" ht="52.5" customHeight="1" x14ac:dyDescent="0.25">
      <c r="C5" s="1289" t="s">
        <v>2983</v>
      </c>
      <c r="D5" s="223" t="s">
        <v>2984</v>
      </c>
      <c r="E5" s="719" t="s">
        <v>2985</v>
      </c>
    </row>
    <row r="6" spans="1:5" s="184" customFormat="1" ht="90" x14ac:dyDescent="0.25">
      <c r="C6" s="720" t="s">
        <v>2988</v>
      </c>
      <c r="D6" s="19" t="s">
        <v>445</v>
      </c>
      <c r="E6" s="186" t="s">
        <v>2989</v>
      </c>
    </row>
    <row r="7" spans="1:5" s="184" customFormat="1" ht="33.75" customHeight="1" x14ac:dyDescent="0.25">
      <c r="C7" s="2142" t="s">
        <v>2990</v>
      </c>
      <c r="D7" s="19" t="s">
        <v>448</v>
      </c>
      <c r="E7" s="186" t="s">
        <v>2991</v>
      </c>
    </row>
    <row r="8" spans="1:5" s="184" customFormat="1" ht="33.75" customHeight="1" x14ac:dyDescent="0.25">
      <c r="C8" s="2143"/>
      <c r="D8" s="19" t="s">
        <v>451</v>
      </c>
      <c r="E8" s="186" t="s">
        <v>2992</v>
      </c>
    </row>
    <row r="9" spans="1:5" s="184" customFormat="1" ht="90" x14ac:dyDescent="0.25">
      <c r="C9" s="187" t="s">
        <v>2993</v>
      </c>
      <c r="D9" s="19" t="s">
        <v>454</v>
      </c>
      <c r="E9" s="186" t="s">
        <v>2994</v>
      </c>
    </row>
    <row r="10" spans="1:5" s="184" customFormat="1" ht="49.5" customHeight="1" x14ac:dyDescent="0.25">
      <c r="C10" s="2142" t="s">
        <v>2995</v>
      </c>
      <c r="D10" s="19" t="s">
        <v>457</v>
      </c>
      <c r="E10" s="185" t="s">
        <v>2996</v>
      </c>
    </row>
    <row r="11" spans="1:5" s="184" customFormat="1" ht="53.25" customHeight="1" x14ac:dyDescent="0.25">
      <c r="C11" s="2143"/>
      <c r="D11" s="19" t="s">
        <v>460</v>
      </c>
      <c r="E11" s="185" t="s">
        <v>2997</v>
      </c>
    </row>
    <row r="12" spans="1:5" s="184" customFormat="1" ht="39.75" customHeight="1" x14ac:dyDescent="0.25">
      <c r="C12" s="2142" t="s">
        <v>2998</v>
      </c>
      <c r="D12" s="19" t="s">
        <v>463</v>
      </c>
      <c r="E12" s="2027" t="s">
        <v>2999</v>
      </c>
    </row>
    <row r="13" spans="1:5" s="184" customFormat="1" ht="39.75" customHeight="1" x14ac:dyDescent="0.25">
      <c r="C13" s="2143"/>
      <c r="D13" s="19" t="s">
        <v>466</v>
      </c>
      <c r="E13" s="20" t="s">
        <v>3000</v>
      </c>
    </row>
    <row r="14" spans="1:5" s="184" customFormat="1" ht="48" customHeight="1" x14ac:dyDescent="0.25">
      <c r="C14" s="2142" t="s">
        <v>3001</v>
      </c>
      <c r="D14" s="19" t="s">
        <v>469</v>
      </c>
      <c r="E14" s="186" t="s">
        <v>3002</v>
      </c>
    </row>
    <row r="15" spans="1:5" s="184" customFormat="1" ht="48" customHeight="1" x14ac:dyDescent="0.25">
      <c r="C15" s="2143"/>
      <c r="D15" s="19" t="s">
        <v>472</v>
      </c>
      <c r="E15" s="185" t="s">
        <v>3003</v>
      </c>
    </row>
    <row r="16" spans="1:5" s="184" customFormat="1" ht="45" x14ac:dyDescent="0.25">
      <c r="C16" s="187" t="s">
        <v>3004</v>
      </c>
      <c r="D16" s="19" t="s">
        <v>475</v>
      </c>
      <c r="E16" s="186" t="s">
        <v>3005</v>
      </c>
    </row>
    <row r="17" spans="3:5" s="184" customFormat="1" ht="61.5" customHeight="1" x14ac:dyDescent="0.25">
      <c r="C17" s="2142" t="s">
        <v>3006</v>
      </c>
      <c r="D17" s="22" t="s">
        <v>478</v>
      </c>
      <c r="E17" s="23" t="s">
        <v>3007</v>
      </c>
    </row>
    <row r="18" spans="3:5" s="184" customFormat="1" ht="61.5" customHeight="1" x14ac:dyDescent="0.25">
      <c r="C18" s="2143"/>
      <c r="D18" s="19" t="s">
        <v>481</v>
      </c>
      <c r="E18" s="20" t="s">
        <v>3008</v>
      </c>
    </row>
    <row r="19" spans="3:5" s="184" customFormat="1" ht="45" x14ac:dyDescent="0.25">
      <c r="C19" s="187" t="s">
        <v>3009</v>
      </c>
      <c r="D19" s="19" t="s">
        <v>484</v>
      </c>
      <c r="E19" s="21" t="s">
        <v>3010</v>
      </c>
    </row>
  </sheetData>
  <mergeCells count="9">
    <mergeCell ref="C10:C11"/>
    <mergeCell ref="C12:C13"/>
    <mergeCell ref="C14:C15"/>
    <mergeCell ref="C17:C18"/>
    <mergeCell ref="A1:B1"/>
    <mergeCell ref="A3:B3"/>
    <mergeCell ref="C3:E3"/>
    <mergeCell ref="A4:B4"/>
    <mergeCell ref="C7:C8"/>
  </mergeCells>
  <hyperlinks>
    <hyperlink ref="D5" location="'11.1.1.a'!A1" display="11.1.1"/>
    <hyperlink ref="D6" location="'11.2.1'!A1" display="11.2.1"/>
    <hyperlink ref="D7" location="'11.3.1'!A1" display="11.3.1"/>
    <hyperlink ref="D8" location="'11.3.2'!A1" display="11.3.2"/>
    <hyperlink ref="D9" location="'11.4.1'!A1" display="11.4.1"/>
    <hyperlink ref="D10" location="'11.5.1'!A1" display="11.5.1"/>
    <hyperlink ref="D11" location="'11.5.2'!A1" display="11.5.2"/>
    <hyperlink ref="D12" location="'11.6.1'!A1" display="11.6.1"/>
    <hyperlink ref="D13" location="'11.6.2'!A1" display="11.6.2"/>
    <hyperlink ref="D14" location="'11.7.1'!A1" display="11.7.1"/>
    <hyperlink ref="D15" location="'11.7.2'!A1" display="11.7.2"/>
    <hyperlink ref="D16" location="'11.a.1'!A1" display="11.a.1"/>
    <hyperlink ref="D18" location="'11.b.2'!A1" display="11.b.2"/>
    <hyperlink ref="D17" location="'11.b.1'!A1" display="11.b.1"/>
    <hyperlink ref="D19" location="'11.c.1'!A1" display="11.c.1"/>
    <hyperlink ref="A1" location="Objetivos!A1" display="REGRESAR A INICIO"/>
    <hyperlink ref="A1:B1" location="'Lista de Objetivos'!A1" display="REGRESAR A INICIO"/>
    <hyperlink ref="E5" location="'11.1.1.a'!A1" display="11.1.1.a Proporción de la población urbana que vive en barrios marginales, asentamientos improvisados o viviendas inadecuadas."/>
    <hyperlink ref="E6" location="'11.2.1'!A1" display="11.2.1 Proporción de la población que tiene acceso conveniente al transporte público, desglosada por sexo, edad y personas con discapacidad."/>
    <hyperlink ref="E7" location="'11.3.1'!A1" display="11.3.1 Cociente entre la tasa de consumo de tierras y la tasa de crecimiento de la población."/>
    <hyperlink ref="E8" location="'11.3.2'!A1" display="11.3.2 Proporción de ciudades con una estructura de participación directa de la sociedad civil en la planificación y la gestión urbanas que opera regular y democráticamente."/>
    <hyperlink ref="E9" location="'11.4.1'!A1" display="11.4.1 Total de gasto (público y privado) per cápita en la preservación, protección y conservación de todo el patrimonio cultural y natural, desglosado por tipo de patrimonio (cultural, natural, mixto y reconocido por el Centro del Patrimonio Mundial), ni"/>
    <hyperlink ref="E10" location="'11.5.1'!A1" display="11.5.1 Número de muertes, personas desaparecidas y afectados directamente a consecuencia por desastres por cada 100.000 personas (1.5.1 y 13.1.1)."/>
    <hyperlink ref="E11" location="'11.5.2'!A1" display="11.5.2 Pérdidas económicas directas en relacción con el PIB  mundial, daños a la infraestructura esencial y número de interrupciones de los servicios básicos, atribuidas a desastres."/>
    <hyperlink ref="E12" location="'11.6.2'!A1" display="11.6.1 Proporción de residuos sólidos urbanos recolectados regularmente y con descarga final adecuada del total de residuos sólidos urbanos generados, desglosada por ciudad."/>
    <hyperlink ref="E13" location="'11.6.2'!A1" display="11.6.2 Niveles medios anuales de partículas finas (por ejemplo, PM2.5 y PM10) en las ciudades (ponderados según la población)."/>
    <hyperlink ref="E14" location="'11.7.1'!A1" display="11.7.1 Proporción media de la superficie edificada de las ciudades correspondiente a espacios abiertos para el uso público de todos, desglosada por sexo, edad y personas con discapacidad. "/>
    <hyperlink ref="E15" location="'11.7.2'!A1" display="11.7.2 Proporción de personas víctimas de violencia física o acoso sexual, desglosada por sexo, edad, grado de discapacidad y lugar del hecho, en los doce meses anteriores."/>
    <hyperlink ref="E16" location="'11.a.1'!A1" display="11.a.1 Proporción de población residente en ciudades que aplican planes de desarrollo urbano y regional que integran las proyecciones demográficas y las necesidades de recursos, desglosada por tamaño de ciudad."/>
    <hyperlink ref="E17" location="'11.b.1'!A1" display="11.b.1 Número de países que adoptan y aplican estrategias de reducción del riesgo local en consonancia con el Marco de SINDAI para la reducción de riesgo de Desastres (1.5.3 y 13.1.2)."/>
    <hyperlink ref="E18" location="'11.b.2'!A1" display="11.b.2 Proporción de gobiernos locales que adoptan y aplican estrategias de reducción del riesgo de desastres a nivel local en consonancia con las estrategias nacionales de reducción de riezgo de desastres (1.5.4 y 13.1.3)."/>
    <hyperlink ref="E19" location="'11.c.1'!A1" display="11.c.1 Proporción del apoyo financiero a los países menos adelantados que se asigna a la construcción y el reacondicionamiento con materiales locales de edificios sostenibles, resilientes y eficientes en el uso de recursos."/>
  </hyperlinks>
  <pageMargins left="0.7" right="0.7" top="0.75" bottom="0.75" header="0.3" footer="0.3"/>
  <pageSetup paperSize="9" orientation="portrait" r:id="rId1"/>
  <drawing r:id="rId2"/>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8"/>
  <dimension ref="A1:V70"/>
  <sheetViews>
    <sheetView showGridLines="0" workbookViewId="0">
      <pane ySplit="1" topLeftCell="A2" activePane="bottomLeft" state="frozen"/>
      <selection activeCell="B22" sqref="B22:C22"/>
      <selection pane="bottomLeft" activeCell="C9" sqref="C9:M9"/>
    </sheetView>
  </sheetViews>
  <sheetFormatPr baseColWidth="10" defaultColWidth="11.42578125" defaultRowHeight="15" x14ac:dyDescent="0.25"/>
  <cols>
    <col min="1" max="2" width="15.140625" customWidth="1"/>
    <col min="3" max="3" width="8.140625" customWidth="1"/>
    <col min="4" max="4" width="6.140625" customWidth="1"/>
    <col min="5" max="5" width="7.7109375" customWidth="1"/>
    <col min="6" max="6" width="7.42578125" customWidth="1"/>
    <col min="7" max="7" width="1.85546875" customWidth="1"/>
    <col min="8" max="8" width="8.42578125" customWidth="1"/>
    <col min="9" max="9" width="9.42578125" customWidth="1"/>
    <col min="10" max="10" width="9.28515625" customWidth="1"/>
    <col min="11" max="11" width="8.28515625" customWidth="1"/>
    <col min="12" max="12" width="8.140625" customWidth="1"/>
    <col min="13" max="13" width="7.42578125" customWidth="1"/>
  </cols>
  <sheetData>
    <row r="1" spans="1:22" ht="13.5" customHeight="1" x14ac:dyDescent="0.35">
      <c r="A1" s="70" t="s">
        <v>730</v>
      </c>
      <c r="B1" s="236"/>
      <c r="C1" s="2175" t="s">
        <v>830</v>
      </c>
      <c r="D1" s="2175"/>
      <c r="E1" s="721"/>
      <c r="F1" s="721"/>
      <c r="G1" s="721"/>
      <c r="H1" s="721"/>
      <c r="I1" s="721"/>
      <c r="J1" s="721"/>
    </row>
    <row r="2" spans="1:22" ht="16.5" customHeight="1" x14ac:dyDescent="0.35">
      <c r="A2" s="26"/>
      <c r="B2" s="165"/>
      <c r="C2" s="721"/>
      <c r="D2" s="721"/>
      <c r="E2" s="721"/>
      <c r="F2" s="721"/>
      <c r="G2" s="721"/>
      <c r="H2" s="721"/>
      <c r="I2" s="721"/>
      <c r="J2" s="721"/>
    </row>
    <row r="3" spans="1:22" x14ac:dyDescent="0.25">
      <c r="A3" s="2610" t="s">
        <v>732</v>
      </c>
      <c r="B3" s="2613"/>
      <c r="C3" s="2610" t="s">
        <v>2982</v>
      </c>
      <c r="D3" s="2612"/>
      <c r="E3" s="2612"/>
      <c r="F3" s="2612"/>
      <c r="G3" s="2612"/>
      <c r="H3" s="2612"/>
      <c r="I3" s="2612"/>
      <c r="J3" s="2612"/>
      <c r="K3" s="2612"/>
      <c r="L3" s="2612"/>
      <c r="M3" s="2612"/>
      <c r="N3" s="2612"/>
      <c r="O3" s="2612"/>
      <c r="P3" s="2612"/>
      <c r="Q3" s="2612"/>
      <c r="R3" s="2612"/>
      <c r="S3" s="2612"/>
      <c r="T3" s="2612"/>
      <c r="U3" s="2612"/>
      <c r="V3" s="2611"/>
    </row>
    <row r="4" spans="1:22" x14ac:dyDescent="0.25">
      <c r="A4" s="2610" t="s">
        <v>733</v>
      </c>
      <c r="B4" s="2611"/>
      <c r="C4" s="2610" t="s">
        <v>3011</v>
      </c>
      <c r="D4" s="2612"/>
      <c r="E4" s="2612"/>
      <c r="F4" s="2612"/>
      <c r="G4" s="2612"/>
      <c r="H4" s="2612"/>
      <c r="I4" s="2612"/>
      <c r="J4" s="2612"/>
      <c r="K4" s="2612"/>
      <c r="L4" s="2612"/>
      <c r="M4" s="2612"/>
      <c r="N4" s="2612"/>
      <c r="O4" s="2612"/>
      <c r="P4" s="2612"/>
      <c r="Q4" s="2612"/>
      <c r="R4" s="2612"/>
      <c r="S4" s="2612"/>
      <c r="T4" s="2612"/>
      <c r="U4" s="2612"/>
      <c r="V4" s="2611"/>
    </row>
    <row r="5" spans="1:22" x14ac:dyDescent="0.25">
      <c r="A5" s="2610" t="s">
        <v>735</v>
      </c>
      <c r="B5" s="2611"/>
      <c r="C5" s="2610" t="s">
        <v>3012</v>
      </c>
      <c r="D5" s="2612"/>
      <c r="E5" s="2612"/>
      <c r="F5" s="2612"/>
      <c r="G5" s="2612"/>
      <c r="H5" s="2612"/>
      <c r="I5" s="2612"/>
      <c r="J5" s="2612"/>
      <c r="K5" s="2612"/>
      <c r="L5" s="2612"/>
      <c r="M5" s="2612"/>
      <c r="N5" s="2612"/>
      <c r="O5" s="2612"/>
      <c r="P5" s="2612"/>
      <c r="Q5" s="2612"/>
      <c r="R5" s="2612"/>
      <c r="S5" s="2612"/>
      <c r="T5" s="2612"/>
      <c r="U5" s="2612"/>
      <c r="V5" s="2611"/>
    </row>
    <row r="6" spans="1:22" x14ac:dyDescent="0.25">
      <c r="A6" s="2610" t="s">
        <v>815</v>
      </c>
      <c r="B6" s="2611"/>
      <c r="C6" s="2610" t="s">
        <v>3013</v>
      </c>
      <c r="D6" s="2612"/>
      <c r="E6" s="2612"/>
      <c r="F6" s="2612"/>
      <c r="G6" s="2612"/>
      <c r="H6" s="2612"/>
      <c r="I6" s="2612"/>
      <c r="J6" s="2612"/>
      <c r="K6" s="2612"/>
      <c r="L6" s="2612"/>
      <c r="M6" s="2612"/>
      <c r="N6" s="2612"/>
      <c r="O6" s="2612"/>
      <c r="P6" s="2612"/>
      <c r="Q6" s="2612"/>
      <c r="R6" s="2612"/>
      <c r="S6" s="2612"/>
      <c r="T6" s="2612"/>
      <c r="U6" s="2612"/>
      <c r="V6" s="2611"/>
    </row>
    <row r="7" spans="1:22" s="26" customFormat="1" ht="11.25" x14ac:dyDescent="0.2">
      <c r="B7" s="165"/>
    </row>
    <row r="8" spans="1:22" s="26" customFormat="1" ht="11.25" x14ac:dyDescent="0.2">
      <c r="B8" s="165"/>
    </row>
    <row r="9" spans="1:22" s="26" customFormat="1" ht="31.5" customHeight="1" x14ac:dyDescent="0.2">
      <c r="B9" s="165"/>
      <c r="C9" s="2115" t="s">
        <v>3013</v>
      </c>
      <c r="D9" s="2115"/>
      <c r="E9" s="2115"/>
      <c r="F9" s="2115"/>
      <c r="G9" s="2115"/>
      <c r="H9" s="2115"/>
      <c r="I9" s="2115"/>
      <c r="J9" s="2115"/>
      <c r="K9" s="2115"/>
      <c r="L9" s="2115"/>
      <c r="M9" s="2115"/>
    </row>
    <row r="10" spans="1:22" s="26" customFormat="1" ht="15" customHeight="1" x14ac:dyDescent="0.25">
      <c r="B10" s="165"/>
      <c r="C10" s="2116" t="s">
        <v>739</v>
      </c>
      <c r="D10" s="2116" t="s">
        <v>740</v>
      </c>
      <c r="E10" s="2070" t="s">
        <v>742</v>
      </c>
      <c r="F10" s="2070"/>
      <c r="G10" s="1850"/>
      <c r="H10" s="2070" t="s">
        <v>743</v>
      </c>
      <c r="I10" s="2070"/>
      <c r="J10" s="2070"/>
      <c r="K10" s="2070"/>
      <c r="L10" s="2070"/>
      <c r="M10" s="2070"/>
      <c r="O10" s="2614" t="s">
        <v>4834</v>
      </c>
      <c r="P10" s="2614"/>
    </row>
    <row r="11" spans="1:22" s="26" customFormat="1" ht="25.5" x14ac:dyDescent="0.2">
      <c r="B11" s="165"/>
      <c r="C11" s="2117"/>
      <c r="D11" s="2117"/>
      <c r="E11" s="1852" t="s">
        <v>748</v>
      </c>
      <c r="F11" s="1852" t="s">
        <v>749</v>
      </c>
      <c r="G11" s="1852"/>
      <c r="H11" s="1852" t="s">
        <v>750</v>
      </c>
      <c r="I11" s="1852" t="s">
        <v>751</v>
      </c>
      <c r="J11" s="1852" t="s">
        <v>752</v>
      </c>
      <c r="K11" s="1852" t="s">
        <v>753</v>
      </c>
      <c r="L11" s="78" t="s">
        <v>754</v>
      </c>
      <c r="M11" s="78" t="s">
        <v>755</v>
      </c>
    </row>
    <row r="12" spans="1:22" s="26" customFormat="1" x14ac:dyDescent="0.25">
      <c r="A12"/>
      <c r="B12"/>
      <c r="C12" s="1865">
        <v>2010</v>
      </c>
      <c r="D12" s="722">
        <v>9.3670172599605976</v>
      </c>
      <c r="E12" s="722">
        <v>7.2866806607736461</v>
      </c>
      <c r="F12" s="722">
        <v>14.937211267856723</v>
      </c>
      <c r="G12" s="722"/>
      <c r="H12" s="722">
        <v>6.4095385875001227</v>
      </c>
      <c r="I12" s="722">
        <v>13.290190594725312</v>
      </c>
      <c r="J12" s="722">
        <v>14.238302375709095</v>
      </c>
      <c r="K12" s="722">
        <v>15.368067246303157</v>
      </c>
      <c r="L12" s="722">
        <v>14.943992104613866</v>
      </c>
      <c r="M12" s="722">
        <v>13.652256605768429</v>
      </c>
      <c r="O12" s="2258" t="s">
        <v>4835</v>
      </c>
      <c r="P12" s="2258"/>
    </row>
    <row r="13" spans="1:22" s="26" customFormat="1" x14ac:dyDescent="0.25">
      <c r="A13"/>
      <c r="B13"/>
      <c r="C13" s="1865">
        <v>2011</v>
      </c>
      <c r="D13" s="722">
        <v>9.6654084862072676</v>
      </c>
      <c r="E13" s="722">
        <v>7.8874959956521229</v>
      </c>
      <c r="F13" s="722">
        <v>14.424007589434035</v>
      </c>
      <c r="G13" s="722"/>
      <c r="H13" s="722">
        <v>6.8564134340098946</v>
      </c>
      <c r="I13" s="722">
        <v>14.378084752197658</v>
      </c>
      <c r="J13" s="722">
        <v>15.623349282296651</v>
      </c>
      <c r="K13" s="722">
        <v>13.551156827153024</v>
      </c>
      <c r="L13" s="722">
        <v>15.197729275878899</v>
      </c>
      <c r="M13" s="722">
        <v>13.256516577678507</v>
      </c>
    </row>
    <row r="14" spans="1:22" s="26" customFormat="1" x14ac:dyDescent="0.25">
      <c r="A14"/>
      <c r="B14"/>
      <c r="C14" s="1865">
        <v>2012</v>
      </c>
      <c r="D14" s="722">
        <v>9.5165169336033149</v>
      </c>
      <c r="E14" s="722">
        <v>7.7317813540920408</v>
      </c>
      <c r="F14" s="722">
        <v>14.28748555764661</v>
      </c>
      <c r="G14" s="722"/>
      <c r="H14" s="722">
        <v>6.9296524133509703</v>
      </c>
      <c r="I14" s="722">
        <v>12.491005157520835</v>
      </c>
      <c r="J14" s="722">
        <v>14.463448472930851</v>
      </c>
      <c r="K14" s="722">
        <v>13.952186775405773</v>
      </c>
      <c r="L14" s="722">
        <v>14.641965229084622</v>
      </c>
      <c r="M14" s="722">
        <v>13.603410101099339</v>
      </c>
    </row>
    <row r="15" spans="1:22" s="26" customFormat="1" x14ac:dyDescent="0.25">
      <c r="A15"/>
      <c r="B15"/>
      <c r="C15" s="1865">
        <v>2013</v>
      </c>
      <c r="D15" s="722">
        <v>9.3712290316652034</v>
      </c>
      <c r="E15" s="722">
        <v>7.5430891120999615</v>
      </c>
      <c r="F15" s="722">
        <v>14.249656269901701</v>
      </c>
      <c r="G15" s="722"/>
      <c r="H15" s="722">
        <v>6.8957276695266714</v>
      </c>
      <c r="I15" s="722">
        <v>10.923321041961952</v>
      </c>
      <c r="J15" s="722">
        <v>13.296640056663076</v>
      </c>
      <c r="K15" s="722">
        <v>13.615107301975989</v>
      </c>
      <c r="L15" s="722">
        <v>14.550534286856568</v>
      </c>
      <c r="M15" s="722">
        <v>14.734899029131467</v>
      </c>
      <c r="P15" s="72"/>
      <c r="Q15" s="72"/>
      <c r="R15" s="72"/>
    </row>
    <row r="16" spans="1:22" s="26" customFormat="1" x14ac:dyDescent="0.25">
      <c r="A16"/>
      <c r="B16"/>
      <c r="C16" s="1865">
        <v>2014</v>
      </c>
      <c r="D16" s="722">
        <v>9.4592986145716207</v>
      </c>
      <c r="E16" s="722">
        <v>7.8986351382586095</v>
      </c>
      <c r="F16" s="722">
        <v>13.617487882939056</v>
      </c>
      <c r="G16" s="722"/>
      <c r="H16" s="722">
        <v>7.1681519727398699</v>
      </c>
      <c r="I16" s="722">
        <v>11.458910151347771</v>
      </c>
      <c r="J16" s="722">
        <v>14.417586566140198</v>
      </c>
      <c r="K16" s="722">
        <v>11.847895904566096</v>
      </c>
      <c r="L16" s="722">
        <v>16.105275697038071</v>
      </c>
      <c r="M16" s="722">
        <v>12.205955275767613</v>
      </c>
    </row>
    <row r="17" spans="1:13" s="26" customFormat="1" x14ac:dyDescent="0.25">
      <c r="A17"/>
      <c r="B17"/>
      <c r="C17" s="1865">
        <v>2015</v>
      </c>
      <c r="D17" s="722">
        <v>9.5016459263942377</v>
      </c>
      <c r="E17" s="722">
        <v>8.2433570009021597</v>
      </c>
      <c r="F17" s="722">
        <v>12.847398584025512</v>
      </c>
      <c r="G17" s="722"/>
      <c r="H17" s="722">
        <v>7.360309450301755</v>
      </c>
      <c r="I17" s="722">
        <v>9.849004523031935</v>
      </c>
      <c r="J17" s="722">
        <v>14.358641173194728</v>
      </c>
      <c r="K17" s="722">
        <v>10.258946658604479</v>
      </c>
      <c r="L17" s="722">
        <v>17.223537220863687</v>
      </c>
      <c r="M17" s="722">
        <v>12.9670152814227</v>
      </c>
    </row>
    <row r="18" spans="1:13" s="26" customFormat="1" x14ac:dyDescent="0.25">
      <c r="A18"/>
      <c r="B18"/>
      <c r="C18" s="1865">
        <v>2016</v>
      </c>
      <c r="D18" s="722">
        <v>8.7973197877524516</v>
      </c>
      <c r="E18" s="722">
        <v>7.8705351310685954</v>
      </c>
      <c r="F18" s="722">
        <v>11.257411994015101</v>
      </c>
      <c r="G18" s="722"/>
      <c r="H18" s="722">
        <v>6.932695457038716</v>
      </c>
      <c r="I18" s="722">
        <v>8.9778983225973104</v>
      </c>
      <c r="J18" s="722">
        <v>11.746435523199843</v>
      </c>
      <c r="K18" s="722">
        <v>12.390530773323874</v>
      </c>
      <c r="L18" s="722">
        <v>14.283762178707587</v>
      </c>
      <c r="M18" s="722">
        <v>11.492130596444762</v>
      </c>
    </row>
    <row r="19" spans="1:13" s="26" customFormat="1" x14ac:dyDescent="0.25">
      <c r="A19"/>
      <c r="B19"/>
      <c r="C19" s="1865">
        <v>2017</v>
      </c>
      <c r="D19" s="722">
        <v>9.4594173893706923</v>
      </c>
      <c r="E19" s="722">
        <v>8.502005807236495</v>
      </c>
      <c r="F19" s="722">
        <v>11.998184005964728</v>
      </c>
      <c r="G19" s="722"/>
      <c r="H19" s="722">
        <v>6.975295644870136</v>
      </c>
      <c r="I19" s="722">
        <v>9.5029437415339277</v>
      </c>
      <c r="J19" s="722">
        <v>14.357661708751296</v>
      </c>
      <c r="K19" s="722">
        <v>12.852611150511564</v>
      </c>
      <c r="L19" s="722">
        <v>16.280562078818022</v>
      </c>
      <c r="M19" s="722">
        <v>14.30687952509779</v>
      </c>
    </row>
    <row r="20" spans="1:13" s="903" customFormat="1" x14ac:dyDescent="0.25">
      <c r="A20" s="902"/>
      <c r="B20" s="902"/>
      <c r="C20" s="124">
        <v>2018</v>
      </c>
      <c r="D20" s="723">
        <v>8.7817089566004807</v>
      </c>
      <c r="E20" s="723">
        <v>7.6503371855977704</v>
      </c>
      <c r="F20" s="723">
        <v>11.774231734457125</v>
      </c>
      <c r="G20" s="723"/>
      <c r="H20" s="723">
        <v>6.0572962307757505</v>
      </c>
      <c r="I20" s="723">
        <v>8.5431938847727817</v>
      </c>
      <c r="J20" s="723">
        <v>13.350555464793334</v>
      </c>
      <c r="K20" s="723">
        <v>12.091786885872265</v>
      </c>
      <c r="L20" s="723">
        <v>17.60346290349089</v>
      </c>
      <c r="M20" s="723">
        <v>13.732260431467536</v>
      </c>
    </row>
    <row r="21" spans="1:13" s="903" customFormat="1" x14ac:dyDescent="0.25">
      <c r="A21" s="902"/>
      <c r="B21" s="902"/>
      <c r="C21" s="7" t="s">
        <v>6052</v>
      </c>
      <c r="D21" s="1880"/>
      <c r="E21" s="1880"/>
      <c r="F21" s="1880"/>
      <c r="G21" s="1880"/>
      <c r="H21" s="1880"/>
      <c r="I21" s="1880"/>
      <c r="J21" s="1880"/>
      <c r="K21" s="1880"/>
      <c r="L21" s="1880"/>
      <c r="M21" s="1880"/>
    </row>
    <row r="22" spans="1:13" x14ac:dyDescent="0.25">
      <c r="C22" s="7"/>
      <c r="D22" s="4"/>
      <c r="E22" s="4"/>
      <c r="F22" s="4"/>
      <c r="G22" s="4"/>
      <c r="H22" s="4"/>
      <c r="I22" s="4"/>
      <c r="J22" s="4"/>
      <c r="K22" s="4"/>
      <c r="L22" s="4"/>
      <c r="M22" s="4"/>
    </row>
    <row r="23" spans="1:13" x14ac:dyDescent="0.25">
      <c r="C23" s="724" t="s">
        <v>6053</v>
      </c>
    </row>
    <row r="30" spans="1:13" s="725" customFormat="1" ht="123.75" hidden="1" x14ac:dyDescent="0.2">
      <c r="B30" s="726"/>
      <c r="C30" s="726" t="s">
        <v>3014</v>
      </c>
      <c r="D30" s="726" t="s">
        <v>3015</v>
      </c>
      <c r="E30" s="726" t="s">
        <v>3016</v>
      </c>
      <c r="F30" s="726" t="s">
        <v>3017</v>
      </c>
      <c r="G30" s="726"/>
      <c r="H30" s="726" t="s">
        <v>3018</v>
      </c>
    </row>
    <row r="31" spans="1:13" s="725" customFormat="1" ht="11.25" hidden="1" x14ac:dyDescent="0.2">
      <c r="B31" s="727"/>
      <c r="C31" s="728" t="s">
        <v>3019</v>
      </c>
      <c r="D31" s="729" t="s">
        <v>3019</v>
      </c>
      <c r="E31" s="728" t="s">
        <v>3019</v>
      </c>
      <c r="F31" s="728" t="s">
        <v>3019</v>
      </c>
      <c r="G31" s="728"/>
      <c r="H31" s="728" t="s">
        <v>3019</v>
      </c>
    </row>
    <row r="32" spans="1:13" s="725" customFormat="1" ht="11.25" hidden="1" x14ac:dyDescent="0.2">
      <c r="B32" s="730"/>
      <c r="C32" s="728" t="s">
        <v>3019</v>
      </c>
      <c r="D32" s="729" t="s">
        <v>3019</v>
      </c>
      <c r="E32" s="728" t="s">
        <v>3019</v>
      </c>
      <c r="F32" s="728" t="s">
        <v>3019</v>
      </c>
      <c r="G32" s="728"/>
      <c r="H32" s="728" t="s">
        <v>3019</v>
      </c>
    </row>
    <row r="33" spans="2:8" s="725" customFormat="1" ht="11.25" hidden="1" x14ac:dyDescent="0.2">
      <c r="B33" s="727"/>
      <c r="C33" s="728" t="s">
        <v>3019</v>
      </c>
      <c r="D33" s="729" t="s">
        <v>3019</v>
      </c>
      <c r="E33" s="728" t="s">
        <v>3019</v>
      </c>
      <c r="F33" s="728" t="s">
        <v>3019</v>
      </c>
      <c r="G33" s="728"/>
      <c r="H33" s="728" t="s">
        <v>3019</v>
      </c>
    </row>
    <row r="34" spans="2:8" s="725" customFormat="1" ht="11.25" hidden="1" x14ac:dyDescent="0.2">
      <c r="B34" s="727"/>
      <c r="C34" s="728" t="s">
        <v>3019</v>
      </c>
      <c r="D34" s="729" t="s">
        <v>3019</v>
      </c>
      <c r="E34" s="728" t="s">
        <v>3019</v>
      </c>
      <c r="F34" s="728" t="s">
        <v>3019</v>
      </c>
      <c r="G34" s="728"/>
      <c r="H34" s="728" t="s">
        <v>3019</v>
      </c>
    </row>
    <row r="35" spans="2:8" s="725" customFormat="1" ht="11.25" hidden="1" x14ac:dyDescent="0.2">
      <c r="B35" s="727"/>
      <c r="C35" s="728" t="s">
        <v>3019</v>
      </c>
      <c r="D35" s="729" t="s">
        <v>3019</v>
      </c>
      <c r="E35" s="728" t="s">
        <v>3019</v>
      </c>
      <c r="F35" s="728" t="s">
        <v>3019</v>
      </c>
      <c r="G35" s="728"/>
      <c r="H35" s="728" t="s">
        <v>3019</v>
      </c>
    </row>
    <row r="36" spans="2:8" s="725" customFormat="1" ht="11.25" hidden="1" x14ac:dyDescent="0.2">
      <c r="B36" s="730"/>
      <c r="C36" s="728" t="s">
        <v>3019</v>
      </c>
      <c r="D36" s="729" t="s">
        <v>3019</v>
      </c>
      <c r="E36" s="728" t="s">
        <v>3019</v>
      </c>
      <c r="F36" s="728" t="s">
        <v>3019</v>
      </c>
      <c r="G36" s="728"/>
      <c r="H36" s="728" t="s">
        <v>3019</v>
      </c>
    </row>
    <row r="37" spans="2:8" s="725" customFormat="1" ht="11.25" hidden="1" x14ac:dyDescent="0.2">
      <c r="B37" s="727"/>
      <c r="C37" s="728" t="s">
        <v>3019</v>
      </c>
      <c r="D37" s="729" t="s">
        <v>3019</v>
      </c>
      <c r="E37" s="728" t="s">
        <v>3019</v>
      </c>
      <c r="F37" s="728" t="s">
        <v>3019</v>
      </c>
      <c r="G37" s="728"/>
      <c r="H37" s="728" t="s">
        <v>3019</v>
      </c>
    </row>
    <row r="38" spans="2:8" s="725" customFormat="1" ht="11.25" hidden="1" x14ac:dyDescent="0.2">
      <c r="B38" s="727"/>
      <c r="C38" s="728" t="s">
        <v>3019</v>
      </c>
      <c r="D38" s="729" t="s">
        <v>3019</v>
      </c>
      <c r="E38" s="728" t="s">
        <v>3019</v>
      </c>
      <c r="F38" s="728" t="s">
        <v>3019</v>
      </c>
      <c r="G38" s="728"/>
      <c r="H38" s="728" t="s">
        <v>3019</v>
      </c>
    </row>
    <row r="39" spans="2:8" s="725" customFormat="1" ht="11.25" hidden="1" x14ac:dyDescent="0.2">
      <c r="B39" s="727"/>
      <c r="C39" s="728" t="s">
        <v>3019</v>
      </c>
      <c r="D39" s="729" t="s">
        <v>3019</v>
      </c>
      <c r="E39" s="728" t="s">
        <v>3019</v>
      </c>
      <c r="F39" s="728" t="s">
        <v>3019</v>
      </c>
      <c r="G39" s="728"/>
      <c r="H39" s="728" t="s">
        <v>3019</v>
      </c>
    </row>
    <row r="40" spans="2:8" s="725" customFormat="1" ht="11.25" hidden="1" x14ac:dyDescent="0.2">
      <c r="B40" s="730"/>
      <c r="C40" s="728" t="s">
        <v>3019</v>
      </c>
      <c r="D40" s="729" t="s">
        <v>3019</v>
      </c>
      <c r="E40" s="728" t="s">
        <v>3019</v>
      </c>
      <c r="F40" s="728" t="s">
        <v>3019</v>
      </c>
      <c r="G40" s="728"/>
      <c r="H40" s="728" t="s">
        <v>3019</v>
      </c>
    </row>
    <row r="41" spans="2:8" s="725" customFormat="1" ht="11.25" hidden="1" x14ac:dyDescent="0.2">
      <c r="B41" s="727"/>
      <c r="C41" s="728" t="s">
        <v>3019</v>
      </c>
      <c r="D41" s="729" t="s">
        <v>3019</v>
      </c>
      <c r="E41" s="728">
        <v>10.6</v>
      </c>
      <c r="F41" s="728">
        <v>10.1</v>
      </c>
      <c r="G41" s="728"/>
      <c r="H41" s="728">
        <v>26.9</v>
      </c>
    </row>
    <row r="42" spans="2:8" s="725" customFormat="1" ht="11.25" hidden="1" x14ac:dyDescent="0.2">
      <c r="B42" s="727"/>
      <c r="C42" s="728">
        <v>0.6</v>
      </c>
      <c r="D42" s="729">
        <v>0.6</v>
      </c>
      <c r="E42" s="728">
        <v>10.4</v>
      </c>
      <c r="F42" s="728">
        <v>10</v>
      </c>
      <c r="G42" s="728"/>
      <c r="H42" s="728">
        <v>24.8</v>
      </c>
    </row>
    <row r="43" spans="2:8" s="725" customFormat="1" ht="11.25" hidden="1" x14ac:dyDescent="0.2">
      <c r="B43" s="727"/>
      <c r="C43" s="728">
        <v>0.6</v>
      </c>
      <c r="D43" s="729">
        <v>0.9</v>
      </c>
      <c r="E43" s="728">
        <v>10</v>
      </c>
      <c r="F43" s="728">
        <v>10.5</v>
      </c>
      <c r="G43" s="728"/>
      <c r="H43" s="728">
        <v>26</v>
      </c>
    </row>
    <row r="44" spans="2:8" s="725" customFormat="1" ht="11.25" hidden="1" x14ac:dyDescent="0.2">
      <c r="B44" s="730"/>
      <c r="C44" s="728">
        <v>0.6</v>
      </c>
      <c r="D44" s="729">
        <v>0.7</v>
      </c>
      <c r="E44" s="728">
        <v>9.9</v>
      </c>
      <c r="F44" s="728">
        <v>12</v>
      </c>
      <c r="G44" s="728"/>
      <c r="H44" s="728">
        <v>25.9</v>
      </c>
    </row>
    <row r="45" spans="2:8" s="725" customFormat="1" ht="11.25" hidden="1" x14ac:dyDescent="0.2">
      <c r="B45" s="727"/>
      <c r="C45" s="728">
        <v>1</v>
      </c>
      <c r="D45" s="729">
        <v>0.8</v>
      </c>
      <c r="E45" s="728">
        <v>10.4</v>
      </c>
      <c r="F45" s="728">
        <v>10.8</v>
      </c>
      <c r="G45" s="728"/>
      <c r="H45" s="728">
        <v>28.1</v>
      </c>
    </row>
    <row r="46" spans="2:8" s="725" customFormat="1" ht="11.25" hidden="1" x14ac:dyDescent="0.2">
      <c r="B46" s="727"/>
      <c r="C46" s="728">
        <v>1</v>
      </c>
      <c r="D46" s="729">
        <v>0.8</v>
      </c>
      <c r="E46" s="728">
        <v>9.5</v>
      </c>
      <c r="F46" s="728">
        <v>10.4</v>
      </c>
      <c r="G46" s="728"/>
      <c r="H46" s="728">
        <v>27.9</v>
      </c>
    </row>
    <row r="47" spans="2:8" s="725" customFormat="1" ht="11.25" hidden="1" x14ac:dyDescent="0.2">
      <c r="B47" s="727"/>
      <c r="C47" s="728">
        <v>1.4</v>
      </c>
      <c r="D47" s="729">
        <v>0.9</v>
      </c>
      <c r="E47" s="728">
        <v>9.4</v>
      </c>
      <c r="F47" s="728">
        <v>10.4</v>
      </c>
      <c r="G47" s="728"/>
      <c r="H47" s="728">
        <v>26.9</v>
      </c>
    </row>
    <row r="48" spans="2:8" s="725" customFormat="1" ht="11.25" hidden="1" x14ac:dyDescent="0.2">
      <c r="B48" s="730"/>
      <c r="C48" s="728">
        <v>0.8</v>
      </c>
      <c r="D48" s="729">
        <v>0.7</v>
      </c>
      <c r="E48" s="728">
        <v>9.4</v>
      </c>
      <c r="F48" s="728">
        <v>10.8</v>
      </c>
      <c r="G48" s="728"/>
      <c r="H48" s="728">
        <v>27.9</v>
      </c>
    </row>
    <row r="49" spans="1:13" s="725" customFormat="1" ht="11.25" hidden="1" x14ac:dyDescent="0.2">
      <c r="B49" s="727"/>
      <c r="C49" s="728">
        <v>1.1000000000000001</v>
      </c>
      <c r="D49" s="729">
        <v>0.9</v>
      </c>
      <c r="E49" s="728">
        <v>9</v>
      </c>
      <c r="F49" s="728">
        <v>10</v>
      </c>
      <c r="G49" s="728"/>
      <c r="H49" s="728">
        <v>26.7</v>
      </c>
    </row>
    <row r="50" spans="1:13" s="725" customFormat="1" ht="11.25" hidden="1" x14ac:dyDescent="0.2">
      <c r="B50" s="727"/>
      <c r="C50" s="728" t="s">
        <v>3019</v>
      </c>
      <c r="D50" s="729" t="s">
        <v>3019</v>
      </c>
      <c r="E50" s="728">
        <v>9.1</v>
      </c>
      <c r="F50" s="728">
        <v>10.7</v>
      </c>
      <c r="G50" s="728"/>
      <c r="H50" s="728">
        <v>27.9</v>
      </c>
    </row>
    <row r="51" spans="1:13" s="725" customFormat="1" ht="11.25" hidden="1" x14ac:dyDescent="0.2">
      <c r="B51" s="727"/>
      <c r="C51" s="728">
        <v>0.5</v>
      </c>
      <c r="D51" s="729">
        <v>0.5</v>
      </c>
      <c r="E51" s="728">
        <v>8.9</v>
      </c>
      <c r="F51" s="728">
        <v>9.1999999999999993</v>
      </c>
      <c r="G51" s="728"/>
      <c r="H51" s="728">
        <v>30.8</v>
      </c>
    </row>
    <row r="52" spans="1:13" s="725" customFormat="1" ht="11.25" hidden="1" x14ac:dyDescent="0.2">
      <c r="B52" s="730"/>
      <c r="C52" s="728">
        <v>0.4</v>
      </c>
      <c r="D52" s="729">
        <v>0.2</v>
      </c>
      <c r="E52" s="728">
        <v>9.1999999999999993</v>
      </c>
      <c r="F52" s="728">
        <v>9.4</v>
      </c>
      <c r="G52" s="728"/>
      <c r="H52" s="728">
        <v>32.200000000000003</v>
      </c>
    </row>
    <row r="53" spans="1:13" s="725" customFormat="1" ht="11.25" hidden="1" x14ac:dyDescent="0.2">
      <c r="B53" s="727"/>
      <c r="C53" s="728">
        <v>0.5</v>
      </c>
      <c r="D53" s="729">
        <v>0.5</v>
      </c>
      <c r="E53" s="728">
        <v>9.1999999999999993</v>
      </c>
      <c r="F53" s="728">
        <v>9.1999999999999993</v>
      </c>
      <c r="G53" s="728"/>
      <c r="H53" s="728">
        <v>30.9</v>
      </c>
    </row>
    <row r="54" spans="1:13" s="725" customFormat="1" ht="11.25" hidden="1" x14ac:dyDescent="0.2">
      <c r="B54" s="727"/>
      <c r="C54" s="728">
        <v>7.2681448086100914E-2</v>
      </c>
      <c r="D54" s="729">
        <v>0.19420846327546148</v>
      </c>
      <c r="E54" s="728">
        <v>8.8000000000000007</v>
      </c>
      <c r="F54" s="728">
        <v>9.1</v>
      </c>
      <c r="G54" s="728"/>
      <c r="H54" s="728">
        <v>32.4</v>
      </c>
    </row>
    <row r="55" spans="1:13" s="725" customFormat="1" ht="11.25" hidden="1" x14ac:dyDescent="0.2">
      <c r="B55" s="727"/>
      <c r="C55" s="728">
        <v>0.2</v>
      </c>
      <c r="D55" s="729">
        <v>0.2</v>
      </c>
      <c r="E55" s="728">
        <v>8.9</v>
      </c>
      <c r="F55" s="728">
        <v>9.1</v>
      </c>
      <c r="G55" s="728"/>
      <c r="H55" s="728">
        <v>31.1</v>
      </c>
    </row>
    <row r="56" spans="1:13" s="725" customFormat="1" ht="11.25" hidden="1" x14ac:dyDescent="0.2">
      <c r="B56" s="730"/>
      <c r="D56" s="731"/>
    </row>
    <row r="57" spans="1:13" s="725" customFormat="1" ht="11.25" hidden="1" x14ac:dyDescent="0.2">
      <c r="B57" s="727"/>
      <c r="D57" s="731"/>
    </row>
    <row r="58" spans="1:13" s="725" customFormat="1" ht="11.25" hidden="1" x14ac:dyDescent="0.2">
      <c r="B58" s="731"/>
    </row>
    <row r="59" spans="1:13" s="725" customFormat="1" ht="11.25" hidden="1" x14ac:dyDescent="0.2">
      <c r="B59" s="731"/>
    </row>
    <row r="60" spans="1:13" s="26" customFormat="1" x14ac:dyDescent="0.25">
      <c r="A60"/>
      <c r="B60" s="165"/>
      <c r="I60"/>
      <c r="J60"/>
      <c r="K60"/>
      <c r="L60"/>
      <c r="M60"/>
    </row>
    <row r="70" spans="3:3" x14ac:dyDescent="0.25">
      <c r="C70" s="7" t="s">
        <v>6052</v>
      </c>
    </row>
  </sheetData>
  <mergeCells count="16">
    <mergeCell ref="O12:P12"/>
    <mergeCell ref="A5:B5"/>
    <mergeCell ref="C5:V5"/>
    <mergeCell ref="C1:D1"/>
    <mergeCell ref="A3:B3"/>
    <mergeCell ref="C3:V3"/>
    <mergeCell ref="A4:B4"/>
    <mergeCell ref="C4:V4"/>
    <mergeCell ref="A6:B6"/>
    <mergeCell ref="C6:V6"/>
    <mergeCell ref="C9:M9"/>
    <mergeCell ref="C10:C11"/>
    <mergeCell ref="D10:D11"/>
    <mergeCell ref="E10:F10"/>
    <mergeCell ref="H10:M10"/>
    <mergeCell ref="O10:P10"/>
  </mergeCells>
  <hyperlinks>
    <hyperlink ref="A1" location="'ODS 11.'!A1" display="REGRESAR"/>
    <hyperlink ref="C1:D1" location="'Metadato 11.1.1.a'!A1" display="VER METADATO"/>
    <hyperlink ref="O10:P10" location="'11.1.1.b'!A1" display="Ver indicador 11.1.1.b"/>
    <hyperlink ref="O12:P12" location="'11.1.1.c'!A1" display="Ver indicador 11.1.1.c"/>
  </hyperlinks>
  <pageMargins left="0.7" right="0.7" top="0.75" bottom="0.75" header="0.3" footer="0.3"/>
  <pageSetup orientation="portrait" horizontalDpi="4294967294" verticalDpi="4294967294" r:id="rId1"/>
  <drawing r:id="rId2"/>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9">
    <tabColor theme="0" tint="-0.499984740745262"/>
  </sheetPr>
  <dimension ref="A1:M70"/>
  <sheetViews>
    <sheetView showGridLines="0" zoomScaleNormal="100" workbookViewId="0">
      <pane ySplit="1" topLeftCell="A2" activePane="bottomLeft" state="frozen"/>
      <selection activeCell="C22" sqref="C22"/>
      <selection pane="bottomLeft" activeCell="B10" sqref="B10:D36"/>
    </sheetView>
  </sheetViews>
  <sheetFormatPr baseColWidth="10" defaultColWidth="11.42578125" defaultRowHeight="15" x14ac:dyDescent="0.25"/>
  <cols>
    <col min="1" max="1" width="8.140625" customWidth="1"/>
    <col min="2" max="2" width="26.42578125" customWidth="1"/>
    <col min="3" max="3" width="24" customWidth="1"/>
    <col min="4" max="4" width="85.7109375" customWidth="1"/>
    <col min="5" max="5" width="3.42578125" customWidth="1"/>
    <col min="6" max="6" width="7.140625" customWidth="1"/>
    <col min="7" max="7" width="9.42578125" customWidth="1"/>
    <col min="8" max="8" width="9.28515625" customWidth="1"/>
    <col min="9" max="9" width="8.28515625" customWidth="1"/>
    <col min="10" max="10" width="8.140625" customWidth="1"/>
    <col min="11" max="11" width="7.42578125" customWidth="1"/>
  </cols>
  <sheetData>
    <row r="1" spans="1:8" ht="13.5" customHeight="1" x14ac:dyDescent="0.35">
      <c r="A1" s="721"/>
      <c r="B1" s="70" t="s">
        <v>730</v>
      </c>
      <c r="C1" s="721"/>
      <c r="D1" s="721"/>
      <c r="E1" s="721"/>
      <c r="F1" s="721"/>
      <c r="G1" s="721"/>
      <c r="H1" s="721"/>
    </row>
    <row r="2" spans="1:8" ht="16.5" customHeight="1" thickBot="1" x14ac:dyDescent="0.4">
      <c r="A2" s="721"/>
      <c r="B2" s="721"/>
      <c r="C2" s="721"/>
      <c r="D2" s="721"/>
      <c r="E2" s="721"/>
      <c r="F2" s="721"/>
      <c r="G2" s="721"/>
      <c r="H2" s="721"/>
    </row>
    <row r="3" spans="1:8" ht="23.25" customHeight="1" thickBot="1" x14ac:dyDescent="0.3">
      <c r="B3" s="2081" t="s">
        <v>766</v>
      </c>
      <c r="C3" s="2081"/>
      <c r="D3" s="2081"/>
      <c r="E3" s="26"/>
      <c r="F3" s="47" t="s">
        <v>767</v>
      </c>
      <c r="G3" s="26"/>
      <c r="H3" s="26"/>
    </row>
    <row r="4" spans="1:8" ht="30" x14ac:dyDescent="0.25">
      <c r="A4" s="26"/>
      <c r="B4" s="2082" t="s">
        <v>856</v>
      </c>
      <c r="C4" s="2082"/>
      <c r="D4" s="910" t="s">
        <v>53</v>
      </c>
      <c r="E4" s="26"/>
      <c r="F4" s="26"/>
      <c r="G4" s="26"/>
      <c r="H4" s="26"/>
    </row>
    <row r="5" spans="1:8" ht="30" customHeight="1" x14ac:dyDescent="0.25">
      <c r="A5" s="26"/>
      <c r="B5" s="2082" t="s">
        <v>769</v>
      </c>
      <c r="C5" s="2082"/>
      <c r="D5" s="910" t="s">
        <v>300</v>
      </c>
      <c r="E5" s="26"/>
      <c r="F5" s="26"/>
      <c r="G5" s="26"/>
      <c r="H5" s="26"/>
    </row>
    <row r="6" spans="1:8" x14ac:dyDescent="0.25">
      <c r="A6" s="26"/>
      <c r="B6" s="2082" t="s">
        <v>770</v>
      </c>
      <c r="C6" s="2082"/>
      <c r="D6" s="911" t="s">
        <v>442</v>
      </c>
      <c r="E6" s="26"/>
      <c r="F6" s="26"/>
      <c r="G6" s="26"/>
      <c r="H6" s="26"/>
    </row>
    <row r="7" spans="1:8" ht="30" x14ac:dyDescent="0.25">
      <c r="A7" s="26"/>
      <c r="B7" s="2083" t="s">
        <v>771</v>
      </c>
      <c r="C7" s="2083"/>
      <c r="D7" s="912" t="s">
        <v>443</v>
      </c>
      <c r="E7" s="26"/>
      <c r="F7" s="26"/>
      <c r="G7" s="26"/>
      <c r="H7" s="26"/>
    </row>
    <row r="8" spans="1:8" s="902" customFormat="1" x14ac:dyDescent="0.25">
      <c r="A8" s="903"/>
      <c r="B8" s="2083" t="s">
        <v>4617</v>
      </c>
      <c r="C8" s="2083"/>
      <c r="D8" s="1285" t="s">
        <v>4750</v>
      </c>
      <c r="E8" s="903"/>
      <c r="F8" s="903"/>
      <c r="G8" s="903"/>
      <c r="H8" s="903"/>
    </row>
    <row r="9" spans="1:8" x14ac:dyDescent="0.25">
      <c r="A9" s="26"/>
      <c r="B9" s="913"/>
      <c r="C9" s="913"/>
      <c r="D9" s="913"/>
      <c r="E9" s="26"/>
      <c r="F9" s="26"/>
      <c r="G9" s="26"/>
      <c r="H9" s="26"/>
    </row>
    <row r="10" spans="1:8" ht="23.25" customHeight="1" x14ac:dyDescent="0.25">
      <c r="A10" s="26"/>
      <c r="B10" s="2081" t="s">
        <v>772</v>
      </c>
      <c r="C10" s="2081"/>
      <c r="D10" s="2081"/>
      <c r="E10" s="26"/>
      <c r="F10" s="26"/>
      <c r="G10" s="26"/>
      <c r="H10" s="26"/>
    </row>
    <row r="11" spans="1:8" ht="16.5" customHeight="1" x14ac:dyDescent="0.25">
      <c r="A11" s="26"/>
      <c r="B11" s="2093" t="s">
        <v>773</v>
      </c>
      <c r="C11" s="2094"/>
      <c r="D11" s="1895" t="s">
        <v>841</v>
      </c>
      <c r="E11" s="26"/>
      <c r="F11" s="26"/>
      <c r="G11" s="26"/>
      <c r="H11" s="26"/>
    </row>
    <row r="12" spans="1:8" ht="37.5" customHeight="1" x14ac:dyDescent="0.25">
      <c r="A12" s="26"/>
      <c r="B12" s="2095" t="s">
        <v>775</v>
      </c>
      <c r="C12" s="2095"/>
      <c r="D12" s="161" t="s">
        <v>3013</v>
      </c>
      <c r="E12" s="26"/>
      <c r="F12" s="26"/>
      <c r="G12" s="26"/>
      <c r="H12" s="26"/>
    </row>
    <row r="13" spans="1:8" x14ac:dyDescent="0.25">
      <c r="A13" s="26"/>
      <c r="B13" s="2082" t="s">
        <v>776</v>
      </c>
      <c r="C13" s="2082"/>
      <c r="D13" s="716" t="s">
        <v>2984</v>
      </c>
      <c r="E13" s="26"/>
      <c r="F13" s="26"/>
      <c r="G13" s="26"/>
      <c r="H13" s="26"/>
    </row>
    <row r="14" spans="1:8" x14ac:dyDescent="0.25">
      <c r="A14" s="26"/>
      <c r="B14" s="2082" t="s">
        <v>777</v>
      </c>
      <c r="C14" s="2096"/>
      <c r="D14" s="1902" t="s">
        <v>22</v>
      </c>
      <c r="E14" s="26"/>
      <c r="F14" s="26"/>
      <c r="G14" s="26"/>
      <c r="H14" s="26"/>
    </row>
    <row r="15" spans="1:8" ht="75" x14ac:dyDescent="0.25">
      <c r="A15" s="26"/>
      <c r="B15" s="2082" t="s">
        <v>778</v>
      </c>
      <c r="C15" s="2082"/>
      <c r="D15" s="162" t="s">
        <v>3020</v>
      </c>
      <c r="E15" s="26"/>
      <c r="F15" s="26"/>
      <c r="G15" s="26"/>
      <c r="H15" s="26"/>
    </row>
    <row r="16" spans="1:8" ht="51.75" customHeight="1" x14ac:dyDescent="0.25">
      <c r="A16" s="26"/>
      <c r="B16" s="2082" t="s">
        <v>779</v>
      </c>
      <c r="C16" s="2082"/>
      <c r="D16" s="145"/>
      <c r="E16" s="26"/>
      <c r="F16" s="26"/>
      <c r="G16" s="26"/>
      <c r="H16" s="26"/>
    </row>
    <row r="17" spans="1:13" ht="19.5" customHeight="1" x14ac:dyDescent="0.25">
      <c r="A17" s="26"/>
      <c r="B17" s="2082" t="s">
        <v>780</v>
      </c>
      <c r="C17" s="2082"/>
      <c r="D17" s="1904" t="s">
        <v>781</v>
      </c>
      <c r="E17" s="26"/>
      <c r="F17" s="26"/>
      <c r="G17" s="26"/>
      <c r="H17" s="26"/>
    </row>
    <row r="18" spans="1:13" x14ac:dyDescent="0.25">
      <c r="A18" s="26"/>
      <c r="B18" s="2083" t="s">
        <v>782</v>
      </c>
      <c r="C18" s="2083"/>
      <c r="D18" s="1895"/>
      <c r="E18" s="26"/>
      <c r="F18" s="26"/>
      <c r="G18" s="26"/>
      <c r="H18" s="26"/>
      <c r="I18" s="26"/>
      <c r="J18" s="26"/>
      <c r="K18" s="26"/>
    </row>
    <row r="19" spans="1:13" ht="45" x14ac:dyDescent="0.25">
      <c r="A19" s="26"/>
      <c r="B19" s="2084" t="s">
        <v>783</v>
      </c>
      <c r="C19" s="2085"/>
      <c r="D19" s="1904" t="s">
        <v>3021</v>
      </c>
      <c r="E19" s="26"/>
      <c r="F19" s="26"/>
      <c r="G19" s="26"/>
      <c r="H19" s="26"/>
      <c r="I19" s="26"/>
      <c r="J19" s="26"/>
      <c r="K19" s="26"/>
    </row>
    <row r="20" spans="1:13" s="902" customFormat="1" x14ac:dyDescent="0.25">
      <c r="A20" s="903"/>
      <c r="B20" s="2082" t="s">
        <v>784</v>
      </c>
      <c r="C20" s="2082"/>
      <c r="D20" s="1903" t="s">
        <v>824</v>
      </c>
      <c r="E20" s="84"/>
      <c r="F20" s="84"/>
      <c r="G20" s="84"/>
      <c r="H20" s="84"/>
      <c r="I20" s="84"/>
      <c r="J20" s="84"/>
      <c r="K20" s="84"/>
      <c r="L20" s="630"/>
      <c r="M20" s="630"/>
    </row>
    <row r="21" spans="1:13" s="902" customFormat="1" x14ac:dyDescent="0.25">
      <c r="A21" s="903"/>
      <c r="B21" s="2086" t="s">
        <v>786</v>
      </c>
      <c r="C21" s="1906" t="s">
        <v>787</v>
      </c>
      <c r="D21" s="1904" t="s">
        <v>3022</v>
      </c>
      <c r="E21" s="1058"/>
      <c r="F21" s="1058"/>
      <c r="G21" s="1058"/>
      <c r="H21" s="1058"/>
      <c r="I21" s="1058"/>
      <c r="J21" s="1058"/>
      <c r="K21" s="1058"/>
      <c r="L21" s="1102"/>
      <c r="M21" s="1102"/>
    </row>
    <row r="22" spans="1:13" x14ac:dyDescent="0.25">
      <c r="A22" s="26"/>
      <c r="B22" s="2087"/>
      <c r="C22" s="1907" t="s">
        <v>789</v>
      </c>
      <c r="D22" s="1905"/>
      <c r="E22" s="26"/>
      <c r="F22" s="26"/>
      <c r="G22" s="26"/>
      <c r="H22" s="26"/>
      <c r="I22" s="26"/>
      <c r="J22" s="26"/>
      <c r="K22" s="26"/>
    </row>
    <row r="23" spans="1:13" x14ac:dyDescent="0.25">
      <c r="A23" s="26"/>
      <c r="B23" s="2088" t="s">
        <v>791</v>
      </c>
      <c r="C23" s="2088"/>
      <c r="D23" s="1904" t="s">
        <v>827</v>
      </c>
      <c r="E23" s="26"/>
      <c r="F23" s="26"/>
      <c r="G23" s="26"/>
      <c r="H23" s="26"/>
      <c r="I23" s="26"/>
      <c r="J23" s="26"/>
      <c r="K23" s="26"/>
    </row>
    <row r="24" spans="1:13" x14ac:dyDescent="0.25">
      <c r="A24" s="26"/>
      <c r="B24" s="2088" t="s">
        <v>793</v>
      </c>
      <c r="C24" s="2088"/>
      <c r="D24" s="1908" t="s">
        <v>808</v>
      </c>
      <c r="E24" s="26"/>
      <c r="F24" s="26"/>
      <c r="G24" s="26"/>
      <c r="H24" s="26"/>
      <c r="I24" s="26"/>
      <c r="J24" s="26"/>
      <c r="K24" s="26"/>
    </row>
    <row r="25" spans="1:13" x14ac:dyDescent="0.25">
      <c r="A25" s="26"/>
      <c r="B25" s="2082" t="s">
        <v>795</v>
      </c>
      <c r="C25" s="2082"/>
      <c r="D25" s="1904" t="s">
        <v>17</v>
      </c>
      <c r="E25" s="26"/>
      <c r="F25" s="26"/>
      <c r="G25" s="26"/>
      <c r="H25" s="26"/>
      <c r="I25" s="26"/>
      <c r="J25" s="26"/>
      <c r="K25" s="26"/>
    </row>
    <row r="26" spans="1:13" x14ac:dyDescent="0.25">
      <c r="A26" s="26"/>
      <c r="B26" s="2083" t="s">
        <v>797</v>
      </c>
      <c r="C26" s="2083"/>
      <c r="D26" s="1908" t="s">
        <v>3023</v>
      </c>
      <c r="E26" s="26"/>
      <c r="F26" s="26"/>
      <c r="G26" s="26"/>
      <c r="H26" s="26"/>
      <c r="I26" s="26"/>
      <c r="J26" s="26"/>
      <c r="K26" s="26"/>
    </row>
    <row r="27" spans="1:13" x14ac:dyDescent="0.25">
      <c r="A27" s="26"/>
      <c r="B27" s="2089" t="s">
        <v>799</v>
      </c>
      <c r="C27" s="2090"/>
      <c r="D27" s="1895"/>
      <c r="E27" s="26"/>
      <c r="F27" s="26"/>
      <c r="G27" s="26"/>
      <c r="H27" s="26"/>
      <c r="I27" s="26"/>
      <c r="J27" s="26"/>
      <c r="K27" s="26"/>
    </row>
    <row r="28" spans="1:13" ht="15" customHeight="1" x14ac:dyDescent="0.25">
      <c r="A28" s="26"/>
      <c r="B28" s="1909" t="s">
        <v>800</v>
      </c>
      <c r="C28" s="1910"/>
      <c r="D28" s="1904" t="s">
        <v>3024</v>
      </c>
      <c r="E28" s="26"/>
      <c r="F28" s="26"/>
      <c r="G28" s="26"/>
      <c r="H28" s="26"/>
      <c r="I28" s="26"/>
      <c r="J28" s="26"/>
      <c r="K28" s="26"/>
    </row>
    <row r="29" spans="1:13" x14ac:dyDescent="0.25">
      <c r="A29" s="26"/>
      <c r="B29" s="2091" t="s">
        <v>801</v>
      </c>
      <c r="C29" s="2092"/>
      <c r="D29" s="921"/>
      <c r="E29" s="26"/>
      <c r="F29" s="26"/>
      <c r="G29" s="26"/>
      <c r="H29" s="26"/>
      <c r="I29" s="26"/>
      <c r="J29" s="26"/>
      <c r="K29" s="26"/>
    </row>
    <row r="30" spans="1:13" ht="80.25" customHeight="1" x14ac:dyDescent="0.25">
      <c r="A30" s="26"/>
      <c r="B30" s="1911"/>
      <c r="C30" s="1911"/>
      <c r="D30" s="1912"/>
      <c r="E30" s="26"/>
      <c r="F30" s="26"/>
      <c r="G30" s="26"/>
      <c r="H30" s="26"/>
      <c r="I30" s="26"/>
      <c r="J30" s="26"/>
      <c r="K30" s="26"/>
    </row>
    <row r="31" spans="1:13" x14ac:dyDescent="0.25">
      <c r="A31" s="26"/>
      <c r="B31" s="2081" t="s">
        <v>802</v>
      </c>
      <c r="C31" s="2081"/>
      <c r="D31" s="2081"/>
      <c r="E31" s="26"/>
      <c r="F31" s="26"/>
      <c r="G31" s="26"/>
      <c r="H31" s="26"/>
      <c r="I31" s="26"/>
      <c r="J31" s="26"/>
      <c r="K31" s="26"/>
    </row>
    <row r="32" spans="1:13" x14ac:dyDescent="0.25">
      <c r="A32" s="26"/>
      <c r="B32" s="2079" t="s">
        <v>803</v>
      </c>
      <c r="C32" s="2080"/>
      <c r="D32" s="146" t="s">
        <v>804</v>
      </c>
      <c r="E32" s="26"/>
      <c r="F32" s="26"/>
      <c r="G32" s="26"/>
      <c r="H32" s="26"/>
      <c r="I32" s="26"/>
      <c r="J32" s="26"/>
      <c r="K32" s="26"/>
    </row>
    <row r="33" spans="1:6" ht="23.25" customHeight="1" x14ac:dyDescent="0.25">
      <c r="B33" s="2079" t="s">
        <v>805</v>
      </c>
      <c r="C33" s="2080"/>
      <c r="D33" s="146" t="s">
        <v>2390</v>
      </c>
    </row>
    <row r="34" spans="1:6" x14ac:dyDescent="0.25">
      <c r="B34" s="2079" t="s">
        <v>807</v>
      </c>
      <c r="C34" s="2080"/>
      <c r="D34" s="1908" t="s">
        <v>808</v>
      </c>
    </row>
    <row r="35" spans="1:6" x14ac:dyDescent="0.25">
      <c r="B35" s="2079" t="s">
        <v>809</v>
      </c>
      <c r="C35" s="2080"/>
      <c r="D35" s="146" t="s">
        <v>1709</v>
      </c>
    </row>
    <row r="36" spans="1:6" x14ac:dyDescent="0.25">
      <c r="B36" s="2079" t="s">
        <v>811</v>
      </c>
      <c r="C36" s="2080"/>
      <c r="D36" s="146" t="s">
        <v>1710</v>
      </c>
    </row>
    <row r="37" spans="1:6" x14ac:dyDescent="0.25">
      <c r="B37" s="2079" t="s">
        <v>809</v>
      </c>
      <c r="C37" s="2080"/>
      <c r="D37" s="146" t="s">
        <v>1709</v>
      </c>
    </row>
    <row r="38" spans="1:6" x14ac:dyDescent="0.25">
      <c r="B38" s="2079" t="s">
        <v>811</v>
      </c>
      <c r="C38" s="2080"/>
      <c r="D38" s="146" t="s">
        <v>1710</v>
      </c>
    </row>
    <row r="40" spans="1:6" s="725" customFormat="1" ht="90" hidden="1" x14ac:dyDescent="0.2">
      <c r="A40" s="726" t="s">
        <v>3014</v>
      </c>
      <c r="B40" s="726" t="s">
        <v>3015</v>
      </c>
      <c r="C40" s="726" t="s">
        <v>3016</v>
      </c>
      <c r="D40" s="726" t="s">
        <v>3017</v>
      </c>
      <c r="E40" s="726"/>
      <c r="F40" s="726" t="s">
        <v>3018</v>
      </c>
    </row>
    <row r="41" spans="1:6" s="725" customFormat="1" ht="11.25" hidden="1" x14ac:dyDescent="0.2">
      <c r="A41" s="728" t="s">
        <v>3019</v>
      </c>
      <c r="B41" s="729" t="s">
        <v>3019</v>
      </c>
      <c r="C41" s="728" t="s">
        <v>3019</v>
      </c>
      <c r="D41" s="728" t="s">
        <v>3019</v>
      </c>
      <c r="E41" s="728"/>
      <c r="F41" s="728" t="s">
        <v>3019</v>
      </c>
    </row>
    <row r="42" spans="1:6" s="725" customFormat="1" ht="11.25" hidden="1" x14ac:dyDescent="0.2">
      <c r="A42" s="728" t="s">
        <v>3019</v>
      </c>
      <c r="B42" s="729" t="s">
        <v>3019</v>
      </c>
      <c r="C42" s="728" t="s">
        <v>3019</v>
      </c>
      <c r="D42" s="728" t="s">
        <v>3019</v>
      </c>
      <c r="E42" s="728"/>
      <c r="F42" s="728" t="s">
        <v>3019</v>
      </c>
    </row>
    <row r="43" spans="1:6" s="725" customFormat="1" ht="11.25" hidden="1" x14ac:dyDescent="0.2">
      <c r="A43" s="728" t="s">
        <v>3019</v>
      </c>
      <c r="B43" s="729" t="s">
        <v>3019</v>
      </c>
      <c r="C43" s="728" t="s">
        <v>3019</v>
      </c>
      <c r="D43" s="728" t="s">
        <v>3019</v>
      </c>
      <c r="E43" s="728"/>
      <c r="F43" s="728" t="s">
        <v>3019</v>
      </c>
    </row>
    <row r="44" spans="1:6" s="725" customFormat="1" ht="11.25" hidden="1" x14ac:dyDescent="0.2">
      <c r="A44" s="728" t="s">
        <v>3019</v>
      </c>
      <c r="B44" s="729" t="s">
        <v>3019</v>
      </c>
      <c r="C44" s="728" t="s">
        <v>3019</v>
      </c>
      <c r="D44" s="728" t="s">
        <v>3019</v>
      </c>
      <c r="E44" s="728"/>
      <c r="F44" s="728" t="s">
        <v>3019</v>
      </c>
    </row>
    <row r="45" spans="1:6" s="725" customFormat="1" ht="11.25" hidden="1" x14ac:dyDescent="0.2">
      <c r="A45" s="728" t="s">
        <v>3019</v>
      </c>
      <c r="B45" s="729" t="s">
        <v>3019</v>
      </c>
      <c r="C45" s="728" t="s">
        <v>3019</v>
      </c>
      <c r="D45" s="728" t="s">
        <v>3019</v>
      </c>
      <c r="E45" s="728"/>
      <c r="F45" s="728" t="s">
        <v>3019</v>
      </c>
    </row>
    <row r="46" spans="1:6" s="725" customFormat="1" ht="11.25" hidden="1" x14ac:dyDescent="0.2">
      <c r="A46" s="728" t="s">
        <v>3019</v>
      </c>
      <c r="B46" s="729" t="s">
        <v>3019</v>
      </c>
      <c r="C46" s="728" t="s">
        <v>3019</v>
      </c>
      <c r="D46" s="728" t="s">
        <v>3019</v>
      </c>
      <c r="E46" s="728"/>
      <c r="F46" s="728" t="s">
        <v>3019</v>
      </c>
    </row>
    <row r="47" spans="1:6" s="725" customFormat="1" ht="11.25" hidden="1" x14ac:dyDescent="0.2">
      <c r="A47" s="728" t="s">
        <v>3019</v>
      </c>
      <c r="B47" s="729" t="s">
        <v>3019</v>
      </c>
      <c r="C47" s="728" t="s">
        <v>3019</v>
      </c>
      <c r="D47" s="728" t="s">
        <v>3019</v>
      </c>
      <c r="E47" s="728"/>
      <c r="F47" s="728" t="s">
        <v>3019</v>
      </c>
    </row>
    <row r="48" spans="1:6" s="725" customFormat="1" ht="11.25" hidden="1" x14ac:dyDescent="0.2">
      <c r="A48" s="728" t="s">
        <v>3019</v>
      </c>
      <c r="B48" s="729" t="s">
        <v>3019</v>
      </c>
      <c r="C48" s="728" t="s">
        <v>3019</v>
      </c>
      <c r="D48" s="728" t="s">
        <v>3019</v>
      </c>
      <c r="E48" s="728"/>
      <c r="F48" s="728" t="s">
        <v>3019</v>
      </c>
    </row>
    <row r="49" spans="1:6" s="725" customFormat="1" ht="11.25" hidden="1" x14ac:dyDescent="0.2">
      <c r="A49" s="728" t="s">
        <v>3019</v>
      </c>
      <c r="B49" s="729" t="s">
        <v>3019</v>
      </c>
      <c r="C49" s="728" t="s">
        <v>3019</v>
      </c>
      <c r="D49" s="728" t="s">
        <v>3019</v>
      </c>
      <c r="E49" s="728"/>
      <c r="F49" s="728" t="s">
        <v>3019</v>
      </c>
    </row>
    <row r="50" spans="1:6" s="725" customFormat="1" ht="11.25" hidden="1" x14ac:dyDescent="0.2">
      <c r="A50" s="728" t="s">
        <v>3019</v>
      </c>
      <c r="B50" s="729" t="s">
        <v>3019</v>
      </c>
      <c r="C50" s="728" t="s">
        <v>3019</v>
      </c>
      <c r="D50" s="728" t="s">
        <v>3019</v>
      </c>
      <c r="E50" s="728"/>
      <c r="F50" s="728" t="s">
        <v>3019</v>
      </c>
    </row>
    <row r="51" spans="1:6" s="725" customFormat="1" ht="11.25" hidden="1" x14ac:dyDescent="0.2">
      <c r="A51" s="728" t="s">
        <v>3019</v>
      </c>
      <c r="B51" s="729" t="s">
        <v>3019</v>
      </c>
      <c r="C51" s="728">
        <v>10.6</v>
      </c>
      <c r="D51" s="728">
        <v>10.1</v>
      </c>
      <c r="E51" s="728"/>
      <c r="F51" s="728">
        <v>26.9</v>
      </c>
    </row>
    <row r="52" spans="1:6" s="725" customFormat="1" ht="11.25" hidden="1" x14ac:dyDescent="0.2">
      <c r="A52" s="728">
        <v>0.6</v>
      </c>
      <c r="B52" s="729">
        <v>0.6</v>
      </c>
      <c r="C52" s="728">
        <v>10.4</v>
      </c>
      <c r="D52" s="728">
        <v>10</v>
      </c>
      <c r="E52" s="728"/>
      <c r="F52" s="728">
        <v>24.8</v>
      </c>
    </row>
    <row r="53" spans="1:6" s="725" customFormat="1" ht="11.25" hidden="1" x14ac:dyDescent="0.2">
      <c r="A53" s="728">
        <v>0.6</v>
      </c>
      <c r="B53" s="729">
        <v>0.9</v>
      </c>
      <c r="C53" s="728">
        <v>10</v>
      </c>
      <c r="D53" s="728">
        <v>10.5</v>
      </c>
      <c r="E53" s="728"/>
      <c r="F53" s="728">
        <v>26</v>
      </c>
    </row>
    <row r="54" spans="1:6" s="725" customFormat="1" ht="11.25" hidden="1" x14ac:dyDescent="0.2">
      <c r="A54" s="728">
        <v>0.6</v>
      </c>
      <c r="B54" s="729">
        <v>0.7</v>
      </c>
      <c r="C54" s="728">
        <v>9.9</v>
      </c>
      <c r="D54" s="728">
        <v>12</v>
      </c>
      <c r="E54" s="728"/>
      <c r="F54" s="728">
        <v>25.9</v>
      </c>
    </row>
    <row r="55" spans="1:6" s="725" customFormat="1" ht="11.25" hidden="1" x14ac:dyDescent="0.2">
      <c r="A55" s="728">
        <v>1</v>
      </c>
      <c r="B55" s="729">
        <v>0.8</v>
      </c>
      <c r="C55" s="728">
        <v>10.4</v>
      </c>
      <c r="D55" s="728">
        <v>10.8</v>
      </c>
      <c r="E55" s="728"/>
      <c r="F55" s="728">
        <v>28.1</v>
      </c>
    </row>
    <row r="56" spans="1:6" s="725" customFormat="1" ht="11.25" hidden="1" x14ac:dyDescent="0.2">
      <c r="A56" s="728">
        <v>1</v>
      </c>
      <c r="B56" s="729">
        <v>0.8</v>
      </c>
      <c r="C56" s="728">
        <v>9.5</v>
      </c>
      <c r="D56" s="728">
        <v>10.4</v>
      </c>
      <c r="E56" s="728"/>
      <c r="F56" s="728">
        <v>27.9</v>
      </c>
    </row>
    <row r="57" spans="1:6" s="725" customFormat="1" ht="11.25" hidden="1" x14ac:dyDescent="0.2">
      <c r="A57" s="728">
        <v>1.4</v>
      </c>
      <c r="B57" s="729">
        <v>0.9</v>
      </c>
      <c r="C57" s="728">
        <v>9.4</v>
      </c>
      <c r="D57" s="728">
        <v>10.4</v>
      </c>
      <c r="E57" s="728"/>
      <c r="F57" s="728">
        <v>26.9</v>
      </c>
    </row>
    <row r="58" spans="1:6" s="725" customFormat="1" ht="11.25" hidden="1" x14ac:dyDescent="0.2">
      <c r="A58" s="728">
        <v>0.8</v>
      </c>
      <c r="B58" s="729">
        <v>0.7</v>
      </c>
      <c r="C58" s="728">
        <v>9.4</v>
      </c>
      <c r="D58" s="728">
        <v>10.8</v>
      </c>
      <c r="E58" s="728"/>
      <c r="F58" s="728">
        <v>27.9</v>
      </c>
    </row>
    <row r="59" spans="1:6" s="725" customFormat="1" ht="11.25" hidden="1" x14ac:dyDescent="0.2">
      <c r="A59" s="728">
        <v>1.1000000000000001</v>
      </c>
      <c r="B59" s="729">
        <v>0.9</v>
      </c>
      <c r="C59" s="728">
        <v>9</v>
      </c>
      <c r="D59" s="728">
        <v>10</v>
      </c>
      <c r="E59" s="728"/>
      <c r="F59" s="728">
        <v>26.7</v>
      </c>
    </row>
    <row r="60" spans="1:6" s="725" customFormat="1" ht="11.25" hidden="1" x14ac:dyDescent="0.2">
      <c r="A60" s="728" t="s">
        <v>3019</v>
      </c>
      <c r="B60" s="729" t="s">
        <v>3019</v>
      </c>
      <c r="C60" s="728">
        <v>9.1</v>
      </c>
      <c r="D60" s="728">
        <v>10.7</v>
      </c>
      <c r="E60" s="728"/>
      <c r="F60" s="728">
        <v>27.9</v>
      </c>
    </row>
    <row r="61" spans="1:6" s="725" customFormat="1" ht="11.25" hidden="1" x14ac:dyDescent="0.2">
      <c r="A61" s="728">
        <v>0.5</v>
      </c>
      <c r="B61" s="729">
        <v>0.5</v>
      </c>
      <c r="C61" s="728">
        <v>8.9</v>
      </c>
      <c r="D61" s="728">
        <v>9.1999999999999993</v>
      </c>
      <c r="E61" s="728"/>
      <c r="F61" s="728">
        <v>30.8</v>
      </c>
    </row>
    <row r="62" spans="1:6" s="725" customFormat="1" ht="11.25" hidden="1" x14ac:dyDescent="0.2">
      <c r="A62" s="728">
        <v>0.4</v>
      </c>
      <c r="B62" s="729">
        <v>0.2</v>
      </c>
      <c r="C62" s="728">
        <v>9.1999999999999993</v>
      </c>
      <c r="D62" s="728">
        <v>9.4</v>
      </c>
      <c r="E62" s="728"/>
      <c r="F62" s="728">
        <v>32.200000000000003</v>
      </c>
    </row>
    <row r="63" spans="1:6" s="725" customFormat="1" ht="11.25" hidden="1" x14ac:dyDescent="0.2">
      <c r="A63" s="728">
        <v>0.5</v>
      </c>
      <c r="B63" s="729">
        <v>0.5</v>
      </c>
      <c r="C63" s="728">
        <v>9.1999999999999993</v>
      </c>
      <c r="D63" s="728">
        <v>9.1999999999999993</v>
      </c>
      <c r="E63" s="728"/>
      <c r="F63" s="728">
        <v>30.9</v>
      </c>
    </row>
    <row r="64" spans="1:6" s="725" customFormat="1" ht="11.25" hidden="1" x14ac:dyDescent="0.2">
      <c r="A64" s="728">
        <v>7.2681448086100914E-2</v>
      </c>
      <c r="B64" s="729">
        <v>0.19420846327546148</v>
      </c>
      <c r="C64" s="728">
        <v>8.8000000000000007</v>
      </c>
      <c r="D64" s="728">
        <v>9.1</v>
      </c>
      <c r="E64" s="728"/>
      <c r="F64" s="728">
        <v>32.4</v>
      </c>
    </row>
    <row r="65" spans="1:6" s="725" customFormat="1" ht="11.25" hidden="1" x14ac:dyDescent="0.2">
      <c r="A65" s="728">
        <v>0.2</v>
      </c>
      <c r="B65" s="729">
        <v>0.2</v>
      </c>
      <c r="C65" s="728">
        <v>8.9</v>
      </c>
      <c r="D65" s="728">
        <v>9.1</v>
      </c>
      <c r="E65" s="728"/>
      <c r="F65" s="728">
        <v>31.1</v>
      </c>
    </row>
    <row r="66" spans="1:6" s="725" customFormat="1" ht="11.25" hidden="1" x14ac:dyDescent="0.2">
      <c r="B66" s="731"/>
    </row>
    <row r="67" spans="1:6" s="725" customFormat="1" ht="11.25" hidden="1" x14ac:dyDescent="0.2">
      <c r="B67" s="731"/>
    </row>
    <row r="68" spans="1:6" s="725" customFormat="1" ht="11.25" hidden="1" x14ac:dyDescent="0.2"/>
    <row r="69" spans="1:6" s="725" customFormat="1" ht="11.25" hidden="1" x14ac:dyDescent="0.2"/>
    <row r="70" spans="1:6" x14ac:dyDescent="0.25">
      <c r="A70" s="26"/>
      <c r="B70" s="26"/>
      <c r="C70" s="26"/>
      <c r="D70" s="26"/>
      <c r="E70" s="26"/>
      <c r="F70" s="26"/>
    </row>
  </sheetData>
  <mergeCells count="32">
    <mergeCell ref="B32:C32"/>
    <mergeCell ref="B33:C33"/>
    <mergeCell ref="B34:C34"/>
    <mergeCell ref="B16:C16"/>
    <mergeCell ref="B3:D3"/>
    <mergeCell ref="B4:C4"/>
    <mergeCell ref="B5:C5"/>
    <mergeCell ref="B6:C6"/>
    <mergeCell ref="B7:C7"/>
    <mergeCell ref="B10:D10"/>
    <mergeCell ref="B11:C11"/>
    <mergeCell ref="B12:C12"/>
    <mergeCell ref="B13:C13"/>
    <mergeCell ref="B14:C14"/>
    <mergeCell ref="B15:C15"/>
    <mergeCell ref="B8:C8"/>
    <mergeCell ref="B35:C35"/>
    <mergeCell ref="B36:C36"/>
    <mergeCell ref="B37:C37"/>
    <mergeCell ref="B38:C38"/>
    <mergeCell ref="B17:C17"/>
    <mergeCell ref="B18:C18"/>
    <mergeCell ref="B19:C19"/>
    <mergeCell ref="B25:C25"/>
    <mergeCell ref="B26:C26"/>
    <mergeCell ref="B27:C27"/>
    <mergeCell ref="B29:C29"/>
    <mergeCell ref="B20:C20"/>
    <mergeCell ref="B21:B22"/>
    <mergeCell ref="B23:C23"/>
    <mergeCell ref="B24:C24"/>
    <mergeCell ref="B31:D31"/>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1.1.1.a'!A1" display="REGRESAR"/>
    <hyperlink ref="D8" r:id="rId1"/>
  </hyperlinks>
  <pageMargins left="0.7" right="0.7" top="0.75" bottom="0.75" header="0.3" footer="0.3"/>
  <pageSetup orientation="portrait" horizontalDpi="4294967294" verticalDpi="4294967294" r:id="rId2"/>
  <drawing r:id="rId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0"/>
  <dimension ref="A1:U44"/>
  <sheetViews>
    <sheetView showGridLines="0" workbookViewId="0">
      <pane ySplit="1" topLeftCell="A2" activePane="bottomLeft" state="frozen"/>
      <selection activeCell="B22" sqref="B22:C22"/>
      <selection pane="bottomLeft" activeCell="C9" sqref="C9:M9"/>
    </sheetView>
  </sheetViews>
  <sheetFormatPr baseColWidth="10" defaultColWidth="11.42578125" defaultRowHeight="11.25" x14ac:dyDescent="0.2"/>
  <cols>
    <col min="1" max="1" width="15.5703125" style="26" customWidth="1"/>
    <col min="2" max="2" width="15.5703125" style="165" customWidth="1"/>
    <col min="3" max="3" width="7.7109375" style="26" customWidth="1"/>
    <col min="4" max="4" width="6.7109375" style="26" customWidth="1"/>
    <col min="5" max="5" width="8.7109375" style="26" customWidth="1"/>
    <col min="6" max="6" width="7" style="26" customWidth="1"/>
    <col min="7" max="7" width="2.28515625" style="26" customWidth="1"/>
    <col min="8" max="8" width="8.42578125" style="26" customWidth="1"/>
    <col min="9" max="9" width="9.28515625" style="26" customWidth="1"/>
    <col min="10" max="11" width="9.140625" style="26" customWidth="1"/>
    <col min="12" max="12" width="8.140625" style="26" customWidth="1"/>
    <col min="13" max="13" width="7.28515625" style="26" customWidth="1"/>
    <col min="14" max="21" width="12.140625" style="26" customWidth="1"/>
    <col min="22" max="16384" width="11.42578125" style="26"/>
  </cols>
  <sheetData>
    <row r="1" spans="1:21" s="42" customFormat="1" ht="17.25" customHeight="1" x14ac:dyDescent="0.25">
      <c r="A1" s="70" t="s">
        <v>730</v>
      </c>
      <c r="B1" s="732"/>
      <c r="C1" s="2175" t="s">
        <v>830</v>
      </c>
      <c r="D1" s="2175"/>
      <c r="E1" s="2175"/>
      <c r="F1" s="733"/>
      <c r="G1" s="733"/>
      <c r="H1" s="733"/>
      <c r="I1" s="733"/>
      <c r="J1" s="733"/>
    </row>
    <row r="2" spans="1:21" s="42" customFormat="1" ht="14.25" customHeight="1" x14ac:dyDescent="0.25">
      <c r="A2" s="45"/>
      <c r="B2" s="68"/>
      <c r="C2" s="734"/>
      <c r="D2" s="734"/>
      <c r="E2" s="734"/>
      <c r="F2" s="734"/>
      <c r="G2" s="734"/>
      <c r="H2" s="734"/>
      <c r="I2" s="734"/>
      <c r="J2" s="734"/>
      <c r="K2" s="45"/>
      <c r="L2" s="45"/>
      <c r="M2" s="45"/>
      <c r="N2" s="45"/>
      <c r="O2" s="45"/>
      <c r="P2" s="45"/>
      <c r="Q2" s="45"/>
      <c r="R2" s="45"/>
      <c r="S2" s="45"/>
      <c r="T2" s="45"/>
      <c r="U2" s="45"/>
    </row>
    <row r="3" spans="1:21" ht="15" x14ac:dyDescent="0.2">
      <c r="A3" s="2610" t="s">
        <v>732</v>
      </c>
      <c r="B3" s="2613"/>
      <c r="C3" s="2610" t="s">
        <v>2982</v>
      </c>
      <c r="D3" s="2612"/>
      <c r="E3" s="2612"/>
      <c r="F3" s="2612"/>
      <c r="G3" s="2612"/>
      <c r="H3" s="2612"/>
      <c r="I3" s="2612"/>
      <c r="J3" s="2612"/>
      <c r="K3" s="2612"/>
      <c r="L3" s="2612"/>
      <c r="M3" s="2612"/>
      <c r="N3" s="2612"/>
      <c r="O3" s="2612"/>
      <c r="P3" s="2612"/>
      <c r="Q3" s="2612"/>
      <c r="R3" s="2612"/>
      <c r="S3" s="2612"/>
      <c r="T3" s="2612"/>
      <c r="U3" s="2612"/>
    </row>
    <row r="4" spans="1:21" ht="15" x14ac:dyDescent="0.2">
      <c r="A4" s="2610" t="s">
        <v>733</v>
      </c>
      <c r="B4" s="2611"/>
      <c r="C4" s="2610" t="s">
        <v>3011</v>
      </c>
      <c r="D4" s="2612"/>
      <c r="E4" s="2612"/>
      <c r="F4" s="2612"/>
      <c r="G4" s="2612"/>
      <c r="H4" s="2612"/>
      <c r="I4" s="2612"/>
      <c r="J4" s="2612"/>
      <c r="K4" s="2612"/>
      <c r="L4" s="2612"/>
      <c r="M4" s="2612"/>
      <c r="N4" s="2612"/>
      <c r="O4" s="2612"/>
      <c r="P4" s="2612"/>
      <c r="Q4" s="2612"/>
      <c r="R4" s="2612"/>
      <c r="S4" s="2612"/>
      <c r="T4" s="2612"/>
      <c r="U4" s="2612"/>
    </row>
    <row r="5" spans="1:21" ht="15" x14ac:dyDescent="0.2">
      <c r="A5" s="2610" t="s">
        <v>735</v>
      </c>
      <c r="B5" s="2611"/>
      <c r="C5" s="2610" t="s">
        <v>3012</v>
      </c>
      <c r="D5" s="2612"/>
      <c r="E5" s="2612"/>
      <c r="F5" s="2612"/>
      <c r="G5" s="2612"/>
      <c r="H5" s="2612"/>
      <c r="I5" s="2612"/>
      <c r="J5" s="2612"/>
      <c r="K5" s="2612"/>
      <c r="L5" s="2612"/>
      <c r="M5" s="2612"/>
      <c r="N5" s="2612"/>
      <c r="O5" s="2612"/>
      <c r="P5" s="2612"/>
      <c r="Q5" s="2612"/>
      <c r="R5" s="2612"/>
      <c r="S5" s="2612"/>
      <c r="T5" s="2612"/>
      <c r="U5" s="2612"/>
    </row>
    <row r="6" spans="1:21" ht="15" x14ac:dyDescent="0.2">
      <c r="A6" s="2610" t="s">
        <v>815</v>
      </c>
      <c r="B6" s="2611"/>
      <c r="C6" s="2610" t="s">
        <v>3025</v>
      </c>
      <c r="D6" s="2612"/>
      <c r="E6" s="2612"/>
      <c r="F6" s="2612"/>
      <c r="G6" s="2612"/>
      <c r="H6" s="2612"/>
      <c r="I6" s="2612"/>
      <c r="J6" s="2612"/>
      <c r="K6" s="2612"/>
      <c r="L6" s="2612"/>
      <c r="M6" s="2612"/>
      <c r="N6" s="2612"/>
      <c r="O6" s="2612"/>
      <c r="P6" s="2612"/>
      <c r="Q6" s="2612"/>
      <c r="R6" s="2612"/>
      <c r="S6" s="2612"/>
      <c r="T6" s="2612"/>
      <c r="U6" s="2612"/>
    </row>
    <row r="9" spans="1:21" ht="30.75" customHeight="1" x14ac:dyDescent="0.2">
      <c r="C9" s="2115" t="s">
        <v>3025</v>
      </c>
      <c r="D9" s="2115"/>
      <c r="E9" s="2115"/>
      <c r="F9" s="2115"/>
      <c r="G9" s="2115"/>
      <c r="H9" s="2115"/>
      <c r="I9" s="2115"/>
      <c r="J9" s="2115"/>
      <c r="K9" s="2115"/>
      <c r="L9" s="2115"/>
      <c r="M9" s="2115"/>
    </row>
    <row r="10" spans="1:21" ht="12.75" customHeight="1" x14ac:dyDescent="0.2">
      <c r="C10" s="2116" t="s">
        <v>739</v>
      </c>
      <c r="D10" s="2116" t="s">
        <v>740</v>
      </c>
      <c r="E10" s="2070" t="s">
        <v>742</v>
      </c>
      <c r="F10" s="2070"/>
      <c r="G10" s="1850"/>
      <c r="H10" s="2070" t="s">
        <v>743</v>
      </c>
      <c r="I10" s="2070"/>
      <c r="J10" s="2070"/>
      <c r="K10" s="2070"/>
      <c r="L10" s="2070"/>
      <c r="M10" s="2070"/>
    </row>
    <row r="11" spans="1:21" ht="25.5" x14ac:dyDescent="0.2">
      <c r="C11" s="2117"/>
      <c r="D11" s="2117"/>
      <c r="E11" s="1852" t="s">
        <v>748</v>
      </c>
      <c r="F11" s="1852" t="s">
        <v>749</v>
      </c>
      <c r="G11" s="735"/>
      <c r="H11" s="1852" t="s">
        <v>750</v>
      </c>
      <c r="I11" s="1852" t="s">
        <v>751</v>
      </c>
      <c r="J11" s="1852" t="s">
        <v>752</v>
      </c>
      <c r="K11" s="1852" t="s">
        <v>753</v>
      </c>
      <c r="L11" s="78" t="s">
        <v>754</v>
      </c>
      <c r="M11" s="78" t="s">
        <v>755</v>
      </c>
    </row>
    <row r="12" spans="1:21" ht="12.75" x14ac:dyDescent="0.2">
      <c r="C12" s="1865">
        <v>2010</v>
      </c>
      <c r="D12" s="736">
        <v>0.52140588990564107</v>
      </c>
      <c r="E12" s="736">
        <v>0.53518985257765161</v>
      </c>
      <c r="F12" s="736">
        <v>0.48449871521539895</v>
      </c>
      <c r="G12" s="736"/>
      <c r="H12" s="736">
        <v>0.56904587396020756</v>
      </c>
      <c r="I12" s="736">
        <v>0.74765636779135392</v>
      </c>
      <c r="J12" s="736">
        <v>1.2345438840859395</v>
      </c>
      <c r="K12" s="736">
        <v>5.2554221807691974E-2</v>
      </c>
      <c r="L12" s="736">
        <v>0.30421909696521099</v>
      </c>
      <c r="M12" s="736">
        <v>0.10515216897896094</v>
      </c>
    </row>
    <row r="13" spans="1:21" ht="12.75" x14ac:dyDescent="0.2">
      <c r="C13" s="1865">
        <v>2011</v>
      </c>
      <c r="D13" s="736">
        <v>0.34522660095733204</v>
      </c>
      <c r="E13" s="736">
        <v>0.40218458675279467</v>
      </c>
      <c r="F13" s="736">
        <v>0.19277802906881328</v>
      </c>
      <c r="G13" s="736"/>
      <c r="H13" s="736">
        <v>0.51163993018094578</v>
      </c>
      <c r="I13" s="736">
        <v>0.13288163312987356</v>
      </c>
      <c r="J13" s="736">
        <v>0.10679425837320573</v>
      </c>
      <c r="K13" s="736">
        <v>9.4217304866453452E-2</v>
      </c>
      <c r="L13" s="736">
        <v>0</v>
      </c>
      <c r="M13" s="736">
        <v>2.4474088410534549E-2</v>
      </c>
    </row>
    <row r="14" spans="1:21" ht="12.75" x14ac:dyDescent="0.2">
      <c r="C14" s="1865">
        <v>2012</v>
      </c>
      <c r="D14" s="736">
        <v>0.51060314768382808</v>
      </c>
      <c r="E14" s="736">
        <v>0.51129640981705649</v>
      </c>
      <c r="F14" s="736">
        <v>0.50874991411587522</v>
      </c>
      <c r="G14" s="736"/>
      <c r="H14" s="736">
        <v>0.55149827998571987</v>
      </c>
      <c r="I14" s="736">
        <v>0.75255654208152845</v>
      </c>
      <c r="J14" s="736">
        <v>0.48840645644008468</v>
      </c>
      <c r="K14" s="736">
        <v>0.2475756433540075</v>
      </c>
      <c r="L14" s="736">
        <v>0.40005763135145517</v>
      </c>
      <c r="M14" s="736">
        <v>0.34702858499577605</v>
      </c>
    </row>
    <row r="15" spans="1:21" ht="12.75" x14ac:dyDescent="0.2">
      <c r="C15" s="1865">
        <v>2013</v>
      </c>
      <c r="D15" s="736">
        <v>9.6923038396124261E-2</v>
      </c>
      <c r="E15" s="736">
        <v>8.7701178801872351E-2</v>
      </c>
      <c r="F15" s="736">
        <v>0.12153175162989571</v>
      </c>
      <c r="G15" s="736"/>
      <c r="H15" s="736">
        <v>1.6486953211046599E-2</v>
      </c>
      <c r="I15" s="736">
        <v>0.24253341540129539</v>
      </c>
      <c r="J15" s="736">
        <v>0.37111363602827252</v>
      </c>
      <c r="K15" s="736">
        <v>0.19895928986838077</v>
      </c>
      <c r="L15" s="736">
        <v>0.35839919756430483</v>
      </c>
      <c r="M15" s="736">
        <v>0</v>
      </c>
    </row>
    <row r="16" spans="1:21" ht="12.75" x14ac:dyDescent="0.2">
      <c r="C16" s="1865">
        <v>2014</v>
      </c>
      <c r="D16" s="736">
        <v>0.20900660464223492</v>
      </c>
      <c r="E16" s="736">
        <v>0.19300813129971106</v>
      </c>
      <c r="F16" s="736">
        <v>0.25163250136681675</v>
      </c>
      <c r="G16" s="736"/>
      <c r="H16" s="736">
        <v>0.17748390932424035</v>
      </c>
      <c r="I16" s="736">
        <v>0.289394525434718</v>
      </c>
      <c r="J16" s="736">
        <v>3.48478853504572E-2</v>
      </c>
      <c r="K16" s="736">
        <v>2.9731935745359997E-2</v>
      </c>
      <c r="L16" s="736">
        <v>0.59724431426682822</v>
      </c>
      <c r="M16" s="736">
        <v>0.23706547939466102</v>
      </c>
    </row>
    <row r="17" spans="2:13" ht="12.75" x14ac:dyDescent="0.2">
      <c r="C17" s="1865">
        <v>2015</v>
      </c>
      <c r="D17" s="736">
        <v>0.28253414738695737</v>
      </c>
      <c r="E17" s="736">
        <v>0.30068184347975607</v>
      </c>
      <c r="F17" s="736">
        <v>0.23427996569444898</v>
      </c>
      <c r="G17" s="736"/>
      <c r="H17" s="736">
        <v>0.25324581257284717</v>
      </c>
      <c r="I17" s="736">
        <v>0</v>
      </c>
      <c r="J17" s="736">
        <v>1.2176750296297354</v>
      </c>
      <c r="K17" s="736">
        <v>8.7495158508346868E-2</v>
      </c>
      <c r="L17" s="736">
        <v>0</v>
      </c>
      <c r="M17" s="736">
        <v>0.59962776354418945</v>
      </c>
    </row>
    <row r="18" spans="2:13" ht="12.75" x14ac:dyDescent="0.2">
      <c r="C18" s="1865">
        <v>2016</v>
      </c>
      <c r="D18" s="736">
        <v>0.28402200352491597</v>
      </c>
      <c r="E18" s="736">
        <v>0.375591824599181</v>
      </c>
      <c r="F18" s="736">
        <v>4.0955610993442616E-2</v>
      </c>
      <c r="G18" s="736"/>
      <c r="H18" s="736">
        <v>0.30533482586213923</v>
      </c>
      <c r="I18" s="736">
        <v>0.29867131625256288</v>
      </c>
      <c r="J18" s="736">
        <v>0.55724595416950673</v>
      </c>
      <c r="K18" s="736">
        <v>9.4780950691734658E-2</v>
      </c>
      <c r="L18" s="736">
        <v>0.22068569710717262</v>
      </c>
      <c r="M18" s="736">
        <v>0.15178525951204605</v>
      </c>
    </row>
    <row r="19" spans="2:13" ht="12.75" x14ac:dyDescent="0.2">
      <c r="C19" s="1865">
        <v>2017</v>
      </c>
      <c r="D19" s="736">
        <v>0.43008470293326867</v>
      </c>
      <c r="E19" s="736">
        <v>0.54328005857346884</v>
      </c>
      <c r="F19" s="736">
        <v>0.12992477650723813</v>
      </c>
      <c r="G19" s="736"/>
      <c r="H19" s="736">
        <v>0.4009946437503315</v>
      </c>
      <c r="I19" s="736">
        <v>3.3930564281188944E-2</v>
      </c>
      <c r="J19" s="736">
        <v>1.6841923209961953</v>
      </c>
      <c r="K19" s="736">
        <v>0.12452375847338819</v>
      </c>
      <c r="L19" s="736">
        <v>0.40460488542949585</v>
      </c>
      <c r="M19" s="736">
        <v>0.42695150121253223</v>
      </c>
    </row>
    <row r="20" spans="2:13" s="903" customFormat="1" ht="12.75" x14ac:dyDescent="0.2">
      <c r="B20" s="165"/>
      <c r="C20" s="124">
        <v>2018</v>
      </c>
      <c r="D20" s="737">
        <v>0.43198266553389875</v>
      </c>
      <c r="E20" s="737">
        <v>0.47392712296381817</v>
      </c>
      <c r="F20" s="737">
        <v>0.32103792793219377</v>
      </c>
      <c r="G20" s="737"/>
      <c r="H20" s="737">
        <v>0.41224228411424957</v>
      </c>
      <c r="I20" s="737">
        <v>0.3321903408868333</v>
      </c>
      <c r="J20" s="737">
        <v>0.70930675815498556</v>
      </c>
      <c r="K20" s="737">
        <v>0.26254455342863536</v>
      </c>
      <c r="L20" s="737">
        <v>0.29805133945426843</v>
      </c>
      <c r="M20" s="737">
        <v>0.77645505566966799</v>
      </c>
    </row>
    <row r="21" spans="2:13" s="903" customFormat="1" ht="12.75" x14ac:dyDescent="0.2">
      <c r="B21" s="165"/>
      <c r="C21" s="1862" t="s">
        <v>6054</v>
      </c>
      <c r="D21" s="1880"/>
      <c r="E21" s="1880"/>
      <c r="F21" s="1880"/>
      <c r="G21" s="1880"/>
      <c r="H21" s="1880"/>
      <c r="I21" s="1880"/>
      <c r="J21" s="1880"/>
      <c r="K21" s="1880"/>
      <c r="L21" s="1880"/>
      <c r="M21" s="1880"/>
    </row>
    <row r="22" spans="2:13" ht="12.75" x14ac:dyDescent="0.2">
      <c r="C22" s="1010"/>
      <c r="D22" s="4"/>
      <c r="E22" s="4"/>
      <c r="F22" s="4"/>
      <c r="G22" s="4"/>
      <c r="H22" s="4"/>
      <c r="I22" s="4"/>
      <c r="J22" s="4"/>
      <c r="K22" s="4"/>
      <c r="L22" s="4"/>
      <c r="M22" s="4"/>
    </row>
    <row r="27" spans="2:13" ht="15" x14ac:dyDescent="0.2">
      <c r="C27" s="724" t="s">
        <v>6055</v>
      </c>
    </row>
    <row r="28" spans="2:13" ht="15" customHeight="1" x14ac:dyDescent="0.2"/>
    <row r="29" spans="2:13" ht="15" customHeight="1" x14ac:dyDescent="0.2"/>
    <row r="30" spans="2:13" ht="15" customHeight="1" x14ac:dyDescent="0.2"/>
    <row r="31" spans="2:13" ht="15" customHeight="1" x14ac:dyDescent="0.2"/>
    <row r="32" spans="2:13" ht="15" customHeight="1" x14ac:dyDescent="0.2"/>
    <row r="33" spans="3:3" ht="15" customHeight="1" x14ac:dyDescent="0.2"/>
    <row r="34" spans="3:3" ht="15" customHeight="1" x14ac:dyDescent="0.2"/>
    <row r="35" spans="3:3" ht="15" customHeight="1" x14ac:dyDescent="0.2"/>
    <row r="36" spans="3:3" ht="15" customHeight="1" x14ac:dyDescent="0.2"/>
    <row r="37" spans="3:3" ht="15" customHeight="1" x14ac:dyDescent="0.2"/>
    <row r="38" spans="3:3" ht="15" customHeight="1" x14ac:dyDescent="0.2"/>
    <row r="39" spans="3:3" ht="15" customHeight="1" x14ac:dyDescent="0.2"/>
    <row r="40" spans="3:3" ht="15" customHeight="1" x14ac:dyDescent="0.2"/>
    <row r="41" spans="3:3" ht="15" customHeight="1" x14ac:dyDescent="0.2"/>
    <row r="42" spans="3:3" ht="15" customHeight="1" x14ac:dyDescent="0.2"/>
    <row r="43" spans="3:3" ht="15" customHeight="1" x14ac:dyDescent="0.2"/>
    <row r="44" spans="3:3" ht="12.75" x14ac:dyDescent="0.2">
      <c r="C44" s="44" t="s">
        <v>6056</v>
      </c>
    </row>
  </sheetData>
  <mergeCells count="14">
    <mergeCell ref="A5:B5"/>
    <mergeCell ref="C5:U5"/>
    <mergeCell ref="C1:E1"/>
    <mergeCell ref="A3:B3"/>
    <mergeCell ref="C3:U3"/>
    <mergeCell ref="A4:B4"/>
    <mergeCell ref="C4:U4"/>
    <mergeCell ref="A6:B6"/>
    <mergeCell ref="C6:U6"/>
    <mergeCell ref="C9:M9"/>
    <mergeCell ref="C10:C11"/>
    <mergeCell ref="D10:D11"/>
    <mergeCell ref="E10:F10"/>
    <mergeCell ref="H10:M10"/>
  </mergeCells>
  <hyperlinks>
    <hyperlink ref="A1" location="'ODS 11.'!A1" display="REGRESAR"/>
    <hyperlink ref="C1:D1" location="'Metadato 11.1.1.b'!A1" display="VER METADATO"/>
  </hyperlinks>
  <pageMargins left="0.7" right="0.7" top="0.75" bottom="0.75" header="0.3" footer="0.3"/>
  <pageSetup orientation="portrait" horizontalDpi="4294967294" verticalDpi="4294967294" r:id="rId1"/>
  <drawing r:id="rId2"/>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1">
    <tabColor theme="0" tint="-0.499984740745262"/>
  </sheetPr>
  <dimension ref="A1:M38"/>
  <sheetViews>
    <sheetView showGridLines="0" zoomScaleNormal="100" workbookViewId="0">
      <pane ySplit="1" topLeftCell="A2" activePane="bottomLeft" state="frozen"/>
      <selection activeCell="C22" sqref="C22"/>
      <selection pane="bottomLeft" activeCell="D17" sqref="D17"/>
    </sheetView>
  </sheetViews>
  <sheetFormatPr baseColWidth="10" defaultColWidth="11.42578125" defaultRowHeight="11.25" x14ac:dyDescent="0.2"/>
  <cols>
    <col min="1" max="1" width="7.7109375" style="26" customWidth="1"/>
    <col min="2" max="2" width="26.42578125" style="26" customWidth="1"/>
    <col min="3" max="3" width="24" style="26" customWidth="1"/>
    <col min="4" max="4" width="85.7109375" style="26" customWidth="1"/>
    <col min="5" max="5" width="6.28515625" style="26" customWidth="1"/>
    <col min="6" max="6" width="7.140625" style="26" customWidth="1"/>
    <col min="7" max="7" width="9.28515625" style="26" customWidth="1"/>
    <col min="8" max="9" width="9.140625" style="26" customWidth="1"/>
    <col min="10" max="10" width="8.140625" style="26" customWidth="1"/>
    <col min="11" max="11" width="7.28515625" style="26" customWidth="1"/>
    <col min="12" max="16384" width="11.42578125" style="26"/>
  </cols>
  <sheetData>
    <row r="1" spans="1:8" s="172" customFormat="1" ht="15" customHeight="1" x14ac:dyDescent="0.35">
      <c r="A1" s="721"/>
      <c r="B1" s="25" t="s">
        <v>730</v>
      </c>
      <c r="C1" s="721"/>
      <c r="D1" s="721"/>
      <c r="E1" s="721"/>
      <c r="F1" s="721"/>
      <c r="G1" s="721"/>
      <c r="H1" s="721"/>
    </row>
    <row r="2" spans="1:8" s="42" customFormat="1" ht="15" customHeight="1" thickBot="1" x14ac:dyDescent="0.3">
      <c r="A2" s="733"/>
      <c r="B2" s="733"/>
      <c r="C2" s="733"/>
      <c r="D2" s="733"/>
      <c r="E2" s="733"/>
      <c r="F2" s="733"/>
      <c r="G2" s="733"/>
      <c r="H2" s="733"/>
    </row>
    <row r="3" spans="1:8" ht="23.25" customHeight="1" thickBot="1" x14ac:dyDescent="0.25">
      <c r="B3" s="2081" t="s">
        <v>766</v>
      </c>
      <c r="C3" s="2081"/>
      <c r="D3" s="2081"/>
      <c r="F3" s="47" t="s">
        <v>767</v>
      </c>
    </row>
    <row r="4" spans="1:8" ht="30" x14ac:dyDescent="0.2">
      <c r="B4" s="2082" t="s">
        <v>856</v>
      </c>
      <c r="C4" s="2082"/>
      <c r="D4" s="910" t="s">
        <v>53</v>
      </c>
    </row>
    <row r="5" spans="1:8" ht="30" x14ac:dyDescent="0.2">
      <c r="B5" s="2082" t="s">
        <v>769</v>
      </c>
      <c r="C5" s="2082"/>
      <c r="D5" s="910" t="s">
        <v>300</v>
      </c>
    </row>
    <row r="6" spans="1:8" ht="15" x14ac:dyDescent="0.2">
      <c r="B6" s="2082" t="s">
        <v>770</v>
      </c>
      <c r="C6" s="2082"/>
      <c r="D6" s="911" t="s">
        <v>442</v>
      </c>
    </row>
    <row r="7" spans="1:8" ht="30" x14ac:dyDescent="0.2">
      <c r="B7" s="2083" t="s">
        <v>771</v>
      </c>
      <c r="C7" s="2083"/>
      <c r="D7" s="912" t="s">
        <v>443</v>
      </c>
    </row>
    <row r="8" spans="1:8" ht="15" x14ac:dyDescent="0.2">
      <c r="B8" s="2083" t="s">
        <v>4617</v>
      </c>
      <c r="C8" s="2083"/>
      <c r="D8" s="1285" t="s">
        <v>4750</v>
      </c>
    </row>
    <row r="9" spans="1:8" ht="23.25" customHeight="1" x14ac:dyDescent="0.25">
      <c r="B9" s="913"/>
      <c r="C9" s="913"/>
      <c r="D9" s="913"/>
    </row>
    <row r="10" spans="1:8" ht="16.5" customHeight="1" x14ac:dyDescent="0.2">
      <c r="B10" s="2081" t="s">
        <v>772</v>
      </c>
      <c r="C10" s="2081"/>
      <c r="D10" s="2081"/>
    </row>
    <row r="11" spans="1:8" ht="15" x14ac:dyDescent="0.2">
      <c r="B11" s="2093" t="s">
        <v>773</v>
      </c>
      <c r="C11" s="2094"/>
      <c r="D11" s="1895" t="s">
        <v>841</v>
      </c>
    </row>
    <row r="12" spans="1:8" ht="30" x14ac:dyDescent="0.2">
      <c r="B12" s="2095" t="s">
        <v>775</v>
      </c>
      <c r="C12" s="2095"/>
      <c r="D12" s="161" t="s">
        <v>3025</v>
      </c>
    </row>
    <row r="13" spans="1:8" ht="15" x14ac:dyDescent="0.25">
      <c r="B13" s="2082" t="s">
        <v>776</v>
      </c>
      <c r="C13" s="2082"/>
      <c r="D13" s="716" t="s">
        <v>2986</v>
      </c>
    </row>
    <row r="14" spans="1:8" ht="15" x14ac:dyDescent="0.2">
      <c r="B14" s="2082" t="s">
        <v>777</v>
      </c>
      <c r="C14" s="2096"/>
      <c r="D14" s="1902" t="s">
        <v>22</v>
      </c>
    </row>
    <row r="15" spans="1:8" ht="53.25" customHeight="1" x14ac:dyDescent="0.25">
      <c r="B15" s="2082" t="s">
        <v>778</v>
      </c>
      <c r="C15" s="2082"/>
      <c r="D15" s="145" t="s">
        <v>3026</v>
      </c>
    </row>
    <row r="16" spans="1:8" ht="43.5" customHeight="1" x14ac:dyDescent="0.25">
      <c r="B16" s="2082" t="s">
        <v>779</v>
      </c>
      <c r="C16" s="2082"/>
      <c r="D16" s="145"/>
    </row>
    <row r="17" spans="2:13" ht="15" x14ac:dyDescent="0.25">
      <c r="B17" s="2082" t="s">
        <v>780</v>
      </c>
      <c r="C17" s="2082"/>
      <c r="D17" s="143" t="s">
        <v>781</v>
      </c>
    </row>
    <row r="18" spans="2:13" ht="15" x14ac:dyDescent="0.25">
      <c r="B18" s="2083" t="s">
        <v>782</v>
      </c>
      <c r="C18" s="2083"/>
      <c r="D18" s="145" t="s">
        <v>824</v>
      </c>
    </row>
    <row r="19" spans="2:13" ht="45" x14ac:dyDescent="0.25">
      <c r="B19" s="2084" t="s">
        <v>783</v>
      </c>
      <c r="C19" s="2085"/>
      <c r="D19" s="143" t="s">
        <v>3027</v>
      </c>
    </row>
    <row r="20" spans="2:13" s="903" customFormat="1" ht="15" x14ac:dyDescent="0.2">
      <c r="B20" s="2082" t="s">
        <v>784</v>
      </c>
      <c r="C20" s="2082"/>
      <c r="D20" s="1895"/>
      <c r="E20" s="84"/>
      <c r="F20" s="84"/>
      <c r="G20" s="84"/>
      <c r="H20" s="84"/>
      <c r="I20" s="84"/>
      <c r="J20" s="84"/>
      <c r="K20" s="84"/>
      <c r="L20" s="84"/>
      <c r="M20" s="84"/>
    </row>
    <row r="21" spans="2:13" s="903" customFormat="1" ht="15" x14ac:dyDescent="0.25">
      <c r="B21" s="2086" t="s">
        <v>786</v>
      </c>
      <c r="C21" s="1906" t="s">
        <v>787</v>
      </c>
      <c r="D21" s="143" t="s">
        <v>1455</v>
      </c>
      <c r="E21" s="1058"/>
      <c r="F21" s="1058"/>
      <c r="G21" s="1058"/>
      <c r="H21" s="1058"/>
      <c r="I21" s="1058"/>
      <c r="J21" s="1058"/>
      <c r="K21" s="1058"/>
      <c r="L21" s="1058"/>
      <c r="M21" s="1058"/>
    </row>
    <row r="22" spans="2:13" ht="15" x14ac:dyDescent="0.2">
      <c r="B22" s="2087"/>
      <c r="C22" s="1907" t="s">
        <v>789</v>
      </c>
      <c r="D22" s="1905"/>
    </row>
    <row r="23" spans="2:13" ht="15" x14ac:dyDescent="0.25">
      <c r="B23" s="2088" t="s">
        <v>791</v>
      </c>
      <c r="C23" s="2088"/>
      <c r="D23" s="143" t="s">
        <v>827</v>
      </c>
    </row>
    <row r="24" spans="2:13" ht="15" x14ac:dyDescent="0.25">
      <c r="B24" s="2088" t="s">
        <v>793</v>
      </c>
      <c r="C24" s="2088"/>
      <c r="D24" s="146" t="s">
        <v>808</v>
      </c>
    </row>
    <row r="25" spans="2:13" ht="15" x14ac:dyDescent="0.2">
      <c r="B25" s="2082" t="s">
        <v>795</v>
      </c>
      <c r="C25" s="2082"/>
      <c r="D25" s="1904" t="s">
        <v>17</v>
      </c>
    </row>
    <row r="26" spans="2:13" ht="15" x14ac:dyDescent="0.25">
      <c r="B26" s="2083" t="s">
        <v>797</v>
      </c>
      <c r="C26" s="2083"/>
      <c r="D26" s="146" t="s">
        <v>2900</v>
      </c>
    </row>
    <row r="27" spans="2:13" ht="15" customHeight="1" x14ac:dyDescent="0.2">
      <c r="B27" s="2089" t="s">
        <v>799</v>
      </c>
      <c r="C27" s="2090"/>
      <c r="D27" s="1895"/>
    </row>
    <row r="28" spans="2:13" ht="15" customHeight="1" x14ac:dyDescent="0.25">
      <c r="B28" s="1909" t="s">
        <v>800</v>
      </c>
      <c r="C28" s="1910"/>
      <c r="D28" s="143" t="s">
        <v>3028</v>
      </c>
    </row>
    <row r="29" spans="2:13" ht="15" x14ac:dyDescent="0.2">
      <c r="B29" s="2091" t="s">
        <v>801</v>
      </c>
      <c r="C29" s="2092"/>
      <c r="D29" s="921"/>
    </row>
    <row r="30" spans="2:13" ht="15" x14ac:dyDescent="0.2">
      <c r="B30" s="1911"/>
      <c r="C30" s="1911"/>
      <c r="D30" s="1912"/>
    </row>
    <row r="31" spans="2:13" ht="15" x14ac:dyDescent="0.2">
      <c r="B31" s="2081" t="s">
        <v>802</v>
      </c>
      <c r="C31" s="2081"/>
      <c r="D31" s="2081"/>
    </row>
    <row r="32" spans="2:13" ht="23.25" customHeight="1" x14ac:dyDescent="0.25">
      <c r="B32" s="2079" t="s">
        <v>803</v>
      </c>
      <c r="C32" s="2080"/>
      <c r="D32" s="146" t="s">
        <v>804</v>
      </c>
    </row>
    <row r="33" spans="2:4" ht="15" x14ac:dyDescent="0.25">
      <c r="B33" s="2079" t="s">
        <v>805</v>
      </c>
      <c r="C33" s="2080"/>
      <c r="D33" s="146" t="s">
        <v>1620</v>
      </c>
    </row>
    <row r="34" spans="2:4" ht="15" x14ac:dyDescent="0.25">
      <c r="B34" s="2079" t="s">
        <v>807</v>
      </c>
      <c r="C34" s="2080"/>
      <c r="D34" s="146" t="s">
        <v>808</v>
      </c>
    </row>
    <row r="35" spans="2:4" ht="15" x14ac:dyDescent="0.25">
      <c r="B35" s="2079" t="s">
        <v>809</v>
      </c>
      <c r="C35" s="2080"/>
      <c r="D35" s="146" t="s">
        <v>2918</v>
      </c>
    </row>
    <row r="36" spans="2:4" ht="15" x14ac:dyDescent="0.25">
      <c r="B36" s="2079" t="s">
        <v>811</v>
      </c>
      <c r="C36" s="2080"/>
      <c r="D36" s="146" t="s">
        <v>1710</v>
      </c>
    </row>
    <row r="37" spans="2:4" ht="15" x14ac:dyDescent="0.25">
      <c r="B37" s="2079" t="s">
        <v>809</v>
      </c>
      <c r="C37" s="2080"/>
      <c r="D37" s="146" t="s">
        <v>2918</v>
      </c>
    </row>
    <row r="38" spans="2:4" ht="15" x14ac:dyDescent="0.25">
      <c r="B38" s="2079" t="s">
        <v>811</v>
      </c>
      <c r="C38" s="2080"/>
      <c r="D38" s="146" t="s">
        <v>1710</v>
      </c>
    </row>
  </sheetData>
  <mergeCells count="32">
    <mergeCell ref="B32:C32"/>
    <mergeCell ref="B33:C33"/>
    <mergeCell ref="B34:C34"/>
    <mergeCell ref="B16:C16"/>
    <mergeCell ref="B3:D3"/>
    <mergeCell ref="B4:C4"/>
    <mergeCell ref="B5:C5"/>
    <mergeCell ref="B6:C6"/>
    <mergeCell ref="B7:C7"/>
    <mergeCell ref="B10:D10"/>
    <mergeCell ref="B11:C11"/>
    <mergeCell ref="B12:C12"/>
    <mergeCell ref="B13:C13"/>
    <mergeCell ref="B14:C14"/>
    <mergeCell ref="B15:C15"/>
    <mergeCell ref="B8:C8"/>
    <mergeCell ref="B35:C35"/>
    <mergeCell ref="B36:C36"/>
    <mergeCell ref="B37:C37"/>
    <mergeCell ref="B38:C38"/>
    <mergeCell ref="B17:C17"/>
    <mergeCell ref="B18:C18"/>
    <mergeCell ref="B19:C19"/>
    <mergeCell ref="B25:C25"/>
    <mergeCell ref="B26:C26"/>
    <mergeCell ref="B27:C27"/>
    <mergeCell ref="B29:C29"/>
    <mergeCell ref="B20:C20"/>
    <mergeCell ref="B21:B22"/>
    <mergeCell ref="B23:C23"/>
    <mergeCell ref="B24:C24"/>
    <mergeCell ref="B31:D31"/>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1.1.1.b'!A1" display="REGRESAR"/>
    <hyperlink ref="D8" r:id="rId1"/>
  </hyperlinks>
  <pageMargins left="0.7" right="0.7" top="0.75" bottom="0.75" header="0.3" footer="0.3"/>
  <pageSetup orientation="portrait" horizontalDpi="4294967294" verticalDpi="4294967294" r:id="rId2"/>
  <drawing r:id="rId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2"/>
  <dimension ref="A1:V46"/>
  <sheetViews>
    <sheetView showGridLines="0" workbookViewId="0">
      <pane ySplit="1" topLeftCell="A2" activePane="bottomLeft" state="frozen"/>
      <selection activeCell="B22" sqref="B22:C22"/>
      <selection pane="bottomLeft"/>
    </sheetView>
  </sheetViews>
  <sheetFormatPr baseColWidth="10" defaultColWidth="11.42578125" defaultRowHeight="11.25" x14ac:dyDescent="0.2"/>
  <cols>
    <col min="1" max="1" width="15.28515625" style="26" customWidth="1"/>
    <col min="2" max="2" width="15.28515625" style="165" customWidth="1"/>
    <col min="3" max="3" width="7" style="26" customWidth="1"/>
    <col min="4" max="4" width="6.7109375" style="26" customWidth="1"/>
    <col min="5" max="5" width="7.7109375" style="26" customWidth="1"/>
    <col min="6" max="6" width="8.85546875" style="26" customWidth="1"/>
    <col min="7" max="7" width="2.28515625" style="26" customWidth="1"/>
    <col min="8" max="8" width="8" style="26" customWidth="1"/>
    <col min="9" max="9" width="9.140625" style="26" customWidth="1"/>
    <col min="10" max="10" width="8.28515625" style="26" customWidth="1"/>
    <col min="11" max="11" width="7.5703125" style="26" customWidth="1"/>
    <col min="12" max="12" width="8.28515625" style="26" customWidth="1"/>
    <col min="13" max="13" width="8.42578125" style="26" customWidth="1"/>
    <col min="14" max="16384" width="11.42578125" style="26"/>
  </cols>
  <sheetData>
    <row r="1" spans="1:22" ht="14.25" customHeight="1" x14ac:dyDescent="0.35">
      <c r="A1" s="70" t="s">
        <v>730</v>
      </c>
      <c r="B1" s="236"/>
      <c r="C1" s="2175" t="s">
        <v>830</v>
      </c>
      <c r="D1" s="2175"/>
      <c r="E1" s="2175"/>
      <c r="F1" s="721"/>
      <c r="G1" s="721"/>
      <c r="H1" s="721"/>
      <c r="I1" s="721"/>
      <c r="J1" s="721"/>
    </row>
    <row r="2" spans="1:22" ht="14.25" customHeight="1" x14ac:dyDescent="0.35">
      <c r="C2" s="721"/>
      <c r="D2" s="721"/>
      <c r="E2" s="721"/>
      <c r="F2" s="721"/>
      <c r="G2" s="721"/>
      <c r="H2" s="721"/>
      <c r="I2" s="721"/>
      <c r="J2" s="721"/>
    </row>
    <row r="3" spans="1:22" ht="15" x14ac:dyDescent="0.2">
      <c r="A3" s="2610" t="s">
        <v>732</v>
      </c>
      <c r="B3" s="2613"/>
      <c r="C3" s="2610" t="s">
        <v>2982</v>
      </c>
      <c r="D3" s="2612"/>
      <c r="E3" s="2612"/>
      <c r="F3" s="2612"/>
      <c r="G3" s="2612"/>
      <c r="H3" s="2612"/>
      <c r="I3" s="2612"/>
      <c r="J3" s="2612"/>
      <c r="K3" s="2612"/>
      <c r="L3" s="2612"/>
      <c r="M3" s="2612"/>
      <c r="N3" s="2612"/>
      <c r="O3" s="2612"/>
      <c r="P3" s="2612"/>
      <c r="Q3" s="2612"/>
      <c r="R3" s="2612"/>
      <c r="S3" s="2612"/>
      <c r="T3" s="2612"/>
      <c r="U3" s="2612"/>
      <c r="V3" s="2612"/>
    </row>
    <row r="4" spans="1:22" ht="15" customHeight="1" x14ac:dyDescent="0.2">
      <c r="A4" s="2610" t="s">
        <v>733</v>
      </c>
      <c r="B4" s="2611"/>
      <c r="C4" s="2610" t="s">
        <v>3011</v>
      </c>
      <c r="D4" s="2612"/>
      <c r="E4" s="2612"/>
      <c r="F4" s="2612"/>
      <c r="G4" s="2612"/>
      <c r="H4" s="2612"/>
      <c r="I4" s="2612"/>
      <c r="J4" s="2612"/>
      <c r="K4" s="2612"/>
      <c r="L4" s="2612"/>
      <c r="M4" s="2612"/>
      <c r="N4" s="2612"/>
      <c r="O4" s="2612"/>
      <c r="P4" s="2612"/>
      <c r="Q4" s="2612"/>
      <c r="R4" s="2612"/>
      <c r="S4" s="2612"/>
      <c r="T4" s="2612"/>
      <c r="U4" s="2612"/>
      <c r="V4" s="2612"/>
    </row>
    <row r="5" spans="1:22" ht="15" x14ac:dyDescent="0.2">
      <c r="A5" s="2610" t="s">
        <v>735</v>
      </c>
      <c r="B5" s="2611"/>
      <c r="C5" s="2610" t="s">
        <v>3012</v>
      </c>
      <c r="D5" s="2612"/>
      <c r="E5" s="2612"/>
      <c r="F5" s="2612"/>
      <c r="G5" s="2612"/>
      <c r="H5" s="2612"/>
      <c r="I5" s="2612"/>
      <c r="J5" s="2612"/>
      <c r="K5" s="2612"/>
      <c r="L5" s="2612"/>
      <c r="M5" s="2612"/>
      <c r="N5" s="2612"/>
      <c r="O5" s="2612"/>
      <c r="P5" s="2612"/>
      <c r="Q5" s="2612"/>
      <c r="R5" s="2612"/>
      <c r="S5" s="2612"/>
      <c r="T5" s="2612"/>
      <c r="U5" s="2612"/>
      <c r="V5" s="2612"/>
    </row>
    <row r="6" spans="1:22" ht="15" customHeight="1" x14ac:dyDescent="0.2">
      <c r="A6" s="2610" t="s">
        <v>815</v>
      </c>
      <c r="B6" s="2611"/>
      <c r="C6" s="2610" t="s">
        <v>3029</v>
      </c>
      <c r="D6" s="2612"/>
      <c r="E6" s="2612"/>
      <c r="F6" s="2612"/>
      <c r="G6" s="2612"/>
      <c r="H6" s="2612"/>
      <c r="I6" s="2612"/>
      <c r="J6" s="2612"/>
      <c r="K6" s="2612"/>
      <c r="L6" s="2612"/>
      <c r="M6" s="2612"/>
      <c r="N6" s="2612"/>
      <c r="O6" s="2612"/>
      <c r="P6" s="2612"/>
      <c r="Q6" s="2612"/>
      <c r="R6" s="2612"/>
      <c r="S6" s="2612"/>
      <c r="T6" s="2612"/>
      <c r="U6" s="2612"/>
      <c r="V6" s="2612"/>
    </row>
    <row r="9" spans="1:22" ht="15" customHeight="1" x14ac:dyDescent="0.2">
      <c r="C9" s="2200" t="s">
        <v>3029</v>
      </c>
      <c r="D9" s="2200"/>
      <c r="E9" s="2200"/>
      <c r="F9" s="2200"/>
      <c r="G9" s="2200"/>
      <c r="H9" s="2200"/>
      <c r="I9" s="2200"/>
      <c r="J9" s="2200"/>
      <c r="K9" s="2200"/>
      <c r="L9" s="2200"/>
      <c r="M9" s="2200"/>
    </row>
    <row r="10" spans="1:22" ht="12.75" customHeight="1" x14ac:dyDescent="0.2">
      <c r="C10" s="2116" t="s">
        <v>739</v>
      </c>
      <c r="D10" s="2116" t="s">
        <v>740</v>
      </c>
      <c r="E10" s="2070" t="s">
        <v>742</v>
      </c>
      <c r="F10" s="2070"/>
      <c r="G10" s="1850"/>
      <c r="H10" s="2070" t="s">
        <v>743</v>
      </c>
      <c r="I10" s="2070"/>
      <c r="J10" s="2070"/>
      <c r="K10" s="2070"/>
      <c r="L10" s="2070"/>
      <c r="M10" s="2070"/>
    </row>
    <row r="11" spans="1:22" ht="27" customHeight="1" x14ac:dyDescent="0.2">
      <c r="C11" s="2117"/>
      <c r="D11" s="2117"/>
      <c r="E11" s="1852" t="s">
        <v>748</v>
      </c>
      <c r="F11" s="1852" t="s">
        <v>749</v>
      </c>
      <c r="G11" s="1852"/>
      <c r="H11" s="1852" t="s">
        <v>750</v>
      </c>
      <c r="I11" s="1852" t="s">
        <v>751</v>
      </c>
      <c r="J11" s="1852" t="s">
        <v>752</v>
      </c>
      <c r="K11" s="1852" t="s">
        <v>753</v>
      </c>
      <c r="L11" s="78" t="s">
        <v>754</v>
      </c>
      <c r="M11" s="78" t="s">
        <v>755</v>
      </c>
    </row>
    <row r="12" spans="1:22" ht="12.75" x14ac:dyDescent="0.2">
      <c r="C12" s="1865">
        <v>2010</v>
      </c>
      <c r="D12" s="738">
        <v>0.99204394942871876</v>
      </c>
      <c r="E12" s="738">
        <v>1.1306657369543691</v>
      </c>
      <c r="F12" s="738">
        <v>0.62087793209238784</v>
      </c>
      <c r="G12" s="738"/>
      <c r="H12" s="738">
        <v>1.1960162568457837</v>
      </c>
      <c r="I12" s="738">
        <v>0.77337645636306129</v>
      </c>
      <c r="J12" s="738">
        <v>0.36223143904317984</v>
      </c>
      <c r="K12" s="738">
        <v>0.45104227727260915</v>
      </c>
      <c r="L12" s="738">
        <v>0.98149518874907482</v>
      </c>
      <c r="M12" s="738">
        <v>0.55391634369245002</v>
      </c>
    </row>
    <row r="13" spans="1:22" ht="12.75" x14ac:dyDescent="0.2">
      <c r="C13" s="1865">
        <v>2011</v>
      </c>
      <c r="D13" s="738">
        <v>1.1376102758807807</v>
      </c>
      <c r="E13" s="738">
        <v>1.3634075437576891</v>
      </c>
      <c r="F13" s="738">
        <v>0.53326181545986917</v>
      </c>
      <c r="G13" s="738"/>
      <c r="H13" s="738">
        <v>1.5292140276875623</v>
      </c>
      <c r="I13" s="738">
        <v>0.57562571186589173</v>
      </c>
      <c r="J13" s="738">
        <v>0.64880382775119616</v>
      </c>
      <c r="K13" s="738">
        <v>0.46878151381565675</v>
      </c>
      <c r="L13" s="738">
        <v>0.4273390133810529</v>
      </c>
      <c r="M13" s="738">
        <v>0.34770084224621495</v>
      </c>
    </row>
    <row r="14" spans="1:22" ht="12.75" x14ac:dyDescent="0.2">
      <c r="C14" s="1865">
        <v>2012</v>
      </c>
      <c r="D14" s="738">
        <v>0.56018211347434166</v>
      </c>
      <c r="E14" s="738">
        <v>0.5437343515735209</v>
      </c>
      <c r="F14" s="738">
        <v>0.60415039475107823</v>
      </c>
      <c r="G14" s="738"/>
      <c r="H14" s="738">
        <v>0.66107567443751303</v>
      </c>
      <c r="I14" s="738">
        <v>0.48937676850787387</v>
      </c>
      <c r="J14" s="738">
        <v>0.16919392255430185</v>
      </c>
      <c r="K14" s="738">
        <v>0.3672229265896812</v>
      </c>
      <c r="L14" s="738">
        <v>6.5315531649217176E-2</v>
      </c>
      <c r="M14" s="738">
        <v>0.86108365680336152</v>
      </c>
    </row>
    <row r="15" spans="1:22" ht="12.75" x14ac:dyDescent="0.2">
      <c r="C15" s="1865">
        <v>2013</v>
      </c>
      <c r="D15" s="738">
        <v>0.58981499520584313</v>
      </c>
      <c r="E15" s="738">
        <v>0.59733663831987183</v>
      </c>
      <c r="F15" s="738">
        <v>0.56974334300293206</v>
      </c>
      <c r="G15" s="738"/>
      <c r="H15" s="738">
        <v>0.69184014794066062</v>
      </c>
      <c r="I15" s="738">
        <v>0.79310403243566785</v>
      </c>
      <c r="J15" s="738">
        <v>0.42239076864052882</v>
      </c>
      <c r="K15" s="738">
        <v>0.31232640660250088</v>
      </c>
      <c r="L15" s="738">
        <v>4.8259693929450953E-2</v>
      </c>
      <c r="M15" s="738">
        <v>0.59004555259931313</v>
      </c>
    </row>
    <row r="16" spans="1:22" ht="12.75" x14ac:dyDescent="0.2">
      <c r="C16" s="1865">
        <v>2014</v>
      </c>
      <c r="D16" s="738">
        <v>1.2104738838137858</v>
      </c>
      <c r="E16" s="738">
        <v>1.4767125040564275</v>
      </c>
      <c r="F16" s="738">
        <v>0.50111495389680993</v>
      </c>
      <c r="G16" s="738"/>
      <c r="H16" s="738">
        <v>1.4445059471056949</v>
      </c>
      <c r="I16" s="738">
        <v>0.65642469759663413</v>
      </c>
      <c r="J16" s="738">
        <v>0.32669892516053622</v>
      </c>
      <c r="K16" s="738">
        <v>0.67598080326714705</v>
      </c>
      <c r="L16" s="738">
        <v>1.1851457374227168</v>
      </c>
      <c r="M16" s="738">
        <v>1.0715677877335852</v>
      </c>
    </row>
    <row r="17" spans="2:13" ht="12.75" x14ac:dyDescent="0.2">
      <c r="C17" s="1865">
        <v>2015</v>
      </c>
      <c r="D17" s="738">
        <v>2.5274776198696172</v>
      </c>
      <c r="E17" s="738">
        <v>2.9411136729388905</v>
      </c>
      <c r="F17" s="738">
        <v>1.4276317134078538</v>
      </c>
      <c r="G17" s="738"/>
      <c r="H17" s="738">
        <v>2.8958137025189021</v>
      </c>
      <c r="I17" s="738">
        <v>0.42442710539620943</v>
      </c>
      <c r="J17" s="738">
        <v>2.1272722080221613</v>
      </c>
      <c r="K17" s="738">
        <v>0.57206229432368194</v>
      </c>
      <c r="L17" s="738">
        <v>2.2353952563248618</v>
      </c>
      <c r="M17" s="738">
        <v>4.0888902733108541</v>
      </c>
    </row>
    <row r="18" spans="2:13" ht="12.75" x14ac:dyDescent="0.2">
      <c r="C18" s="1865">
        <v>2016</v>
      </c>
      <c r="D18" s="738">
        <v>1.9567414528559879</v>
      </c>
      <c r="E18" s="738">
        <v>2.3695789767684916</v>
      </c>
      <c r="F18" s="738">
        <v>0.86088993254282031</v>
      </c>
      <c r="G18" s="738"/>
      <c r="H18" s="738">
        <v>2.2140638832144441</v>
      </c>
      <c r="I18" s="738">
        <v>0.76497527216760042</v>
      </c>
      <c r="J18" s="738">
        <v>4.3919132579563902</v>
      </c>
      <c r="K18" s="738">
        <v>0.24360367151472154</v>
      </c>
      <c r="L18" s="738">
        <v>1.8800417230337565</v>
      </c>
      <c r="M18" s="738">
        <v>0.98685886008251411</v>
      </c>
    </row>
    <row r="19" spans="2:13" ht="12.75" x14ac:dyDescent="0.2">
      <c r="C19" s="1865">
        <v>2017</v>
      </c>
      <c r="D19" s="738">
        <v>1.6494632785493359</v>
      </c>
      <c r="E19" s="738">
        <v>2.005695880091424</v>
      </c>
      <c r="F19" s="738">
        <v>0.70484191255176698</v>
      </c>
      <c r="G19" s="738"/>
      <c r="H19" s="738">
        <v>1.5963960598257194</v>
      </c>
      <c r="I19" s="738">
        <v>0.19006417648134746</v>
      </c>
      <c r="J19" s="738">
        <v>4.2694569353164988</v>
      </c>
      <c r="K19" s="738">
        <v>0.54097738780491822</v>
      </c>
      <c r="L19" s="738">
        <v>2.7167292974915398</v>
      </c>
      <c r="M19" s="738">
        <v>1.3626910457809134</v>
      </c>
    </row>
    <row r="20" spans="2:13" s="903" customFormat="1" ht="12.75" x14ac:dyDescent="0.2">
      <c r="B20" s="165"/>
      <c r="C20" s="124">
        <v>2018</v>
      </c>
      <c r="D20" s="739">
        <v>2.2030016749695673</v>
      </c>
      <c r="E20" s="739">
        <v>2.6624249711782464</v>
      </c>
      <c r="F20" s="739">
        <v>0.98780900902213464</v>
      </c>
      <c r="G20" s="739"/>
      <c r="H20" s="739">
        <v>2.5586996464791172</v>
      </c>
      <c r="I20" s="739">
        <v>1.03104360520536</v>
      </c>
      <c r="J20" s="739">
        <v>2.2507896313238578</v>
      </c>
      <c r="K20" s="739">
        <v>6.05872046373774E-2</v>
      </c>
      <c r="L20" s="739">
        <v>1.9095718454752608</v>
      </c>
      <c r="M20" s="739">
        <v>2.8120728454231116</v>
      </c>
    </row>
    <row r="21" spans="2:13" s="903" customFormat="1" ht="12.75" x14ac:dyDescent="0.2">
      <c r="B21" s="165"/>
      <c r="C21" s="1862" t="s">
        <v>6057</v>
      </c>
      <c r="D21" s="1880"/>
      <c r="E21" s="1880"/>
      <c r="F21" s="1880"/>
      <c r="G21" s="1880"/>
      <c r="H21" s="1880"/>
      <c r="I21" s="1880"/>
      <c r="J21" s="1880"/>
      <c r="K21" s="1880"/>
      <c r="L21" s="1880"/>
      <c r="M21" s="1880"/>
    </row>
    <row r="22" spans="2:13" ht="12.75" x14ac:dyDescent="0.2">
      <c r="C22" s="1010"/>
      <c r="D22" s="4"/>
      <c r="E22" s="4"/>
      <c r="F22" s="4"/>
      <c r="G22" s="4"/>
      <c r="H22" s="4"/>
      <c r="I22" s="4"/>
      <c r="J22" s="4"/>
      <c r="K22" s="4"/>
      <c r="L22" s="4"/>
      <c r="M22" s="4"/>
    </row>
    <row r="27" spans="2:13" ht="15" x14ac:dyDescent="0.2">
      <c r="C27" s="109" t="s">
        <v>6058</v>
      </c>
    </row>
    <row r="29" spans="2:13" ht="15" customHeight="1" x14ac:dyDescent="0.2"/>
    <row r="30" spans="2:13" ht="15" customHeight="1" x14ac:dyDescent="0.2"/>
    <row r="31" spans="2:13" ht="15" customHeight="1" x14ac:dyDescent="0.2"/>
    <row r="32" spans="2:13" ht="15" customHeight="1" x14ac:dyDescent="0.2"/>
    <row r="33" spans="3:3" ht="15" customHeight="1" x14ac:dyDescent="0.2"/>
    <row r="34" spans="3:3" ht="15" customHeight="1" x14ac:dyDescent="0.2"/>
    <row r="35" spans="3:3" ht="15" customHeight="1" x14ac:dyDescent="0.2"/>
    <row r="36" spans="3:3" ht="15" customHeight="1" x14ac:dyDescent="0.2"/>
    <row r="37" spans="3:3" ht="15" customHeight="1" x14ac:dyDescent="0.2"/>
    <row r="38" spans="3:3" ht="15" customHeight="1" x14ac:dyDescent="0.2"/>
    <row r="39" spans="3:3" ht="15" customHeight="1" x14ac:dyDescent="0.2"/>
    <row r="40" spans="3:3" ht="15" customHeight="1" x14ac:dyDescent="0.2"/>
    <row r="41" spans="3:3" ht="15" customHeight="1" x14ac:dyDescent="0.2"/>
    <row r="42" spans="3:3" ht="15" customHeight="1" x14ac:dyDescent="0.2"/>
    <row r="43" spans="3:3" ht="15" customHeight="1" x14ac:dyDescent="0.2"/>
    <row r="44" spans="3:3" ht="15" customHeight="1" x14ac:dyDescent="0.2"/>
    <row r="46" spans="3:3" ht="12.75" x14ac:dyDescent="0.2">
      <c r="C46" s="44" t="s">
        <v>6057</v>
      </c>
    </row>
  </sheetData>
  <mergeCells count="14">
    <mergeCell ref="A5:B5"/>
    <mergeCell ref="C5:V5"/>
    <mergeCell ref="C1:E1"/>
    <mergeCell ref="A3:B3"/>
    <mergeCell ref="C3:V3"/>
    <mergeCell ref="A4:B4"/>
    <mergeCell ref="C4:V4"/>
    <mergeCell ref="A6:B6"/>
    <mergeCell ref="C6:V6"/>
    <mergeCell ref="C9:M9"/>
    <mergeCell ref="C10:C11"/>
    <mergeCell ref="D10:D11"/>
    <mergeCell ref="E10:F10"/>
    <mergeCell ref="H10:M10"/>
  </mergeCells>
  <hyperlinks>
    <hyperlink ref="A1" location="'ODS 11.'!A1" display="REGRESAR"/>
    <hyperlink ref="C1:D1" location="'Metadato 11.1.1.c'!A1" display="VER METADATO"/>
  </hyperlinks>
  <pageMargins left="0.7" right="0.7" top="0.75" bottom="0.75" header="0.3" footer="0.3"/>
  <pageSetup orientation="portrait" horizontalDpi="4294967294" verticalDpi="4294967294" r:id="rId1"/>
  <drawing r:id="rId2"/>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3">
    <tabColor theme="0" tint="-0.499984740745262"/>
  </sheetPr>
  <dimension ref="A1:M38"/>
  <sheetViews>
    <sheetView showGridLines="0" zoomScaleNormal="100" workbookViewId="0">
      <pane ySplit="1" topLeftCell="A2" activePane="bottomLeft" state="frozen"/>
      <selection activeCell="B22" sqref="B22:C22"/>
      <selection pane="bottomLeft" activeCell="B22" sqref="B22:C22"/>
    </sheetView>
  </sheetViews>
  <sheetFormatPr baseColWidth="10" defaultColWidth="11.42578125" defaultRowHeight="11.25" x14ac:dyDescent="0.2"/>
  <cols>
    <col min="1" max="1" width="7" style="26" customWidth="1"/>
    <col min="2" max="2" width="26.42578125" style="26" customWidth="1"/>
    <col min="3" max="3" width="24" style="26" customWidth="1"/>
    <col min="4" max="4" width="85.7109375" style="26" customWidth="1"/>
    <col min="5" max="5" width="2.28515625" style="26" customWidth="1"/>
    <col min="6" max="6" width="7.140625" style="26" customWidth="1"/>
    <col min="7" max="7" width="9.140625" style="26" customWidth="1"/>
    <col min="8" max="8" width="8.28515625" style="26" customWidth="1"/>
    <col min="9" max="9" width="7.5703125" style="26" customWidth="1"/>
    <col min="10" max="10" width="8.28515625" style="26" customWidth="1"/>
    <col min="11" max="11" width="8.42578125" style="26" customWidth="1"/>
    <col min="12" max="16384" width="11.42578125" style="26"/>
  </cols>
  <sheetData>
    <row r="1" spans="1:8" ht="15.75" customHeight="1" x14ac:dyDescent="0.35">
      <c r="A1" s="721"/>
      <c r="B1" s="70" t="s">
        <v>730</v>
      </c>
      <c r="C1" s="721"/>
      <c r="D1" s="721"/>
      <c r="E1" s="721"/>
      <c r="F1" s="721"/>
      <c r="G1" s="721"/>
      <c r="H1" s="721"/>
    </row>
    <row r="2" spans="1:8" ht="16.5" customHeight="1" thickBot="1" x14ac:dyDescent="0.4">
      <c r="A2" s="721"/>
      <c r="B2" s="721"/>
      <c r="C2" s="721"/>
      <c r="D2" s="721"/>
      <c r="E2" s="721"/>
      <c r="F2" s="721"/>
      <c r="G2" s="721"/>
      <c r="H2" s="721"/>
    </row>
    <row r="3" spans="1:8" ht="23.25" customHeight="1" thickBot="1" x14ac:dyDescent="0.25">
      <c r="B3" s="2081" t="s">
        <v>766</v>
      </c>
      <c r="C3" s="2081"/>
      <c r="D3" s="2081"/>
      <c r="F3" s="47" t="s">
        <v>767</v>
      </c>
    </row>
    <row r="4" spans="1:8" ht="30" x14ac:dyDescent="0.2">
      <c r="B4" s="2082" t="s">
        <v>856</v>
      </c>
      <c r="C4" s="2082"/>
      <c r="D4" s="910" t="s">
        <v>53</v>
      </c>
    </row>
    <row r="5" spans="1:8" ht="30" x14ac:dyDescent="0.2">
      <c r="B5" s="2082" t="s">
        <v>769</v>
      </c>
      <c r="C5" s="2082"/>
      <c r="D5" s="910" t="s">
        <v>300</v>
      </c>
    </row>
    <row r="6" spans="1:8" ht="15" x14ac:dyDescent="0.2">
      <c r="B6" s="2082" t="s">
        <v>770</v>
      </c>
      <c r="C6" s="2082"/>
      <c r="D6" s="911" t="s">
        <v>442</v>
      </c>
    </row>
    <row r="7" spans="1:8" ht="30" x14ac:dyDescent="0.2">
      <c r="B7" s="2083" t="s">
        <v>771</v>
      </c>
      <c r="C7" s="2083"/>
      <c r="D7" s="912" t="s">
        <v>443</v>
      </c>
    </row>
    <row r="8" spans="1:8" ht="15" x14ac:dyDescent="0.2">
      <c r="B8" s="2083" t="s">
        <v>4617</v>
      </c>
      <c r="C8" s="2083"/>
      <c r="D8" s="1285" t="s">
        <v>4750</v>
      </c>
    </row>
    <row r="9" spans="1:8" ht="23.25" customHeight="1" x14ac:dyDescent="0.25">
      <c r="B9" s="913"/>
      <c r="C9" s="913"/>
      <c r="D9" s="913"/>
    </row>
    <row r="10" spans="1:8" ht="15" x14ac:dyDescent="0.2">
      <c r="B10" s="2081" t="s">
        <v>772</v>
      </c>
      <c r="C10" s="2081"/>
      <c r="D10" s="2081"/>
    </row>
    <row r="11" spans="1:8" ht="28.5" customHeight="1" x14ac:dyDescent="0.2">
      <c r="B11" s="2093" t="s">
        <v>773</v>
      </c>
      <c r="C11" s="2094"/>
      <c r="D11" s="910" t="s">
        <v>841</v>
      </c>
    </row>
    <row r="12" spans="1:8" ht="30" x14ac:dyDescent="0.2">
      <c r="B12" s="2095" t="s">
        <v>775</v>
      </c>
      <c r="C12" s="2095"/>
      <c r="D12" s="161" t="s">
        <v>3029</v>
      </c>
    </row>
    <row r="13" spans="1:8" ht="15" x14ac:dyDescent="0.25">
      <c r="B13" s="2082" t="s">
        <v>776</v>
      </c>
      <c r="C13" s="2082"/>
      <c r="D13" s="716" t="s">
        <v>2987</v>
      </c>
    </row>
    <row r="14" spans="1:8" ht="15" x14ac:dyDescent="0.2">
      <c r="B14" s="2082" t="s">
        <v>777</v>
      </c>
      <c r="C14" s="2096"/>
      <c r="D14" s="915" t="s">
        <v>22</v>
      </c>
    </row>
    <row r="15" spans="1:8" ht="45" customHeight="1" x14ac:dyDescent="0.25">
      <c r="B15" s="2082" t="s">
        <v>778</v>
      </c>
      <c r="C15" s="2082"/>
      <c r="D15" s="145" t="s">
        <v>3030</v>
      </c>
    </row>
    <row r="16" spans="1:8" ht="38.25" customHeight="1" x14ac:dyDescent="0.25">
      <c r="B16" s="2082" t="s">
        <v>779</v>
      </c>
      <c r="C16" s="2082"/>
      <c r="D16" s="145"/>
    </row>
    <row r="17" spans="2:13" ht="15" x14ac:dyDescent="0.25">
      <c r="B17" s="2082" t="s">
        <v>780</v>
      </c>
      <c r="C17" s="2082"/>
      <c r="D17" s="143" t="s">
        <v>781</v>
      </c>
    </row>
    <row r="18" spans="2:13" ht="15" x14ac:dyDescent="0.2">
      <c r="B18" s="2083" t="s">
        <v>782</v>
      </c>
      <c r="C18" s="2083"/>
      <c r="D18" s="910"/>
    </row>
    <row r="19" spans="2:13" ht="30" x14ac:dyDescent="0.25">
      <c r="B19" s="2084" t="s">
        <v>783</v>
      </c>
      <c r="C19" s="2456"/>
      <c r="D19" s="1315" t="s">
        <v>3031</v>
      </c>
    </row>
    <row r="20" spans="2:13" s="903" customFormat="1" ht="15" x14ac:dyDescent="0.25">
      <c r="B20" s="1307"/>
      <c r="C20" s="1317"/>
      <c r="D20" s="1318"/>
      <c r="E20" s="84"/>
      <c r="F20" s="84"/>
      <c r="G20" s="84"/>
      <c r="H20" s="84"/>
      <c r="I20" s="84"/>
      <c r="J20" s="84"/>
      <c r="K20" s="84"/>
      <c r="L20" s="84"/>
      <c r="M20" s="84"/>
    </row>
    <row r="21" spans="2:13" s="903" customFormat="1" ht="15" x14ac:dyDescent="0.25">
      <c r="B21" s="1307"/>
      <c r="C21" s="1319"/>
      <c r="D21" s="1320"/>
      <c r="E21" s="1058"/>
      <c r="F21" s="1058"/>
      <c r="G21" s="1058"/>
      <c r="H21" s="1058"/>
      <c r="I21" s="1058"/>
      <c r="J21" s="1058"/>
      <c r="K21" s="1058"/>
      <c r="L21" s="1058"/>
      <c r="M21" s="1058"/>
    </row>
    <row r="22" spans="2:13" ht="15" x14ac:dyDescent="0.25">
      <c r="B22" s="2082" t="s">
        <v>784</v>
      </c>
      <c r="C22" s="2615"/>
      <c r="D22" s="1316" t="s">
        <v>824</v>
      </c>
    </row>
    <row r="23" spans="2:13" ht="15" x14ac:dyDescent="0.25">
      <c r="B23" s="2086" t="s">
        <v>786</v>
      </c>
      <c r="C23" s="918" t="s">
        <v>787</v>
      </c>
      <c r="D23" s="143" t="s">
        <v>1455</v>
      </c>
    </row>
    <row r="24" spans="2:13" ht="15" x14ac:dyDescent="0.2">
      <c r="B24" s="2087"/>
      <c r="C24" s="1003" t="s">
        <v>789</v>
      </c>
      <c r="D24" s="919"/>
    </row>
    <row r="25" spans="2:13" ht="15" x14ac:dyDescent="0.25">
      <c r="B25" s="2088" t="s">
        <v>791</v>
      </c>
      <c r="C25" s="2088"/>
      <c r="D25" s="143" t="s">
        <v>827</v>
      </c>
    </row>
    <row r="26" spans="2:13" ht="15" x14ac:dyDescent="0.25">
      <c r="B26" s="2088" t="s">
        <v>793</v>
      </c>
      <c r="C26" s="2088"/>
      <c r="D26" s="146" t="s">
        <v>808</v>
      </c>
    </row>
    <row r="27" spans="2:13" ht="15" customHeight="1" x14ac:dyDescent="0.2">
      <c r="B27" s="2082" t="s">
        <v>795</v>
      </c>
      <c r="C27" s="2082"/>
      <c r="D27" s="917" t="s">
        <v>17</v>
      </c>
    </row>
    <row r="28" spans="2:13" ht="15" x14ac:dyDescent="0.25">
      <c r="B28" s="2083" t="s">
        <v>797</v>
      </c>
      <c r="C28" s="2083"/>
      <c r="D28" s="146" t="s">
        <v>2900</v>
      </c>
    </row>
    <row r="29" spans="2:13" ht="15" x14ac:dyDescent="0.2">
      <c r="B29" s="2089" t="s">
        <v>799</v>
      </c>
      <c r="C29" s="2090"/>
      <c r="D29" s="910"/>
    </row>
    <row r="30" spans="2:13" ht="45" x14ac:dyDescent="0.25">
      <c r="B30" s="1004" t="s">
        <v>800</v>
      </c>
      <c r="C30" s="1005"/>
      <c r="D30" s="143" t="s">
        <v>3032</v>
      </c>
    </row>
    <row r="31" spans="2:13" ht="15" x14ac:dyDescent="0.2">
      <c r="B31" s="2091" t="s">
        <v>801</v>
      </c>
      <c r="C31" s="2092"/>
      <c r="D31" s="921"/>
    </row>
    <row r="32" spans="2:13" ht="23.25" customHeight="1" x14ac:dyDescent="0.2">
      <c r="B32" s="922"/>
      <c r="C32" s="922"/>
      <c r="D32" s="923"/>
    </row>
    <row r="33" spans="2:4" ht="15" x14ac:dyDescent="0.2">
      <c r="B33" s="2081" t="s">
        <v>802</v>
      </c>
      <c r="C33" s="2081"/>
      <c r="D33" s="2081"/>
    </row>
    <row r="34" spans="2:4" ht="15" x14ac:dyDescent="0.25">
      <c r="B34" s="2079" t="s">
        <v>803</v>
      </c>
      <c r="C34" s="2080"/>
      <c r="D34" s="146" t="s">
        <v>804</v>
      </c>
    </row>
    <row r="35" spans="2:4" ht="15" x14ac:dyDescent="0.25">
      <c r="B35" s="2079" t="s">
        <v>805</v>
      </c>
      <c r="C35" s="2080"/>
      <c r="D35" s="146" t="s">
        <v>1620</v>
      </c>
    </row>
    <row r="36" spans="2:4" ht="15" x14ac:dyDescent="0.25">
      <c r="B36" s="2079" t="s">
        <v>807</v>
      </c>
      <c r="C36" s="2080"/>
      <c r="D36" s="146" t="s">
        <v>808</v>
      </c>
    </row>
    <row r="37" spans="2:4" ht="15" x14ac:dyDescent="0.25">
      <c r="B37" s="2079" t="s">
        <v>809</v>
      </c>
      <c r="C37" s="2080"/>
      <c r="D37" s="146" t="s">
        <v>3033</v>
      </c>
    </row>
    <row r="38" spans="2:4" ht="15" x14ac:dyDescent="0.25">
      <c r="B38" s="2079" t="s">
        <v>811</v>
      </c>
      <c r="C38" s="2080"/>
      <c r="D38" s="146" t="s">
        <v>1710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3:D33"/>
    <mergeCell ref="B17:C17"/>
    <mergeCell ref="B18:C18"/>
    <mergeCell ref="B19:C19"/>
    <mergeCell ref="B22:C22"/>
    <mergeCell ref="B23:B24"/>
    <mergeCell ref="B25:C25"/>
    <mergeCell ref="B26:C26"/>
    <mergeCell ref="B27:C27"/>
    <mergeCell ref="B28:C28"/>
    <mergeCell ref="B29:C29"/>
    <mergeCell ref="B31:C31"/>
    <mergeCell ref="B34:C34"/>
    <mergeCell ref="B35:C35"/>
    <mergeCell ref="B36:C36"/>
    <mergeCell ref="B37:C37"/>
    <mergeCell ref="B38:C38"/>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7">
      <formula1>Tipo_operación</formula1>
    </dataValidation>
  </dataValidations>
  <hyperlinks>
    <hyperlink ref="B1" location="'11.1.1.c'!A1" display="REGRESAR"/>
    <hyperlink ref="D8" r:id="rId1"/>
  </hyperlinks>
  <pageMargins left="0.7" right="0.7" top="0.75" bottom="0.75" header="0.3" footer="0.3"/>
  <pageSetup orientation="portrait" horizontalDpi="4294967294" verticalDpi="4294967294" r:id="rId2"/>
  <drawing r:id="rId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4">
    <tabColor theme="5"/>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6" style="26" customWidth="1"/>
    <col min="3" max="3" width="11.85546875" style="165" customWidth="1"/>
    <col min="4" max="6" width="11.85546875" style="26" customWidth="1"/>
    <col min="7" max="16384" width="11.42578125" style="26"/>
  </cols>
  <sheetData>
    <row r="1" spans="1:18" s="42" customFormat="1" ht="15" x14ac:dyDescent="0.25">
      <c r="A1" s="70" t="s">
        <v>730</v>
      </c>
      <c r="B1" s="125"/>
      <c r="C1" s="2175" t="s">
        <v>830</v>
      </c>
      <c r="D1" s="2175"/>
    </row>
    <row r="2" spans="1:18" ht="14.25" customHeight="1" x14ac:dyDescent="0.2"/>
    <row r="3" spans="1:18" ht="15" x14ac:dyDescent="0.2">
      <c r="A3" s="2616" t="s">
        <v>732</v>
      </c>
      <c r="B3" s="2619"/>
      <c r="C3" s="2616" t="s">
        <v>2982</v>
      </c>
      <c r="D3" s="2618"/>
      <c r="E3" s="2618"/>
      <c r="F3" s="2618"/>
      <c r="G3" s="2618"/>
      <c r="H3" s="2618"/>
      <c r="I3" s="2618"/>
      <c r="J3" s="2618"/>
      <c r="K3" s="2618"/>
      <c r="L3" s="2618"/>
      <c r="M3" s="2618"/>
      <c r="N3" s="2618"/>
      <c r="O3" s="2618"/>
      <c r="P3" s="2618"/>
      <c r="Q3" s="2618"/>
      <c r="R3" s="2618"/>
    </row>
    <row r="4" spans="1:18" ht="29.25" customHeight="1" x14ac:dyDescent="0.2">
      <c r="A4" s="2616" t="s">
        <v>733</v>
      </c>
      <c r="B4" s="2617"/>
      <c r="C4" s="2616" t="s">
        <v>303</v>
      </c>
      <c r="D4" s="2618"/>
      <c r="E4" s="2618"/>
      <c r="F4" s="2618"/>
      <c r="G4" s="2618"/>
      <c r="H4" s="2618"/>
      <c r="I4" s="2618"/>
      <c r="J4" s="2618"/>
      <c r="K4" s="2618"/>
      <c r="L4" s="2618"/>
      <c r="M4" s="2618"/>
      <c r="N4" s="2618"/>
      <c r="O4" s="2618"/>
      <c r="P4" s="2618"/>
      <c r="Q4" s="2618"/>
      <c r="R4" s="2618"/>
    </row>
    <row r="5" spans="1:18" ht="15" customHeight="1" x14ac:dyDescent="0.2">
      <c r="A5" s="2616" t="s">
        <v>735</v>
      </c>
      <c r="B5" s="2617"/>
      <c r="C5" s="2616" t="s">
        <v>3034</v>
      </c>
      <c r="D5" s="2618"/>
      <c r="E5" s="2618"/>
      <c r="F5" s="2618"/>
      <c r="G5" s="2618"/>
      <c r="H5" s="2618"/>
      <c r="I5" s="2618"/>
      <c r="J5" s="2618"/>
      <c r="K5" s="2618"/>
      <c r="L5" s="2618"/>
      <c r="M5" s="2618"/>
      <c r="N5" s="2618"/>
      <c r="O5" s="2618"/>
      <c r="P5" s="2618"/>
      <c r="Q5" s="2618"/>
      <c r="R5" s="2618"/>
    </row>
    <row r="6" spans="1:18" ht="15" customHeight="1" x14ac:dyDescent="0.2">
      <c r="A6" s="2616" t="s">
        <v>815</v>
      </c>
      <c r="B6" s="2617"/>
      <c r="C6" s="2616"/>
      <c r="D6" s="2618"/>
      <c r="E6" s="2618"/>
      <c r="F6" s="2618"/>
      <c r="G6" s="2618"/>
      <c r="H6" s="2618"/>
      <c r="I6" s="2618"/>
      <c r="J6" s="2618"/>
      <c r="K6" s="2618"/>
      <c r="L6" s="2618"/>
      <c r="M6" s="2618"/>
      <c r="N6" s="2618"/>
      <c r="O6" s="2618"/>
      <c r="P6" s="2618"/>
      <c r="Q6" s="2618"/>
      <c r="R6" s="2618"/>
    </row>
    <row r="7" spans="1:18" x14ac:dyDescent="0.2">
      <c r="A7" s="29"/>
    </row>
    <row r="8" spans="1:18" x14ac:dyDescent="0.2">
      <c r="A8" s="29"/>
    </row>
    <row r="9" spans="1:18" ht="11.25" customHeight="1" x14ac:dyDescent="0.2">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1.'!A1" display="REGRESAR"/>
    <hyperlink ref="C1:D1" location="'Metadato 11.2.1'!A1" display="VER METADATO"/>
  </hyperlink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5">
    <tabColor theme="0" tint="-0.499984740745262"/>
  </sheetPr>
  <dimension ref="B1:F36"/>
  <sheetViews>
    <sheetView showGridLines="0" zoomScaleNormal="100" workbookViewId="0">
      <pane ySplit="1" topLeftCell="A2" activePane="bottomLeft" state="frozen"/>
      <selection sqref="A1:B1"/>
      <selection pane="bottomLeft" activeCell="B9" sqref="B9"/>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
      <c r="B1" s="70" t="s">
        <v>730</v>
      </c>
    </row>
    <row r="2" spans="2:6" ht="12" thickBot="1" x14ac:dyDescent="0.25"/>
    <row r="3" spans="2:6" ht="23.25" customHeight="1" thickBot="1" x14ac:dyDescent="0.25">
      <c r="B3" s="2081" t="s">
        <v>766</v>
      </c>
      <c r="C3" s="2081"/>
      <c r="D3" s="2081"/>
      <c r="F3" s="47" t="s">
        <v>864</v>
      </c>
    </row>
    <row r="4" spans="2:6" ht="30" x14ac:dyDescent="0.2">
      <c r="B4" s="2082" t="s">
        <v>856</v>
      </c>
      <c r="C4" s="2082"/>
      <c r="D4" s="49" t="s">
        <v>53</v>
      </c>
    </row>
    <row r="5" spans="2:6" ht="60.75" customHeight="1" x14ac:dyDescent="0.2">
      <c r="B5" s="2082" t="s">
        <v>769</v>
      </c>
      <c r="C5" s="2082"/>
      <c r="D5" s="49" t="s">
        <v>303</v>
      </c>
    </row>
    <row r="6" spans="2:6" ht="15" x14ac:dyDescent="0.2">
      <c r="B6" s="2082" t="s">
        <v>770</v>
      </c>
      <c r="C6" s="2082"/>
      <c r="D6" s="50" t="s">
        <v>445</v>
      </c>
    </row>
    <row r="7" spans="2:6" ht="30" x14ac:dyDescent="0.2">
      <c r="B7" s="2083" t="s">
        <v>771</v>
      </c>
      <c r="C7" s="2083"/>
      <c r="D7" s="94" t="s">
        <v>446</v>
      </c>
    </row>
    <row r="8" spans="2:6" s="903" customFormat="1" ht="15" x14ac:dyDescent="0.2">
      <c r="B8" s="2083" t="s">
        <v>4617</v>
      </c>
      <c r="C8" s="2083"/>
      <c r="D8" s="1285" t="s">
        <v>4751</v>
      </c>
    </row>
    <row r="9" spans="2:6" ht="15" x14ac:dyDescent="0.25">
      <c r="B9" s="52"/>
      <c r="C9" s="52"/>
      <c r="D9" s="52"/>
    </row>
    <row r="10" spans="2:6" ht="23.25" customHeight="1" x14ac:dyDescent="0.2">
      <c r="B10" s="2081" t="s">
        <v>772</v>
      </c>
      <c r="C10" s="2081"/>
      <c r="D10" s="2081"/>
    </row>
    <row r="11" spans="2:6" ht="15" x14ac:dyDescent="0.2">
      <c r="B11" s="2093" t="s">
        <v>773</v>
      </c>
      <c r="C11" s="2094"/>
      <c r="D11" s="49" t="s">
        <v>841</v>
      </c>
    </row>
    <row r="12" spans="2:6" ht="19.5" customHeight="1" x14ac:dyDescent="0.2">
      <c r="B12" s="2095" t="s">
        <v>775</v>
      </c>
      <c r="C12" s="2095"/>
      <c r="D12" s="53" t="s">
        <v>3035</v>
      </c>
    </row>
    <row r="13" spans="2:6" ht="15" x14ac:dyDescent="0.25">
      <c r="B13" s="2082" t="s">
        <v>776</v>
      </c>
      <c r="C13" s="2082"/>
      <c r="D13" s="716" t="s">
        <v>445</v>
      </c>
    </row>
    <row r="14" spans="2:6" ht="15" x14ac:dyDescent="0.2">
      <c r="B14" s="2082" t="s">
        <v>777</v>
      </c>
      <c r="C14" s="2096"/>
      <c r="D14" s="54" t="s">
        <v>22</v>
      </c>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1.2.1'!A1" display="REGRESAR"/>
    <hyperlink ref="D8" r:id="rId1"/>
  </hyperlink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6">
    <tabColor theme="5"/>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42578125" style="26" customWidth="1"/>
    <col min="3" max="3" width="11.7109375" style="165" customWidth="1"/>
    <col min="4" max="6" width="11.7109375" style="26" customWidth="1"/>
    <col min="7" max="16384" width="11.42578125" style="26"/>
  </cols>
  <sheetData>
    <row r="1" spans="1:18" ht="15" x14ac:dyDescent="0.2">
      <c r="A1" s="70" t="s">
        <v>730</v>
      </c>
      <c r="B1" s="121"/>
      <c r="C1" s="2175" t="s">
        <v>830</v>
      </c>
      <c r="D1" s="2175"/>
    </row>
    <row r="3" spans="1:18" ht="15" x14ac:dyDescent="0.2">
      <c r="A3" s="2616" t="s">
        <v>732</v>
      </c>
      <c r="B3" s="2619"/>
      <c r="C3" s="2616" t="s">
        <v>2982</v>
      </c>
      <c r="D3" s="2618"/>
      <c r="E3" s="2618"/>
      <c r="F3" s="2618"/>
      <c r="G3" s="2618"/>
      <c r="H3" s="2618"/>
      <c r="I3" s="2618"/>
      <c r="J3" s="2618"/>
      <c r="K3" s="2618"/>
      <c r="L3" s="2618"/>
      <c r="M3" s="2618"/>
      <c r="N3" s="2618"/>
      <c r="O3" s="2618"/>
      <c r="P3" s="2618"/>
      <c r="Q3" s="2618"/>
      <c r="R3" s="2618"/>
    </row>
    <row r="4" spans="1:18" ht="15" x14ac:dyDescent="0.2">
      <c r="A4" s="2616" t="s">
        <v>733</v>
      </c>
      <c r="B4" s="2617"/>
      <c r="C4" s="2616" t="s">
        <v>3036</v>
      </c>
      <c r="D4" s="2618"/>
      <c r="E4" s="2618"/>
      <c r="F4" s="2618"/>
      <c r="G4" s="2618"/>
      <c r="H4" s="2618"/>
      <c r="I4" s="2618"/>
      <c r="J4" s="2618"/>
      <c r="K4" s="2618"/>
      <c r="L4" s="2618"/>
      <c r="M4" s="2618"/>
      <c r="N4" s="2618"/>
      <c r="O4" s="2618"/>
      <c r="P4" s="2618"/>
      <c r="Q4" s="2618"/>
      <c r="R4" s="2618"/>
    </row>
    <row r="5" spans="1:18" ht="15" customHeight="1" x14ac:dyDescent="0.2">
      <c r="A5" s="2616" t="s">
        <v>735</v>
      </c>
      <c r="B5" s="2617"/>
      <c r="C5" s="2616" t="s">
        <v>3037</v>
      </c>
      <c r="D5" s="2618"/>
      <c r="E5" s="2618"/>
      <c r="F5" s="2618"/>
      <c r="G5" s="2618"/>
      <c r="H5" s="2618"/>
      <c r="I5" s="2618"/>
      <c r="J5" s="2618"/>
      <c r="K5" s="2618"/>
      <c r="L5" s="2618"/>
      <c r="M5" s="2618"/>
      <c r="N5" s="2618"/>
      <c r="O5" s="2618"/>
      <c r="P5" s="2618"/>
      <c r="Q5" s="2618"/>
      <c r="R5" s="2618"/>
    </row>
    <row r="6" spans="1:18" ht="15" customHeight="1" x14ac:dyDescent="0.2">
      <c r="A6" s="2616" t="s">
        <v>815</v>
      </c>
      <c r="B6" s="2617"/>
      <c r="C6" s="2616" t="s">
        <v>862</v>
      </c>
      <c r="D6" s="2618"/>
      <c r="E6" s="2618"/>
      <c r="F6" s="2618"/>
      <c r="G6" s="2618"/>
      <c r="H6" s="2618"/>
      <c r="I6" s="2618"/>
      <c r="J6" s="2618"/>
      <c r="K6" s="2618"/>
      <c r="L6" s="2618"/>
      <c r="M6" s="2618"/>
      <c r="N6" s="2618"/>
      <c r="O6" s="2618"/>
      <c r="P6" s="2618"/>
      <c r="Q6" s="2618"/>
      <c r="R6" s="2618"/>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1.'!A1" display="REGRESAR"/>
    <hyperlink ref="C1:D1" location="'Metadato 11.3.1'!A1" display="VER METADATO"/>
  </hyperlinks>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7">
    <tabColor theme="0" tint="-0.499984740745262"/>
  </sheetPr>
  <dimension ref="A1:F36"/>
  <sheetViews>
    <sheetView showGridLines="0" zoomScaleNormal="100" workbookViewId="0">
      <pane ySplit="1" topLeftCell="A2" activePane="bottomLeft" state="frozen"/>
      <selection sqref="A1:B1"/>
      <selection pane="bottomLeft" activeCell="D19" sqref="D19"/>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
      <c r="B1" s="70" t="s">
        <v>730</v>
      </c>
    </row>
    <row r="2" spans="1:6" ht="12" thickBot="1" x14ac:dyDescent="0.25"/>
    <row r="3" spans="1:6" ht="23.25" customHeight="1" thickBot="1" x14ac:dyDescent="0.25">
      <c r="B3" s="2081" t="s">
        <v>766</v>
      </c>
      <c r="C3" s="2081"/>
      <c r="D3" s="2081"/>
      <c r="F3" s="47" t="s">
        <v>864</v>
      </c>
    </row>
    <row r="4" spans="1:6" ht="30" x14ac:dyDescent="0.2">
      <c r="A4" s="93"/>
      <c r="B4" s="2082" t="s">
        <v>856</v>
      </c>
      <c r="C4" s="2082"/>
      <c r="D4" s="49" t="s">
        <v>53</v>
      </c>
    </row>
    <row r="5" spans="1:6" ht="45" x14ac:dyDescent="0.2">
      <c r="B5" s="2082" t="s">
        <v>769</v>
      </c>
      <c r="C5" s="2082"/>
      <c r="D5" s="49" t="s">
        <v>306</v>
      </c>
    </row>
    <row r="6" spans="1:6" ht="15" x14ac:dyDescent="0.2">
      <c r="B6" s="2082" t="s">
        <v>770</v>
      </c>
      <c r="C6" s="2082"/>
      <c r="D6" s="50" t="s">
        <v>448</v>
      </c>
    </row>
    <row r="7" spans="1:6" ht="15" x14ac:dyDescent="0.2">
      <c r="B7" s="2083" t="s">
        <v>771</v>
      </c>
      <c r="C7" s="2083"/>
      <c r="D7" s="94" t="s">
        <v>449</v>
      </c>
    </row>
    <row r="8" spans="1:6" s="903" customFormat="1" ht="15" x14ac:dyDescent="0.2">
      <c r="B8" s="2083" t="s">
        <v>4617</v>
      </c>
      <c r="C8" s="2083"/>
      <c r="D8" s="1285" t="s">
        <v>4752</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1.3.1'!A1" display="REGRESAR"/>
    <hyperlink ref="D8" r:id="rId1"/>
  </hyperlink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8">
    <tabColor theme="5"/>
  </sheetPr>
  <dimension ref="A1:R12"/>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140625" style="26" customWidth="1"/>
    <col min="3" max="3" width="11.140625" style="165" customWidth="1"/>
    <col min="4" max="8" width="11.140625" style="26" customWidth="1"/>
    <col min="9" max="16384" width="11.42578125" style="26"/>
  </cols>
  <sheetData>
    <row r="1" spans="1:18" ht="15" x14ac:dyDescent="0.2">
      <c r="A1" s="70" t="s">
        <v>730</v>
      </c>
      <c r="B1" s="121"/>
      <c r="C1" s="2175" t="s">
        <v>830</v>
      </c>
      <c r="D1" s="2175"/>
    </row>
    <row r="3" spans="1:18" ht="15" x14ac:dyDescent="0.2">
      <c r="A3" s="2616" t="s">
        <v>732</v>
      </c>
      <c r="B3" s="2619"/>
      <c r="C3" s="2616" t="s">
        <v>2982</v>
      </c>
      <c r="D3" s="2618"/>
      <c r="E3" s="2618"/>
      <c r="F3" s="2618"/>
      <c r="G3" s="2618"/>
      <c r="H3" s="2618"/>
      <c r="I3" s="2618"/>
      <c r="J3" s="2618"/>
      <c r="K3" s="2618"/>
      <c r="L3" s="2618"/>
      <c r="M3" s="2618"/>
      <c r="N3" s="2618"/>
      <c r="O3" s="2618"/>
      <c r="P3" s="2618"/>
      <c r="Q3" s="2618"/>
      <c r="R3" s="2618"/>
    </row>
    <row r="4" spans="1:18" ht="15" customHeight="1" x14ac:dyDescent="0.2">
      <c r="A4" s="2616" t="s">
        <v>733</v>
      </c>
      <c r="B4" s="2617"/>
      <c r="C4" s="2616" t="s">
        <v>3036</v>
      </c>
      <c r="D4" s="2618"/>
      <c r="E4" s="2618"/>
      <c r="F4" s="2618"/>
      <c r="G4" s="2618"/>
      <c r="H4" s="2618"/>
      <c r="I4" s="2618"/>
      <c r="J4" s="2618"/>
      <c r="K4" s="2618"/>
      <c r="L4" s="2618"/>
      <c r="M4" s="2618"/>
      <c r="N4" s="2618"/>
      <c r="O4" s="2618"/>
      <c r="P4" s="2618"/>
      <c r="Q4" s="2618"/>
      <c r="R4" s="2618"/>
    </row>
    <row r="5" spans="1:18" ht="15" customHeight="1" x14ac:dyDescent="0.2">
      <c r="A5" s="2616" t="s">
        <v>735</v>
      </c>
      <c r="B5" s="2617"/>
      <c r="C5" s="2616" t="s">
        <v>3038</v>
      </c>
      <c r="D5" s="2618"/>
      <c r="E5" s="2618"/>
      <c r="F5" s="2618"/>
      <c r="G5" s="2618"/>
      <c r="H5" s="2618"/>
      <c r="I5" s="2618"/>
      <c r="J5" s="2618"/>
      <c r="K5" s="2618"/>
      <c r="L5" s="2618"/>
      <c r="M5" s="2618"/>
      <c r="N5" s="2618"/>
      <c r="O5" s="2618"/>
      <c r="P5" s="2618"/>
      <c r="Q5" s="2618"/>
      <c r="R5" s="2618"/>
    </row>
    <row r="6" spans="1:18" ht="15" customHeight="1" x14ac:dyDescent="0.2">
      <c r="A6" s="2616" t="s">
        <v>815</v>
      </c>
      <c r="B6" s="2617"/>
      <c r="C6" s="2616" t="s">
        <v>862</v>
      </c>
      <c r="D6" s="2618"/>
      <c r="E6" s="2618"/>
      <c r="F6" s="2618"/>
      <c r="G6" s="2618"/>
      <c r="H6" s="2618"/>
      <c r="I6" s="2618"/>
      <c r="J6" s="2618"/>
      <c r="K6" s="2618"/>
      <c r="L6" s="2618"/>
      <c r="M6" s="2618"/>
      <c r="N6" s="2618"/>
      <c r="O6" s="2618"/>
      <c r="P6" s="2618"/>
      <c r="Q6" s="2618"/>
      <c r="R6" s="2618"/>
    </row>
    <row r="7" spans="1:18" x14ac:dyDescent="0.2">
      <c r="A7" s="29"/>
    </row>
    <row r="8" spans="1:18" x14ac:dyDescent="0.2">
      <c r="A8" s="29"/>
    </row>
    <row r="9" spans="1:18" x14ac:dyDescent="0.2">
      <c r="A9" s="29"/>
      <c r="C9" s="2118" t="s">
        <v>863</v>
      </c>
      <c r="D9" s="2118"/>
      <c r="E9" s="2118"/>
      <c r="F9" s="2118"/>
      <c r="G9" s="2118"/>
      <c r="H9" s="2118"/>
      <c r="I9" s="2118"/>
      <c r="J9" s="2118"/>
      <c r="K9" s="2118"/>
      <c r="L9" s="2118"/>
      <c r="M9" s="2118"/>
      <c r="N9" s="2118"/>
      <c r="O9" s="2118"/>
      <c r="P9" s="2118"/>
    </row>
    <row r="10" spans="1:18"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sheetData>
  <mergeCells count="10">
    <mergeCell ref="A6:B6"/>
    <mergeCell ref="C6:R6"/>
    <mergeCell ref="C9:P10"/>
    <mergeCell ref="C1:D1"/>
    <mergeCell ref="A3:B3"/>
    <mergeCell ref="C3:R3"/>
    <mergeCell ref="A4:B4"/>
    <mergeCell ref="C4:R4"/>
    <mergeCell ref="A5:B5"/>
    <mergeCell ref="C5:R5"/>
  </mergeCells>
  <hyperlinks>
    <hyperlink ref="A1" location="'ODS 11.'!A1" display="REGRESAR"/>
    <hyperlink ref="C1:D1" location="'Metadato 11.3.2'!A1" display="VER METADATO"/>
  </hyperlink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9">
    <tabColor theme="0" tint="-0.499984740745262"/>
  </sheetPr>
  <dimension ref="B1:F36"/>
  <sheetViews>
    <sheetView showGridLines="0" zoomScaleNormal="100" workbookViewId="0">
      <pane ySplit="1" topLeftCell="A2" activePane="bottomLeft" state="frozen"/>
      <selection sqref="A1:B1"/>
      <selection pane="bottomLeft" activeCell="D9" sqref="D9"/>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
      <c r="B1" s="70" t="s">
        <v>730</v>
      </c>
    </row>
    <row r="2" spans="2:6" ht="12" thickBot="1" x14ac:dyDescent="0.25"/>
    <row r="3" spans="2:6" ht="23.25" customHeight="1" thickBot="1" x14ac:dyDescent="0.25">
      <c r="B3" s="2081" t="s">
        <v>766</v>
      </c>
      <c r="C3" s="2081"/>
      <c r="D3" s="2081"/>
      <c r="F3" s="47" t="s">
        <v>864</v>
      </c>
    </row>
    <row r="4" spans="2:6" ht="30" x14ac:dyDescent="0.2">
      <c r="B4" s="2082" t="s">
        <v>856</v>
      </c>
      <c r="C4" s="2082"/>
      <c r="D4" s="49" t="s">
        <v>53</v>
      </c>
    </row>
    <row r="5" spans="2:6" ht="45" x14ac:dyDescent="0.2">
      <c r="B5" s="2082" t="s">
        <v>769</v>
      </c>
      <c r="C5" s="2082"/>
      <c r="D5" s="49" t="s">
        <v>306</v>
      </c>
    </row>
    <row r="6" spans="2:6" ht="15" x14ac:dyDescent="0.2">
      <c r="B6" s="2082" t="s">
        <v>770</v>
      </c>
      <c r="C6" s="2082"/>
      <c r="D6" s="50" t="s">
        <v>451</v>
      </c>
    </row>
    <row r="7" spans="2:6" ht="30" x14ac:dyDescent="0.2">
      <c r="B7" s="2083" t="s">
        <v>771</v>
      </c>
      <c r="C7" s="2083"/>
      <c r="D7" s="94" t="s">
        <v>452</v>
      </c>
    </row>
    <row r="8" spans="2:6" s="903" customFormat="1" ht="15" x14ac:dyDescent="0.2">
      <c r="B8" s="2083" t="s">
        <v>4617</v>
      </c>
      <c r="C8" s="2083"/>
      <c r="D8" s="1285" t="s">
        <v>4753</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5">
      <c r="B13" s="2082" t="s">
        <v>776</v>
      </c>
      <c r="C13" s="2082"/>
      <c r="D13" s="716" t="s">
        <v>451</v>
      </c>
    </row>
    <row r="14" spans="2:6" ht="15" x14ac:dyDescent="0.2">
      <c r="B14" s="2082" t="s">
        <v>777</v>
      </c>
      <c r="C14" s="2096"/>
      <c r="D14" s="54" t="s">
        <v>22</v>
      </c>
    </row>
    <row r="15" spans="2:6" ht="15" x14ac:dyDescent="0.2">
      <c r="B15" s="2082" t="s">
        <v>778</v>
      </c>
      <c r="C15" s="2082"/>
      <c r="D15" s="49"/>
    </row>
    <row r="16" spans="2:6" ht="15" x14ac:dyDescent="0.2">
      <c r="B16" s="2082" t="s">
        <v>779</v>
      </c>
      <c r="C16" s="2082"/>
      <c r="D16" s="49"/>
    </row>
    <row r="17" spans="2:4" ht="15" x14ac:dyDescent="0.25">
      <c r="B17" s="2082" t="s">
        <v>780</v>
      </c>
      <c r="C17" s="2082"/>
      <c r="D17" s="143" t="s">
        <v>1407</v>
      </c>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3039</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5">
      <c r="B28" s="62" t="s">
        <v>800</v>
      </c>
      <c r="C28" s="63"/>
      <c r="D28" s="143" t="s">
        <v>3040</v>
      </c>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1.3.2'!A1" display="REGRESAR"/>
    <hyperlink ref="D8" r:id="rId1"/>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0">
    <tabColor rgb="FFC00000"/>
  </sheetPr>
  <dimension ref="A1:R12"/>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140625" style="26" customWidth="1"/>
    <col min="3" max="3" width="11.7109375" style="165" customWidth="1"/>
    <col min="4" max="9" width="11.7109375" style="26" customWidth="1"/>
    <col min="10" max="16384" width="11.42578125" style="26"/>
  </cols>
  <sheetData>
    <row r="1" spans="1:18" ht="15" x14ac:dyDescent="0.2">
      <c r="A1" s="70" t="s">
        <v>730</v>
      </c>
      <c r="B1" s="121"/>
      <c r="C1" s="2175" t="s">
        <v>830</v>
      </c>
      <c r="D1" s="2175"/>
    </row>
    <row r="3" spans="1:18" ht="15" x14ac:dyDescent="0.2">
      <c r="A3" s="2616" t="s">
        <v>732</v>
      </c>
      <c r="B3" s="2619"/>
      <c r="C3" s="2616" t="s">
        <v>2982</v>
      </c>
      <c r="D3" s="2618"/>
      <c r="E3" s="2618"/>
      <c r="F3" s="2618"/>
      <c r="G3" s="2618"/>
      <c r="H3" s="2618"/>
      <c r="I3" s="2618"/>
      <c r="J3" s="2618"/>
      <c r="K3" s="2618"/>
      <c r="L3" s="2618"/>
      <c r="M3" s="2618"/>
      <c r="N3" s="2618"/>
      <c r="O3" s="2618"/>
      <c r="P3" s="2618"/>
      <c r="Q3" s="2618"/>
      <c r="R3" s="2618"/>
    </row>
    <row r="4" spans="1:18" ht="15" x14ac:dyDescent="0.2">
      <c r="A4" s="2616" t="s">
        <v>733</v>
      </c>
      <c r="B4" s="2617"/>
      <c r="C4" s="2616" t="s">
        <v>3041</v>
      </c>
      <c r="D4" s="2618"/>
      <c r="E4" s="2618"/>
      <c r="F4" s="2618"/>
      <c r="G4" s="2618"/>
      <c r="H4" s="2618"/>
      <c r="I4" s="2618"/>
      <c r="J4" s="2618"/>
      <c r="K4" s="2618"/>
      <c r="L4" s="2618"/>
      <c r="M4" s="2618"/>
      <c r="N4" s="2618"/>
      <c r="O4" s="2618"/>
      <c r="P4" s="2618"/>
      <c r="Q4" s="2618"/>
      <c r="R4" s="2618"/>
    </row>
    <row r="5" spans="1:18" ht="29.25" customHeight="1" x14ac:dyDescent="0.2">
      <c r="A5" s="2616" t="s">
        <v>735</v>
      </c>
      <c r="B5" s="2617"/>
      <c r="C5" s="2616" t="s">
        <v>3042</v>
      </c>
      <c r="D5" s="2618"/>
      <c r="E5" s="2618"/>
      <c r="F5" s="2618"/>
      <c r="G5" s="2618"/>
      <c r="H5" s="2618"/>
      <c r="I5" s="2618"/>
      <c r="J5" s="2618"/>
      <c r="K5" s="2618"/>
      <c r="L5" s="2618"/>
      <c r="M5" s="2618"/>
      <c r="N5" s="2618"/>
      <c r="O5" s="2618"/>
      <c r="P5" s="2618"/>
      <c r="Q5" s="2618"/>
      <c r="R5" s="2618"/>
    </row>
    <row r="6" spans="1:18" ht="15" x14ac:dyDescent="0.2">
      <c r="A6" s="2616" t="s">
        <v>815</v>
      </c>
      <c r="B6" s="2617"/>
      <c r="C6" s="2616" t="s">
        <v>862</v>
      </c>
      <c r="D6" s="2618"/>
      <c r="E6" s="2618"/>
      <c r="F6" s="2618"/>
      <c r="G6" s="2618"/>
      <c r="H6" s="2618"/>
      <c r="I6" s="2618"/>
      <c r="J6" s="2618"/>
      <c r="K6" s="2618"/>
      <c r="L6" s="2618"/>
      <c r="M6" s="2618"/>
      <c r="N6" s="2618"/>
      <c r="O6" s="2618"/>
      <c r="P6" s="2618"/>
      <c r="Q6" s="2618"/>
      <c r="R6" s="2618"/>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sheetData>
  <mergeCells count="10">
    <mergeCell ref="A6:B6"/>
    <mergeCell ref="C6:R6"/>
    <mergeCell ref="C9:P10"/>
    <mergeCell ref="C1:D1"/>
    <mergeCell ref="A3:B3"/>
    <mergeCell ref="C3:R3"/>
    <mergeCell ref="A4:B4"/>
    <mergeCell ref="C4:R4"/>
    <mergeCell ref="A5:B5"/>
    <mergeCell ref="C5:R5"/>
  </mergeCells>
  <hyperlinks>
    <hyperlink ref="A1" location="'ODS 11.'!A1" display="REGRESAR"/>
    <hyperlink ref="C1:D1" location="'Metadato 11.4.1'!A1" display="VER METADATO"/>
  </hyperlink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1">
    <tabColor theme="0" tint="-0.499984740745262"/>
  </sheetPr>
  <dimension ref="B1:F36"/>
  <sheetViews>
    <sheetView showGridLines="0" zoomScaleNormal="100" workbookViewId="0">
      <pane ySplit="1" topLeftCell="A2" activePane="bottomLeft" state="frozen"/>
      <selection sqref="A1:B1"/>
      <selection pane="bottomLeft" activeCell="F8" sqref="F8"/>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
      <c r="B1" s="70" t="s">
        <v>730</v>
      </c>
    </row>
    <row r="2" spans="2:6" ht="12" thickBot="1" x14ac:dyDescent="0.25"/>
    <row r="3" spans="2:6" ht="23.25" customHeight="1" thickBot="1" x14ac:dyDescent="0.25">
      <c r="B3" s="2081" t="s">
        <v>766</v>
      </c>
      <c r="C3" s="2081"/>
      <c r="D3" s="2081"/>
      <c r="F3" s="47" t="s">
        <v>864</v>
      </c>
    </row>
    <row r="4" spans="2:6" ht="30" x14ac:dyDescent="0.2">
      <c r="B4" s="2082" t="s">
        <v>856</v>
      </c>
      <c r="C4" s="2082"/>
      <c r="D4" s="49" t="s">
        <v>53</v>
      </c>
    </row>
    <row r="5" spans="2:6" ht="30" x14ac:dyDescent="0.2">
      <c r="B5" s="2082" t="s">
        <v>769</v>
      </c>
      <c r="C5" s="2082"/>
      <c r="D5" s="49" t="s">
        <v>309</v>
      </c>
    </row>
    <row r="6" spans="2:6" ht="15" x14ac:dyDescent="0.2">
      <c r="B6" s="2082" t="s">
        <v>770</v>
      </c>
      <c r="C6" s="2082"/>
      <c r="D6" s="50" t="s">
        <v>454</v>
      </c>
    </row>
    <row r="7" spans="2:6" ht="78.75" customHeight="1" x14ac:dyDescent="0.2">
      <c r="B7" s="2083" t="s">
        <v>771</v>
      </c>
      <c r="C7" s="2083"/>
      <c r="D7" s="94" t="s">
        <v>455</v>
      </c>
    </row>
    <row r="8" spans="2:6" s="903" customFormat="1" ht="15" x14ac:dyDescent="0.2">
      <c r="B8" s="2083" t="s">
        <v>4617</v>
      </c>
      <c r="C8" s="2083"/>
      <c r="D8" s="1285" t="s">
        <v>4632</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1.4.1'!A1" display="REGRESAR"/>
    <hyperlink ref="D8" r:id="rId1"/>
  </hyperlink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2"/>
  <dimension ref="A1:AO42"/>
  <sheetViews>
    <sheetView showGridLines="0" workbookViewId="0">
      <pane ySplit="1" topLeftCell="A2" activePane="bottomLeft" state="frozen"/>
      <selection pane="bottomLeft"/>
    </sheetView>
  </sheetViews>
  <sheetFormatPr baseColWidth="10" defaultColWidth="11.42578125" defaultRowHeight="11.25" x14ac:dyDescent="0.2"/>
  <cols>
    <col min="1" max="2" width="15.5703125" style="26" customWidth="1"/>
    <col min="3" max="4" width="11.7109375" style="26" customWidth="1"/>
    <col min="5" max="5" width="2.28515625" style="26" customWidth="1"/>
    <col min="6" max="7" width="5.5703125" style="26" customWidth="1"/>
    <col min="8" max="8" width="11.7109375" style="26" customWidth="1"/>
    <col min="9" max="9" width="2.7109375" style="26" customWidth="1"/>
    <col min="10" max="11" width="11.7109375" style="26" customWidth="1"/>
    <col min="12" max="12" width="1.28515625" style="26" customWidth="1"/>
    <col min="13" max="13" width="6.5703125" style="26" customWidth="1"/>
    <col min="14" max="14" width="1.85546875" style="26" customWidth="1"/>
    <col min="15" max="15" width="7.28515625" style="26" customWidth="1"/>
    <col min="16" max="16" width="6" style="26" customWidth="1"/>
    <col min="17" max="17" width="3" style="26" customWidth="1"/>
    <col min="18" max="18" width="7.42578125" style="26" customWidth="1"/>
    <col min="19" max="19" width="3.42578125" style="26" customWidth="1"/>
    <col min="20" max="21" width="5.42578125" style="26" customWidth="1"/>
    <col min="22" max="22" width="1.5703125" style="26" customWidth="1"/>
    <col min="23" max="25" width="7" style="26" customWidth="1"/>
    <col min="26" max="26" width="1.5703125" style="26" customWidth="1"/>
    <col min="27" max="30" width="6.42578125" style="26" customWidth="1"/>
    <col min="31" max="31" width="2.5703125" style="26" customWidth="1"/>
    <col min="32" max="32" width="8.28515625" style="26" customWidth="1"/>
    <col min="33" max="33" width="7" style="26" customWidth="1"/>
    <col min="34" max="34" width="8.42578125" style="26" customWidth="1"/>
    <col min="35" max="35" width="7" style="26" customWidth="1"/>
    <col min="36" max="36" width="2.140625" style="26" customWidth="1"/>
    <col min="37" max="38" width="6.5703125" style="26" customWidth="1"/>
    <col min="39" max="39" width="1.140625" style="26" customWidth="1"/>
    <col min="40" max="41" width="9" style="26" customWidth="1"/>
    <col min="42" max="42" width="11.42578125" style="26"/>
    <col min="43" max="43" width="12" style="26" customWidth="1"/>
    <col min="44" max="79" width="11.42578125" style="26"/>
    <col min="80" max="80" width="12.28515625" style="26" customWidth="1"/>
    <col min="81" max="95" width="11.42578125" style="26"/>
    <col min="96" max="96" width="12.28515625" style="26" customWidth="1"/>
    <col min="97" max="109" width="11.42578125" style="26"/>
    <col min="110" max="110" width="12.7109375" style="26" customWidth="1"/>
    <col min="111" max="120" width="11.42578125" style="26"/>
    <col min="121" max="121" width="11.85546875" style="26" customWidth="1"/>
    <col min="122" max="128" width="11.42578125" style="26"/>
    <col min="129" max="129" width="11.85546875" style="26" customWidth="1"/>
    <col min="130" max="16384" width="11.42578125" style="26"/>
  </cols>
  <sheetData>
    <row r="1" spans="1:41" ht="15" x14ac:dyDescent="0.25">
      <c r="A1" s="70" t="s">
        <v>730</v>
      </c>
      <c r="C1" s="2077" t="s">
        <v>830</v>
      </c>
      <c r="D1" s="2077"/>
    </row>
    <row r="3" spans="1:41" ht="15" customHeight="1" x14ac:dyDescent="0.2">
      <c r="A3" s="2616" t="s">
        <v>732</v>
      </c>
      <c r="B3" s="2619"/>
      <c r="C3" s="2616" t="s">
        <v>2982</v>
      </c>
      <c r="D3" s="2620"/>
      <c r="E3" s="2620"/>
      <c r="F3" s="2620"/>
      <c r="G3" s="2620"/>
      <c r="H3" s="2620"/>
      <c r="I3" s="2620"/>
      <c r="J3" s="2620"/>
      <c r="K3" s="2620"/>
      <c r="L3" s="2620"/>
      <c r="M3" s="2620"/>
      <c r="N3" s="2620"/>
      <c r="O3" s="2620"/>
      <c r="P3" s="2620"/>
      <c r="Q3" s="2620"/>
      <c r="R3" s="2620"/>
      <c r="S3" s="2620"/>
      <c r="T3" s="2620"/>
      <c r="U3" s="2620"/>
      <c r="V3" s="2620"/>
      <c r="W3" s="2620"/>
      <c r="X3" s="2620"/>
      <c r="Y3" s="2620"/>
    </row>
    <row r="4" spans="1:41" ht="28.5" customHeight="1" x14ac:dyDescent="0.2">
      <c r="A4" s="2616" t="s">
        <v>733</v>
      </c>
      <c r="B4" s="2617"/>
      <c r="C4" s="2616" t="s">
        <v>3043</v>
      </c>
      <c r="D4" s="2618"/>
      <c r="E4" s="2618"/>
      <c r="F4" s="2618"/>
      <c r="G4" s="2618"/>
      <c r="H4" s="2618"/>
      <c r="I4" s="2618"/>
      <c r="J4" s="2618"/>
      <c r="K4" s="2618"/>
      <c r="L4" s="2618"/>
      <c r="M4" s="2618"/>
      <c r="N4" s="2618"/>
      <c r="O4" s="2618"/>
      <c r="P4" s="2618"/>
      <c r="Q4" s="2618"/>
      <c r="R4" s="2618"/>
      <c r="S4" s="2618"/>
      <c r="T4" s="2618"/>
      <c r="U4" s="2618"/>
      <c r="V4" s="2618"/>
      <c r="W4" s="2618"/>
      <c r="X4" s="2618"/>
      <c r="Y4" s="2618"/>
    </row>
    <row r="5" spans="1:41" ht="15" x14ac:dyDescent="0.2">
      <c r="A5" s="2616" t="s">
        <v>735</v>
      </c>
      <c r="B5" s="2617"/>
      <c r="C5" s="2616" t="s">
        <v>3044</v>
      </c>
      <c r="D5" s="2618"/>
      <c r="E5" s="2618"/>
      <c r="F5" s="2618"/>
      <c r="G5" s="2618"/>
      <c r="H5" s="2618"/>
      <c r="I5" s="2618"/>
      <c r="J5" s="2618"/>
      <c r="K5" s="2618"/>
      <c r="L5" s="2618"/>
      <c r="M5" s="2618"/>
      <c r="N5" s="2618"/>
      <c r="O5" s="2618"/>
      <c r="P5" s="2618"/>
      <c r="Q5" s="2618"/>
      <c r="R5" s="2618"/>
      <c r="S5" s="2618"/>
      <c r="T5" s="2618"/>
      <c r="U5" s="2618"/>
      <c r="V5" s="2618"/>
      <c r="W5" s="2618"/>
      <c r="X5" s="2618"/>
      <c r="Y5" s="2618"/>
    </row>
    <row r="6" spans="1:41" ht="15" x14ac:dyDescent="0.2">
      <c r="A6" s="2616" t="s">
        <v>815</v>
      </c>
      <c r="B6" s="2617"/>
      <c r="C6" s="2616" t="s">
        <v>866</v>
      </c>
      <c r="D6" s="2618"/>
      <c r="E6" s="2618"/>
      <c r="F6" s="2618"/>
      <c r="G6" s="2618"/>
      <c r="H6" s="2618"/>
      <c r="I6" s="2618"/>
      <c r="J6" s="2618"/>
      <c r="K6" s="2618"/>
      <c r="L6" s="2618"/>
      <c r="M6" s="2618"/>
      <c r="N6" s="2618"/>
      <c r="O6" s="2618"/>
      <c r="P6" s="2618"/>
      <c r="Q6" s="2618"/>
      <c r="R6" s="2618"/>
      <c r="S6" s="2618"/>
      <c r="T6" s="2618"/>
      <c r="U6" s="2618"/>
      <c r="V6" s="2618"/>
      <c r="W6" s="2618"/>
      <c r="X6" s="2618"/>
      <c r="Y6" s="2618"/>
    </row>
    <row r="9" spans="1:41" ht="15" x14ac:dyDescent="0.25">
      <c r="C9" s="1098" t="s">
        <v>866</v>
      </c>
      <c r="D9" s="1098"/>
      <c r="E9" s="1098"/>
      <c r="F9" s="1098"/>
      <c r="G9" s="1098"/>
      <c r="H9" s="1098"/>
      <c r="I9" s="1098"/>
      <c r="J9" s="1098"/>
      <c r="K9" s="1098"/>
      <c r="L9" s="1098"/>
      <c r="M9" s="1098"/>
      <c r="N9" s="1098"/>
      <c r="O9" s="1098"/>
      <c r="P9" s="1098"/>
      <c r="Q9" s="1098"/>
      <c r="R9" s="1098"/>
      <c r="S9" s="1098"/>
      <c r="T9" s="1098"/>
      <c r="U9" s="1098"/>
      <c r="V9" s="1098"/>
      <c r="W9" s="1098"/>
      <c r="X9" s="1098"/>
      <c r="Y9" s="1098"/>
      <c r="Z9" s="1098"/>
      <c r="AA9" s="1098"/>
      <c r="AB9" s="1098"/>
      <c r="AC9" s="1098"/>
      <c r="AD9" s="1098"/>
      <c r="AE9" s="1098"/>
      <c r="AF9" s="1098"/>
      <c r="AG9" s="1098"/>
      <c r="AH9" s="1098"/>
      <c r="AI9" s="1098"/>
      <c r="AJ9" s="1098"/>
      <c r="AK9" s="1098"/>
      <c r="AL9" s="1098"/>
      <c r="AM9" s="1098"/>
      <c r="AN9" s="1098"/>
      <c r="AO9" s="1099"/>
    </row>
    <row r="10" spans="1:41" ht="12.75" x14ac:dyDescent="0.2">
      <c r="C10" s="2116" t="s">
        <v>867</v>
      </c>
      <c r="D10" s="2116" t="s">
        <v>848</v>
      </c>
      <c r="E10" s="2041"/>
      <c r="F10" s="2070" t="s">
        <v>868</v>
      </c>
      <c r="G10" s="2070"/>
      <c r="H10" s="2070"/>
      <c r="I10" s="2070"/>
      <c r="J10" s="2070" t="s">
        <v>869</v>
      </c>
      <c r="K10" s="2070"/>
      <c r="L10" s="2070"/>
      <c r="M10" s="2070" t="s">
        <v>870</v>
      </c>
      <c r="N10" s="2070"/>
      <c r="O10" s="2070"/>
      <c r="P10" s="2070"/>
      <c r="Q10" s="2039"/>
      <c r="R10" s="2070" t="s">
        <v>871</v>
      </c>
      <c r="S10" s="2070"/>
      <c r="T10" s="2070"/>
      <c r="U10" s="2070"/>
      <c r="V10" s="2039"/>
      <c r="W10" s="2070" t="s">
        <v>872</v>
      </c>
      <c r="X10" s="2070"/>
      <c r="Y10" s="2070"/>
      <c r="Z10" s="2070"/>
      <c r="AA10" s="2070" t="s">
        <v>873</v>
      </c>
      <c r="AB10" s="2070"/>
      <c r="AC10" s="2070"/>
      <c r="AD10" s="2070"/>
      <c r="AE10" s="2041"/>
      <c r="AF10" s="2070" t="s">
        <v>874</v>
      </c>
      <c r="AG10" s="2070"/>
      <c r="AH10" s="2070"/>
      <c r="AI10" s="2070"/>
      <c r="AJ10" s="2041"/>
      <c r="AK10" s="2070" t="s">
        <v>875</v>
      </c>
      <c r="AL10" s="2070"/>
      <c r="AM10" s="2039"/>
      <c r="AN10" s="2112" t="s">
        <v>876</v>
      </c>
      <c r="AO10" s="2112"/>
    </row>
    <row r="11" spans="1:41" ht="12.75" x14ac:dyDescent="0.2">
      <c r="C11" s="2117"/>
      <c r="D11" s="2117"/>
      <c r="E11" s="2038"/>
      <c r="F11" s="2070" t="s">
        <v>877</v>
      </c>
      <c r="G11" s="2070"/>
      <c r="H11" s="2038" t="s">
        <v>878</v>
      </c>
      <c r="I11" s="2038"/>
      <c r="J11" s="2038" t="s">
        <v>877</v>
      </c>
      <c r="K11" s="2038" t="s">
        <v>878</v>
      </c>
      <c r="L11" s="2038"/>
      <c r="M11" s="2070" t="s">
        <v>879</v>
      </c>
      <c r="N11" s="2070"/>
      <c r="O11" s="2070" t="s">
        <v>878</v>
      </c>
      <c r="P11" s="2070"/>
      <c r="Q11" s="2038"/>
      <c r="R11" s="2070" t="s">
        <v>879</v>
      </c>
      <c r="S11" s="2070"/>
      <c r="T11" s="2070" t="s">
        <v>878</v>
      </c>
      <c r="U11" s="2070"/>
      <c r="V11" s="2038"/>
      <c r="W11" s="2070" t="s">
        <v>879</v>
      </c>
      <c r="X11" s="2070"/>
      <c r="Y11" s="2038" t="s">
        <v>878</v>
      </c>
      <c r="Z11" s="2038"/>
      <c r="AA11" s="2070" t="s">
        <v>879</v>
      </c>
      <c r="AB11" s="2070"/>
      <c r="AC11" s="2070" t="s">
        <v>878</v>
      </c>
      <c r="AD11" s="2070"/>
      <c r="AE11" s="2038"/>
      <c r="AF11" s="2070" t="s">
        <v>879</v>
      </c>
      <c r="AG11" s="2070"/>
      <c r="AH11" s="2070" t="s">
        <v>878</v>
      </c>
      <c r="AI11" s="2070"/>
      <c r="AJ11" s="2038"/>
      <c r="AK11" s="2070" t="s">
        <v>879</v>
      </c>
      <c r="AL11" s="2070"/>
      <c r="AM11" s="2038"/>
      <c r="AN11" s="2070" t="s">
        <v>879</v>
      </c>
      <c r="AO11" s="2070"/>
    </row>
    <row r="12" spans="1:41" ht="15" x14ac:dyDescent="0.25">
      <c r="C12" s="2043">
        <v>1990</v>
      </c>
      <c r="D12" s="137">
        <v>3029336</v>
      </c>
      <c r="E12" s="2043"/>
      <c r="F12" s="138">
        <v>16</v>
      </c>
      <c r="G12" s="138"/>
      <c r="H12" s="1094">
        <f>+F12/D12*100000</f>
        <v>0.52816854914740397</v>
      </c>
      <c r="I12" s="1095"/>
      <c r="J12" s="1095">
        <v>1</v>
      </c>
      <c r="K12" s="1094">
        <f>+J12/D12*100000</f>
        <v>3.3010534321712748E-2</v>
      </c>
      <c r="L12" s="138"/>
      <c r="M12" s="138">
        <v>1241</v>
      </c>
      <c r="N12" s="138"/>
      <c r="O12" s="138">
        <f>+M12/D12*100000</f>
        <v>40.966073093245519</v>
      </c>
      <c r="P12" s="138"/>
      <c r="Q12" s="138"/>
      <c r="R12" s="138">
        <v>746</v>
      </c>
      <c r="S12" s="138"/>
      <c r="T12" s="138">
        <f>+R12/D12*100000</f>
        <v>24.62585860399771</v>
      </c>
      <c r="U12" s="138"/>
      <c r="V12" s="138"/>
      <c r="W12" s="137">
        <v>0</v>
      </c>
      <c r="X12" s="138"/>
      <c r="Y12" s="1094">
        <f>+W12/D12*100000</f>
        <v>0</v>
      </c>
      <c r="Z12" s="138"/>
      <c r="AA12" s="138">
        <v>90</v>
      </c>
      <c r="AB12" s="138"/>
      <c r="AC12" s="1100">
        <f>+AA12/D12*100000</f>
        <v>2.9709480889541471</v>
      </c>
      <c r="AD12" s="1094"/>
      <c r="AE12" s="138"/>
      <c r="AF12" s="138">
        <v>0</v>
      </c>
      <c r="AG12" s="138"/>
      <c r="AH12" s="139">
        <f>+AF12/D12*100000</f>
        <v>0</v>
      </c>
      <c r="AI12" s="139"/>
      <c r="AJ12" s="138"/>
      <c r="AK12" s="138">
        <v>236</v>
      </c>
      <c r="AL12" s="138"/>
      <c r="AM12" s="138"/>
      <c r="AN12" s="138">
        <v>227</v>
      </c>
      <c r="AO12" s="902"/>
    </row>
    <row r="13" spans="1:41" ht="15" x14ac:dyDescent="0.25">
      <c r="C13" s="2043">
        <v>1991</v>
      </c>
      <c r="D13" s="137">
        <v>3101536</v>
      </c>
      <c r="E13" s="2043"/>
      <c r="F13" s="138">
        <v>60</v>
      </c>
      <c r="G13" s="138"/>
      <c r="H13" s="1094">
        <f t="shared" ref="H13:H41" si="0">+F13/D13*100000</f>
        <v>1.9345253448613846</v>
      </c>
      <c r="I13" s="1095"/>
      <c r="J13" s="1095">
        <v>1</v>
      </c>
      <c r="K13" s="1094">
        <f t="shared" ref="K13:K41" si="1">+J13/D13*100000</f>
        <v>3.2242089081023079E-2</v>
      </c>
      <c r="L13" s="138"/>
      <c r="M13" s="138">
        <v>49527</v>
      </c>
      <c r="N13" s="138"/>
      <c r="O13" s="138">
        <f t="shared" ref="O13:O38" si="2">+M13/D13*100000</f>
        <v>1596.8539459158303</v>
      </c>
      <c r="P13" s="138"/>
      <c r="Q13" s="138"/>
      <c r="R13" s="138">
        <v>1272</v>
      </c>
      <c r="S13" s="138"/>
      <c r="T13" s="138">
        <f t="shared" ref="T13:T38" si="3">+R13/D13*100000</f>
        <v>41.011937311061352</v>
      </c>
      <c r="U13" s="138"/>
      <c r="V13" s="138"/>
      <c r="W13" s="137">
        <v>0</v>
      </c>
      <c r="X13" s="138"/>
      <c r="Y13" s="1094">
        <f t="shared" ref="Y13:Y41" si="4">+W13/D13*100000</f>
        <v>0</v>
      </c>
      <c r="Z13" s="138"/>
      <c r="AA13" s="138">
        <v>1670</v>
      </c>
      <c r="AB13" s="138"/>
      <c r="AC13" s="1100">
        <f t="shared" ref="AC13:AC38" si="5">+AA13/D13*100000</f>
        <v>53.844288765308548</v>
      </c>
      <c r="AD13" s="1094"/>
      <c r="AE13" s="138"/>
      <c r="AF13" s="138">
        <v>0</v>
      </c>
      <c r="AG13" s="138"/>
      <c r="AH13" s="139">
        <f t="shared" ref="AH13:AH38" si="6">+AF13/D13*100000</f>
        <v>0</v>
      </c>
      <c r="AI13" s="139"/>
      <c r="AJ13" s="138"/>
      <c r="AK13" s="138">
        <v>4451</v>
      </c>
      <c r="AL13" s="138"/>
      <c r="AM13" s="138"/>
      <c r="AN13" s="138">
        <v>7771</v>
      </c>
      <c r="AO13" s="902"/>
    </row>
    <row r="14" spans="1:41" ht="15" x14ac:dyDescent="0.25">
      <c r="C14" s="2043">
        <v>1992</v>
      </c>
      <c r="D14" s="137">
        <v>3170537</v>
      </c>
      <c r="E14" s="2043"/>
      <c r="F14" s="138">
        <v>19</v>
      </c>
      <c r="G14" s="138"/>
      <c r="H14" s="1094">
        <f t="shared" si="0"/>
        <v>0.59926756886924837</v>
      </c>
      <c r="I14" s="1095"/>
      <c r="J14" s="1095">
        <v>0</v>
      </c>
      <c r="K14" s="1094">
        <f t="shared" si="1"/>
        <v>0</v>
      </c>
      <c r="L14" s="138"/>
      <c r="M14" s="138">
        <v>7049</v>
      </c>
      <c r="N14" s="138"/>
      <c r="O14" s="138">
        <f t="shared" si="2"/>
        <v>222.32826805049112</v>
      </c>
      <c r="P14" s="138"/>
      <c r="Q14" s="138"/>
      <c r="R14" s="138">
        <v>1883</v>
      </c>
      <c r="S14" s="138"/>
      <c r="T14" s="138">
        <f t="shared" si="3"/>
        <v>59.390570114778669</v>
      </c>
      <c r="U14" s="138"/>
      <c r="V14" s="138"/>
      <c r="W14" s="137">
        <v>0</v>
      </c>
      <c r="X14" s="138"/>
      <c r="Y14" s="1094">
        <f t="shared" si="4"/>
        <v>0</v>
      </c>
      <c r="Z14" s="138"/>
      <c r="AA14" s="138">
        <v>0</v>
      </c>
      <c r="AB14" s="138"/>
      <c r="AC14" s="1100">
        <f t="shared" si="5"/>
        <v>0</v>
      </c>
      <c r="AD14" s="1094"/>
      <c r="AE14" s="138"/>
      <c r="AF14" s="138">
        <v>0</v>
      </c>
      <c r="AG14" s="138"/>
      <c r="AH14" s="139">
        <f t="shared" si="6"/>
        <v>0</v>
      </c>
      <c r="AI14" s="139"/>
      <c r="AJ14" s="138"/>
      <c r="AK14" s="138">
        <v>50</v>
      </c>
      <c r="AL14" s="138"/>
      <c r="AM14" s="138"/>
      <c r="AN14" s="138">
        <v>118</v>
      </c>
      <c r="AO14" s="902"/>
    </row>
    <row r="15" spans="1:41" ht="15" x14ac:dyDescent="0.25">
      <c r="C15" s="2043">
        <v>1993</v>
      </c>
      <c r="D15" s="137">
        <v>3239868</v>
      </c>
      <c r="E15" s="2043"/>
      <c r="F15" s="138">
        <v>15</v>
      </c>
      <c r="G15" s="138"/>
      <c r="H15" s="1094">
        <f t="shared" si="0"/>
        <v>0.46298182518547049</v>
      </c>
      <c r="I15" s="1095"/>
      <c r="J15" s="1095">
        <v>0</v>
      </c>
      <c r="K15" s="1094">
        <f t="shared" si="1"/>
        <v>0</v>
      </c>
      <c r="L15" s="138"/>
      <c r="M15" s="138">
        <v>860</v>
      </c>
      <c r="N15" s="138"/>
      <c r="O15" s="138">
        <f t="shared" si="2"/>
        <v>26.544291310633643</v>
      </c>
      <c r="P15" s="138"/>
      <c r="Q15" s="138"/>
      <c r="R15" s="138">
        <v>352</v>
      </c>
      <c r="S15" s="138"/>
      <c r="T15" s="138">
        <f t="shared" si="3"/>
        <v>10.864640164352375</v>
      </c>
      <c r="U15" s="138"/>
      <c r="V15" s="138"/>
      <c r="W15" s="137">
        <v>0</v>
      </c>
      <c r="X15" s="138"/>
      <c r="Y15" s="1094">
        <f t="shared" si="4"/>
        <v>0</v>
      </c>
      <c r="Z15" s="138"/>
      <c r="AA15" s="138">
        <v>0</v>
      </c>
      <c r="AB15" s="138"/>
      <c r="AC15" s="1100">
        <f t="shared" si="5"/>
        <v>0</v>
      </c>
      <c r="AD15" s="1094"/>
      <c r="AE15" s="138"/>
      <c r="AF15" s="138">
        <v>2000</v>
      </c>
      <c r="AG15" s="138"/>
      <c r="AH15" s="139">
        <f t="shared" si="6"/>
        <v>61.730910024729397</v>
      </c>
      <c r="AI15" s="139"/>
      <c r="AJ15" s="138"/>
      <c r="AK15" s="138">
        <v>76</v>
      </c>
      <c r="AL15" s="138"/>
      <c r="AM15" s="138"/>
      <c r="AN15" s="138">
        <v>668</v>
      </c>
      <c r="AO15" s="902"/>
    </row>
    <row r="16" spans="1:41" ht="15" x14ac:dyDescent="0.25">
      <c r="C16" s="2043">
        <v>1994</v>
      </c>
      <c r="D16" s="137">
        <v>3334223</v>
      </c>
      <c r="E16" s="2043"/>
      <c r="F16" s="138">
        <v>28</v>
      </c>
      <c r="G16" s="138"/>
      <c r="H16" s="1094">
        <f t="shared" si="0"/>
        <v>0.83977586382194591</v>
      </c>
      <c r="I16" s="1095"/>
      <c r="J16" s="1095">
        <v>4</v>
      </c>
      <c r="K16" s="1094">
        <f t="shared" si="1"/>
        <v>0.11996798054599228</v>
      </c>
      <c r="L16" s="138"/>
      <c r="M16" s="138">
        <v>13114</v>
      </c>
      <c r="N16" s="138"/>
      <c r="O16" s="138">
        <f t="shared" si="2"/>
        <v>393.3150242200357</v>
      </c>
      <c r="P16" s="138"/>
      <c r="Q16" s="138"/>
      <c r="R16" s="138">
        <v>190</v>
      </c>
      <c r="S16" s="138"/>
      <c r="T16" s="138">
        <f t="shared" si="3"/>
        <v>5.6984790759346327</v>
      </c>
      <c r="U16" s="138"/>
      <c r="V16" s="138"/>
      <c r="W16" s="137">
        <v>0</v>
      </c>
      <c r="X16" s="138"/>
      <c r="Y16" s="1094">
        <f t="shared" si="4"/>
        <v>0</v>
      </c>
      <c r="Z16" s="138"/>
      <c r="AA16" s="138">
        <v>0</v>
      </c>
      <c r="AB16" s="138"/>
      <c r="AC16" s="1100">
        <f t="shared" si="5"/>
        <v>0</v>
      </c>
      <c r="AD16" s="1094"/>
      <c r="AE16" s="138"/>
      <c r="AF16" s="138">
        <v>3251</v>
      </c>
      <c r="AG16" s="138"/>
      <c r="AH16" s="139">
        <f t="shared" si="6"/>
        <v>97.503976188755217</v>
      </c>
      <c r="AI16" s="139"/>
      <c r="AJ16" s="138"/>
      <c r="AK16" s="138">
        <v>302</v>
      </c>
      <c r="AL16" s="138"/>
      <c r="AM16" s="138"/>
      <c r="AN16" s="138">
        <v>114</v>
      </c>
      <c r="AO16" s="902"/>
    </row>
    <row r="17" spans="3:41" ht="15" x14ac:dyDescent="0.25">
      <c r="C17" s="2043">
        <v>1995</v>
      </c>
      <c r="D17" s="137">
        <v>3428278</v>
      </c>
      <c r="E17" s="2043"/>
      <c r="F17" s="138">
        <v>13</v>
      </c>
      <c r="G17" s="138"/>
      <c r="H17" s="1094">
        <f t="shared" si="0"/>
        <v>0.37919911979133547</v>
      </c>
      <c r="I17" s="1095"/>
      <c r="J17" s="1095">
        <v>0</v>
      </c>
      <c r="K17" s="1094">
        <f t="shared" si="1"/>
        <v>0</v>
      </c>
      <c r="L17" s="138"/>
      <c r="M17" s="138">
        <v>7497</v>
      </c>
      <c r="N17" s="138"/>
      <c r="O17" s="138">
        <f t="shared" si="2"/>
        <v>218.68121546735705</v>
      </c>
      <c r="P17" s="138"/>
      <c r="Q17" s="138"/>
      <c r="R17" s="138">
        <v>4018</v>
      </c>
      <c r="S17" s="138"/>
      <c r="T17" s="138">
        <f t="shared" si="3"/>
        <v>117.20169717858353</v>
      </c>
      <c r="U17" s="138"/>
      <c r="V17" s="138"/>
      <c r="W17" s="137">
        <v>0</v>
      </c>
      <c r="X17" s="138"/>
      <c r="Y17" s="1094">
        <f t="shared" si="4"/>
        <v>0</v>
      </c>
      <c r="Z17" s="138"/>
      <c r="AA17" s="138">
        <v>0</v>
      </c>
      <c r="AB17" s="138"/>
      <c r="AC17" s="1100">
        <f t="shared" si="5"/>
        <v>0</v>
      </c>
      <c r="AD17" s="1094"/>
      <c r="AE17" s="138"/>
      <c r="AF17" s="138">
        <v>116</v>
      </c>
      <c r="AG17" s="138"/>
      <c r="AH17" s="139">
        <f t="shared" si="6"/>
        <v>3.3836229150611477</v>
      </c>
      <c r="AI17" s="139"/>
      <c r="AJ17" s="138"/>
      <c r="AK17" s="138">
        <v>130</v>
      </c>
      <c r="AL17" s="138"/>
      <c r="AM17" s="138"/>
      <c r="AN17" s="138">
        <v>878</v>
      </c>
      <c r="AO17" s="902"/>
    </row>
    <row r="18" spans="3:41" ht="15" x14ac:dyDescent="0.25">
      <c r="C18" s="2043">
        <v>1996</v>
      </c>
      <c r="D18" s="137">
        <v>3520866</v>
      </c>
      <c r="E18" s="2043"/>
      <c r="F18" s="138">
        <v>57</v>
      </c>
      <c r="G18" s="138"/>
      <c r="H18" s="1094">
        <f t="shared" si="0"/>
        <v>1.6189198907314282</v>
      </c>
      <c r="I18" s="1095"/>
      <c r="J18" s="1095">
        <v>0</v>
      </c>
      <c r="K18" s="1094">
        <f t="shared" si="1"/>
        <v>0</v>
      </c>
      <c r="L18" s="138"/>
      <c r="M18" s="138">
        <v>12346</v>
      </c>
      <c r="N18" s="138"/>
      <c r="O18" s="138">
        <f t="shared" si="2"/>
        <v>350.65236791175806</v>
      </c>
      <c r="P18" s="138"/>
      <c r="Q18" s="138"/>
      <c r="R18" s="138">
        <v>6551</v>
      </c>
      <c r="S18" s="138"/>
      <c r="T18" s="138">
        <f t="shared" si="3"/>
        <v>186.06217902072956</v>
      </c>
      <c r="U18" s="138"/>
      <c r="V18" s="138"/>
      <c r="W18" s="137">
        <v>0</v>
      </c>
      <c r="X18" s="138"/>
      <c r="Y18" s="1094">
        <f t="shared" si="4"/>
        <v>0</v>
      </c>
      <c r="Z18" s="138"/>
      <c r="AA18" s="138">
        <v>139</v>
      </c>
      <c r="AB18" s="138"/>
      <c r="AC18" s="1100">
        <f t="shared" si="5"/>
        <v>3.9478923651169908</v>
      </c>
      <c r="AD18" s="1094"/>
      <c r="AE18" s="138"/>
      <c r="AF18" s="138">
        <v>722</v>
      </c>
      <c r="AG18" s="138"/>
      <c r="AH18" s="139">
        <f t="shared" si="6"/>
        <v>20.50631861593142</v>
      </c>
      <c r="AI18" s="139"/>
      <c r="AJ18" s="138"/>
      <c r="AK18" s="138">
        <v>683</v>
      </c>
      <c r="AL18" s="138"/>
      <c r="AM18" s="138"/>
      <c r="AN18" s="138">
        <v>1057</v>
      </c>
      <c r="AO18" s="902"/>
    </row>
    <row r="19" spans="3:41" ht="15" x14ac:dyDescent="0.25">
      <c r="C19" s="2043">
        <v>1997</v>
      </c>
      <c r="D19" s="137">
        <v>3611224</v>
      </c>
      <c r="E19" s="2043"/>
      <c r="F19" s="138">
        <v>20</v>
      </c>
      <c r="G19" s="138"/>
      <c r="H19" s="1094">
        <f t="shared" si="0"/>
        <v>0.55382884030456159</v>
      </c>
      <c r="I19" s="1095"/>
      <c r="J19" s="1095">
        <v>2</v>
      </c>
      <c r="K19" s="1094">
        <f t="shared" si="1"/>
        <v>5.5382884030456159E-2</v>
      </c>
      <c r="L19" s="138"/>
      <c r="M19" s="138">
        <v>1714</v>
      </c>
      <c r="N19" s="138"/>
      <c r="O19" s="138">
        <f t="shared" si="2"/>
        <v>47.463131614100924</v>
      </c>
      <c r="P19" s="138"/>
      <c r="Q19" s="138"/>
      <c r="R19" s="138">
        <v>1235</v>
      </c>
      <c r="S19" s="138"/>
      <c r="T19" s="138">
        <f t="shared" si="3"/>
        <v>34.198930888806679</v>
      </c>
      <c r="U19" s="138"/>
      <c r="V19" s="138"/>
      <c r="W19" s="137">
        <v>0</v>
      </c>
      <c r="X19" s="138"/>
      <c r="Y19" s="1094">
        <f t="shared" si="4"/>
        <v>0</v>
      </c>
      <c r="Z19" s="138"/>
      <c r="AA19" s="138">
        <v>14</v>
      </c>
      <c r="AB19" s="138"/>
      <c r="AC19" s="1100">
        <f t="shared" si="5"/>
        <v>0.38768018821319311</v>
      </c>
      <c r="AD19" s="1094"/>
      <c r="AE19" s="138"/>
      <c r="AF19" s="138">
        <v>105</v>
      </c>
      <c r="AG19" s="138"/>
      <c r="AH19" s="139">
        <f t="shared" si="6"/>
        <v>2.9076014115989484</v>
      </c>
      <c r="AI19" s="139"/>
      <c r="AJ19" s="138"/>
      <c r="AK19" s="138">
        <v>81</v>
      </c>
      <c r="AL19" s="138"/>
      <c r="AM19" s="138"/>
      <c r="AN19" s="138">
        <v>1059</v>
      </c>
      <c r="AO19" s="902"/>
    </row>
    <row r="20" spans="3:41" ht="15" x14ac:dyDescent="0.25">
      <c r="C20" s="2043">
        <v>1998</v>
      </c>
      <c r="D20" s="137">
        <v>3699939</v>
      </c>
      <c r="E20" s="2043"/>
      <c r="F20" s="138">
        <v>14</v>
      </c>
      <c r="G20" s="138"/>
      <c r="H20" s="1094">
        <f t="shared" si="0"/>
        <v>0.37838461661124684</v>
      </c>
      <c r="I20" s="1095"/>
      <c r="J20" s="1095">
        <v>2</v>
      </c>
      <c r="K20" s="1094">
        <f t="shared" si="1"/>
        <v>5.405494523017812E-2</v>
      </c>
      <c r="L20" s="138"/>
      <c r="M20" s="138">
        <v>7467</v>
      </c>
      <c r="N20" s="138"/>
      <c r="O20" s="138">
        <f t="shared" si="2"/>
        <v>201.81413801687</v>
      </c>
      <c r="P20" s="138"/>
      <c r="Q20" s="138"/>
      <c r="R20" s="138">
        <v>8006</v>
      </c>
      <c r="S20" s="138"/>
      <c r="T20" s="138">
        <f t="shared" si="3"/>
        <v>216.38194575640301</v>
      </c>
      <c r="U20" s="138"/>
      <c r="V20" s="138"/>
      <c r="W20" s="137">
        <v>2</v>
      </c>
      <c r="X20" s="138"/>
      <c r="Y20" s="1094">
        <f t="shared" si="4"/>
        <v>5.405494523017812E-2</v>
      </c>
      <c r="Z20" s="138"/>
      <c r="AA20" s="138">
        <v>243</v>
      </c>
      <c r="AB20" s="138"/>
      <c r="AC20" s="1100">
        <f t="shared" si="5"/>
        <v>6.567675845466642</v>
      </c>
      <c r="AD20" s="1094"/>
      <c r="AE20" s="138"/>
      <c r="AF20" s="138">
        <v>911</v>
      </c>
      <c r="AG20" s="138"/>
      <c r="AH20" s="139">
        <f t="shared" si="6"/>
        <v>24.622027552346132</v>
      </c>
      <c r="AI20" s="139"/>
      <c r="AJ20" s="138"/>
      <c r="AK20" s="138">
        <v>122</v>
      </c>
      <c r="AL20" s="138"/>
      <c r="AM20" s="138"/>
      <c r="AN20" s="138">
        <v>1815</v>
      </c>
      <c r="AO20" s="902"/>
    </row>
    <row r="21" spans="3:41" ht="15" x14ac:dyDescent="0.25">
      <c r="C21" s="2043">
        <v>1999</v>
      </c>
      <c r="D21" s="137">
        <v>3786841</v>
      </c>
      <c r="E21" s="2043"/>
      <c r="F21" s="138">
        <v>12</v>
      </c>
      <c r="G21" s="138"/>
      <c r="H21" s="1094">
        <f t="shared" si="0"/>
        <v>0.31688681938322733</v>
      </c>
      <c r="I21" s="1095"/>
      <c r="J21" s="1095">
        <v>0</v>
      </c>
      <c r="K21" s="1094">
        <f t="shared" si="1"/>
        <v>0</v>
      </c>
      <c r="L21" s="138"/>
      <c r="M21" s="138">
        <v>14786</v>
      </c>
      <c r="N21" s="138"/>
      <c r="O21" s="138">
        <f t="shared" si="2"/>
        <v>390.45737595003328</v>
      </c>
      <c r="P21" s="138"/>
      <c r="Q21" s="138"/>
      <c r="R21" s="138">
        <v>12829</v>
      </c>
      <c r="S21" s="138"/>
      <c r="T21" s="138">
        <f t="shared" si="3"/>
        <v>338.77841715561863</v>
      </c>
      <c r="U21" s="138"/>
      <c r="V21" s="138"/>
      <c r="W21" s="137">
        <v>0</v>
      </c>
      <c r="X21" s="138"/>
      <c r="Y21" s="1094">
        <f t="shared" si="4"/>
        <v>0</v>
      </c>
      <c r="Z21" s="138"/>
      <c r="AA21" s="138">
        <v>18</v>
      </c>
      <c r="AB21" s="138"/>
      <c r="AC21" s="1100">
        <f t="shared" si="5"/>
        <v>0.47533022907484096</v>
      </c>
      <c r="AD21" s="1094"/>
      <c r="AE21" s="138"/>
      <c r="AF21" s="138">
        <v>3410</v>
      </c>
      <c r="AG21" s="138"/>
      <c r="AH21" s="139">
        <f t="shared" si="6"/>
        <v>90.048671174733769</v>
      </c>
      <c r="AI21" s="139"/>
      <c r="AJ21" s="138"/>
      <c r="AK21" s="138">
        <v>173</v>
      </c>
      <c r="AL21" s="138"/>
      <c r="AM21" s="138"/>
      <c r="AN21" s="138">
        <v>5085</v>
      </c>
      <c r="AO21" s="902"/>
    </row>
    <row r="22" spans="3:41" ht="15" x14ac:dyDescent="0.25">
      <c r="C22" s="2043">
        <v>2000</v>
      </c>
      <c r="D22" s="137">
        <v>3872349</v>
      </c>
      <c r="E22" s="2043"/>
      <c r="F22" s="138">
        <v>8</v>
      </c>
      <c r="G22" s="138"/>
      <c r="H22" s="1094">
        <f t="shared" si="0"/>
        <v>0.20659294913759063</v>
      </c>
      <c r="I22" s="1095"/>
      <c r="J22" s="1095">
        <v>8</v>
      </c>
      <c r="K22" s="1094">
        <f t="shared" si="1"/>
        <v>0.20659294913759063</v>
      </c>
      <c r="L22" s="138"/>
      <c r="M22" s="138">
        <v>3766</v>
      </c>
      <c r="N22" s="138"/>
      <c r="O22" s="138">
        <f t="shared" si="2"/>
        <v>97.253630806520803</v>
      </c>
      <c r="P22" s="138"/>
      <c r="Q22" s="138"/>
      <c r="R22" s="138">
        <v>2440</v>
      </c>
      <c r="S22" s="138"/>
      <c r="T22" s="138">
        <f t="shared" si="3"/>
        <v>63.010849486965142</v>
      </c>
      <c r="U22" s="138"/>
      <c r="V22" s="138"/>
      <c r="W22" s="137">
        <v>0</v>
      </c>
      <c r="X22" s="138"/>
      <c r="Y22" s="1094">
        <f t="shared" si="4"/>
        <v>0</v>
      </c>
      <c r="Z22" s="138"/>
      <c r="AA22" s="138">
        <v>14</v>
      </c>
      <c r="AB22" s="138"/>
      <c r="AC22" s="1100">
        <f t="shared" si="5"/>
        <v>0.3615376609907836</v>
      </c>
      <c r="AD22" s="1094"/>
      <c r="AE22" s="138"/>
      <c r="AF22" s="138">
        <v>0</v>
      </c>
      <c r="AG22" s="138"/>
      <c r="AH22" s="139">
        <f t="shared" si="6"/>
        <v>0</v>
      </c>
      <c r="AI22" s="139"/>
      <c r="AJ22" s="138"/>
      <c r="AK22" s="138">
        <v>5</v>
      </c>
      <c r="AL22" s="138"/>
      <c r="AM22" s="138"/>
      <c r="AN22" s="138">
        <v>1577</v>
      </c>
      <c r="AO22" s="902"/>
    </row>
    <row r="23" spans="3:41" ht="15" x14ac:dyDescent="0.25">
      <c r="C23" s="2043">
        <v>2001</v>
      </c>
      <c r="D23" s="137">
        <v>3953393</v>
      </c>
      <c r="E23" s="2043"/>
      <c r="F23" s="138">
        <v>2</v>
      </c>
      <c r="G23" s="138"/>
      <c r="H23" s="1094">
        <f t="shared" si="0"/>
        <v>5.0589455690339923E-2</v>
      </c>
      <c r="I23" s="1095"/>
      <c r="J23" s="1095">
        <v>0</v>
      </c>
      <c r="K23" s="1094">
        <f t="shared" si="1"/>
        <v>0</v>
      </c>
      <c r="L23" s="138"/>
      <c r="M23" s="138">
        <v>3838</v>
      </c>
      <c r="N23" s="138"/>
      <c r="O23" s="138">
        <f t="shared" si="2"/>
        <v>97.081165469762311</v>
      </c>
      <c r="P23" s="138"/>
      <c r="Q23" s="138"/>
      <c r="R23" s="138">
        <v>2285</v>
      </c>
      <c r="S23" s="138"/>
      <c r="T23" s="138">
        <f t="shared" si="3"/>
        <v>57.79845312621336</v>
      </c>
      <c r="U23" s="138"/>
      <c r="V23" s="138"/>
      <c r="W23" s="137">
        <v>1</v>
      </c>
      <c r="X23" s="138"/>
      <c r="Y23" s="1094">
        <f t="shared" si="4"/>
        <v>2.5294727845169961E-2</v>
      </c>
      <c r="Z23" s="138"/>
      <c r="AA23" s="138">
        <v>0</v>
      </c>
      <c r="AB23" s="138"/>
      <c r="AC23" s="1100">
        <f t="shared" si="5"/>
        <v>0</v>
      </c>
      <c r="AD23" s="1094"/>
      <c r="AE23" s="138"/>
      <c r="AF23" s="138">
        <v>432</v>
      </c>
      <c r="AG23" s="138"/>
      <c r="AH23" s="139">
        <f t="shared" si="6"/>
        <v>10.927322429113422</v>
      </c>
      <c r="AI23" s="139"/>
      <c r="AJ23" s="138"/>
      <c r="AK23" s="138">
        <v>21</v>
      </c>
      <c r="AL23" s="138"/>
      <c r="AM23" s="138"/>
      <c r="AN23" s="138">
        <v>1555</v>
      </c>
      <c r="AO23" s="902"/>
    </row>
    <row r="24" spans="3:41" ht="15" x14ac:dyDescent="0.25">
      <c r="C24" s="2043">
        <v>2002</v>
      </c>
      <c r="D24" s="137">
        <v>4022431</v>
      </c>
      <c r="E24" s="2043"/>
      <c r="F24" s="138">
        <v>18</v>
      </c>
      <c r="G24" s="138"/>
      <c r="H24" s="1094">
        <f t="shared" si="0"/>
        <v>0.44749058467379549</v>
      </c>
      <c r="I24" s="1095"/>
      <c r="J24" s="1095">
        <v>7</v>
      </c>
      <c r="K24" s="1094">
        <f t="shared" si="1"/>
        <v>0.1740241162620316</v>
      </c>
      <c r="L24" s="138"/>
      <c r="M24" s="138">
        <v>14835</v>
      </c>
      <c r="N24" s="138"/>
      <c r="O24" s="138">
        <f t="shared" si="2"/>
        <v>368.80682353531978</v>
      </c>
      <c r="P24" s="138"/>
      <c r="Q24" s="138"/>
      <c r="R24" s="138">
        <v>12638</v>
      </c>
      <c r="S24" s="138"/>
      <c r="T24" s="138">
        <f t="shared" si="3"/>
        <v>314.1881116170793</v>
      </c>
      <c r="U24" s="138"/>
      <c r="V24" s="138"/>
      <c r="W24" s="137">
        <v>0</v>
      </c>
      <c r="X24" s="138"/>
      <c r="Y24" s="1094">
        <f t="shared" si="4"/>
        <v>0</v>
      </c>
      <c r="Z24" s="138"/>
      <c r="AA24" s="138">
        <v>1</v>
      </c>
      <c r="AB24" s="138"/>
      <c r="AC24" s="1100">
        <f t="shared" si="5"/>
        <v>2.4860588037433084E-2</v>
      </c>
      <c r="AD24" s="1094"/>
      <c r="AE24" s="138"/>
      <c r="AF24" s="138">
        <v>0</v>
      </c>
      <c r="AG24" s="138"/>
      <c r="AH24" s="139">
        <f t="shared" si="6"/>
        <v>0</v>
      </c>
      <c r="AI24" s="139"/>
      <c r="AJ24" s="138"/>
      <c r="AK24" s="138">
        <v>98</v>
      </c>
      <c r="AL24" s="138"/>
      <c r="AM24" s="138"/>
      <c r="AN24" s="138">
        <v>1527</v>
      </c>
      <c r="AO24" s="902"/>
    </row>
    <row r="25" spans="3:41" ht="15" x14ac:dyDescent="0.25">
      <c r="C25" s="2043">
        <v>2003</v>
      </c>
      <c r="D25" s="137">
        <v>4086405</v>
      </c>
      <c r="E25" s="2043"/>
      <c r="F25" s="138">
        <v>1</v>
      </c>
      <c r="G25" s="138"/>
      <c r="H25" s="1094">
        <f t="shared" si="0"/>
        <v>2.4471387442018107E-2</v>
      </c>
      <c r="I25" s="1095"/>
      <c r="J25" s="1095">
        <v>0</v>
      </c>
      <c r="K25" s="1094">
        <f t="shared" si="1"/>
        <v>0</v>
      </c>
      <c r="L25" s="138"/>
      <c r="M25" s="138">
        <v>2455</v>
      </c>
      <c r="N25" s="138"/>
      <c r="O25" s="138">
        <f t="shared" si="2"/>
        <v>60.077256170154449</v>
      </c>
      <c r="P25" s="138"/>
      <c r="Q25" s="138"/>
      <c r="R25" s="138">
        <v>462</v>
      </c>
      <c r="S25" s="138"/>
      <c r="T25" s="138">
        <f t="shared" si="3"/>
        <v>11.305780998212365</v>
      </c>
      <c r="U25" s="138"/>
      <c r="V25" s="138"/>
      <c r="W25" s="137">
        <v>0</v>
      </c>
      <c r="X25" s="138"/>
      <c r="Y25" s="1094">
        <f t="shared" si="4"/>
        <v>0</v>
      </c>
      <c r="Z25" s="138"/>
      <c r="AA25" s="138">
        <v>0</v>
      </c>
      <c r="AB25" s="138"/>
      <c r="AC25" s="1100">
        <f t="shared" si="5"/>
        <v>0</v>
      </c>
      <c r="AD25" s="1094"/>
      <c r="AE25" s="138"/>
      <c r="AF25" s="138">
        <v>500000</v>
      </c>
      <c r="AG25" s="138"/>
      <c r="AH25" s="139">
        <f t="shared" si="6"/>
        <v>12235.693721009053</v>
      </c>
      <c r="AI25" s="139"/>
      <c r="AJ25" s="138"/>
      <c r="AK25" s="138">
        <v>90</v>
      </c>
      <c r="AL25" s="138"/>
      <c r="AM25" s="138"/>
      <c r="AN25" s="138">
        <v>1525</v>
      </c>
      <c r="AO25" s="902"/>
    </row>
    <row r="26" spans="3:41" ht="15" x14ac:dyDescent="0.25">
      <c r="C26" s="2043">
        <v>2004</v>
      </c>
      <c r="D26" s="137">
        <v>4151823</v>
      </c>
      <c r="E26" s="2043"/>
      <c r="F26" s="138">
        <v>9</v>
      </c>
      <c r="G26" s="138"/>
      <c r="H26" s="1094">
        <f t="shared" si="0"/>
        <v>0.21677224679375781</v>
      </c>
      <c r="I26" s="1095"/>
      <c r="J26" s="1095">
        <v>0</v>
      </c>
      <c r="K26" s="1094">
        <f t="shared" si="1"/>
        <v>0</v>
      </c>
      <c r="L26" s="138"/>
      <c r="M26" s="138">
        <v>1763</v>
      </c>
      <c r="N26" s="138"/>
      <c r="O26" s="138">
        <f t="shared" si="2"/>
        <v>42.46327456637723</v>
      </c>
      <c r="P26" s="138"/>
      <c r="Q26" s="138"/>
      <c r="R26" s="138">
        <v>1411</v>
      </c>
      <c r="S26" s="138"/>
      <c r="T26" s="138">
        <f t="shared" si="3"/>
        <v>33.985071136221364</v>
      </c>
      <c r="U26" s="138"/>
      <c r="V26" s="138"/>
      <c r="W26" s="137">
        <v>0</v>
      </c>
      <c r="X26" s="138"/>
      <c r="Y26" s="1094">
        <f t="shared" si="4"/>
        <v>0</v>
      </c>
      <c r="Z26" s="138"/>
      <c r="AA26" s="138">
        <v>0</v>
      </c>
      <c r="AB26" s="138"/>
      <c r="AC26" s="1100">
        <f t="shared" si="5"/>
        <v>0</v>
      </c>
      <c r="AD26" s="1094"/>
      <c r="AE26" s="138"/>
      <c r="AF26" s="138">
        <v>18</v>
      </c>
      <c r="AG26" s="138"/>
      <c r="AH26" s="139">
        <f t="shared" si="6"/>
        <v>0.43354449358751562</v>
      </c>
      <c r="AI26" s="139"/>
      <c r="AJ26" s="138"/>
      <c r="AK26" s="138">
        <v>15</v>
      </c>
      <c r="AL26" s="138"/>
      <c r="AM26" s="138"/>
      <c r="AN26" s="138">
        <v>2012</v>
      </c>
      <c r="AO26" s="902"/>
    </row>
    <row r="27" spans="3:41" ht="15" x14ac:dyDescent="0.25">
      <c r="C27" s="2043">
        <v>2005</v>
      </c>
      <c r="D27" s="137">
        <v>4215248</v>
      </c>
      <c r="E27" s="2043"/>
      <c r="F27" s="138">
        <v>9</v>
      </c>
      <c r="G27" s="138"/>
      <c r="H27" s="1094">
        <f t="shared" si="0"/>
        <v>0.21351056924764569</v>
      </c>
      <c r="I27" s="1095"/>
      <c r="J27" s="1095">
        <v>1</v>
      </c>
      <c r="K27" s="1094">
        <f t="shared" si="1"/>
        <v>2.3723396583071741E-2</v>
      </c>
      <c r="L27" s="138"/>
      <c r="M27" s="138">
        <v>20215</v>
      </c>
      <c r="N27" s="138"/>
      <c r="O27" s="138">
        <f t="shared" si="2"/>
        <v>479.56846192679524</v>
      </c>
      <c r="P27" s="138"/>
      <c r="Q27" s="138"/>
      <c r="R27" s="138">
        <v>2866</v>
      </c>
      <c r="S27" s="138"/>
      <c r="T27" s="138">
        <f t="shared" si="3"/>
        <v>67.991254607083619</v>
      </c>
      <c r="U27" s="138"/>
      <c r="V27" s="138"/>
      <c r="W27" s="137">
        <v>50</v>
      </c>
      <c r="X27" s="138"/>
      <c r="Y27" s="1094">
        <f t="shared" si="4"/>
        <v>1.1861698291535872</v>
      </c>
      <c r="Z27" s="138"/>
      <c r="AA27" s="138">
        <v>0</v>
      </c>
      <c r="AB27" s="138"/>
      <c r="AC27" s="1100">
        <f t="shared" si="5"/>
        <v>0</v>
      </c>
      <c r="AD27" s="1094"/>
      <c r="AE27" s="138"/>
      <c r="AF27" s="138">
        <v>60</v>
      </c>
      <c r="AG27" s="138"/>
      <c r="AH27" s="139">
        <f t="shared" si="6"/>
        <v>1.4234037949843046</v>
      </c>
      <c r="AI27" s="139"/>
      <c r="AJ27" s="138"/>
      <c r="AK27" s="138">
        <v>35</v>
      </c>
      <c r="AL27" s="138"/>
      <c r="AM27" s="138"/>
      <c r="AN27" s="138">
        <v>3286</v>
      </c>
      <c r="AO27" s="902"/>
    </row>
    <row r="28" spans="3:41" ht="15" x14ac:dyDescent="0.25">
      <c r="C28" s="2043">
        <v>2006</v>
      </c>
      <c r="D28" s="137">
        <v>4278656</v>
      </c>
      <c r="E28" s="2043"/>
      <c r="F28" s="138">
        <v>7</v>
      </c>
      <c r="G28" s="138"/>
      <c r="H28" s="1094">
        <f t="shared" si="0"/>
        <v>0.16360277619888117</v>
      </c>
      <c r="I28" s="1095"/>
      <c r="J28" s="1095">
        <v>0</v>
      </c>
      <c r="K28" s="1094">
        <f t="shared" si="1"/>
        <v>0</v>
      </c>
      <c r="L28" s="138"/>
      <c r="M28" s="138">
        <v>2441</v>
      </c>
      <c r="N28" s="138"/>
      <c r="O28" s="138">
        <f t="shared" si="2"/>
        <v>57.050625243066982</v>
      </c>
      <c r="P28" s="138"/>
      <c r="Q28" s="138"/>
      <c r="R28" s="138">
        <v>155</v>
      </c>
      <c r="S28" s="138"/>
      <c r="T28" s="138">
        <f t="shared" si="3"/>
        <v>3.6226329015466541</v>
      </c>
      <c r="U28" s="138"/>
      <c r="V28" s="138"/>
      <c r="W28" s="137">
        <v>58</v>
      </c>
      <c r="X28" s="138"/>
      <c r="Y28" s="1094">
        <f t="shared" si="4"/>
        <v>1.3555658599335867</v>
      </c>
      <c r="Z28" s="138"/>
      <c r="AA28" s="138">
        <v>0</v>
      </c>
      <c r="AB28" s="138"/>
      <c r="AC28" s="1100">
        <f t="shared" si="5"/>
        <v>0</v>
      </c>
      <c r="AD28" s="1094"/>
      <c r="AE28" s="138"/>
      <c r="AF28" s="138">
        <v>667</v>
      </c>
      <c r="AG28" s="138"/>
      <c r="AH28" s="139">
        <f t="shared" si="6"/>
        <v>15.589007389236247</v>
      </c>
      <c r="AI28" s="139"/>
      <c r="AJ28" s="138"/>
      <c r="AK28" s="138">
        <v>2</v>
      </c>
      <c r="AL28" s="138"/>
      <c r="AM28" s="138"/>
      <c r="AN28" s="138">
        <v>1414</v>
      </c>
      <c r="AO28" s="902"/>
    </row>
    <row r="29" spans="3:41" ht="15" x14ac:dyDescent="0.25">
      <c r="C29" s="2043">
        <v>2007</v>
      </c>
      <c r="D29" s="137">
        <v>4340390</v>
      </c>
      <c r="E29" s="2043"/>
      <c r="F29" s="138">
        <v>30</v>
      </c>
      <c r="G29" s="138"/>
      <c r="H29" s="1094">
        <f t="shared" si="0"/>
        <v>0.69118212879487784</v>
      </c>
      <c r="I29" s="1095"/>
      <c r="J29" s="1095">
        <v>2</v>
      </c>
      <c r="K29" s="1094">
        <f t="shared" si="1"/>
        <v>4.6078808586325189E-2</v>
      </c>
      <c r="L29" s="138"/>
      <c r="M29" s="138">
        <v>24385</v>
      </c>
      <c r="N29" s="138"/>
      <c r="O29" s="138">
        <f t="shared" si="2"/>
        <v>561.8158736887699</v>
      </c>
      <c r="P29" s="138"/>
      <c r="Q29" s="138"/>
      <c r="R29" s="138">
        <v>4857</v>
      </c>
      <c r="S29" s="138"/>
      <c r="T29" s="138">
        <f t="shared" si="3"/>
        <v>111.90238665189072</v>
      </c>
      <c r="U29" s="138"/>
      <c r="V29" s="138"/>
      <c r="W29" s="137">
        <v>20</v>
      </c>
      <c r="X29" s="138"/>
      <c r="Y29" s="1094">
        <f t="shared" si="4"/>
        <v>0.46078808586325193</v>
      </c>
      <c r="Z29" s="138"/>
      <c r="AA29" s="138">
        <v>0</v>
      </c>
      <c r="AB29" s="138"/>
      <c r="AC29" s="1100">
        <f t="shared" si="5"/>
        <v>0</v>
      </c>
      <c r="AD29" s="1094"/>
      <c r="AE29" s="138"/>
      <c r="AF29" s="138">
        <v>5129</v>
      </c>
      <c r="AG29" s="138"/>
      <c r="AH29" s="139">
        <f t="shared" si="6"/>
        <v>118.16910461963094</v>
      </c>
      <c r="AI29" s="139"/>
      <c r="AJ29" s="138"/>
      <c r="AK29" s="138">
        <v>174</v>
      </c>
      <c r="AL29" s="138"/>
      <c r="AM29" s="138"/>
      <c r="AN29" s="138">
        <v>8910</v>
      </c>
      <c r="AO29" s="902"/>
    </row>
    <row r="30" spans="3:41" ht="15" x14ac:dyDescent="0.25">
      <c r="C30" s="2043">
        <v>2008</v>
      </c>
      <c r="D30" s="137">
        <v>4404090</v>
      </c>
      <c r="E30" s="2043"/>
      <c r="F30" s="138">
        <v>9</v>
      </c>
      <c r="G30" s="138"/>
      <c r="H30" s="1094">
        <f t="shared" si="0"/>
        <v>0.204355496822272</v>
      </c>
      <c r="I30" s="1095"/>
      <c r="J30" s="1095">
        <v>3</v>
      </c>
      <c r="K30" s="1094">
        <f t="shared" si="1"/>
        <v>6.8118498940757347E-2</v>
      </c>
      <c r="L30" s="138"/>
      <c r="M30" s="138">
        <v>4371</v>
      </c>
      <c r="N30" s="138"/>
      <c r="O30" s="138">
        <f t="shared" si="2"/>
        <v>99.248652956683443</v>
      </c>
      <c r="P30" s="138"/>
      <c r="Q30" s="138"/>
      <c r="R30" s="138">
        <v>290</v>
      </c>
      <c r="S30" s="138"/>
      <c r="T30" s="138">
        <f t="shared" si="3"/>
        <v>6.5847882309398766</v>
      </c>
      <c r="U30" s="138"/>
      <c r="V30" s="138"/>
      <c r="W30" s="137">
        <v>30</v>
      </c>
      <c r="X30" s="138"/>
      <c r="Y30" s="1094">
        <f t="shared" si="4"/>
        <v>0.68118498940757333</v>
      </c>
      <c r="Z30" s="138"/>
      <c r="AA30" s="138">
        <v>0</v>
      </c>
      <c r="AB30" s="138"/>
      <c r="AC30" s="1100">
        <f t="shared" si="5"/>
        <v>0</v>
      </c>
      <c r="AD30" s="1094"/>
      <c r="AE30" s="138"/>
      <c r="AF30" s="138">
        <v>15739</v>
      </c>
      <c r="AG30" s="138"/>
      <c r="AH30" s="139">
        <f t="shared" si="6"/>
        <v>357.37235160952662</v>
      </c>
      <c r="AI30" s="139"/>
      <c r="AJ30" s="138"/>
      <c r="AK30" s="138">
        <v>274</v>
      </c>
      <c r="AL30" s="138"/>
      <c r="AM30" s="138"/>
      <c r="AN30" s="138">
        <v>2973</v>
      </c>
      <c r="AO30" s="902"/>
    </row>
    <row r="31" spans="3:41" ht="15" x14ac:dyDescent="0.25">
      <c r="C31" s="2043">
        <v>2009</v>
      </c>
      <c r="D31" s="137">
        <v>4469337</v>
      </c>
      <c r="E31" s="2043"/>
      <c r="F31" s="138">
        <v>28</v>
      </c>
      <c r="G31" s="138"/>
      <c r="H31" s="1094">
        <f t="shared" si="0"/>
        <v>0.62649113280112911</v>
      </c>
      <c r="I31" s="1095"/>
      <c r="J31" s="1095">
        <v>7</v>
      </c>
      <c r="K31" s="1094">
        <f t="shared" si="1"/>
        <v>0.15662278320028228</v>
      </c>
      <c r="L31" s="138"/>
      <c r="M31" s="138">
        <v>14653</v>
      </c>
      <c r="N31" s="138"/>
      <c r="O31" s="138">
        <f t="shared" si="2"/>
        <v>327.85623460481946</v>
      </c>
      <c r="P31" s="138"/>
      <c r="Q31" s="138"/>
      <c r="R31" s="138">
        <v>1048</v>
      </c>
      <c r="S31" s="138"/>
      <c r="T31" s="138">
        <f t="shared" si="3"/>
        <v>23.448668113413689</v>
      </c>
      <c r="U31" s="138"/>
      <c r="V31" s="138"/>
      <c r="W31" s="137">
        <v>10</v>
      </c>
      <c r="X31" s="138"/>
      <c r="Y31" s="1094">
        <f t="shared" si="4"/>
        <v>0.22374683314326041</v>
      </c>
      <c r="Z31" s="138"/>
      <c r="AA31" s="138">
        <v>0</v>
      </c>
      <c r="AB31" s="138"/>
      <c r="AC31" s="1100">
        <f t="shared" si="5"/>
        <v>0</v>
      </c>
      <c r="AD31" s="1094"/>
      <c r="AE31" s="138"/>
      <c r="AF31" s="138">
        <v>0</v>
      </c>
      <c r="AG31" s="138"/>
      <c r="AH31" s="139">
        <f t="shared" si="6"/>
        <v>0</v>
      </c>
      <c r="AI31" s="139"/>
      <c r="AJ31" s="138"/>
      <c r="AK31" s="138">
        <v>853</v>
      </c>
      <c r="AL31" s="138"/>
      <c r="AM31" s="138"/>
      <c r="AN31" s="138">
        <v>2654</v>
      </c>
      <c r="AO31" s="902"/>
    </row>
    <row r="32" spans="3:41" ht="15" x14ac:dyDescent="0.25">
      <c r="C32" s="2043">
        <v>2010</v>
      </c>
      <c r="D32" s="137">
        <v>4533894</v>
      </c>
      <c r="E32" s="2043"/>
      <c r="F32" s="138">
        <v>41</v>
      </c>
      <c r="G32" s="138"/>
      <c r="H32" s="1094">
        <f t="shared" si="0"/>
        <v>0.90429992408291859</v>
      </c>
      <c r="I32" s="1095"/>
      <c r="J32" s="1095">
        <v>2</v>
      </c>
      <c r="K32" s="1094">
        <f t="shared" si="1"/>
        <v>4.4112191418678955E-2</v>
      </c>
      <c r="L32" s="138"/>
      <c r="M32" s="138">
        <v>28797</v>
      </c>
      <c r="N32" s="138"/>
      <c r="O32" s="138">
        <f t="shared" si="2"/>
        <v>635.14938814184893</v>
      </c>
      <c r="P32" s="138"/>
      <c r="Q32" s="138"/>
      <c r="R32" s="138">
        <v>5104</v>
      </c>
      <c r="S32" s="138"/>
      <c r="T32" s="138">
        <f t="shared" si="3"/>
        <v>112.57431250046869</v>
      </c>
      <c r="U32" s="138"/>
      <c r="V32" s="138"/>
      <c r="W32" s="137">
        <v>73</v>
      </c>
      <c r="X32" s="138"/>
      <c r="Y32" s="1094">
        <f t="shared" si="4"/>
        <v>1.610094986781782</v>
      </c>
      <c r="Z32" s="138"/>
      <c r="AA32" s="138">
        <v>125</v>
      </c>
      <c r="AB32" s="138"/>
      <c r="AC32" s="1100">
        <f t="shared" si="5"/>
        <v>2.7570119636674346</v>
      </c>
      <c r="AD32" s="1094"/>
      <c r="AE32" s="138"/>
      <c r="AF32" s="138">
        <v>5204</v>
      </c>
      <c r="AG32" s="138"/>
      <c r="AH32" s="139">
        <f t="shared" si="6"/>
        <v>114.77992207140264</v>
      </c>
      <c r="AI32" s="139"/>
      <c r="AJ32" s="138"/>
      <c r="AK32" s="138">
        <v>39</v>
      </c>
      <c r="AL32" s="138"/>
      <c r="AM32" s="138"/>
      <c r="AN32" s="138">
        <v>10536</v>
      </c>
      <c r="AO32" s="902"/>
    </row>
    <row r="33" spans="3:41" ht="15" x14ac:dyDescent="0.25">
      <c r="C33" s="2043">
        <v>2011</v>
      </c>
      <c r="D33" s="137">
        <v>4592149</v>
      </c>
      <c r="E33" s="2043"/>
      <c r="F33" s="138">
        <v>11</v>
      </c>
      <c r="G33" s="138"/>
      <c r="H33" s="1094">
        <f t="shared" si="0"/>
        <v>0.2395392658208608</v>
      </c>
      <c r="I33" s="1095"/>
      <c r="J33" s="1095">
        <v>0</v>
      </c>
      <c r="K33" s="1094">
        <f t="shared" si="1"/>
        <v>0</v>
      </c>
      <c r="L33" s="138"/>
      <c r="M33" s="138">
        <v>9767</v>
      </c>
      <c r="N33" s="138"/>
      <c r="O33" s="138">
        <f t="shared" si="2"/>
        <v>212.68909175203154</v>
      </c>
      <c r="P33" s="138"/>
      <c r="Q33" s="138"/>
      <c r="R33" s="138">
        <v>1728</v>
      </c>
      <c r="S33" s="138"/>
      <c r="T33" s="138">
        <f t="shared" si="3"/>
        <v>37.62944103076795</v>
      </c>
      <c r="U33" s="138"/>
      <c r="V33" s="138"/>
      <c r="W33" s="137">
        <v>6</v>
      </c>
      <c r="X33" s="138"/>
      <c r="Y33" s="1094">
        <f t="shared" si="4"/>
        <v>0.13065778135683315</v>
      </c>
      <c r="Z33" s="138"/>
      <c r="AA33" s="138">
        <v>45</v>
      </c>
      <c r="AB33" s="138"/>
      <c r="AC33" s="1100">
        <f t="shared" si="5"/>
        <v>0.97993336017624866</v>
      </c>
      <c r="AD33" s="1094"/>
      <c r="AE33" s="138"/>
      <c r="AF33" s="138">
        <v>1222</v>
      </c>
      <c r="AG33" s="138"/>
      <c r="AH33" s="139">
        <f t="shared" si="6"/>
        <v>26.610634803008356</v>
      </c>
      <c r="AI33" s="139"/>
      <c r="AJ33" s="138"/>
      <c r="AK33" s="138">
        <v>19</v>
      </c>
      <c r="AL33" s="138"/>
      <c r="AM33" s="138"/>
      <c r="AN33" s="138">
        <v>2381</v>
      </c>
      <c r="AO33" s="902"/>
    </row>
    <row r="34" spans="3:41" ht="15" x14ac:dyDescent="0.25">
      <c r="C34" s="2043">
        <v>2012</v>
      </c>
      <c r="D34" s="137">
        <v>4652458.9305058112</v>
      </c>
      <c r="E34" s="2043"/>
      <c r="F34" s="138">
        <v>14</v>
      </c>
      <c r="G34" s="138"/>
      <c r="H34" s="1094">
        <f t="shared" si="0"/>
        <v>0.30091614368056185</v>
      </c>
      <c r="I34" s="1095"/>
      <c r="J34" s="1095">
        <v>3</v>
      </c>
      <c r="K34" s="1094">
        <f t="shared" si="1"/>
        <v>6.4482030788691844E-2</v>
      </c>
      <c r="L34" s="138"/>
      <c r="M34" s="138">
        <v>18231</v>
      </c>
      <c r="N34" s="138"/>
      <c r="O34" s="138">
        <f t="shared" si="2"/>
        <v>391.85730110288029</v>
      </c>
      <c r="P34" s="138"/>
      <c r="Q34" s="138"/>
      <c r="R34" s="138">
        <v>1858</v>
      </c>
      <c r="S34" s="138"/>
      <c r="T34" s="138">
        <f t="shared" si="3"/>
        <v>39.935871068463143</v>
      </c>
      <c r="U34" s="138"/>
      <c r="V34" s="138"/>
      <c r="W34" s="137">
        <v>13</v>
      </c>
      <c r="X34" s="138"/>
      <c r="Y34" s="1094">
        <f t="shared" si="4"/>
        <v>0.27942213341766459</v>
      </c>
      <c r="Z34" s="138"/>
      <c r="AA34" s="138">
        <v>1</v>
      </c>
      <c r="AB34" s="138"/>
      <c r="AC34" s="1100">
        <f t="shared" si="5"/>
        <v>2.1494010262897278E-2</v>
      </c>
      <c r="AD34" s="1094"/>
      <c r="AE34" s="138"/>
      <c r="AF34" s="138">
        <v>120550</v>
      </c>
      <c r="AG34" s="138"/>
      <c r="AH34" s="139">
        <f t="shared" si="6"/>
        <v>2591.1029371922668</v>
      </c>
      <c r="AI34" s="139"/>
      <c r="AJ34" s="138"/>
      <c r="AK34" s="138">
        <v>770</v>
      </c>
      <c r="AL34" s="138"/>
      <c r="AM34" s="138"/>
      <c r="AN34" s="138">
        <v>3567</v>
      </c>
      <c r="AO34" s="902"/>
    </row>
    <row r="35" spans="3:41" ht="15" x14ac:dyDescent="0.25">
      <c r="C35" s="2043">
        <v>2013</v>
      </c>
      <c r="D35" s="137">
        <v>4713168.1414101515</v>
      </c>
      <c r="E35" s="2043"/>
      <c r="F35" s="138">
        <v>12</v>
      </c>
      <c r="G35" s="138"/>
      <c r="H35" s="1094">
        <f t="shared" si="0"/>
        <v>0.25460581163161461</v>
      </c>
      <c r="I35" s="1095"/>
      <c r="J35" s="1095">
        <v>0</v>
      </c>
      <c r="K35" s="1094">
        <f t="shared" si="1"/>
        <v>0</v>
      </c>
      <c r="L35" s="138"/>
      <c r="M35" s="138">
        <v>6020</v>
      </c>
      <c r="N35" s="138"/>
      <c r="O35" s="138">
        <f t="shared" si="2"/>
        <v>127.72724883519332</v>
      </c>
      <c r="P35" s="138"/>
      <c r="Q35" s="138"/>
      <c r="R35" s="138">
        <v>342</v>
      </c>
      <c r="S35" s="138"/>
      <c r="T35" s="138">
        <f t="shared" si="3"/>
        <v>7.256265631501015</v>
      </c>
      <c r="U35" s="138"/>
      <c r="V35" s="138"/>
      <c r="W35" s="137">
        <v>16</v>
      </c>
      <c r="X35" s="138"/>
      <c r="Y35" s="1094">
        <f t="shared" si="4"/>
        <v>0.33947441550881946</v>
      </c>
      <c r="Z35" s="138"/>
      <c r="AA35" s="138">
        <v>25</v>
      </c>
      <c r="AB35" s="138"/>
      <c r="AC35" s="1100">
        <f t="shared" si="5"/>
        <v>0.53042877423253043</v>
      </c>
      <c r="AD35" s="1094"/>
      <c r="AE35" s="138"/>
      <c r="AF35" s="138">
        <v>2558</v>
      </c>
      <c r="AG35" s="138"/>
      <c r="AH35" s="139">
        <f t="shared" si="6"/>
        <v>54.273472179472499</v>
      </c>
      <c r="AI35" s="139"/>
      <c r="AJ35" s="138"/>
      <c r="AK35" s="138">
        <v>21</v>
      </c>
      <c r="AL35" s="138"/>
      <c r="AM35" s="138"/>
      <c r="AN35" s="138">
        <v>1447</v>
      </c>
      <c r="AO35" s="902"/>
    </row>
    <row r="36" spans="3:41" ht="15" x14ac:dyDescent="0.25">
      <c r="C36" s="2043">
        <v>2014</v>
      </c>
      <c r="D36" s="137">
        <v>4773129.933844462</v>
      </c>
      <c r="E36" s="2043"/>
      <c r="F36" s="138">
        <v>10</v>
      </c>
      <c r="G36" s="138"/>
      <c r="H36" s="1094">
        <f t="shared" si="0"/>
        <v>0.20950613410068258</v>
      </c>
      <c r="I36" s="1095"/>
      <c r="J36" s="1095">
        <v>2</v>
      </c>
      <c r="K36" s="1094">
        <f t="shared" si="1"/>
        <v>4.1901226820136514E-2</v>
      </c>
      <c r="L36" s="138"/>
      <c r="M36" s="138">
        <v>11204</v>
      </c>
      <c r="N36" s="138"/>
      <c r="O36" s="138">
        <f t="shared" si="2"/>
        <v>234.73067264640477</v>
      </c>
      <c r="P36" s="138"/>
      <c r="Q36" s="138"/>
      <c r="R36" s="138">
        <v>863</v>
      </c>
      <c r="S36" s="138"/>
      <c r="T36" s="138">
        <f t="shared" si="3"/>
        <v>18.080379372888906</v>
      </c>
      <c r="U36" s="138"/>
      <c r="V36" s="138"/>
      <c r="W36" s="137">
        <v>28</v>
      </c>
      <c r="X36" s="138"/>
      <c r="Y36" s="1094">
        <f t="shared" si="4"/>
        <v>0.58661717548191117</v>
      </c>
      <c r="Z36" s="138"/>
      <c r="AA36" s="138">
        <v>5</v>
      </c>
      <c r="AB36" s="138"/>
      <c r="AC36" s="1100">
        <f t="shared" si="5"/>
        <v>0.10475306705034129</v>
      </c>
      <c r="AD36" s="1094"/>
      <c r="AE36" s="138"/>
      <c r="AF36" s="138">
        <v>7870</v>
      </c>
      <c r="AG36" s="138"/>
      <c r="AH36" s="139">
        <f t="shared" si="6"/>
        <v>164.88132753723718</v>
      </c>
      <c r="AI36" s="139"/>
      <c r="AJ36" s="138"/>
      <c r="AK36" s="138">
        <v>3</v>
      </c>
      <c r="AL36" s="138"/>
      <c r="AM36" s="138"/>
      <c r="AN36" s="138">
        <v>2680</v>
      </c>
      <c r="AO36" s="902"/>
    </row>
    <row r="37" spans="3:41" ht="15" x14ac:dyDescent="0.25">
      <c r="C37" s="2043">
        <v>2015</v>
      </c>
      <c r="D37" s="137">
        <v>4832233.8134650989</v>
      </c>
      <c r="E37" s="2043"/>
      <c r="F37" s="138">
        <v>8</v>
      </c>
      <c r="G37" s="138"/>
      <c r="H37" s="1094">
        <f t="shared" si="0"/>
        <v>0.1655549029458771</v>
      </c>
      <c r="I37" s="1095"/>
      <c r="J37" s="1095">
        <v>0</v>
      </c>
      <c r="K37" s="1094">
        <f t="shared" si="1"/>
        <v>0</v>
      </c>
      <c r="L37" s="138"/>
      <c r="M37" s="138">
        <v>2068</v>
      </c>
      <c r="N37" s="138"/>
      <c r="O37" s="138">
        <f t="shared" si="2"/>
        <v>42.79594241150923</v>
      </c>
      <c r="P37" s="138"/>
      <c r="Q37" s="138"/>
      <c r="R37" s="138">
        <v>144</v>
      </c>
      <c r="S37" s="138"/>
      <c r="T37" s="138">
        <f t="shared" si="3"/>
        <v>2.979988253025788</v>
      </c>
      <c r="U37" s="138"/>
      <c r="V37" s="138"/>
      <c r="W37" s="137">
        <v>11</v>
      </c>
      <c r="X37" s="138"/>
      <c r="Y37" s="1094">
        <f t="shared" si="4"/>
        <v>0.22763799155058101</v>
      </c>
      <c r="Z37" s="138"/>
      <c r="AA37" s="138">
        <v>36</v>
      </c>
      <c r="AB37" s="138"/>
      <c r="AC37" s="1100">
        <f t="shared" si="5"/>
        <v>0.74499706325644699</v>
      </c>
      <c r="AD37" s="1094"/>
      <c r="AE37" s="138"/>
      <c r="AF37" s="138">
        <v>0</v>
      </c>
      <c r="AG37" s="138"/>
      <c r="AH37" s="139">
        <f t="shared" si="6"/>
        <v>0</v>
      </c>
      <c r="AI37" s="139"/>
      <c r="AJ37" s="138"/>
      <c r="AK37" s="138">
        <v>22</v>
      </c>
      <c r="AL37" s="138"/>
      <c r="AM37" s="138"/>
      <c r="AN37" s="138">
        <v>465</v>
      </c>
      <c r="AO37" s="902"/>
    </row>
    <row r="38" spans="3:41" ht="15" x14ac:dyDescent="0.25">
      <c r="C38" s="2043">
        <v>2016</v>
      </c>
      <c r="D38" s="137">
        <v>4890379.4522162471</v>
      </c>
      <c r="E38" s="2043"/>
      <c r="F38" s="138">
        <v>16</v>
      </c>
      <c r="G38" s="138"/>
      <c r="H38" s="1094">
        <f t="shared" si="0"/>
        <v>0.327172976173639</v>
      </c>
      <c r="I38" s="1095"/>
      <c r="J38" s="1095">
        <v>8</v>
      </c>
      <c r="K38" s="1094">
        <f t="shared" si="1"/>
        <v>0.1635864880868195</v>
      </c>
      <c r="L38" s="138"/>
      <c r="M38" s="138">
        <v>1118</v>
      </c>
      <c r="N38" s="138"/>
      <c r="O38" s="138">
        <f t="shared" si="2"/>
        <v>22.861211710133027</v>
      </c>
      <c r="P38" s="138"/>
      <c r="Q38" s="138"/>
      <c r="R38" s="138">
        <v>34</v>
      </c>
      <c r="S38" s="138"/>
      <c r="T38" s="138">
        <f t="shared" si="3"/>
        <v>0.69524257436898296</v>
      </c>
      <c r="U38" s="138"/>
      <c r="V38" s="138"/>
      <c r="W38" s="137">
        <v>19</v>
      </c>
      <c r="X38" s="138"/>
      <c r="Y38" s="1094">
        <f t="shared" si="4"/>
        <v>0.38851790920619633</v>
      </c>
      <c r="Z38" s="138"/>
      <c r="AA38" s="138">
        <v>26</v>
      </c>
      <c r="AB38" s="138"/>
      <c r="AC38" s="1100">
        <f t="shared" si="5"/>
        <v>0.53165608628216332</v>
      </c>
      <c r="AD38" s="1094"/>
      <c r="AE38" s="138"/>
      <c r="AF38" s="138">
        <v>0</v>
      </c>
      <c r="AG38" s="138"/>
      <c r="AH38" s="139">
        <f t="shared" si="6"/>
        <v>0</v>
      </c>
      <c r="AI38" s="139"/>
      <c r="AJ38" s="138"/>
      <c r="AK38" s="138">
        <v>11</v>
      </c>
      <c r="AL38" s="138"/>
      <c r="AM38" s="138"/>
      <c r="AN38" s="138">
        <v>284</v>
      </c>
      <c r="AO38" s="630"/>
    </row>
    <row r="39" spans="3:41" ht="15" x14ac:dyDescent="0.25">
      <c r="C39" s="2043">
        <v>2017</v>
      </c>
      <c r="D39" s="137">
        <v>4947490</v>
      </c>
      <c r="E39" s="2043"/>
      <c r="F39" s="138">
        <v>22</v>
      </c>
      <c r="G39" s="138"/>
      <c r="H39" s="1094">
        <f t="shared" si="0"/>
        <v>0.44466992353698542</v>
      </c>
      <c r="I39" s="1095"/>
      <c r="J39" s="1095">
        <v>0</v>
      </c>
      <c r="K39" s="1094">
        <f t="shared" si="1"/>
        <v>0</v>
      </c>
      <c r="L39" s="138"/>
      <c r="M39" s="138">
        <v>9169</v>
      </c>
      <c r="N39" s="84"/>
      <c r="O39" s="138">
        <v>185.32629676866452</v>
      </c>
      <c r="P39" s="138"/>
      <c r="Q39" s="138"/>
      <c r="R39" s="138"/>
      <c r="S39" s="138"/>
      <c r="T39" s="138"/>
      <c r="U39" s="138"/>
      <c r="V39" s="138"/>
      <c r="W39" s="137">
        <v>11</v>
      </c>
      <c r="X39" s="84"/>
      <c r="Y39" s="1094">
        <f t="shared" si="4"/>
        <v>0.22233496176849271</v>
      </c>
      <c r="Z39" s="138"/>
      <c r="AA39" s="138">
        <v>222</v>
      </c>
      <c r="AB39" s="84"/>
      <c r="AC39" s="1100">
        <v>4.4871237738732166</v>
      </c>
      <c r="AD39" s="1094"/>
      <c r="AE39" s="138"/>
      <c r="AF39" s="903"/>
      <c r="AG39" s="138"/>
      <c r="AH39" s="139">
        <v>0</v>
      </c>
      <c r="AI39" s="139"/>
      <c r="AJ39" s="138"/>
      <c r="AK39" s="138">
        <v>425</v>
      </c>
      <c r="AL39" s="138"/>
      <c r="AM39" s="138"/>
      <c r="AN39" s="138">
        <v>2126</v>
      </c>
      <c r="AO39" s="630"/>
    </row>
    <row r="40" spans="3:41" ht="15" x14ac:dyDescent="0.25">
      <c r="C40" s="2043">
        <v>2018</v>
      </c>
      <c r="D40" s="137">
        <v>5003402</v>
      </c>
      <c r="E40" s="2043"/>
      <c r="F40" s="138">
        <v>14</v>
      </c>
      <c r="G40" s="138"/>
      <c r="H40" s="1094">
        <f t="shared" si="0"/>
        <v>0.27980961753622835</v>
      </c>
      <c r="I40" s="1095"/>
      <c r="J40" s="1095">
        <v>1</v>
      </c>
      <c r="K40" s="1094">
        <f t="shared" si="1"/>
        <v>1.998640125258774E-2</v>
      </c>
      <c r="L40" s="138"/>
      <c r="M40" s="2056">
        <v>0</v>
      </c>
      <c r="N40" s="2057"/>
      <c r="O40" s="2056"/>
      <c r="P40" s="2056"/>
      <c r="Q40" s="2056"/>
      <c r="R40" s="2056">
        <v>7313</v>
      </c>
      <c r="S40" s="2056"/>
      <c r="T40" s="2056"/>
      <c r="U40" s="2056"/>
      <c r="V40" s="2056"/>
      <c r="W40" s="2058">
        <v>24</v>
      </c>
      <c r="X40" s="84"/>
      <c r="Y40" s="1094">
        <f t="shared" si="4"/>
        <v>0.47967363006210573</v>
      </c>
      <c r="Z40" s="138"/>
      <c r="AA40" s="138"/>
      <c r="AB40" s="84"/>
      <c r="AC40" s="1100"/>
      <c r="AD40" s="1094"/>
      <c r="AE40" s="138"/>
      <c r="AF40" s="138">
        <v>17112</v>
      </c>
      <c r="AG40" s="138"/>
      <c r="AH40" s="139"/>
      <c r="AI40" s="139"/>
      <c r="AJ40" s="138"/>
      <c r="AK40" s="138">
        <v>20</v>
      </c>
      <c r="AL40" s="138"/>
      <c r="AM40" s="138"/>
      <c r="AN40" s="138">
        <v>1937</v>
      </c>
      <c r="AO40" s="630"/>
    </row>
    <row r="41" spans="3:41" ht="15" x14ac:dyDescent="0.25">
      <c r="C41" s="124">
        <v>2019</v>
      </c>
      <c r="D41" s="140">
        <v>5058007</v>
      </c>
      <c r="E41" s="124"/>
      <c r="F41" s="141">
        <v>3</v>
      </c>
      <c r="G41" s="141"/>
      <c r="H41" s="1096">
        <f t="shared" si="0"/>
        <v>5.9311898935687515E-2</v>
      </c>
      <c r="I41" s="1097"/>
      <c r="J41" s="1097">
        <v>3</v>
      </c>
      <c r="K41" s="1096">
        <f t="shared" si="1"/>
        <v>5.9311898935687515E-2</v>
      </c>
      <c r="L41" s="141"/>
      <c r="M41" s="2053"/>
      <c r="N41" s="2054"/>
      <c r="O41" s="2053"/>
      <c r="P41" s="2053"/>
      <c r="Q41" s="2053"/>
      <c r="R41" s="2053">
        <v>831</v>
      </c>
      <c r="S41" s="2053"/>
      <c r="T41" s="2053"/>
      <c r="U41" s="2053"/>
      <c r="V41" s="2053"/>
      <c r="W41" s="2055">
        <v>2</v>
      </c>
      <c r="X41" s="1058"/>
      <c r="Y41" s="1096">
        <f t="shared" si="4"/>
        <v>3.954126595712501E-2</v>
      </c>
      <c r="Z41" s="141"/>
      <c r="AA41" s="141"/>
      <c r="AB41" s="1058"/>
      <c r="AC41" s="1101"/>
      <c r="AD41" s="1096"/>
      <c r="AE41" s="141"/>
      <c r="AF41" s="141">
        <v>309</v>
      </c>
      <c r="AG41" s="141"/>
      <c r="AH41" s="142"/>
      <c r="AI41" s="142"/>
      <c r="AJ41" s="141"/>
      <c r="AK41" s="141">
        <v>28</v>
      </c>
      <c r="AL41" s="141"/>
      <c r="AM41" s="141"/>
      <c r="AN41" s="141">
        <v>1117</v>
      </c>
      <c r="AO41" s="630"/>
    </row>
    <row r="42" spans="3:41" ht="15" x14ac:dyDescent="0.25">
      <c r="C42" s="2119" t="s">
        <v>6209</v>
      </c>
      <c r="D42" s="2119"/>
      <c r="E42" s="2119"/>
      <c r="F42" s="2119"/>
      <c r="G42" s="2119"/>
      <c r="H42" s="2119"/>
      <c r="I42" s="2119"/>
      <c r="J42" s="2119"/>
      <c r="K42" s="2119"/>
      <c r="L42" s="2119"/>
      <c r="M42" s="2119"/>
      <c r="N42" s="2119"/>
      <c r="O42" s="2119"/>
      <c r="P42" s="2119"/>
      <c r="Q42" s="2119"/>
      <c r="R42" s="2119"/>
      <c r="S42" s="2119"/>
      <c r="T42" s="2119"/>
      <c r="U42" s="2119"/>
      <c r="V42" s="2119"/>
      <c r="W42" s="2119"/>
      <c r="X42" s="2119"/>
      <c r="Y42" s="2119"/>
      <c r="Z42" s="2119"/>
      <c r="AA42" s="2119"/>
      <c r="AB42" s="2119"/>
      <c r="AC42" s="2119"/>
      <c r="AD42" s="1094"/>
      <c r="AE42" s="138"/>
      <c r="AF42" s="138"/>
      <c r="AG42" s="138"/>
      <c r="AH42" s="139"/>
      <c r="AI42" s="139"/>
      <c r="AJ42" s="138"/>
      <c r="AK42" s="138"/>
      <c r="AL42" s="138"/>
      <c r="AM42" s="138"/>
      <c r="AN42" s="138"/>
      <c r="AO42" s="630"/>
    </row>
  </sheetData>
  <mergeCells count="33">
    <mergeCell ref="AN10:AO10"/>
    <mergeCell ref="F11:G11"/>
    <mergeCell ref="M11:N11"/>
    <mergeCell ref="O11:P11"/>
    <mergeCell ref="R11:S11"/>
    <mergeCell ref="T11:U11"/>
    <mergeCell ref="W11:X11"/>
    <mergeCell ref="AA11:AB11"/>
    <mergeCell ref="AC11:AD11"/>
    <mergeCell ref="AF11:AG11"/>
    <mergeCell ref="AH11:AI11"/>
    <mergeCell ref="AK11:AL11"/>
    <mergeCell ref="AN11:AO11"/>
    <mergeCell ref="R10:U10"/>
    <mergeCell ref="W10:Z10"/>
    <mergeCell ref="AF10:AI10"/>
    <mergeCell ref="AK10:AL10"/>
    <mergeCell ref="A5:B5"/>
    <mergeCell ref="C5:Y5"/>
    <mergeCell ref="A6:B6"/>
    <mergeCell ref="C6:Y6"/>
    <mergeCell ref="C10:C11"/>
    <mergeCell ref="D10:D11"/>
    <mergeCell ref="F10:I10"/>
    <mergeCell ref="J10:L10"/>
    <mergeCell ref="M10:P10"/>
    <mergeCell ref="C42:AC42"/>
    <mergeCell ref="C1:D1"/>
    <mergeCell ref="A3:B3"/>
    <mergeCell ref="C3:Y3"/>
    <mergeCell ref="A4:B4"/>
    <mergeCell ref="C4:Y4"/>
    <mergeCell ref="AA10:AD10"/>
  </mergeCells>
  <hyperlinks>
    <hyperlink ref="A1" location="'ODS 11.'!A1" display="REGRESAR"/>
    <hyperlink ref="C1:D1" location="'Metadato 11.5.1'!A1" display="VER METADATO"/>
  </hyperlinks>
  <pageMargins left="0.7" right="0.7" top="0.75" bottom="0.75" header="0.3" footer="0.3"/>
  <pageSetup orientation="portrait" r:id="rId1"/>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3">
    <tabColor theme="0" tint="-0.499984740745262"/>
  </sheetPr>
  <dimension ref="A1:F37"/>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7.140625" style="26" customWidth="1"/>
    <col min="2" max="2" width="26.42578125" style="26" customWidth="1"/>
    <col min="3" max="3" width="24" style="26" customWidth="1"/>
    <col min="4" max="4" width="85.7109375" style="26" customWidth="1"/>
    <col min="5" max="5" width="9.140625" style="26" customWidth="1"/>
    <col min="6" max="6" width="7.140625" style="26" customWidth="1"/>
    <col min="7" max="8" width="12.42578125" style="26" customWidth="1"/>
    <col min="9" max="9" width="1.7109375" style="26" customWidth="1"/>
    <col min="10" max="11" width="11.42578125" style="26"/>
    <col min="12" max="12" width="2.28515625" style="26" customWidth="1"/>
    <col min="13" max="14" width="11.42578125" style="26"/>
    <col min="15" max="15" width="2.140625" style="26" customWidth="1"/>
    <col min="16" max="16" width="11.42578125" style="26"/>
    <col min="17" max="17" width="9.7109375" style="26" customWidth="1"/>
    <col min="18" max="18" width="1.5703125" style="26" customWidth="1"/>
    <col min="19" max="20" width="11.42578125" style="26"/>
    <col min="21" max="21" width="3.28515625" style="26" customWidth="1"/>
    <col min="22" max="23" width="9.140625" style="26" customWidth="1"/>
    <col min="24" max="24" width="1.5703125" style="26" customWidth="1"/>
    <col min="25" max="25" width="11.42578125" style="26"/>
    <col min="26" max="26" width="1.7109375" style="26" customWidth="1"/>
    <col min="27" max="40" width="11.42578125" style="26"/>
    <col min="41" max="41" width="12" style="26" customWidth="1"/>
    <col min="42" max="77" width="11.42578125" style="26"/>
    <col min="78" max="78" width="12.28515625" style="26" customWidth="1"/>
    <col min="79" max="93" width="11.42578125" style="26"/>
    <col min="94" max="94" width="12.28515625" style="26" customWidth="1"/>
    <col min="95" max="107" width="11.42578125" style="26"/>
    <col min="108" max="108" width="12.7109375" style="26" customWidth="1"/>
    <col min="109" max="118" width="11.42578125" style="26"/>
    <col min="119" max="119" width="11.85546875" style="26" customWidth="1"/>
    <col min="120" max="126" width="11.42578125" style="26"/>
    <col min="127" max="127" width="11.85546875" style="26" customWidth="1"/>
    <col min="128" max="16384" width="11.42578125" style="26"/>
  </cols>
  <sheetData>
    <row r="1" spans="1:6" ht="15" x14ac:dyDescent="0.2">
      <c r="B1" s="70" t="s">
        <v>730</v>
      </c>
    </row>
    <row r="2" spans="1:6" ht="12" thickBot="1" x14ac:dyDescent="0.25"/>
    <row r="3" spans="1:6" ht="23.25" customHeight="1" thickBot="1" x14ac:dyDescent="0.25">
      <c r="B3" s="2081" t="s">
        <v>766</v>
      </c>
      <c r="C3" s="2081"/>
      <c r="D3" s="2081"/>
      <c r="F3" s="47" t="s">
        <v>880</v>
      </c>
    </row>
    <row r="4" spans="1:6" ht="30" x14ac:dyDescent="0.2">
      <c r="A4" s="93"/>
      <c r="B4" s="2082" t="s">
        <v>856</v>
      </c>
      <c r="C4" s="2082"/>
      <c r="D4" s="49" t="s">
        <v>53</v>
      </c>
    </row>
    <row r="5" spans="1:6" ht="75" x14ac:dyDescent="0.2">
      <c r="B5" s="2082" t="s">
        <v>769</v>
      </c>
      <c r="C5" s="2082"/>
      <c r="D5" s="49" t="s">
        <v>312</v>
      </c>
    </row>
    <row r="6" spans="1:6" ht="19.5" customHeight="1" x14ac:dyDescent="0.2">
      <c r="B6" s="2082" t="s">
        <v>770</v>
      </c>
      <c r="C6" s="2082"/>
      <c r="D6" s="50" t="s">
        <v>457</v>
      </c>
    </row>
    <row r="7" spans="1:6" ht="30" x14ac:dyDescent="0.2">
      <c r="B7" s="2083" t="s">
        <v>771</v>
      </c>
      <c r="C7" s="2083"/>
      <c r="D7" s="94" t="s">
        <v>458</v>
      </c>
    </row>
    <row r="8" spans="1:6" s="903" customFormat="1" ht="15" x14ac:dyDescent="0.2">
      <c r="B8" s="2083" t="s">
        <v>4617</v>
      </c>
      <c r="C8" s="2083"/>
      <c r="D8" s="1285" t="s">
        <v>4754</v>
      </c>
    </row>
    <row r="9" spans="1:6" ht="15" x14ac:dyDescent="0.25">
      <c r="B9" s="52"/>
      <c r="C9" s="52"/>
      <c r="D9" s="52"/>
    </row>
    <row r="10" spans="1:6" ht="23.25" customHeight="1" x14ac:dyDescent="0.2">
      <c r="B10" s="2081" t="s">
        <v>772</v>
      </c>
      <c r="C10" s="2081"/>
      <c r="D10" s="2081"/>
    </row>
    <row r="11" spans="1:6" ht="15" x14ac:dyDescent="0.2">
      <c r="B11" s="2093" t="s">
        <v>773</v>
      </c>
      <c r="C11" s="2094"/>
      <c r="D11" s="910" t="s">
        <v>841</v>
      </c>
    </row>
    <row r="12" spans="1:6" ht="33.75" customHeight="1" x14ac:dyDescent="0.2">
      <c r="B12" s="2095" t="s">
        <v>775</v>
      </c>
      <c r="C12" s="2095"/>
      <c r="D12" s="129" t="s">
        <v>866</v>
      </c>
    </row>
    <row r="13" spans="1:6" ht="15" x14ac:dyDescent="0.2">
      <c r="B13" s="2082" t="s">
        <v>776</v>
      </c>
      <c r="C13" s="2082"/>
      <c r="D13" s="915" t="s">
        <v>457</v>
      </c>
    </row>
    <row r="14" spans="1:6" ht="15" x14ac:dyDescent="0.2">
      <c r="B14" s="2082" t="s">
        <v>777</v>
      </c>
      <c r="C14" s="2096"/>
      <c r="D14" s="915" t="s">
        <v>10</v>
      </c>
    </row>
    <row r="15" spans="1:6" x14ac:dyDescent="0.2">
      <c r="B15" s="2091" t="s">
        <v>778</v>
      </c>
      <c r="C15" s="2092"/>
      <c r="D15" s="2120" t="s">
        <v>881</v>
      </c>
    </row>
    <row r="16" spans="1:6" ht="72.75" customHeight="1" x14ac:dyDescent="0.2">
      <c r="B16" s="2106"/>
      <c r="C16" s="2107"/>
      <c r="D16" s="2121"/>
    </row>
    <row r="17" spans="2:4" ht="75" x14ac:dyDescent="0.2">
      <c r="B17" s="2082" t="s">
        <v>779</v>
      </c>
      <c r="C17" s="2082"/>
      <c r="D17" s="916" t="s">
        <v>882</v>
      </c>
    </row>
    <row r="18" spans="2:4" ht="15" x14ac:dyDescent="0.25">
      <c r="B18" s="2082" t="s">
        <v>780</v>
      </c>
      <c r="C18" s="2082"/>
      <c r="D18" s="143" t="s">
        <v>883</v>
      </c>
    </row>
    <row r="19" spans="2:4" ht="32.25" customHeight="1" x14ac:dyDescent="0.2">
      <c r="B19" s="2083" t="s">
        <v>782</v>
      </c>
      <c r="C19" s="2083"/>
      <c r="D19" s="910"/>
    </row>
    <row r="20" spans="2:4" ht="45" x14ac:dyDescent="0.2">
      <c r="B20" s="2084" t="s">
        <v>783</v>
      </c>
      <c r="C20" s="2085"/>
      <c r="D20" s="144" t="s">
        <v>884</v>
      </c>
    </row>
    <row r="21" spans="2:4" ht="15" x14ac:dyDescent="0.25">
      <c r="B21" s="2082" t="s">
        <v>784</v>
      </c>
      <c r="C21" s="2082"/>
      <c r="D21" s="145" t="s">
        <v>824</v>
      </c>
    </row>
    <row r="22" spans="2:4" ht="15" x14ac:dyDescent="0.2">
      <c r="B22" s="2086" t="s">
        <v>786</v>
      </c>
      <c r="C22" s="918" t="s">
        <v>787</v>
      </c>
      <c r="D22" s="910"/>
    </row>
    <row r="23" spans="2:4" ht="16.5" customHeight="1" x14ac:dyDescent="0.2">
      <c r="B23" s="2087"/>
      <c r="C23" s="1242" t="s">
        <v>789</v>
      </c>
      <c r="D23" s="919" t="s">
        <v>885</v>
      </c>
    </row>
    <row r="24" spans="2:4" ht="15" x14ac:dyDescent="0.2">
      <c r="B24" s="2088" t="s">
        <v>791</v>
      </c>
      <c r="C24" s="2088"/>
      <c r="D24" s="910" t="s">
        <v>827</v>
      </c>
    </row>
    <row r="25" spans="2:4" ht="30" x14ac:dyDescent="0.25">
      <c r="B25" s="2088" t="s">
        <v>793</v>
      </c>
      <c r="C25" s="2088"/>
      <c r="D25" s="146" t="s">
        <v>886</v>
      </c>
    </row>
    <row r="26" spans="2:4" ht="15" customHeight="1" x14ac:dyDescent="0.2">
      <c r="B26" s="2082" t="s">
        <v>795</v>
      </c>
      <c r="C26" s="2082"/>
      <c r="D26" s="917" t="s">
        <v>23</v>
      </c>
    </row>
    <row r="27" spans="2:4" ht="15" x14ac:dyDescent="0.25">
      <c r="B27" s="2083" t="s">
        <v>797</v>
      </c>
      <c r="C27" s="2083"/>
      <c r="D27" s="146" t="s">
        <v>887</v>
      </c>
    </row>
    <row r="28" spans="2:4" ht="15" x14ac:dyDescent="0.2">
      <c r="B28" s="2089" t="s">
        <v>799</v>
      </c>
      <c r="C28" s="2090"/>
      <c r="D28" s="910"/>
    </row>
    <row r="29" spans="2:4" ht="75" x14ac:dyDescent="0.25">
      <c r="B29" s="1243" t="s">
        <v>800</v>
      </c>
      <c r="C29" s="1244"/>
      <c r="D29" s="143" t="s">
        <v>888</v>
      </c>
    </row>
    <row r="30" spans="2:4" ht="15" x14ac:dyDescent="0.2">
      <c r="B30" s="2082" t="s">
        <v>801</v>
      </c>
      <c r="C30" s="2082"/>
      <c r="D30" s="910"/>
    </row>
    <row r="31" spans="2:4" ht="23.25" customHeight="1" x14ac:dyDescent="0.2">
      <c r="B31" s="903"/>
      <c r="C31" s="903"/>
      <c r="D31" s="903"/>
    </row>
    <row r="32" spans="2:4" ht="15" x14ac:dyDescent="0.2">
      <c r="B32" s="1241" t="s">
        <v>802</v>
      </c>
      <c r="C32" s="1241"/>
      <c r="D32" s="1241"/>
    </row>
    <row r="33" spans="2:4" ht="15" x14ac:dyDescent="0.25">
      <c r="B33" s="1239" t="s">
        <v>803</v>
      </c>
      <c r="C33" s="1240"/>
      <c r="D33" s="146" t="s">
        <v>889</v>
      </c>
    </row>
    <row r="34" spans="2:4" ht="15" x14ac:dyDescent="0.25">
      <c r="B34" s="1239" t="s">
        <v>805</v>
      </c>
      <c r="C34" s="1240"/>
      <c r="D34" s="146" t="s">
        <v>890</v>
      </c>
    </row>
    <row r="35" spans="2:4" ht="30" x14ac:dyDescent="0.25">
      <c r="B35" s="1239" t="s">
        <v>807</v>
      </c>
      <c r="C35" s="1240"/>
      <c r="D35" s="146" t="s">
        <v>886</v>
      </c>
    </row>
    <row r="36" spans="2:4" ht="15" x14ac:dyDescent="0.25">
      <c r="B36" s="1239" t="s">
        <v>809</v>
      </c>
      <c r="C36" s="1240"/>
      <c r="D36" s="146" t="s">
        <v>891</v>
      </c>
    </row>
    <row r="37" spans="2:4" ht="15" x14ac:dyDescent="0.25">
      <c r="B37" s="2079" t="s">
        <v>811</v>
      </c>
      <c r="C37" s="2080"/>
      <c r="D37" s="149" t="s">
        <v>892</v>
      </c>
    </row>
  </sheetData>
  <mergeCells count="26">
    <mergeCell ref="D15:D16"/>
    <mergeCell ref="B10:D10"/>
    <mergeCell ref="B11:C11"/>
    <mergeCell ref="B12:C12"/>
    <mergeCell ref="B13:C13"/>
    <mergeCell ref="B14:C14"/>
    <mergeCell ref="B3:D3"/>
    <mergeCell ref="B4:C4"/>
    <mergeCell ref="B5:C5"/>
    <mergeCell ref="B6:C6"/>
    <mergeCell ref="B7:C7"/>
    <mergeCell ref="B8:C8"/>
    <mergeCell ref="B37:C37"/>
    <mergeCell ref="B17:C17"/>
    <mergeCell ref="B18:C18"/>
    <mergeCell ref="B19:C19"/>
    <mergeCell ref="B20:C20"/>
    <mergeCell ref="B24:C24"/>
    <mergeCell ref="B25:C25"/>
    <mergeCell ref="B26:C26"/>
    <mergeCell ref="B27:C27"/>
    <mergeCell ref="B21:C21"/>
    <mergeCell ref="B22:B23"/>
    <mergeCell ref="B28:C28"/>
    <mergeCell ref="B30:C30"/>
    <mergeCell ref="B15:C16"/>
  </mergeCells>
  <dataValidations count="7">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6">
      <formula1>Tipo_operación</formula1>
    </dataValidation>
    <dataValidation allowBlank="1" showDropDown="1" showInputMessage="1" showErrorMessage="1" sqref="D13"/>
  </dataValidations>
  <hyperlinks>
    <hyperlink ref="B1" location="'11.5.1'!A1" display="REGRESAR"/>
    <hyperlink ref="D37" r:id="rId1"/>
    <hyperlink ref="D8" r:id="rId2"/>
  </hyperlinks>
  <pageMargins left="0.7" right="0.7" top="0.75" bottom="0.75" header="0.3" footer="0.3"/>
  <pageSetup orientation="portrait" r:id="rId3"/>
  <drawing r:id="rId4"/>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4"/>
  <dimension ref="A1:R20"/>
  <sheetViews>
    <sheetView showGridLines="0" workbookViewId="0">
      <pane ySplit="1" topLeftCell="A2" activePane="bottomLeft" state="frozen"/>
      <selection pane="bottomLeft"/>
    </sheetView>
  </sheetViews>
  <sheetFormatPr baseColWidth="10" defaultColWidth="11.42578125" defaultRowHeight="11.25" x14ac:dyDescent="0.2"/>
  <cols>
    <col min="1" max="2" width="15.28515625" style="26" customWidth="1"/>
    <col min="3" max="3" width="9.28515625" style="26" customWidth="1"/>
    <col min="4" max="4" width="35.7109375" style="26" customWidth="1"/>
    <col min="5" max="16384" width="11.42578125" style="26"/>
  </cols>
  <sheetData>
    <row r="1" spans="1:18" ht="15" x14ac:dyDescent="0.25">
      <c r="A1" s="70" t="s">
        <v>730</v>
      </c>
      <c r="D1" s="25" t="s">
        <v>830</v>
      </c>
    </row>
    <row r="3" spans="1:18" ht="15" customHeight="1" x14ac:dyDescent="0.2">
      <c r="A3" s="2616" t="s">
        <v>732</v>
      </c>
      <c r="B3" s="2619"/>
      <c r="C3" s="2616" t="s">
        <v>2982</v>
      </c>
      <c r="D3" s="2620"/>
      <c r="E3" s="2620"/>
      <c r="F3" s="2620"/>
      <c r="G3" s="2620"/>
      <c r="H3" s="2620"/>
      <c r="I3" s="2620"/>
      <c r="J3" s="2620"/>
      <c r="K3" s="2620"/>
      <c r="L3" s="2620"/>
      <c r="M3" s="2620"/>
      <c r="N3" s="2620"/>
      <c r="O3" s="2620"/>
      <c r="P3" s="2620"/>
      <c r="Q3" s="2620"/>
      <c r="R3" s="2620"/>
    </row>
    <row r="4" spans="1:18" ht="32.25" customHeight="1" x14ac:dyDescent="0.2">
      <c r="A4" s="2616" t="s">
        <v>733</v>
      </c>
      <c r="B4" s="2617"/>
      <c r="C4" s="2616" t="s">
        <v>3043</v>
      </c>
      <c r="D4" s="2618"/>
      <c r="E4" s="2618"/>
      <c r="F4" s="2618"/>
      <c r="G4" s="2618"/>
      <c r="H4" s="2618"/>
      <c r="I4" s="2618"/>
      <c r="J4" s="2618"/>
      <c r="K4" s="2618"/>
      <c r="L4" s="2618"/>
      <c r="M4" s="2618"/>
      <c r="N4" s="2618"/>
      <c r="O4" s="2618"/>
      <c r="P4" s="2618"/>
      <c r="Q4" s="2618"/>
      <c r="R4" s="2618"/>
    </row>
    <row r="5" spans="1:18" ht="15" customHeight="1" x14ac:dyDescent="0.2">
      <c r="A5" s="2616" t="s">
        <v>735</v>
      </c>
      <c r="B5" s="2617"/>
      <c r="C5" s="2616" t="s">
        <v>3047</v>
      </c>
      <c r="D5" s="2618"/>
      <c r="E5" s="2618"/>
      <c r="F5" s="2618"/>
      <c r="G5" s="2618"/>
      <c r="H5" s="2618"/>
      <c r="I5" s="2618"/>
      <c r="J5" s="2618"/>
      <c r="K5" s="2618"/>
      <c r="L5" s="2618"/>
      <c r="M5" s="2618"/>
      <c r="N5" s="2618"/>
      <c r="O5" s="2618"/>
      <c r="P5" s="2618"/>
      <c r="Q5" s="2618"/>
      <c r="R5" s="2618"/>
    </row>
    <row r="6" spans="1:18" ht="15" customHeight="1" x14ac:dyDescent="0.2">
      <c r="A6" s="2616" t="s">
        <v>815</v>
      </c>
      <c r="B6" s="2617"/>
      <c r="C6" s="2616" t="s">
        <v>894</v>
      </c>
      <c r="D6" s="2618"/>
      <c r="E6" s="2618"/>
      <c r="F6" s="2618"/>
      <c r="G6" s="2618"/>
      <c r="H6" s="2618"/>
      <c r="I6" s="2618"/>
      <c r="J6" s="2618"/>
      <c r="K6" s="2618"/>
      <c r="L6" s="2618"/>
      <c r="M6" s="2618"/>
      <c r="N6" s="2618"/>
      <c r="O6" s="2618"/>
      <c r="P6" s="2618"/>
      <c r="Q6" s="2618"/>
      <c r="R6" s="2618"/>
    </row>
    <row r="9" spans="1:18" ht="12.75" x14ac:dyDescent="0.2">
      <c r="C9" s="2125" t="s">
        <v>894</v>
      </c>
      <c r="D9" s="2125"/>
      <c r="E9" s="2125"/>
      <c r="F9" s="2125"/>
    </row>
    <row r="10" spans="1:18" ht="12.75" x14ac:dyDescent="0.2">
      <c r="C10" s="2126" t="s">
        <v>739</v>
      </c>
      <c r="D10" s="2126" t="s">
        <v>895</v>
      </c>
      <c r="E10" s="2128" t="s">
        <v>896</v>
      </c>
      <c r="F10" s="2128"/>
    </row>
    <row r="11" spans="1:18" ht="51" x14ac:dyDescent="0.2">
      <c r="C11" s="2127"/>
      <c r="D11" s="2127"/>
      <c r="E11" s="156" t="s">
        <v>897</v>
      </c>
      <c r="F11" s="156" t="s">
        <v>898</v>
      </c>
    </row>
    <row r="12" spans="1:18" ht="12.75" x14ac:dyDescent="0.2">
      <c r="C12" s="157">
        <v>2010</v>
      </c>
      <c r="D12" s="27" t="s">
        <v>899</v>
      </c>
      <c r="E12" s="158">
        <v>7889869.7647700002</v>
      </c>
      <c r="F12" s="158">
        <v>5635621.2605500007</v>
      </c>
    </row>
    <row r="13" spans="1:18" ht="12.75" x14ac:dyDescent="0.2">
      <c r="C13" s="157">
        <v>2010</v>
      </c>
      <c r="D13" s="27" t="s">
        <v>900</v>
      </c>
      <c r="E13" s="158">
        <v>142822623.00569001</v>
      </c>
      <c r="F13" s="158">
        <v>102016159.28977859</v>
      </c>
    </row>
    <row r="14" spans="1:18" ht="12.75" x14ac:dyDescent="0.2">
      <c r="C14" s="157">
        <v>2012</v>
      </c>
      <c r="D14" s="27" t="s">
        <v>901</v>
      </c>
      <c r="E14" s="158">
        <v>50602833.619999997</v>
      </c>
      <c r="F14" s="158">
        <v>32980193.187904704</v>
      </c>
    </row>
    <row r="15" spans="1:18" ht="12.75" x14ac:dyDescent="0.2">
      <c r="C15" s="157">
        <v>2014</v>
      </c>
      <c r="D15" s="27" t="s">
        <v>902</v>
      </c>
      <c r="E15" s="158">
        <v>19241273.407910001</v>
      </c>
      <c r="F15" s="158">
        <v>11401736.678140916</v>
      </c>
    </row>
    <row r="16" spans="1:18" ht="12.75" x14ac:dyDescent="0.2">
      <c r="C16" s="159">
        <v>2015</v>
      </c>
      <c r="D16" s="27" t="s">
        <v>903</v>
      </c>
      <c r="E16" s="158">
        <v>91016579.010000005</v>
      </c>
      <c r="F16" s="158">
        <v>53504543.536535181</v>
      </c>
    </row>
    <row r="17" spans="3:6" ht="12.75" x14ac:dyDescent="0.2">
      <c r="C17" s="1250">
        <v>2016</v>
      </c>
      <c r="D17" s="550" t="s">
        <v>904</v>
      </c>
      <c r="E17" s="653">
        <v>106258934.55</v>
      </c>
      <c r="F17" s="653">
        <v>62475855.215192847</v>
      </c>
    </row>
    <row r="18" spans="3:6" ht="12.75" customHeight="1" x14ac:dyDescent="0.2">
      <c r="C18" s="159">
        <v>2017</v>
      </c>
      <c r="D18" s="960" t="s">
        <v>4543</v>
      </c>
      <c r="E18" s="158">
        <f>329363329703.16/1000</f>
        <v>329363329.70315999</v>
      </c>
      <c r="F18" s="158">
        <f>189305765785.86/1000</f>
        <v>189305765.78585997</v>
      </c>
    </row>
    <row r="19" spans="3:6" ht="12.75" customHeight="1" x14ac:dyDescent="0.2">
      <c r="C19" s="2124" t="s">
        <v>905</v>
      </c>
      <c r="D19" s="2124"/>
      <c r="E19" s="2124"/>
      <c r="F19" s="2124"/>
    </row>
    <row r="20" spans="3:6" ht="12.75" customHeight="1" x14ac:dyDescent="0.2">
      <c r="C20" s="2123" t="s">
        <v>4544</v>
      </c>
      <c r="D20" s="2123"/>
      <c r="E20" s="2123"/>
      <c r="F20" s="2123"/>
    </row>
  </sheetData>
  <mergeCells count="14">
    <mergeCell ref="A3:B3"/>
    <mergeCell ref="C3:R3"/>
    <mergeCell ref="A4:B4"/>
    <mergeCell ref="C4:R4"/>
    <mergeCell ref="A5:B5"/>
    <mergeCell ref="C5:R5"/>
    <mergeCell ref="C19:F19"/>
    <mergeCell ref="C20:F20"/>
    <mergeCell ref="A6:B6"/>
    <mergeCell ref="C6:R6"/>
    <mergeCell ref="C9:F9"/>
    <mergeCell ref="C10:C11"/>
    <mergeCell ref="D10:D11"/>
    <mergeCell ref="E10:F10"/>
  </mergeCells>
  <hyperlinks>
    <hyperlink ref="A1" location="'ODS 11.'!A1" display="REGRESAR"/>
    <hyperlink ref="D1" location="'Metadato 11.5.2'!A1" display="VER METADATO"/>
  </hyperlinks>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5">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
      <c r="B1" s="70" t="s">
        <v>730</v>
      </c>
    </row>
    <row r="2" spans="1:6" ht="12" thickBot="1" x14ac:dyDescent="0.25"/>
    <row r="3" spans="1:6" ht="23.25" customHeight="1" thickBot="1" x14ac:dyDescent="0.25">
      <c r="B3" s="2081" t="s">
        <v>766</v>
      </c>
      <c r="C3" s="2081"/>
      <c r="D3" s="2081"/>
      <c r="F3" s="47" t="s">
        <v>880</v>
      </c>
    </row>
    <row r="4" spans="1:6" ht="30" x14ac:dyDescent="0.2">
      <c r="A4" s="93"/>
      <c r="B4" s="2082" t="s">
        <v>856</v>
      </c>
      <c r="C4" s="2082"/>
      <c r="D4" s="49" t="s">
        <v>53</v>
      </c>
    </row>
    <row r="5" spans="1:6" ht="75" x14ac:dyDescent="0.2">
      <c r="B5" s="2082" t="s">
        <v>769</v>
      </c>
      <c r="C5" s="2082"/>
      <c r="D5" s="49" t="s">
        <v>312</v>
      </c>
    </row>
    <row r="6" spans="1:6" ht="19.5" customHeight="1" x14ac:dyDescent="0.2">
      <c r="B6" s="2082" t="s">
        <v>770</v>
      </c>
      <c r="C6" s="2082"/>
      <c r="D6" s="50" t="s">
        <v>460</v>
      </c>
    </row>
    <row r="7" spans="1:6" ht="30" x14ac:dyDescent="0.2">
      <c r="B7" s="2083" t="s">
        <v>771</v>
      </c>
      <c r="C7" s="2083"/>
      <c r="D7" s="94" t="s">
        <v>461</v>
      </c>
    </row>
    <row r="8" spans="1:6" s="903" customFormat="1" ht="15" x14ac:dyDescent="0.2">
      <c r="B8" s="2084" t="s">
        <v>4617</v>
      </c>
      <c r="C8" s="2085"/>
      <c r="D8" s="1285" t="s">
        <v>4755</v>
      </c>
    </row>
    <row r="9" spans="1:6" ht="15" x14ac:dyDescent="0.25">
      <c r="B9" s="52"/>
      <c r="C9" s="52"/>
      <c r="D9" s="52"/>
    </row>
    <row r="10" spans="1:6" ht="23.25" customHeight="1" x14ac:dyDescent="0.2">
      <c r="B10" s="2081" t="s">
        <v>772</v>
      </c>
      <c r="C10" s="2081"/>
      <c r="D10" s="2081"/>
    </row>
    <row r="11" spans="1:6" ht="18" customHeight="1" x14ac:dyDescent="0.2">
      <c r="B11" s="2093" t="s">
        <v>773</v>
      </c>
      <c r="C11" s="2094"/>
      <c r="D11" s="910" t="s">
        <v>841</v>
      </c>
    </row>
    <row r="12" spans="1:6" ht="18.75" customHeight="1" x14ac:dyDescent="0.2">
      <c r="B12" s="2095" t="s">
        <v>775</v>
      </c>
      <c r="C12" s="2095"/>
      <c r="D12" s="914" t="s">
        <v>894</v>
      </c>
    </row>
    <row r="13" spans="1:6" ht="15" x14ac:dyDescent="0.2">
      <c r="B13" s="2082" t="s">
        <v>776</v>
      </c>
      <c r="C13" s="2082"/>
      <c r="D13" s="672" t="s">
        <v>460</v>
      </c>
    </row>
    <row r="14" spans="1:6" ht="15" x14ac:dyDescent="0.2">
      <c r="B14" s="2082" t="s">
        <v>777</v>
      </c>
      <c r="C14" s="2096"/>
      <c r="D14" s="915" t="s">
        <v>10</v>
      </c>
    </row>
    <row r="15" spans="1:6" ht="195" x14ac:dyDescent="0.2">
      <c r="B15" s="2082" t="s">
        <v>778</v>
      </c>
      <c r="C15" s="2082"/>
      <c r="D15" s="916" t="s">
        <v>3048</v>
      </c>
    </row>
    <row r="16" spans="1:6" ht="48" customHeight="1" x14ac:dyDescent="0.2">
      <c r="B16" s="2082" t="s">
        <v>779</v>
      </c>
      <c r="C16" s="2082"/>
      <c r="D16" s="916"/>
    </row>
    <row r="17" spans="2:4" ht="15" x14ac:dyDescent="0.2">
      <c r="B17" s="2082" t="s">
        <v>780</v>
      </c>
      <c r="C17" s="2082"/>
      <c r="D17" s="917" t="s">
        <v>883</v>
      </c>
    </row>
    <row r="18" spans="2:4" ht="15" x14ac:dyDescent="0.2">
      <c r="B18" s="2083" t="s">
        <v>782</v>
      </c>
      <c r="C18" s="2083"/>
      <c r="D18" s="910"/>
    </row>
    <row r="19" spans="2:4" ht="15" customHeight="1" x14ac:dyDescent="0.2">
      <c r="B19" s="2084" t="s">
        <v>783</v>
      </c>
      <c r="C19" s="2085"/>
      <c r="D19" s="235" t="s">
        <v>908</v>
      </c>
    </row>
    <row r="20" spans="2:4" ht="15" x14ac:dyDescent="0.2">
      <c r="B20" s="2082" t="s">
        <v>784</v>
      </c>
      <c r="C20" s="2082"/>
      <c r="D20" s="916" t="s">
        <v>824</v>
      </c>
    </row>
    <row r="21" spans="2:4" ht="15" x14ac:dyDescent="0.2">
      <c r="B21" s="2086" t="s">
        <v>786</v>
      </c>
      <c r="C21" s="918" t="s">
        <v>787</v>
      </c>
      <c r="D21" s="917" t="s">
        <v>909</v>
      </c>
    </row>
    <row r="22" spans="2:4" ht="15" customHeight="1" x14ac:dyDescent="0.2">
      <c r="B22" s="2087"/>
      <c r="C22" s="1242" t="s">
        <v>789</v>
      </c>
      <c r="D22" s="919"/>
    </row>
    <row r="23" spans="2:4" ht="15" x14ac:dyDescent="0.2">
      <c r="B23" s="2088" t="s">
        <v>791</v>
      </c>
      <c r="C23" s="2088"/>
      <c r="D23" s="917" t="s">
        <v>827</v>
      </c>
    </row>
    <row r="24" spans="2:4" ht="30" x14ac:dyDescent="0.2">
      <c r="B24" s="2088" t="s">
        <v>793</v>
      </c>
      <c r="C24" s="2088"/>
      <c r="D24" s="920" t="s">
        <v>3049</v>
      </c>
    </row>
    <row r="25" spans="2:4" ht="15" x14ac:dyDescent="0.2">
      <c r="B25" s="2082" t="s">
        <v>795</v>
      </c>
      <c r="C25" s="2082"/>
      <c r="D25" s="917" t="s">
        <v>23</v>
      </c>
    </row>
    <row r="26" spans="2:4" ht="15" customHeight="1" x14ac:dyDescent="0.2">
      <c r="B26" s="2083" t="s">
        <v>797</v>
      </c>
      <c r="C26" s="2083"/>
      <c r="D26" s="920" t="s">
        <v>887</v>
      </c>
    </row>
    <row r="27" spans="2:4" ht="15" x14ac:dyDescent="0.2">
      <c r="B27" s="2089" t="s">
        <v>799</v>
      </c>
      <c r="C27" s="2090"/>
      <c r="D27" s="910"/>
    </row>
    <row r="28" spans="2:4" ht="75" x14ac:dyDescent="0.2">
      <c r="B28" s="1243" t="s">
        <v>800</v>
      </c>
      <c r="C28" s="1244"/>
      <c r="D28" s="917" t="s">
        <v>3050</v>
      </c>
    </row>
    <row r="29" spans="2:4" ht="15" x14ac:dyDescent="0.2">
      <c r="B29" s="2091" t="s">
        <v>801</v>
      </c>
      <c r="C29" s="2092"/>
      <c r="D29" s="921"/>
    </row>
    <row r="30" spans="2:4" ht="15" x14ac:dyDescent="0.2">
      <c r="B30" s="922"/>
      <c r="C30" s="922"/>
      <c r="D30" s="923"/>
    </row>
    <row r="31" spans="2:4" ht="23.25" customHeight="1" x14ac:dyDescent="0.2">
      <c r="B31" s="2081" t="s">
        <v>802</v>
      </c>
      <c r="C31" s="2081"/>
      <c r="D31" s="2081"/>
    </row>
    <row r="32" spans="2:4" ht="15" x14ac:dyDescent="0.2">
      <c r="B32" s="2079" t="s">
        <v>803</v>
      </c>
      <c r="C32" s="2080"/>
      <c r="D32" s="920" t="s">
        <v>889</v>
      </c>
    </row>
    <row r="33" spans="2:4" ht="15" x14ac:dyDescent="0.2">
      <c r="B33" s="2079" t="s">
        <v>805</v>
      </c>
      <c r="C33" s="2080"/>
      <c r="D33" s="920" t="s">
        <v>890</v>
      </c>
    </row>
    <row r="34" spans="2:4" ht="30" x14ac:dyDescent="0.2">
      <c r="B34" s="2079" t="s">
        <v>807</v>
      </c>
      <c r="C34" s="2080"/>
      <c r="D34" s="920" t="s">
        <v>3046</v>
      </c>
    </row>
    <row r="35" spans="2:4" ht="15" x14ac:dyDescent="0.2">
      <c r="B35" s="2079" t="s">
        <v>809</v>
      </c>
      <c r="C35" s="2080"/>
      <c r="D35" s="920" t="s">
        <v>891</v>
      </c>
    </row>
    <row r="36" spans="2:4" ht="15" x14ac:dyDescent="0.2">
      <c r="B36" s="2079" t="s">
        <v>811</v>
      </c>
      <c r="C36" s="2080"/>
      <c r="D36" s="920" t="s">
        <v>892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1.5.2'!A1" display="REGRESAR"/>
    <hyperlink ref="D8" r:id="rId1"/>
  </hyperlinks>
  <pageMargins left="0.7" right="0.7" top="0.75" bottom="0.75" header="0.3" footer="0.3"/>
  <drawing r:id="rId2"/>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6"/>
  <dimension ref="A1:T25"/>
  <sheetViews>
    <sheetView showGridLines="0" zoomScaleNormal="100" workbookViewId="0">
      <pane ySplit="1" topLeftCell="A2" activePane="bottomLeft" state="frozen"/>
      <selection activeCell="C1" sqref="C1"/>
      <selection pane="bottomLeft"/>
    </sheetView>
  </sheetViews>
  <sheetFormatPr baseColWidth="10" defaultColWidth="11.42578125" defaultRowHeight="11.25" x14ac:dyDescent="0.2"/>
  <cols>
    <col min="1" max="2" width="15.140625" style="26" customWidth="1"/>
    <col min="3" max="3" width="32.28515625" style="165" customWidth="1"/>
    <col min="4" max="4" width="15.5703125" style="165" customWidth="1"/>
    <col min="5" max="5" width="12.28515625" style="165" customWidth="1"/>
    <col min="6" max="7" width="11.140625" style="26" customWidth="1"/>
    <col min="8" max="16384" width="11.42578125" style="26"/>
  </cols>
  <sheetData>
    <row r="1" spans="1:20" ht="15" x14ac:dyDescent="0.25">
      <c r="A1" s="70" t="s">
        <v>730</v>
      </c>
      <c r="B1" s="121"/>
      <c r="C1" s="2077" t="s">
        <v>830</v>
      </c>
      <c r="D1" s="2077"/>
      <c r="E1" s="2077"/>
      <c r="F1" s="2077"/>
    </row>
    <row r="3" spans="1:20" ht="12.75" x14ac:dyDescent="0.2">
      <c r="A3" s="2616" t="s">
        <v>732</v>
      </c>
      <c r="B3" s="2619"/>
      <c r="C3" s="2616" t="s">
        <v>2982</v>
      </c>
      <c r="D3" s="2620"/>
      <c r="E3" s="2620"/>
      <c r="F3" s="2620"/>
      <c r="G3" s="2620"/>
      <c r="H3" s="2620"/>
      <c r="I3" s="2620"/>
      <c r="J3" s="2620"/>
      <c r="K3" s="2620"/>
      <c r="L3" s="2620"/>
      <c r="M3" s="2620"/>
      <c r="N3" s="2620"/>
      <c r="O3" s="2620"/>
      <c r="P3" s="2620"/>
      <c r="Q3" s="2620"/>
      <c r="R3" s="2620"/>
      <c r="S3" s="2620"/>
      <c r="T3" s="2620"/>
    </row>
    <row r="4" spans="1:20" ht="15" customHeight="1" x14ac:dyDescent="0.2">
      <c r="A4" s="2616" t="s">
        <v>733</v>
      </c>
      <c r="B4" s="2617"/>
      <c r="C4" s="2616" t="s">
        <v>3051</v>
      </c>
      <c r="D4" s="2620"/>
      <c r="E4" s="2620"/>
      <c r="F4" s="2618"/>
      <c r="G4" s="2618"/>
      <c r="H4" s="2618"/>
      <c r="I4" s="2618"/>
      <c r="J4" s="2618"/>
      <c r="K4" s="2618"/>
      <c r="L4" s="2618"/>
      <c r="M4" s="2618"/>
      <c r="N4" s="2618"/>
      <c r="O4" s="2618"/>
      <c r="P4" s="2618"/>
      <c r="Q4" s="2618"/>
      <c r="R4" s="2618"/>
      <c r="S4" s="2618"/>
      <c r="T4" s="2618"/>
    </row>
    <row r="5" spans="1:20" ht="15" customHeight="1" x14ac:dyDescent="0.2">
      <c r="A5" s="2616" t="s">
        <v>735</v>
      </c>
      <c r="B5" s="2617"/>
      <c r="C5" s="2616" t="s">
        <v>3052</v>
      </c>
      <c r="D5" s="2620"/>
      <c r="E5" s="2620"/>
      <c r="F5" s="2618"/>
      <c r="G5" s="2618"/>
      <c r="H5" s="2618"/>
      <c r="I5" s="2618"/>
      <c r="J5" s="2618"/>
      <c r="K5" s="2618"/>
      <c r="L5" s="2618"/>
      <c r="M5" s="2618"/>
      <c r="N5" s="2618"/>
      <c r="O5" s="2618"/>
      <c r="P5" s="2618"/>
      <c r="Q5" s="2618"/>
      <c r="R5" s="2618"/>
      <c r="S5" s="2618"/>
      <c r="T5" s="2618"/>
    </row>
    <row r="6" spans="1:20" ht="15" customHeight="1" x14ac:dyDescent="0.2">
      <c r="A6" s="2616" t="s">
        <v>815</v>
      </c>
      <c r="B6" s="2617"/>
      <c r="C6" s="2616" t="s">
        <v>5810</v>
      </c>
      <c r="D6" s="2620"/>
      <c r="E6" s="2620"/>
      <c r="F6" s="2618"/>
      <c r="G6" s="2618"/>
      <c r="H6" s="2618"/>
      <c r="I6" s="2618"/>
      <c r="J6" s="2618"/>
      <c r="K6" s="2618"/>
      <c r="L6" s="2618"/>
      <c r="M6" s="2618"/>
      <c r="N6" s="2618"/>
      <c r="O6" s="2618"/>
      <c r="P6" s="2618"/>
      <c r="Q6" s="2618"/>
      <c r="R6" s="2618"/>
      <c r="S6" s="2618"/>
      <c r="T6" s="2618"/>
    </row>
    <row r="7" spans="1:20" x14ac:dyDescent="0.2">
      <c r="A7" s="29"/>
    </row>
    <row r="8" spans="1:20" x14ac:dyDescent="0.2">
      <c r="A8" s="29"/>
    </row>
    <row r="9" spans="1:20" s="903" customFormat="1" ht="12.75" x14ac:dyDescent="0.2">
      <c r="A9" s="29"/>
      <c r="C9" s="2410" t="s">
        <v>5810</v>
      </c>
      <c r="D9" s="2410"/>
      <c r="E9" s="2410"/>
      <c r="F9" s="2410"/>
      <c r="G9" s="2410"/>
      <c r="H9" s="2410"/>
      <c r="I9" s="2410"/>
      <c r="J9" s="2410"/>
      <c r="K9" s="2410"/>
    </row>
    <row r="10" spans="1:20" s="903" customFormat="1" ht="12.75" x14ac:dyDescent="0.2">
      <c r="A10" s="29"/>
      <c r="C10" s="1990" t="s">
        <v>6180</v>
      </c>
      <c r="D10" s="1992"/>
      <c r="E10" s="1992"/>
      <c r="F10" s="1992"/>
      <c r="G10" s="1992"/>
      <c r="H10" s="1992"/>
      <c r="I10" s="1992"/>
      <c r="J10" s="1992"/>
      <c r="K10" s="1992"/>
    </row>
    <row r="11" spans="1:20" ht="12.75" x14ac:dyDescent="0.2">
      <c r="C11" s="1771"/>
      <c r="D11" s="2529">
        <v>2018</v>
      </c>
      <c r="E11" s="2529"/>
      <c r="F11" s="2529">
        <v>2017</v>
      </c>
      <c r="G11" s="2529"/>
      <c r="H11" s="2529">
        <v>2016</v>
      </c>
      <c r="I11" s="2529"/>
      <c r="J11" s="2621" t="s">
        <v>5780</v>
      </c>
      <c r="K11" s="2204" t="s">
        <v>5781</v>
      </c>
    </row>
    <row r="12" spans="1:20" ht="12.75" x14ac:dyDescent="0.2">
      <c r="C12" s="549"/>
      <c r="D12" s="1915" t="s">
        <v>877</v>
      </c>
      <c r="E12" s="1915" t="s">
        <v>781</v>
      </c>
      <c r="F12" s="1761" t="s">
        <v>877</v>
      </c>
      <c r="G12" s="1761" t="s">
        <v>781</v>
      </c>
      <c r="H12" s="1761" t="s">
        <v>877</v>
      </c>
      <c r="I12" s="1761" t="s">
        <v>781</v>
      </c>
      <c r="J12" s="2622"/>
      <c r="K12" s="2302"/>
    </row>
    <row r="13" spans="1:20" ht="12.75" x14ac:dyDescent="0.2">
      <c r="C13" s="159" t="s">
        <v>848</v>
      </c>
      <c r="D13" s="1772">
        <v>1462397</v>
      </c>
      <c r="E13" s="1880">
        <v>100</v>
      </c>
      <c r="F13" s="1772">
        <v>4947481</v>
      </c>
      <c r="G13" s="4"/>
      <c r="H13" s="1772">
        <v>4890372</v>
      </c>
      <c r="I13" s="4"/>
      <c r="J13" s="4">
        <v>1.1499999999999999</v>
      </c>
      <c r="K13" s="1772">
        <v>57109</v>
      </c>
    </row>
    <row r="14" spans="1:20" ht="12.75" x14ac:dyDescent="0.2">
      <c r="C14" s="159" t="s">
        <v>5775</v>
      </c>
      <c r="D14" s="1772">
        <v>1063012</v>
      </c>
      <c r="E14" s="1773">
        <v>72.7</v>
      </c>
      <c r="F14" s="1772">
        <v>1266917</v>
      </c>
      <c r="G14" s="1773">
        <v>100</v>
      </c>
      <c r="H14" s="1772">
        <v>1218000</v>
      </c>
      <c r="I14" s="1773">
        <v>100</v>
      </c>
      <c r="J14" s="4">
        <v>3.86</v>
      </c>
      <c r="K14" s="1772">
        <v>48917</v>
      </c>
    </row>
    <row r="15" spans="1:20" ht="12.75" x14ac:dyDescent="0.2">
      <c r="C15" s="1774" t="s">
        <v>5774</v>
      </c>
      <c r="D15" s="1772">
        <v>399385</v>
      </c>
      <c r="E15" s="1773">
        <v>27.3</v>
      </c>
      <c r="F15" s="1772">
        <v>898370</v>
      </c>
      <c r="G15" s="1773">
        <v>70.91</v>
      </c>
      <c r="H15" s="1772">
        <v>1147000</v>
      </c>
      <c r="I15" s="1773">
        <v>94.17</v>
      </c>
      <c r="J15" s="4">
        <v>-23.26</v>
      </c>
      <c r="K15" s="1772">
        <v>-248630</v>
      </c>
    </row>
    <row r="16" spans="1:20" ht="12.75" x14ac:dyDescent="0.2">
      <c r="C16" s="1774" t="s">
        <v>5773</v>
      </c>
      <c r="D16" s="1772">
        <v>1462397</v>
      </c>
      <c r="E16" s="1773">
        <v>100</v>
      </c>
      <c r="F16" s="1772">
        <v>368547</v>
      </c>
      <c r="G16" s="1773">
        <v>29.09</v>
      </c>
      <c r="H16" s="1772">
        <v>71000</v>
      </c>
      <c r="I16" s="1773">
        <v>5.83</v>
      </c>
      <c r="J16" s="4">
        <v>23.26</v>
      </c>
      <c r="K16" s="1772">
        <v>297547</v>
      </c>
    </row>
    <row r="17" spans="3:11" ht="12.75" x14ac:dyDescent="0.2">
      <c r="C17" s="159" t="s">
        <v>5806</v>
      </c>
      <c r="D17" s="1772">
        <v>1357572</v>
      </c>
      <c r="E17" s="1773">
        <v>92.8</v>
      </c>
      <c r="F17" s="1772">
        <v>1147345</v>
      </c>
      <c r="G17" s="1773">
        <v>90.56</v>
      </c>
      <c r="H17" s="1772">
        <v>1061800</v>
      </c>
      <c r="I17" s="1773">
        <v>87.18</v>
      </c>
      <c r="J17" s="4">
        <v>3.39</v>
      </c>
      <c r="K17" s="1772">
        <v>85545</v>
      </c>
    </row>
    <row r="18" spans="3:11" ht="12.75" x14ac:dyDescent="0.2">
      <c r="C18" s="4" t="s">
        <v>5807</v>
      </c>
      <c r="D18" s="1772">
        <v>61370</v>
      </c>
      <c r="E18" s="1773">
        <v>4.2</v>
      </c>
      <c r="F18" s="1772">
        <v>103895</v>
      </c>
      <c r="G18" s="1773">
        <v>8.1999999999999993</v>
      </c>
      <c r="H18" s="1772">
        <v>71400</v>
      </c>
      <c r="I18" s="1773">
        <v>6.03</v>
      </c>
      <c r="J18" s="4">
        <v>2.17</v>
      </c>
      <c r="K18" s="1772">
        <v>30495</v>
      </c>
    </row>
    <row r="19" spans="3:11" ht="12.75" x14ac:dyDescent="0.2">
      <c r="C19" s="1774" t="s">
        <v>5776</v>
      </c>
      <c r="D19" s="1772">
        <v>53473</v>
      </c>
      <c r="E19" s="1773">
        <v>3.7</v>
      </c>
      <c r="F19" s="1772">
        <v>100207</v>
      </c>
      <c r="G19" s="1773">
        <v>7.91</v>
      </c>
      <c r="H19" s="1772">
        <v>40000</v>
      </c>
      <c r="I19" s="1773">
        <v>3.28</v>
      </c>
      <c r="J19" s="4">
        <v>4.63</v>
      </c>
      <c r="K19" s="1772">
        <v>60207</v>
      </c>
    </row>
    <row r="20" spans="3:11" ht="12.75" x14ac:dyDescent="0.2">
      <c r="C20" s="1774" t="s">
        <v>5777</v>
      </c>
      <c r="D20" s="1772">
        <v>4857</v>
      </c>
      <c r="E20" s="1775">
        <v>0.3</v>
      </c>
      <c r="F20" s="1772">
        <v>1774</v>
      </c>
      <c r="G20" s="1775">
        <v>0.14000000000000001</v>
      </c>
      <c r="H20" s="1772">
        <v>400</v>
      </c>
      <c r="I20" s="657">
        <v>0.03</v>
      </c>
      <c r="J20" s="4">
        <v>0.11</v>
      </c>
      <c r="K20" s="1772">
        <v>1374</v>
      </c>
    </row>
    <row r="21" spans="3:11" ht="12.75" x14ac:dyDescent="0.2">
      <c r="C21" s="1774" t="s">
        <v>5778</v>
      </c>
      <c r="D21" s="1772">
        <v>3040</v>
      </c>
      <c r="E21" s="1775">
        <v>0.2</v>
      </c>
      <c r="F21" s="1772">
        <v>1914</v>
      </c>
      <c r="G21" s="1775">
        <v>0.15</v>
      </c>
      <c r="H21" s="1772">
        <v>33000</v>
      </c>
      <c r="I21" s="1773">
        <v>2.71</v>
      </c>
      <c r="J21" s="4">
        <v>-2.56</v>
      </c>
      <c r="K21" s="1772">
        <v>-31086</v>
      </c>
    </row>
    <row r="22" spans="3:11" ht="12.75" x14ac:dyDescent="0.2">
      <c r="C22" s="159" t="s">
        <v>5779</v>
      </c>
      <c r="D22" s="1772">
        <v>1401027</v>
      </c>
      <c r="E22" s="1773">
        <v>95.8</v>
      </c>
      <c r="F22" s="1772">
        <v>1163022</v>
      </c>
      <c r="G22" s="1773">
        <v>91.8</v>
      </c>
      <c r="H22" s="1772">
        <v>1144600</v>
      </c>
      <c r="I22" s="1773">
        <v>93.97</v>
      </c>
      <c r="J22" s="4">
        <v>-2.17</v>
      </c>
      <c r="K22" s="1772">
        <v>18422</v>
      </c>
    </row>
    <row r="23" spans="3:11" ht="12.75" x14ac:dyDescent="0.2">
      <c r="C23" s="9" t="s">
        <v>5808</v>
      </c>
      <c r="D23" s="1772">
        <v>1296202</v>
      </c>
      <c r="E23" s="1773">
        <v>88.6</v>
      </c>
      <c r="F23" s="1772">
        <v>1043450</v>
      </c>
      <c r="G23" s="1773">
        <v>82.36</v>
      </c>
      <c r="H23" s="1772">
        <v>988400</v>
      </c>
      <c r="I23" s="1773">
        <v>81.150000000000006</v>
      </c>
      <c r="J23" s="4">
        <v>1.21</v>
      </c>
      <c r="K23" s="1772">
        <v>55050</v>
      </c>
    </row>
    <row r="24" spans="3:11" ht="12.75" x14ac:dyDescent="0.2">
      <c r="C24" s="196" t="s">
        <v>5809</v>
      </c>
      <c r="D24" s="1776">
        <v>104825</v>
      </c>
      <c r="E24" s="1770">
        <v>7.2</v>
      </c>
      <c r="F24" s="1776">
        <v>119572</v>
      </c>
      <c r="G24" s="1770">
        <v>9.44</v>
      </c>
      <c r="H24" s="1776">
        <v>156200</v>
      </c>
      <c r="I24" s="1770">
        <v>12.82</v>
      </c>
      <c r="J24" s="195">
        <v>-3.39</v>
      </c>
      <c r="K24" s="1776">
        <v>-36628</v>
      </c>
    </row>
    <row r="25" spans="3:11" ht="12.75" x14ac:dyDescent="0.2">
      <c r="C25" s="2309" t="s">
        <v>5811</v>
      </c>
      <c r="D25" s="2310"/>
      <c r="E25" s="2310"/>
      <c r="F25" s="2309"/>
      <c r="G25" s="2309"/>
      <c r="H25" s="2309"/>
      <c r="I25" s="2309"/>
      <c r="J25" s="2309"/>
      <c r="K25" s="2309"/>
    </row>
  </sheetData>
  <mergeCells count="16">
    <mergeCell ref="C25:K25"/>
    <mergeCell ref="F11:G11"/>
    <mergeCell ref="H11:I11"/>
    <mergeCell ref="J11:J12"/>
    <mergeCell ref="K11:K12"/>
    <mergeCell ref="D11:E11"/>
    <mergeCell ref="C9:K9"/>
    <mergeCell ref="A6:B6"/>
    <mergeCell ref="C6:T6"/>
    <mergeCell ref="C1:F1"/>
    <mergeCell ref="A3:B3"/>
    <mergeCell ref="C3:T3"/>
    <mergeCell ref="A4:B4"/>
    <mergeCell ref="C4:T4"/>
    <mergeCell ref="A5:B5"/>
    <mergeCell ref="C5:T5"/>
  </mergeCells>
  <hyperlinks>
    <hyperlink ref="A1" location="'ODS 11.'!A1" display="REGRESAR"/>
    <hyperlink ref="C1:F1" location="'Metadato 11.6.1'!A1" display="VER METADATO"/>
  </hyperlink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7">
    <tabColor theme="0" tint="-0.499984740745262"/>
  </sheetPr>
  <dimension ref="C1:G36"/>
  <sheetViews>
    <sheetView showGridLines="0" zoomScaleNormal="100" workbookViewId="0">
      <pane ySplit="1" topLeftCell="A2" activePane="bottomLeft" state="frozen"/>
      <selection pane="bottomLeft" activeCell="C1" sqref="C1"/>
    </sheetView>
  </sheetViews>
  <sheetFormatPr baseColWidth="10" defaultColWidth="11.42578125" defaultRowHeight="11.25" x14ac:dyDescent="0.2"/>
  <cols>
    <col min="1" max="1" width="3.7109375" style="26" customWidth="1"/>
    <col min="2" max="2" width="11.42578125" style="26"/>
    <col min="3" max="3" width="26.42578125" style="26" customWidth="1"/>
    <col min="4" max="4" width="24" style="26" customWidth="1"/>
    <col min="5" max="5" width="85.7109375" style="26" customWidth="1"/>
    <col min="6" max="6" width="11.42578125" style="26"/>
    <col min="7" max="7" width="7.140625" style="26" customWidth="1"/>
    <col min="8" max="16384" width="11.42578125" style="26"/>
  </cols>
  <sheetData>
    <row r="1" spans="3:7" ht="15" x14ac:dyDescent="0.2">
      <c r="C1" s="70" t="s">
        <v>730</v>
      </c>
    </row>
    <row r="2" spans="3:7" ht="12" thickBot="1" x14ac:dyDescent="0.25"/>
    <row r="3" spans="3:7" ht="23.25" customHeight="1" thickBot="1" x14ac:dyDescent="0.25">
      <c r="C3" s="2081" t="s">
        <v>766</v>
      </c>
      <c r="D3" s="2081"/>
      <c r="E3" s="2081"/>
      <c r="G3" s="47" t="s">
        <v>864</v>
      </c>
    </row>
    <row r="4" spans="3:7" ht="30" x14ac:dyDescent="0.2">
      <c r="C4" s="2083" t="s">
        <v>768</v>
      </c>
      <c r="D4" s="2083"/>
      <c r="E4" s="910" t="s">
        <v>53</v>
      </c>
    </row>
    <row r="5" spans="3:7" ht="45" x14ac:dyDescent="0.2">
      <c r="C5" s="2083" t="s">
        <v>769</v>
      </c>
      <c r="D5" s="2083"/>
      <c r="E5" s="910" t="s">
        <v>315</v>
      </c>
    </row>
    <row r="6" spans="3:7" ht="15" x14ac:dyDescent="0.2">
      <c r="C6" s="2082" t="s">
        <v>770</v>
      </c>
      <c r="D6" s="2082"/>
      <c r="E6" s="911" t="s">
        <v>463</v>
      </c>
    </row>
    <row r="7" spans="3:7" ht="30" x14ac:dyDescent="0.2">
      <c r="C7" s="2083" t="s">
        <v>771</v>
      </c>
      <c r="D7" s="2083"/>
      <c r="E7" s="910" t="s">
        <v>464</v>
      </c>
    </row>
    <row r="8" spans="3:7" s="903" customFormat="1" ht="15" x14ac:dyDescent="0.2">
      <c r="C8" s="2083" t="s">
        <v>4617</v>
      </c>
      <c r="D8" s="2083"/>
      <c r="E8" s="1285" t="s">
        <v>4756</v>
      </c>
    </row>
    <row r="9" spans="3:7" ht="15" x14ac:dyDescent="0.25">
      <c r="C9" s="913"/>
      <c r="D9" s="913"/>
      <c r="E9" s="913"/>
    </row>
    <row r="10" spans="3:7" ht="23.25" customHeight="1" x14ac:dyDescent="0.2">
      <c r="C10" s="2081" t="s">
        <v>772</v>
      </c>
      <c r="D10" s="2081"/>
      <c r="E10" s="2081"/>
    </row>
    <row r="11" spans="3:7" ht="15" x14ac:dyDescent="0.2">
      <c r="C11" s="2093" t="s">
        <v>773</v>
      </c>
      <c r="D11" s="2094"/>
      <c r="E11" s="910" t="s">
        <v>5724</v>
      </c>
    </row>
    <row r="12" spans="3:7" ht="15" customHeight="1" x14ac:dyDescent="0.2">
      <c r="C12" s="2095" t="s">
        <v>775</v>
      </c>
      <c r="D12" s="2095"/>
      <c r="E12" s="910" t="s">
        <v>6181</v>
      </c>
    </row>
    <row r="13" spans="3:7" ht="15" x14ac:dyDescent="0.2">
      <c r="C13" s="2082" t="s">
        <v>776</v>
      </c>
      <c r="D13" s="2082"/>
      <c r="E13" s="915" t="s">
        <v>6182</v>
      </c>
    </row>
    <row r="14" spans="3:7" ht="15" x14ac:dyDescent="0.2">
      <c r="C14" s="2082" t="s">
        <v>777</v>
      </c>
      <c r="D14" s="2096"/>
      <c r="E14" s="915" t="s">
        <v>10</v>
      </c>
    </row>
    <row r="15" spans="3:7" ht="57" customHeight="1" x14ac:dyDescent="0.2">
      <c r="C15" s="2082" t="s">
        <v>778</v>
      </c>
      <c r="D15" s="2082"/>
      <c r="E15" s="910" t="s">
        <v>5725</v>
      </c>
    </row>
    <row r="16" spans="3:7" ht="405" x14ac:dyDescent="0.2">
      <c r="C16" s="2082" t="s">
        <v>779</v>
      </c>
      <c r="D16" s="2082"/>
      <c r="E16" s="910" t="s">
        <v>6183</v>
      </c>
    </row>
    <row r="17" spans="3:5" ht="15" x14ac:dyDescent="0.2">
      <c r="C17" s="2082" t="s">
        <v>780</v>
      </c>
      <c r="D17" s="2082"/>
      <c r="E17" s="919" t="s">
        <v>6184</v>
      </c>
    </row>
    <row r="18" spans="3:5" ht="45" x14ac:dyDescent="0.2">
      <c r="C18" s="2083" t="s">
        <v>782</v>
      </c>
      <c r="D18" s="2083"/>
      <c r="E18" s="919" t="s">
        <v>5726</v>
      </c>
    </row>
    <row r="19" spans="3:5" ht="45.75" customHeight="1" x14ac:dyDescent="0.2">
      <c r="C19" s="2084" t="s">
        <v>783</v>
      </c>
      <c r="D19" s="2085"/>
      <c r="E19" s="919" t="s">
        <v>5727</v>
      </c>
    </row>
    <row r="20" spans="3:5" ht="15" x14ac:dyDescent="0.2">
      <c r="C20" s="2082" t="s">
        <v>784</v>
      </c>
      <c r="D20" s="2082"/>
      <c r="E20" s="910" t="s">
        <v>1434</v>
      </c>
    </row>
    <row r="21" spans="3:5" ht="15" x14ac:dyDescent="0.2">
      <c r="C21" s="2086" t="s">
        <v>786</v>
      </c>
      <c r="D21" s="918" t="s">
        <v>787</v>
      </c>
      <c r="E21" s="910" t="s">
        <v>1434</v>
      </c>
    </row>
    <row r="22" spans="3:5" ht="60" x14ac:dyDescent="0.2">
      <c r="C22" s="2087"/>
      <c r="D22" s="1751" t="s">
        <v>789</v>
      </c>
      <c r="E22" s="919" t="s">
        <v>5728</v>
      </c>
    </row>
    <row r="23" spans="3:5" ht="15" x14ac:dyDescent="0.2">
      <c r="C23" s="2088" t="s">
        <v>791</v>
      </c>
      <c r="D23" s="2088"/>
      <c r="E23" s="910" t="s">
        <v>827</v>
      </c>
    </row>
    <row r="24" spans="3:5" ht="15" x14ac:dyDescent="0.2">
      <c r="C24" s="2088" t="s">
        <v>793</v>
      </c>
      <c r="D24" s="2088"/>
      <c r="E24" s="920" t="s">
        <v>5729</v>
      </c>
    </row>
    <row r="25" spans="3:5" ht="15" x14ac:dyDescent="0.2">
      <c r="C25" s="2082" t="s">
        <v>795</v>
      </c>
      <c r="D25" s="2082"/>
      <c r="E25" s="917" t="s">
        <v>23</v>
      </c>
    </row>
    <row r="26" spans="3:5" ht="15" customHeight="1" x14ac:dyDescent="0.2">
      <c r="C26" s="2083" t="s">
        <v>797</v>
      </c>
      <c r="D26" s="2083"/>
      <c r="E26" s="910" t="s">
        <v>5730</v>
      </c>
    </row>
    <row r="27" spans="3:5" ht="105" x14ac:dyDescent="0.2">
      <c r="C27" s="2089" t="s">
        <v>799</v>
      </c>
      <c r="D27" s="2090"/>
      <c r="E27" s="910" t="s">
        <v>5731</v>
      </c>
    </row>
    <row r="28" spans="3:5" ht="30" x14ac:dyDescent="0.2">
      <c r="C28" s="1752" t="s">
        <v>800</v>
      </c>
      <c r="D28" s="1753"/>
      <c r="E28" s="917" t="s">
        <v>3053</v>
      </c>
    </row>
    <row r="29" spans="3:5" ht="15" x14ac:dyDescent="0.2">
      <c r="C29" s="2091" t="s">
        <v>801</v>
      </c>
      <c r="D29" s="2092"/>
      <c r="E29" s="921"/>
    </row>
    <row r="30" spans="3:5" ht="15" x14ac:dyDescent="0.2">
      <c r="C30" s="922"/>
      <c r="D30" s="922"/>
      <c r="E30" s="923"/>
    </row>
    <row r="31" spans="3:5" ht="23.25" customHeight="1" x14ac:dyDescent="0.2">
      <c r="C31" s="2081" t="s">
        <v>802</v>
      </c>
      <c r="D31" s="2081"/>
      <c r="E31" s="2081"/>
    </row>
    <row r="32" spans="3:5" ht="15" x14ac:dyDescent="0.2">
      <c r="C32" s="2079" t="s">
        <v>803</v>
      </c>
      <c r="D32" s="2080"/>
      <c r="E32" s="919" t="s">
        <v>5720</v>
      </c>
    </row>
    <row r="33" spans="3:5" ht="15" x14ac:dyDescent="0.2">
      <c r="C33" s="2079" t="s">
        <v>805</v>
      </c>
      <c r="D33" s="2080"/>
      <c r="E33" s="919" t="s">
        <v>5732</v>
      </c>
    </row>
    <row r="34" spans="3:5" ht="15" x14ac:dyDescent="0.2">
      <c r="C34" s="2079" t="s">
        <v>807</v>
      </c>
      <c r="D34" s="2080"/>
      <c r="E34" s="919" t="s">
        <v>5733</v>
      </c>
    </row>
    <row r="35" spans="3:5" ht="15" x14ac:dyDescent="0.2">
      <c r="C35" s="2079" t="s">
        <v>809</v>
      </c>
      <c r="D35" s="2080"/>
      <c r="E35" s="919" t="s">
        <v>5734</v>
      </c>
    </row>
    <row r="36" spans="3:5" ht="15" x14ac:dyDescent="0.2">
      <c r="C36" s="2079" t="s">
        <v>811</v>
      </c>
      <c r="D36" s="2080"/>
      <c r="E36" s="218" t="s">
        <v>5723</v>
      </c>
    </row>
  </sheetData>
  <mergeCells count="30">
    <mergeCell ref="C16:D16"/>
    <mergeCell ref="C3:E3"/>
    <mergeCell ref="C4:D4"/>
    <mergeCell ref="C5:D5"/>
    <mergeCell ref="C6:D6"/>
    <mergeCell ref="C7:D7"/>
    <mergeCell ref="C10:E10"/>
    <mergeCell ref="C11:D11"/>
    <mergeCell ref="C12:D12"/>
    <mergeCell ref="C13:D13"/>
    <mergeCell ref="C14:D14"/>
    <mergeCell ref="C15:D15"/>
    <mergeCell ref="C8:D8"/>
    <mergeCell ref="C31:E31"/>
    <mergeCell ref="C17:D17"/>
    <mergeCell ref="C18:D18"/>
    <mergeCell ref="C19:D19"/>
    <mergeCell ref="C20:D20"/>
    <mergeCell ref="C21:C22"/>
    <mergeCell ref="C23:D23"/>
    <mergeCell ref="C24:D24"/>
    <mergeCell ref="C25:D25"/>
    <mergeCell ref="C26:D26"/>
    <mergeCell ref="C27:D27"/>
    <mergeCell ref="C29:D29"/>
    <mergeCell ref="C32:D32"/>
    <mergeCell ref="C33:D33"/>
    <mergeCell ref="C34:D34"/>
    <mergeCell ref="C35:D35"/>
    <mergeCell ref="C36:D36"/>
  </mergeCells>
  <dataValidations count="7">
    <dataValidation allowBlank="1" showDropDown="1" showInputMessage="1" showErrorMessage="1" sqref="E13"/>
    <dataValidation type="list" allowBlank="1" showInputMessage="1" showErrorMessage="1" sqref="E4">
      <formula1>ODS</formula1>
    </dataValidation>
    <dataValidation type="list" allowBlank="1" showInputMessage="1" showErrorMessage="1" sqref="E5">
      <formula1>Metas_ODS</formula1>
    </dataValidation>
    <dataValidation type="list" allowBlank="1" showInputMessage="1" showErrorMessage="1" sqref="E6">
      <formula1>Numero_indicador</formula1>
    </dataValidation>
    <dataValidation type="list" allowBlank="1" showInputMessage="1" showErrorMessage="1" sqref="E7">
      <formula1>Nombre_indicador_ODS</formula1>
    </dataValidation>
    <dataValidation type="list" allowBlank="1" showInputMessage="1" showErrorMessage="1" sqref="E14">
      <formula1>Tipo_indicador</formula1>
    </dataValidation>
    <dataValidation type="list" allowBlank="1" showInputMessage="1" showErrorMessage="1" sqref="E25">
      <formula1>Tipo_operación</formula1>
    </dataValidation>
  </dataValidations>
  <hyperlinks>
    <hyperlink ref="C1" location="'11.6.1'!A1" display="REGRESAR"/>
    <hyperlink ref="E8" r:id="rId1"/>
    <hyperlink ref="E36" r:id="rId2"/>
  </hyperlink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8"/>
  <dimension ref="A1:CK40"/>
  <sheetViews>
    <sheetView showGridLines="0" workbookViewId="0">
      <pane ySplit="1" topLeftCell="A2" activePane="bottomLeft" state="frozen"/>
      <selection pane="bottomLeft"/>
    </sheetView>
  </sheetViews>
  <sheetFormatPr baseColWidth="10" defaultColWidth="11.42578125" defaultRowHeight="11.25" x14ac:dyDescent="0.2"/>
  <cols>
    <col min="1" max="1" width="15.28515625" style="26" customWidth="1"/>
    <col min="2" max="2" width="15.28515625" style="165" customWidth="1"/>
    <col min="3" max="3" width="11.42578125" style="26"/>
    <col min="4" max="18" width="8.140625" style="26" customWidth="1"/>
    <col min="19" max="19" width="2.28515625" style="26" customWidth="1"/>
    <col min="20" max="25" width="7.42578125" style="26" customWidth="1"/>
    <col min="26" max="26" width="3.140625" style="26" customWidth="1"/>
    <col min="27" max="54" width="8.42578125" style="26" customWidth="1"/>
    <col min="55" max="55" width="2.5703125" style="26" customWidth="1"/>
    <col min="56" max="67" width="7.7109375" style="26" customWidth="1"/>
    <col min="68" max="68" width="2.42578125" style="26" customWidth="1"/>
    <col min="69" max="78" width="8.140625" style="26" customWidth="1"/>
    <col min="79" max="79" width="3.140625" style="26" customWidth="1"/>
    <col min="80" max="89" width="9" style="26" customWidth="1"/>
    <col min="90" max="16384" width="11.42578125" style="26"/>
  </cols>
  <sheetData>
    <row r="1" spans="1:89" ht="15" x14ac:dyDescent="0.2">
      <c r="A1" s="70" t="s">
        <v>730</v>
      </c>
      <c r="B1" s="236"/>
      <c r="C1" s="2175" t="s">
        <v>830</v>
      </c>
      <c r="D1" s="2175"/>
    </row>
    <row r="3" spans="1:89" ht="12.75" customHeight="1" x14ac:dyDescent="0.2">
      <c r="A3" s="2616" t="s">
        <v>732</v>
      </c>
      <c r="B3" s="2619"/>
      <c r="C3" s="2616" t="s">
        <v>2982</v>
      </c>
      <c r="D3" s="2620"/>
      <c r="E3" s="2620"/>
      <c r="F3" s="2620"/>
      <c r="G3" s="2620"/>
      <c r="H3" s="2620"/>
      <c r="I3" s="2620"/>
      <c r="J3" s="2620"/>
      <c r="K3" s="2620"/>
      <c r="L3" s="2620"/>
      <c r="M3" s="2620"/>
      <c r="N3" s="2620"/>
      <c r="O3" s="2620"/>
      <c r="P3" s="2620"/>
      <c r="Q3" s="2620"/>
      <c r="R3" s="2620"/>
      <c r="S3" s="2620"/>
      <c r="T3" s="2620"/>
      <c r="U3" s="2620"/>
      <c r="V3" s="2620"/>
      <c r="W3" s="2620"/>
      <c r="X3" s="2620"/>
      <c r="Y3" s="2620"/>
    </row>
    <row r="4" spans="1:89" ht="15" x14ac:dyDescent="0.2">
      <c r="A4" s="2616" t="s">
        <v>733</v>
      </c>
      <c r="B4" s="2617"/>
      <c r="C4" s="2616" t="s">
        <v>3051</v>
      </c>
      <c r="D4" s="2618"/>
      <c r="E4" s="2618"/>
      <c r="F4" s="2618"/>
      <c r="G4" s="2618"/>
      <c r="H4" s="2618"/>
      <c r="I4" s="2618"/>
      <c r="J4" s="2618"/>
      <c r="K4" s="2618"/>
      <c r="L4" s="2618"/>
      <c r="M4" s="2618"/>
      <c r="N4" s="2618"/>
      <c r="O4" s="2618"/>
      <c r="P4" s="2618"/>
      <c r="Q4" s="2618"/>
      <c r="R4" s="2618"/>
      <c r="S4" s="2618"/>
      <c r="T4" s="2618"/>
      <c r="U4" s="2618"/>
      <c r="V4" s="2618"/>
      <c r="W4" s="2618"/>
      <c r="X4" s="2618"/>
      <c r="Y4" s="2618"/>
    </row>
    <row r="5" spans="1:89" ht="15" x14ac:dyDescent="0.2">
      <c r="A5" s="2616" t="s">
        <v>735</v>
      </c>
      <c r="B5" s="2617"/>
      <c r="C5" s="2616" t="s">
        <v>3054</v>
      </c>
      <c r="D5" s="2618"/>
      <c r="E5" s="2618"/>
      <c r="F5" s="2618"/>
      <c r="G5" s="2618"/>
      <c r="H5" s="2618"/>
      <c r="I5" s="2618"/>
      <c r="J5" s="2618"/>
      <c r="K5" s="2618"/>
      <c r="L5" s="2618"/>
      <c r="M5" s="2618"/>
      <c r="N5" s="2618"/>
      <c r="O5" s="2618"/>
      <c r="P5" s="2618"/>
      <c r="Q5" s="2618"/>
      <c r="R5" s="2618"/>
      <c r="S5" s="2618"/>
      <c r="T5" s="2618"/>
      <c r="U5" s="2618"/>
      <c r="V5" s="2618"/>
      <c r="W5" s="2618"/>
      <c r="X5" s="2618"/>
      <c r="Y5" s="2618"/>
    </row>
    <row r="6" spans="1:89" ht="15" x14ac:dyDescent="0.2">
      <c r="A6" s="2616" t="s">
        <v>815</v>
      </c>
      <c r="B6" s="2617"/>
      <c r="C6" s="2616" t="s">
        <v>3055</v>
      </c>
      <c r="D6" s="2618"/>
      <c r="E6" s="2618"/>
      <c r="F6" s="2618"/>
      <c r="G6" s="2618"/>
      <c r="H6" s="2618"/>
      <c r="I6" s="2618"/>
      <c r="J6" s="2618"/>
      <c r="K6" s="2618"/>
      <c r="L6" s="2618"/>
      <c r="M6" s="2618"/>
      <c r="N6" s="2618"/>
      <c r="O6" s="2618"/>
      <c r="P6" s="2618"/>
      <c r="Q6" s="2618"/>
      <c r="R6" s="2618"/>
      <c r="S6" s="2618"/>
      <c r="T6" s="2618"/>
      <c r="U6" s="2618"/>
      <c r="V6" s="2618"/>
      <c r="W6" s="2618"/>
      <c r="X6" s="2618"/>
      <c r="Y6" s="2618"/>
    </row>
    <row r="9" spans="1:89" ht="21" customHeight="1" x14ac:dyDescent="0.2">
      <c r="B9" s="740"/>
      <c r="C9" s="2218" t="s">
        <v>3055</v>
      </c>
      <c r="D9" s="2218"/>
      <c r="E9" s="2218"/>
      <c r="F9" s="2218"/>
      <c r="G9" s="2218"/>
      <c r="H9" s="2218"/>
      <c r="I9" s="2218"/>
      <c r="J9" s="2218"/>
      <c r="K9" s="2218"/>
      <c r="L9" s="2218"/>
      <c r="M9" s="2218"/>
      <c r="N9" s="2218"/>
      <c r="O9" s="2218"/>
      <c r="P9" s="2218"/>
      <c r="Q9" s="2218"/>
      <c r="R9" s="2218"/>
      <c r="S9" s="2218"/>
      <c r="T9" s="2218"/>
      <c r="U9" s="2218"/>
      <c r="V9" s="2218"/>
      <c r="W9" s="2218"/>
      <c r="X9" s="2218"/>
      <c r="Y9" s="2218"/>
      <c r="Z9" s="2218"/>
      <c r="AA9" s="2218"/>
      <c r="AB9" s="2218"/>
      <c r="AC9" s="2218"/>
      <c r="AD9" s="2218"/>
      <c r="AE9" s="2218"/>
      <c r="AF9" s="2218"/>
      <c r="AG9" s="2218"/>
      <c r="AH9" s="2218"/>
      <c r="AI9" s="2218"/>
      <c r="AJ9" s="2218"/>
      <c r="AK9" s="2218"/>
      <c r="AL9" s="2218"/>
      <c r="AM9" s="2218"/>
      <c r="AN9" s="2218"/>
      <c r="AO9" s="2218"/>
      <c r="AP9" s="2218"/>
      <c r="AQ9" s="2218"/>
      <c r="AR9" s="2218"/>
      <c r="AS9" s="2218"/>
      <c r="AT9" s="2218"/>
      <c r="AU9" s="2218"/>
      <c r="AV9" s="2218"/>
      <c r="AW9" s="2218"/>
      <c r="AX9" s="2218"/>
      <c r="AY9" s="2218"/>
      <c r="AZ9" s="2218"/>
      <c r="BA9" s="2218"/>
      <c r="BB9" s="2218"/>
      <c r="BC9" s="2218"/>
      <c r="BD9" s="2218"/>
      <c r="BE9" s="2218"/>
      <c r="BF9" s="2218"/>
      <c r="BG9" s="2218"/>
      <c r="BH9" s="2218"/>
      <c r="BI9" s="2218"/>
      <c r="BJ9" s="2218"/>
      <c r="BK9" s="2218"/>
      <c r="BL9" s="2218"/>
      <c r="BM9" s="2218"/>
      <c r="BN9" s="2218"/>
      <c r="BO9" s="2218"/>
      <c r="BP9" s="2218"/>
      <c r="BQ9" s="2218"/>
      <c r="BR9" s="2218"/>
      <c r="BS9" s="2218"/>
      <c r="BT9" s="2218"/>
      <c r="BU9" s="2218"/>
      <c r="BV9" s="2218"/>
      <c r="BW9" s="2218"/>
      <c r="BX9" s="2218"/>
      <c r="BY9" s="2218"/>
      <c r="BZ9" s="2218"/>
      <c r="CA9" s="2218"/>
      <c r="CB9" s="2218"/>
      <c r="CC9" s="2218"/>
      <c r="CD9" s="2218"/>
      <c r="CE9" s="2218"/>
      <c r="CF9" s="2218"/>
      <c r="CG9" s="2218"/>
      <c r="CH9" s="2218"/>
      <c r="CI9" s="2218"/>
      <c r="CJ9" s="2218"/>
      <c r="CK9" s="2218"/>
    </row>
    <row r="10" spans="1:89" ht="11.25" customHeight="1" x14ac:dyDescent="0.2">
      <c r="B10" s="26"/>
      <c r="C10" s="2302" t="s">
        <v>739</v>
      </c>
      <c r="D10" s="2623" t="s">
        <v>3056</v>
      </c>
      <c r="E10" s="2623"/>
      <c r="F10" s="2623"/>
      <c r="G10" s="2623"/>
      <c r="H10" s="2623"/>
      <c r="I10" s="2623"/>
      <c r="J10" s="2623"/>
      <c r="K10" s="2623"/>
      <c r="L10" s="2623"/>
      <c r="M10" s="2623"/>
      <c r="N10" s="2623"/>
      <c r="O10" s="2623"/>
      <c r="P10" s="2623"/>
      <c r="Q10" s="2623"/>
      <c r="R10" s="2623"/>
      <c r="S10" s="741"/>
      <c r="T10" s="2623" t="s">
        <v>3057</v>
      </c>
      <c r="U10" s="2623"/>
      <c r="V10" s="2623"/>
      <c r="W10" s="2623"/>
      <c r="X10" s="2623"/>
      <c r="Y10" s="2623"/>
      <c r="Z10" s="741"/>
      <c r="AA10" s="2623" t="s">
        <v>3058</v>
      </c>
      <c r="AB10" s="2623"/>
      <c r="AC10" s="2623"/>
      <c r="AD10" s="2623"/>
      <c r="AE10" s="2623"/>
      <c r="AF10" s="2623"/>
      <c r="AG10" s="2623"/>
      <c r="AH10" s="2623"/>
      <c r="AI10" s="2623"/>
      <c r="AJ10" s="2623"/>
      <c r="AK10" s="2623"/>
      <c r="AL10" s="2623"/>
      <c r="AM10" s="2623"/>
      <c r="AN10" s="2623"/>
      <c r="AO10" s="2623"/>
      <c r="AP10" s="2623"/>
      <c r="AQ10" s="2623"/>
      <c r="AR10" s="2623"/>
      <c r="AS10" s="2623"/>
      <c r="AT10" s="2623"/>
      <c r="AU10" s="2623"/>
      <c r="AV10" s="2623"/>
      <c r="AW10" s="2623"/>
      <c r="AX10" s="2623"/>
      <c r="AY10" s="2623"/>
      <c r="AZ10" s="2623"/>
      <c r="BA10" s="2623"/>
      <c r="BB10" s="2623"/>
      <c r="BC10" s="2623"/>
      <c r="BD10" s="2623"/>
      <c r="BE10" s="2623"/>
      <c r="BF10" s="2623"/>
      <c r="BG10" s="2623"/>
      <c r="BH10" s="2623"/>
      <c r="BI10" s="2623"/>
      <c r="BJ10" s="2623"/>
      <c r="BK10" s="2623"/>
      <c r="BL10" s="2623"/>
      <c r="BM10" s="2623"/>
      <c r="BN10" s="2623"/>
      <c r="BO10" s="2623"/>
      <c r="BP10" s="2623"/>
      <c r="BQ10" s="2623"/>
      <c r="BR10" s="2623"/>
      <c r="BS10" s="2623"/>
      <c r="BT10" s="2623"/>
      <c r="BU10" s="2623"/>
      <c r="BV10" s="2623"/>
      <c r="BW10" s="2623"/>
      <c r="BX10" s="2623"/>
      <c r="BY10" s="2623"/>
      <c r="BZ10" s="2623"/>
      <c r="CA10" s="2623"/>
      <c r="CB10" s="2623"/>
      <c r="CC10" s="2623"/>
      <c r="CD10" s="2623"/>
      <c r="CE10" s="2623"/>
      <c r="CF10" s="2623"/>
      <c r="CG10" s="2623"/>
      <c r="CH10" s="2623"/>
      <c r="CI10" s="2623"/>
      <c r="CJ10" s="2623"/>
      <c r="CK10" s="2623"/>
    </row>
    <row r="11" spans="1:89" ht="15" customHeight="1" x14ac:dyDescent="0.2">
      <c r="B11" s="26"/>
      <c r="C11" s="2302"/>
      <c r="D11" s="2112" t="s">
        <v>3059</v>
      </c>
      <c r="E11" s="2112" t="s">
        <v>3060</v>
      </c>
      <c r="F11" s="2112" t="s">
        <v>3061</v>
      </c>
      <c r="G11" s="2112" t="s">
        <v>3062</v>
      </c>
      <c r="H11" s="2112" t="s">
        <v>3063</v>
      </c>
      <c r="I11" s="2112" t="s">
        <v>3064</v>
      </c>
      <c r="J11" s="2112" t="s">
        <v>3065</v>
      </c>
      <c r="K11" s="2112" t="s">
        <v>3066</v>
      </c>
      <c r="L11" s="2112" t="s">
        <v>3067</v>
      </c>
      <c r="M11" s="2112" t="s">
        <v>3068</v>
      </c>
      <c r="N11" s="2112" t="s">
        <v>3069</v>
      </c>
      <c r="O11" s="2112" t="s">
        <v>3070</v>
      </c>
      <c r="P11" s="2112" t="s">
        <v>3071</v>
      </c>
      <c r="Q11" s="2112" t="s">
        <v>3072</v>
      </c>
      <c r="R11" s="2112" t="s">
        <v>3073</v>
      </c>
      <c r="S11" s="741"/>
      <c r="T11" s="2112" t="s">
        <v>3074</v>
      </c>
      <c r="U11" s="2112" t="s">
        <v>3075</v>
      </c>
      <c r="V11" s="2112" t="s">
        <v>3076</v>
      </c>
      <c r="W11" s="2112" t="s">
        <v>3065</v>
      </c>
      <c r="X11" s="2112" t="s">
        <v>3077</v>
      </c>
      <c r="Y11" s="2112" t="s">
        <v>3078</v>
      </c>
      <c r="Z11" s="741"/>
      <c r="AA11" s="2623" t="s">
        <v>3079</v>
      </c>
      <c r="AB11" s="2623"/>
      <c r="AC11" s="2623"/>
      <c r="AD11" s="2623"/>
      <c r="AE11" s="2623"/>
      <c r="AF11" s="2623"/>
      <c r="AG11" s="2623"/>
      <c r="AH11" s="2623"/>
      <c r="AI11" s="2623"/>
      <c r="AJ11" s="2623"/>
      <c r="AK11" s="2623"/>
      <c r="AL11" s="2623"/>
      <c r="AM11" s="2623"/>
      <c r="AN11" s="2623"/>
      <c r="AO11" s="2623"/>
      <c r="AP11" s="2623"/>
      <c r="AQ11" s="2623"/>
      <c r="AR11" s="2623"/>
      <c r="AS11" s="2623"/>
      <c r="AT11" s="2623"/>
      <c r="AU11" s="2623"/>
      <c r="AV11" s="2623"/>
      <c r="AW11" s="2623"/>
      <c r="AX11" s="2623"/>
      <c r="AY11" s="2623"/>
      <c r="AZ11" s="2623"/>
      <c r="BA11" s="2623"/>
      <c r="BB11" s="2623"/>
      <c r="BC11" s="105"/>
      <c r="BD11" s="2624" t="s">
        <v>3080</v>
      </c>
      <c r="BE11" s="2624"/>
      <c r="BF11" s="2624"/>
      <c r="BG11" s="2624"/>
      <c r="BH11" s="2624"/>
      <c r="BI11" s="2624"/>
      <c r="BJ11" s="2624"/>
      <c r="BK11" s="2624"/>
      <c r="BL11" s="2624"/>
      <c r="BM11" s="2624"/>
      <c r="BN11" s="2624"/>
      <c r="BO11" s="2624"/>
      <c r="BP11" s="549"/>
      <c r="BQ11" s="2624" t="s">
        <v>3081</v>
      </c>
      <c r="BR11" s="2624"/>
      <c r="BS11" s="2624"/>
      <c r="BT11" s="2624"/>
      <c r="BU11" s="2624"/>
      <c r="BV11" s="2624"/>
      <c r="BW11" s="2624"/>
      <c r="BX11" s="2624"/>
      <c r="BY11" s="2624"/>
      <c r="BZ11" s="2624"/>
      <c r="CA11" s="549"/>
      <c r="CB11" s="2624" t="s">
        <v>923</v>
      </c>
      <c r="CC11" s="2624"/>
      <c r="CD11" s="2624"/>
      <c r="CE11" s="2624"/>
      <c r="CF11" s="2624"/>
      <c r="CG11" s="2624"/>
      <c r="CH11" s="2624"/>
      <c r="CI11" s="2624"/>
      <c r="CJ11" s="2624"/>
      <c r="CK11" s="2624"/>
    </row>
    <row r="12" spans="1:89" ht="92.25" customHeight="1" x14ac:dyDescent="0.2">
      <c r="B12" s="26"/>
      <c r="C12" s="2205"/>
      <c r="D12" s="2117"/>
      <c r="E12" s="2117"/>
      <c r="F12" s="2117"/>
      <c r="G12" s="2117"/>
      <c r="H12" s="2117"/>
      <c r="I12" s="2117"/>
      <c r="J12" s="2117"/>
      <c r="K12" s="2117"/>
      <c r="L12" s="2117"/>
      <c r="M12" s="2117"/>
      <c r="N12" s="2117"/>
      <c r="O12" s="2117"/>
      <c r="P12" s="2117"/>
      <c r="Q12" s="2117"/>
      <c r="R12" s="2117"/>
      <c r="S12" s="32"/>
      <c r="T12" s="2117"/>
      <c r="U12" s="2117"/>
      <c r="V12" s="2117"/>
      <c r="W12" s="2117"/>
      <c r="X12" s="2117"/>
      <c r="Y12" s="2117"/>
      <c r="Z12" s="32"/>
      <c r="AA12" s="32" t="s">
        <v>3082</v>
      </c>
      <c r="AB12" s="32" t="s">
        <v>3083</v>
      </c>
      <c r="AC12" s="32" t="s">
        <v>3084</v>
      </c>
      <c r="AD12" s="32" t="s">
        <v>3085</v>
      </c>
      <c r="AE12" s="32" t="s">
        <v>3086</v>
      </c>
      <c r="AF12" s="32" t="s">
        <v>3087</v>
      </c>
      <c r="AG12" s="32" t="s">
        <v>3088</v>
      </c>
      <c r="AH12" s="32" t="s">
        <v>3089</v>
      </c>
      <c r="AI12" s="32" t="s">
        <v>1672</v>
      </c>
      <c r="AJ12" s="32" t="s">
        <v>3090</v>
      </c>
      <c r="AK12" s="32" t="s">
        <v>3091</v>
      </c>
      <c r="AL12" s="32" t="s">
        <v>3092</v>
      </c>
      <c r="AM12" s="32" t="s">
        <v>3093</v>
      </c>
      <c r="AN12" s="32" t="s">
        <v>3094</v>
      </c>
      <c r="AO12" s="32" t="s">
        <v>3095</v>
      </c>
      <c r="AP12" s="32" t="s">
        <v>3096</v>
      </c>
      <c r="AQ12" s="32" t="s">
        <v>3097</v>
      </c>
      <c r="AR12" s="32" t="s">
        <v>3098</v>
      </c>
      <c r="AS12" s="32" t="s">
        <v>3099</v>
      </c>
      <c r="AT12" s="32" t="s">
        <v>3100</v>
      </c>
      <c r="AU12" s="32" t="s">
        <v>3101</v>
      </c>
      <c r="AV12" s="32" t="s">
        <v>3102</v>
      </c>
      <c r="AW12" s="32" t="s">
        <v>3103</v>
      </c>
      <c r="AX12" s="32" t="s">
        <v>3104</v>
      </c>
      <c r="AY12" s="32" t="s">
        <v>3105</v>
      </c>
      <c r="AZ12" s="32" t="s">
        <v>3106</v>
      </c>
      <c r="BA12" s="32" t="s">
        <v>3107</v>
      </c>
      <c r="BB12" s="32" t="s">
        <v>3108</v>
      </c>
      <c r="BC12" s="32"/>
      <c r="BD12" s="32" t="s">
        <v>3109</v>
      </c>
      <c r="BE12" s="32" t="s">
        <v>3110</v>
      </c>
      <c r="BF12" s="32" t="s">
        <v>3111</v>
      </c>
      <c r="BG12" s="32" t="s">
        <v>3112</v>
      </c>
      <c r="BH12" s="32" t="s">
        <v>3113</v>
      </c>
      <c r="BI12" s="32" t="s">
        <v>3114</v>
      </c>
      <c r="BJ12" s="32" t="s">
        <v>3115</v>
      </c>
      <c r="BK12" s="32" t="s">
        <v>3116</v>
      </c>
      <c r="BL12" s="32" t="s">
        <v>3117</v>
      </c>
      <c r="BM12" s="32" t="s">
        <v>3118</v>
      </c>
      <c r="BN12" s="32" t="s">
        <v>3119</v>
      </c>
      <c r="BO12" s="32" t="s">
        <v>3120</v>
      </c>
      <c r="BP12" s="32"/>
      <c r="BQ12" s="32" t="s">
        <v>3121</v>
      </c>
      <c r="BR12" s="32" t="s">
        <v>3122</v>
      </c>
      <c r="BS12" s="32" t="s">
        <v>3123</v>
      </c>
      <c r="BT12" s="32" t="s">
        <v>3124</v>
      </c>
      <c r="BU12" s="32" t="s">
        <v>3125</v>
      </c>
      <c r="BV12" s="32" t="s">
        <v>3126</v>
      </c>
      <c r="BW12" s="32" t="s">
        <v>3127</v>
      </c>
      <c r="BX12" s="32" t="s">
        <v>3128</v>
      </c>
      <c r="BY12" s="32" t="s">
        <v>3129</v>
      </c>
      <c r="BZ12" s="32" t="s">
        <v>3130</v>
      </c>
      <c r="CA12" s="32"/>
      <c r="CB12" s="32" t="s">
        <v>3131</v>
      </c>
      <c r="CC12" s="32" t="s">
        <v>3132</v>
      </c>
      <c r="CD12" s="32" t="s">
        <v>3133</v>
      </c>
      <c r="CE12" s="32" t="s">
        <v>3134</v>
      </c>
      <c r="CF12" s="32" t="s">
        <v>3135</v>
      </c>
      <c r="CG12" s="32" t="s">
        <v>3136</v>
      </c>
      <c r="CH12" s="32" t="s">
        <v>3137</v>
      </c>
      <c r="CI12" s="32" t="s">
        <v>3138</v>
      </c>
      <c r="CJ12" s="32" t="s">
        <v>3139</v>
      </c>
      <c r="CK12" s="32" t="s">
        <v>3140</v>
      </c>
    </row>
    <row r="13" spans="1:89" ht="12.75" x14ac:dyDescent="0.2">
      <c r="B13" s="26"/>
      <c r="C13" s="10">
        <v>2011</v>
      </c>
      <c r="D13" s="483"/>
      <c r="E13" s="483"/>
      <c r="F13" s="483"/>
      <c r="G13" s="483"/>
      <c r="H13" s="483"/>
      <c r="I13" s="483"/>
      <c r="J13" s="483"/>
      <c r="K13" s="483"/>
      <c r="L13" s="483"/>
      <c r="M13" s="483"/>
      <c r="N13" s="483"/>
      <c r="O13" s="483"/>
      <c r="P13" s="483"/>
      <c r="Q13" s="483"/>
      <c r="R13" s="483"/>
      <c r="S13" s="483"/>
      <c r="T13" s="483"/>
      <c r="U13" s="483"/>
      <c r="V13" s="483"/>
      <c r="W13" s="483"/>
      <c r="X13" s="483"/>
      <c r="Y13" s="483"/>
      <c r="Z13" s="483"/>
      <c r="AA13" s="483">
        <v>55</v>
      </c>
      <c r="AB13" s="483">
        <v>43</v>
      </c>
      <c r="AC13" s="483">
        <v>29</v>
      </c>
      <c r="AD13" s="483">
        <v>42</v>
      </c>
      <c r="AE13" s="483">
        <v>26</v>
      </c>
      <c r="AF13" s="483">
        <v>26</v>
      </c>
      <c r="AG13" s="483">
        <v>21</v>
      </c>
      <c r="AH13" s="483">
        <v>29</v>
      </c>
      <c r="AI13" s="483">
        <v>19</v>
      </c>
      <c r="AJ13" s="483">
        <v>23</v>
      </c>
      <c r="AK13" s="483">
        <v>40</v>
      </c>
      <c r="AL13" s="483">
        <v>26</v>
      </c>
      <c r="AM13" s="483">
        <v>29</v>
      </c>
      <c r="AN13" s="483">
        <v>41</v>
      </c>
      <c r="AO13" s="483"/>
      <c r="AP13" s="483"/>
      <c r="AQ13" s="483"/>
      <c r="AR13" s="483"/>
      <c r="AS13" s="483"/>
      <c r="AT13" s="483"/>
      <c r="AU13" s="483"/>
      <c r="AV13" s="483"/>
      <c r="AW13" s="483"/>
      <c r="AX13" s="483"/>
      <c r="AY13" s="483"/>
      <c r="AZ13" s="483"/>
      <c r="BA13" s="483"/>
      <c r="BB13" s="483"/>
      <c r="BC13" s="483"/>
      <c r="BD13" s="483">
        <v>42</v>
      </c>
      <c r="BE13" s="483">
        <v>44</v>
      </c>
      <c r="BF13" s="483">
        <v>19</v>
      </c>
      <c r="BG13" s="483">
        <v>31</v>
      </c>
      <c r="BH13" s="483">
        <v>25</v>
      </c>
      <c r="BI13" s="483">
        <v>24</v>
      </c>
      <c r="BJ13" s="483">
        <v>28</v>
      </c>
      <c r="BK13" s="483">
        <v>42</v>
      </c>
      <c r="BL13" s="483">
        <v>20</v>
      </c>
      <c r="BM13" s="483">
        <v>40</v>
      </c>
      <c r="BN13" s="483">
        <v>19</v>
      </c>
      <c r="BO13" s="483"/>
      <c r="BP13" s="483"/>
      <c r="BQ13" s="483"/>
      <c r="BR13" s="483"/>
      <c r="BS13" s="483"/>
      <c r="BT13" s="483"/>
      <c r="BU13" s="483"/>
      <c r="BV13" s="483"/>
      <c r="BW13" s="483"/>
      <c r="BX13" s="483"/>
      <c r="BY13" s="483"/>
      <c r="BZ13" s="483"/>
      <c r="CA13" s="483"/>
      <c r="CB13" s="483"/>
      <c r="CC13" s="483"/>
      <c r="CD13" s="483"/>
      <c r="CE13" s="483"/>
      <c r="CF13" s="483"/>
      <c r="CG13" s="483"/>
      <c r="CH13" s="483"/>
      <c r="CI13" s="483"/>
      <c r="CJ13" s="483"/>
      <c r="CK13" s="483"/>
    </row>
    <row r="14" spans="1:89" ht="12.75" x14ac:dyDescent="0.2">
      <c r="B14" s="26"/>
      <c r="C14" s="10">
        <v>2012</v>
      </c>
      <c r="D14" s="483">
        <v>27</v>
      </c>
      <c r="E14" s="483">
        <v>29</v>
      </c>
      <c r="F14" s="483">
        <v>27</v>
      </c>
      <c r="G14" s="483">
        <v>29</v>
      </c>
      <c r="H14" s="483">
        <v>22</v>
      </c>
      <c r="I14" s="483">
        <v>23</v>
      </c>
      <c r="J14" s="483">
        <v>42</v>
      </c>
      <c r="K14" s="483">
        <v>32</v>
      </c>
      <c r="L14" s="483">
        <v>22</v>
      </c>
      <c r="M14" s="483">
        <v>22</v>
      </c>
      <c r="N14" s="483">
        <v>25</v>
      </c>
      <c r="O14" s="483">
        <v>15</v>
      </c>
      <c r="P14" s="483">
        <v>18</v>
      </c>
      <c r="Q14" s="483"/>
      <c r="R14" s="483"/>
      <c r="S14" s="483"/>
      <c r="T14" s="483">
        <v>27</v>
      </c>
      <c r="U14" s="483">
        <v>13</v>
      </c>
      <c r="V14" s="483">
        <v>35</v>
      </c>
      <c r="W14" s="483">
        <v>31</v>
      </c>
      <c r="X14" s="483">
        <v>20</v>
      </c>
      <c r="Y14" s="483"/>
      <c r="Z14" s="483"/>
      <c r="AA14" s="742">
        <v>59</v>
      </c>
      <c r="AB14" s="742">
        <v>46</v>
      </c>
      <c r="AC14" s="742">
        <v>31</v>
      </c>
      <c r="AD14" s="742">
        <v>44</v>
      </c>
      <c r="AE14" s="742">
        <v>28</v>
      </c>
      <c r="AF14" s="742">
        <v>25</v>
      </c>
      <c r="AG14" s="742">
        <v>23</v>
      </c>
      <c r="AH14" s="742">
        <v>31</v>
      </c>
      <c r="AI14" s="742">
        <v>17</v>
      </c>
      <c r="AJ14" s="742">
        <v>21</v>
      </c>
      <c r="AK14" s="742">
        <v>42</v>
      </c>
      <c r="AL14" s="742">
        <v>28</v>
      </c>
      <c r="AM14" s="742">
        <v>32</v>
      </c>
      <c r="AN14" s="742">
        <v>40</v>
      </c>
      <c r="AO14" s="742"/>
      <c r="AP14" s="742"/>
      <c r="AQ14" s="742"/>
      <c r="AR14" s="742"/>
      <c r="AS14" s="742"/>
      <c r="AT14" s="742"/>
      <c r="AU14" s="742"/>
      <c r="AV14" s="742"/>
      <c r="AW14" s="742"/>
      <c r="AX14" s="742"/>
      <c r="AY14" s="742"/>
      <c r="AZ14" s="742"/>
      <c r="BA14" s="742"/>
      <c r="BB14" s="742"/>
      <c r="BC14" s="742"/>
      <c r="BD14" s="742">
        <v>45</v>
      </c>
      <c r="BE14" s="742">
        <v>46</v>
      </c>
      <c r="BF14" s="742">
        <v>20</v>
      </c>
      <c r="BG14" s="742">
        <v>36</v>
      </c>
      <c r="BH14" s="742">
        <v>27</v>
      </c>
      <c r="BI14" s="742">
        <v>26</v>
      </c>
      <c r="BJ14" s="742">
        <v>30</v>
      </c>
      <c r="BK14" s="742">
        <v>44</v>
      </c>
      <c r="BL14" s="742">
        <v>18</v>
      </c>
      <c r="BM14" s="742">
        <v>40</v>
      </c>
      <c r="BN14" s="742">
        <v>21</v>
      </c>
      <c r="BO14" s="742"/>
      <c r="BP14" s="742"/>
      <c r="BQ14" s="483"/>
      <c r="BR14" s="483"/>
      <c r="BS14" s="483"/>
      <c r="BT14" s="483"/>
      <c r="BU14" s="483"/>
      <c r="BV14" s="483"/>
      <c r="BW14" s="483"/>
      <c r="BX14" s="483"/>
      <c r="BY14" s="483"/>
      <c r="BZ14" s="483"/>
      <c r="CA14" s="742"/>
      <c r="CB14" s="483"/>
      <c r="CC14" s="483"/>
      <c r="CD14" s="483"/>
      <c r="CE14" s="483"/>
      <c r="CF14" s="483"/>
      <c r="CG14" s="483"/>
      <c r="CH14" s="483"/>
      <c r="CI14" s="483"/>
      <c r="CJ14" s="483"/>
      <c r="CK14" s="483"/>
    </row>
    <row r="15" spans="1:89" ht="12.75" x14ac:dyDescent="0.2">
      <c r="B15" s="26"/>
      <c r="C15" s="10">
        <v>2013</v>
      </c>
      <c r="D15" s="742">
        <v>23</v>
      </c>
      <c r="E15" s="742">
        <v>27</v>
      </c>
      <c r="F15" s="742">
        <v>29</v>
      </c>
      <c r="G15" s="742">
        <v>30</v>
      </c>
      <c r="H15" s="742">
        <v>23</v>
      </c>
      <c r="I15" s="742">
        <v>22</v>
      </c>
      <c r="J15" s="742">
        <v>30</v>
      </c>
      <c r="K15" s="742">
        <v>36</v>
      </c>
      <c r="L15" s="742">
        <v>23</v>
      </c>
      <c r="M15" s="742">
        <v>27</v>
      </c>
      <c r="N15" s="742"/>
      <c r="O15" s="742">
        <v>17</v>
      </c>
      <c r="P15" s="742"/>
      <c r="Q15" s="742">
        <v>34</v>
      </c>
      <c r="R15" s="742">
        <v>26</v>
      </c>
      <c r="S15" s="742"/>
      <c r="T15" s="742"/>
      <c r="U15" s="742"/>
      <c r="V15" s="742"/>
      <c r="W15" s="742"/>
      <c r="X15" s="742"/>
      <c r="Y15" s="742">
        <v>22</v>
      </c>
      <c r="Z15" s="742"/>
      <c r="AA15" s="483">
        <v>65</v>
      </c>
      <c r="AB15" s="483">
        <v>56</v>
      </c>
      <c r="AC15" s="483">
        <v>37</v>
      </c>
      <c r="AD15" s="483">
        <v>54</v>
      </c>
      <c r="AE15" s="483">
        <v>30</v>
      </c>
      <c r="AF15" s="483">
        <v>31</v>
      </c>
      <c r="AG15" s="483">
        <v>37</v>
      </c>
      <c r="AH15" s="483">
        <v>43</v>
      </c>
      <c r="AI15" s="483">
        <v>31</v>
      </c>
      <c r="AJ15" s="483">
        <v>28</v>
      </c>
      <c r="AK15" s="483">
        <v>47</v>
      </c>
      <c r="AL15" s="483">
        <v>50</v>
      </c>
      <c r="AM15" s="483">
        <v>34</v>
      </c>
      <c r="AN15" s="483">
        <v>44</v>
      </c>
      <c r="AO15" s="483"/>
      <c r="AP15" s="483"/>
      <c r="AQ15" s="483"/>
      <c r="AR15" s="483"/>
      <c r="AS15" s="483"/>
      <c r="AT15" s="483"/>
      <c r="AU15" s="483"/>
      <c r="AV15" s="483"/>
      <c r="AW15" s="483"/>
      <c r="AX15" s="483"/>
      <c r="AY15" s="483"/>
      <c r="AZ15" s="483"/>
      <c r="BA15" s="483"/>
      <c r="BB15" s="483"/>
      <c r="BC15" s="483"/>
      <c r="BD15" s="483">
        <v>32</v>
      </c>
      <c r="BE15" s="483">
        <v>34</v>
      </c>
      <c r="BF15" s="483">
        <v>18</v>
      </c>
      <c r="BG15" s="483">
        <v>34</v>
      </c>
      <c r="BH15" s="483">
        <v>27</v>
      </c>
      <c r="BI15" s="483">
        <v>20</v>
      </c>
      <c r="BJ15" s="483">
        <v>28</v>
      </c>
      <c r="BK15" s="483">
        <v>34</v>
      </c>
      <c r="BL15" s="483">
        <v>20</v>
      </c>
      <c r="BM15" s="483"/>
      <c r="BN15" s="483"/>
      <c r="BO15" s="483">
        <v>35</v>
      </c>
      <c r="BP15" s="483"/>
      <c r="BQ15" s="483">
        <v>34</v>
      </c>
      <c r="BR15" s="483">
        <v>36</v>
      </c>
      <c r="BS15" s="483">
        <v>27</v>
      </c>
      <c r="BT15" s="483">
        <v>29</v>
      </c>
      <c r="BU15" s="483">
        <v>18</v>
      </c>
      <c r="BV15" s="483">
        <v>18</v>
      </c>
      <c r="BW15" s="483">
        <v>6</v>
      </c>
      <c r="BX15" s="483">
        <v>30</v>
      </c>
      <c r="BY15" s="483">
        <v>18</v>
      </c>
      <c r="BZ15" s="483">
        <v>38</v>
      </c>
      <c r="CA15" s="483"/>
      <c r="CB15" s="483">
        <v>12</v>
      </c>
      <c r="CC15" s="483">
        <v>11</v>
      </c>
      <c r="CD15" s="483">
        <v>35</v>
      </c>
      <c r="CE15" s="483">
        <v>45</v>
      </c>
      <c r="CF15" s="483">
        <v>40</v>
      </c>
      <c r="CG15" s="483">
        <v>22</v>
      </c>
      <c r="CH15" s="483">
        <v>28</v>
      </c>
      <c r="CI15" s="483">
        <v>29</v>
      </c>
      <c r="CJ15" s="483">
        <v>21</v>
      </c>
      <c r="CK15" s="483">
        <v>32</v>
      </c>
    </row>
    <row r="16" spans="1:89" ht="12.75" x14ac:dyDescent="0.2">
      <c r="B16" s="26"/>
      <c r="C16" s="10">
        <v>2014</v>
      </c>
      <c r="D16" s="483">
        <v>21</v>
      </c>
      <c r="E16" s="483">
        <v>27</v>
      </c>
      <c r="F16" s="483">
        <v>25</v>
      </c>
      <c r="G16" s="483">
        <v>30</v>
      </c>
      <c r="H16" s="483">
        <v>23</v>
      </c>
      <c r="I16" s="483">
        <v>24</v>
      </c>
      <c r="J16" s="483">
        <v>32</v>
      </c>
      <c r="K16" s="483">
        <v>29</v>
      </c>
      <c r="L16" s="483">
        <v>25</v>
      </c>
      <c r="M16" s="483">
        <v>17</v>
      </c>
      <c r="N16" s="483"/>
      <c r="O16" s="483">
        <v>17</v>
      </c>
      <c r="P16" s="483"/>
      <c r="Q16" s="483">
        <v>20</v>
      </c>
      <c r="R16" s="483">
        <v>24</v>
      </c>
      <c r="S16" s="483"/>
      <c r="T16" s="483"/>
      <c r="U16" s="483"/>
      <c r="V16" s="483"/>
      <c r="W16" s="483"/>
      <c r="X16" s="483"/>
      <c r="Y16" s="483">
        <v>25</v>
      </c>
      <c r="Z16" s="483"/>
      <c r="AA16" s="483">
        <v>63</v>
      </c>
      <c r="AB16" s="483">
        <v>51</v>
      </c>
      <c r="AC16" s="483">
        <v>39</v>
      </c>
      <c r="AD16" s="483">
        <v>58</v>
      </c>
      <c r="AE16" s="483">
        <v>30</v>
      </c>
      <c r="AF16" s="483">
        <v>29</v>
      </c>
      <c r="AG16" s="483">
        <v>31</v>
      </c>
      <c r="AH16" s="483">
        <v>43</v>
      </c>
      <c r="AI16" s="483">
        <v>26</v>
      </c>
      <c r="AJ16" s="483">
        <v>28</v>
      </c>
      <c r="AK16" s="483">
        <v>45</v>
      </c>
      <c r="AL16" s="483">
        <v>34</v>
      </c>
      <c r="AM16" s="483">
        <v>34</v>
      </c>
      <c r="AN16" s="483">
        <v>42</v>
      </c>
      <c r="AO16" s="483">
        <v>30</v>
      </c>
      <c r="AP16" s="483">
        <v>47</v>
      </c>
      <c r="AQ16" s="483">
        <v>27</v>
      </c>
      <c r="AR16" s="483">
        <v>46</v>
      </c>
      <c r="AS16" s="483">
        <v>41</v>
      </c>
      <c r="AT16" s="483">
        <v>51</v>
      </c>
      <c r="AU16" s="483">
        <v>44</v>
      </c>
      <c r="AV16" s="483">
        <v>28</v>
      </c>
      <c r="AW16" s="483">
        <v>32</v>
      </c>
      <c r="AX16" s="483">
        <v>34</v>
      </c>
      <c r="AY16" s="483">
        <v>20</v>
      </c>
      <c r="AZ16" s="483">
        <v>32</v>
      </c>
      <c r="BA16" s="483">
        <v>21</v>
      </c>
      <c r="BB16" s="483">
        <v>36</v>
      </c>
      <c r="BC16" s="483"/>
      <c r="BD16" s="483">
        <v>38</v>
      </c>
      <c r="BE16" s="483">
        <v>41</v>
      </c>
      <c r="BF16" s="483">
        <v>21</v>
      </c>
      <c r="BG16" s="483">
        <v>43</v>
      </c>
      <c r="BH16" s="483">
        <v>29</v>
      </c>
      <c r="BI16" s="483">
        <v>20</v>
      </c>
      <c r="BJ16" s="483">
        <v>35</v>
      </c>
      <c r="BK16" s="483">
        <v>37</v>
      </c>
      <c r="BL16" s="483">
        <v>23</v>
      </c>
      <c r="BM16" s="483"/>
      <c r="BN16" s="483"/>
      <c r="BO16" s="483">
        <v>40</v>
      </c>
      <c r="BP16" s="483"/>
      <c r="BQ16" s="742">
        <v>33</v>
      </c>
      <c r="BR16" s="742">
        <v>38</v>
      </c>
      <c r="BS16" s="742">
        <v>29</v>
      </c>
      <c r="BT16" s="742">
        <v>26</v>
      </c>
      <c r="BU16" s="742">
        <v>19</v>
      </c>
      <c r="BV16" s="742">
        <v>18</v>
      </c>
      <c r="BW16" s="742">
        <v>8</v>
      </c>
      <c r="BX16" s="742">
        <v>30</v>
      </c>
      <c r="BY16" s="742">
        <v>20</v>
      </c>
      <c r="BZ16" s="742">
        <v>39</v>
      </c>
      <c r="CA16" s="483"/>
      <c r="CB16" s="483"/>
      <c r="CC16" s="483"/>
      <c r="CD16" s="483"/>
      <c r="CE16" s="483"/>
      <c r="CF16" s="483"/>
      <c r="CG16" s="483"/>
      <c r="CH16" s="483"/>
      <c r="CI16" s="483"/>
      <c r="CJ16" s="483"/>
      <c r="CK16" s="483"/>
    </row>
    <row r="17" spans="2:89" ht="12.75" x14ac:dyDescent="0.2">
      <c r="B17" s="26"/>
      <c r="C17" s="391">
        <v>2015</v>
      </c>
      <c r="D17" s="743">
        <v>23</v>
      </c>
      <c r="E17" s="743">
        <v>24</v>
      </c>
      <c r="F17" s="743">
        <v>26</v>
      </c>
      <c r="G17" s="743">
        <v>33</v>
      </c>
      <c r="H17" s="743">
        <v>25</v>
      </c>
      <c r="I17" s="743">
        <v>26</v>
      </c>
      <c r="J17" s="743">
        <v>35</v>
      </c>
      <c r="K17" s="743">
        <v>30</v>
      </c>
      <c r="L17" s="743"/>
      <c r="M17" s="743">
        <v>30</v>
      </c>
      <c r="N17" s="743"/>
      <c r="O17" s="743"/>
      <c r="P17" s="743"/>
      <c r="Q17" s="743">
        <v>26</v>
      </c>
      <c r="R17" s="743"/>
      <c r="S17" s="743"/>
      <c r="T17" s="743"/>
      <c r="U17" s="743"/>
      <c r="V17" s="743"/>
      <c r="W17" s="743"/>
      <c r="X17" s="743"/>
      <c r="Y17" s="743">
        <v>24</v>
      </c>
      <c r="Z17" s="743"/>
      <c r="AA17" s="743">
        <v>65</v>
      </c>
      <c r="AB17" s="743">
        <v>50</v>
      </c>
      <c r="AC17" s="743">
        <v>40</v>
      </c>
      <c r="AD17" s="743">
        <v>54</v>
      </c>
      <c r="AE17" s="743">
        <v>29</v>
      </c>
      <c r="AF17" s="743">
        <v>27</v>
      </c>
      <c r="AG17" s="743">
        <v>32</v>
      </c>
      <c r="AH17" s="743">
        <v>43</v>
      </c>
      <c r="AI17" s="743">
        <v>29</v>
      </c>
      <c r="AJ17" s="743">
        <v>28</v>
      </c>
      <c r="AK17" s="743">
        <v>47</v>
      </c>
      <c r="AL17" s="743">
        <v>38</v>
      </c>
      <c r="AM17" s="743">
        <v>35</v>
      </c>
      <c r="AN17" s="743">
        <v>43</v>
      </c>
      <c r="AO17" s="743">
        <v>30</v>
      </c>
      <c r="AP17" s="743">
        <v>45</v>
      </c>
      <c r="AQ17" s="743">
        <v>27</v>
      </c>
      <c r="AR17" s="743">
        <v>46</v>
      </c>
      <c r="AS17" s="743">
        <v>38</v>
      </c>
      <c r="AT17" s="743">
        <v>55</v>
      </c>
      <c r="AU17" s="743">
        <v>33</v>
      </c>
      <c r="AV17" s="743">
        <v>29</v>
      </c>
      <c r="AW17" s="743">
        <v>31</v>
      </c>
      <c r="AX17" s="743">
        <v>33</v>
      </c>
      <c r="AY17" s="743">
        <v>19</v>
      </c>
      <c r="AZ17" s="743">
        <v>29</v>
      </c>
      <c r="BA17" s="743">
        <v>18</v>
      </c>
      <c r="BB17" s="743">
        <v>37</v>
      </c>
      <c r="BC17" s="743"/>
      <c r="BD17" s="743">
        <v>42</v>
      </c>
      <c r="BE17" s="743">
        <v>46</v>
      </c>
      <c r="BF17" s="743">
        <v>21</v>
      </c>
      <c r="BG17" s="743">
        <v>43</v>
      </c>
      <c r="BH17" s="743">
        <v>29</v>
      </c>
      <c r="BI17" s="743">
        <v>23</v>
      </c>
      <c r="BJ17" s="743">
        <v>35</v>
      </c>
      <c r="BK17" s="743">
        <v>38</v>
      </c>
      <c r="BL17" s="743">
        <v>25</v>
      </c>
      <c r="BM17" s="743"/>
      <c r="BN17" s="743"/>
      <c r="BO17" s="743">
        <v>45</v>
      </c>
      <c r="BP17" s="743"/>
      <c r="BQ17" s="743"/>
      <c r="BR17" s="743"/>
      <c r="BS17" s="743"/>
      <c r="BT17" s="743"/>
      <c r="BU17" s="743"/>
      <c r="BV17" s="743"/>
      <c r="BW17" s="743"/>
      <c r="BX17" s="743"/>
      <c r="BY17" s="743"/>
      <c r="BZ17" s="743"/>
      <c r="CA17" s="743"/>
      <c r="CB17" s="743"/>
      <c r="CC17" s="743"/>
      <c r="CD17" s="743"/>
      <c r="CE17" s="743"/>
      <c r="CF17" s="743"/>
      <c r="CG17" s="743"/>
      <c r="CH17" s="743"/>
      <c r="CI17" s="743"/>
      <c r="CJ17" s="743"/>
      <c r="CK17" s="743"/>
    </row>
    <row r="18" spans="2:89" ht="12.75" x14ac:dyDescent="0.2">
      <c r="B18" s="26"/>
      <c r="C18" s="4" t="s">
        <v>3141</v>
      </c>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row>
    <row r="19" spans="2:89" x14ac:dyDescent="0.2">
      <c r="B19" s="26"/>
    </row>
    <row r="20" spans="2:89" x14ac:dyDescent="0.2">
      <c r="B20" s="26"/>
    </row>
    <row r="21" spans="2:89" x14ac:dyDescent="0.2">
      <c r="B21" s="26"/>
    </row>
    <row r="22" spans="2:89" x14ac:dyDescent="0.2">
      <c r="B22" s="26"/>
    </row>
    <row r="23" spans="2:89" x14ac:dyDescent="0.2">
      <c r="B23" s="26"/>
    </row>
    <row r="24" spans="2:89" x14ac:dyDescent="0.2">
      <c r="B24" s="26"/>
    </row>
    <row r="25" spans="2:89" x14ac:dyDescent="0.2">
      <c r="B25" s="26"/>
      <c r="C25" s="165"/>
    </row>
    <row r="26" spans="2:89" x14ac:dyDescent="0.2">
      <c r="B26" s="26"/>
      <c r="C26" s="165"/>
    </row>
    <row r="27" spans="2:89" x14ac:dyDescent="0.2">
      <c r="B27" s="26"/>
      <c r="C27" s="165"/>
    </row>
    <row r="28" spans="2:89" x14ac:dyDescent="0.2">
      <c r="B28" s="26"/>
      <c r="C28" s="165"/>
    </row>
    <row r="29" spans="2:89" x14ac:dyDescent="0.2">
      <c r="B29" s="26"/>
      <c r="C29" s="165"/>
    </row>
    <row r="30" spans="2:89" x14ac:dyDescent="0.2">
      <c r="B30" s="26"/>
      <c r="C30" s="165"/>
    </row>
    <row r="31" spans="2:89" x14ac:dyDescent="0.2">
      <c r="B31" s="26"/>
      <c r="C31" s="165"/>
    </row>
    <row r="32" spans="2:89" x14ac:dyDescent="0.2">
      <c r="B32" s="26"/>
      <c r="C32" s="165"/>
    </row>
    <row r="33" spans="2:3" x14ac:dyDescent="0.2">
      <c r="B33" s="26"/>
      <c r="C33" s="165"/>
    </row>
    <row r="34" spans="2:3" x14ac:dyDescent="0.2">
      <c r="B34" s="26"/>
      <c r="C34" s="165"/>
    </row>
    <row r="35" spans="2:3" x14ac:dyDescent="0.2">
      <c r="B35" s="26"/>
      <c r="C35" s="165"/>
    </row>
    <row r="36" spans="2:3" x14ac:dyDescent="0.2">
      <c r="B36" s="26"/>
      <c r="C36" s="165"/>
    </row>
    <row r="37" spans="2:3" x14ac:dyDescent="0.2">
      <c r="B37" s="26"/>
      <c r="C37" s="165"/>
    </row>
    <row r="38" spans="2:3" x14ac:dyDescent="0.2">
      <c r="B38" s="26"/>
      <c r="C38" s="165"/>
    </row>
    <row r="39" spans="2:3" x14ac:dyDescent="0.2">
      <c r="B39" s="26"/>
      <c r="C39" s="165"/>
    </row>
    <row r="40" spans="2:3" x14ac:dyDescent="0.2">
      <c r="B40" s="26"/>
      <c r="C40" s="165"/>
    </row>
  </sheetData>
  <mergeCells count="39">
    <mergeCell ref="A5:B5"/>
    <mergeCell ref="C5:Y5"/>
    <mergeCell ref="C1:D1"/>
    <mergeCell ref="A3:B3"/>
    <mergeCell ref="C3:Y3"/>
    <mergeCell ref="A4:B4"/>
    <mergeCell ref="C4:Y4"/>
    <mergeCell ref="A6:B6"/>
    <mergeCell ref="C6:Y6"/>
    <mergeCell ref="C9:CK9"/>
    <mergeCell ref="C10:C12"/>
    <mergeCell ref="D10:R10"/>
    <mergeCell ref="T10:Y10"/>
    <mergeCell ref="AA10:CK10"/>
    <mergeCell ref="D11:D12"/>
    <mergeCell ref="E11:E12"/>
    <mergeCell ref="F11:F12"/>
    <mergeCell ref="R11:R12"/>
    <mergeCell ref="G11:G12"/>
    <mergeCell ref="H11:H12"/>
    <mergeCell ref="I11:I12"/>
    <mergeCell ref="J11:J12"/>
    <mergeCell ref="K11:K12"/>
    <mergeCell ref="L11:L12"/>
    <mergeCell ref="M11:M12"/>
    <mergeCell ref="N11:N12"/>
    <mergeCell ref="O11:O12"/>
    <mergeCell ref="P11:P12"/>
    <mergeCell ref="Q11:Q12"/>
    <mergeCell ref="AA11:BB11"/>
    <mergeCell ref="BD11:BO11"/>
    <mergeCell ref="BQ11:BZ11"/>
    <mergeCell ref="CB11:CK11"/>
    <mergeCell ref="T11:T12"/>
    <mergeCell ref="U11:U12"/>
    <mergeCell ref="V11:V12"/>
    <mergeCell ref="W11:W12"/>
    <mergeCell ref="X11:X12"/>
    <mergeCell ref="Y11:Y12"/>
  </mergeCells>
  <hyperlinks>
    <hyperlink ref="A1" location="'ODS 11.'!A1" display="REGRESAR"/>
    <hyperlink ref="C1:D1" location="'Metadato 11.6.2'!A1" display="VER METADATO"/>
  </hyperlink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9">
    <tabColor theme="0" tint="-0.499984740745262"/>
  </sheetPr>
  <dimension ref="A1:F50"/>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8.140625" style="26" customWidth="1"/>
    <col min="6" max="6" width="7.140625" style="26" customWidth="1"/>
    <col min="7" max="16" width="8.140625" style="26" customWidth="1"/>
    <col min="17" max="17" width="2.28515625" style="26" customWidth="1"/>
    <col min="18" max="23" width="7.42578125" style="26" customWidth="1"/>
    <col min="24" max="24" width="3.140625" style="26" customWidth="1"/>
    <col min="25" max="52" width="8.42578125" style="26" customWidth="1"/>
    <col min="53" max="53" width="2.5703125" style="26" customWidth="1"/>
    <col min="54" max="65" width="7.7109375" style="26" customWidth="1"/>
    <col min="66" max="66" width="2.42578125" style="26" customWidth="1"/>
    <col min="67" max="76" width="8.140625" style="26" customWidth="1"/>
    <col min="77" max="77" width="3.140625" style="26" customWidth="1"/>
    <col min="78" max="87" width="9" style="26" customWidth="1"/>
    <col min="88" max="16384" width="11.42578125" style="26"/>
  </cols>
  <sheetData>
    <row r="1" spans="2:6" ht="15" x14ac:dyDescent="0.2">
      <c r="B1" s="70" t="s">
        <v>730</v>
      </c>
    </row>
    <row r="2" spans="2:6" ht="12" thickBot="1" x14ac:dyDescent="0.25"/>
    <row r="3" spans="2:6" ht="23.25" customHeight="1" thickBot="1" x14ac:dyDescent="0.25">
      <c r="B3" s="2081" t="s">
        <v>766</v>
      </c>
      <c r="C3" s="2081"/>
      <c r="D3" s="2081"/>
      <c r="F3" s="47" t="s">
        <v>767</v>
      </c>
    </row>
    <row r="4" spans="2:6" ht="30" x14ac:dyDescent="0.2">
      <c r="B4" s="2082" t="s">
        <v>856</v>
      </c>
      <c r="C4" s="2082"/>
      <c r="D4" s="49" t="s">
        <v>53</v>
      </c>
    </row>
    <row r="5" spans="2:6" ht="45" x14ac:dyDescent="0.2">
      <c r="B5" s="2082" t="s">
        <v>769</v>
      </c>
      <c r="C5" s="2082"/>
      <c r="D5" s="49" t="s">
        <v>315</v>
      </c>
    </row>
    <row r="6" spans="2:6" ht="15" x14ac:dyDescent="0.2">
      <c r="B6" s="2082" t="s">
        <v>770</v>
      </c>
      <c r="C6" s="2082"/>
      <c r="D6" s="50" t="s">
        <v>466</v>
      </c>
    </row>
    <row r="7" spans="2:6" ht="30" x14ac:dyDescent="0.2">
      <c r="B7" s="2083" t="s">
        <v>771</v>
      </c>
      <c r="C7" s="2083"/>
      <c r="D7" s="94" t="s">
        <v>467</v>
      </c>
    </row>
    <row r="8" spans="2:6" s="903" customFormat="1" ht="15" x14ac:dyDescent="0.2">
      <c r="B8" s="2083" t="s">
        <v>4617</v>
      </c>
      <c r="C8" s="2083"/>
      <c r="D8" s="1285" t="s">
        <v>4757</v>
      </c>
    </row>
    <row r="9" spans="2:6" ht="15" x14ac:dyDescent="0.25">
      <c r="B9" s="52"/>
      <c r="C9" s="52"/>
      <c r="D9" s="52"/>
    </row>
    <row r="10" spans="2:6" ht="23.25" customHeight="1" x14ac:dyDescent="0.2">
      <c r="B10" s="2081" t="s">
        <v>772</v>
      </c>
      <c r="C10" s="2081"/>
      <c r="D10" s="2081"/>
    </row>
    <row r="11" spans="2:6" ht="15" x14ac:dyDescent="0.2">
      <c r="B11" s="2093" t="s">
        <v>773</v>
      </c>
      <c r="C11" s="2094"/>
      <c r="D11" s="49" t="s">
        <v>841</v>
      </c>
    </row>
    <row r="12" spans="2:6" ht="30" customHeight="1" x14ac:dyDescent="0.2">
      <c r="B12" s="2095" t="s">
        <v>775</v>
      </c>
      <c r="C12" s="2095"/>
      <c r="D12" s="53" t="s">
        <v>3055</v>
      </c>
    </row>
    <row r="13" spans="2:6" ht="15" x14ac:dyDescent="0.25">
      <c r="B13" s="2082" t="s">
        <v>776</v>
      </c>
      <c r="C13" s="2082"/>
      <c r="D13" s="716" t="s">
        <v>466</v>
      </c>
    </row>
    <row r="14" spans="2:6" ht="15" x14ac:dyDescent="0.2">
      <c r="B14" s="2082" t="s">
        <v>777</v>
      </c>
      <c r="C14" s="2096"/>
      <c r="D14" s="54" t="s">
        <v>10</v>
      </c>
    </row>
    <row r="15" spans="2:6" ht="60.75" customHeight="1" x14ac:dyDescent="0.25">
      <c r="B15" s="2082" t="s">
        <v>778</v>
      </c>
      <c r="C15" s="2082"/>
      <c r="D15" s="145" t="s">
        <v>3142</v>
      </c>
    </row>
    <row r="16" spans="2:6" ht="105.75" customHeight="1" x14ac:dyDescent="0.25">
      <c r="B16" s="2082" t="s">
        <v>779</v>
      </c>
      <c r="C16" s="2082"/>
      <c r="D16" s="143"/>
    </row>
    <row r="17" spans="2:4" ht="15" x14ac:dyDescent="0.25">
      <c r="B17" s="2082" t="s">
        <v>780</v>
      </c>
      <c r="C17" s="2082"/>
      <c r="D17" s="143" t="s">
        <v>3143</v>
      </c>
    </row>
    <row r="18" spans="2:4" ht="15" x14ac:dyDescent="0.2">
      <c r="B18" s="2083" t="s">
        <v>782</v>
      </c>
      <c r="C18" s="2083"/>
      <c r="D18" s="49"/>
    </row>
    <row r="19" spans="2:4" ht="16.5" customHeight="1" x14ac:dyDescent="0.25">
      <c r="B19" s="2084" t="s">
        <v>783</v>
      </c>
      <c r="C19" s="2085"/>
      <c r="D19" s="143" t="s">
        <v>3144</v>
      </c>
    </row>
    <row r="20" spans="2:4" ht="15" x14ac:dyDescent="0.25">
      <c r="B20" s="2082" t="s">
        <v>784</v>
      </c>
      <c r="C20" s="2082"/>
      <c r="D20" s="145" t="s">
        <v>3145</v>
      </c>
    </row>
    <row r="21" spans="2:4" ht="15" x14ac:dyDescent="0.25">
      <c r="B21" s="2086" t="s">
        <v>786</v>
      </c>
      <c r="C21" s="58" t="s">
        <v>787</v>
      </c>
      <c r="D21" s="143" t="s">
        <v>787</v>
      </c>
    </row>
    <row r="22" spans="2:4" ht="15" x14ac:dyDescent="0.2">
      <c r="B22" s="2087"/>
      <c r="C22" s="59" t="s">
        <v>789</v>
      </c>
      <c r="D22" s="60"/>
    </row>
    <row r="23" spans="2:4" ht="15" x14ac:dyDescent="0.25">
      <c r="B23" s="2088" t="s">
        <v>791</v>
      </c>
      <c r="C23" s="2088"/>
      <c r="D23" s="143" t="s">
        <v>3146</v>
      </c>
    </row>
    <row r="24" spans="2:4" ht="15" x14ac:dyDescent="0.25">
      <c r="B24" s="2088" t="s">
        <v>793</v>
      </c>
      <c r="C24" s="2088"/>
      <c r="D24" s="146" t="s">
        <v>3147</v>
      </c>
    </row>
    <row r="25" spans="2:4" ht="15" x14ac:dyDescent="0.2">
      <c r="B25" s="2082" t="s">
        <v>795</v>
      </c>
      <c r="C25" s="2082"/>
      <c r="D25" s="57" t="s">
        <v>28</v>
      </c>
    </row>
    <row r="26" spans="2:4" ht="15" x14ac:dyDescent="0.25">
      <c r="B26" s="2083" t="s">
        <v>797</v>
      </c>
      <c r="C26" s="2083"/>
      <c r="D26" s="146" t="s">
        <v>3148</v>
      </c>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5">
      <c r="B32" s="2079" t="s">
        <v>803</v>
      </c>
      <c r="C32" s="2080"/>
      <c r="D32" s="146" t="s">
        <v>3149</v>
      </c>
    </row>
    <row r="33" spans="1:4" ht="15" x14ac:dyDescent="0.25">
      <c r="B33" s="2079" t="s">
        <v>805</v>
      </c>
      <c r="C33" s="2080"/>
      <c r="D33" s="146" t="s">
        <v>3150</v>
      </c>
    </row>
    <row r="34" spans="1:4" ht="15" x14ac:dyDescent="0.25">
      <c r="B34" s="2079" t="s">
        <v>807</v>
      </c>
      <c r="C34" s="2080"/>
      <c r="D34" s="146" t="s">
        <v>3151</v>
      </c>
    </row>
    <row r="35" spans="1:4" ht="15" x14ac:dyDescent="0.25">
      <c r="A35" s="165"/>
      <c r="B35" s="2079" t="s">
        <v>809</v>
      </c>
      <c r="C35" s="2080"/>
      <c r="D35" s="146" t="s">
        <v>3152</v>
      </c>
    </row>
    <row r="36" spans="1:4" ht="15" x14ac:dyDescent="0.25">
      <c r="A36" s="165"/>
      <c r="B36" s="2079" t="s">
        <v>811</v>
      </c>
      <c r="C36" s="2080"/>
      <c r="D36" s="149" t="s">
        <v>3153</v>
      </c>
    </row>
    <row r="37" spans="1:4" x14ac:dyDescent="0.2">
      <c r="A37" s="165"/>
    </row>
    <row r="38" spans="1:4" x14ac:dyDescent="0.2">
      <c r="A38" s="165"/>
    </row>
    <row r="39" spans="1:4" x14ac:dyDescent="0.2">
      <c r="A39" s="165"/>
    </row>
    <row r="40" spans="1:4" x14ac:dyDescent="0.2">
      <c r="A40" s="165"/>
    </row>
    <row r="41" spans="1:4" x14ac:dyDescent="0.2">
      <c r="A41" s="165"/>
    </row>
    <row r="42" spans="1:4" x14ac:dyDescent="0.2">
      <c r="A42" s="165"/>
    </row>
    <row r="43" spans="1:4" x14ac:dyDescent="0.2">
      <c r="A43" s="165"/>
    </row>
    <row r="44" spans="1:4" x14ac:dyDescent="0.2">
      <c r="A44" s="165"/>
    </row>
    <row r="45" spans="1:4" x14ac:dyDescent="0.2">
      <c r="A45" s="165"/>
    </row>
    <row r="46" spans="1:4" x14ac:dyDescent="0.2">
      <c r="A46" s="165"/>
    </row>
    <row r="47" spans="1:4" x14ac:dyDescent="0.2">
      <c r="A47" s="165"/>
    </row>
    <row r="48" spans="1:4" x14ac:dyDescent="0.2">
      <c r="A48" s="165"/>
    </row>
    <row r="49" spans="1:1" x14ac:dyDescent="0.2">
      <c r="A49" s="165"/>
    </row>
    <row r="50" spans="1:1" x14ac:dyDescent="0.2">
      <c r="A50" s="165"/>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1.6.2'!A1" display="REGRESAR"/>
    <hyperlink ref="D36" r:id="rId1"/>
    <hyperlink ref="D8" r:id="rId2"/>
  </hyperlinks>
  <pageMargins left="0.7" right="0.7" top="0.75" bottom="0.75" header="0.3" footer="0.3"/>
  <drawing r:id="rId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0">
    <tabColor theme="5"/>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140625" style="26" customWidth="1"/>
    <col min="3" max="3" width="12" style="165" customWidth="1"/>
    <col min="4" max="6" width="12" style="26" customWidth="1"/>
    <col min="7" max="16384" width="11.42578125" style="26"/>
  </cols>
  <sheetData>
    <row r="1" spans="1:18" ht="15" x14ac:dyDescent="0.25">
      <c r="A1" s="70" t="s">
        <v>730</v>
      </c>
      <c r="B1" s="121"/>
      <c r="C1" s="2077" t="s">
        <v>830</v>
      </c>
      <c r="D1" s="2077"/>
    </row>
    <row r="3" spans="1:18" ht="12.75" x14ac:dyDescent="0.2">
      <c r="A3" s="2616" t="s">
        <v>732</v>
      </c>
      <c r="B3" s="2619"/>
      <c r="C3" s="2616" t="s">
        <v>2982</v>
      </c>
      <c r="D3" s="2620"/>
      <c r="E3" s="2620"/>
      <c r="F3" s="2620"/>
      <c r="G3" s="2620"/>
      <c r="H3" s="2620"/>
      <c r="I3" s="2620"/>
      <c r="J3" s="2620"/>
      <c r="K3" s="2620"/>
      <c r="L3" s="2620"/>
      <c r="M3" s="2620"/>
      <c r="N3" s="2620"/>
      <c r="O3" s="2620"/>
      <c r="P3" s="2620"/>
      <c r="Q3" s="2620"/>
      <c r="R3" s="2620"/>
    </row>
    <row r="4" spans="1:18" ht="15" customHeight="1" x14ac:dyDescent="0.2">
      <c r="A4" s="2616" t="s">
        <v>733</v>
      </c>
      <c r="B4" s="2617"/>
      <c r="C4" s="2616" t="s">
        <v>3154</v>
      </c>
      <c r="D4" s="2618"/>
      <c r="E4" s="2618"/>
      <c r="F4" s="2618"/>
      <c r="G4" s="2618"/>
      <c r="H4" s="2618"/>
      <c r="I4" s="2618"/>
      <c r="J4" s="2618"/>
      <c r="K4" s="2618"/>
      <c r="L4" s="2618"/>
      <c r="M4" s="2618"/>
      <c r="N4" s="2618"/>
      <c r="O4" s="2618"/>
      <c r="P4" s="2618"/>
      <c r="Q4" s="2618"/>
      <c r="R4" s="2618"/>
    </row>
    <row r="5" spans="1:18" ht="15" customHeight="1" x14ac:dyDescent="0.2">
      <c r="A5" s="2616" t="s">
        <v>735</v>
      </c>
      <c r="B5" s="2617"/>
      <c r="C5" s="2616" t="s">
        <v>3155</v>
      </c>
      <c r="D5" s="2618"/>
      <c r="E5" s="2618"/>
      <c r="F5" s="2618"/>
      <c r="G5" s="2618"/>
      <c r="H5" s="2618"/>
      <c r="I5" s="2618"/>
      <c r="J5" s="2618"/>
      <c r="K5" s="2618"/>
      <c r="L5" s="2618"/>
      <c r="M5" s="2618"/>
      <c r="N5" s="2618"/>
      <c r="O5" s="2618"/>
      <c r="P5" s="2618"/>
      <c r="Q5" s="2618"/>
      <c r="R5" s="2618"/>
    </row>
    <row r="6" spans="1:18" ht="15" customHeight="1" x14ac:dyDescent="0.2">
      <c r="A6" s="2616" t="s">
        <v>815</v>
      </c>
      <c r="B6" s="2617"/>
      <c r="C6" s="2616" t="s">
        <v>862</v>
      </c>
      <c r="D6" s="2618"/>
      <c r="E6" s="2618"/>
      <c r="F6" s="2618"/>
      <c r="G6" s="2618"/>
      <c r="H6" s="2618"/>
      <c r="I6" s="2618"/>
      <c r="J6" s="2618"/>
      <c r="K6" s="2618"/>
      <c r="L6" s="2618"/>
      <c r="M6" s="2618"/>
      <c r="N6" s="2618"/>
      <c r="O6" s="2618"/>
      <c r="P6" s="2618"/>
      <c r="Q6" s="2618"/>
      <c r="R6" s="2618"/>
    </row>
    <row r="9" spans="1:18" ht="11.25" customHeight="1" x14ac:dyDescent="0.2">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1.'!A1" display="REGRESAR"/>
    <hyperlink ref="C1:D1" location="'Metadato 11.7.1'!A1" display="VER METADATO"/>
  </hyperlinks>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1">
    <tabColor theme="0" tint="-0.499984740745262"/>
  </sheetPr>
  <dimension ref="B1:F36"/>
  <sheetViews>
    <sheetView showGridLines="0" zoomScaleNormal="100" workbookViewId="0">
      <pane ySplit="1" topLeftCell="A2" activePane="bottomLeft" state="frozen"/>
      <selection sqref="A1:B1"/>
      <selection pane="bottomLeft" activeCell="B11" sqref="B11:C1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7.140625" style="26" customWidth="1"/>
    <col min="6" max="16384" width="11.42578125" style="26"/>
  </cols>
  <sheetData>
    <row r="1" spans="2:6" ht="15" x14ac:dyDescent="0.2">
      <c r="B1" s="70" t="s">
        <v>730</v>
      </c>
    </row>
    <row r="2" spans="2:6" ht="12" thickBot="1" x14ac:dyDescent="0.25"/>
    <row r="3" spans="2:6" ht="23.25" customHeight="1" thickBot="1" x14ac:dyDescent="0.25">
      <c r="B3" s="2081" t="s">
        <v>766</v>
      </c>
      <c r="C3" s="2081"/>
      <c r="D3" s="2081"/>
      <c r="F3" s="47" t="s">
        <v>864</v>
      </c>
    </row>
    <row r="4" spans="2:6" ht="30" x14ac:dyDescent="0.2">
      <c r="B4" s="2082" t="s">
        <v>856</v>
      </c>
      <c r="C4" s="2082"/>
      <c r="D4" s="49" t="s">
        <v>53</v>
      </c>
    </row>
    <row r="5" spans="2:6" ht="45" x14ac:dyDescent="0.2">
      <c r="B5" s="2082" t="s">
        <v>769</v>
      </c>
      <c r="C5" s="2082"/>
      <c r="D5" s="49" t="s">
        <v>318</v>
      </c>
    </row>
    <row r="6" spans="2:6" ht="15" x14ac:dyDescent="0.2">
      <c r="B6" s="2082" t="s">
        <v>770</v>
      </c>
      <c r="C6" s="2082"/>
      <c r="D6" s="50" t="s">
        <v>469</v>
      </c>
    </row>
    <row r="7" spans="2:6" ht="30" x14ac:dyDescent="0.2">
      <c r="B7" s="2083" t="s">
        <v>771</v>
      </c>
      <c r="C7" s="2083"/>
      <c r="D7" s="94" t="s">
        <v>470</v>
      </c>
    </row>
    <row r="8" spans="2:6" s="903" customFormat="1" ht="15" x14ac:dyDescent="0.2">
      <c r="B8" s="2083" t="s">
        <v>4623</v>
      </c>
      <c r="C8" s="2083"/>
      <c r="D8" s="1285" t="s">
        <v>4758</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5">
      <c r="B17" s="2082" t="s">
        <v>780</v>
      </c>
      <c r="C17" s="2082"/>
      <c r="D17" s="143" t="s">
        <v>1407</v>
      </c>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5">
      <c r="B32" s="2079" t="s">
        <v>803</v>
      </c>
      <c r="C32" s="2080"/>
      <c r="D32" s="146" t="s">
        <v>3156</v>
      </c>
    </row>
    <row r="33" spans="2:4" ht="15" x14ac:dyDescent="0.25">
      <c r="B33" s="2079" t="s">
        <v>805</v>
      </c>
      <c r="C33" s="2080"/>
      <c r="D33" s="146" t="s">
        <v>3157</v>
      </c>
    </row>
    <row r="34" spans="2:4" ht="15" x14ac:dyDescent="0.25">
      <c r="B34" s="2079" t="s">
        <v>807</v>
      </c>
      <c r="C34" s="2080"/>
      <c r="D34" s="146" t="s">
        <v>3158</v>
      </c>
    </row>
    <row r="35" spans="2:4" ht="15" x14ac:dyDescent="0.25">
      <c r="B35" s="2079" t="s">
        <v>809</v>
      </c>
      <c r="C35" s="2080"/>
      <c r="D35" s="146" t="s">
        <v>3159</v>
      </c>
    </row>
    <row r="36" spans="2:4" ht="15" x14ac:dyDescent="0.25">
      <c r="B36" s="2079" t="s">
        <v>811</v>
      </c>
      <c r="C36" s="2080"/>
      <c r="D36" s="149" t="s">
        <v>3160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1.7.1'!A1" display="REGRESAR"/>
    <hyperlink ref="D36" r:id="rId1"/>
    <hyperlink ref="D8" r:id="rId2"/>
  </hyperlinks>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2"/>
  <dimension ref="A1:BW42"/>
  <sheetViews>
    <sheetView showGridLines="0" workbookViewId="0">
      <pane ySplit="1" topLeftCell="A2" activePane="bottomLeft" state="frozen"/>
      <selection pane="bottomLeft"/>
    </sheetView>
  </sheetViews>
  <sheetFormatPr baseColWidth="10" defaultColWidth="11.42578125" defaultRowHeight="11.25" x14ac:dyDescent="0.2"/>
  <cols>
    <col min="1" max="2" width="16" style="26" customWidth="1"/>
    <col min="3" max="3" width="6.5703125" style="26" customWidth="1"/>
    <col min="4" max="5" width="11.42578125" style="26"/>
    <col min="6" max="6" width="2.5703125" style="26" customWidth="1"/>
    <col min="7" max="8" width="11.42578125" style="26"/>
    <col min="9" max="9" width="2.7109375" style="26" customWidth="1"/>
    <col min="10" max="10" width="11.42578125" style="26"/>
    <col min="11" max="11" width="7.28515625" style="26" bestFit="1" customWidth="1"/>
    <col min="12" max="25" width="11.42578125" style="26"/>
    <col min="26" max="26" width="2" style="26" customWidth="1"/>
    <col min="27" max="27" width="11.42578125" style="26"/>
    <col min="28" max="28" width="2.7109375" style="26" customWidth="1"/>
    <col min="29" max="44" width="11.42578125" style="26"/>
    <col min="45" max="45" width="1.28515625" style="26" customWidth="1"/>
    <col min="46" max="46" width="11.42578125" style="26"/>
    <col min="47" max="47" width="1.7109375" style="26" customWidth="1"/>
    <col min="48" max="49" width="11.42578125" style="26"/>
    <col min="50" max="50" width="1.42578125" style="26" customWidth="1"/>
    <col min="51" max="51" width="11.42578125" style="26" customWidth="1"/>
    <col min="52" max="52" width="1.140625" style="26" customWidth="1"/>
    <col min="53" max="55" width="11.42578125" style="26"/>
    <col min="56" max="56" width="2" style="26" customWidth="1"/>
    <col min="57" max="58" width="11.42578125" style="26"/>
    <col min="59" max="59" width="1" style="26" customWidth="1"/>
    <col min="60" max="63" width="11.42578125" style="26"/>
    <col min="64" max="64" width="2.28515625" style="26" customWidth="1"/>
    <col min="65" max="67" width="11.42578125" style="26"/>
    <col min="68" max="68" width="1.5703125" style="26" customWidth="1"/>
    <col min="69" max="70" width="11.42578125" style="26"/>
    <col min="71" max="71" width="1.42578125" style="26" customWidth="1"/>
    <col min="72" max="16384" width="11.42578125" style="26"/>
  </cols>
  <sheetData>
    <row r="1" spans="1:75" ht="15" x14ac:dyDescent="0.25">
      <c r="A1" s="70" t="s">
        <v>730</v>
      </c>
      <c r="C1" s="2077" t="s">
        <v>830</v>
      </c>
      <c r="D1" s="2077"/>
    </row>
    <row r="3" spans="1:75" ht="12.75" customHeight="1" x14ac:dyDescent="0.2">
      <c r="A3" s="2616" t="s">
        <v>732</v>
      </c>
      <c r="B3" s="2619"/>
      <c r="C3" s="2616" t="s">
        <v>2982</v>
      </c>
      <c r="D3" s="2620"/>
      <c r="E3" s="2620"/>
      <c r="F3" s="2620"/>
      <c r="G3" s="2620"/>
      <c r="H3" s="2620"/>
      <c r="I3" s="2620"/>
      <c r="J3" s="2620"/>
      <c r="K3" s="2620"/>
      <c r="L3" s="2620"/>
      <c r="M3" s="2620"/>
      <c r="N3" s="2620"/>
      <c r="O3" s="2620"/>
      <c r="P3" s="2620"/>
      <c r="Q3" s="2620"/>
      <c r="R3" s="2620"/>
      <c r="S3" s="2620"/>
      <c r="T3" s="2620"/>
    </row>
    <row r="4" spans="1:75" ht="15" x14ac:dyDescent="0.2">
      <c r="A4" s="2616" t="s">
        <v>733</v>
      </c>
      <c r="B4" s="2617"/>
      <c r="C4" s="2616" t="s">
        <v>3154</v>
      </c>
      <c r="D4" s="2618"/>
      <c r="E4" s="2618"/>
      <c r="F4" s="2618"/>
      <c r="G4" s="2618"/>
      <c r="H4" s="2618"/>
      <c r="I4" s="2618"/>
      <c r="J4" s="2618"/>
      <c r="K4" s="2618"/>
      <c r="L4" s="2618"/>
      <c r="M4" s="2618"/>
      <c r="N4" s="2618"/>
      <c r="O4" s="2618"/>
      <c r="P4" s="2618"/>
      <c r="Q4" s="2618"/>
      <c r="R4" s="2618"/>
      <c r="S4" s="2618"/>
      <c r="T4" s="2618"/>
    </row>
    <row r="5" spans="1:75" ht="15" x14ac:dyDescent="0.2">
      <c r="A5" s="2616" t="s">
        <v>735</v>
      </c>
      <c r="B5" s="2617"/>
      <c r="C5" s="2616" t="s">
        <v>3161</v>
      </c>
      <c r="D5" s="2618"/>
      <c r="E5" s="2618"/>
      <c r="F5" s="2618"/>
      <c r="G5" s="2618"/>
      <c r="H5" s="2618"/>
      <c r="I5" s="2618"/>
      <c r="J5" s="2618"/>
      <c r="K5" s="2618"/>
      <c r="L5" s="2618"/>
      <c r="M5" s="2618"/>
      <c r="N5" s="2618"/>
      <c r="O5" s="2618"/>
      <c r="P5" s="2618"/>
      <c r="Q5" s="2618"/>
      <c r="R5" s="2618"/>
      <c r="S5" s="2618"/>
      <c r="T5" s="2618"/>
    </row>
    <row r="6" spans="1:75" ht="15" x14ac:dyDescent="0.2">
      <c r="A6" s="2616" t="s">
        <v>815</v>
      </c>
      <c r="B6" s="2617"/>
      <c r="C6" s="2616" t="s">
        <v>3162</v>
      </c>
      <c r="D6" s="2618"/>
      <c r="E6" s="2618"/>
      <c r="F6" s="2618"/>
      <c r="G6" s="2618"/>
      <c r="H6" s="2618"/>
      <c r="I6" s="2618"/>
      <c r="J6" s="2618"/>
      <c r="K6" s="2618"/>
      <c r="L6" s="2618"/>
      <c r="M6" s="2618"/>
      <c r="N6" s="2618"/>
      <c r="O6" s="2618"/>
      <c r="P6" s="2618"/>
      <c r="Q6" s="2618"/>
      <c r="R6" s="2618"/>
      <c r="S6" s="2618"/>
      <c r="T6" s="2618"/>
    </row>
    <row r="9" spans="1:75" ht="12.75" x14ac:dyDescent="0.2">
      <c r="A9" s="29"/>
      <c r="C9" s="2274" t="s">
        <v>3163</v>
      </c>
      <c r="D9" s="2274"/>
      <c r="E9" s="2274"/>
      <c r="F9" s="2274"/>
      <c r="G9" s="2274"/>
      <c r="H9" s="2274"/>
      <c r="I9" s="2274"/>
      <c r="J9" s="2274"/>
      <c r="K9" s="2274"/>
      <c r="L9" s="2274"/>
      <c r="M9" s="2274"/>
      <c r="N9" s="2274"/>
      <c r="O9" s="2274"/>
      <c r="P9" s="2274"/>
      <c r="Q9" s="2274"/>
      <c r="R9" s="2274"/>
      <c r="S9" s="2274"/>
      <c r="T9" s="2274"/>
      <c r="U9" s="2274"/>
      <c r="V9" s="2274"/>
      <c r="W9" s="2274"/>
      <c r="X9" s="2274"/>
      <c r="Y9" s="2274"/>
      <c r="Z9" s="2274"/>
      <c r="AA9" s="2274"/>
      <c r="AB9" s="2274"/>
      <c r="AC9" s="2274"/>
      <c r="AD9" s="2274"/>
      <c r="AE9" s="2274"/>
      <c r="AF9" s="2274"/>
      <c r="AG9" s="2274"/>
      <c r="AH9" s="2274"/>
      <c r="AI9" s="2274"/>
      <c r="AJ9" s="2274"/>
      <c r="AK9" s="2274"/>
      <c r="AL9" s="2274"/>
      <c r="AM9" s="2274"/>
      <c r="AN9" s="2274"/>
      <c r="AO9" s="2274"/>
      <c r="AP9" s="2274"/>
      <c r="AQ9" s="2274"/>
      <c r="AR9" s="2274"/>
      <c r="AS9" s="2274"/>
      <c r="AT9" s="2274"/>
      <c r="AU9" s="2274"/>
      <c r="AV9" s="2274"/>
      <c r="AW9" s="2274"/>
      <c r="AX9" s="2274"/>
      <c r="AY9" s="2274"/>
      <c r="AZ9" s="2274"/>
      <c r="BA9" s="2274"/>
      <c r="BB9" s="2274"/>
      <c r="BC9" s="2274"/>
      <c r="BD9" s="2274"/>
      <c r="BE9" s="2274"/>
      <c r="BF9" s="2274"/>
      <c r="BG9" s="2274"/>
      <c r="BH9" s="2274"/>
      <c r="BI9" s="2274"/>
      <c r="BJ9" s="2274"/>
      <c r="BK9" s="2274"/>
      <c r="BL9" s="2274"/>
      <c r="BM9" s="2274"/>
      <c r="BN9" s="2274"/>
      <c r="BO9" s="2274"/>
      <c r="BP9" s="2274"/>
      <c r="BQ9" s="2274"/>
      <c r="BR9" s="2274"/>
      <c r="BS9" s="2274"/>
      <c r="BT9" s="2274"/>
      <c r="BU9" s="2274"/>
      <c r="BV9" s="2274"/>
      <c r="BW9" s="2274"/>
    </row>
    <row r="10" spans="1:75" ht="12.75" x14ac:dyDescent="0.2">
      <c r="A10" s="29"/>
      <c r="C10" s="2204" t="s">
        <v>739</v>
      </c>
      <c r="D10" s="2204" t="s">
        <v>741</v>
      </c>
      <c r="E10" s="2204"/>
      <c r="F10" s="2204"/>
      <c r="G10" s="2204"/>
      <c r="H10" s="2204"/>
      <c r="I10" s="395"/>
      <c r="J10" s="2116" t="s">
        <v>3164</v>
      </c>
      <c r="K10" s="2116"/>
      <c r="L10" s="2116"/>
      <c r="M10" s="2116"/>
      <c r="N10" s="2116"/>
      <c r="O10" s="2116"/>
      <c r="P10" s="2116"/>
      <c r="Q10" s="2116"/>
      <c r="R10" s="2116"/>
      <c r="S10" s="2116"/>
      <c r="T10" s="2116"/>
      <c r="U10" s="2116"/>
      <c r="V10" s="2116"/>
      <c r="W10" s="2116"/>
      <c r="X10" s="2116"/>
      <c r="Y10" s="2116"/>
      <c r="Z10" s="2116"/>
      <c r="AA10" s="2116"/>
      <c r="AB10" s="31"/>
      <c r="AC10" s="2204" t="s">
        <v>921</v>
      </c>
      <c r="AD10" s="2204"/>
      <c r="AE10" s="2204"/>
      <c r="AF10" s="2204"/>
      <c r="AG10" s="2204"/>
      <c r="AH10" s="2204"/>
      <c r="AI10" s="2204"/>
      <c r="AJ10" s="2204"/>
      <c r="AK10" s="2204"/>
      <c r="AL10" s="2204"/>
      <c r="AM10" s="2204"/>
      <c r="AN10" s="2204"/>
      <c r="AO10" s="2204"/>
      <c r="AP10" s="2204"/>
      <c r="AQ10" s="2204"/>
      <c r="AR10" s="2204"/>
      <c r="AS10" s="395"/>
      <c r="AT10" s="2070" t="s">
        <v>3165</v>
      </c>
      <c r="AU10" s="2070"/>
      <c r="AV10" s="2070"/>
      <c r="AW10" s="2070"/>
      <c r="AX10" s="2070"/>
      <c r="AY10" s="2070"/>
      <c r="AZ10" s="2070"/>
      <c r="BA10" s="2070"/>
      <c r="BB10" s="2070"/>
      <c r="BC10" s="2070"/>
      <c r="BD10" s="2070"/>
      <c r="BE10" s="2070"/>
      <c r="BF10" s="2070"/>
      <c r="BG10" s="2070"/>
      <c r="BH10" s="2070"/>
      <c r="BI10" s="2070"/>
      <c r="BJ10" s="2070"/>
      <c r="BK10" s="2070"/>
      <c r="BL10" s="2070"/>
      <c r="BM10" s="2070"/>
      <c r="BN10" s="2070"/>
      <c r="BO10" s="2070"/>
      <c r="BP10" s="2070"/>
      <c r="BQ10" s="2070"/>
      <c r="BR10" s="2070"/>
      <c r="BS10" s="2070"/>
      <c r="BT10" s="2070"/>
      <c r="BU10" s="2070"/>
      <c r="BV10" s="2070"/>
      <c r="BW10" s="2070"/>
    </row>
    <row r="11" spans="1:75" ht="12.75" x14ac:dyDescent="0.2">
      <c r="A11" s="29"/>
      <c r="C11" s="2302"/>
      <c r="D11" s="2205"/>
      <c r="E11" s="2205"/>
      <c r="F11" s="2205"/>
      <c r="G11" s="2205"/>
      <c r="H11" s="2205"/>
      <c r="I11" s="167"/>
      <c r="J11" s="2117"/>
      <c r="K11" s="2117"/>
      <c r="L11" s="2117"/>
      <c r="M11" s="2117"/>
      <c r="N11" s="2117"/>
      <c r="O11" s="2117"/>
      <c r="P11" s="2117"/>
      <c r="Q11" s="2117"/>
      <c r="R11" s="2117"/>
      <c r="S11" s="2117"/>
      <c r="T11" s="2117"/>
      <c r="U11" s="2117"/>
      <c r="V11" s="2117"/>
      <c r="W11" s="2117"/>
      <c r="X11" s="2117"/>
      <c r="Y11" s="2117"/>
      <c r="Z11" s="2117"/>
      <c r="AA11" s="2117"/>
      <c r="AB11" s="119"/>
      <c r="AC11" s="2205"/>
      <c r="AD11" s="2205"/>
      <c r="AE11" s="2205"/>
      <c r="AF11" s="2205"/>
      <c r="AG11" s="2205"/>
      <c r="AH11" s="2205"/>
      <c r="AI11" s="2205"/>
      <c r="AJ11" s="2205"/>
      <c r="AK11" s="2205"/>
      <c r="AL11" s="2205"/>
      <c r="AM11" s="2205"/>
      <c r="AN11" s="2205"/>
      <c r="AO11" s="2205"/>
      <c r="AP11" s="2205"/>
      <c r="AQ11" s="2205"/>
      <c r="AR11" s="2205"/>
      <c r="AS11" s="167"/>
      <c r="AT11" s="2112" t="s">
        <v>835</v>
      </c>
      <c r="AU11" s="119"/>
      <c r="AV11" s="2070" t="s">
        <v>3166</v>
      </c>
      <c r="AW11" s="2070"/>
      <c r="AX11" s="2070"/>
      <c r="AY11" s="2070"/>
      <c r="AZ11" s="119"/>
      <c r="BA11" s="2070" t="s">
        <v>3167</v>
      </c>
      <c r="BB11" s="2070"/>
      <c r="BC11" s="2070"/>
      <c r="BD11" s="119"/>
      <c r="BE11" s="2070" t="s">
        <v>3168</v>
      </c>
      <c r="BF11" s="2070"/>
      <c r="BG11" s="119"/>
      <c r="BH11" s="119"/>
      <c r="BI11" s="2070" t="s">
        <v>3169</v>
      </c>
      <c r="BJ11" s="2070"/>
      <c r="BK11" s="2070"/>
      <c r="BL11" s="119"/>
      <c r="BM11" s="2070" t="s">
        <v>3170</v>
      </c>
      <c r="BN11" s="2070"/>
      <c r="BO11" s="2070"/>
      <c r="BP11" s="119"/>
      <c r="BQ11" s="2070" t="s">
        <v>3171</v>
      </c>
      <c r="BR11" s="2070"/>
      <c r="BS11" s="119"/>
      <c r="BT11" s="119"/>
      <c r="BU11" s="2070" t="s">
        <v>3172</v>
      </c>
      <c r="BV11" s="2070"/>
      <c r="BW11" s="2070"/>
    </row>
    <row r="12" spans="1:75" ht="15" customHeight="1" x14ac:dyDescent="0.2">
      <c r="A12" s="29"/>
      <c r="C12" s="2302"/>
      <c r="D12" s="2154" t="s">
        <v>1016</v>
      </c>
      <c r="E12" s="2154"/>
      <c r="F12" s="167"/>
      <c r="G12" s="2154" t="s">
        <v>1014</v>
      </c>
      <c r="H12" s="2154"/>
      <c r="I12" s="167"/>
      <c r="J12" s="2154" t="s">
        <v>3173</v>
      </c>
      <c r="K12" s="2154"/>
      <c r="L12" s="2154" t="s">
        <v>3174</v>
      </c>
      <c r="M12" s="2154"/>
      <c r="N12" s="2154" t="s">
        <v>3175</v>
      </c>
      <c r="O12" s="2154"/>
      <c r="P12" s="2154" t="s">
        <v>3176</v>
      </c>
      <c r="Q12" s="2154"/>
      <c r="R12" s="2154" t="s">
        <v>3177</v>
      </c>
      <c r="S12" s="2154"/>
      <c r="T12" s="2154" t="s">
        <v>3178</v>
      </c>
      <c r="U12" s="2154"/>
      <c r="V12" s="2154" t="s">
        <v>3179</v>
      </c>
      <c r="W12" s="2154"/>
      <c r="X12" s="2154" t="s">
        <v>765</v>
      </c>
      <c r="Y12" s="2154"/>
      <c r="Z12" s="167"/>
      <c r="AA12" s="2204" t="s">
        <v>3180</v>
      </c>
      <c r="AB12" s="167"/>
      <c r="AC12" s="2627" t="s">
        <v>3181</v>
      </c>
      <c r="AD12" s="2627"/>
      <c r="AE12" s="2627" t="s">
        <v>922</v>
      </c>
      <c r="AF12" s="2627"/>
      <c r="AG12" s="2627" t="s">
        <v>923</v>
      </c>
      <c r="AH12" s="2627"/>
      <c r="AI12" s="2627" t="s">
        <v>924</v>
      </c>
      <c r="AJ12" s="2627"/>
      <c r="AK12" s="2627" t="s">
        <v>925</v>
      </c>
      <c r="AL12" s="2627"/>
      <c r="AM12" s="2627" t="s">
        <v>926</v>
      </c>
      <c r="AN12" s="2627"/>
      <c r="AO12" s="2627" t="s">
        <v>1837</v>
      </c>
      <c r="AP12" s="2627"/>
      <c r="AQ12" s="2627" t="s">
        <v>928</v>
      </c>
      <c r="AR12" s="2627"/>
      <c r="AS12" s="744"/>
      <c r="AT12" s="2112"/>
      <c r="AU12" s="119"/>
      <c r="AV12" s="2070" t="s">
        <v>741</v>
      </c>
      <c r="AW12" s="2070"/>
      <c r="AX12" s="119"/>
      <c r="AY12" s="2112" t="s">
        <v>740</v>
      </c>
      <c r="AZ12" s="119"/>
      <c r="BA12" s="2070" t="s">
        <v>741</v>
      </c>
      <c r="BB12" s="2070"/>
      <c r="BC12" s="2112" t="s">
        <v>740</v>
      </c>
      <c r="BD12" s="119"/>
      <c r="BE12" s="2070" t="s">
        <v>741</v>
      </c>
      <c r="BF12" s="2070"/>
      <c r="BG12" s="119"/>
      <c r="BH12" s="119"/>
      <c r="BI12" s="2070" t="s">
        <v>741</v>
      </c>
      <c r="BJ12" s="2070"/>
      <c r="BK12" s="2112" t="s">
        <v>740</v>
      </c>
      <c r="BL12" s="119"/>
      <c r="BM12" s="2070" t="s">
        <v>741</v>
      </c>
      <c r="BN12" s="2070"/>
      <c r="BO12" s="2112" t="s">
        <v>740</v>
      </c>
      <c r="BP12" s="119"/>
      <c r="BQ12" s="2070" t="s">
        <v>741</v>
      </c>
      <c r="BR12" s="2070"/>
      <c r="BS12" s="119"/>
      <c r="BT12" s="2625" t="s">
        <v>740</v>
      </c>
      <c r="BU12" s="2070" t="s">
        <v>741</v>
      </c>
      <c r="BV12" s="2070"/>
      <c r="BW12" s="2112" t="s">
        <v>740</v>
      </c>
    </row>
    <row r="13" spans="1:75" ht="12.75" x14ac:dyDescent="0.2">
      <c r="A13" s="29"/>
      <c r="C13" s="2205"/>
      <c r="D13" s="396" t="s">
        <v>879</v>
      </c>
      <c r="E13" s="396" t="s">
        <v>878</v>
      </c>
      <c r="F13" s="396"/>
      <c r="G13" s="396" t="s">
        <v>879</v>
      </c>
      <c r="H13" s="396" t="s">
        <v>878</v>
      </c>
      <c r="I13" s="396"/>
      <c r="J13" s="396" t="s">
        <v>879</v>
      </c>
      <c r="K13" s="396" t="s">
        <v>878</v>
      </c>
      <c r="L13" s="396" t="s">
        <v>879</v>
      </c>
      <c r="M13" s="396" t="s">
        <v>878</v>
      </c>
      <c r="N13" s="396" t="s">
        <v>879</v>
      </c>
      <c r="O13" s="396" t="s">
        <v>878</v>
      </c>
      <c r="P13" s="396" t="s">
        <v>879</v>
      </c>
      <c r="Q13" s="396" t="s">
        <v>878</v>
      </c>
      <c r="R13" s="396" t="s">
        <v>879</v>
      </c>
      <c r="S13" s="396" t="s">
        <v>878</v>
      </c>
      <c r="T13" s="396" t="s">
        <v>879</v>
      </c>
      <c r="U13" s="396" t="s">
        <v>878</v>
      </c>
      <c r="V13" s="396" t="s">
        <v>879</v>
      </c>
      <c r="W13" s="396" t="s">
        <v>878</v>
      </c>
      <c r="X13" s="396" t="s">
        <v>879</v>
      </c>
      <c r="Y13" s="396" t="s">
        <v>878</v>
      </c>
      <c r="Z13" s="396"/>
      <c r="AA13" s="2205"/>
      <c r="AB13" s="396"/>
      <c r="AC13" s="745" t="s">
        <v>877</v>
      </c>
      <c r="AD13" s="745" t="s">
        <v>878</v>
      </c>
      <c r="AE13" s="745" t="s">
        <v>877</v>
      </c>
      <c r="AF13" s="745" t="s">
        <v>878</v>
      </c>
      <c r="AG13" s="745" t="s">
        <v>877</v>
      </c>
      <c r="AH13" s="745" t="s">
        <v>878</v>
      </c>
      <c r="AI13" s="745" t="s">
        <v>877</v>
      </c>
      <c r="AJ13" s="745" t="s">
        <v>878</v>
      </c>
      <c r="AK13" s="745" t="s">
        <v>877</v>
      </c>
      <c r="AL13" s="745" t="s">
        <v>878</v>
      </c>
      <c r="AM13" s="745" t="s">
        <v>877</v>
      </c>
      <c r="AN13" s="746" t="s">
        <v>878</v>
      </c>
      <c r="AO13" s="746" t="s">
        <v>877</v>
      </c>
      <c r="AP13" s="746" t="s">
        <v>878</v>
      </c>
      <c r="AQ13" s="746" t="s">
        <v>877</v>
      </c>
      <c r="AR13" s="746" t="s">
        <v>878</v>
      </c>
      <c r="AS13" s="745"/>
      <c r="AT13" s="2117"/>
      <c r="AU13" s="32"/>
      <c r="AV13" s="747" t="s">
        <v>1016</v>
      </c>
      <c r="AW13" s="747" t="s">
        <v>1014</v>
      </c>
      <c r="AX13" s="748"/>
      <c r="AY13" s="2117"/>
      <c r="AZ13" s="32"/>
      <c r="BA13" s="747" t="s">
        <v>1016</v>
      </c>
      <c r="BB13" s="747" t="s">
        <v>1014</v>
      </c>
      <c r="BC13" s="2117"/>
      <c r="BD13" s="32"/>
      <c r="BE13" s="747" t="s">
        <v>1016</v>
      </c>
      <c r="BF13" s="747" t="s">
        <v>1014</v>
      </c>
      <c r="BG13" s="748"/>
      <c r="BH13" s="747" t="s">
        <v>740</v>
      </c>
      <c r="BI13" s="747" t="s">
        <v>1016</v>
      </c>
      <c r="BJ13" s="747" t="s">
        <v>1014</v>
      </c>
      <c r="BK13" s="2117"/>
      <c r="BL13" s="32"/>
      <c r="BM13" s="747" t="s">
        <v>1016</v>
      </c>
      <c r="BN13" s="747" t="s">
        <v>1014</v>
      </c>
      <c r="BO13" s="2117"/>
      <c r="BP13" s="32"/>
      <c r="BQ13" s="747" t="s">
        <v>1016</v>
      </c>
      <c r="BR13" s="747" t="s">
        <v>1014</v>
      </c>
      <c r="BS13" s="748"/>
      <c r="BT13" s="2626"/>
      <c r="BU13" s="747" t="s">
        <v>1016</v>
      </c>
      <c r="BV13" s="747" t="s">
        <v>1014</v>
      </c>
      <c r="BW13" s="2117"/>
    </row>
    <row r="14" spans="1:75" ht="12.75" x14ac:dyDescent="0.2">
      <c r="A14" s="29"/>
      <c r="C14" s="612">
        <v>2012</v>
      </c>
      <c r="D14" s="749">
        <v>1997</v>
      </c>
      <c r="E14" s="750">
        <v>84.424574864981992</v>
      </c>
      <c r="F14" s="572"/>
      <c r="G14" s="751">
        <v>7894</v>
      </c>
      <c r="H14" s="750">
        <v>342.96821743854792</v>
      </c>
      <c r="I14" s="752"/>
      <c r="J14" s="751">
        <v>675</v>
      </c>
      <c r="K14" s="750">
        <v>198.00528014080376</v>
      </c>
      <c r="L14" s="751">
        <v>665</v>
      </c>
      <c r="M14" s="750">
        <v>183.76866702775598</v>
      </c>
      <c r="N14" s="751">
        <v>1063</v>
      </c>
      <c r="O14" s="750">
        <v>270.119864101502</v>
      </c>
      <c r="P14" s="751">
        <v>1098</v>
      </c>
      <c r="Q14" s="750">
        <v>261.60484326343703</v>
      </c>
      <c r="R14" s="751">
        <v>888</v>
      </c>
      <c r="S14" s="753">
        <v>202.77761902040351</v>
      </c>
      <c r="T14" s="657">
        <v>1933</v>
      </c>
      <c r="U14" s="657">
        <v>239.26939282761217</v>
      </c>
      <c r="V14" s="754">
        <v>2717</v>
      </c>
      <c r="W14" s="657">
        <v>171.96899114900856</v>
      </c>
      <c r="X14" s="755">
        <v>696</v>
      </c>
      <c r="Y14" s="657">
        <v>213.59849007963911</v>
      </c>
      <c r="Z14" s="752"/>
      <c r="AA14" s="657">
        <v>157</v>
      </c>
      <c r="AB14" s="752"/>
      <c r="AC14" s="751">
        <v>9891</v>
      </c>
      <c r="AD14" s="478">
        <v>211.92568909595084</v>
      </c>
      <c r="AE14" s="751">
        <v>3846</v>
      </c>
      <c r="AF14" s="478">
        <v>228.49198852193132</v>
      </c>
      <c r="AG14" s="756">
        <v>2033</v>
      </c>
      <c r="AH14" s="478">
        <v>227.23030512346779</v>
      </c>
      <c r="AI14" s="756">
        <v>682</v>
      </c>
      <c r="AJ14" s="478">
        <v>131.17150385628835</v>
      </c>
      <c r="AK14" s="757">
        <v>581</v>
      </c>
      <c r="AL14" s="478">
        <v>125.42771715078312</v>
      </c>
      <c r="AM14" s="758">
        <v>970</v>
      </c>
      <c r="AN14" s="478">
        <v>346.5238654915816</v>
      </c>
      <c r="AO14" s="759">
        <v>1067</v>
      </c>
      <c r="AP14" s="478">
        <v>289.87239637808926</v>
      </c>
      <c r="AQ14" s="758">
        <v>712</v>
      </c>
      <c r="AR14" s="478">
        <v>155.40965286023609</v>
      </c>
      <c r="AS14" s="760"/>
      <c r="AT14" s="761">
        <v>9891</v>
      </c>
      <c r="AU14" s="762"/>
      <c r="AV14" s="763">
        <v>699</v>
      </c>
      <c r="AW14" s="756">
        <v>1813</v>
      </c>
      <c r="AX14" s="764"/>
      <c r="AY14" s="756">
        <v>2512</v>
      </c>
      <c r="AZ14" s="762"/>
      <c r="BA14" s="763">
        <v>317</v>
      </c>
      <c r="BB14" s="756">
        <v>1707</v>
      </c>
      <c r="BC14" s="756">
        <v>2024</v>
      </c>
      <c r="BD14" s="762"/>
      <c r="BE14" s="756">
        <v>160</v>
      </c>
      <c r="BF14" s="756">
        <v>1155</v>
      </c>
      <c r="BG14" s="765"/>
      <c r="BH14" s="766">
        <f>BE14+BF14</f>
        <v>1315</v>
      </c>
      <c r="BI14" s="763">
        <v>254</v>
      </c>
      <c r="BJ14" s="763">
        <v>262</v>
      </c>
      <c r="BK14" s="756">
        <v>516</v>
      </c>
      <c r="BL14" s="762"/>
      <c r="BM14" s="756">
        <v>112</v>
      </c>
      <c r="BN14" s="756">
        <v>859</v>
      </c>
      <c r="BO14" s="756">
        <v>971</v>
      </c>
      <c r="BP14" s="762"/>
      <c r="BQ14" s="756">
        <v>444</v>
      </c>
      <c r="BR14" s="756">
        <v>2010</v>
      </c>
      <c r="BS14" s="756"/>
      <c r="BT14" s="767">
        <f>BQ14+BR14</f>
        <v>2454</v>
      </c>
      <c r="BU14" s="756">
        <v>11</v>
      </c>
      <c r="BV14" s="756">
        <v>88</v>
      </c>
      <c r="BW14" s="756">
        <v>99</v>
      </c>
    </row>
    <row r="15" spans="1:75" ht="12.75" x14ac:dyDescent="0.2">
      <c r="A15" s="29"/>
      <c r="C15" s="612">
        <v>2013</v>
      </c>
      <c r="D15" s="749">
        <v>2065</v>
      </c>
      <c r="E15" s="750">
        <v>88.538521100644886</v>
      </c>
      <c r="F15" s="572"/>
      <c r="G15" s="751">
        <v>7140</v>
      </c>
      <c r="H15" s="750">
        <v>299.89289685037005</v>
      </c>
      <c r="I15" s="752"/>
      <c r="J15" s="751">
        <v>724</v>
      </c>
      <c r="K15" s="750">
        <v>197.48252282437636</v>
      </c>
      <c r="L15" s="751">
        <v>796</v>
      </c>
      <c r="M15" s="750">
        <v>217.60617379244312</v>
      </c>
      <c r="N15" s="751">
        <v>1131</v>
      </c>
      <c r="O15" s="750">
        <v>291.27821838432379</v>
      </c>
      <c r="P15" s="751">
        <v>1092</v>
      </c>
      <c r="Q15" s="750">
        <v>261.2690896944269</v>
      </c>
      <c r="R15" s="751">
        <v>795</v>
      </c>
      <c r="S15" s="753">
        <v>180.3484200224118</v>
      </c>
      <c r="T15" s="657">
        <v>1568</v>
      </c>
      <c r="U15" s="657">
        <v>188.64504535830795</v>
      </c>
      <c r="V15" s="754">
        <v>2374</v>
      </c>
      <c r="W15" s="657">
        <v>150.77334600305053</v>
      </c>
      <c r="X15" s="755">
        <v>669</v>
      </c>
      <c r="Y15" s="657">
        <v>203.99226856022651</v>
      </c>
      <c r="Z15" s="752"/>
      <c r="AA15" s="657">
        <v>56</v>
      </c>
      <c r="AB15" s="752"/>
      <c r="AC15" s="751">
        <v>9205</v>
      </c>
      <c r="AD15" s="478">
        <v>195.85060545602977</v>
      </c>
      <c r="AE15" s="751">
        <v>3533</v>
      </c>
      <c r="AF15" s="478">
        <v>230.88636051732135</v>
      </c>
      <c r="AG15" s="756">
        <v>1702</v>
      </c>
      <c r="AH15" s="478">
        <v>183.46329548369849</v>
      </c>
      <c r="AI15" s="756">
        <v>668</v>
      </c>
      <c r="AJ15" s="478">
        <v>124.91841966978899</v>
      </c>
      <c r="AK15" s="757">
        <v>610</v>
      </c>
      <c r="AL15" s="478">
        <v>129.10408117048723</v>
      </c>
      <c r="AM15" s="758">
        <v>617</v>
      </c>
      <c r="AN15" s="478">
        <v>172.45282702450396</v>
      </c>
      <c r="AO15" s="759">
        <v>1262</v>
      </c>
      <c r="AP15" s="478">
        <v>280.13318534961155</v>
      </c>
      <c r="AQ15" s="758">
        <v>813</v>
      </c>
      <c r="AR15" s="478">
        <v>190.57665260196907</v>
      </c>
      <c r="AS15" s="760"/>
      <c r="AT15" s="761">
        <v>9205</v>
      </c>
      <c r="AU15" s="762"/>
      <c r="AV15" s="763">
        <v>795</v>
      </c>
      <c r="AW15" s="756">
        <v>1875</v>
      </c>
      <c r="AX15" s="764"/>
      <c r="AY15" s="756">
        <v>2670</v>
      </c>
      <c r="AZ15" s="762"/>
      <c r="BA15" s="763">
        <v>380</v>
      </c>
      <c r="BB15" s="756">
        <v>1971</v>
      </c>
      <c r="BC15" s="756">
        <v>2351</v>
      </c>
      <c r="BD15" s="762"/>
      <c r="BE15" s="756">
        <v>218</v>
      </c>
      <c r="BF15" s="756">
        <v>1267</v>
      </c>
      <c r="BG15" s="765"/>
      <c r="BH15" s="766">
        <f t="shared" ref="BH15:BH17" si="0">BE15+BF15</f>
        <v>1485</v>
      </c>
      <c r="BI15" s="763">
        <v>302</v>
      </c>
      <c r="BJ15" s="763">
        <v>368</v>
      </c>
      <c r="BK15" s="756">
        <v>670</v>
      </c>
      <c r="BL15" s="762"/>
      <c r="BM15" s="756">
        <v>134</v>
      </c>
      <c r="BN15" s="756">
        <v>876</v>
      </c>
      <c r="BO15" s="756">
        <v>1010</v>
      </c>
      <c r="BP15" s="762"/>
      <c r="BQ15" s="756">
        <v>203</v>
      </c>
      <c r="BR15" s="756">
        <v>667</v>
      </c>
      <c r="BS15" s="756"/>
      <c r="BT15" s="767">
        <f t="shared" ref="BT15:BT17" si="1">BQ15+BR15</f>
        <v>870</v>
      </c>
      <c r="BU15" s="756">
        <v>33</v>
      </c>
      <c r="BV15" s="756">
        <v>116</v>
      </c>
      <c r="BW15" s="756">
        <v>149</v>
      </c>
    </row>
    <row r="16" spans="1:75" ht="12.75" x14ac:dyDescent="0.2">
      <c r="A16" s="29"/>
      <c r="C16" s="612">
        <v>2014</v>
      </c>
      <c r="D16" s="749">
        <v>2840</v>
      </c>
      <c r="E16" s="750">
        <v>117.82692303703043</v>
      </c>
      <c r="F16" s="572"/>
      <c r="G16" s="751">
        <v>8093</v>
      </c>
      <c r="H16" s="750">
        <v>342.51677244494249</v>
      </c>
      <c r="I16" s="752"/>
      <c r="J16" s="751">
        <v>1177</v>
      </c>
      <c r="K16" s="750">
        <v>321.62160685105937</v>
      </c>
      <c r="L16" s="751">
        <v>1306</v>
      </c>
      <c r="M16" s="750">
        <v>354.69853340575776</v>
      </c>
      <c r="N16" s="751">
        <v>1176</v>
      </c>
      <c r="O16" s="750">
        <v>306.45430286857908</v>
      </c>
      <c r="P16" s="751">
        <v>865</v>
      </c>
      <c r="Q16" s="750">
        <v>209.1053915347369</v>
      </c>
      <c r="R16" s="751">
        <v>871</v>
      </c>
      <c r="S16" s="753">
        <v>198.894674777555</v>
      </c>
      <c r="T16" s="657">
        <v>1570</v>
      </c>
      <c r="U16" s="657">
        <v>185.02913914309116</v>
      </c>
      <c r="V16" s="754">
        <v>2909</v>
      </c>
      <c r="W16" s="657">
        <v>180.29319180927223</v>
      </c>
      <c r="X16" s="755">
        <v>872</v>
      </c>
      <c r="Y16" s="657">
        <v>255.62177358125518</v>
      </c>
      <c r="Z16" s="752"/>
      <c r="AA16" s="657">
        <v>184</v>
      </c>
      <c r="AB16" s="752"/>
      <c r="AC16" s="751">
        <v>10933</v>
      </c>
      <c r="AD16" s="478">
        <v>229.05358110702875</v>
      </c>
      <c r="AE16" s="751">
        <v>4865</v>
      </c>
      <c r="AF16" s="478">
        <v>308.51984039409365</v>
      </c>
      <c r="AG16" s="756">
        <v>1893</v>
      </c>
      <c r="AH16" s="478">
        <v>199.97739294131566</v>
      </c>
      <c r="AI16" s="756">
        <v>1088</v>
      </c>
      <c r="AJ16" s="478">
        <v>210.51368822690591</v>
      </c>
      <c r="AK16" s="757">
        <v>731</v>
      </c>
      <c r="AL16" s="478">
        <v>151.29751590590163</v>
      </c>
      <c r="AM16" s="758">
        <v>577</v>
      </c>
      <c r="AN16" s="478">
        <v>160.33612231117434</v>
      </c>
      <c r="AO16" s="759">
        <v>1076</v>
      </c>
      <c r="AP16" s="478">
        <v>233.06640443086093</v>
      </c>
      <c r="AQ16" s="758">
        <v>703</v>
      </c>
      <c r="AR16" s="478">
        <v>164.21281794334541</v>
      </c>
      <c r="AS16" s="760"/>
      <c r="AT16" s="761">
        <v>10933</v>
      </c>
      <c r="AU16" s="762"/>
      <c r="AV16" s="763">
        <v>918</v>
      </c>
      <c r="AW16" s="756">
        <v>1779</v>
      </c>
      <c r="AX16" s="764"/>
      <c r="AY16" s="756">
        <v>2697</v>
      </c>
      <c r="AZ16" s="762"/>
      <c r="BA16" s="763">
        <v>523</v>
      </c>
      <c r="BB16" s="756">
        <v>2279</v>
      </c>
      <c r="BC16" s="756">
        <v>2802</v>
      </c>
      <c r="BD16" s="762"/>
      <c r="BE16" s="756">
        <v>194</v>
      </c>
      <c r="BF16" s="756">
        <v>1352</v>
      </c>
      <c r="BG16" s="765"/>
      <c r="BH16" s="766">
        <f t="shared" si="0"/>
        <v>1546</v>
      </c>
      <c r="BI16" s="763">
        <v>474</v>
      </c>
      <c r="BJ16" s="763">
        <v>490</v>
      </c>
      <c r="BK16" s="756">
        <v>964</v>
      </c>
      <c r="BL16" s="762"/>
      <c r="BM16" s="756">
        <v>224</v>
      </c>
      <c r="BN16" s="756">
        <v>993</v>
      </c>
      <c r="BO16" s="756">
        <v>1217</v>
      </c>
      <c r="BP16" s="762"/>
      <c r="BQ16" s="756">
        <v>467</v>
      </c>
      <c r="BR16" s="756">
        <v>1090</v>
      </c>
      <c r="BS16" s="756"/>
      <c r="BT16" s="767">
        <f t="shared" si="1"/>
        <v>1557</v>
      </c>
      <c r="BU16" s="756">
        <v>40</v>
      </c>
      <c r="BV16" s="756">
        <v>110</v>
      </c>
      <c r="BW16" s="756">
        <v>150</v>
      </c>
    </row>
    <row r="17" spans="1:75" ht="12.75" x14ac:dyDescent="0.2">
      <c r="A17" s="29"/>
      <c r="C17" s="612">
        <v>2015</v>
      </c>
      <c r="D17" s="749">
        <v>3669</v>
      </c>
      <c r="E17" s="768">
        <v>150.4105235712845</v>
      </c>
      <c r="F17" s="572"/>
      <c r="G17" s="751">
        <v>8822</v>
      </c>
      <c r="H17" s="768">
        <v>368.673531689333</v>
      </c>
      <c r="I17" s="752"/>
      <c r="J17" s="751">
        <v>1537</v>
      </c>
      <c r="K17" s="768">
        <v>419.25347241164849</v>
      </c>
      <c r="L17" s="751">
        <v>1480</v>
      </c>
      <c r="M17" s="768">
        <v>399.4752838163925</v>
      </c>
      <c r="N17" s="751">
        <v>1736</v>
      </c>
      <c r="O17" s="768">
        <v>462.19259267147856</v>
      </c>
      <c r="P17" s="751">
        <v>1274</v>
      </c>
      <c r="Q17" s="768">
        <v>309.83771216222459</v>
      </c>
      <c r="R17" s="751">
        <v>812</v>
      </c>
      <c r="S17" s="753">
        <v>186.44079471536782</v>
      </c>
      <c r="T17" s="474">
        <v>1779</v>
      </c>
      <c r="U17" s="474">
        <v>205.8041632828714</v>
      </c>
      <c r="V17" s="769">
        <v>2662</v>
      </c>
      <c r="W17" s="474">
        <v>161.0617734220242</v>
      </c>
      <c r="X17" s="770">
        <v>971</v>
      </c>
      <c r="Y17" s="474">
        <v>273.03120878873682</v>
      </c>
      <c r="Z17" s="752"/>
      <c r="AA17" s="474">
        <v>240</v>
      </c>
      <c r="AB17" s="752"/>
      <c r="AC17" s="751">
        <v>12491</v>
      </c>
      <c r="AD17" s="478">
        <v>258.49365106399182</v>
      </c>
      <c r="AE17" s="751">
        <v>4784</v>
      </c>
      <c r="AF17" s="478">
        <v>300.40420189121522</v>
      </c>
      <c r="AG17" s="756">
        <v>2611</v>
      </c>
      <c r="AH17" s="478">
        <v>271.76741455615831</v>
      </c>
      <c r="AI17" s="756">
        <v>1186</v>
      </c>
      <c r="AJ17" s="478">
        <v>227.41915690004296</v>
      </c>
      <c r="AK17" s="757">
        <v>673</v>
      </c>
      <c r="AL17" s="478">
        <v>137.22763475019676</v>
      </c>
      <c r="AM17" s="758">
        <v>860</v>
      </c>
      <c r="AN17" s="478">
        <v>235.26708285231246</v>
      </c>
      <c r="AO17" s="759">
        <v>1515</v>
      </c>
      <c r="AP17" s="478">
        <v>323.74354382718292</v>
      </c>
      <c r="AQ17" s="758">
        <v>862</v>
      </c>
      <c r="AR17" s="478">
        <v>198.83604791441286</v>
      </c>
      <c r="AS17" s="760"/>
      <c r="AT17" s="761">
        <v>12491</v>
      </c>
      <c r="AU17" s="762"/>
      <c r="AV17" s="763">
        <v>907</v>
      </c>
      <c r="AW17" s="756">
        <v>1498</v>
      </c>
      <c r="AX17" s="764"/>
      <c r="AY17" s="756">
        <v>2405</v>
      </c>
      <c r="AZ17" s="762"/>
      <c r="BA17" s="763">
        <v>597</v>
      </c>
      <c r="BB17" s="756">
        <v>2467</v>
      </c>
      <c r="BC17" s="756">
        <v>3064</v>
      </c>
      <c r="BD17" s="762"/>
      <c r="BE17" s="756">
        <v>290</v>
      </c>
      <c r="BF17" s="756">
        <v>1523</v>
      </c>
      <c r="BG17" s="765"/>
      <c r="BH17" s="766">
        <f t="shared" si="0"/>
        <v>1813</v>
      </c>
      <c r="BI17" s="763">
        <v>960</v>
      </c>
      <c r="BJ17" s="763">
        <v>848</v>
      </c>
      <c r="BK17" s="756">
        <v>1808</v>
      </c>
      <c r="BL17" s="762"/>
      <c r="BM17" s="756">
        <v>341</v>
      </c>
      <c r="BN17" s="756">
        <v>1224</v>
      </c>
      <c r="BO17" s="756">
        <v>1565</v>
      </c>
      <c r="BP17" s="762"/>
      <c r="BQ17" s="756">
        <v>541</v>
      </c>
      <c r="BR17" s="756">
        <v>1148</v>
      </c>
      <c r="BS17" s="756"/>
      <c r="BT17" s="767">
        <f t="shared" si="1"/>
        <v>1689</v>
      </c>
      <c r="BU17" s="756">
        <v>33</v>
      </c>
      <c r="BV17" s="756">
        <v>115</v>
      </c>
      <c r="BW17" s="756">
        <v>148</v>
      </c>
    </row>
    <row r="18" spans="1:75" ht="15" x14ac:dyDescent="0.25">
      <c r="A18" s="29"/>
      <c r="C18" s="621">
        <v>2016</v>
      </c>
      <c r="D18" s="771">
        <v>3695</v>
      </c>
      <c r="E18" s="772">
        <v>149.72698631385936</v>
      </c>
      <c r="F18" s="684"/>
      <c r="G18" s="773">
        <v>9342</v>
      </c>
      <c r="H18" s="772">
        <v>385.6271931979029</v>
      </c>
      <c r="I18" s="684"/>
      <c r="J18" s="773">
        <v>1370</v>
      </c>
      <c r="K18" s="772">
        <v>369.65384750294783</v>
      </c>
      <c r="L18" s="773">
        <v>1384</v>
      </c>
      <c r="M18" s="772">
        <v>374.73668249730588</v>
      </c>
      <c r="N18" s="773">
        <v>1770</v>
      </c>
      <c r="O18" s="772">
        <v>479.49</v>
      </c>
      <c r="P18" s="773">
        <v>1445</v>
      </c>
      <c r="Q18" s="772">
        <v>354.81890730509514</v>
      </c>
      <c r="R18" s="773">
        <v>828</v>
      </c>
      <c r="S18" s="774">
        <v>190.35401709048023</v>
      </c>
      <c r="T18" s="566">
        <v>1910</v>
      </c>
      <c r="U18" s="566">
        <v>218.12666878321863</v>
      </c>
      <c r="V18" s="775">
        <v>2944</v>
      </c>
      <c r="W18" s="566">
        <v>174.01028693965318</v>
      </c>
      <c r="X18" s="776">
        <v>1130</v>
      </c>
      <c r="Y18" s="566">
        <v>304.12151942340716</v>
      </c>
      <c r="Z18" s="684"/>
      <c r="AA18" s="566">
        <v>256</v>
      </c>
      <c r="AB18" s="777"/>
      <c r="AC18" s="773">
        <v>13037</v>
      </c>
      <c r="AD18" s="778">
        <v>266.58503688471961</v>
      </c>
      <c r="AE18" s="773">
        <v>4831</v>
      </c>
      <c r="AF18" s="778">
        <v>300.59047891635606</v>
      </c>
      <c r="AG18" s="779">
        <v>2930</v>
      </c>
      <c r="AH18" s="778">
        <v>300.50573165966341</v>
      </c>
      <c r="AI18" s="779">
        <v>1152</v>
      </c>
      <c r="AJ18" s="778">
        <v>219.12638570809017</v>
      </c>
      <c r="AK18" s="780">
        <v>511</v>
      </c>
      <c r="AL18" s="778">
        <v>102.65063629332771</v>
      </c>
      <c r="AM18" s="781">
        <v>830</v>
      </c>
      <c r="AN18" s="778">
        <v>223.49377314035678</v>
      </c>
      <c r="AO18" s="782">
        <v>1721</v>
      </c>
      <c r="AP18" s="778">
        <v>362.87958976262064</v>
      </c>
      <c r="AQ18" s="781">
        <v>1062</v>
      </c>
      <c r="AR18" s="778">
        <v>241.90627612394167</v>
      </c>
      <c r="AS18" s="783"/>
      <c r="AT18" s="784">
        <v>13037</v>
      </c>
      <c r="AU18" s="784"/>
      <c r="AV18" s="784">
        <v>921</v>
      </c>
      <c r="AW18" s="779">
        <v>1682</v>
      </c>
      <c r="AX18" s="777"/>
      <c r="AY18" s="779">
        <v>2603</v>
      </c>
      <c r="AZ18" s="784"/>
      <c r="BA18" s="784">
        <v>765</v>
      </c>
      <c r="BB18" s="779">
        <v>2850</v>
      </c>
      <c r="BC18" s="779">
        <v>3615</v>
      </c>
      <c r="BD18" s="784"/>
      <c r="BE18" s="779">
        <v>246</v>
      </c>
      <c r="BF18" s="779">
        <v>1620</v>
      </c>
      <c r="BG18" s="777"/>
      <c r="BH18" s="785">
        <v>1866</v>
      </c>
      <c r="BI18" s="777">
        <v>1149</v>
      </c>
      <c r="BJ18" s="777">
        <v>1092</v>
      </c>
      <c r="BK18" s="779">
        <v>2241</v>
      </c>
      <c r="BL18" s="784"/>
      <c r="BM18" s="779">
        <v>285</v>
      </c>
      <c r="BN18" s="779">
        <v>1250</v>
      </c>
      <c r="BO18" s="779">
        <v>1490</v>
      </c>
      <c r="BP18" s="784"/>
      <c r="BQ18" s="779">
        <v>294</v>
      </c>
      <c r="BR18" s="779">
        <v>765</v>
      </c>
      <c r="BS18" s="779"/>
      <c r="BT18" s="786">
        <v>1059</v>
      </c>
      <c r="BU18" s="779">
        <v>35</v>
      </c>
      <c r="BV18" s="779">
        <v>128</v>
      </c>
      <c r="BW18" s="779">
        <v>163</v>
      </c>
    </row>
    <row r="19" spans="1:75" ht="15" x14ac:dyDescent="0.25">
      <c r="A19" s="29"/>
      <c r="F19" s="84"/>
      <c r="L19" s="84"/>
      <c r="AC19" s="84"/>
      <c r="AD19" s="787"/>
      <c r="AE19" s="84"/>
      <c r="AV19" s="788"/>
      <c r="AW19" s="756"/>
      <c r="BA19" s="788"/>
      <c r="BB19" s="756"/>
      <c r="BC19" s="84"/>
      <c r="BE19" s="756"/>
      <c r="BF19" s="756"/>
      <c r="BG19" s="84"/>
      <c r="BH19" s="84"/>
      <c r="BK19" s="84"/>
      <c r="BO19" s="84"/>
      <c r="BS19" s="84"/>
      <c r="BT19" s="84"/>
      <c r="BW19" s="84"/>
    </row>
    <row r="20" spans="1:75" ht="12.75" x14ac:dyDescent="0.2">
      <c r="A20" s="29"/>
      <c r="C20" s="7" t="s">
        <v>3182</v>
      </c>
      <c r="F20" s="84"/>
      <c r="L20" s="84"/>
      <c r="AC20" s="84"/>
      <c r="AE20" s="84"/>
      <c r="AV20" s="84"/>
      <c r="AW20" s="84"/>
      <c r="AX20" s="84"/>
      <c r="AY20" s="84"/>
      <c r="AZ20" s="84"/>
      <c r="BA20" s="84"/>
      <c r="BB20" s="84"/>
      <c r="BC20" s="84"/>
      <c r="BD20" s="84"/>
      <c r="BE20" s="756"/>
      <c r="BF20" s="756"/>
      <c r="BG20" s="84"/>
      <c r="BH20" s="84"/>
      <c r="BK20" s="84"/>
      <c r="BO20" s="84"/>
      <c r="BS20" s="84"/>
      <c r="BT20" s="84"/>
      <c r="BW20" s="84"/>
    </row>
    <row r="21" spans="1:75" x14ac:dyDescent="0.2">
      <c r="A21" s="29"/>
    </row>
    <row r="22" spans="1:75" x14ac:dyDescent="0.2">
      <c r="A22" s="29"/>
    </row>
    <row r="23" spans="1:75" x14ac:dyDescent="0.2">
      <c r="A23" s="29"/>
    </row>
    <row r="24" spans="1:75" x14ac:dyDescent="0.2">
      <c r="A24" s="29"/>
    </row>
    <row r="25" spans="1:75" x14ac:dyDescent="0.2">
      <c r="A25" s="29"/>
    </row>
    <row r="26" spans="1:75" x14ac:dyDescent="0.2">
      <c r="A26" s="29"/>
    </row>
    <row r="27" spans="1:75" x14ac:dyDescent="0.2">
      <c r="A27" s="29"/>
    </row>
    <row r="28" spans="1:75" x14ac:dyDescent="0.2">
      <c r="A28" s="29"/>
    </row>
    <row r="29" spans="1:75" x14ac:dyDescent="0.2">
      <c r="A29" s="29"/>
    </row>
    <row r="30" spans="1:75" x14ac:dyDescent="0.2">
      <c r="A30" s="29"/>
    </row>
    <row r="31" spans="1:75" x14ac:dyDescent="0.2">
      <c r="A31" s="29"/>
    </row>
    <row r="32" spans="1:75" x14ac:dyDescent="0.2">
      <c r="A32" s="29"/>
    </row>
    <row r="33" spans="1:3" x14ac:dyDescent="0.2">
      <c r="A33" s="29"/>
    </row>
    <row r="34" spans="1:3" x14ac:dyDescent="0.2">
      <c r="A34" s="29"/>
    </row>
    <row r="35" spans="1:3" x14ac:dyDescent="0.2">
      <c r="A35" s="29"/>
    </row>
    <row r="36" spans="1:3" x14ac:dyDescent="0.2">
      <c r="A36" s="29"/>
    </row>
    <row r="42" spans="1:3" x14ac:dyDescent="0.2">
      <c r="C42" s="789" t="s">
        <v>3183</v>
      </c>
    </row>
  </sheetData>
  <mergeCells count="55">
    <mergeCell ref="A5:B5"/>
    <mergeCell ref="C5:T5"/>
    <mergeCell ref="C1:D1"/>
    <mergeCell ref="A3:B3"/>
    <mergeCell ref="C3:T3"/>
    <mergeCell ref="A4:B4"/>
    <mergeCell ref="C4:T4"/>
    <mergeCell ref="BU11:BW11"/>
    <mergeCell ref="A6:B6"/>
    <mergeCell ref="C6:T6"/>
    <mergeCell ref="C9:BW9"/>
    <mergeCell ref="C10:C13"/>
    <mergeCell ref="D10:H11"/>
    <mergeCell ref="J10:AA11"/>
    <mergeCell ref="AC10:AR11"/>
    <mergeCell ref="AT10:BW10"/>
    <mergeCell ref="AT11:AT13"/>
    <mergeCell ref="AV11:AY11"/>
    <mergeCell ref="BA11:BC11"/>
    <mergeCell ref="BE11:BF11"/>
    <mergeCell ref="BI11:BK11"/>
    <mergeCell ref="BM11:BO11"/>
    <mergeCell ref="BQ11:BR11"/>
    <mergeCell ref="AC12:AD12"/>
    <mergeCell ref="D12:E12"/>
    <mergeCell ref="G12:H12"/>
    <mergeCell ref="J12:K12"/>
    <mergeCell ref="L12:M12"/>
    <mergeCell ref="N12:O12"/>
    <mergeCell ref="P12:Q12"/>
    <mergeCell ref="R12:S12"/>
    <mergeCell ref="T12:U12"/>
    <mergeCell ref="V12:W12"/>
    <mergeCell ref="X12:Y12"/>
    <mergeCell ref="AA12:AA13"/>
    <mergeCell ref="BE12:BF12"/>
    <mergeCell ref="AE12:AF12"/>
    <mergeCell ref="AG12:AH12"/>
    <mergeCell ref="AI12:AJ12"/>
    <mergeCell ref="AK12:AL12"/>
    <mergeCell ref="AM12:AN12"/>
    <mergeCell ref="AO12:AP12"/>
    <mergeCell ref="AQ12:AR12"/>
    <mergeCell ref="AV12:AW12"/>
    <mergeCell ref="AY12:AY13"/>
    <mergeCell ref="BA12:BB12"/>
    <mergeCell ref="BC12:BC13"/>
    <mergeCell ref="BU12:BV12"/>
    <mergeCell ref="BW12:BW13"/>
    <mergeCell ref="BI12:BJ12"/>
    <mergeCell ref="BK12:BK13"/>
    <mergeCell ref="BM12:BN12"/>
    <mergeCell ref="BO12:BO13"/>
    <mergeCell ref="BQ12:BR12"/>
    <mergeCell ref="BT12:BT13"/>
  </mergeCells>
  <hyperlinks>
    <hyperlink ref="A1" location="'ODS 11.'!A1" display="REGRESAR"/>
    <hyperlink ref="C1:D1" location="'Metadato 11.7.2'!A1" display="VER METADATO"/>
  </hyperlinks>
  <pageMargins left="0.7" right="0.7" top="0.75" bottom="0.75" header="0.3" footer="0.3"/>
  <pageSetup orientation="portrait" r:id="rId1"/>
  <drawing r:id="rId2"/>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3">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2.42578125" style="26" customWidth="1"/>
    <col min="2" max="2" width="26.42578125" style="26" customWidth="1"/>
    <col min="3" max="3" width="24" style="26" customWidth="1"/>
    <col min="4" max="4" width="85.7109375" style="26" customWidth="1"/>
    <col min="5" max="5" width="11.42578125" style="26"/>
    <col min="6" max="6" width="7.140625" style="26" customWidth="1"/>
    <col min="7" max="8" width="11.42578125" style="26"/>
    <col min="9" max="9" width="2.5703125" style="26" customWidth="1"/>
    <col min="10" max="16384" width="11.42578125" style="26"/>
  </cols>
  <sheetData>
    <row r="1" spans="1:6" ht="15" x14ac:dyDescent="0.2">
      <c r="B1" s="70" t="s">
        <v>730</v>
      </c>
    </row>
    <row r="2" spans="1:6" ht="12" thickBot="1" x14ac:dyDescent="0.25"/>
    <row r="3" spans="1:6" ht="23.25" customHeight="1" thickBot="1" x14ac:dyDescent="0.25">
      <c r="B3" s="2081" t="s">
        <v>766</v>
      </c>
      <c r="C3" s="2081"/>
      <c r="D3" s="2081"/>
      <c r="F3" s="47" t="s">
        <v>880</v>
      </c>
    </row>
    <row r="4" spans="1:6" ht="30" x14ac:dyDescent="0.2">
      <c r="A4" s="93"/>
      <c r="B4" s="2082" t="s">
        <v>856</v>
      </c>
      <c r="C4" s="2082"/>
      <c r="D4" s="49" t="s">
        <v>53</v>
      </c>
    </row>
    <row r="5" spans="1:6" ht="45" x14ac:dyDescent="0.2">
      <c r="B5" s="2082" t="s">
        <v>769</v>
      </c>
      <c r="C5" s="2082"/>
      <c r="D5" s="49" t="s">
        <v>318</v>
      </c>
    </row>
    <row r="6" spans="1:6" ht="15" x14ac:dyDescent="0.2">
      <c r="B6" s="2082" t="s">
        <v>770</v>
      </c>
      <c r="C6" s="2082"/>
      <c r="D6" s="50" t="s">
        <v>472</v>
      </c>
    </row>
    <row r="7" spans="1:6" ht="30" x14ac:dyDescent="0.2">
      <c r="B7" s="2083" t="s">
        <v>771</v>
      </c>
      <c r="C7" s="2083"/>
      <c r="D7" s="94" t="s">
        <v>473</v>
      </c>
    </row>
    <row r="8" spans="1:6" s="903" customFormat="1" ht="15" x14ac:dyDescent="0.2">
      <c r="B8" s="2083" t="s">
        <v>4617</v>
      </c>
      <c r="C8" s="2083"/>
      <c r="D8" s="1285" t="s">
        <v>4632</v>
      </c>
    </row>
    <row r="9" spans="1:6" ht="15" x14ac:dyDescent="0.25">
      <c r="B9" s="52"/>
      <c r="C9" s="52"/>
      <c r="D9" s="52"/>
    </row>
    <row r="10" spans="1:6" ht="23.25" customHeight="1" x14ac:dyDescent="0.2">
      <c r="B10" s="2081" t="s">
        <v>772</v>
      </c>
      <c r="C10" s="2081"/>
      <c r="D10" s="2081"/>
    </row>
    <row r="11" spans="1:6" ht="15" x14ac:dyDescent="0.2">
      <c r="B11" s="2093" t="s">
        <v>773</v>
      </c>
      <c r="C11" s="2094"/>
      <c r="D11" s="49" t="s">
        <v>841</v>
      </c>
    </row>
    <row r="12" spans="1:6" ht="30.75" customHeight="1" x14ac:dyDescent="0.2">
      <c r="A12" s="790"/>
      <c r="B12" s="2095" t="s">
        <v>775</v>
      </c>
      <c r="C12" s="2095"/>
      <c r="D12" s="53" t="s">
        <v>3162</v>
      </c>
    </row>
    <row r="13" spans="1:6" ht="15" x14ac:dyDescent="0.25">
      <c r="B13" s="2082" t="s">
        <v>776</v>
      </c>
      <c r="C13" s="2082"/>
      <c r="D13" s="791" t="s">
        <v>472</v>
      </c>
    </row>
    <row r="14" spans="1:6" ht="15" x14ac:dyDescent="0.2">
      <c r="B14" s="2082" t="s">
        <v>777</v>
      </c>
      <c r="C14" s="2096"/>
      <c r="D14" s="54" t="s">
        <v>22</v>
      </c>
    </row>
    <row r="15" spans="1:6" ht="228.75" customHeight="1" x14ac:dyDescent="0.2">
      <c r="B15" s="2082" t="s">
        <v>778</v>
      </c>
      <c r="C15" s="2082"/>
      <c r="D15" s="162" t="s">
        <v>3184</v>
      </c>
    </row>
    <row r="16" spans="1:6" ht="54.75" customHeight="1" x14ac:dyDescent="0.25">
      <c r="B16" s="2082" t="s">
        <v>779</v>
      </c>
      <c r="C16" s="2082"/>
      <c r="D16" s="145"/>
    </row>
    <row r="17" spans="2:4" ht="15" x14ac:dyDescent="0.25">
      <c r="B17" s="2082" t="s">
        <v>780</v>
      </c>
      <c r="C17" s="2082"/>
      <c r="D17" s="143" t="s">
        <v>3185</v>
      </c>
    </row>
    <row r="18" spans="2:4" ht="15" x14ac:dyDescent="0.2">
      <c r="B18" s="2083" t="s">
        <v>782</v>
      </c>
      <c r="C18" s="2083"/>
      <c r="D18" s="49"/>
    </row>
    <row r="19" spans="2:4" ht="45.75" customHeight="1" x14ac:dyDescent="0.25">
      <c r="B19" s="2084" t="s">
        <v>783</v>
      </c>
      <c r="C19" s="2085"/>
      <c r="D19" s="143" t="s">
        <v>3186</v>
      </c>
    </row>
    <row r="20" spans="2:4" ht="15" x14ac:dyDescent="0.25">
      <c r="B20" s="2082" t="s">
        <v>784</v>
      </c>
      <c r="C20" s="2082"/>
      <c r="D20" s="145" t="s">
        <v>824</v>
      </c>
    </row>
    <row r="21" spans="2:4" ht="15" x14ac:dyDescent="0.2">
      <c r="B21" s="2086" t="s">
        <v>786</v>
      </c>
      <c r="C21" s="58" t="s">
        <v>787</v>
      </c>
      <c r="D21" s="49" t="s">
        <v>3187</v>
      </c>
    </row>
    <row r="22" spans="2:4" ht="15" x14ac:dyDescent="0.25">
      <c r="B22" s="2087"/>
      <c r="C22" s="59" t="s">
        <v>789</v>
      </c>
      <c r="D22" s="143" t="s">
        <v>3188</v>
      </c>
    </row>
    <row r="23" spans="2:4" ht="15" x14ac:dyDescent="0.25">
      <c r="B23" s="2088" t="s">
        <v>791</v>
      </c>
      <c r="C23" s="2088"/>
      <c r="D23" s="143" t="s">
        <v>3189</v>
      </c>
    </row>
    <row r="24" spans="2:4" ht="15" x14ac:dyDescent="0.25">
      <c r="B24" s="2088" t="s">
        <v>793</v>
      </c>
      <c r="C24" s="2088"/>
      <c r="D24" s="146" t="s">
        <v>1186</v>
      </c>
    </row>
    <row r="25" spans="2:4" ht="15" x14ac:dyDescent="0.2">
      <c r="B25" s="2082" t="s">
        <v>795</v>
      </c>
      <c r="C25" s="2082"/>
      <c r="D25" s="57" t="s">
        <v>23</v>
      </c>
    </row>
    <row r="26" spans="2:4" ht="15" x14ac:dyDescent="0.25">
      <c r="B26" s="2083" t="s">
        <v>797</v>
      </c>
      <c r="C26" s="2083"/>
      <c r="D26" s="146" t="s">
        <v>3190</v>
      </c>
    </row>
    <row r="27" spans="2:4" ht="15" x14ac:dyDescent="0.2">
      <c r="B27" s="2089" t="s">
        <v>799</v>
      </c>
      <c r="C27" s="2090"/>
      <c r="D27" s="49"/>
    </row>
    <row r="28" spans="2:4" ht="15" x14ac:dyDescent="0.25">
      <c r="B28" s="62" t="s">
        <v>800</v>
      </c>
      <c r="C28" s="63"/>
      <c r="D28" s="143" t="s">
        <v>3191</v>
      </c>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5">
      <c r="B32" s="2079" t="s">
        <v>803</v>
      </c>
      <c r="C32" s="2080"/>
      <c r="D32" s="146" t="s">
        <v>1189</v>
      </c>
    </row>
    <row r="33" spans="2:4" ht="15" x14ac:dyDescent="0.25">
      <c r="B33" s="2079" t="s">
        <v>805</v>
      </c>
      <c r="C33" s="2080"/>
      <c r="D33" s="146" t="s">
        <v>1190</v>
      </c>
    </row>
    <row r="34" spans="2:4" ht="15" x14ac:dyDescent="0.25">
      <c r="B34" s="2079" t="s">
        <v>807</v>
      </c>
      <c r="C34" s="2080"/>
      <c r="D34" s="146" t="s">
        <v>1186</v>
      </c>
    </row>
    <row r="35" spans="2:4" ht="15" x14ac:dyDescent="0.25">
      <c r="B35" s="2079" t="s">
        <v>809</v>
      </c>
      <c r="C35" s="2080"/>
      <c r="D35" s="146" t="s">
        <v>1191</v>
      </c>
    </row>
    <row r="36" spans="2:4" ht="15" x14ac:dyDescent="0.25">
      <c r="B36" s="2079" t="s">
        <v>811</v>
      </c>
      <c r="C36" s="2080"/>
      <c r="D36" s="146" t="s">
        <v>1192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1.7.2'!A1" display="REGRESAR"/>
    <hyperlink ref="D8" r:id="rId1"/>
  </hyperlinks>
  <pageMargins left="0.7" right="0.7" top="0.75" bottom="0.75" header="0.3" footer="0.3"/>
  <pageSetup orientation="portrait" r:id="rId2"/>
  <drawing r:id="rId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4">
    <tabColor theme="5"/>
  </sheetPr>
  <dimension ref="A1:R32"/>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 style="26" customWidth="1"/>
    <col min="3" max="3" width="12.5703125" style="165" customWidth="1"/>
    <col min="4" max="6" width="12.5703125" style="26" customWidth="1"/>
    <col min="7" max="16384" width="11.42578125" style="26"/>
  </cols>
  <sheetData>
    <row r="1" spans="1:18" ht="15" x14ac:dyDescent="0.2">
      <c r="A1" s="70" t="s">
        <v>730</v>
      </c>
      <c r="B1" s="121"/>
      <c r="C1" s="2175" t="s">
        <v>830</v>
      </c>
      <c r="D1" s="2175"/>
    </row>
    <row r="3" spans="1:18" ht="12.75" x14ac:dyDescent="0.2">
      <c r="A3" s="2616" t="s">
        <v>732</v>
      </c>
      <c r="B3" s="2619"/>
      <c r="C3" s="2616" t="s">
        <v>2982</v>
      </c>
      <c r="D3" s="2620"/>
      <c r="E3" s="2620"/>
      <c r="F3" s="2620"/>
      <c r="G3" s="2620"/>
      <c r="H3" s="2620"/>
      <c r="I3" s="2620"/>
      <c r="J3" s="2620"/>
      <c r="K3" s="2620"/>
      <c r="L3" s="2620"/>
      <c r="M3" s="2620"/>
      <c r="N3" s="2620"/>
      <c r="O3" s="2620"/>
      <c r="P3" s="2620"/>
      <c r="Q3" s="2620"/>
      <c r="R3" s="2620"/>
    </row>
    <row r="4" spans="1:18" ht="15" customHeight="1" x14ac:dyDescent="0.2">
      <c r="A4" s="2616" t="s">
        <v>733</v>
      </c>
      <c r="B4" s="2617"/>
      <c r="C4" s="2616" t="s">
        <v>3192</v>
      </c>
      <c r="D4" s="2618"/>
      <c r="E4" s="2618"/>
      <c r="F4" s="2618"/>
      <c r="G4" s="2618"/>
      <c r="H4" s="2618"/>
      <c r="I4" s="2618"/>
      <c r="J4" s="2618"/>
      <c r="K4" s="2618"/>
      <c r="L4" s="2618"/>
      <c r="M4" s="2618"/>
      <c r="N4" s="2618"/>
      <c r="O4" s="2618"/>
      <c r="P4" s="2618"/>
      <c r="Q4" s="2618"/>
      <c r="R4" s="2618"/>
    </row>
    <row r="5" spans="1:18" ht="15" x14ac:dyDescent="0.2">
      <c r="A5" s="2616" t="s">
        <v>735</v>
      </c>
      <c r="B5" s="2617"/>
      <c r="C5" s="2616" t="s">
        <v>3193</v>
      </c>
      <c r="D5" s="2618"/>
      <c r="E5" s="2618"/>
      <c r="F5" s="2618"/>
      <c r="G5" s="2618"/>
      <c r="H5" s="2618"/>
      <c r="I5" s="2618"/>
      <c r="J5" s="2618"/>
      <c r="K5" s="2618"/>
      <c r="L5" s="2618"/>
      <c r="M5" s="2618"/>
      <c r="N5" s="2618"/>
      <c r="O5" s="2618"/>
      <c r="P5" s="2618"/>
      <c r="Q5" s="2618"/>
      <c r="R5" s="2618"/>
    </row>
    <row r="6" spans="1:18" ht="15" customHeight="1" x14ac:dyDescent="0.2">
      <c r="A6" s="2616" t="s">
        <v>815</v>
      </c>
      <c r="B6" s="2617"/>
      <c r="C6" s="2616"/>
      <c r="D6" s="2618"/>
      <c r="E6" s="2618"/>
      <c r="F6" s="2618"/>
      <c r="G6" s="2618"/>
      <c r="H6" s="2618"/>
      <c r="I6" s="2618"/>
      <c r="J6" s="2618"/>
      <c r="K6" s="2618"/>
      <c r="L6" s="2618"/>
      <c r="M6" s="2618"/>
      <c r="N6" s="2618"/>
      <c r="O6" s="2618"/>
      <c r="P6" s="2618"/>
      <c r="Q6" s="2618"/>
      <c r="R6" s="2618"/>
    </row>
    <row r="7" spans="1:18" x14ac:dyDescent="0.2">
      <c r="A7" s="263"/>
      <c r="B7" s="76"/>
    </row>
    <row r="8" spans="1:18" s="165" customFormat="1" x14ac:dyDescent="0.2">
      <c r="A8" s="262"/>
      <c r="B8" s="76"/>
      <c r="D8" s="26"/>
      <c r="E8" s="26"/>
    </row>
    <row r="9" spans="1:18" s="165" customFormat="1" ht="11.25" customHeight="1" x14ac:dyDescent="0.2">
      <c r="A9" s="262"/>
      <c r="B9" s="76"/>
      <c r="C9" s="2118" t="s">
        <v>863</v>
      </c>
      <c r="D9" s="2118"/>
      <c r="E9" s="2118"/>
      <c r="F9" s="2118"/>
      <c r="G9" s="2118"/>
      <c r="H9" s="2118"/>
      <c r="I9" s="2118"/>
      <c r="J9" s="2118"/>
      <c r="K9" s="2118"/>
      <c r="L9" s="2118"/>
      <c r="M9" s="2118"/>
      <c r="N9" s="2118"/>
      <c r="O9" s="2118"/>
      <c r="P9" s="2118"/>
    </row>
    <row r="10" spans="1:18" s="165" customFormat="1" ht="11.25" customHeight="1" x14ac:dyDescent="0.2">
      <c r="A10" s="262"/>
      <c r="B10" s="76"/>
      <c r="C10" s="2118"/>
      <c r="D10" s="2118"/>
      <c r="E10" s="2118"/>
      <c r="F10" s="2118"/>
      <c r="G10" s="2118"/>
      <c r="H10" s="2118"/>
      <c r="I10" s="2118"/>
      <c r="J10" s="2118"/>
      <c r="K10" s="2118"/>
      <c r="L10" s="2118"/>
      <c r="M10" s="2118"/>
      <c r="N10" s="2118"/>
      <c r="O10" s="2118"/>
      <c r="P10" s="2118"/>
    </row>
    <row r="11" spans="1:18" s="165" customFormat="1" x14ac:dyDescent="0.2">
      <c r="A11" s="263"/>
      <c r="B11" s="76"/>
      <c r="D11" s="26"/>
      <c r="E11" s="26"/>
    </row>
    <row r="12" spans="1:18" s="165" customFormat="1" x14ac:dyDescent="0.2">
      <c r="A12" s="262"/>
      <c r="B12" s="76"/>
      <c r="D12" s="26"/>
      <c r="E12" s="26"/>
    </row>
    <row r="13" spans="1:18" s="165" customFormat="1" x14ac:dyDescent="0.2">
      <c r="A13" s="262"/>
      <c r="B13" s="76"/>
      <c r="D13" s="26"/>
      <c r="E13" s="26"/>
    </row>
    <row r="14" spans="1:18" s="165" customFormat="1" x14ac:dyDescent="0.2">
      <c r="A14" s="262"/>
      <c r="B14" s="76"/>
      <c r="D14" s="26"/>
      <c r="E14" s="26"/>
    </row>
    <row r="15" spans="1:18" s="165" customFormat="1" x14ac:dyDescent="0.2">
      <c r="A15" s="263"/>
      <c r="B15" s="76"/>
      <c r="D15" s="26"/>
      <c r="E15" s="26"/>
    </row>
    <row r="16" spans="1:18" s="165" customFormat="1" x14ac:dyDescent="0.2">
      <c r="A16" s="262"/>
      <c r="B16" s="76"/>
      <c r="D16" s="26"/>
      <c r="E16" s="26"/>
    </row>
    <row r="17" spans="1:5" s="165" customFormat="1" x14ac:dyDescent="0.2">
      <c r="A17" s="262"/>
      <c r="B17" s="76"/>
      <c r="D17" s="26"/>
      <c r="E17" s="26"/>
    </row>
    <row r="18" spans="1:5" s="165" customFormat="1" x14ac:dyDescent="0.2">
      <c r="A18" s="262"/>
      <c r="B18" s="76"/>
      <c r="D18" s="26"/>
      <c r="E18" s="26"/>
    </row>
    <row r="19" spans="1:5" s="165" customFormat="1" x14ac:dyDescent="0.2">
      <c r="A19" s="263"/>
      <c r="B19" s="76"/>
      <c r="D19" s="26"/>
      <c r="E19" s="26"/>
    </row>
    <row r="20" spans="1:5" s="165" customFormat="1" x14ac:dyDescent="0.2">
      <c r="A20" s="262"/>
      <c r="B20" s="76"/>
      <c r="D20" s="26"/>
      <c r="E20" s="26"/>
    </row>
    <row r="21" spans="1:5" s="165" customFormat="1" x14ac:dyDescent="0.2">
      <c r="A21" s="262"/>
      <c r="B21" s="76"/>
      <c r="D21" s="26"/>
      <c r="E21" s="26"/>
    </row>
    <row r="22" spans="1:5" s="165" customFormat="1" x14ac:dyDescent="0.2">
      <c r="A22" s="262"/>
      <c r="B22" s="76"/>
      <c r="D22" s="26"/>
      <c r="E22" s="26"/>
    </row>
    <row r="23" spans="1:5" s="165" customFormat="1" x14ac:dyDescent="0.2">
      <c r="A23" s="263"/>
      <c r="B23" s="76"/>
      <c r="D23" s="26"/>
      <c r="E23" s="26"/>
    </row>
    <row r="24" spans="1:5" s="165" customFormat="1" x14ac:dyDescent="0.2">
      <c r="A24" s="262"/>
      <c r="B24" s="76"/>
      <c r="D24" s="26"/>
      <c r="E24" s="26"/>
    </row>
    <row r="25" spans="1:5" s="165" customFormat="1" x14ac:dyDescent="0.2">
      <c r="A25" s="262"/>
      <c r="B25" s="76"/>
      <c r="D25" s="26"/>
      <c r="E25" s="26"/>
    </row>
    <row r="26" spans="1:5" s="165" customFormat="1" x14ac:dyDescent="0.2">
      <c r="A26" s="262"/>
      <c r="B26" s="76"/>
      <c r="D26" s="26"/>
      <c r="E26" s="26"/>
    </row>
    <row r="27" spans="1:5" s="165" customFormat="1" x14ac:dyDescent="0.2">
      <c r="A27" s="263"/>
      <c r="B27" s="76"/>
      <c r="D27" s="26"/>
      <c r="E27" s="26"/>
    </row>
    <row r="28" spans="1:5" s="165" customFormat="1" x14ac:dyDescent="0.2">
      <c r="A28" s="262"/>
      <c r="B28" s="76"/>
      <c r="D28" s="26"/>
      <c r="E28" s="26"/>
    </row>
    <row r="29" spans="1:5" s="165" customFormat="1" x14ac:dyDescent="0.2">
      <c r="A29" s="262"/>
      <c r="B29" s="76"/>
      <c r="D29" s="26"/>
      <c r="E29" s="26"/>
    </row>
    <row r="30" spans="1:5" s="165" customFormat="1" x14ac:dyDescent="0.2">
      <c r="A30" s="262"/>
      <c r="B30" s="76"/>
      <c r="D30" s="26"/>
      <c r="E30" s="26"/>
    </row>
    <row r="31" spans="1:5" s="165" customFormat="1" x14ac:dyDescent="0.2">
      <c r="A31" s="263"/>
      <c r="B31" s="76"/>
      <c r="D31" s="26"/>
      <c r="E31" s="26"/>
    </row>
    <row r="32" spans="1:5" s="165" customFormat="1" x14ac:dyDescent="0.2">
      <c r="A32" s="262"/>
      <c r="B32" s="76"/>
      <c r="D32" s="26"/>
      <c r="E32" s="26"/>
    </row>
  </sheetData>
  <mergeCells count="10">
    <mergeCell ref="A6:B6"/>
    <mergeCell ref="C6:R6"/>
    <mergeCell ref="C9:P10"/>
    <mergeCell ref="C1:D1"/>
    <mergeCell ref="A3:B3"/>
    <mergeCell ref="C3:R3"/>
    <mergeCell ref="A4:B4"/>
    <mergeCell ref="C4:R4"/>
    <mergeCell ref="A5:B5"/>
    <mergeCell ref="C5:R5"/>
  </mergeCells>
  <hyperlinks>
    <hyperlink ref="A1" location="'ODS 11.'!A1" display="REGRESAR"/>
    <hyperlink ref="C1:D1" location="'Metadato 11.a.1'!A1" display="VER METADATO"/>
  </hyperlink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5">
    <tabColor theme="0" tint="-0.499984740745262"/>
  </sheetPr>
  <dimension ref="B1:F36"/>
  <sheetViews>
    <sheetView showGridLines="0" zoomScaleNormal="100" workbookViewId="0">
      <pane ySplit="1" topLeftCell="A2" activePane="bottomLeft" state="frozen"/>
      <selection sqref="A1:B1"/>
      <selection pane="bottomLeft" activeCell="A9" sqref="A9"/>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
      <c r="B1" s="70" t="s">
        <v>730</v>
      </c>
    </row>
    <row r="2" spans="2:6" ht="12" thickBot="1" x14ac:dyDescent="0.25"/>
    <row r="3" spans="2:6" ht="23.25" customHeight="1" thickBot="1" x14ac:dyDescent="0.25">
      <c r="B3" s="2081" t="s">
        <v>766</v>
      </c>
      <c r="C3" s="2081"/>
      <c r="D3" s="2081"/>
      <c r="F3" s="47" t="s">
        <v>880</v>
      </c>
    </row>
    <row r="4" spans="2:6" ht="30" x14ac:dyDescent="0.2">
      <c r="B4" s="2082" t="s">
        <v>856</v>
      </c>
      <c r="C4" s="2082"/>
      <c r="D4" s="49" t="s">
        <v>53</v>
      </c>
    </row>
    <row r="5" spans="2:6" ht="30" x14ac:dyDescent="0.2">
      <c r="B5" s="2082" t="s">
        <v>769</v>
      </c>
      <c r="C5" s="2082"/>
      <c r="D5" s="49" t="s">
        <v>321</v>
      </c>
    </row>
    <row r="6" spans="2:6" ht="15" x14ac:dyDescent="0.2">
      <c r="B6" s="2082" t="s">
        <v>770</v>
      </c>
      <c r="C6" s="2082"/>
      <c r="D6" s="50" t="s">
        <v>475</v>
      </c>
    </row>
    <row r="7" spans="2:6" ht="45" x14ac:dyDescent="0.2">
      <c r="B7" s="2083" t="s">
        <v>771</v>
      </c>
      <c r="C7" s="2083"/>
      <c r="D7" s="94" t="s">
        <v>476</v>
      </c>
    </row>
    <row r="8" spans="2:6" s="903" customFormat="1" ht="15" x14ac:dyDescent="0.2">
      <c r="B8" s="2083" t="s">
        <v>4617</v>
      </c>
      <c r="C8" s="2083"/>
      <c r="D8" s="1285" t="s">
        <v>4632</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61" t="s">
        <v>3194</v>
      </c>
    </row>
    <row r="13" spans="2:6" ht="15" x14ac:dyDescent="0.25">
      <c r="B13" s="2082" t="s">
        <v>776</v>
      </c>
      <c r="C13" s="2082"/>
      <c r="D13" s="716" t="s">
        <v>475</v>
      </c>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1.a.1'!A1" display="REGRESAR"/>
    <hyperlink ref="D8" r:id="rId1"/>
  </hyperlink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6">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28515625" style="26" customWidth="1"/>
    <col min="3" max="3" width="11.5703125" style="165" customWidth="1"/>
    <col min="4" max="7" width="11.5703125" style="26" customWidth="1"/>
    <col min="8" max="16384" width="11.42578125" style="26"/>
  </cols>
  <sheetData>
    <row r="1" spans="1:18" ht="15" x14ac:dyDescent="0.2">
      <c r="A1" s="70" t="s">
        <v>730</v>
      </c>
      <c r="B1" s="121"/>
      <c r="C1" s="2175" t="s">
        <v>830</v>
      </c>
      <c r="D1" s="2175"/>
    </row>
    <row r="3" spans="1:18" ht="11.25" customHeight="1" x14ac:dyDescent="0.2">
      <c r="A3" s="2616" t="s">
        <v>732</v>
      </c>
      <c r="B3" s="2619"/>
      <c r="C3" s="2616" t="s">
        <v>2982</v>
      </c>
      <c r="D3" s="2620"/>
      <c r="E3" s="2620"/>
      <c r="F3" s="2620"/>
      <c r="G3" s="2620"/>
      <c r="H3" s="2620"/>
      <c r="I3" s="2620"/>
      <c r="J3" s="2620"/>
      <c r="K3" s="2620"/>
      <c r="L3" s="2620"/>
      <c r="M3" s="2620"/>
      <c r="N3" s="2620"/>
      <c r="O3" s="2620"/>
      <c r="P3" s="2620"/>
      <c r="Q3" s="2620"/>
      <c r="R3" s="2620"/>
    </row>
    <row r="4" spans="1:18" ht="40.5" customHeight="1" x14ac:dyDescent="0.2">
      <c r="A4" s="2616" t="s">
        <v>733</v>
      </c>
      <c r="B4" s="2617"/>
      <c r="C4" s="2616" t="s">
        <v>3195</v>
      </c>
      <c r="D4" s="2618"/>
      <c r="E4" s="2618"/>
      <c r="F4" s="2618"/>
      <c r="G4" s="2618"/>
      <c r="H4" s="2618"/>
      <c r="I4" s="2618"/>
      <c r="J4" s="2618"/>
      <c r="K4" s="2618"/>
      <c r="L4" s="2618"/>
      <c r="M4" s="2618"/>
      <c r="N4" s="2618"/>
      <c r="O4" s="2618"/>
      <c r="P4" s="2618"/>
      <c r="Q4" s="2618"/>
      <c r="R4" s="2618"/>
    </row>
    <row r="5" spans="1:18" ht="15" customHeight="1" x14ac:dyDescent="0.2">
      <c r="A5" s="2616" t="s">
        <v>735</v>
      </c>
      <c r="B5" s="2617"/>
      <c r="C5" s="2616" t="s">
        <v>3196</v>
      </c>
      <c r="D5" s="2618"/>
      <c r="E5" s="2618"/>
      <c r="F5" s="2618"/>
      <c r="G5" s="2618"/>
      <c r="H5" s="2618"/>
      <c r="I5" s="2618"/>
      <c r="J5" s="2618"/>
      <c r="K5" s="2618"/>
      <c r="L5" s="2618"/>
      <c r="M5" s="2618"/>
      <c r="N5" s="2618"/>
      <c r="O5" s="2618"/>
      <c r="P5" s="2618"/>
      <c r="Q5" s="2618"/>
      <c r="R5" s="2618"/>
    </row>
    <row r="6" spans="1:18" ht="15" x14ac:dyDescent="0.2">
      <c r="A6" s="2616" t="s">
        <v>815</v>
      </c>
      <c r="B6" s="2617"/>
      <c r="C6" s="2616" t="s">
        <v>862</v>
      </c>
      <c r="D6" s="2618"/>
      <c r="E6" s="2618"/>
      <c r="F6" s="2618"/>
      <c r="G6" s="2618"/>
      <c r="H6" s="2618"/>
      <c r="I6" s="2618"/>
      <c r="J6" s="2618"/>
      <c r="K6" s="2618"/>
      <c r="L6" s="2618"/>
      <c r="M6" s="2618"/>
      <c r="N6" s="2618"/>
      <c r="O6" s="2618"/>
      <c r="P6" s="2618"/>
      <c r="Q6" s="2618"/>
      <c r="R6" s="2618"/>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1.'!A1" display="REGRESAR"/>
    <hyperlink ref="C1:D1" location="'Metadato 11.b.1'!A1" display="VER METADATO"/>
  </hyperlinks>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7">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
      <c r="B1" s="70" t="s">
        <v>730</v>
      </c>
    </row>
    <row r="2" spans="2:6" ht="12" thickBot="1" x14ac:dyDescent="0.25"/>
    <row r="3" spans="2:6" ht="23.25" customHeight="1" thickBot="1" x14ac:dyDescent="0.25">
      <c r="B3" s="2081" t="s">
        <v>766</v>
      </c>
      <c r="C3" s="2081"/>
      <c r="D3" s="2081"/>
      <c r="F3" s="47" t="s">
        <v>913</v>
      </c>
    </row>
    <row r="4" spans="2:6" ht="30" x14ac:dyDescent="0.2">
      <c r="B4" s="2082" t="s">
        <v>856</v>
      </c>
      <c r="C4" s="2082"/>
      <c r="D4" s="49" t="s">
        <v>53</v>
      </c>
    </row>
    <row r="5" spans="2:6" ht="90" x14ac:dyDescent="0.2">
      <c r="B5" s="2082" t="s">
        <v>769</v>
      </c>
      <c r="C5" s="2082"/>
      <c r="D5" s="49" t="s">
        <v>324</v>
      </c>
    </row>
    <row r="6" spans="2:6" ht="15" x14ac:dyDescent="0.2">
      <c r="B6" s="2082" t="s">
        <v>770</v>
      </c>
      <c r="C6" s="2082"/>
      <c r="D6" s="50" t="s">
        <v>478</v>
      </c>
    </row>
    <row r="7" spans="2:6" ht="45" x14ac:dyDescent="0.2">
      <c r="B7" s="2083" t="s">
        <v>771</v>
      </c>
      <c r="C7" s="2083"/>
      <c r="D7" s="94" t="s">
        <v>479</v>
      </c>
    </row>
    <row r="8" spans="2:6" s="903" customFormat="1" ht="15" x14ac:dyDescent="0.2">
      <c r="B8" s="2083" t="s">
        <v>4617</v>
      </c>
      <c r="C8" s="2083"/>
      <c r="D8" s="1285" t="s">
        <v>4759</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792"/>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1.b.1'!A1" display="REGRESAR"/>
    <hyperlink ref="D8" r:id="rId1"/>
  </hyperlink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8"/>
  <dimension ref="A1:AC16"/>
  <sheetViews>
    <sheetView showGridLines="0" workbookViewId="0">
      <pane ySplit="1" topLeftCell="A2" activePane="bottomLeft" state="frozen"/>
      <selection pane="bottomLeft"/>
    </sheetView>
  </sheetViews>
  <sheetFormatPr baseColWidth="10" defaultColWidth="11.42578125" defaultRowHeight="11.25" x14ac:dyDescent="0.2"/>
  <cols>
    <col min="1" max="2" width="15.7109375" style="26" customWidth="1"/>
    <col min="3" max="3" width="11.42578125" style="26"/>
    <col min="4" max="4" width="17" style="26" customWidth="1"/>
    <col min="5" max="11" width="11.42578125" style="26"/>
    <col min="12" max="12" width="2.5703125" style="84" customWidth="1"/>
    <col min="13" max="20" width="11.42578125" style="26"/>
    <col min="21" max="21" width="1.7109375" style="84" customWidth="1"/>
    <col min="22" max="16384" width="11.42578125" style="26"/>
  </cols>
  <sheetData>
    <row r="1" spans="1:29" ht="15" x14ac:dyDescent="0.25">
      <c r="A1" s="70" t="s">
        <v>730</v>
      </c>
      <c r="C1" s="2077" t="s">
        <v>830</v>
      </c>
      <c r="D1" s="2077"/>
    </row>
    <row r="2" spans="1:29" ht="13.5" customHeight="1" x14ac:dyDescent="0.2"/>
    <row r="3" spans="1:29" ht="13.5" customHeight="1" x14ac:dyDescent="0.2">
      <c r="A3" s="2616" t="s">
        <v>732</v>
      </c>
      <c r="B3" s="2619"/>
      <c r="C3" s="2616" t="s">
        <v>2982</v>
      </c>
      <c r="D3" s="2620"/>
      <c r="E3" s="2620"/>
      <c r="F3" s="2620"/>
      <c r="G3" s="2620"/>
      <c r="H3" s="2620"/>
      <c r="I3" s="2620"/>
      <c r="J3" s="2620"/>
      <c r="K3" s="2620"/>
      <c r="L3" s="2620"/>
      <c r="M3" s="2620"/>
      <c r="N3" s="2620"/>
      <c r="O3" s="2620"/>
      <c r="P3" s="2620"/>
      <c r="Q3" s="2620"/>
      <c r="R3" s="2620"/>
      <c r="S3" s="133"/>
    </row>
    <row r="4" spans="1:29" ht="39" customHeight="1" x14ac:dyDescent="0.2">
      <c r="A4" s="2616" t="s">
        <v>733</v>
      </c>
      <c r="B4" s="2617"/>
      <c r="C4" s="2616" t="s">
        <v>3195</v>
      </c>
      <c r="D4" s="2620"/>
      <c r="E4" s="2620"/>
      <c r="F4" s="2620"/>
      <c r="G4" s="2620"/>
      <c r="H4" s="2620"/>
      <c r="I4" s="2620"/>
      <c r="J4" s="2620"/>
      <c r="K4" s="2620"/>
      <c r="L4" s="2620"/>
      <c r="M4" s="2620"/>
      <c r="N4" s="2620"/>
      <c r="O4" s="2620"/>
      <c r="P4" s="2620"/>
      <c r="Q4" s="2620"/>
      <c r="R4" s="2620"/>
      <c r="S4" s="133"/>
    </row>
    <row r="5" spans="1:29" ht="15" customHeight="1" x14ac:dyDescent="0.2">
      <c r="A5" s="2616" t="s">
        <v>735</v>
      </c>
      <c r="B5" s="2617"/>
      <c r="C5" s="2616" t="s">
        <v>3197</v>
      </c>
      <c r="D5" s="2620"/>
      <c r="E5" s="2620"/>
      <c r="F5" s="2620"/>
      <c r="G5" s="2620"/>
      <c r="H5" s="2620"/>
      <c r="I5" s="2620"/>
      <c r="J5" s="2620"/>
      <c r="K5" s="2620"/>
      <c r="L5" s="2620"/>
      <c r="M5" s="2620"/>
      <c r="N5" s="2620"/>
      <c r="O5" s="2620"/>
      <c r="P5" s="2620"/>
      <c r="Q5" s="2620"/>
      <c r="R5" s="2620"/>
      <c r="S5" s="793"/>
    </row>
    <row r="6" spans="1:29" ht="15" customHeight="1" x14ac:dyDescent="0.2">
      <c r="A6" s="2616" t="s">
        <v>815</v>
      </c>
      <c r="B6" s="2617"/>
      <c r="C6" s="2616" t="s">
        <v>3198</v>
      </c>
      <c r="D6" s="2620"/>
      <c r="E6" s="2620"/>
      <c r="F6" s="2620"/>
      <c r="G6" s="2620"/>
      <c r="H6" s="2620"/>
      <c r="I6" s="2620"/>
      <c r="J6" s="2620"/>
      <c r="K6" s="2620"/>
      <c r="L6" s="2620"/>
      <c r="M6" s="2620"/>
      <c r="N6" s="2620"/>
      <c r="O6" s="2620"/>
      <c r="P6" s="2620"/>
      <c r="Q6" s="2620"/>
      <c r="R6" s="2620"/>
      <c r="S6" s="794"/>
    </row>
    <row r="9" spans="1:29" ht="12.75" customHeight="1" x14ac:dyDescent="0.2">
      <c r="C9" s="2134" t="s">
        <v>917</v>
      </c>
      <c r="D9" s="2134"/>
      <c r="E9" s="2134"/>
      <c r="F9" s="2134"/>
      <c r="G9" s="2134"/>
      <c r="H9" s="2134"/>
      <c r="I9" s="2134"/>
      <c r="J9" s="2134"/>
      <c r="K9" s="2134"/>
      <c r="L9" s="2134"/>
      <c r="M9" s="2134"/>
      <c r="N9" s="2134"/>
      <c r="O9" s="2134"/>
      <c r="P9" s="2134"/>
      <c r="Q9" s="2134"/>
      <c r="R9" s="2134"/>
      <c r="S9" s="2134"/>
      <c r="T9" s="2134"/>
      <c r="U9" s="2134"/>
      <c r="V9" s="2134"/>
      <c r="W9" s="2134"/>
      <c r="X9" s="2134"/>
      <c r="Y9" s="2134"/>
      <c r="Z9" s="2134"/>
      <c r="AA9" s="2134"/>
      <c r="AB9" s="2134"/>
      <c r="AC9" s="2134"/>
    </row>
    <row r="10" spans="1:29" ht="12.75" customHeight="1" x14ac:dyDescent="0.2">
      <c r="C10" s="2135" t="s">
        <v>867</v>
      </c>
      <c r="D10" s="2070" t="s">
        <v>918</v>
      </c>
      <c r="E10" s="2070"/>
      <c r="F10" s="2070"/>
      <c r="G10" s="2070"/>
      <c r="H10" s="2070"/>
      <c r="I10" s="2070"/>
      <c r="J10" s="2070"/>
      <c r="K10" s="2070"/>
      <c r="L10" s="2042"/>
      <c r="M10" s="2130" t="s">
        <v>919</v>
      </c>
      <c r="N10" s="2130"/>
      <c r="O10" s="2130"/>
      <c r="P10" s="2130"/>
      <c r="Q10" s="2130"/>
      <c r="R10" s="2130"/>
      <c r="S10" s="2130"/>
      <c r="T10" s="2130"/>
      <c r="U10" s="2037"/>
      <c r="V10" s="2130" t="s">
        <v>920</v>
      </c>
      <c r="W10" s="2130"/>
      <c r="X10" s="2130"/>
      <c r="Y10" s="2130"/>
      <c r="Z10" s="2130"/>
      <c r="AA10" s="2130"/>
      <c r="AB10" s="2130"/>
      <c r="AC10" s="2130"/>
    </row>
    <row r="11" spans="1:29" ht="15" customHeight="1" x14ac:dyDescent="0.2">
      <c r="C11" s="2136"/>
      <c r="D11" s="2037"/>
      <c r="E11" s="2130" t="s">
        <v>921</v>
      </c>
      <c r="F11" s="2130"/>
      <c r="G11" s="2130"/>
      <c r="H11" s="2130"/>
      <c r="I11" s="2130"/>
      <c r="J11" s="2130"/>
      <c r="K11" s="2130"/>
      <c r="L11" s="2037"/>
      <c r="M11" s="2040"/>
      <c r="N11" s="2130" t="s">
        <v>921</v>
      </c>
      <c r="O11" s="2130"/>
      <c r="P11" s="2130"/>
      <c r="Q11" s="2130"/>
      <c r="R11" s="2130"/>
      <c r="S11" s="2130"/>
      <c r="T11" s="2130"/>
      <c r="U11" s="2138"/>
      <c r="V11" s="2040"/>
      <c r="W11" s="2130" t="s">
        <v>921</v>
      </c>
      <c r="X11" s="2130"/>
      <c r="Y11" s="2130"/>
      <c r="Z11" s="2130"/>
      <c r="AA11" s="2130"/>
      <c r="AB11" s="2130"/>
      <c r="AC11" s="2130"/>
    </row>
    <row r="12" spans="1:29" ht="12.75" x14ac:dyDescent="0.2">
      <c r="C12" s="2137"/>
      <c r="D12" s="169" t="s">
        <v>740</v>
      </c>
      <c r="E12" s="169" t="s">
        <v>922</v>
      </c>
      <c r="F12" s="169" t="s">
        <v>923</v>
      </c>
      <c r="G12" s="169" t="s">
        <v>924</v>
      </c>
      <c r="H12" s="169" t="s">
        <v>925</v>
      </c>
      <c r="I12" s="169" t="s">
        <v>926</v>
      </c>
      <c r="J12" s="169" t="s">
        <v>927</v>
      </c>
      <c r="K12" s="169" t="s">
        <v>928</v>
      </c>
      <c r="L12" s="169"/>
      <c r="M12" s="169" t="s">
        <v>740</v>
      </c>
      <c r="N12" s="169" t="s">
        <v>922</v>
      </c>
      <c r="O12" s="169" t="s">
        <v>923</v>
      </c>
      <c r="P12" s="169" t="s">
        <v>924</v>
      </c>
      <c r="Q12" s="169" t="s">
        <v>925</v>
      </c>
      <c r="R12" s="169" t="s">
        <v>926</v>
      </c>
      <c r="S12" s="169" t="s">
        <v>927</v>
      </c>
      <c r="T12" s="169" t="s">
        <v>928</v>
      </c>
      <c r="U12" s="2139"/>
      <c r="V12" s="169" t="s">
        <v>740</v>
      </c>
      <c r="W12" s="169" t="s">
        <v>922</v>
      </c>
      <c r="X12" s="169" t="s">
        <v>923</v>
      </c>
      <c r="Y12" s="169" t="s">
        <v>924</v>
      </c>
      <c r="Z12" s="169" t="s">
        <v>925</v>
      </c>
      <c r="AA12" s="169" t="s">
        <v>926</v>
      </c>
      <c r="AB12" s="169" t="s">
        <v>927</v>
      </c>
      <c r="AC12" s="169" t="s">
        <v>928</v>
      </c>
    </row>
    <row r="13" spans="1:29" ht="12.75" x14ac:dyDescent="0.2">
      <c r="C13" s="1294">
        <v>2017</v>
      </c>
      <c r="D13" s="1295">
        <f t="shared" ref="D13:K15" si="0">+V13/M13*100</f>
        <v>67.901234567901241</v>
      </c>
      <c r="E13" s="1294">
        <f t="shared" si="0"/>
        <v>55.000000000000007</v>
      </c>
      <c r="F13" s="1294">
        <f t="shared" si="0"/>
        <v>100</v>
      </c>
      <c r="G13" s="1294">
        <f t="shared" si="0"/>
        <v>75</v>
      </c>
      <c r="H13" s="1294">
        <f t="shared" si="0"/>
        <v>100</v>
      </c>
      <c r="I13" s="1295">
        <f t="shared" si="0"/>
        <v>45.454545454545453</v>
      </c>
      <c r="J13" s="1295">
        <f t="shared" si="0"/>
        <v>54.54545454545454</v>
      </c>
      <c r="K13" s="1295">
        <f t="shared" si="0"/>
        <v>33.333333333333329</v>
      </c>
      <c r="L13" s="1294"/>
      <c r="M13" s="1294">
        <f>+SUM(N13:T13)</f>
        <v>81</v>
      </c>
      <c r="N13" s="1294">
        <v>20</v>
      </c>
      <c r="O13" s="1294">
        <v>15</v>
      </c>
      <c r="P13" s="1294">
        <v>8</v>
      </c>
      <c r="Q13" s="1294">
        <v>10</v>
      </c>
      <c r="R13" s="1294">
        <v>11</v>
      </c>
      <c r="S13" s="1294">
        <v>11</v>
      </c>
      <c r="T13" s="1294">
        <v>6</v>
      </c>
      <c r="U13" s="1294"/>
      <c r="V13" s="1294">
        <v>55</v>
      </c>
      <c r="W13" s="1294">
        <v>11</v>
      </c>
      <c r="X13" s="1294">
        <v>15</v>
      </c>
      <c r="Y13" s="1294">
        <v>6</v>
      </c>
      <c r="Z13" s="1294">
        <v>10</v>
      </c>
      <c r="AA13" s="1294">
        <v>5</v>
      </c>
      <c r="AB13" s="1294">
        <v>6</v>
      </c>
      <c r="AC13" s="1294">
        <v>2</v>
      </c>
    </row>
    <row r="14" spans="1:29" ht="12.75" x14ac:dyDescent="0.2">
      <c r="C14" s="1294">
        <v>2019</v>
      </c>
      <c r="D14" s="1295">
        <f t="shared" si="0"/>
        <v>100</v>
      </c>
      <c r="E14" s="1294">
        <v>100</v>
      </c>
      <c r="F14" s="1294">
        <v>100</v>
      </c>
      <c r="G14" s="1294">
        <v>100</v>
      </c>
      <c r="H14" s="1294">
        <v>100</v>
      </c>
      <c r="I14" s="2060">
        <v>100</v>
      </c>
      <c r="J14" s="2060">
        <v>100</v>
      </c>
      <c r="K14" s="2060">
        <v>100</v>
      </c>
      <c r="L14" s="1294"/>
      <c r="M14" s="1294">
        <f>+SUM(N14:T14)</f>
        <v>81</v>
      </c>
      <c r="N14" s="1294">
        <v>20</v>
      </c>
      <c r="O14" s="1294">
        <v>15</v>
      </c>
      <c r="P14" s="1294">
        <v>8</v>
      </c>
      <c r="Q14" s="1294">
        <v>10</v>
      </c>
      <c r="R14" s="1294">
        <v>11</v>
      </c>
      <c r="S14" s="1294">
        <v>11</v>
      </c>
      <c r="T14" s="1294">
        <v>6</v>
      </c>
      <c r="U14" s="1294"/>
      <c r="V14" s="1294">
        <f>+SUM(W14:AC14)</f>
        <v>81</v>
      </c>
      <c r="W14" s="1294">
        <v>20</v>
      </c>
      <c r="X14" s="1294">
        <v>15</v>
      </c>
      <c r="Y14" s="1294">
        <v>8</v>
      </c>
      <c r="Z14" s="1294">
        <v>10</v>
      </c>
      <c r="AA14" s="1294">
        <v>11</v>
      </c>
      <c r="AB14" s="1294">
        <v>11</v>
      </c>
      <c r="AC14" s="1294">
        <v>6</v>
      </c>
    </row>
    <row r="15" spans="1:29" ht="12.75" x14ac:dyDescent="0.2">
      <c r="C15" s="795">
        <v>2019</v>
      </c>
      <c r="D15" s="796">
        <f t="shared" si="0"/>
        <v>100</v>
      </c>
      <c r="E15" s="795">
        <v>100</v>
      </c>
      <c r="F15" s="795">
        <v>100</v>
      </c>
      <c r="G15" s="795">
        <v>100</v>
      </c>
      <c r="H15" s="795">
        <v>100</v>
      </c>
      <c r="I15" s="2052">
        <v>100</v>
      </c>
      <c r="J15" s="2052">
        <v>100</v>
      </c>
      <c r="K15" s="2052">
        <v>100</v>
      </c>
      <c r="L15" s="795"/>
      <c r="M15" s="795">
        <f>+SUM(N15:T15)</f>
        <v>81</v>
      </c>
      <c r="N15" s="795">
        <v>20</v>
      </c>
      <c r="O15" s="795">
        <v>15</v>
      </c>
      <c r="P15" s="795">
        <v>8</v>
      </c>
      <c r="Q15" s="795">
        <v>10</v>
      </c>
      <c r="R15" s="795">
        <v>11</v>
      </c>
      <c r="S15" s="795">
        <v>11</v>
      </c>
      <c r="T15" s="795">
        <v>6</v>
      </c>
      <c r="U15" s="795"/>
      <c r="V15" s="795">
        <f>+SUM(W15:AC15)</f>
        <v>81</v>
      </c>
      <c r="W15" s="795">
        <v>20</v>
      </c>
      <c r="X15" s="795">
        <v>15</v>
      </c>
      <c r="Y15" s="795">
        <v>8</v>
      </c>
      <c r="Z15" s="795">
        <v>10</v>
      </c>
      <c r="AA15" s="795">
        <v>11</v>
      </c>
      <c r="AB15" s="795">
        <v>11</v>
      </c>
      <c r="AC15" s="795">
        <v>6</v>
      </c>
    </row>
    <row r="16" spans="1:29" ht="12.75" x14ac:dyDescent="0.2">
      <c r="C16" s="170" t="s">
        <v>6213</v>
      </c>
      <c r="D16" s="171"/>
      <c r="E16" s="171"/>
      <c r="F16" s="171"/>
      <c r="G16" s="171"/>
      <c r="H16" s="171"/>
      <c r="I16" s="171"/>
      <c r="J16" s="171"/>
      <c r="K16" s="171"/>
      <c r="L16" s="171"/>
      <c r="M16" s="171"/>
      <c r="N16" s="171"/>
      <c r="O16" s="171"/>
      <c r="P16" s="171"/>
      <c r="Q16" s="171"/>
      <c r="R16" s="171"/>
      <c r="S16" s="171"/>
      <c r="T16" s="171"/>
      <c r="U16" s="171"/>
      <c r="V16" s="171"/>
      <c r="W16" s="171"/>
      <c r="X16" s="171"/>
      <c r="Y16" s="171"/>
      <c r="Z16" s="171"/>
      <c r="AA16" s="171"/>
      <c r="AB16" s="171"/>
      <c r="AC16" s="171"/>
    </row>
  </sheetData>
  <mergeCells count="18">
    <mergeCell ref="A5:B5"/>
    <mergeCell ref="C5:R5"/>
    <mergeCell ref="C1:D1"/>
    <mergeCell ref="A3:B3"/>
    <mergeCell ref="C3:R3"/>
    <mergeCell ref="A4:B4"/>
    <mergeCell ref="C4:R4"/>
    <mergeCell ref="U11:U12"/>
    <mergeCell ref="W11:AC11"/>
    <mergeCell ref="A6:B6"/>
    <mergeCell ref="C6:R6"/>
    <mergeCell ref="C9:AC9"/>
    <mergeCell ref="C10:C12"/>
    <mergeCell ref="D10:K10"/>
    <mergeCell ref="M10:T10"/>
    <mergeCell ref="V10:AC10"/>
    <mergeCell ref="E11:K11"/>
    <mergeCell ref="N11:T11"/>
  </mergeCells>
  <hyperlinks>
    <hyperlink ref="A1" location="'ODS 11.'!A1" display="REGRESAR"/>
    <hyperlink ref="C1:D1" location="'Metadato 11.b.2'!A1" display="VER METADATO"/>
  </hyperlink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9">
    <tabColor theme="0" tint="-0.499984740745262"/>
  </sheetPr>
  <dimension ref="A1:S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9" width="11.42578125" style="26"/>
    <col min="10" max="10" width="2.5703125" style="84" customWidth="1"/>
    <col min="11" max="18" width="11.42578125" style="26"/>
    <col min="19" max="19" width="1.7109375" style="84" customWidth="1"/>
    <col min="20" max="16384" width="11.42578125" style="26"/>
  </cols>
  <sheetData>
    <row r="1" spans="1:19" ht="15" x14ac:dyDescent="0.2">
      <c r="B1" s="70" t="s">
        <v>730</v>
      </c>
    </row>
    <row r="2" spans="1:19" ht="12" thickBot="1" x14ac:dyDescent="0.25"/>
    <row r="3" spans="1:19" ht="23.25" customHeight="1" thickBot="1" x14ac:dyDescent="0.25">
      <c r="B3" s="2081" t="s">
        <v>766</v>
      </c>
      <c r="C3" s="2081"/>
      <c r="D3" s="2081"/>
      <c r="F3" s="47" t="s">
        <v>880</v>
      </c>
    </row>
    <row r="4" spans="1:19" ht="30" x14ac:dyDescent="0.2">
      <c r="A4" s="93"/>
      <c r="B4" s="2122" t="s">
        <v>856</v>
      </c>
      <c r="C4" s="2096"/>
      <c r="D4" s="1957" t="s">
        <v>53</v>
      </c>
    </row>
    <row r="5" spans="1:19" ht="94.5" customHeight="1" x14ac:dyDescent="0.2">
      <c r="B5" s="2122" t="s">
        <v>769</v>
      </c>
      <c r="C5" s="2096"/>
      <c r="D5" s="1957" t="s">
        <v>324</v>
      </c>
    </row>
    <row r="6" spans="1:19" ht="15" x14ac:dyDescent="0.2">
      <c r="B6" s="2122" t="s">
        <v>770</v>
      </c>
      <c r="C6" s="2096"/>
      <c r="D6" s="1896" t="s">
        <v>481</v>
      </c>
    </row>
    <row r="7" spans="1:19" ht="45" x14ac:dyDescent="0.2">
      <c r="B7" s="2084" t="s">
        <v>771</v>
      </c>
      <c r="C7" s="2085"/>
      <c r="D7" s="1897" t="s">
        <v>482</v>
      </c>
    </row>
    <row r="8" spans="1:19" s="903" customFormat="1" ht="15" x14ac:dyDescent="0.2">
      <c r="B8" s="2084" t="s">
        <v>4617</v>
      </c>
      <c r="C8" s="2085"/>
      <c r="D8" s="1898" t="s">
        <v>4760</v>
      </c>
      <c r="J8" s="84"/>
      <c r="S8" s="84"/>
    </row>
    <row r="9" spans="1:19" ht="15" x14ac:dyDescent="0.25">
      <c r="B9" s="1899"/>
      <c r="C9" s="1899"/>
      <c r="D9" s="1899"/>
    </row>
    <row r="10" spans="1:19" ht="23.25" customHeight="1" x14ac:dyDescent="0.2">
      <c r="B10" s="2081" t="s">
        <v>772</v>
      </c>
      <c r="C10" s="2081"/>
      <c r="D10" s="2081"/>
    </row>
    <row r="11" spans="1:19" ht="15" x14ac:dyDescent="0.2">
      <c r="B11" s="2093" t="s">
        <v>773</v>
      </c>
      <c r="C11" s="2094"/>
      <c r="D11" s="1957" t="s">
        <v>841</v>
      </c>
    </row>
    <row r="12" spans="1:19" ht="30.75" customHeight="1" x14ac:dyDescent="0.2">
      <c r="B12" s="2628" t="s">
        <v>775</v>
      </c>
      <c r="C12" s="2629"/>
      <c r="D12" s="1958" t="s">
        <v>917</v>
      </c>
    </row>
    <row r="13" spans="1:19" ht="15" x14ac:dyDescent="0.2">
      <c r="B13" s="2122" t="s">
        <v>776</v>
      </c>
      <c r="C13" s="2096"/>
      <c r="D13" s="1959" t="s">
        <v>481</v>
      </c>
    </row>
    <row r="14" spans="1:19" ht="15" x14ac:dyDescent="0.2">
      <c r="B14" s="2122" t="s">
        <v>777</v>
      </c>
      <c r="C14" s="2096"/>
      <c r="D14" s="1959" t="s">
        <v>10</v>
      </c>
    </row>
    <row r="15" spans="1:19" ht="302.25" customHeight="1" x14ac:dyDescent="0.2">
      <c r="B15" s="2082" t="s">
        <v>778</v>
      </c>
      <c r="C15" s="2082"/>
      <c r="D15" s="1960" t="s">
        <v>929</v>
      </c>
    </row>
    <row r="16" spans="1:19" ht="67.5" customHeight="1" x14ac:dyDescent="0.2">
      <c r="B16" s="2082" t="s">
        <v>779</v>
      </c>
      <c r="C16" s="2082"/>
      <c r="D16" s="1957"/>
    </row>
    <row r="17" spans="2:4" ht="15" x14ac:dyDescent="0.2">
      <c r="B17" s="2082" t="s">
        <v>780</v>
      </c>
      <c r="C17" s="2082"/>
      <c r="D17" s="1961" t="s">
        <v>781</v>
      </c>
    </row>
    <row r="18" spans="2:4" ht="15" x14ac:dyDescent="0.2">
      <c r="B18" s="2083" t="s">
        <v>782</v>
      </c>
      <c r="C18" s="2083"/>
      <c r="D18" s="1957"/>
    </row>
    <row r="19" spans="2:4" ht="30" customHeight="1" x14ac:dyDescent="0.2">
      <c r="B19" s="2084" t="s">
        <v>783</v>
      </c>
      <c r="C19" s="2085"/>
      <c r="D19" s="1961" t="s">
        <v>930</v>
      </c>
    </row>
    <row r="20" spans="2:4" ht="15" x14ac:dyDescent="0.2">
      <c r="B20" s="2082" t="s">
        <v>784</v>
      </c>
      <c r="C20" s="2082"/>
      <c r="D20" s="1960" t="s">
        <v>824</v>
      </c>
    </row>
    <row r="21" spans="2:4" ht="15" x14ac:dyDescent="0.2">
      <c r="B21" s="2086" t="s">
        <v>786</v>
      </c>
      <c r="C21" s="1962" t="s">
        <v>787</v>
      </c>
      <c r="D21" s="1957" t="s">
        <v>921</v>
      </c>
    </row>
    <row r="22" spans="2:4" ht="15" x14ac:dyDescent="0.2">
      <c r="B22" s="2087"/>
      <c r="C22" s="2033" t="s">
        <v>789</v>
      </c>
      <c r="D22" s="1964"/>
    </row>
    <row r="23" spans="2:4" ht="15" x14ac:dyDescent="0.2">
      <c r="B23" s="2088" t="s">
        <v>791</v>
      </c>
      <c r="C23" s="2088"/>
      <c r="D23" s="1957" t="s">
        <v>827</v>
      </c>
    </row>
    <row r="24" spans="2:4" ht="30" x14ac:dyDescent="0.2">
      <c r="B24" s="2088" t="s">
        <v>793</v>
      </c>
      <c r="C24" s="2088"/>
      <c r="D24" s="1965" t="s">
        <v>886</v>
      </c>
    </row>
    <row r="25" spans="2:4" ht="15" x14ac:dyDescent="0.2">
      <c r="B25" s="2082" t="s">
        <v>795</v>
      </c>
      <c r="C25" s="2082"/>
      <c r="D25" s="1961" t="s">
        <v>23</v>
      </c>
    </row>
    <row r="26" spans="2:4" ht="15" customHeight="1" x14ac:dyDescent="0.2">
      <c r="B26" s="2083" t="s">
        <v>797</v>
      </c>
      <c r="C26" s="2083"/>
      <c r="D26" s="1957"/>
    </row>
    <row r="27" spans="2:4" ht="15" x14ac:dyDescent="0.2">
      <c r="B27" s="2089" t="s">
        <v>799</v>
      </c>
      <c r="C27" s="2090"/>
      <c r="D27" s="1957"/>
    </row>
    <row r="28" spans="2:4" ht="15" x14ac:dyDescent="0.2">
      <c r="B28" s="2034" t="s">
        <v>800</v>
      </c>
      <c r="C28" s="2035"/>
      <c r="D28" s="1961" t="s">
        <v>3199</v>
      </c>
    </row>
    <row r="29" spans="2:4" ht="15" x14ac:dyDescent="0.2">
      <c r="B29" s="2122" t="s">
        <v>801</v>
      </c>
      <c r="C29" s="2096"/>
      <c r="D29" s="1968"/>
    </row>
    <row r="30" spans="2:4" ht="15" x14ac:dyDescent="0.2">
      <c r="B30" s="1969"/>
      <c r="C30" s="1969"/>
      <c r="D30" s="1970"/>
    </row>
    <row r="31" spans="2:4" ht="23.25" customHeight="1" x14ac:dyDescent="0.2">
      <c r="B31" s="2190" t="s">
        <v>802</v>
      </c>
      <c r="C31" s="2190"/>
      <c r="D31" s="2190"/>
    </row>
    <row r="32" spans="2:4" ht="15" x14ac:dyDescent="0.2">
      <c r="B32" s="2079" t="s">
        <v>803</v>
      </c>
      <c r="C32" s="2080"/>
      <c r="D32" s="1965" t="s">
        <v>889</v>
      </c>
    </row>
    <row r="33" spans="2:4" ht="15" x14ac:dyDescent="0.2">
      <c r="B33" s="2079" t="s">
        <v>805</v>
      </c>
      <c r="C33" s="2080"/>
      <c r="D33" s="1965" t="s">
        <v>890</v>
      </c>
    </row>
    <row r="34" spans="2:4" ht="13.5" customHeight="1" x14ac:dyDescent="0.2">
      <c r="B34" s="2079" t="s">
        <v>807</v>
      </c>
      <c r="C34" s="2080"/>
      <c r="D34" s="1965" t="s">
        <v>886</v>
      </c>
    </row>
    <row r="35" spans="2:4" ht="15" x14ac:dyDescent="0.2">
      <c r="B35" s="2079" t="s">
        <v>809</v>
      </c>
      <c r="C35" s="2080"/>
      <c r="D35" s="1965" t="s">
        <v>891</v>
      </c>
    </row>
    <row r="36" spans="2:4" ht="15" x14ac:dyDescent="0.2">
      <c r="B36" s="2079" t="s">
        <v>811</v>
      </c>
      <c r="C36" s="2080"/>
      <c r="D36" s="1965" t="s">
        <v>892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1.b.2'!A1" display="REGRESAR"/>
    <hyperlink ref="D8" r:id="rId1"/>
  </hyperlinks>
  <pageMargins left="0.7" right="0.7" top="0.75" bottom="0.75" header="0.3" footer="0.3"/>
  <drawing r:id="rId2"/>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0">
    <tabColor rgb="FF7030A0"/>
  </sheetPr>
  <dimension ref="A1:R19"/>
  <sheetViews>
    <sheetView showGridLines="0" workbookViewId="0">
      <pane ySplit="1" topLeftCell="A2" activePane="bottomLeft" state="frozen"/>
      <selection activeCell="B1" sqref="B1"/>
      <selection pane="bottomLeft" activeCell="C13" sqref="C13:N19"/>
    </sheetView>
  </sheetViews>
  <sheetFormatPr baseColWidth="10" defaultColWidth="11.42578125" defaultRowHeight="11.25" x14ac:dyDescent="0.2"/>
  <cols>
    <col min="1" max="2" width="15.42578125" style="26" customWidth="1"/>
    <col min="3" max="3" width="12.5703125" style="165" customWidth="1"/>
    <col min="4" max="6" width="12.5703125" style="26" customWidth="1"/>
    <col min="7" max="16384" width="11.42578125" style="26"/>
  </cols>
  <sheetData>
    <row r="1" spans="1:18" ht="15" x14ac:dyDescent="0.25">
      <c r="A1" s="70" t="s">
        <v>730</v>
      </c>
      <c r="B1" s="121"/>
      <c r="C1" s="2077" t="s">
        <v>830</v>
      </c>
      <c r="D1" s="2077"/>
    </row>
    <row r="3" spans="1:18" ht="12.75" x14ac:dyDescent="0.2">
      <c r="A3" s="2616" t="s">
        <v>732</v>
      </c>
      <c r="B3" s="2619"/>
      <c r="C3" s="2616" t="s">
        <v>2982</v>
      </c>
      <c r="D3" s="2620"/>
      <c r="E3" s="2620"/>
      <c r="F3" s="2620"/>
      <c r="G3" s="2620"/>
      <c r="H3" s="2620"/>
      <c r="I3" s="2620"/>
      <c r="J3" s="2620"/>
      <c r="K3" s="2620"/>
      <c r="L3" s="2620"/>
      <c r="M3" s="2620"/>
      <c r="N3" s="2620"/>
      <c r="O3" s="2620"/>
      <c r="P3" s="2620"/>
      <c r="Q3" s="2620"/>
      <c r="R3" s="2620"/>
    </row>
    <row r="4" spans="1:18" ht="15" customHeight="1" x14ac:dyDescent="0.2">
      <c r="A4" s="2616" t="s">
        <v>733</v>
      </c>
      <c r="B4" s="2617"/>
      <c r="C4" s="2616" t="s">
        <v>3200</v>
      </c>
      <c r="D4" s="2620"/>
      <c r="E4" s="2620"/>
      <c r="F4" s="2620"/>
      <c r="G4" s="2620"/>
      <c r="H4" s="2620"/>
      <c r="I4" s="2620"/>
      <c r="J4" s="2620"/>
      <c r="K4" s="2620"/>
      <c r="L4" s="2620"/>
      <c r="M4" s="2620"/>
      <c r="N4" s="2620"/>
      <c r="O4" s="2620"/>
      <c r="P4" s="2620"/>
      <c r="Q4" s="2620"/>
      <c r="R4" s="2620"/>
    </row>
    <row r="5" spans="1:18" ht="15" customHeight="1" x14ac:dyDescent="0.2">
      <c r="A5" s="2616" t="s">
        <v>735</v>
      </c>
      <c r="B5" s="2617"/>
      <c r="C5" s="2616" t="s">
        <v>3201</v>
      </c>
      <c r="D5" s="2620"/>
      <c r="E5" s="2620"/>
      <c r="F5" s="2620"/>
      <c r="G5" s="2620"/>
      <c r="H5" s="2620"/>
      <c r="I5" s="2620"/>
      <c r="J5" s="2620"/>
      <c r="K5" s="2620"/>
      <c r="L5" s="2620"/>
      <c r="M5" s="2620"/>
      <c r="N5" s="2620"/>
      <c r="O5" s="2620"/>
      <c r="P5" s="2620"/>
      <c r="Q5" s="2620"/>
      <c r="R5" s="2620"/>
    </row>
    <row r="6" spans="1:18" ht="15" x14ac:dyDescent="0.2">
      <c r="A6" s="2616" t="s">
        <v>815</v>
      </c>
      <c r="B6" s="2617"/>
      <c r="C6" s="2616" t="s">
        <v>862</v>
      </c>
      <c r="D6" s="2620"/>
      <c r="E6" s="2620"/>
      <c r="F6" s="2620"/>
      <c r="G6" s="2620"/>
      <c r="H6" s="2620"/>
      <c r="I6" s="2620"/>
      <c r="J6" s="2620"/>
      <c r="K6" s="2620"/>
      <c r="L6" s="2620"/>
      <c r="M6" s="2620"/>
      <c r="N6" s="2620"/>
      <c r="O6" s="2620"/>
      <c r="P6" s="2620"/>
      <c r="Q6" s="2620"/>
      <c r="R6" s="2620"/>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C13" s="2129" t="s">
        <v>5008</v>
      </c>
      <c r="D13" s="2129"/>
      <c r="E13" s="2129"/>
      <c r="F13" s="2129"/>
      <c r="G13" s="2129"/>
      <c r="H13" s="2129"/>
      <c r="I13" s="2129"/>
      <c r="J13" s="2129"/>
      <c r="K13" s="2129"/>
      <c r="L13" s="2129"/>
      <c r="M13" s="2129"/>
      <c r="N13" s="2129"/>
    </row>
    <row r="14" spans="1:18" x14ac:dyDescent="0.2">
      <c r="C14" s="2129"/>
      <c r="D14" s="2129"/>
      <c r="E14" s="2129"/>
      <c r="F14" s="2129"/>
      <c r="G14" s="2129"/>
      <c r="H14" s="2129"/>
      <c r="I14" s="2129"/>
      <c r="J14" s="2129"/>
      <c r="K14" s="2129"/>
      <c r="L14" s="2129"/>
      <c r="M14" s="2129"/>
      <c r="N14" s="2129"/>
    </row>
    <row r="15" spans="1:18" x14ac:dyDescent="0.2">
      <c r="C15" s="2129"/>
      <c r="D15" s="2129"/>
      <c r="E15" s="2129"/>
      <c r="F15" s="2129"/>
      <c r="G15" s="2129"/>
      <c r="H15" s="2129"/>
      <c r="I15" s="2129"/>
      <c r="J15" s="2129"/>
      <c r="K15" s="2129"/>
      <c r="L15" s="2129"/>
      <c r="M15" s="2129"/>
      <c r="N15" s="2129"/>
    </row>
    <row r="16" spans="1:18" x14ac:dyDescent="0.2">
      <c r="C16" s="2129"/>
      <c r="D16" s="2129"/>
      <c r="E16" s="2129"/>
      <c r="F16" s="2129"/>
      <c r="G16" s="2129"/>
      <c r="H16" s="2129"/>
      <c r="I16" s="2129"/>
      <c r="J16" s="2129"/>
      <c r="K16" s="2129"/>
      <c r="L16" s="2129"/>
      <c r="M16" s="2129"/>
      <c r="N16" s="2129"/>
    </row>
    <row r="17" spans="3:14" x14ac:dyDescent="0.2">
      <c r="C17" s="2129"/>
      <c r="D17" s="2129"/>
      <c r="E17" s="2129"/>
      <c r="F17" s="2129"/>
      <c r="G17" s="2129"/>
      <c r="H17" s="2129"/>
      <c r="I17" s="2129"/>
      <c r="J17" s="2129"/>
      <c r="K17" s="2129"/>
      <c r="L17" s="2129"/>
      <c r="M17" s="2129"/>
      <c r="N17" s="2129"/>
    </row>
    <row r="18" spans="3:14" x14ac:dyDescent="0.2">
      <c r="C18" s="2129"/>
      <c r="D18" s="2129"/>
      <c r="E18" s="2129"/>
      <c r="F18" s="2129"/>
      <c r="G18" s="2129"/>
      <c r="H18" s="2129"/>
      <c r="I18" s="2129"/>
      <c r="J18" s="2129"/>
      <c r="K18" s="2129"/>
      <c r="L18" s="2129"/>
      <c r="M18" s="2129"/>
      <c r="N18" s="2129"/>
    </row>
    <row r="19" spans="3:14" x14ac:dyDescent="0.2">
      <c r="C19" s="2129"/>
      <c r="D19" s="2129"/>
      <c r="E19" s="2129"/>
      <c r="F19" s="2129"/>
      <c r="G19" s="2129"/>
      <c r="H19" s="2129"/>
      <c r="I19" s="2129"/>
      <c r="J19" s="2129"/>
      <c r="K19" s="2129"/>
      <c r="L19" s="2129"/>
      <c r="M19" s="2129"/>
      <c r="N19" s="2129"/>
    </row>
  </sheetData>
  <mergeCells count="11">
    <mergeCell ref="C13:N19"/>
    <mergeCell ref="A6:B6"/>
    <mergeCell ref="C6:R6"/>
    <mergeCell ref="C9:P10"/>
    <mergeCell ref="C1:D1"/>
    <mergeCell ref="A3:B3"/>
    <mergeCell ref="C3:R3"/>
    <mergeCell ref="A4:B4"/>
    <mergeCell ref="C4:R4"/>
    <mergeCell ref="A5:B5"/>
    <mergeCell ref="C5:R5"/>
  </mergeCells>
  <hyperlinks>
    <hyperlink ref="A1" location="'ODS 11.'!A1" display="REGRESAR"/>
    <hyperlink ref="C1:D1" location="'Metadato 11.c.1'!A1" display="VER METADATO"/>
  </hyperlinks>
  <pageMargins left="0.7" right="0.7" top="0.75" bottom="0.75" header="0.3" footer="0.3"/>
  <pageSetup paperSize="9" orientation="portrait" r:id="rId1"/>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1">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68.42578125" style="26" customWidth="1"/>
    <col min="5" max="5" width="11.42578125" style="26"/>
    <col min="6" max="6" width="7.140625" style="26" customWidth="1"/>
    <col min="7" max="16384" width="11.42578125" style="26"/>
  </cols>
  <sheetData>
    <row r="1" spans="2:6" ht="15" x14ac:dyDescent="0.2">
      <c r="B1" s="70" t="s">
        <v>730</v>
      </c>
    </row>
    <row r="2" spans="2:6" ht="12" thickBot="1" x14ac:dyDescent="0.25"/>
    <row r="3" spans="2:6" ht="23.25" customHeight="1" thickBot="1" x14ac:dyDescent="0.25">
      <c r="B3" s="2081" t="s">
        <v>766</v>
      </c>
      <c r="C3" s="2081"/>
      <c r="D3" s="2081"/>
      <c r="F3" s="47" t="s">
        <v>913</v>
      </c>
    </row>
    <row r="4" spans="2:6" ht="30" x14ac:dyDescent="0.2">
      <c r="B4" s="2082" t="s">
        <v>856</v>
      </c>
      <c r="C4" s="2082"/>
      <c r="D4" s="49" t="s">
        <v>53</v>
      </c>
    </row>
    <row r="5" spans="2:6" ht="45.75" customHeight="1" x14ac:dyDescent="0.2">
      <c r="B5" s="2082" t="s">
        <v>769</v>
      </c>
      <c r="C5" s="2082"/>
      <c r="D5" s="49" t="s">
        <v>327</v>
      </c>
    </row>
    <row r="6" spans="2:6" ht="15" x14ac:dyDescent="0.2">
      <c r="B6" s="2082" t="s">
        <v>770</v>
      </c>
      <c r="C6" s="2082"/>
      <c r="D6" s="50" t="s">
        <v>484</v>
      </c>
    </row>
    <row r="7" spans="2:6" ht="45" x14ac:dyDescent="0.2">
      <c r="B7" s="2083" t="s">
        <v>771</v>
      </c>
      <c r="C7" s="2083"/>
      <c r="D7" s="94" t="s">
        <v>485</v>
      </c>
    </row>
    <row r="8" spans="2:6" s="903" customFormat="1" ht="15" x14ac:dyDescent="0.2">
      <c r="B8" s="2083" t="s">
        <v>4617</v>
      </c>
      <c r="C8" s="2083"/>
      <c r="D8" s="1285" t="s">
        <v>4632</v>
      </c>
    </row>
    <row r="9" spans="2:6" ht="15" x14ac:dyDescent="0.25">
      <c r="B9" s="52"/>
      <c r="C9" s="52"/>
      <c r="D9" s="52"/>
    </row>
    <row r="10" spans="2:6" ht="15"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15"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1.c.1'!A1" display="REGRESAR"/>
    <hyperlink ref="D8" r:id="rId1"/>
  </hyperlink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2">
    <tabColor rgb="FFBF8B2E"/>
  </sheetPr>
  <dimension ref="A1:E17"/>
  <sheetViews>
    <sheetView showGridLines="0" workbookViewId="0">
      <pane ySplit="4" topLeftCell="A5" activePane="bottomLeft" state="frozen"/>
      <selection sqref="A1:B1"/>
      <selection pane="bottomLeft" sqref="A1:B1"/>
    </sheetView>
  </sheetViews>
  <sheetFormatPr baseColWidth="10" defaultRowHeight="15" x14ac:dyDescent="0.25"/>
  <cols>
    <col min="3" max="3" width="65.7109375" customWidth="1"/>
    <col min="4" max="4" width="13.42578125" customWidth="1"/>
    <col min="5" max="5" width="89.85546875" customWidth="1"/>
  </cols>
  <sheetData>
    <row r="1" spans="1:5" x14ac:dyDescent="0.25">
      <c r="A1" s="2065" t="s">
        <v>690</v>
      </c>
      <c r="B1" s="2065"/>
    </row>
    <row r="3" spans="1:5" ht="54.75" customHeight="1" x14ac:dyDescent="0.25">
      <c r="A3" s="2608"/>
      <c r="B3" s="2608"/>
      <c r="C3" s="2630" t="s">
        <v>3202</v>
      </c>
      <c r="D3" s="2630"/>
      <c r="E3" s="2630"/>
    </row>
    <row r="4" spans="1:5" s="184" customFormat="1" ht="13.5" customHeight="1" x14ac:dyDescent="0.25">
      <c r="A4" s="2608"/>
      <c r="B4" s="2608"/>
      <c r="C4" s="16" t="s">
        <v>692</v>
      </c>
      <c r="D4" s="16" t="s">
        <v>693</v>
      </c>
      <c r="E4" s="16" t="s">
        <v>694</v>
      </c>
    </row>
    <row r="5" spans="1:5" s="184" customFormat="1" ht="75" x14ac:dyDescent="0.25">
      <c r="C5" s="187" t="s">
        <v>3203</v>
      </c>
      <c r="D5" s="22" t="s">
        <v>487</v>
      </c>
      <c r="E5" s="23" t="s">
        <v>3204</v>
      </c>
    </row>
    <row r="6" spans="1:5" s="184" customFormat="1" ht="30" customHeight="1" x14ac:dyDescent="0.25">
      <c r="C6" s="2142" t="s">
        <v>3205</v>
      </c>
      <c r="D6" s="19" t="s">
        <v>490</v>
      </c>
      <c r="E6" s="186" t="s">
        <v>3206</v>
      </c>
    </row>
    <row r="7" spans="1:5" s="184" customFormat="1" ht="30" x14ac:dyDescent="0.25">
      <c r="C7" s="2143"/>
      <c r="D7" s="19" t="s">
        <v>493</v>
      </c>
      <c r="E7" s="186" t="s">
        <v>3207</v>
      </c>
    </row>
    <row r="8" spans="1:5" s="184" customFormat="1" ht="60" x14ac:dyDescent="0.25">
      <c r="C8" s="187" t="s">
        <v>3208</v>
      </c>
      <c r="D8" s="223" t="s">
        <v>496</v>
      </c>
      <c r="E8" s="21" t="s">
        <v>3209</v>
      </c>
    </row>
    <row r="9" spans="1:5" s="184" customFormat="1" ht="48" customHeight="1" x14ac:dyDescent="0.25">
      <c r="C9" s="2142" t="s">
        <v>3210</v>
      </c>
      <c r="D9" s="22" t="s">
        <v>499</v>
      </c>
      <c r="E9" s="23" t="s">
        <v>3211</v>
      </c>
    </row>
    <row r="10" spans="1:5" s="184" customFormat="1" ht="48" customHeight="1" x14ac:dyDescent="0.25">
      <c r="C10" s="2143"/>
      <c r="D10" s="19" t="s">
        <v>502</v>
      </c>
      <c r="E10" s="186" t="s">
        <v>3212</v>
      </c>
    </row>
    <row r="11" spans="1:5" s="184" customFormat="1" ht="45" x14ac:dyDescent="0.25">
      <c r="C11" s="187" t="s">
        <v>3213</v>
      </c>
      <c r="D11" s="19" t="s">
        <v>505</v>
      </c>
      <c r="E11" s="185" t="s">
        <v>3214</v>
      </c>
    </row>
    <row r="12" spans="1:5" s="184" customFormat="1" ht="60" x14ac:dyDescent="0.25">
      <c r="C12" s="187" t="s">
        <v>3215</v>
      </c>
      <c r="D12" s="223" t="s">
        <v>508</v>
      </c>
      <c r="E12" s="21" t="s">
        <v>3216</v>
      </c>
    </row>
    <row r="13" spans="1:5" s="184" customFormat="1" ht="30" x14ac:dyDescent="0.25">
      <c r="C13" s="187" t="s">
        <v>3217</v>
      </c>
      <c r="D13" s="22" t="s">
        <v>511</v>
      </c>
      <c r="E13" s="23" t="s">
        <v>3218</v>
      </c>
    </row>
    <row r="14" spans="1:5" s="184" customFormat="1" ht="60" x14ac:dyDescent="0.25">
      <c r="C14" s="187" t="s">
        <v>3219</v>
      </c>
      <c r="D14" s="19" t="s">
        <v>514</v>
      </c>
      <c r="E14" s="185" t="s">
        <v>3220</v>
      </c>
    </row>
    <row r="15" spans="1:5" s="184" customFormat="1" ht="45" x14ac:dyDescent="0.25">
      <c r="C15" s="187" t="s">
        <v>3221</v>
      </c>
      <c r="D15" s="19" t="s">
        <v>517</v>
      </c>
      <c r="E15" s="186" t="s">
        <v>3222</v>
      </c>
    </row>
    <row r="16" spans="1:5" s="184" customFormat="1" ht="45" x14ac:dyDescent="0.25">
      <c r="C16" s="187" t="s">
        <v>3223</v>
      </c>
      <c r="D16" s="19" t="s">
        <v>520</v>
      </c>
      <c r="E16" s="185" t="s">
        <v>3224</v>
      </c>
    </row>
    <row r="17" spans="3:5" s="184" customFormat="1" ht="135" x14ac:dyDescent="0.25">
      <c r="C17" s="187" t="s">
        <v>3225</v>
      </c>
      <c r="D17" s="19" t="s">
        <v>523</v>
      </c>
      <c r="E17" s="186" t="s">
        <v>3226</v>
      </c>
    </row>
  </sheetData>
  <mergeCells count="6">
    <mergeCell ref="C9:C10"/>
    <mergeCell ref="A1:B1"/>
    <mergeCell ref="A3:B3"/>
    <mergeCell ref="C3:E3"/>
    <mergeCell ref="A4:B4"/>
    <mergeCell ref="C6:C7"/>
  </mergeCells>
  <hyperlinks>
    <hyperlink ref="D5" location="'12.1.1'!A1" display="12.1.1"/>
    <hyperlink ref="D6" location="'12.2.1'!A1" display="12.2.1"/>
    <hyperlink ref="D7" location="'12.2.2'!A1" display="12.2.2"/>
    <hyperlink ref="D8" location="'12.3.1'!A1" display="12.3.1"/>
    <hyperlink ref="D9" location="'12.4.1'!A1" display="12.4.1"/>
    <hyperlink ref="D10" location="'12.4.2'!A1" display="12.4.2"/>
    <hyperlink ref="D11" location="'12.5.1'!A1" display="12.5.1"/>
    <hyperlink ref="D12" location="'12.6.1'!A1" display="12.6.1"/>
    <hyperlink ref="D13" location="'12.7.1'!A1" display="12.7.1"/>
    <hyperlink ref="D14" location="'12.8.1'!A1" display="12.8.1"/>
    <hyperlink ref="D15" location="'12.a.1'!A1" display="12.a.1"/>
    <hyperlink ref="D16" location="'12.b.1'!A1" display="12.b.1"/>
    <hyperlink ref="D17" location="'12.c.1'!A1" display="12.c.1"/>
    <hyperlink ref="A1" location="Objetivos!A1" display="REGRESAR A INICIO"/>
    <hyperlink ref="A1:B1" location="'Lista de Objetivos'!A1" display="REGRESAR A INICIO"/>
    <hyperlink ref="E5" location="'12.1.1'!A1" display="12.1.1 Número de países con planes de acción nacionales de consumo y producción sostenibles incorporados como prioridad o meta en las políticas nacionales."/>
    <hyperlink ref="E6" location="'12.2.1'!A1" display="12.2.1 Huella material en términos absolutos, huella material per cápita y huella material por PIB."/>
    <hyperlink ref="E7" location="'12.2.2'!A1" display="12.2.2 Consumo material interior en términos absolutos, consumo material interior per cápita y consumo material interior por PIB."/>
    <hyperlink ref="E8" location="'12.3.1'!A1" display="12.3.1 Índice de la pérdida mundial de alimentos."/>
    <hyperlink ref="E9" location="'12.4.1'!A1" display="12.4.1 Número de partes en los acuerdos ambientales multilaterales internacionales relacionados con los desechos peligrosos y otros productos químicos, que cumplen sus compromisos y obligaciones de transmitir información como lo exige cada acuerdo pertine"/>
    <hyperlink ref="E10" location="'12.4.2'!A1" display="12.4.2 Desechos peligrosos generados per cápita y proporción de desechos peligrosos tratados, desglosados por tipo de tratamiento."/>
    <hyperlink ref="E11" location="'12.5.1'!A1" display="12.5.1 Tasa nacional de reciclado, toneladas de material reciclado."/>
    <hyperlink ref="E12" location="'12.6.1'!A1" display="12.6.1 Número de empresas que publican informes sobre sostenibilidad."/>
    <hyperlink ref="E13" location="'12.7.1'!A1" display="12.7.1 Número de países que aplican políticas de adquisiciones públicas y planes de acción sostenibles."/>
    <hyperlink ref="E14" location="'12.8.1'!A1" display="12.8.1 Grado en que i) la educación cívica mundial y ii) la educación para el desarrollo sostenible (incluida la educación sobre el cambio climático) se incorporan en: a) las políticas nacionales de educación; b) los planes de estudio; c) la formación del"/>
    <hyperlink ref="E15" location="'12.a.1'!A1" display="12.a.1 Cantidad de apoyo en materia de investigación y desarrollo prestado a los países en desarrollo para el consumo y la producción sostenibles y las tecnologías ecológicamente racionales."/>
    <hyperlink ref="E16" location="'12.b.1'!A1" display="12.b.1 Número de estrategias o políticas de turismo sostenible y de planes de acción implantados que incluyen instrumentos de seguimiento y evaluación acordados."/>
    <hyperlink ref="E17" location="'12.c.1'!A1" display="12.c.1 Cuantía de los subsidios a los combustibles fósiles por unidad de PIB (producción y consumo) y como proporción del total de los gastos nacionales en combustibles fósiles."/>
  </hyperlinks>
  <pageMargins left="0.7" right="0.7" top="0.75" bottom="0.75" header="0.3" footer="0.3"/>
  <pageSetup orientation="portrait" r:id="rId1"/>
  <drawing r:id="rId2"/>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3">
    <tabColor rgb="FF7030A0"/>
  </sheetPr>
  <dimension ref="A1:R14"/>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28515625" style="26" customWidth="1"/>
    <col min="3" max="3" width="11.7109375" style="165" customWidth="1"/>
    <col min="4" max="7" width="11.7109375" style="26" customWidth="1"/>
    <col min="8" max="16384" width="11.42578125" style="26"/>
  </cols>
  <sheetData>
    <row r="1" spans="1:18" ht="15" x14ac:dyDescent="0.25">
      <c r="A1" s="25" t="s">
        <v>730</v>
      </c>
      <c r="B1" s="121"/>
      <c r="C1" s="2077" t="s">
        <v>830</v>
      </c>
      <c r="D1" s="2077"/>
    </row>
    <row r="3" spans="1:18" ht="15" x14ac:dyDescent="0.2">
      <c r="A3" s="2631" t="s">
        <v>732</v>
      </c>
      <c r="B3" s="2634"/>
      <c r="C3" s="2631" t="s">
        <v>3202</v>
      </c>
      <c r="D3" s="2633"/>
      <c r="E3" s="2633"/>
      <c r="F3" s="2633"/>
      <c r="G3" s="2633"/>
      <c r="H3" s="2633"/>
      <c r="I3" s="2633"/>
      <c r="J3" s="2633"/>
      <c r="K3" s="2633"/>
      <c r="L3" s="2633"/>
      <c r="M3" s="2633"/>
      <c r="N3" s="2633"/>
      <c r="O3" s="2633"/>
      <c r="P3" s="2633"/>
      <c r="Q3" s="2633"/>
      <c r="R3" s="2632"/>
    </row>
    <row r="4" spans="1:18" ht="28.5" customHeight="1" x14ac:dyDescent="0.2">
      <c r="A4" s="2631" t="s">
        <v>733</v>
      </c>
      <c r="B4" s="2632"/>
      <c r="C4" s="2635" t="s">
        <v>3227</v>
      </c>
      <c r="D4" s="2636"/>
      <c r="E4" s="2636"/>
      <c r="F4" s="2636"/>
      <c r="G4" s="2636"/>
      <c r="H4" s="2636"/>
      <c r="I4" s="2636"/>
      <c r="J4" s="2636"/>
      <c r="K4" s="2636"/>
      <c r="L4" s="2636"/>
      <c r="M4" s="2636"/>
      <c r="N4" s="2636"/>
      <c r="O4" s="2636"/>
      <c r="P4" s="2636"/>
      <c r="Q4" s="2636"/>
      <c r="R4" s="2637"/>
    </row>
    <row r="5" spans="1:18" ht="15" customHeight="1" x14ac:dyDescent="0.2">
      <c r="A5" s="2631" t="s">
        <v>735</v>
      </c>
      <c r="B5" s="2632"/>
      <c r="C5" s="2631" t="s">
        <v>3228</v>
      </c>
      <c r="D5" s="2633"/>
      <c r="E5" s="2633"/>
      <c r="F5" s="2633"/>
      <c r="G5" s="2633"/>
      <c r="H5" s="2633"/>
      <c r="I5" s="2633"/>
      <c r="J5" s="2633"/>
      <c r="K5" s="2633"/>
      <c r="L5" s="2633"/>
      <c r="M5" s="2633"/>
      <c r="N5" s="2633"/>
      <c r="O5" s="2633"/>
      <c r="P5" s="2633"/>
      <c r="Q5" s="2633"/>
      <c r="R5" s="2632"/>
    </row>
    <row r="6" spans="1:18" ht="15" x14ac:dyDescent="0.2">
      <c r="A6" s="2631" t="s">
        <v>815</v>
      </c>
      <c r="B6" s="2632"/>
      <c r="C6" s="2631" t="s">
        <v>862</v>
      </c>
      <c r="D6" s="2633"/>
      <c r="E6" s="2633"/>
      <c r="F6" s="2633"/>
      <c r="G6" s="2633"/>
      <c r="H6" s="2633"/>
      <c r="I6" s="2633"/>
      <c r="J6" s="2633"/>
      <c r="K6" s="2633"/>
      <c r="L6" s="2633"/>
      <c r="M6" s="2633"/>
      <c r="N6" s="2633"/>
      <c r="O6" s="2633"/>
      <c r="P6" s="2633"/>
      <c r="Q6" s="2633"/>
      <c r="R6" s="2632"/>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4" spans="1:18" ht="12.75" x14ac:dyDescent="0.2">
      <c r="B14" s="72"/>
      <c r="C14" s="72"/>
      <c r="D14" s="72"/>
      <c r="E14" s="76"/>
    </row>
  </sheetData>
  <mergeCells count="10">
    <mergeCell ref="A6:B6"/>
    <mergeCell ref="C6:R6"/>
    <mergeCell ref="C9:P10"/>
    <mergeCell ref="C1:D1"/>
    <mergeCell ref="A3:B3"/>
    <mergeCell ref="C3:R3"/>
    <mergeCell ref="A4:B4"/>
    <mergeCell ref="C4:R4"/>
    <mergeCell ref="A5:B5"/>
    <mergeCell ref="C5:R5"/>
  </mergeCells>
  <hyperlinks>
    <hyperlink ref="A1" location="'ODS 12.'!A1" display="REGRESAR"/>
    <hyperlink ref="C1:D1" location="'Metadato 12.1.1'!A1" display="VER METADATO"/>
  </hyperlinks>
  <pageMargins left="0.7" right="0.7" top="0.75" bottom="0.75" header="0.3" footer="0.3"/>
  <pageSetup orientation="portrait" r:id="rId1"/>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4">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264" t="s">
        <v>913</v>
      </c>
    </row>
    <row r="4" spans="1:6" ht="15.75" x14ac:dyDescent="0.2">
      <c r="A4" s="93"/>
      <c r="B4" s="2082" t="s">
        <v>856</v>
      </c>
      <c r="C4" s="2082"/>
      <c r="D4" s="49" t="s">
        <v>57</v>
      </c>
    </row>
    <row r="5" spans="1:6" ht="60" x14ac:dyDescent="0.2">
      <c r="B5" s="2082" t="s">
        <v>769</v>
      </c>
      <c r="C5" s="2082"/>
      <c r="D5" s="49" t="s">
        <v>330</v>
      </c>
    </row>
    <row r="6" spans="1:6" ht="15" x14ac:dyDescent="0.2">
      <c r="B6" s="2082" t="s">
        <v>770</v>
      </c>
      <c r="C6" s="2082"/>
      <c r="D6" s="50" t="s">
        <v>487</v>
      </c>
    </row>
    <row r="7" spans="1:6" ht="30" x14ac:dyDescent="0.2">
      <c r="B7" s="2083" t="s">
        <v>771</v>
      </c>
      <c r="C7" s="2083"/>
      <c r="D7" s="94" t="s">
        <v>488</v>
      </c>
    </row>
    <row r="8" spans="1:6" s="903" customFormat="1" ht="15" x14ac:dyDescent="0.2">
      <c r="B8" s="2083" t="s">
        <v>4617</v>
      </c>
      <c r="C8" s="2083"/>
      <c r="D8" s="1285" t="s">
        <v>4761</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2.1.1'!A1" display="REGRESAR"/>
    <hyperlink ref="D8" r:id="rId1"/>
  </hyperlinks>
  <pageMargins left="0.7" right="0.7" top="0.75" bottom="0.75" header="0.3" footer="0.3"/>
  <pageSetup orientation="portrait" r:id="rId2"/>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5">
    <tabColor rgb="FFC00000"/>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42578125" style="26" customWidth="1"/>
    <col min="3" max="3" width="12.42578125" style="165" customWidth="1"/>
    <col min="4" max="5" width="12.42578125" style="26" customWidth="1"/>
    <col min="6" max="16384" width="11.42578125" style="26"/>
  </cols>
  <sheetData>
    <row r="1" spans="1:18" ht="15" x14ac:dyDescent="0.25">
      <c r="A1" s="25" t="s">
        <v>730</v>
      </c>
      <c r="B1" s="121"/>
      <c r="C1" s="2077" t="s">
        <v>830</v>
      </c>
      <c r="D1" s="2077"/>
    </row>
    <row r="3" spans="1:18" ht="14.25" customHeight="1" x14ac:dyDescent="0.2">
      <c r="A3" s="2638" t="s">
        <v>732</v>
      </c>
      <c r="B3" s="2638"/>
      <c r="C3" s="2638" t="s">
        <v>3202</v>
      </c>
      <c r="D3" s="2638"/>
      <c r="E3" s="2638"/>
      <c r="F3" s="2638"/>
      <c r="G3" s="2638"/>
      <c r="H3" s="2638"/>
      <c r="I3" s="2638"/>
      <c r="J3" s="2638"/>
      <c r="K3" s="2638"/>
      <c r="L3" s="2638"/>
      <c r="M3" s="2638"/>
      <c r="N3" s="2638"/>
      <c r="O3" s="2638"/>
      <c r="P3" s="2638"/>
      <c r="Q3" s="2638"/>
      <c r="R3" s="2638"/>
    </row>
    <row r="4" spans="1:18" ht="14.25" customHeight="1" x14ac:dyDescent="0.2">
      <c r="A4" s="2638" t="s">
        <v>733</v>
      </c>
      <c r="B4" s="2639"/>
      <c r="C4" s="2638" t="s">
        <v>3229</v>
      </c>
      <c r="D4" s="2639"/>
      <c r="E4" s="2639"/>
      <c r="F4" s="2639"/>
      <c r="G4" s="2639"/>
      <c r="H4" s="2639"/>
      <c r="I4" s="2639"/>
      <c r="J4" s="2639"/>
      <c r="K4" s="2639"/>
      <c r="L4" s="2639"/>
      <c r="M4" s="2639"/>
      <c r="N4" s="2639"/>
      <c r="O4" s="2639"/>
      <c r="P4" s="2639"/>
      <c r="Q4" s="2639"/>
      <c r="R4" s="2639"/>
    </row>
    <row r="5" spans="1:18" ht="14.25" customHeight="1" x14ac:dyDescent="0.2">
      <c r="A5" s="2638" t="s">
        <v>735</v>
      </c>
      <c r="B5" s="2639"/>
      <c r="C5" s="2638" t="s">
        <v>3230</v>
      </c>
      <c r="D5" s="2639"/>
      <c r="E5" s="2639"/>
      <c r="F5" s="2639"/>
      <c r="G5" s="2639"/>
      <c r="H5" s="2639"/>
      <c r="I5" s="2639"/>
      <c r="J5" s="2639"/>
      <c r="K5" s="2639"/>
      <c r="L5" s="2639"/>
      <c r="M5" s="2639"/>
      <c r="N5" s="2639"/>
      <c r="O5" s="2639"/>
      <c r="P5" s="2639"/>
      <c r="Q5" s="2639"/>
      <c r="R5" s="2639"/>
    </row>
    <row r="6" spans="1:18" ht="14.25" customHeight="1" x14ac:dyDescent="0.2">
      <c r="A6" s="2638" t="s">
        <v>815</v>
      </c>
      <c r="B6" s="2639"/>
      <c r="C6" s="2638" t="s">
        <v>862</v>
      </c>
      <c r="D6" s="2639"/>
      <c r="E6" s="2639"/>
      <c r="F6" s="2639"/>
      <c r="G6" s="2639"/>
      <c r="H6" s="2639"/>
      <c r="I6" s="2639"/>
      <c r="J6" s="2639"/>
      <c r="K6" s="2639"/>
      <c r="L6" s="2639"/>
      <c r="M6" s="2639"/>
      <c r="N6" s="2639"/>
      <c r="O6" s="2639"/>
      <c r="P6" s="2639"/>
      <c r="Q6" s="2639"/>
      <c r="R6" s="2639"/>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2.'!A1" display="REGRESAR"/>
    <hyperlink ref="C1:D1" location="'Metadato 12.2.1'!A1" display="VER METADATO"/>
  </hyperlink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6">
    <tabColor theme="0" tint="-0.499984740745262"/>
  </sheetPr>
  <dimension ref="A1:F36"/>
  <sheetViews>
    <sheetView showGridLines="0" zoomScaleNormal="100" workbookViewId="0">
      <pane ySplit="1" topLeftCell="A2" activePane="bottomLeft" state="frozen"/>
      <selection sqref="A1:B1"/>
      <selection pane="bottomLeft" activeCell="D9" sqref="D9"/>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864</v>
      </c>
    </row>
    <row r="4" spans="1:6" ht="15.75" x14ac:dyDescent="0.2">
      <c r="A4" s="93"/>
      <c r="B4" s="2082" t="s">
        <v>856</v>
      </c>
      <c r="C4" s="2082"/>
      <c r="D4" s="49" t="s">
        <v>57</v>
      </c>
    </row>
    <row r="5" spans="1:6" ht="21" customHeight="1" x14ac:dyDescent="0.2">
      <c r="B5" s="2082" t="s">
        <v>769</v>
      </c>
      <c r="C5" s="2082"/>
      <c r="D5" s="49" t="s">
        <v>333</v>
      </c>
    </row>
    <row r="6" spans="1:6" ht="15" x14ac:dyDescent="0.2">
      <c r="B6" s="2082" t="s">
        <v>770</v>
      </c>
      <c r="C6" s="2082"/>
      <c r="D6" s="50" t="s">
        <v>490</v>
      </c>
    </row>
    <row r="7" spans="1:6" ht="30" x14ac:dyDescent="0.2">
      <c r="B7" s="2083" t="s">
        <v>771</v>
      </c>
      <c r="C7" s="2083"/>
      <c r="D7" s="94" t="s">
        <v>491</v>
      </c>
    </row>
    <row r="8" spans="1:6" s="903" customFormat="1" ht="15" x14ac:dyDescent="0.2">
      <c r="B8" s="2083" t="s">
        <v>4617</v>
      </c>
      <c r="C8" s="2083"/>
      <c r="D8" s="1285" t="s">
        <v>4762</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2.2.1'!A1" display="REGRESAR"/>
    <hyperlink ref="D8" r:id="rId1"/>
  </hyperlink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7">
    <tabColor theme="5"/>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140625" style="26" customWidth="1"/>
    <col min="3" max="3" width="11.7109375" style="165" customWidth="1"/>
    <col min="4" max="6" width="11.7109375" style="26" customWidth="1"/>
    <col min="7" max="16384" width="11.42578125" style="26"/>
  </cols>
  <sheetData>
    <row r="1" spans="1:18" ht="15" x14ac:dyDescent="0.25">
      <c r="A1" s="25" t="s">
        <v>730</v>
      </c>
      <c r="B1" s="121"/>
      <c r="C1" s="2175" t="s">
        <v>830</v>
      </c>
      <c r="D1" s="2175"/>
    </row>
    <row r="3" spans="1:18" ht="15.75" customHeight="1" x14ac:dyDescent="0.2">
      <c r="A3" s="2638" t="s">
        <v>732</v>
      </c>
      <c r="B3" s="2638"/>
      <c r="C3" s="2638" t="s">
        <v>3202</v>
      </c>
      <c r="D3" s="2638"/>
      <c r="E3" s="2638"/>
      <c r="F3" s="2638"/>
      <c r="G3" s="2638"/>
      <c r="H3" s="2638"/>
      <c r="I3" s="2638"/>
      <c r="J3" s="2638"/>
      <c r="K3" s="2638"/>
      <c r="L3" s="2638"/>
      <c r="M3" s="2638"/>
      <c r="N3" s="2638"/>
      <c r="O3" s="2638"/>
      <c r="P3" s="2638"/>
      <c r="Q3" s="2638"/>
      <c r="R3" s="2638"/>
    </row>
    <row r="4" spans="1:18" ht="15" customHeight="1" x14ac:dyDescent="0.2">
      <c r="A4" s="2638" t="s">
        <v>733</v>
      </c>
      <c r="B4" s="2639"/>
      <c r="C4" s="2638" t="s">
        <v>3229</v>
      </c>
      <c r="D4" s="2639"/>
      <c r="E4" s="2639"/>
      <c r="F4" s="2639"/>
      <c r="G4" s="2639"/>
      <c r="H4" s="2639"/>
      <c r="I4" s="2639"/>
      <c r="J4" s="2639"/>
      <c r="K4" s="2639"/>
      <c r="L4" s="2639"/>
      <c r="M4" s="2639"/>
      <c r="N4" s="2639"/>
      <c r="O4" s="2639"/>
      <c r="P4" s="2639"/>
      <c r="Q4" s="2639"/>
      <c r="R4" s="2639"/>
    </row>
    <row r="5" spans="1:18" ht="15" customHeight="1" x14ac:dyDescent="0.2">
      <c r="A5" s="2638" t="s">
        <v>735</v>
      </c>
      <c r="B5" s="2639"/>
      <c r="C5" s="2638" t="s">
        <v>3231</v>
      </c>
      <c r="D5" s="2639"/>
      <c r="E5" s="2639"/>
      <c r="F5" s="2639"/>
      <c r="G5" s="2639"/>
      <c r="H5" s="2639"/>
      <c r="I5" s="2639"/>
      <c r="J5" s="2639"/>
      <c r="K5" s="2639"/>
      <c r="L5" s="2639"/>
      <c r="M5" s="2639"/>
      <c r="N5" s="2639"/>
      <c r="O5" s="2639"/>
      <c r="P5" s="2639"/>
      <c r="Q5" s="2639"/>
      <c r="R5" s="2639"/>
    </row>
    <row r="6" spans="1:18" ht="15" customHeight="1" x14ac:dyDescent="0.2">
      <c r="A6" s="2638" t="s">
        <v>815</v>
      </c>
      <c r="B6" s="2639"/>
      <c r="C6" s="2638" t="s">
        <v>862</v>
      </c>
      <c r="D6" s="2639"/>
      <c r="E6" s="2639"/>
      <c r="F6" s="2639"/>
      <c r="G6" s="2639"/>
      <c r="H6" s="2639"/>
      <c r="I6" s="2639"/>
      <c r="J6" s="2639"/>
      <c r="K6" s="2639"/>
      <c r="L6" s="2639"/>
      <c r="M6" s="2639"/>
      <c r="N6" s="2639"/>
      <c r="O6" s="2639"/>
      <c r="P6" s="2639"/>
      <c r="Q6" s="2639"/>
      <c r="R6" s="2639"/>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2.'!A1" display="REGRESAR"/>
    <hyperlink ref="C1:D1" location="'Metadato 12.2.2'!A1" display="VER METADATO"/>
  </hyperlink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8">
    <tabColor theme="0" tint="-0.499984740745262"/>
  </sheetPr>
  <dimension ref="A1:F36"/>
  <sheetViews>
    <sheetView showGridLines="0" zoomScaleNormal="100" workbookViewId="0">
      <pane ySplit="1" topLeftCell="A2" activePane="bottomLeft" state="frozen"/>
      <selection sqref="A1:B1"/>
      <selection pane="bottomLeft" activeCell="G10" sqref="G10"/>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864</v>
      </c>
    </row>
    <row r="4" spans="1:6" ht="15.75" x14ac:dyDescent="0.2">
      <c r="A4" s="93"/>
      <c r="B4" s="2082" t="s">
        <v>856</v>
      </c>
      <c r="C4" s="2082"/>
      <c r="D4" s="49" t="s">
        <v>57</v>
      </c>
    </row>
    <row r="5" spans="1:6" ht="15" x14ac:dyDescent="0.2">
      <c r="B5" s="2082" t="s">
        <v>769</v>
      </c>
      <c r="C5" s="2082"/>
      <c r="D5" s="49" t="s">
        <v>333</v>
      </c>
    </row>
    <row r="6" spans="1:6" ht="15" x14ac:dyDescent="0.2">
      <c r="B6" s="2082" t="s">
        <v>770</v>
      </c>
      <c r="C6" s="2082"/>
      <c r="D6" s="50" t="s">
        <v>493</v>
      </c>
    </row>
    <row r="7" spans="1:6" ht="30" x14ac:dyDescent="0.2">
      <c r="B7" s="2083" t="s">
        <v>771</v>
      </c>
      <c r="C7" s="2083"/>
      <c r="D7" s="94" t="s">
        <v>494</v>
      </c>
    </row>
    <row r="8" spans="1:6" s="903" customFormat="1" ht="15" x14ac:dyDescent="0.2">
      <c r="B8" s="2083" t="s">
        <v>4617</v>
      </c>
      <c r="C8" s="2083"/>
      <c r="D8" s="1285" t="s">
        <v>4763</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2.2.2'!A1" display="REGRESAR"/>
    <hyperlink ref="D8" r:id="rId1"/>
  </hyperlink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9">
    <tabColor rgb="FF7030A0"/>
  </sheetPr>
  <dimension ref="A1:R32"/>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28515625" style="26" customWidth="1"/>
    <col min="3" max="3" width="12.85546875" style="165" customWidth="1"/>
    <col min="4" max="6" width="12.85546875" style="26" customWidth="1"/>
    <col min="7" max="16384" width="11.42578125" style="26"/>
  </cols>
  <sheetData>
    <row r="1" spans="1:18" ht="15" x14ac:dyDescent="0.25">
      <c r="A1" s="25" t="s">
        <v>730</v>
      </c>
      <c r="B1" s="121"/>
      <c r="C1" s="2077" t="s">
        <v>830</v>
      </c>
      <c r="D1" s="2077"/>
    </row>
    <row r="3" spans="1:18" ht="16.5" customHeight="1" x14ac:dyDescent="0.2">
      <c r="A3" s="2638" t="s">
        <v>732</v>
      </c>
      <c r="B3" s="2638"/>
      <c r="C3" s="2638" t="s">
        <v>3202</v>
      </c>
      <c r="D3" s="2638"/>
      <c r="E3" s="2638"/>
      <c r="F3" s="2638"/>
      <c r="G3" s="2638"/>
      <c r="H3" s="2638"/>
      <c r="I3" s="2638"/>
      <c r="J3" s="2638"/>
      <c r="K3" s="2638"/>
      <c r="L3" s="2638"/>
      <c r="M3" s="2638"/>
      <c r="N3" s="2638"/>
      <c r="O3" s="2638"/>
      <c r="P3" s="2638"/>
      <c r="Q3" s="2638"/>
      <c r="R3" s="2638"/>
    </row>
    <row r="4" spans="1:18" ht="15" customHeight="1" x14ac:dyDescent="0.2">
      <c r="A4" s="2638" t="s">
        <v>733</v>
      </c>
      <c r="B4" s="2639"/>
      <c r="C4" s="2638" t="s">
        <v>3232</v>
      </c>
      <c r="D4" s="2639"/>
      <c r="E4" s="2639"/>
      <c r="F4" s="2639"/>
      <c r="G4" s="2639"/>
      <c r="H4" s="2639"/>
      <c r="I4" s="2639"/>
      <c r="J4" s="2639"/>
      <c r="K4" s="2639"/>
      <c r="L4" s="2639"/>
      <c r="M4" s="2639"/>
      <c r="N4" s="2639"/>
      <c r="O4" s="2639"/>
      <c r="P4" s="2639"/>
      <c r="Q4" s="2639"/>
      <c r="R4" s="2639"/>
    </row>
    <row r="5" spans="1:18" ht="15" customHeight="1" x14ac:dyDescent="0.2">
      <c r="A5" s="2638" t="s">
        <v>735</v>
      </c>
      <c r="B5" s="2639"/>
      <c r="C5" s="2638" t="s">
        <v>3233</v>
      </c>
      <c r="D5" s="2639"/>
      <c r="E5" s="2639"/>
      <c r="F5" s="2639"/>
      <c r="G5" s="2639"/>
      <c r="H5" s="2639"/>
      <c r="I5" s="2639"/>
      <c r="J5" s="2639"/>
      <c r="K5" s="2639"/>
      <c r="L5" s="2639"/>
      <c r="M5" s="2639"/>
      <c r="N5" s="2639"/>
      <c r="O5" s="2639"/>
      <c r="P5" s="2639"/>
      <c r="Q5" s="2639"/>
      <c r="R5" s="2639"/>
    </row>
    <row r="6" spans="1:18" ht="15" customHeight="1" x14ac:dyDescent="0.2">
      <c r="A6" s="2638" t="s">
        <v>815</v>
      </c>
      <c r="B6" s="2639"/>
      <c r="C6" s="2638" t="s">
        <v>862</v>
      </c>
      <c r="D6" s="2639"/>
      <c r="E6" s="2639"/>
      <c r="F6" s="2639"/>
      <c r="G6" s="2639"/>
      <c r="H6" s="2639"/>
      <c r="I6" s="2639"/>
      <c r="J6" s="2639"/>
      <c r="K6" s="2639"/>
      <c r="L6" s="2639"/>
      <c r="M6" s="2639"/>
      <c r="N6" s="2639"/>
      <c r="O6" s="2639"/>
      <c r="P6" s="2639"/>
      <c r="Q6" s="2639"/>
      <c r="R6" s="2639"/>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8"/>
    </row>
    <row r="12" spans="1:18" x14ac:dyDescent="0.2">
      <c r="A12" s="29"/>
    </row>
    <row r="13" spans="1:18" x14ac:dyDescent="0.2">
      <c r="A13" s="29"/>
    </row>
    <row r="14" spans="1:18" x14ac:dyDescent="0.2">
      <c r="A14" s="29"/>
    </row>
    <row r="15" spans="1:18" x14ac:dyDescent="0.2">
      <c r="A15" s="28"/>
    </row>
    <row r="16" spans="1:18" x14ac:dyDescent="0.2">
      <c r="A16" s="29"/>
    </row>
    <row r="17" spans="1:1" x14ac:dyDescent="0.2">
      <c r="A17" s="29"/>
    </row>
    <row r="18" spans="1:1" x14ac:dyDescent="0.2">
      <c r="A18" s="29"/>
    </row>
    <row r="19" spans="1:1" x14ac:dyDescent="0.2">
      <c r="A19" s="28"/>
    </row>
    <row r="20" spans="1:1" x14ac:dyDescent="0.2">
      <c r="A20" s="29"/>
    </row>
    <row r="21" spans="1:1" x14ac:dyDescent="0.2">
      <c r="A21" s="29"/>
    </row>
    <row r="22" spans="1:1" x14ac:dyDescent="0.2">
      <c r="A22" s="29"/>
    </row>
    <row r="23" spans="1:1" x14ac:dyDescent="0.2">
      <c r="A23" s="28"/>
    </row>
    <row r="24" spans="1:1" x14ac:dyDescent="0.2">
      <c r="A24" s="29"/>
    </row>
    <row r="25" spans="1:1" x14ac:dyDescent="0.2">
      <c r="A25" s="29"/>
    </row>
    <row r="26" spans="1:1" x14ac:dyDescent="0.2">
      <c r="A26" s="29"/>
    </row>
    <row r="27" spans="1:1" x14ac:dyDescent="0.2">
      <c r="A27" s="28"/>
    </row>
    <row r="28" spans="1:1" x14ac:dyDescent="0.2">
      <c r="A28" s="29"/>
    </row>
    <row r="29" spans="1:1" x14ac:dyDescent="0.2">
      <c r="A29" s="29"/>
    </row>
    <row r="30" spans="1:1" x14ac:dyDescent="0.2">
      <c r="A30" s="29"/>
    </row>
    <row r="31" spans="1:1" x14ac:dyDescent="0.2">
      <c r="A31" s="28"/>
    </row>
    <row r="32" spans="1:1" x14ac:dyDescent="0.2">
      <c r="A32" s="29"/>
    </row>
  </sheetData>
  <mergeCells count="10">
    <mergeCell ref="A6:B6"/>
    <mergeCell ref="C6:R6"/>
    <mergeCell ref="C9:P10"/>
    <mergeCell ref="C1:D1"/>
    <mergeCell ref="A3:B3"/>
    <mergeCell ref="C3:R3"/>
    <mergeCell ref="A4:B4"/>
    <mergeCell ref="C4:R4"/>
    <mergeCell ref="A5:B5"/>
    <mergeCell ref="C5:R5"/>
  </mergeCells>
  <hyperlinks>
    <hyperlink ref="A1" location="'ODS 12.'!A1" display="REGRESAR"/>
    <hyperlink ref="C1:D1" location="'Metadato 12.3.1'!A1" display="VER METADATO"/>
  </hyperlink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0">
    <tabColor theme="0" tint="-0.499984740745262"/>
  </sheetPr>
  <dimension ref="A1:F36"/>
  <sheetViews>
    <sheetView showGridLines="0" zoomScaleNormal="100" workbookViewId="0">
      <pane ySplit="1" topLeftCell="A2" activePane="bottomLeft" state="frozen"/>
      <selection sqref="A1:B1"/>
      <selection pane="bottomLeft" activeCell="B9" sqref="B9"/>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767</v>
      </c>
    </row>
    <row r="4" spans="1:6" ht="15.75" x14ac:dyDescent="0.2">
      <c r="A4" s="93"/>
      <c r="B4" s="2082" t="s">
        <v>856</v>
      </c>
      <c r="C4" s="2082"/>
      <c r="D4" s="49" t="s">
        <v>57</v>
      </c>
    </row>
    <row r="5" spans="1:6" ht="45" x14ac:dyDescent="0.2">
      <c r="B5" s="2082" t="s">
        <v>769</v>
      </c>
      <c r="C5" s="2082"/>
      <c r="D5" s="49" t="s">
        <v>336</v>
      </c>
    </row>
    <row r="6" spans="1:6" ht="15.75" customHeight="1" x14ac:dyDescent="0.2">
      <c r="B6" s="2082" t="s">
        <v>770</v>
      </c>
      <c r="C6" s="2082"/>
      <c r="D6" s="50" t="s">
        <v>496</v>
      </c>
    </row>
    <row r="7" spans="1:6" ht="15" customHeight="1" x14ac:dyDescent="0.2">
      <c r="B7" s="2083" t="s">
        <v>771</v>
      </c>
      <c r="C7" s="2083"/>
      <c r="D7" s="94" t="s">
        <v>497</v>
      </c>
    </row>
    <row r="8" spans="1:6" s="903" customFormat="1" ht="15" customHeight="1" x14ac:dyDescent="0.2">
      <c r="B8" s="2083" t="s">
        <v>4617</v>
      </c>
      <c r="C8" s="2083"/>
      <c r="D8" s="1285" t="s">
        <v>4632</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customHeight="1"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customHeight="1"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808</v>
      </c>
    </row>
    <row r="25" spans="2:4" ht="15" x14ac:dyDescent="0.2">
      <c r="B25" s="2082" t="s">
        <v>795</v>
      </c>
      <c r="C25" s="2082"/>
      <c r="D25" s="57"/>
    </row>
    <row r="26" spans="2:4" ht="15" customHeight="1" x14ac:dyDescent="0.25">
      <c r="B26" s="2083" t="s">
        <v>797</v>
      </c>
      <c r="C26" s="2083"/>
      <c r="D26" s="146" t="s">
        <v>3234</v>
      </c>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5">
      <c r="B32" s="2079" t="s">
        <v>803</v>
      </c>
      <c r="C32" s="2080"/>
      <c r="D32" s="146" t="s">
        <v>3235</v>
      </c>
    </row>
    <row r="33" spans="2:4" ht="15" x14ac:dyDescent="0.25">
      <c r="B33" s="2079" t="s">
        <v>805</v>
      </c>
      <c r="C33" s="2080"/>
      <c r="D33" s="146" t="s">
        <v>3234</v>
      </c>
    </row>
    <row r="34" spans="2:4" ht="15" x14ac:dyDescent="0.25">
      <c r="B34" s="2079" t="s">
        <v>807</v>
      </c>
      <c r="C34" s="2080"/>
      <c r="D34" s="146" t="s">
        <v>808</v>
      </c>
    </row>
    <row r="35" spans="2:4" ht="15" x14ac:dyDescent="0.25">
      <c r="B35" s="2079" t="s">
        <v>809</v>
      </c>
      <c r="C35" s="2080"/>
      <c r="D35" s="146" t="s">
        <v>3236</v>
      </c>
    </row>
    <row r="36" spans="2:4" ht="15" x14ac:dyDescent="0.25">
      <c r="B36" s="2079" t="s">
        <v>811</v>
      </c>
      <c r="C36" s="2080"/>
      <c r="D36" s="149" t="s">
        <v>3237</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2.3.1'!A1" display="REGRESAR"/>
    <hyperlink ref="D36" r:id="rId1"/>
    <hyperlink ref="D8" r:id="rId2"/>
  </hyperlinks>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1">
    <tabColor rgb="FF7030A0"/>
  </sheetPr>
  <dimension ref="A1:R17"/>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 style="26" customWidth="1"/>
    <col min="3" max="3" width="12" style="165" customWidth="1"/>
    <col min="4" max="5" width="12" style="26" customWidth="1"/>
    <col min="6" max="16384" width="11.42578125" style="26"/>
  </cols>
  <sheetData>
    <row r="1" spans="1:18" ht="15" x14ac:dyDescent="0.25">
      <c r="A1" s="25" t="s">
        <v>730</v>
      </c>
      <c r="B1" s="121"/>
      <c r="C1" s="2077" t="s">
        <v>830</v>
      </c>
      <c r="D1" s="2077"/>
    </row>
    <row r="3" spans="1:18" ht="12.75" x14ac:dyDescent="0.2">
      <c r="A3" s="2638" t="s">
        <v>732</v>
      </c>
      <c r="B3" s="2638"/>
      <c r="C3" s="2638" t="s">
        <v>3202</v>
      </c>
      <c r="D3" s="2638"/>
      <c r="E3" s="2638"/>
      <c r="F3" s="2638"/>
      <c r="G3" s="2638"/>
      <c r="H3" s="2638"/>
      <c r="I3" s="2638"/>
      <c r="J3" s="2638"/>
      <c r="K3" s="2638"/>
      <c r="L3" s="2638"/>
      <c r="M3" s="2638"/>
      <c r="N3" s="2638"/>
      <c r="O3" s="2638"/>
      <c r="P3" s="2638"/>
      <c r="Q3" s="2638"/>
      <c r="R3" s="2638"/>
    </row>
    <row r="4" spans="1:18" ht="28.5" customHeight="1" x14ac:dyDescent="0.2">
      <c r="A4" s="2638" t="s">
        <v>733</v>
      </c>
      <c r="B4" s="2639"/>
      <c r="C4" s="2640" t="s">
        <v>339</v>
      </c>
      <c r="D4" s="2641"/>
      <c r="E4" s="2641"/>
      <c r="F4" s="2641"/>
      <c r="G4" s="2641"/>
      <c r="H4" s="2641"/>
      <c r="I4" s="2641"/>
      <c r="J4" s="2641"/>
      <c r="K4" s="2641"/>
      <c r="L4" s="2641"/>
      <c r="M4" s="2641"/>
      <c r="N4" s="2641"/>
      <c r="O4" s="2641"/>
      <c r="P4" s="2641"/>
      <c r="Q4" s="2641"/>
      <c r="R4" s="2641"/>
    </row>
    <row r="5" spans="1:18" ht="27.75" customHeight="1" x14ac:dyDescent="0.2">
      <c r="A5" s="2638" t="s">
        <v>735</v>
      </c>
      <c r="B5" s="2639"/>
      <c r="C5" s="2640" t="s">
        <v>3238</v>
      </c>
      <c r="D5" s="2641"/>
      <c r="E5" s="2641"/>
      <c r="F5" s="2641"/>
      <c r="G5" s="2641"/>
      <c r="H5" s="2641"/>
      <c r="I5" s="2641"/>
      <c r="J5" s="2641"/>
      <c r="K5" s="2641"/>
      <c r="L5" s="2641"/>
      <c r="M5" s="2641"/>
      <c r="N5" s="2641"/>
      <c r="O5" s="2641"/>
      <c r="P5" s="2641"/>
      <c r="Q5" s="2641"/>
      <c r="R5" s="2641"/>
    </row>
    <row r="6" spans="1:18" ht="15" customHeight="1" x14ac:dyDescent="0.2">
      <c r="A6" s="2638" t="s">
        <v>815</v>
      </c>
      <c r="B6" s="2639"/>
      <c r="C6" s="2638" t="s">
        <v>862</v>
      </c>
      <c r="D6" s="2639"/>
      <c r="E6" s="2639"/>
      <c r="F6" s="2639"/>
      <c r="G6" s="2639"/>
      <c r="H6" s="2639"/>
      <c r="I6" s="2639"/>
      <c r="J6" s="2639"/>
      <c r="K6" s="2639"/>
      <c r="L6" s="2639"/>
      <c r="M6" s="2639"/>
      <c r="N6" s="2639"/>
      <c r="O6" s="2639"/>
      <c r="P6" s="2639"/>
      <c r="Q6" s="2639"/>
      <c r="R6" s="2639"/>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sheetData>
  <mergeCells count="10">
    <mergeCell ref="A6:B6"/>
    <mergeCell ref="C6:R6"/>
    <mergeCell ref="C9:P10"/>
    <mergeCell ref="C1:D1"/>
    <mergeCell ref="A3:B3"/>
    <mergeCell ref="C3:R3"/>
    <mergeCell ref="A4:B4"/>
    <mergeCell ref="C4:R4"/>
    <mergeCell ref="A5:B5"/>
    <mergeCell ref="C5:R5"/>
  </mergeCells>
  <hyperlinks>
    <hyperlink ref="A1" location="'ODS 12.'!A1" display="REGRESAR"/>
    <hyperlink ref="C1:D1" location="'Metadato 12.4.1'!A1" display="VER METADATO"/>
  </hyperlinks>
  <pageMargins left="0.7" right="0.7" top="0.75" bottom="0.75" header="0.3" footer="0.3"/>
  <pageSetup orientation="portrait" r:id="rId1"/>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2">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68.4257812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913</v>
      </c>
    </row>
    <row r="4" spans="1:6" ht="15.75" x14ac:dyDescent="0.2">
      <c r="A4" s="93"/>
      <c r="B4" s="2082" t="s">
        <v>856</v>
      </c>
      <c r="C4" s="2082"/>
      <c r="D4" s="49" t="s">
        <v>57</v>
      </c>
    </row>
    <row r="5" spans="1:6" ht="75" x14ac:dyDescent="0.2">
      <c r="B5" s="2082" t="s">
        <v>769</v>
      </c>
      <c r="C5" s="2082"/>
      <c r="D5" s="49" t="s">
        <v>339</v>
      </c>
    </row>
    <row r="6" spans="1:6" ht="15" x14ac:dyDescent="0.2">
      <c r="B6" s="2082" t="s">
        <v>770</v>
      </c>
      <c r="C6" s="2082"/>
      <c r="D6" s="50" t="s">
        <v>499</v>
      </c>
    </row>
    <row r="7" spans="1:6" ht="60" x14ac:dyDescent="0.2">
      <c r="B7" s="2083" t="s">
        <v>771</v>
      </c>
      <c r="C7" s="2083"/>
      <c r="D7" s="94" t="s">
        <v>500</v>
      </c>
    </row>
    <row r="8" spans="1:6" s="903" customFormat="1" ht="15" x14ac:dyDescent="0.2">
      <c r="B8" s="2083" t="s">
        <v>4617</v>
      </c>
      <c r="C8" s="2083"/>
      <c r="D8" s="1285" t="s">
        <v>4764</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2.4.1'!A1" display="REGRESAR"/>
    <hyperlink ref="D8" r:id="rId1"/>
  </hyperlinks>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3">
    <tabColor theme="5"/>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5703125" style="26" customWidth="1"/>
    <col min="3" max="3" width="11.7109375" style="165" customWidth="1"/>
    <col min="4" max="7" width="11.7109375" style="26" customWidth="1"/>
    <col min="8" max="16384" width="11.42578125" style="26"/>
  </cols>
  <sheetData>
    <row r="1" spans="1:18" ht="15" x14ac:dyDescent="0.25">
      <c r="A1" s="25" t="s">
        <v>730</v>
      </c>
      <c r="B1" s="121"/>
      <c r="C1" s="2077" t="s">
        <v>830</v>
      </c>
      <c r="D1" s="2077"/>
    </row>
    <row r="3" spans="1:18" ht="17.25" customHeight="1" x14ac:dyDescent="0.2">
      <c r="A3" s="2638" t="s">
        <v>732</v>
      </c>
      <c r="B3" s="2638"/>
      <c r="C3" s="2638" t="s">
        <v>3202</v>
      </c>
      <c r="D3" s="2638"/>
      <c r="E3" s="2638"/>
      <c r="F3" s="2638"/>
      <c r="G3" s="2638"/>
      <c r="H3" s="2638"/>
      <c r="I3" s="2638"/>
      <c r="J3" s="2638"/>
      <c r="K3" s="2638"/>
      <c r="L3" s="2638"/>
      <c r="M3" s="2638"/>
      <c r="N3" s="2638"/>
      <c r="O3" s="2638"/>
      <c r="P3" s="2638"/>
      <c r="Q3" s="2638"/>
      <c r="R3" s="2638"/>
    </row>
    <row r="4" spans="1:18" ht="30.75" customHeight="1" x14ac:dyDescent="0.2">
      <c r="A4" s="2638" t="s">
        <v>733</v>
      </c>
      <c r="B4" s="2639"/>
      <c r="C4" s="2640" t="s">
        <v>339</v>
      </c>
      <c r="D4" s="2641"/>
      <c r="E4" s="2641"/>
      <c r="F4" s="2641"/>
      <c r="G4" s="2641"/>
      <c r="H4" s="2641"/>
      <c r="I4" s="2641"/>
      <c r="J4" s="2641"/>
      <c r="K4" s="2641"/>
      <c r="L4" s="2641"/>
      <c r="M4" s="2641"/>
      <c r="N4" s="2641"/>
      <c r="O4" s="2641"/>
      <c r="P4" s="2641"/>
      <c r="Q4" s="2641"/>
      <c r="R4" s="2641"/>
    </row>
    <row r="5" spans="1:18" ht="18" customHeight="1" x14ac:dyDescent="0.2">
      <c r="A5" s="2638" t="s">
        <v>735</v>
      </c>
      <c r="B5" s="2639"/>
      <c r="C5" s="2640" t="s">
        <v>3239</v>
      </c>
      <c r="D5" s="2641"/>
      <c r="E5" s="2641"/>
      <c r="F5" s="2641"/>
      <c r="G5" s="2641"/>
      <c r="H5" s="2641"/>
      <c r="I5" s="2641"/>
      <c r="J5" s="2641"/>
      <c r="K5" s="2641"/>
      <c r="L5" s="2641"/>
      <c r="M5" s="2641"/>
      <c r="N5" s="2641"/>
      <c r="O5" s="2641"/>
      <c r="P5" s="2641"/>
      <c r="Q5" s="2641"/>
      <c r="R5" s="2641"/>
    </row>
    <row r="6" spans="1:18" ht="15" x14ac:dyDescent="0.2">
      <c r="A6" s="2638" t="s">
        <v>815</v>
      </c>
      <c r="B6" s="2639"/>
      <c r="C6" s="2638"/>
      <c r="D6" s="2639"/>
      <c r="E6" s="2639"/>
      <c r="F6" s="2639"/>
      <c r="G6" s="2639"/>
      <c r="H6" s="2639"/>
      <c r="I6" s="2639"/>
      <c r="J6" s="2639"/>
      <c r="K6" s="2639"/>
      <c r="L6" s="2639"/>
      <c r="M6" s="2639"/>
      <c r="N6" s="2639"/>
      <c r="O6" s="2639"/>
      <c r="P6" s="2639"/>
      <c r="Q6" s="2639"/>
      <c r="R6" s="2639"/>
    </row>
    <row r="7" spans="1:18" x14ac:dyDescent="0.2">
      <c r="A7" s="29"/>
    </row>
    <row r="8" spans="1:18" x14ac:dyDescent="0.2">
      <c r="A8" s="29"/>
    </row>
    <row r="9" spans="1:18" ht="11.25" customHeight="1" x14ac:dyDescent="0.2">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2.'!A1" display="REGRESAR"/>
    <hyperlink ref="C1:D1" location="'Metadato 12.4.2'!A1" display="VER METADATO"/>
  </hyperlinks>
  <pageMargins left="0.7" right="0.7" top="0.75" bottom="0.75" header="0.3" footer="0.3"/>
  <pageSetup orientation="portrait" r:id="rId1"/>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4">
    <tabColor theme="0" tint="-0.499984740745262"/>
  </sheetPr>
  <dimension ref="A1:F36"/>
  <sheetViews>
    <sheetView showGridLines="0" zoomScaleNormal="100" workbookViewId="0">
      <pane ySplit="1" topLeftCell="A2" activePane="bottomLeft" state="frozen"/>
      <selection sqref="A1:B1"/>
      <selection pane="bottomLeft" activeCell="A9" sqref="A9"/>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864</v>
      </c>
    </row>
    <row r="4" spans="1:6" ht="15.75" x14ac:dyDescent="0.2">
      <c r="A4" s="93"/>
      <c r="B4" s="2082" t="s">
        <v>856</v>
      </c>
      <c r="C4" s="2082"/>
      <c r="D4" s="49" t="s">
        <v>57</v>
      </c>
    </row>
    <row r="5" spans="1:6" ht="60" x14ac:dyDescent="0.2">
      <c r="B5" s="2082" t="s">
        <v>769</v>
      </c>
      <c r="C5" s="2082"/>
      <c r="D5" s="49" t="s">
        <v>339</v>
      </c>
    </row>
    <row r="6" spans="1:6" ht="16.5" customHeight="1" x14ac:dyDescent="0.2">
      <c r="B6" s="2082" t="s">
        <v>770</v>
      </c>
      <c r="C6" s="2082"/>
      <c r="D6" s="50" t="s">
        <v>502</v>
      </c>
    </row>
    <row r="7" spans="1:6" ht="30" x14ac:dyDescent="0.2">
      <c r="B7" s="2083" t="s">
        <v>771</v>
      </c>
      <c r="C7" s="2083"/>
      <c r="D7" s="94" t="s">
        <v>503</v>
      </c>
    </row>
    <row r="8" spans="1:6" s="903" customFormat="1" ht="15" x14ac:dyDescent="0.2">
      <c r="B8" s="2083" t="s">
        <v>4617</v>
      </c>
      <c r="C8" s="2083"/>
      <c r="D8" s="1285" t="s">
        <v>4632</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30" x14ac:dyDescent="0.25">
      <c r="B28" s="62" t="s">
        <v>800</v>
      </c>
      <c r="C28" s="63"/>
      <c r="D28" s="143" t="s">
        <v>3240</v>
      </c>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2.4.2'!A1" display="REGRESAR"/>
    <hyperlink ref="D8" r:id="rId1"/>
  </hyperlinks>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5"/>
  <dimension ref="A1:R42"/>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7109375" style="26" customWidth="1"/>
    <col min="3" max="3" width="31.85546875" style="165" customWidth="1"/>
    <col min="4" max="5" width="12.42578125" style="26" customWidth="1"/>
    <col min="6" max="16384" width="11.42578125" style="26"/>
  </cols>
  <sheetData>
    <row r="1" spans="1:18" ht="15" x14ac:dyDescent="0.25">
      <c r="A1" s="25" t="s">
        <v>730</v>
      </c>
      <c r="B1" s="121"/>
      <c r="C1" s="1989" t="s">
        <v>830</v>
      </c>
      <c r="D1" s="903"/>
    </row>
    <row r="3" spans="1:18" ht="15" customHeight="1" x14ac:dyDescent="0.2">
      <c r="A3" s="2638" t="s">
        <v>732</v>
      </c>
      <c r="B3" s="2638"/>
      <c r="C3" s="2638" t="s">
        <v>3202</v>
      </c>
      <c r="D3" s="2638"/>
      <c r="E3" s="2638"/>
      <c r="F3" s="2638"/>
      <c r="G3" s="2638"/>
      <c r="H3" s="2638"/>
      <c r="I3" s="2638"/>
      <c r="J3" s="2638"/>
      <c r="K3" s="2638"/>
      <c r="L3" s="2638"/>
      <c r="M3" s="2638"/>
      <c r="N3" s="2638"/>
      <c r="O3" s="2638"/>
      <c r="P3" s="2638"/>
      <c r="Q3" s="2638"/>
      <c r="R3" s="2638"/>
    </row>
    <row r="4" spans="1:18" ht="15" customHeight="1" x14ac:dyDescent="0.2">
      <c r="A4" s="2638" t="s">
        <v>733</v>
      </c>
      <c r="B4" s="2639"/>
      <c r="C4" s="2640" t="s">
        <v>3241</v>
      </c>
      <c r="D4" s="2641"/>
      <c r="E4" s="2641"/>
      <c r="F4" s="2641"/>
      <c r="G4" s="2641"/>
      <c r="H4" s="2641"/>
      <c r="I4" s="2641"/>
      <c r="J4" s="2641"/>
      <c r="K4" s="2641"/>
      <c r="L4" s="2641"/>
      <c r="M4" s="2641"/>
      <c r="N4" s="2641"/>
      <c r="O4" s="2641"/>
      <c r="P4" s="2641"/>
      <c r="Q4" s="2641"/>
      <c r="R4" s="2641"/>
    </row>
    <row r="5" spans="1:18" ht="15" customHeight="1" x14ac:dyDescent="0.2">
      <c r="A5" s="2638" t="s">
        <v>735</v>
      </c>
      <c r="B5" s="2639"/>
      <c r="C5" s="2640" t="s">
        <v>3242</v>
      </c>
      <c r="D5" s="2641"/>
      <c r="E5" s="2641"/>
      <c r="F5" s="2641"/>
      <c r="G5" s="2641"/>
      <c r="H5" s="2641"/>
      <c r="I5" s="2641"/>
      <c r="J5" s="2641"/>
      <c r="K5" s="2641"/>
      <c r="L5" s="2641"/>
      <c r="M5" s="2641"/>
      <c r="N5" s="2641"/>
      <c r="O5" s="2641"/>
      <c r="P5" s="2641"/>
      <c r="Q5" s="2641"/>
      <c r="R5" s="2641"/>
    </row>
    <row r="6" spans="1:18" ht="15" customHeight="1" x14ac:dyDescent="0.2">
      <c r="A6" s="2638" t="s">
        <v>815</v>
      </c>
      <c r="B6" s="2639"/>
      <c r="C6" s="2638" t="s">
        <v>5812</v>
      </c>
      <c r="D6" s="2639"/>
      <c r="E6" s="2639"/>
      <c r="F6" s="2639"/>
      <c r="G6" s="2639"/>
      <c r="H6" s="2639"/>
      <c r="I6" s="2639"/>
      <c r="J6" s="2639"/>
      <c r="K6" s="2639"/>
      <c r="L6" s="2639"/>
      <c r="M6" s="2639"/>
      <c r="N6" s="2639"/>
      <c r="O6" s="2639"/>
      <c r="P6" s="2639"/>
      <c r="Q6" s="2639"/>
      <c r="R6" s="2639"/>
    </row>
    <row r="7" spans="1:18" x14ac:dyDescent="0.2">
      <c r="A7" s="29"/>
    </row>
    <row r="8" spans="1:18" x14ac:dyDescent="0.2">
      <c r="A8" s="29"/>
    </row>
    <row r="9" spans="1:18" ht="12.75" customHeight="1" x14ac:dyDescent="0.2"/>
    <row r="10" spans="1:18" ht="30.75" customHeight="1" x14ac:dyDescent="0.2">
      <c r="C10" s="2115" t="s">
        <v>6080</v>
      </c>
      <c r="D10" s="2115"/>
      <c r="E10" s="2115"/>
      <c r="F10" s="2115"/>
      <c r="G10" s="2115"/>
    </row>
    <row r="11" spans="1:18" ht="12.75" x14ac:dyDescent="0.2">
      <c r="C11" s="2447" t="s">
        <v>6077</v>
      </c>
      <c r="D11" s="2117">
        <v>2017</v>
      </c>
      <c r="E11" s="2117"/>
      <c r="F11" s="2117">
        <v>2018</v>
      </c>
      <c r="G11" s="2117"/>
    </row>
    <row r="12" spans="1:18" ht="12.75" x14ac:dyDescent="0.2">
      <c r="C12" s="2447"/>
      <c r="D12" s="1914" t="s">
        <v>781</v>
      </c>
      <c r="E12" s="1914" t="s">
        <v>6078</v>
      </c>
      <c r="F12" s="1914" t="s">
        <v>781</v>
      </c>
      <c r="G12" s="1914" t="s">
        <v>6078</v>
      </c>
    </row>
    <row r="13" spans="1:18" ht="25.5" x14ac:dyDescent="0.2">
      <c r="C13" s="1937" t="s">
        <v>6082</v>
      </c>
      <c r="D13" s="1938">
        <v>0.36820000000000003</v>
      </c>
      <c r="E13" s="1939">
        <v>36900000</v>
      </c>
      <c r="F13" s="1938">
        <v>0.3251</v>
      </c>
      <c r="G13" s="1940">
        <v>17385159</v>
      </c>
    </row>
    <row r="14" spans="1:18" ht="25.5" x14ac:dyDescent="0.2">
      <c r="C14" s="1937" t="s">
        <v>6083</v>
      </c>
      <c r="D14" s="689">
        <v>0</v>
      </c>
      <c r="E14" s="1941"/>
      <c r="F14" s="1938">
        <v>6.4999999999999997E-3</v>
      </c>
      <c r="G14" s="1939">
        <v>344950</v>
      </c>
      <c r="H14" s="903"/>
    </row>
    <row r="15" spans="1:18" ht="25.5" x14ac:dyDescent="0.2">
      <c r="C15" s="1937" t="s">
        <v>6084</v>
      </c>
      <c r="D15" s="1938">
        <v>2.1399999999999999E-2</v>
      </c>
      <c r="E15" s="1939">
        <v>2140000</v>
      </c>
      <c r="F15" s="1938">
        <v>0.13339999999999999</v>
      </c>
      <c r="G15" s="1939">
        <v>7131113</v>
      </c>
      <c r="H15" s="903"/>
    </row>
    <row r="16" spans="1:18" ht="12.75" x14ac:dyDescent="0.2">
      <c r="C16" s="1937" t="s">
        <v>6085</v>
      </c>
      <c r="D16" s="1938">
        <v>0.55300000000000005</v>
      </c>
      <c r="E16" s="1939">
        <v>55415000</v>
      </c>
      <c r="F16" s="1938">
        <v>0.52380000000000004</v>
      </c>
      <c r="G16" s="1939">
        <v>28009341</v>
      </c>
      <c r="H16" s="903"/>
    </row>
    <row r="17" spans="3:11" ht="25.5" x14ac:dyDescent="0.2">
      <c r="C17" s="1937" t="s">
        <v>6086</v>
      </c>
      <c r="D17" s="1938">
        <v>5.74E-2</v>
      </c>
      <c r="E17" s="1939">
        <v>5752000</v>
      </c>
      <c r="F17" s="1938">
        <v>8.3999999999999995E-3</v>
      </c>
      <c r="G17" s="1939">
        <v>446934</v>
      </c>
      <c r="H17" s="903"/>
    </row>
    <row r="18" spans="3:11" ht="25.5" x14ac:dyDescent="0.2">
      <c r="C18" s="1937" t="s">
        <v>6087</v>
      </c>
      <c r="D18" s="689">
        <v>0</v>
      </c>
      <c r="E18" s="1941"/>
      <c r="F18" s="1938">
        <v>2.7000000000000001E-3</v>
      </c>
      <c r="G18" s="1939">
        <v>145560</v>
      </c>
      <c r="H18" s="903"/>
    </row>
    <row r="19" spans="3:11" ht="25.5" x14ac:dyDescent="0.2">
      <c r="C19" s="1937" t="s">
        <v>6088</v>
      </c>
      <c r="D19" s="689">
        <v>0</v>
      </c>
      <c r="E19" s="1941"/>
      <c r="F19" s="1938">
        <v>2.0000000000000001E-4</v>
      </c>
      <c r="G19" s="1939">
        <v>9900</v>
      </c>
      <c r="H19" s="903"/>
    </row>
    <row r="20" spans="3:11" ht="25.5" x14ac:dyDescent="0.2">
      <c r="C20" s="1942" t="s">
        <v>6079</v>
      </c>
      <c r="D20" s="1943">
        <v>1</v>
      </c>
      <c r="E20" s="1944">
        <v>100207000</v>
      </c>
      <c r="F20" s="1943">
        <v>1</v>
      </c>
      <c r="G20" s="1944">
        <v>53472957</v>
      </c>
      <c r="H20" s="903"/>
    </row>
    <row r="22" spans="3:11" ht="26.25" customHeight="1" x14ac:dyDescent="0.2">
      <c r="C22" s="2173" t="s">
        <v>6081</v>
      </c>
      <c r="D22" s="2173"/>
      <c r="E22" s="2173"/>
      <c r="F22" s="2173"/>
      <c r="G22" s="2173"/>
    </row>
    <row r="23" spans="3:11" x14ac:dyDescent="0.2">
      <c r="C23" s="2642" t="s">
        <v>5811</v>
      </c>
      <c r="D23" s="2642"/>
      <c r="E23" s="2642"/>
      <c r="F23" s="2642"/>
      <c r="G23" s="2642"/>
    </row>
    <row r="27" spans="3:11" ht="12.75" x14ac:dyDescent="0.2">
      <c r="C27" s="2410" t="s">
        <v>5810</v>
      </c>
      <c r="D27" s="2410"/>
      <c r="E27" s="2410"/>
      <c r="F27" s="2410"/>
      <c r="G27" s="2410"/>
      <c r="H27" s="2410"/>
      <c r="I27" s="2410"/>
      <c r="J27" s="2410"/>
      <c r="K27" s="2410"/>
    </row>
    <row r="28" spans="3:11" ht="12.75" x14ac:dyDescent="0.2">
      <c r="C28" s="1771"/>
      <c r="D28" s="2529">
        <v>2018</v>
      </c>
      <c r="E28" s="2529"/>
      <c r="F28" s="2529">
        <v>2017</v>
      </c>
      <c r="G28" s="2529"/>
      <c r="H28" s="2529">
        <v>2016</v>
      </c>
      <c r="I28" s="2529"/>
      <c r="J28" s="2621" t="s">
        <v>5780</v>
      </c>
      <c r="K28" s="2204" t="s">
        <v>5781</v>
      </c>
    </row>
    <row r="29" spans="3:11" ht="12.75" x14ac:dyDescent="0.2">
      <c r="C29" s="549"/>
      <c r="D29" s="1915" t="s">
        <v>877</v>
      </c>
      <c r="E29" s="1915" t="s">
        <v>781</v>
      </c>
      <c r="F29" s="1915" t="s">
        <v>877</v>
      </c>
      <c r="G29" s="1915" t="s">
        <v>781</v>
      </c>
      <c r="H29" s="1915" t="s">
        <v>877</v>
      </c>
      <c r="I29" s="1915" t="s">
        <v>781</v>
      </c>
      <c r="J29" s="2622"/>
      <c r="K29" s="2302"/>
    </row>
    <row r="30" spans="3:11" ht="12.75" x14ac:dyDescent="0.2">
      <c r="C30" s="159" t="s">
        <v>848</v>
      </c>
      <c r="D30" s="1772">
        <v>1462397</v>
      </c>
      <c r="E30" s="1880">
        <v>100</v>
      </c>
      <c r="F30" s="1772">
        <v>4947481</v>
      </c>
      <c r="G30" s="1880"/>
      <c r="H30" s="1772">
        <v>4890372</v>
      </c>
      <c r="I30" s="1880"/>
      <c r="J30" s="1880">
        <v>1.1499999999999999</v>
      </c>
      <c r="K30" s="1772">
        <v>57109</v>
      </c>
    </row>
    <row r="31" spans="3:11" ht="12.75" x14ac:dyDescent="0.2">
      <c r="C31" s="159" t="s">
        <v>5775</v>
      </c>
      <c r="D31" s="1772">
        <v>1063012</v>
      </c>
      <c r="E31" s="1773">
        <v>72.7</v>
      </c>
      <c r="F31" s="1772">
        <v>1266917</v>
      </c>
      <c r="G31" s="1773">
        <v>100</v>
      </c>
      <c r="H31" s="1772">
        <v>1218000</v>
      </c>
      <c r="I31" s="1773">
        <v>100</v>
      </c>
      <c r="J31" s="1880">
        <v>3.86</v>
      </c>
      <c r="K31" s="1772">
        <v>48917</v>
      </c>
    </row>
    <row r="32" spans="3:11" ht="12.75" x14ac:dyDescent="0.2">
      <c r="C32" s="1774" t="s">
        <v>5774</v>
      </c>
      <c r="D32" s="1772">
        <v>399385</v>
      </c>
      <c r="E32" s="1773">
        <v>27.3</v>
      </c>
      <c r="F32" s="1772">
        <v>898370</v>
      </c>
      <c r="G32" s="1773">
        <v>70.91</v>
      </c>
      <c r="H32" s="1772">
        <v>1147000</v>
      </c>
      <c r="I32" s="1773">
        <v>94.17</v>
      </c>
      <c r="J32" s="1880">
        <v>-23.26</v>
      </c>
      <c r="K32" s="1772">
        <v>-248630</v>
      </c>
    </row>
    <row r="33" spans="3:11" ht="12.75" x14ac:dyDescent="0.2">
      <c r="C33" s="1774" t="s">
        <v>5773</v>
      </c>
      <c r="D33" s="1772">
        <v>1462397</v>
      </c>
      <c r="E33" s="1773">
        <v>100</v>
      </c>
      <c r="F33" s="1772">
        <v>368547</v>
      </c>
      <c r="G33" s="1773">
        <v>29.09</v>
      </c>
      <c r="H33" s="1772">
        <v>71000</v>
      </c>
      <c r="I33" s="1773">
        <v>5.83</v>
      </c>
      <c r="J33" s="1880">
        <v>23.26</v>
      </c>
      <c r="K33" s="1772">
        <v>297547</v>
      </c>
    </row>
    <row r="34" spans="3:11" ht="12.75" x14ac:dyDescent="0.2">
      <c r="C34" s="159" t="s">
        <v>5806</v>
      </c>
      <c r="D34" s="1772">
        <v>1357572</v>
      </c>
      <c r="E34" s="1773">
        <v>92.8</v>
      </c>
      <c r="F34" s="1772">
        <v>1147345</v>
      </c>
      <c r="G34" s="1773">
        <v>90.56</v>
      </c>
      <c r="H34" s="1772">
        <v>1061800</v>
      </c>
      <c r="I34" s="1773">
        <v>87.18</v>
      </c>
      <c r="J34" s="1880">
        <v>3.39</v>
      </c>
      <c r="K34" s="1772">
        <v>85545</v>
      </c>
    </row>
    <row r="35" spans="3:11" ht="12.75" x14ac:dyDescent="0.2">
      <c r="C35" s="1880" t="s">
        <v>5807</v>
      </c>
      <c r="D35" s="1772">
        <v>61370</v>
      </c>
      <c r="E35" s="1773">
        <v>4.2</v>
      </c>
      <c r="F35" s="1772">
        <v>103895</v>
      </c>
      <c r="G35" s="1773">
        <v>8.1999999999999993</v>
      </c>
      <c r="H35" s="1772">
        <v>71400</v>
      </c>
      <c r="I35" s="1773">
        <v>6.03</v>
      </c>
      <c r="J35" s="1880">
        <v>2.17</v>
      </c>
      <c r="K35" s="1772">
        <v>30495</v>
      </c>
    </row>
    <row r="36" spans="3:11" ht="12.75" x14ac:dyDescent="0.2">
      <c r="C36" s="1774" t="s">
        <v>5776</v>
      </c>
      <c r="D36" s="1772">
        <v>53473</v>
      </c>
      <c r="E36" s="1773">
        <v>3.7</v>
      </c>
      <c r="F36" s="1772">
        <v>100207</v>
      </c>
      <c r="G36" s="1773">
        <v>7.91</v>
      </c>
      <c r="H36" s="1772">
        <v>40000</v>
      </c>
      <c r="I36" s="1773">
        <v>3.28</v>
      </c>
      <c r="J36" s="1880">
        <v>4.63</v>
      </c>
      <c r="K36" s="1772">
        <v>60207</v>
      </c>
    </row>
    <row r="37" spans="3:11" ht="12.75" x14ac:dyDescent="0.2">
      <c r="C37" s="1774" t="s">
        <v>5777</v>
      </c>
      <c r="D37" s="1772">
        <v>4857</v>
      </c>
      <c r="E37" s="1775">
        <v>0.3</v>
      </c>
      <c r="F37" s="1772">
        <v>1774</v>
      </c>
      <c r="G37" s="1775">
        <v>0.14000000000000001</v>
      </c>
      <c r="H37" s="1772">
        <v>400</v>
      </c>
      <c r="I37" s="657">
        <v>0.03</v>
      </c>
      <c r="J37" s="1880">
        <v>0.11</v>
      </c>
      <c r="K37" s="1772">
        <v>1374</v>
      </c>
    </row>
    <row r="38" spans="3:11" ht="12.75" x14ac:dyDescent="0.2">
      <c r="C38" s="1774" t="s">
        <v>5778</v>
      </c>
      <c r="D38" s="1772">
        <v>3040</v>
      </c>
      <c r="E38" s="1775">
        <v>0.2</v>
      </c>
      <c r="F38" s="1772">
        <v>1914</v>
      </c>
      <c r="G38" s="1775">
        <v>0.15</v>
      </c>
      <c r="H38" s="1772">
        <v>33000</v>
      </c>
      <c r="I38" s="1773">
        <v>2.71</v>
      </c>
      <c r="J38" s="1880">
        <v>-2.56</v>
      </c>
      <c r="K38" s="1772">
        <v>-31086</v>
      </c>
    </row>
    <row r="39" spans="3:11" ht="12.75" x14ac:dyDescent="0.2">
      <c r="C39" s="159" t="s">
        <v>5779</v>
      </c>
      <c r="D39" s="1772">
        <v>1401027</v>
      </c>
      <c r="E39" s="1773">
        <v>95.8</v>
      </c>
      <c r="F39" s="1772">
        <v>1163022</v>
      </c>
      <c r="G39" s="1773">
        <v>91.8</v>
      </c>
      <c r="H39" s="1772">
        <v>1144600</v>
      </c>
      <c r="I39" s="1773">
        <v>93.97</v>
      </c>
      <c r="J39" s="1880">
        <v>-2.17</v>
      </c>
      <c r="K39" s="1772">
        <v>18422</v>
      </c>
    </row>
    <row r="40" spans="3:11" ht="12.75" x14ac:dyDescent="0.2">
      <c r="C40" s="9" t="s">
        <v>5808</v>
      </c>
      <c r="D40" s="1772">
        <v>1296202</v>
      </c>
      <c r="E40" s="1773">
        <v>88.6</v>
      </c>
      <c r="F40" s="1772">
        <v>1043450</v>
      </c>
      <c r="G40" s="1773">
        <v>82.36</v>
      </c>
      <c r="H40" s="1772">
        <v>988400</v>
      </c>
      <c r="I40" s="1773">
        <v>81.150000000000006</v>
      </c>
      <c r="J40" s="1880">
        <v>1.21</v>
      </c>
      <c r="K40" s="1772">
        <v>55050</v>
      </c>
    </row>
    <row r="41" spans="3:11" ht="12.75" x14ac:dyDescent="0.2">
      <c r="C41" s="196" t="s">
        <v>5809</v>
      </c>
      <c r="D41" s="1776">
        <v>104825</v>
      </c>
      <c r="E41" s="1770">
        <v>7.2</v>
      </c>
      <c r="F41" s="1776">
        <v>119572</v>
      </c>
      <c r="G41" s="1770">
        <v>9.44</v>
      </c>
      <c r="H41" s="1776">
        <v>156200</v>
      </c>
      <c r="I41" s="1770">
        <v>12.82</v>
      </c>
      <c r="J41" s="195">
        <v>-3.39</v>
      </c>
      <c r="K41" s="1776">
        <v>-36628</v>
      </c>
    </row>
    <row r="42" spans="3:11" ht="12.75" x14ac:dyDescent="0.2">
      <c r="C42" s="2309" t="s">
        <v>5811</v>
      </c>
      <c r="D42" s="2310"/>
      <c r="E42" s="2310"/>
      <c r="F42" s="2309"/>
      <c r="G42" s="2309"/>
      <c r="H42" s="2309"/>
      <c r="I42" s="2309"/>
      <c r="J42" s="2309"/>
      <c r="K42" s="2309"/>
    </row>
  </sheetData>
  <mergeCells count="21">
    <mergeCell ref="C11:C12"/>
    <mergeCell ref="D11:E11"/>
    <mergeCell ref="F11:G11"/>
    <mergeCell ref="C10:G10"/>
    <mergeCell ref="C22:G22"/>
    <mergeCell ref="C42:K42"/>
    <mergeCell ref="A6:B6"/>
    <mergeCell ref="C6:R6"/>
    <mergeCell ref="A3:B3"/>
    <mergeCell ref="C3:R3"/>
    <mergeCell ref="A4:B4"/>
    <mergeCell ref="C4:R4"/>
    <mergeCell ref="A5:B5"/>
    <mergeCell ref="C5:R5"/>
    <mergeCell ref="D28:E28"/>
    <mergeCell ref="F28:G28"/>
    <mergeCell ref="C27:K27"/>
    <mergeCell ref="H28:I28"/>
    <mergeCell ref="J28:J29"/>
    <mergeCell ref="K28:K29"/>
    <mergeCell ref="C23:G23"/>
  </mergeCells>
  <hyperlinks>
    <hyperlink ref="A1" location="'ODS 12.'!A1" display="REGRESAR"/>
    <hyperlink ref="C1" location="'Metadato 12.5.1'!A1" display="VER METADATO"/>
  </hyperlinks>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6">
    <tabColor theme="0" tint="-0.499984740745262"/>
  </sheetPr>
  <dimension ref="A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864</v>
      </c>
    </row>
    <row r="4" spans="1:6" ht="15.75" x14ac:dyDescent="0.2">
      <c r="A4" s="93"/>
      <c r="B4" s="2082" t="s">
        <v>768</v>
      </c>
      <c r="C4" s="2082"/>
      <c r="D4" s="910" t="s">
        <v>57</v>
      </c>
    </row>
    <row r="5" spans="1:6" ht="30" x14ac:dyDescent="0.2">
      <c r="B5" s="2082" t="s">
        <v>769</v>
      </c>
      <c r="C5" s="2082"/>
      <c r="D5" s="910" t="s">
        <v>342</v>
      </c>
    </row>
    <row r="6" spans="1:6" ht="15" x14ac:dyDescent="0.2">
      <c r="B6" s="2082" t="s">
        <v>770</v>
      </c>
      <c r="C6" s="2082"/>
      <c r="D6" s="911" t="s">
        <v>505</v>
      </c>
    </row>
    <row r="7" spans="1:6" ht="15" customHeight="1" x14ac:dyDescent="0.2">
      <c r="B7" s="2083" t="s">
        <v>771</v>
      </c>
      <c r="C7" s="2083"/>
      <c r="D7" s="912" t="s">
        <v>506</v>
      </c>
    </row>
    <row r="8" spans="1:6" s="903" customFormat="1" ht="15" x14ac:dyDescent="0.2">
      <c r="B8" s="2083" t="s">
        <v>4617</v>
      </c>
      <c r="C8" s="2083"/>
      <c r="D8" s="1285" t="s">
        <v>4632</v>
      </c>
    </row>
    <row r="9" spans="1:6" ht="15" x14ac:dyDescent="0.25">
      <c r="B9" s="913"/>
      <c r="C9" s="913"/>
      <c r="D9" s="913"/>
    </row>
    <row r="10" spans="1:6" ht="23.25" customHeight="1" x14ac:dyDescent="0.2">
      <c r="B10" s="2081" t="s">
        <v>772</v>
      </c>
      <c r="C10" s="2081"/>
      <c r="D10" s="2081"/>
    </row>
    <row r="11" spans="1:6" ht="15" x14ac:dyDescent="0.25">
      <c r="B11" s="2093" t="s">
        <v>773</v>
      </c>
      <c r="C11" s="2094"/>
      <c r="D11" s="902" t="s">
        <v>5711</v>
      </c>
    </row>
    <row r="12" spans="1:6" ht="15" customHeight="1" x14ac:dyDescent="0.2">
      <c r="B12" s="2095" t="s">
        <v>775</v>
      </c>
      <c r="C12" s="2095"/>
      <c r="D12" s="1744" t="s">
        <v>5712</v>
      </c>
    </row>
    <row r="13" spans="1:6" ht="15" x14ac:dyDescent="0.2">
      <c r="B13" s="2082" t="s">
        <v>776</v>
      </c>
      <c r="C13" s="2082"/>
      <c r="D13" s="915" t="s">
        <v>505</v>
      </c>
    </row>
    <row r="14" spans="1:6" ht="15" x14ac:dyDescent="0.2">
      <c r="B14" s="2082" t="s">
        <v>777</v>
      </c>
      <c r="C14" s="2096"/>
      <c r="D14" s="915" t="s">
        <v>10</v>
      </c>
    </row>
    <row r="15" spans="1:6" ht="150" x14ac:dyDescent="0.2">
      <c r="B15" s="2082" t="s">
        <v>778</v>
      </c>
      <c r="C15" s="2082"/>
      <c r="D15" s="1957" t="s">
        <v>6185</v>
      </c>
    </row>
    <row r="16" spans="1:6" ht="180" x14ac:dyDescent="0.2">
      <c r="B16" s="2082" t="s">
        <v>779</v>
      </c>
      <c r="C16" s="2082"/>
      <c r="D16" s="910" t="s">
        <v>6186</v>
      </c>
    </row>
    <row r="17" spans="2:4" ht="15" x14ac:dyDescent="0.2">
      <c r="B17" s="2082" t="s">
        <v>780</v>
      </c>
      <c r="C17" s="2082"/>
      <c r="D17" s="919" t="s">
        <v>5713</v>
      </c>
    </row>
    <row r="18" spans="2:4" ht="165" x14ac:dyDescent="0.2">
      <c r="B18" s="2083" t="s">
        <v>782</v>
      </c>
      <c r="C18" s="2083"/>
      <c r="D18" s="1957" t="s">
        <v>6187</v>
      </c>
    </row>
    <row r="19" spans="2:4" ht="96" customHeight="1" x14ac:dyDescent="0.2">
      <c r="B19" s="2084" t="s">
        <v>783</v>
      </c>
      <c r="C19" s="2085"/>
      <c r="D19" s="1957" t="s">
        <v>6188</v>
      </c>
    </row>
    <row r="20" spans="2:4" ht="15" x14ac:dyDescent="0.2">
      <c r="B20" s="2082" t="s">
        <v>784</v>
      </c>
      <c r="C20" s="2082"/>
      <c r="D20" s="910" t="s">
        <v>824</v>
      </c>
    </row>
    <row r="21" spans="2:4" ht="15" x14ac:dyDescent="0.2">
      <c r="B21" s="2086" t="s">
        <v>786</v>
      </c>
      <c r="C21" s="918" t="s">
        <v>787</v>
      </c>
      <c r="D21" s="910" t="s">
        <v>824</v>
      </c>
    </row>
    <row r="22" spans="2:4" ht="15" x14ac:dyDescent="0.2">
      <c r="B22" s="2087"/>
      <c r="C22" s="1751" t="s">
        <v>789</v>
      </c>
      <c r="D22" s="919" t="s">
        <v>5714</v>
      </c>
    </row>
    <row r="23" spans="2:4" ht="15" x14ac:dyDescent="0.2">
      <c r="B23" s="2088" t="s">
        <v>791</v>
      </c>
      <c r="C23" s="2088"/>
      <c r="D23" s="910" t="s">
        <v>827</v>
      </c>
    </row>
    <row r="24" spans="2:4" ht="30" x14ac:dyDescent="0.25">
      <c r="B24" s="2088" t="s">
        <v>793</v>
      </c>
      <c r="C24" s="2088"/>
      <c r="D24" s="146" t="s">
        <v>5715</v>
      </c>
    </row>
    <row r="25" spans="2:4" ht="60" x14ac:dyDescent="0.2">
      <c r="B25" s="2082" t="s">
        <v>795</v>
      </c>
      <c r="C25" s="2082"/>
      <c r="D25" s="917" t="s">
        <v>5716</v>
      </c>
    </row>
    <row r="26" spans="2:4" ht="15" customHeight="1" x14ac:dyDescent="0.2">
      <c r="B26" s="2083" t="s">
        <v>797</v>
      </c>
      <c r="C26" s="2083"/>
      <c r="D26" s="910" t="s">
        <v>5717</v>
      </c>
    </row>
    <row r="27" spans="2:4" ht="75" x14ac:dyDescent="0.2">
      <c r="B27" s="2089" t="s">
        <v>799</v>
      </c>
      <c r="C27" s="2090"/>
      <c r="D27" s="910" t="s">
        <v>5718</v>
      </c>
    </row>
    <row r="28" spans="2:4" ht="120" x14ac:dyDescent="0.2">
      <c r="B28" s="1752" t="s">
        <v>800</v>
      </c>
      <c r="C28" s="1753"/>
      <c r="D28" s="910" t="s">
        <v>5719</v>
      </c>
    </row>
    <row r="29" spans="2:4" ht="15" x14ac:dyDescent="0.2">
      <c r="B29" s="2091" t="s">
        <v>801</v>
      </c>
      <c r="C29" s="2092"/>
      <c r="D29" s="921"/>
    </row>
    <row r="30" spans="2:4" ht="15" x14ac:dyDescent="0.2">
      <c r="B30" s="922"/>
      <c r="C30" s="922"/>
      <c r="D30" s="923"/>
    </row>
    <row r="31" spans="2:4" ht="23.25" customHeight="1" x14ac:dyDescent="0.2">
      <c r="B31" s="2081" t="s">
        <v>802</v>
      </c>
      <c r="C31" s="2081"/>
      <c r="D31" s="2081"/>
    </row>
    <row r="32" spans="2:4" ht="15" x14ac:dyDescent="0.2">
      <c r="B32" s="2079" t="s">
        <v>803</v>
      </c>
      <c r="C32" s="2080"/>
      <c r="D32" s="919" t="s">
        <v>5720</v>
      </c>
    </row>
    <row r="33" spans="2:4" ht="15" x14ac:dyDescent="0.2">
      <c r="B33" s="2079" t="s">
        <v>805</v>
      </c>
      <c r="C33" s="2080"/>
      <c r="D33" s="919" t="s">
        <v>5721</v>
      </c>
    </row>
    <row r="34" spans="2:4" ht="15" x14ac:dyDescent="0.2">
      <c r="B34" s="2079" t="s">
        <v>807</v>
      </c>
      <c r="C34" s="2080"/>
      <c r="D34" s="919" t="s">
        <v>1186</v>
      </c>
    </row>
    <row r="35" spans="2:4" ht="15" x14ac:dyDescent="0.2">
      <c r="B35" s="2079" t="s">
        <v>809</v>
      </c>
      <c r="C35" s="2080"/>
      <c r="D35" s="919" t="s">
        <v>5722</v>
      </c>
    </row>
    <row r="36" spans="2:4" ht="15" x14ac:dyDescent="0.2">
      <c r="B36" s="2079" t="s">
        <v>811</v>
      </c>
      <c r="C36" s="2080"/>
      <c r="D36" s="218" t="s">
        <v>5723</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2.5.1'!A1" display="REGRESAR"/>
    <hyperlink ref="D8" r:id="rId1"/>
    <hyperlink ref="D36" r:id="rId2"/>
  </hyperlink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7">
    <tabColor rgb="FFC00000"/>
  </sheetPr>
  <dimension ref="A1:R29"/>
  <sheetViews>
    <sheetView showGridLines="0" workbookViewId="0">
      <pane ySplit="1" topLeftCell="A2" activePane="bottomLeft" state="frozen"/>
      <selection activeCell="C9" sqref="C9:P10"/>
      <selection pane="bottomLeft" activeCell="C12" sqref="C12"/>
    </sheetView>
  </sheetViews>
  <sheetFormatPr baseColWidth="10" defaultColWidth="11.42578125" defaultRowHeight="11.25" x14ac:dyDescent="0.2"/>
  <cols>
    <col min="1" max="2" width="15.28515625" style="26" customWidth="1"/>
    <col min="3" max="3" width="12" style="165" customWidth="1"/>
    <col min="4" max="6" width="12" style="26" customWidth="1"/>
    <col min="7" max="16384" width="11.42578125" style="26"/>
  </cols>
  <sheetData>
    <row r="1" spans="1:18" ht="15" x14ac:dyDescent="0.25">
      <c r="A1" s="25" t="s">
        <v>730</v>
      </c>
      <c r="B1" s="121"/>
      <c r="C1" s="2077" t="s">
        <v>830</v>
      </c>
      <c r="D1" s="2077"/>
    </row>
    <row r="3" spans="1:18" ht="15.75" customHeight="1" x14ac:dyDescent="0.2">
      <c r="A3" s="2638" t="s">
        <v>732</v>
      </c>
      <c r="B3" s="2638"/>
      <c r="C3" s="2638" t="s">
        <v>3202</v>
      </c>
      <c r="D3" s="2638"/>
      <c r="E3" s="2638"/>
      <c r="F3" s="2638"/>
      <c r="G3" s="2638"/>
      <c r="H3" s="2638"/>
      <c r="I3" s="2638"/>
      <c r="J3" s="2638"/>
      <c r="K3" s="2638"/>
      <c r="L3" s="2638"/>
      <c r="M3" s="2638"/>
      <c r="N3" s="2638"/>
      <c r="O3" s="2638"/>
      <c r="P3" s="2638"/>
      <c r="Q3" s="2638"/>
      <c r="R3" s="2638"/>
    </row>
    <row r="4" spans="1:18" ht="15" customHeight="1" x14ac:dyDescent="0.2">
      <c r="A4" s="2638" t="s">
        <v>733</v>
      </c>
      <c r="B4" s="2639"/>
      <c r="C4" s="2640" t="s">
        <v>3243</v>
      </c>
      <c r="D4" s="2641"/>
      <c r="E4" s="2641"/>
      <c r="F4" s="2641"/>
      <c r="G4" s="2641"/>
      <c r="H4" s="2641"/>
      <c r="I4" s="2641"/>
      <c r="J4" s="2641"/>
      <c r="K4" s="2641"/>
      <c r="L4" s="2641"/>
      <c r="M4" s="2641"/>
      <c r="N4" s="2641"/>
      <c r="O4" s="2641"/>
      <c r="P4" s="2641"/>
      <c r="Q4" s="2641"/>
      <c r="R4" s="2641"/>
    </row>
    <row r="5" spans="1:18" ht="15" customHeight="1" x14ac:dyDescent="0.2">
      <c r="A5" s="2638" t="s">
        <v>735</v>
      </c>
      <c r="B5" s="2639"/>
      <c r="C5" s="2640" t="s">
        <v>3244</v>
      </c>
      <c r="D5" s="2641"/>
      <c r="E5" s="2641"/>
      <c r="F5" s="2641"/>
      <c r="G5" s="2641"/>
      <c r="H5" s="2641"/>
      <c r="I5" s="2641"/>
      <c r="J5" s="2641"/>
      <c r="K5" s="2641"/>
      <c r="L5" s="2641"/>
      <c r="M5" s="2641"/>
      <c r="N5" s="2641"/>
      <c r="O5" s="2641"/>
      <c r="P5" s="2641"/>
      <c r="Q5" s="2641"/>
      <c r="R5" s="2641"/>
    </row>
    <row r="6" spans="1:18" ht="15" x14ac:dyDescent="0.2">
      <c r="A6" s="2638" t="s">
        <v>815</v>
      </c>
      <c r="B6" s="2639"/>
      <c r="C6" s="2640"/>
      <c r="D6" s="2641"/>
      <c r="E6" s="2641"/>
      <c r="F6" s="2641"/>
      <c r="G6" s="2641"/>
      <c r="H6" s="2641"/>
      <c r="I6" s="2641"/>
      <c r="J6" s="2641"/>
      <c r="K6" s="2641"/>
      <c r="L6" s="2641"/>
      <c r="M6" s="2641"/>
      <c r="N6" s="2641"/>
      <c r="O6" s="2641"/>
      <c r="P6" s="2641"/>
      <c r="Q6" s="2641"/>
      <c r="R6" s="2641"/>
    </row>
    <row r="7" spans="1:18" x14ac:dyDescent="0.2">
      <c r="A7" s="28"/>
    </row>
    <row r="8" spans="1:18" x14ac:dyDescent="0.2">
      <c r="A8" s="29"/>
    </row>
    <row r="9" spans="1:18" x14ac:dyDescent="0.2">
      <c r="A9" s="29"/>
    </row>
    <row r="10" spans="1:18" x14ac:dyDescent="0.2">
      <c r="A10" s="29"/>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sheetData>
  <mergeCells count="9">
    <mergeCell ref="A6:B6"/>
    <mergeCell ref="C6:R6"/>
    <mergeCell ref="C1:D1"/>
    <mergeCell ref="A3:B3"/>
    <mergeCell ref="C3:R3"/>
    <mergeCell ref="A4:B4"/>
    <mergeCell ref="C4:R4"/>
    <mergeCell ref="A5:B5"/>
    <mergeCell ref="C5:R5"/>
  </mergeCells>
  <hyperlinks>
    <hyperlink ref="A1" location="'ODS 12.'!A1" display="REGRESAR"/>
    <hyperlink ref="C1:D1" location="'Metadato 12.6.1'!A1" display="VER METADATO"/>
  </hyperlinks>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8">
    <tabColor theme="0" tint="-0.499984740745262"/>
  </sheetPr>
  <dimension ref="A1:F36"/>
  <sheetViews>
    <sheetView showGridLines="0" topLeftCell="D1" zoomScaleNormal="100" workbookViewId="0">
      <pane ySplit="1" topLeftCell="A2" activePane="bottomLeft" state="frozen"/>
      <selection activeCell="C9" sqref="C9:P10"/>
      <selection pane="bottomLeft" activeCell="D12" sqref="D12"/>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767</v>
      </c>
    </row>
    <row r="4" spans="1:6" ht="30" x14ac:dyDescent="0.2">
      <c r="A4" s="93"/>
      <c r="B4" s="2083" t="s">
        <v>768</v>
      </c>
      <c r="C4" s="2083"/>
      <c r="D4" s="910" t="s">
        <v>53</v>
      </c>
    </row>
    <row r="5" spans="1:6" ht="45" x14ac:dyDescent="0.2">
      <c r="B5" s="2083" t="s">
        <v>769</v>
      </c>
      <c r="C5" s="2083"/>
      <c r="D5" s="910" t="s">
        <v>315</v>
      </c>
    </row>
    <row r="6" spans="1:6" ht="15" x14ac:dyDescent="0.2">
      <c r="B6" s="2082" t="s">
        <v>770</v>
      </c>
      <c r="C6" s="2082"/>
      <c r="D6" s="911" t="s">
        <v>463</v>
      </c>
    </row>
    <row r="7" spans="1:6" ht="15" customHeight="1" x14ac:dyDescent="0.2">
      <c r="B7" s="2083" t="s">
        <v>771</v>
      </c>
      <c r="C7" s="2083"/>
      <c r="D7" s="910" t="s">
        <v>464</v>
      </c>
    </row>
    <row r="8" spans="1:6" s="903" customFormat="1" ht="15" x14ac:dyDescent="0.2">
      <c r="B8" s="2083" t="s">
        <v>4617</v>
      </c>
      <c r="C8" s="2083"/>
      <c r="D8" s="1285" t="s">
        <v>4756</v>
      </c>
    </row>
    <row r="9" spans="1:6" ht="15" x14ac:dyDescent="0.25">
      <c r="B9" s="913"/>
      <c r="C9" s="913"/>
      <c r="D9" s="913"/>
    </row>
    <row r="10" spans="1:6" ht="23.25" customHeight="1" x14ac:dyDescent="0.2">
      <c r="B10" s="2081" t="s">
        <v>772</v>
      </c>
      <c r="C10" s="2081"/>
      <c r="D10" s="2081"/>
    </row>
    <row r="11" spans="1:6" ht="30" x14ac:dyDescent="0.2">
      <c r="B11" s="2093" t="s">
        <v>773</v>
      </c>
      <c r="C11" s="2094"/>
      <c r="D11" s="1895" t="s">
        <v>6107</v>
      </c>
    </row>
    <row r="12" spans="1:6" ht="15" customHeight="1" x14ac:dyDescent="0.2">
      <c r="B12" s="2095" t="s">
        <v>775</v>
      </c>
      <c r="C12" s="2095"/>
      <c r="D12" s="129" t="s">
        <v>6108</v>
      </c>
    </row>
    <row r="13" spans="1:6" ht="15" x14ac:dyDescent="0.2">
      <c r="B13" s="2082" t="s">
        <v>776</v>
      </c>
      <c r="C13" s="2082"/>
      <c r="D13" s="1902" t="s">
        <v>508</v>
      </c>
    </row>
    <row r="14" spans="1:6" ht="15" x14ac:dyDescent="0.2">
      <c r="B14" s="2082" t="s">
        <v>777</v>
      </c>
      <c r="C14" s="2096"/>
      <c r="D14" s="1902" t="s">
        <v>6109</v>
      </c>
    </row>
    <row r="15" spans="1:6" ht="90" x14ac:dyDescent="0.2">
      <c r="B15" s="2082" t="s">
        <v>778</v>
      </c>
      <c r="C15" s="2082"/>
      <c r="D15" s="1895" t="s">
        <v>6110</v>
      </c>
    </row>
    <row r="16" spans="1:6" ht="45" x14ac:dyDescent="0.2">
      <c r="B16" s="2082" t="s">
        <v>779</v>
      </c>
      <c r="C16" s="2082"/>
      <c r="D16" s="1895" t="s">
        <v>6111</v>
      </c>
    </row>
    <row r="17" spans="2:4" ht="15" x14ac:dyDescent="0.2">
      <c r="B17" s="2082" t="s">
        <v>780</v>
      </c>
      <c r="C17" s="2082"/>
      <c r="D17" s="1905" t="s">
        <v>883</v>
      </c>
    </row>
    <row r="18" spans="2:4" ht="45" x14ac:dyDescent="0.2">
      <c r="B18" s="2083" t="s">
        <v>782</v>
      </c>
      <c r="C18" s="2083"/>
      <c r="D18" s="1895" t="s">
        <v>6112</v>
      </c>
    </row>
    <row r="19" spans="2:4" ht="15" customHeight="1" x14ac:dyDescent="0.2">
      <c r="B19" s="2084" t="s">
        <v>783</v>
      </c>
      <c r="C19" s="2085"/>
      <c r="D19" s="1905" t="s">
        <v>6113</v>
      </c>
    </row>
    <row r="20" spans="2:4" ht="15" x14ac:dyDescent="0.2">
      <c r="B20" s="2082" t="s">
        <v>784</v>
      </c>
      <c r="C20" s="2082"/>
      <c r="D20" s="1895" t="s">
        <v>824</v>
      </c>
    </row>
    <row r="21" spans="2:4" ht="15" x14ac:dyDescent="0.2">
      <c r="B21" s="2086" t="s">
        <v>786</v>
      </c>
      <c r="C21" s="1906" t="s">
        <v>787</v>
      </c>
      <c r="D21" s="1895" t="s">
        <v>6114</v>
      </c>
    </row>
    <row r="22" spans="2:4" ht="75" x14ac:dyDescent="0.2">
      <c r="B22" s="2087"/>
      <c r="C22" s="1949" t="s">
        <v>789</v>
      </c>
      <c r="D22" s="1905" t="s">
        <v>6115</v>
      </c>
    </row>
    <row r="23" spans="2:4" ht="15" x14ac:dyDescent="0.2">
      <c r="B23" s="2088" t="s">
        <v>791</v>
      </c>
      <c r="C23" s="2088"/>
      <c r="D23" s="1895" t="s">
        <v>6116</v>
      </c>
    </row>
    <row r="24" spans="2:4" ht="15" x14ac:dyDescent="0.25">
      <c r="B24" s="2088" t="s">
        <v>793</v>
      </c>
      <c r="C24" s="2088"/>
      <c r="D24" s="146" t="s">
        <v>6117</v>
      </c>
    </row>
    <row r="25" spans="2:4" ht="15" x14ac:dyDescent="0.2">
      <c r="B25" s="2082" t="s">
        <v>795</v>
      </c>
      <c r="C25" s="2082"/>
      <c r="D25" s="1905" t="s">
        <v>796</v>
      </c>
    </row>
    <row r="26" spans="2:4" ht="15" customHeight="1" x14ac:dyDescent="0.2">
      <c r="B26" s="2083" t="s">
        <v>797</v>
      </c>
      <c r="C26" s="2083"/>
      <c r="D26" s="1895" t="s">
        <v>6118</v>
      </c>
    </row>
    <row r="27" spans="2:4" ht="60" x14ac:dyDescent="0.2">
      <c r="B27" s="2089" t="s">
        <v>799</v>
      </c>
      <c r="C27" s="2090"/>
      <c r="D27" s="1895" t="s">
        <v>6119</v>
      </c>
    </row>
    <row r="28" spans="2:4" ht="75" x14ac:dyDescent="0.2">
      <c r="B28" s="1950" t="s">
        <v>800</v>
      </c>
      <c r="C28" s="1951"/>
      <c r="D28" s="1895" t="s">
        <v>6120</v>
      </c>
    </row>
    <row r="29" spans="2:4" ht="15" x14ac:dyDescent="0.2">
      <c r="B29" s="2091" t="s">
        <v>801</v>
      </c>
      <c r="C29" s="2092"/>
      <c r="D29" s="1334" t="s">
        <v>6121</v>
      </c>
    </row>
    <row r="30" spans="2:4" ht="15" x14ac:dyDescent="0.2">
      <c r="B30" s="1911"/>
      <c r="C30" s="1911"/>
      <c r="D30" s="1912"/>
    </row>
    <row r="31" spans="2:4" ht="23.25" customHeight="1" x14ac:dyDescent="0.2">
      <c r="B31" s="2081" t="s">
        <v>802</v>
      </c>
      <c r="C31" s="2081"/>
      <c r="D31" s="2081"/>
    </row>
    <row r="32" spans="2:4" ht="15" x14ac:dyDescent="0.2">
      <c r="B32" s="2079" t="s">
        <v>803</v>
      </c>
      <c r="C32" s="2080"/>
      <c r="D32" s="1905" t="s">
        <v>6122</v>
      </c>
    </row>
    <row r="33" spans="2:4" ht="15" x14ac:dyDescent="0.2">
      <c r="B33" s="2079" t="s">
        <v>805</v>
      </c>
      <c r="C33" s="2080"/>
      <c r="D33" s="1905" t="s">
        <v>6123</v>
      </c>
    </row>
    <row r="34" spans="2:4" ht="15" x14ac:dyDescent="0.2">
      <c r="B34" s="2079" t="s">
        <v>807</v>
      </c>
      <c r="C34" s="2080"/>
      <c r="D34" s="130" t="s">
        <v>6124</v>
      </c>
    </row>
    <row r="35" spans="2:4" ht="15" x14ac:dyDescent="0.2">
      <c r="B35" s="2079" t="s">
        <v>809</v>
      </c>
      <c r="C35" s="2080"/>
      <c r="D35" s="131" t="s">
        <v>6125</v>
      </c>
    </row>
    <row r="36" spans="2:4" ht="15" x14ac:dyDescent="0.2">
      <c r="B36" s="2079" t="s">
        <v>811</v>
      </c>
      <c r="C36" s="2080"/>
      <c r="D36" s="1913" t="s">
        <v>6126</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2.6.1'!A1" display="REGRESAR"/>
    <hyperlink ref="D8" r:id="rId1"/>
    <hyperlink ref="D36" r:id="rId2"/>
    <hyperlink ref="D29" r:id="rId3"/>
  </hyperlinks>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9">
    <tabColor rgb="FF7030A0"/>
  </sheetPr>
  <dimension ref="A1:R12"/>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 style="26" customWidth="1"/>
    <col min="3" max="3" width="11.85546875" style="165" customWidth="1"/>
    <col min="4" max="6" width="11.85546875" style="26" customWidth="1"/>
    <col min="7" max="16384" width="11.42578125" style="26"/>
  </cols>
  <sheetData>
    <row r="1" spans="1:18" ht="15" x14ac:dyDescent="0.25">
      <c r="A1" s="25" t="s">
        <v>730</v>
      </c>
      <c r="B1" s="121"/>
      <c r="C1" s="2077" t="s">
        <v>830</v>
      </c>
      <c r="D1" s="2077"/>
    </row>
    <row r="3" spans="1:18" ht="12.75" x14ac:dyDescent="0.2">
      <c r="A3" s="2638" t="s">
        <v>732</v>
      </c>
      <c r="B3" s="2638"/>
      <c r="C3" s="2638" t="s">
        <v>3202</v>
      </c>
      <c r="D3" s="2638"/>
      <c r="E3" s="2638"/>
      <c r="F3" s="2638"/>
      <c r="G3" s="2638"/>
      <c r="H3" s="2638"/>
      <c r="I3" s="2638"/>
      <c r="J3" s="2638"/>
      <c r="K3" s="2638"/>
      <c r="L3" s="2638"/>
      <c r="M3" s="2638"/>
      <c r="N3" s="2638"/>
      <c r="O3" s="2638"/>
      <c r="P3" s="2638"/>
      <c r="Q3" s="2638"/>
      <c r="R3" s="2638"/>
    </row>
    <row r="4" spans="1:18" ht="15" x14ac:dyDescent="0.2">
      <c r="A4" s="2638" t="s">
        <v>733</v>
      </c>
      <c r="B4" s="2639"/>
      <c r="C4" s="2640" t="s">
        <v>3245</v>
      </c>
      <c r="D4" s="2641"/>
      <c r="E4" s="2641"/>
      <c r="F4" s="2641"/>
      <c r="G4" s="2641"/>
      <c r="H4" s="2641"/>
      <c r="I4" s="2641"/>
      <c r="J4" s="2641"/>
      <c r="K4" s="2641"/>
      <c r="L4" s="2641"/>
      <c r="M4" s="2641"/>
      <c r="N4" s="2641"/>
      <c r="O4" s="2641"/>
      <c r="P4" s="2641"/>
      <c r="Q4" s="2641"/>
      <c r="R4" s="2641"/>
    </row>
    <row r="5" spans="1:18" ht="15" customHeight="1" x14ac:dyDescent="0.2">
      <c r="A5" s="2638" t="s">
        <v>735</v>
      </c>
      <c r="B5" s="2639"/>
      <c r="C5" s="2640" t="s">
        <v>3246</v>
      </c>
      <c r="D5" s="2641"/>
      <c r="E5" s="2641"/>
      <c r="F5" s="2641"/>
      <c r="G5" s="2641"/>
      <c r="H5" s="2641"/>
      <c r="I5" s="2641"/>
      <c r="J5" s="2641"/>
      <c r="K5" s="2641"/>
      <c r="L5" s="2641"/>
      <c r="M5" s="2641"/>
      <c r="N5" s="2641"/>
      <c r="O5" s="2641"/>
      <c r="P5" s="2641"/>
      <c r="Q5" s="2641"/>
      <c r="R5" s="2641"/>
    </row>
    <row r="6" spans="1:18" ht="15" customHeight="1" x14ac:dyDescent="0.2">
      <c r="A6" s="2638" t="s">
        <v>815</v>
      </c>
      <c r="B6" s="2639"/>
      <c r="C6" s="2638" t="s">
        <v>862</v>
      </c>
      <c r="D6" s="2639"/>
      <c r="E6" s="2639"/>
      <c r="F6" s="2639"/>
      <c r="G6" s="2639"/>
      <c r="H6" s="2639"/>
      <c r="I6" s="2639"/>
      <c r="J6" s="2639"/>
      <c r="K6" s="2639"/>
      <c r="L6" s="2639"/>
      <c r="M6" s="2639"/>
      <c r="N6" s="2639"/>
      <c r="O6" s="2639"/>
      <c r="P6" s="2639"/>
      <c r="Q6" s="2639"/>
      <c r="R6" s="2639"/>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sheetData>
  <mergeCells count="10">
    <mergeCell ref="A6:B6"/>
    <mergeCell ref="C6:R6"/>
    <mergeCell ref="C9:P10"/>
    <mergeCell ref="C1:D1"/>
    <mergeCell ref="A3:B3"/>
    <mergeCell ref="C3:R3"/>
    <mergeCell ref="A4:B4"/>
    <mergeCell ref="C4:R4"/>
    <mergeCell ref="A5:B5"/>
    <mergeCell ref="C5:R5"/>
  </mergeCells>
  <hyperlinks>
    <hyperlink ref="A1" location="'ODS 12.'!A1" display="REGRESAR"/>
    <hyperlink ref="C1:D1" location="'Metadato 12.7.1'!A1" display="VER METADATO"/>
  </hyperlinks>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0">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68.42578125" style="26" customWidth="1"/>
    <col min="5" max="5" width="7.140625" style="26" customWidth="1"/>
    <col min="6"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913</v>
      </c>
    </row>
    <row r="4" spans="1:6" ht="15.75" x14ac:dyDescent="0.2">
      <c r="A4" s="93"/>
      <c r="B4" s="2082" t="s">
        <v>856</v>
      </c>
      <c r="C4" s="2082"/>
      <c r="D4" s="49" t="s">
        <v>57</v>
      </c>
    </row>
    <row r="5" spans="1:6" ht="30" x14ac:dyDescent="0.2">
      <c r="B5" s="2082" t="s">
        <v>769</v>
      </c>
      <c r="C5" s="2082"/>
      <c r="D5" s="49" t="s">
        <v>348</v>
      </c>
    </row>
    <row r="6" spans="1:6" ht="15" x14ac:dyDescent="0.2">
      <c r="B6" s="2082" t="s">
        <v>770</v>
      </c>
      <c r="C6" s="2082"/>
      <c r="D6" s="50" t="s">
        <v>511</v>
      </c>
    </row>
    <row r="7" spans="1:6" ht="30" x14ac:dyDescent="0.2">
      <c r="B7" s="2083" t="s">
        <v>771</v>
      </c>
      <c r="C7" s="2083"/>
      <c r="D7" s="94" t="s">
        <v>512</v>
      </c>
    </row>
    <row r="8" spans="1:6" s="903" customFormat="1" ht="15" x14ac:dyDescent="0.2">
      <c r="B8" s="2083" t="s">
        <v>4617</v>
      </c>
      <c r="C8" s="2083"/>
      <c r="D8" s="1285" t="s">
        <v>4632</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2.7.1'!A1" display="REGRESAR"/>
    <hyperlink ref="D8" r:id="rId1"/>
  </hyperlinks>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1"/>
  <dimension ref="A1:P2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42578125" style="26" customWidth="1"/>
    <col min="3" max="3" width="34.85546875" style="26" customWidth="1"/>
    <col min="4" max="16384" width="11.42578125" style="26"/>
  </cols>
  <sheetData>
    <row r="1" spans="1:16" ht="15" x14ac:dyDescent="0.25">
      <c r="A1" s="25" t="s">
        <v>730</v>
      </c>
      <c r="C1" s="25" t="s">
        <v>830</v>
      </c>
      <c r="D1" s="132"/>
    </row>
    <row r="3" spans="1:16" ht="15" customHeight="1" x14ac:dyDescent="0.2">
      <c r="A3" s="2638" t="s">
        <v>732</v>
      </c>
      <c r="B3" s="2638"/>
      <c r="C3" s="2638" t="s">
        <v>3202</v>
      </c>
      <c r="D3" s="2638"/>
      <c r="E3" s="2638"/>
      <c r="F3" s="2638"/>
      <c r="G3" s="2638"/>
      <c r="H3" s="2638"/>
      <c r="I3" s="2638"/>
      <c r="J3" s="2638"/>
      <c r="K3" s="2638"/>
      <c r="L3" s="2638"/>
      <c r="M3" s="2638"/>
      <c r="N3" s="2638"/>
      <c r="O3" s="2638"/>
      <c r="P3" s="2638"/>
    </row>
    <row r="4" spans="1:16" ht="15" customHeight="1" x14ac:dyDescent="0.2">
      <c r="A4" s="2638" t="s">
        <v>733</v>
      </c>
      <c r="B4" s="2639"/>
      <c r="C4" s="2640" t="s">
        <v>3247</v>
      </c>
      <c r="D4" s="2641"/>
      <c r="E4" s="2641"/>
      <c r="F4" s="2641"/>
      <c r="G4" s="2641"/>
      <c r="H4" s="2641"/>
      <c r="I4" s="2641"/>
      <c r="J4" s="2641"/>
      <c r="K4" s="2641"/>
      <c r="L4" s="2641"/>
      <c r="M4" s="2641"/>
      <c r="N4" s="2641"/>
      <c r="O4" s="2641"/>
      <c r="P4" s="2641"/>
    </row>
    <row r="5" spans="1:16" ht="25.5" customHeight="1" x14ac:dyDescent="0.2">
      <c r="A5" s="2638" t="s">
        <v>735</v>
      </c>
      <c r="B5" s="2639"/>
      <c r="C5" s="2640" t="s">
        <v>3248</v>
      </c>
      <c r="D5" s="2641"/>
      <c r="E5" s="2641"/>
      <c r="F5" s="2641"/>
      <c r="G5" s="2641"/>
      <c r="H5" s="2641"/>
      <c r="I5" s="2641"/>
      <c r="J5" s="2641"/>
      <c r="K5" s="2641"/>
      <c r="L5" s="2641"/>
      <c r="M5" s="2641"/>
      <c r="N5" s="2641"/>
      <c r="O5" s="2641"/>
      <c r="P5" s="2641"/>
    </row>
    <row r="6" spans="1:16" ht="15" customHeight="1" x14ac:dyDescent="0.2">
      <c r="A6" s="2638" t="s">
        <v>815</v>
      </c>
      <c r="B6" s="2639"/>
      <c r="C6" s="2638" t="s">
        <v>1503</v>
      </c>
      <c r="D6" s="2639"/>
      <c r="E6" s="2639"/>
      <c r="F6" s="2639"/>
      <c r="G6" s="2639"/>
      <c r="H6" s="2639"/>
      <c r="I6" s="2639"/>
      <c r="J6" s="2639"/>
      <c r="K6" s="2639"/>
      <c r="L6" s="2639"/>
      <c r="M6" s="2639"/>
      <c r="N6" s="2639"/>
      <c r="O6" s="2639"/>
      <c r="P6" s="2639"/>
    </row>
    <row r="9" spans="1:16" x14ac:dyDescent="0.2">
      <c r="A9" s="262"/>
    </row>
    <row r="10" spans="1:16" ht="34.5" customHeight="1" x14ac:dyDescent="0.2">
      <c r="A10" s="903"/>
      <c r="B10" s="903"/>
      <c r="C10" s="2148" t="s">
        <v>1503</v>
      </c>
      <c r="D10" s="2148"/>
      <c r="E10" s="2148"/>
      <c r="F10" s="2148"/>
      <c r="G10" s="2148"/>
      <c r="H10" s="2148"/>
    </row>
    <row r="11" spans="1:16" ht="38.25" x14ac:dyDescent="0.2">
      <c r="A11" s="262"/>
      <c r="B11" s="903"/>
      <c r="C11" s="105"/>
      <c r="D11" s="1305" t="s">
        <v>4994</v>
      </c>
      <c r="E11" s="1305" t="s">
        <v>4995</v>
      </c>
      <c r="F11" s="1305" t="s">
        <v>4996</v>
      </c>
      <c r="G11" s="1305" t="s">
        <v>4997</v>
      </c>
      <c r="H11" s="1305" t="s">
        <v>4998</v>
      </c>
    </row>
    <row r="12" spans="1:16" ht="12.75" x14ac:dyDescent="0.2">
      <c r="A12" s="262"/>
      <c r="B12" s="903"/>
      <c r="C12" s="406" t="s">
        <v>4999</v>
      </c>
      <c r="D12" s="1325">
        <v>1</v>
      </c>
      <c r="E12" s="1325">
        <v>1</v>
      </c>
      <c r="F12" s="1325">
        <v>1</v>
      </c>
      <c r="G12" s="1325">
        <v>1</v>
      </c>
      <c r="H12" s="1325">
        <v>1</v>
      </c>
    </row>
    <row r="13" spans="1:16" ht="12.75" x14ac:dyDescent="0.2">
      <c r="A13" s="262"/>
      <c r="B13" s="903"/>
      <c r="C13" s="406" t="s">
        <v>5000</v>
      </c>
      <c r="D13" s="1325">
        <v>1</v>
      </c>
      <c r="E13" s="1325">
        <v>1</v>
      </c>
      <c r="F13" s="1325">
        <v>1</v>
      </c>
      <c r="G13" s="1325">
        <v>1</v>
      </c>
      <c r="H13" s="1325">
        <v>1</v>
      </c>
    </row>
    <row r="14" spans="1:16" ht="12.75" x14ac:dyDescent="0.2">
      <c r="A14" s="262"/>
      <c r="B14" s="903"/>
      <c r="C14" s="406" t="s">
        <v>5001</v>
      </c>
      <c r="D14" s="1325">
        <v>1</v>
      </c>
      <c r="E14" s="1325">
        <v>1</v>
      </c>
      <c r="F14" s="1325">
        <v>1</v>
      </c>
      <c r="G14" s="1325">
        <v>1</v>
      </c>
      <c r="H14" s="1325">
        <v>1</v>
      </c>
    </row>
    <row r="15" spans="1:16" ht="12.75" x14ac:dyDescent="0.2">
      <c r="A15" s="262"/>
      <c r="B15" s="903"/>
      <c r="C15" s="406" t="s">
        <v>5002</v>
      </c>
      <c r="D15" s="1325">
        <v>1</v>
      </c>
      <c r="E15" s="1325">
        <v>1</v>
      </c>
      <c r="F15" s="1325">
        <v>1</v>
      </c>
      <c r="G15" s="1325">
        <v>1</v>
      </c>
      <c r="H15" s="1325">
        <v>1</v>
      </c>
    </row>
    <row r="16" spans="1:16" ht="12.75" x14ac:dyDescent="0.2">
      <c r="A16" s="262"/>
      <c r="B16" s="903"/>
      <c r="C16" s="1358" t="s">
        <v>4998</v>
      </c>
      <c r="D16" s="1359">
        <v>1</v>
      </c>
      <c r="E16" s="1359">
        <v>1</v>
      </c>
      <c r="F16" s="1359">
        <v>1</v>
      </c>
      <c r="G16" s="1359">
        <v>1</v>
      </c>
      <c r="H16" s="1359">
        <v>1</v>
      </c>
    </row>
    <row r="17" spans="1:8" ht="12.75" x14ac:dyDescent="0.2">
      <c r="A17" s="262"/>
      <c r="B17" s="903"/>
      <c r="C17" s="903"/>
      <c r="D17" s="406"/>
      <c r="E17" s="406"/>
      <c r="F17" s="406"/>
      <c r="G17" s="406"/>
      <c r="H17" s="406"/>
    </row>
    <row r="18" spans="1:8" x14ac:dyDescent="0.2">
      <c r="A18" s="263"/>
      <c r="B18" s="903"/>
      <c r="C18" s="2283" t="s">
        <v>5003</v>
      </c>
      <c r="D18" s="2283"/>
      <c r="E18" s="2283"/>
      <c r="F18" s="2283"/>
      <c r="G18" s="2283"/>
      <c r="H18" s="2283"/>
    </row>
    <row r="19" spans="1:8" x14ac:dyDescent="0.2">
      <c r="A19" s="262"/>
      <c r="B19" s="903"/>
      <c r="C19" s="2283"/>
      <c r="D19" s="2283"/>
      <c r="E19" s="2283"/>
      <c r="F19" s="2283"/>
      <c r="G19" s="2283"/>
      <c r="H19" s="2283"/>
    </row>
    <row r="20" spans="1:8" ht="12.75" x14ac:dyDescent="0.2">
      <c r="A20" s="262"/>
      <c r="B20" s="903"/>
      <c r="C20" s="406" t="s">
        <v>5004</v>
      </c>
      <c r="D20" s="903"/>
      <c r="E20" s="903"/>
      <c r="F20" s="903"/>
      <c r="G20" s="903"/>
      <c r="H20" s="903"/>
    </row>
  </sheetData>
  <mergeCells count="10">
    <mergeCell ref="C10:H10"/>
    <mergeCell ref="C18:H19"/>
    <mergeCell ref="A6:B6"/>
    <mergeCell ref="C6:P6"/>
    <mergeCell ref="A3:B3"/>
    <mergeCell ref="C3:P3"/>
    <mergeCell ref="A4:B4"/>
    <mergeCell ref="C4:P4"/>
    <mergeCell ref="A5:B5"/>
    <mergeCell ref="C5:P5"/>
  </mergeCells>
  <conditionalFormatting sqref="D12:G16">
    <cfRule type="iconSet" priority="2">
      <iconSet iconSet="3Symbols2">
        <cfvo type="percent" val="0"/>
        <cfvo type="percent" val="33"/>
        <cfvo type="percent" val="67"/>
      </iconSet>
    </cfRule>
  </conditionalFormatting>
  <conditionalFormatting sqref="H12:H16">
    <cfRule type="iconSet" priority="1">
      <iconSet iconSet="3Symbols2">
        <cfvo type="percent" val="0"/>
        <cfvo type="percent" val="33"/>
        <cfvo type="percent" val="67"/>
      </iconSet>
    </cfRule>
  </conditionalFormatting>
  <hyperlinks>
    <hyperlink ref="A1" location="'ODS 12.'!A1" display="REGRESAR"/>
    <hyperlink ref="C1" location="'Metadato 12.8.1'!A1" display="VER METADATO"/>
  </hyperlinks>
  <pageMargins left="0.7" right="0.7" top="0.75" bottom="0.75" header="0.3" footer="0.3"/>
  <pageSetup orientation="portrait" r:id="rId1"/>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2">
    <tabColor theme="0" tint="-0.499984740745262"/>
  </sheetPr>
  <dimension ref="A1:F36"/>
  <sheetViews>
    <sheetView showGridLines="0" zoomScaleNormal="100" workbookViewId="0">
      <pane ySplit="1" topLeftCell="A2" activePane="bottomLeft" state="frozen"/>
      <selection sqref="A1:B1"/>
      <selection pane="bottomLeft" activeCell="E7" sqref="E7"/>
    </sheetView>
  </sheetViews>
  <sheetFormatPr baseColWidth="10" defaultColWidth="11.42578125" defaultRowHeight="11.25" x14ac:dyDescent="0.2"/>
  <cols>
    <col min="1" max="1" width="10.42578125" style="26" customWidth="1"/>
    <col min="2" max="2" width="26.42578125" style="26" customWidth="1"/>
    <col min="3" max="3" width="24" style="26" customWidth="1"/>
    <col min="4" max="4" width="85.7109375" style="26" customWidth="1"/>
    <col min="5" max="5" width="63.85546875" style="26" customWidth="1"/>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880</v>
      </c>
    </row>
    <row r="4" spans="1:6" ht="15.75" x14ac:dyDescent="0.2">
      <c r="A4" s="93"/>
      <c r="B4" s="2082" t="s">
        <v>856</v>
      </c>
      <c r="C4" s="2082"/>
      <c r="D4" s="910" t="s">
        <v>57</v>
      </c>
    </row>
    <row r="5" spans="1:6" ht="45" x14ac:dyDescent="0.2">
      <c r="B5" s="2082" t="s">
        <v>4054</v>
      </c>
      <c r="C5" s="2082"/>
      <c r="D5" s="910" t="s">
        <v>351</v>
      </c>
    </row>
    <row r="6" spans="1:6" ht="15" x14ac:dyDescent="0.2">
      <c r="B6" s="2082" t="s">
        <v>770</v>
      </c>
      <c r="C6" s="2082"/>
      <c r="D6" s="911" t="s">
        <v>514</v>
      </c>
    </row>
    <row r="7" spans="1:6" ht="60" x14ac:dyDescent="0.2">
      <c r="B7" s="2083" t="s">
        <v>771</v>
      </c>
      <c r="C7" s="2083"/>
      <c r="D7" s="912" t="s">
        <v>515</v>
      </c>
    </row>
    <row r="8" spans="1:6" s="903" customFormat="1" ht="15" x14ac:dyDescent="0.2">
      <c r="B8" s="2083" t="s">
        <v>4617</v>
      </c>
      <c r="C8" s="2083"/>
      <c r="D8" s="1285" t="s">
        <v>4632</v>
      </c>
    </row>
    <row r="9" spans="1:6" ht="15" x14ac:dyDescent="0.25">
      <c r="B9" s="913"/>
      <c r="C9" s="913"/>
      <c r="D9" s="913"/>
    </row>
    <row r="10" spans="1:6" ht="23.25" customHeight="1" x14ac:dyDescent="0.2">
      <c r="B10" s="2081" t="s">
        <v>772</v>
      </c>
      <c r="C10" s="2081"/>
      <c r="D10" s="2081"/>
    </row>
    <row r="11" spans="1:6" ht="17.25" customHeight="1" x14ac:dyDescent="0.2">
      <c r="B11" s="2093" t="s">
        <v>773</v>
      </c>
      <c r="C11" s="2094"/>
      <c r="D11" s="910" t="s">
        <v>841</v>
      </c>
    </row>
    <row r="12" spans="1:6" ht="30" x14ac:dyDescent="0.2">
      <c r="B12" s="2095" t="s">
        <v>775</v>
      </c>
      <c r="C12" s="2095"/>
      <c r="D12" s="161" t="s">
        <v>1503</v>
      </c>
    </row>
    <row r="13" spans="1:6" ht="15" x14ac:dyDescent="0.25">
      <c r="B13" s="2082" t="s">
        <v>776</v>
      </c>
      <c r="C13" s="2082"/>
      <c r="D13" s="716" t="s">
        <v>514</v>
      </c>
    </row>
    <row r="14" spans="1:6" ht="15" x14ac:dyDescent="0.2">
      <c r="B14" s="2082" t="s">
        <v>777</v>
      </c>
      <c r="C14" s="2096"/>
      <c r="D14" s="915" t="s">
        <v>10</v>
      </c>
    </row>
    <row r="15" spans="1:6" ht="195" x14ac:dyDescent="0.2">
      <c r="B15" s="2082" t="s">
        <v>778</v>
      </c>
      <c r="C15" s="2082"/>
      <c r="D15" s="162" t="s">
        <v>3249</v>
      </c>
    </row>
    <row r="16" spans="1:6" ht="243" customHeight="1" x14ac:dyDescent="0.2">
      <c r="B16" s="2082" t="s">
        <v>779</v>
      </c>
      <c r="C16" s="2082"/>
      <c r="D16" s="916" t="s">
        <v>3250</v>
      </c>
    </row>
    <row r="17" spans="2:4" ht="15" x14ac:dyDescent="0.25">
      <c r="B17" s="2082" t="s">
        <v>780</v>
      </c>
      <c r="C17" s="2082"/>
      <c r="D17" s="143" t="s">
        <v>1507</v>
      </c>
    </row>
    <row r="18" spans="2:4" ht="15" x14ac:dyDescent="0.2">
      <c r="B18" s="2083" t="s">
        <v>782</v>
      </c>
      <c r="C18" s="2083"/>
      <c r="D18" s="910"/>
    </row>
    <row r="19" spans="2:4" ht="30" x14ac:dyDescent="0.2">
      <c r="B19" s="2084" t="s">
        <v>783</v>
      </c>
      <c r="C19" s="2085"/>
      <c r="D19" s="919" t="s">
        <v>1508</v>
      </c>
    </row>
    <row r="20" spans="2:4" ht="15" x14ac:dyDescent="0.25">
      <c r="B20" s="2082" t="s">
        <v>784</v>
      </c>
      <c r="C20" s="2082"/>
      <c r="D20" s="145" t="s">
        <v>824</v>
      </c>
    </row>
    <row r="21" spans="2:4" ht="15" x14ac:dyDescent="0.25">
      <c r="B21" s="2086" t="s">
        <v>786</v>
      </c>
      <c r="C21" s="918" t="s">
        <v>787</v>
      </c>
      <c r="D21" s="145" t="s">
        <v>824</v>
      </c>
    </row>
    <row r="22" spans="2:4" ht="18" customHeight="1" x14ac:dyDescent="0.2">
      <c r="B22" s="2087"/>
      <c r="C22" s="956" t="s">
        <v>789</v>
      </c>
      <c r="D22" s="919"/>
    </row>
    <row r="23" spans="2:4" ht="15" x14ac:dyDescent="0.25">
      <c r="B23" s="2088" t="s">
        <v>791</v>
      </c>
      <c r="C23" s="2088"/>
      <c r="D23" s="143" t="s">
        <v>827</v>
      </c>
    </row>
    <row r="24" spans="2:4" ht="15" x14ac:dyDescent="0.2">
      <c r="B24" s="2088" t="s">
        <v>793</v>
      </c>
      <c r="C24" s="2088"/>
      <c r="D24" s="910" t="s">
        <v>1414</v>
      </c>
    </row>
    <row r="25" spans="2:4" ht="15" x14ac:dyDescent="0.2">
      <c r="B25" s="2082" t="s">
        <v>795</v>
      </c>
      <c r="C25" s="2082"/>
      <c r="D25" s="917" t="s">
        <v>28</v>
      </c>
    </row>
    <row r="26" spans="2:4" ht="15" customHeight="1" x14ac:dyDescent="0.2">
      <c r="B26" s="2083" t="s">
        <v>797</v>
      </c>
      <c r="C26" s="2083"/>
      <c r="D26" s="910"/>
    </row>
    <row r="27" spans="2:4" ht="15" x14ac:dyDescent="0.2">
      <c r="B27" s="2089" t="s">
        <v>799</v>
      </c>
      <c r="C27" s="2090"/>
      <c r="D27" s="910" t="s">
        <v>4083</v>
      </c>
    </row>
    <row r="28" spans="2:4" ht="105" x14ac:dyDescent="0.25">
      <c r="B28" s="957" t="s">
        <v>800</v>
      </c>
      <c r="C28" s="958"/>
      <c r="D28" s="143" t="s">
        <v>3251</v>
      </c>
    </row>
    <row r="29" spans="2:4" ht="15" x14ac:dyDescent="0.2">
      <c r="B29" s="2091" t="s">
        <v>801</v>
      </c>
      <c r="C29" s="2092"/>
      <c r="D29" s="921"/>
    </row>
    <row r="30" spans="2:4" ht="15" x14ac:dyDescent="0.2">
      <c r="B30" s="922"/>
      <c r="C30" s="922"/>
      <c r="D30" s="923"/>
    </row>
    <row r="31" spans="2:4" ht="23.25" customHeight="1" x14ac:dyDescent="0.2">
      <c r="B31" s="2081" t="s">
        <v>802</v>
      </c>
      <c r="C31" s="2081"/>
      <c r="D31" s="2081"/>
    </row>
    <row r="32" spans="2:4" ht="15" x14ac:dyDescent="0.25">
      <c r="B32" s="2079" t="s">
        <v>803</v>
      </c>
      <c r="C32" s="2080"/>
      <c r="D32" s="971" t="s">
        <v>4085</v>
      </c>
    </row>
    <row r="33" spans="2:4" ht="15" x14ac:dyDescent="0.25">
      <c r="B33" s="2079" t="s">
        <v>805</v>
      </c>
      <c r="C33" s="2080"/>
      <c r="D33" s="971" t="s">
        <v>4086</v>
      </c>
    </row>
    <row r="34" spans="2:4" ht="15" x14ac:dyDescent="0.25">
      <c r="B34" s="2079" t="s">
        <v>807</v>
      </c>
      <c r="C34" s="2080"/>
      <c r="D34" s="971" t="s">
        <v>1414</v>
      </c>
    </row>
    <row r="35" spans="2:4" ht="15" x14ac:dyDescent="0.25">
      <c r="B35" s="2079" t="s">
        <v>809</v>
      </c>
      <c r="C35" s="2080"/>
      <c r="D35" s="971" t="s">
        <v>4087</v>
      </c>
    </row>
    <row r="36" spans="2:4" ht="15" x14ac:dyDescent="0.25">
      <c r="B36" s="2079" t="s">
        <v>811</v>
      </c>
      <c r="C36" s="2080"/>
      <c r="D36" s="969" t="s">
        <v>4088</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2.8.1'!A1" display="REGRESAR"/>
    <hyperlink ref="D36" r:id="rId1"/>
    <hyperlink ref="D8" r:id="rId2"/>
  </hyperlinks>
  <pageMargins left="0.7" right="0.7" top="0.75" bottom="0.75" header="0.3" footer="0.3"/>
  <pageSetup paperSize="0" orientation="portrait" horizontalDpi="0" verticalDpi="0" copies="0"/>
  <drawing r:id="rId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3">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6" style="26" customWidth="1"/>
    <col min="3" max="3" width="11.85546875" style="165" customWidth="1"/>
    <col min="4" max="7" width="11.85546875" style="26" customWidth="1"/>
    <col min="8" max="16384" width="11.42578125" style="26"/>
  </cols>
  <sheetData>
    <row r="1" spans="1:18" ht="15" x14ac:dyDescent="0.25">
      <c r="A1" s="25" t="s">
        <v>730</v>
      </c>
      <c r="B1" s="121"/>
      <c r="C1" s="2077" t="s">
        <v>830</v>
      </c>
      <c r="D1" s="2077"/>
    </row>
    <row r="2" spans="1:18" ht="15" customHeight="1" x14ac:dyDescent="0.2"/>
    <row r="3" spans="1:18" ht="12.75" x14ac:dyDescent="0.2">
      <c r="A3" s="2638" t="s">
        <v>732</v>
      </c>
      <c r="B3" s="2638"/>
      <c r="C3" s="2638" t="s">
        <v>3202</v>
      </c>
      <c r="D3" s="2638"/>
      <c r="E3" s="2638"/>
      <c r="F3" s="2638"/>
      <c r="G3" s="2638"/>
      <c r="H3" s="2638"/>
      <c r="I3" s="2638"/>
      <c r="J3" s="2638"/>
      <c r="K3" s="2638"/>
      <c r="L3" s="2638"/>
      <c r="M3" s="2638"/>
      <c r="N3" s="2638"/>
      <c r="O3" s="2638"/>
      <c r="P3" s="2638"/>
      <c r="Q3" s="2638"/>
      <c r="R3" s="2638"/>
    </row>
    <row r="4" spans="1:18" ht="15" customHeight="1" x14ac:dyDescent="0.2">
      <c r="A4" s="2638" t="s">
        <v>733</v>
      </c>
      <c r="B4" s="2639"/>
      <c r="C4" s="2640" t="s">
        <v>3252</v>
      </c>
      <c r="D4" s="2641"/>
      <c r="E4" s="2641"/>
      <c r="F4" s="2641"/>
      <c r="G4" s="2641"/>
      <c r="H4" s="2641"/>
      <c r="I4" s="2641"/>
      <c r="J4" s="2641"/>
      <c r="K4" s="2641"/>
      <c r="L4" s="2641"/>
      <c r="M4" s="2641"/>
      <c r="N4" s="2641"/>
      <c r="O4" s="2641"/>
      <c r="P4" s="2641"/>
      <c r="Q4" s="2641"/>
      <c r="R4" s="2641"/>
    </row>
    <row r="5" spans="1:18" ht="15" customHeight="1" x14ac:dyDescent="0.2">
      <c r="A5" s="2638" t="s">
        <v>735</v>
      </c>
      <c r="B5" s="2639"/>
      <c r="C5" s="2640" t="s">
        <v>3253</v>
      </c>
      <c r="D5" s="2641"/>
      <c r="E5" s="2641"/>
      <c r="F5" s="2641"/>
      <c r="G5" s="2641"/>
      <c r="H5" s="2641"/>
      <c r="I5" s="2641"/>
      <c r="J5" s="2641"/>
      <c r="K5" s="2641"/>
      <c r="L5" s="2641"/>
      <c r="M5" s="2641"/>
      <c r="N5" s="2641"/>
      <c r="O5" s="2641"/>
      <c r="P5" s="2641"/>
      <c r="Q5" s="2641"/>
      <c r="R5" s="2641"/>
    </row>
    <row r="6" spans="1:18" ht="15" customHeight="1" x14ac:dyDescent="0.2">
      <c r="A6" s="2638" t="s">
        <v>815</v>
      </c>
      <c r="B6" s="2639"/>
      <c r="C6" s="2638" t="s">
        <v>862</v>
      </c>
      <c r="D6" s="2639"/>
      <c r="E6" s="2639"/>
      <c r="F6" s="2639"/>
      <c r="G6" s="2639"/>
      <c r="H6" s="2639"/>
      <c r="I6" s="2639"/>
      <c r="J6" s="2639"/>
      <c r="K6" s="2639"/>
      <c r="L6" s="2639"/>
      <c r="M6" s="2639"/>
      <c r="N6" s="2639"/>
      <c r="O6" s="2639"/>
      <c r="P6" s="2639"/>
      <c r="Q6" s="2639"/>
      <c r="R6" s="2639"/>
    </row>
    <row r="7" spans="1:18" x14ac:dyDescent="0.2">
      <c r="A7" s="29"/>
    </row>
    <row r="9" spans="1:18" ht="11.25" customHeight="1" x14ac:dyDescent="0.2">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2.'!A1" display="REGRESAR"/>
    <hyperlink ref="C1:D1" location="'Metadato 12.a.1'!A1" display="VER METADATO"/>
  </hyperlink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4">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880</v>
      </c>
    </row>
    <row r="4" spans="1:6" ht="15.75" x14ac:dyDescent="0.2">
      <c r="A4" s="93"/>
      <c r="B4" s="2082" t="s">
        <v>856</v>
      </c>
      <c r="C4" s="2082"/>
      <c r="D4" s="49" t="s">
        <v>57</v>
      </c>
    </row>
    <row r="5" spans="1:6" ht="30" x14ac:dyDescent="0.2">
      <c r="B5" s="2082" t="s">
        <v>769</v>
      </c>
      <c r="C5" s="2082"/>
      <c r="D5" s="49" t="s">
        <v>354</v>
      </c>
    </row>
    <row r="6" spans="1:6" ht="15" x14ac:dyDescent="0.2">
      <c r="B6" s="2082" t="s">
        <v>770</v>
      </c>
      <c r="C6" s="2082"/>
      <c r="D6" s="50" t="s">
        <v>517</v>
      </c>
    </row>
    <row r="7" spans="1:6" ht="30" customHeight="1" x14ac:dyDescent="0.2">
      <c r="B7" s="2083" t="s">
        <v>771</v>
      </c>
      <c r="C7" s="2083"/>
      <c r="D7" s="94" t="s">
        <v>518</v>
      </c>
    </row>
    <row r="8" spans="1:6" s="903" customFormat="1" ht="15" x14ac:dyDescent="0.2">
      <c r="B8" s="2083" t="s">
        <v>4617</v>
      </c>
      <c r="C8" s="2083"/>
      <c r="D8" s="1285" t="s">
        <v>4632</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3254</v>
      </c>
    </row>
    <row r="25" spans="2:4" ht="15" x14ac:dyDescent="0.2">
      <c r="B25" s="2082" t="s">
        <v>795</v>
      </c>
      <c r="C25" s="2082"/>
      <c r="D25" s="57" t="s">
        <v>28</v>
      </c>
    </row>
    <row r="26" spans="2:4" ht="15" x14ac:dyDescent="0.25">
      <c r="B26" s="2083" t="s">
        <v>797</v>
      </c>
      <c r="C26" s="2083"/>
      <c r="D26" s="146" t="s">
        <v>3255</v>
      </c>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5">
      <c r="B32" s="2079" t="s">
        <v>803</v>
      </c>
      <c r="C32" s="2080"/>
      <c r="D32" s="146" t="s">
        <v>3256</v>
      </c>
    </row>
    <row r="33" spans="2:4" ht="15" x14ac:dyDescent="0.25">
      <c r="B33" s="2079" t="s">
        <v>805</v>
      </c>
      <c r="C33" s="2080"/>
      <c r="D33" s="146" t="s">
        <v>3257</v>
      </c>
    </row>
    <row r="34" spans="2:4" ht="15" x14ac:dyDescent="0.25">
      <c r="B34" s="2079" t="s">
        <v>807</v>
      </c>
      <c r="C34" s="2080"/>
      <c r="D34" s="146" t="s">
        <v>2358</v>
      </c>
    </row>
    <row r="35" spans="2:4" ht="15" x14ac:dyDescent="0.25">
      <c r="B35" s="2079" t="s">
        <v>809</v>
      </c>
      <c r="C35" s="2080"/>
      <c r="D35" s="146" t="s">
        <v>3258</v>
      </c>
    </row>
    <row r="36" spans="2:4" ht="15" x14ac:dyDescent="0.25">
      <c r="B36" s="2079" t="s">
        <v>811</v>
      </c>
      <c r="C36" s="2080"/>
      <c r="D36" s="149" t="s">
        <v>3259</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2.a.1'!A1" display="REGRESAR"/>
    <hyperlink ref="D36" r:id="rId1"/>
    <hyperlink ref="D8" r:id="rId2"/>
  </hyperlinks>
  <pageMargins left="0.7" right="0.7" top="0.75" bottom="0.75" header="0.3" footer="0.3"/>
  <pageSetup orientation="portrait" r:id="rId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5"/>
  <dimension ref="A1:R19"/>
  <sheetViews>
    <sheetView showGridLines="0" zoomScaleNormal="100" workbookViewId="0">
      <pane ySplit="1" topLeftCell="A2" activePane="bottomLeft" state="frozen"/>
      <selection sqref="A1:B1"/>
      <selection pane="bottomLeft"/>
    </sheetView>
  </sheetViews>
  <sheetFormatPr baseColWidth="10" defaultColWidth="11.42578125" defaultRowHeight="11.25" x14ac:dyDescent="0.2"/>
  <cols>
    <col min="1" max="2" width="15.28515625" style="26" customWidth="1"/>
    <col min="3" max="3" width="12.140625" style="165" customWidth="1"/>
    <col min="4" max="5" width="12.140625" style="26" customWidth="1"/>
    <col min="6" max="16384" width="11.42578125" style="26"/>
  </cols>
  <sheetData>
    <row r="1" spans="1:18" ht="15" x14ac:dyDescent="0.25">
      <c r="A1" s="25" t="s">
        <v>730</v>
      </c>
      <c r="B1" s="121"/>
      <c r="C1" s="2077" t="s">
        <v>830</v>
      </c>
      <c r="D1" s="2077"/>
    </row>
    <row r="3" spans="1:18" ht="15.75" customHeight="1" x14ac:dyDescent="0.2">
      <c r="A3" s="2638" t="s">
        <v>732</v>
      </c>
      <c r="B3" s="2638"/>
      <c r="C3" s="2638" t="s">
        <v>3202</v>
      </c>
      <c r="D3" s="2638"/>
      <c r="E3" s="2638"/>
      <c r="F3" s="2638"/>
      <c r="G3" s="2638"/>
      <c r="H3" s="2638"/>
      <c r="I3" s="2638"/>
      <c r="J3" s="2638"/>
      <c r="K3" s="2638"/>
      <c r="L3" s="2638"/>
      <c r="M3" s="2638"/>
      <c r="N3" s="2638"/>
      <c r="O3" s="2638"/>
      <c r="P3" s="2638"/>
      <c r="Q3" s="2638"/>
      <c r="R3" s="2638"/>
    </row>
    <row r="4" spans="1:18" ht="18" customHeight="1" x14ac:dyDescent="0.2">
      <c r="A4" s="2638" t="s">
        <v>733</v>
      </c>
      <c r="B4" s="2639"/>
      <c r="C4" s="2640" t="s">
        <v>3260</v>
      </c>
      <c r="D4" s="2641"/>
      <c r="E4" s="2641"/>
      <c r="F4" s="2641"/>
      <c r="G4" s="2641"/>
      <c r="H4" s="2641"/>
      <c r="I4" s="2641"/>
      <c r="J4" s="2641"/>
      <c r="K4" s="2641"/>
      <c r="L4" s="2641"/>
      <c r="M4" s="2641"/>
      <c r="N4" s="2641"/>
      <c r="O4" s="2641"/>
      <c r="P4" s="2641"/>
      <c r="Q4" s="2641"/>
      <c r="R4" s="2641"/>
    </row>
    <row r="5" spans="1:18" ht="15" customHeight="1" x14ac:dyDescent="0.2">
      <c r="A5" s="2638" t="s">
        <v>735</v>
      </c>
      <c r="B5" s="2639"/>
      <c r="C5" s="2640" t="s">
        <v>3261</v>
      </c>
      <c r="D5" s="2641"/>
      <c r="E5" s="2641"/>
      <c r="F5" s="2641"/>
      <c r="G5" s="2641"/>
      <c r="H5" s="2641"/>
      <c r="I5" s="2641"/>
      <c r="J5" s="2641"/>
      <c r="K5" s="2641"/>
      <c r="L5" s="2641"/>
      <c r="M5" s="2641"/>
      <c r="N5" s="2641"/>
      <c r="O5" s="2641"/>
      <c r="P5" s="2641"/>
      <c r="Q5" s="2641"/>
      <c r="R5" s="2641"/>
    </row>
    <row r="6" spans="1:18" ht="15" customHeight="1" x14ac:dyDescent="0.2">
      <c r="A6" s="2638" t="s">
        <v>815</v>
      </c>
      <c r="B6" s="2639"/>
      <c r="C6" s="2638" t="s">
        <v>4856</v>
      </c>
      <c r="D6" s="2639"/>
      <c r="E6" s="2639"/>
      <c r="F6" s="2639"/>
      <c r="G6" s="2639"/>
      <c r="H6" s="2639"/>
      <c r="I6" s="2639"/>
      <c r="J6" s="2639"/>
      <c r="K6" s="2639"/>
      <c r="L6" s="2639"/>
      <c r="M6" s="2639"/>
      <c r="N6" s="2639"/>
      <c r="O6" s="2639"/>
      <c r="P6" s="2639"/>
      <c r="Q6" s="2639"/>
      <c r="R6" s="2639"/>
    </row>
    <row r="7" spans="1:18" x14ac:dyDescent="0.2">
      <c r="A7" s="29"/>
    </row>
    <row r="8" spans="1:18" x14ac:dyDescent="0.2">
      <c r="A8" s="29"/>
    </row>
    <row r="9" spans="1:18" ht="68.25" customHeight="1" x14ac:dyDescent="0.25">
      <c r="A9" s="903"/>
      <c r="B9" s="903"/>
      <c r="C9" s="2148" t="s">
        <v>4856</v>
      </c>
      <c r="D9" s="2148"/>
      <c r="E9" s="573"/>
      <c r="F9" s="573"/>
      <c r="G9" s="573"/>
      <c r="H9" s="188"/>
      <c r="I9" s="573"/>
      <c r="J9" s="573"/>
    </row>
    <row r="10" spans="1:18" ht="12.75" x14ac:dyDescent="0.2">
      <c r="A10" s="903"/>
      <c r="B10" s="903"/>
      <c r="C10" s="1305" t="s">
        <v>867</v>
      </c>
      <c r="D10" s="1305" t="s">
        <v>740</v>
      </c>
      <c r="E10" s="903"/>
      <c r="F10" s="903"/>
      <c r="G10" s="903"/>
      <c r="H10" s="903"/>
      <c r="I10" s="903"/>
      <c r="J10" s="903"/>
    </row>
    <row r="11" spans="1:18" ht="12.75" customHeight="1" x14ac:dyDescent="0.2">
      <c r="A11" s="42"/>
      <c r="B11" s="42"/>
      <c r="C11" s="1331" t="s">
        <v>6190</v>
      </c>
      <c r="D11" s="1332">
        <v>1</v>
      </c>
      <c r="E11" s="42"/>
      <c r="F11" s="42"/>
      <c r="G11" s="42"/>
      <c r="H11" s="42"/>
      <c r="I11" s="42"/>
      <c r="J11" s="42"/>
    </row>
    <row r="12" spans="1:18" ht="22.5" customHeight="1" x14ac:dyDescent="0.2">
      <c r="A12" s="42"/>
      <c r="B12" s="42"/>
      <c r="C12" s="2558" t="s">
        <v>4857</v>
      </c>
      <c r="D12" s="2558"/>
      <c r="E12" s="42"/>
      <c r="F12" s="42"/>
      <c r="G12" s="42"/>
      <c r="H12" s="42"/>
      <c r="I12" s="42"/>
      <c r="J12" s="42"/>
    </row>
    <row r="13" spans="1:18" ht="69.75" customHeight="1" x14ac:dyDescent="0.2">
      <c r="A13" s="42"/>
      <c r="B13" s="42"/>
      <c r="C13" s="2643" t="s">
        <v>4858</v>
      </c>
      <c r="D13" s="2559"/>
      <c r="E13" s="42"/>
      <c r="F13" s="42"/>
      <c r="G13" s="42"/>
      <c r="H13" s="1333"/>
      <c r="I13" s="42"/>
      <c r="J13" s="42"/>
    </row>
    <row r="14" spans="1:18" ht="33" customHeight="1" x14ac:dyDescent="0.2">
      <c r="A14" s="42"/>
      <c r="B14" s="42"/>
      <c r="C14" s="2173" t="s">
        <v>4859</v>
      </c>
      <c r="D14" s="2173"/>
      <c r="E14" s="42"/>
      <c r="F14" s="42"/>
      <c r="G14" s="42"/>
      <c r="H14" s="1333"/>
      <c r="I14" s="42"/>
      <c r="J14" s="42"/>
    </row>
    <row r="15" spans="1:18" ht="33" customHeight="1" x14ac:dyDescent="0.2">
      <c r="A15" s="903"/>
      <c r="B15" s="903"/>
      <c r="E15" s="903"/>
      <c r="F15" s="903"/>
      <c r="G15" s="903"/>
      <c r="H15" s="903"/>
      <c r="I15" s="903"/>
      <c r="J15" s="903"/>
    </row>
    <row r="16" spans="1:18" ht="71.25" customHeight="1" x14ac:dyDescent="0.2">
      <c r="A16" s="42"/>
      <c r="B16" s="42"/>
      <c r="E16" s="42"/>
      <c r="F16" s="42"/>
      <c r="G16" s="42"/>
      <c r="H16" s="42"/>
      <c r="I16" s="42"/>
      <c r="J16" s="42"/>
    </row>
    <row r="17" spans="1:10" ht="19.5" customHeight="1" x14ac:dyDescent="0.2">
      <c r="A17" s="903"/>
      <c r="B17" s="903"/>
      <c r="E17" s="903"/>
      <c r="F17" s="903"/>
      <c r="G17" s="903"/>
      <c r="H17" s="903"/>
      <c r="I17" s="903"/>
      <c r="J17" s="903"/>
    </row>
    <row r="18" spans="1:10" x14ac:dyDescent="0.2">
      <c r="A18" s="903"/>
      <c r="B18" s="903"/>
      <c r="D18" s="903"/>
      <c r="E18" s="903"/>
      <c r="F18" s="903"/>
      <c r="G18" s="903"/>
      <c r="H18" s="903"/>
      <c r="I18" s="903"/>
      <c r="J18" s="903"/>
    </row>
    <row r="19" spans="1:10" x14ac:dyDescent="0.2">
      <c r="A19" s="903"/>
      <c r="B19" s="903"/>
      <c r="D19" s="903"/>
      <c r="E19" s="903"/>
      <c r="F19" s="903"/>
      <c r="G19" s="903"/>
      <c r="H19" s="903"/>
      <c r="I19" s="903"/>
      <c r="J19" s="903"/>
    </row>
  </sheetData>
  <mergeCells count="13">
    <mergeCell ref="A5:B5"/>
    <mergeCell ref="C5:R5"/>
    <mergeCell ref="C1:D1"/>
    <mergeCell ref="A3:B3"/>
    <mergeCell ref="C3:R3"/>
    <mergeCell ref="A4:B4"/>
    <mergeCell ref="C4:R4"/>
    <mergeCell ref="C9:D9"/>
    <mergeCell ref="C12:D12"/>
    <mergeCell ref="C13:D13"/>
    <mergeCell ref="C14:D14"/>
    <mergeCell ref="A6:B6"/>
    <mergeCell ref="C6:R6"/>
  </mergeCells>
  <hyperlinks>
    <hyperlink ref="A1" location="'ODS 12.'!A1" display="REGRESAR"/>
    <hyperlink ref="C1:D1" location="'Metadato 12.b.1'!A1" display="VER METADATO"/>
    <hyperlink ref="C13" r:id="rId1"/>
  </hyperlinks>
  <pageMargins left="0.7" right="0.7" top="0.75" bottom="0.75" header="0.3" footer="0.3"/>
  <drawing r:id="rId2"/>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6">
    <tabColor theme="0" tint="-0.499984740745262"/>
  </sheetPr>
  <dimension ref="A1:F36"/>
  <sheetViews>
    <sheetView showGridLines="0" zoomScaleNormal="100" workbookViewId="0">
      <pane ySplit="1" topLeftCell="A2" activePane="bottomLeft" state="frozen"/>
      <selection sqref="A1:B1"/>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880</v>
      </c>
    </row>
    <row r="4" spans="1:6" ht="15.75" x14ac:dyDescent="0.2">
      <c r="A4" s="93"/>
      <c r="B4" s="2082" t="s">
        <v>856</v>
      </c>
      <c r="C4" s="2082"/>
      <c r="D4" s="49" t="s">
        <v>57</v>
      </c>
    </row>
    <row r="5" spans="1:6" ht="45" x14ac:dyDescent="0.2">
      <c r="B5" s="2082" t="s">
        <v>769</v>
      </c>
      <c r="C5" s="2082"/>
      <c r="D5" s="49" t="s">
        <v>357</v>
      </c>
    </row>
    <row r="6" spans="1:6" ht="15" x14ac:dyDescent="0.2">
      <c r="B6" s="2082" t="s">
        <v>770</v>
      </c>
      <c r="C6" s="2082"/>
      <c r="D6" s="50" t="s">
        <v>520</v>
      </c>
    </row>
    <row r="7" spans="1:6" ht="30" x14ac:dyDescent="0.2">
      <c r="B7" s="2083" t="s">
        <v>771</v>
      </c>
      <c r="C7" s="2083"/>
      <c r="D7" s="94" t="s">
        <v>521</v>
      </c>
    </row>
    <row r="8" spans="1:6" s="903" customFormat="1" ht="15" x14ac:dyDescent="0.2">
      <c r="B8" s="2083" t="s">
        <v>4617</v>
      </c>
      <c r="C8" s="2083"/>
      <c r="D8" s="1285" t="s">
        <v>4632</v>
      </c>
    </row>
    <row r="9" spans="1:6" ht="15" x14ac:dyDescent="0.25">
      <c r="B9" s="52"/>
      <c r="C9" s="52"/>
      <c r="D9" s="52"/>
    </row>
    <row r="10" spans="1:6" ht="23.25" customHeight="1" x14ac:dyDescent="0.2">
      <c r="B10" s="2081" t="s">
        <v>772</v>
      </c>
      <c r="C10" s="2081"/>
      <c r="D10" s="2081"/>
    </row>
    <row r="11" spans="1:6" ht="15" x14ac:dyDescent="0.2">
      <c r="B11" s="2093" t="s">
        <v>773</v>
      </c>
      <c r="C11" s="2094"/>
      <c r="D11" s="910"/>
    </row>
    <row r="12" spans="1:6" ht="32.25" customHeight="1" x14ac:dyDescent="0.2">
      <c r="B12" s="2095" t="s">
        <v>775</v>
      </c>
      <c r="C12" s="2095"/>
      <c r="D12" s="129" t="s">
        <v>4860</v>
      </c>
    </row>
    <row r="13" spans="1:6" ht="15" x14ac:dyDescent="0.2">
      <c r="B13" s="2082" t="s">
        <v>776</v>
      </c>
      <c r="C13" s="2082"/>
      <c r="D13" s="915" t="s">
        <v>520</v>
      </c>
    </row>
    <row r="14" spans="1:6" ht="15" x14ac:dyDescent="0.2">
      <c r="B14" s="2082" t="s">
        <v>777</v>
      </c>
      <c r="C14" s="2096"/>
      <c r="D14" s="915" t="s">
        <v>10</v>
      </c>
    </row>
    <row r="15" spans="1:6" ht="30" x14ac:dyDescent="0.2">
      <c r="B15" s="2082" t="s">
        <v>778</v>
      </c>
      <c r="C15" s="2082"/>
      <c r="D15" s="910" t="s">
        <v>4861</v>
      </c>
    </row>
    <row r="16" spans="1:6" ht="15" x14ac:dyDescent="0.2">
      <c r="B16" s="2082" t="s">
        <v>779</v>
      </c>
      <c r="C16" s="2082"/>
      <c r="D16" s="910" t="s">
        <v>3416</v>
      </c>
    </row>
    <row r="17" spans="2:4" ht="15" x14ac:dyDescent="0.2">
      <c r="B17" s="2082" t="s">
        <v>780</v>
      </c>
      <c r="C17" s="2082"/>
      <c r="D17" s="919" t="s">
        <v>879</v>
      </c>
    </row>
    <row r="18" spans="2:4" ht="45" x14ac:dyDescent="0.2">
      <c r="B18" s="2083" t="s">
        <v>782</v>
      </c>
      <c r="C18" s="2083"/>
      <c r="D18" s="910" t="s">
        <v>4862</v>
      </c>
    </row>
    <row r="19" spans="2:4" ht="15" customHeight="1" x14ac:dyDescent="0.2">
      <c r="B19" s="2084" t="s">
        <v>783</v>
      </c>
      <c r="C19" s="2085"/>
      <c r="D19" s="919" t="s">
        <v>1454</v>
      </c>
    </row>
    <row r="20" spans="2:4" ht="15" x14ac:dyDescent="0.2">
      <c r="B20" s="2082" t="s">
        <v>784</v>
      </c>
      <c r="C20" s="2082"/>
      <c r="D20" s="910" t="s">
        <v>824</v>
      </c>
    </row>
    <row r="21" spans="2:4" ht="15" x14ac:dyDescent="0.2">
      <c r="B21" s="2086" t="s">
        <v>786</v>
      </c>
      <c r="C21" s="918" t="s">
        <v>787</v>
      </c>
      <c r="D21" s="910"/>
    </row>
    <row r="22" spans="2:4" ht="15" x14ac:dyDescent="0.2">
      <c r="B22" s="2087"/>
      <c r="C22" s="1306" t="s">
        <v>789</v>
      </c>
      <c r="D22" s="919"/>
    </row>
    <row r="23" spans="2:4" ht="15" x14ac:dyDescent="0.2">
      <c r="B23" s="2088" t="s">
        <v>791</v>
      </c>
      <c r="C23" s="2088"/>
      <c r="D23" s="910" t="s">
        <v>6189</v>
      </c>
    </row>
    <row r="24" spans="2:4" ht="15" x14ac:dyDescent="0.2">
      <c r="B24" s="2088" t="s">
        <v>793</v>
      </c>
      <c r="C24" s="2088"/>
      <c r="D24" s="910" t="s">
        <v>3262</v>
      </c>
    </row>
    <row r="25" spans="2:4" ht="15" x14ac:dyDescent="0.2">
      <c r="B25" s="2082" t="s">
        <v>795</v>
      </c>
      <c r="C25" s="2082"/>
      <c r="D25" s="917" t="s">
        <v>28</v>
      </c>
    </row>
    <row r="26" spans="2:4" ht="15" customHeight="1" x14ac:dyDescent="0.2">
      <c r="B26" s="2083" t="s">
        <v>797</v>
      </c>
      <c r="C26" s="2083"/>
      <c r="D26" s="910" t="s">
        <v>1454</v>
      </c>
    </row>
    <row r="27" spans="2:4" ht="30" x14ac:dyDescent="0.2">
      <c r="B27" s="2089" t="s">
        <v>799</v>
      </c>
      <c r="C27" s="2090"/>
      <c r="D27" s="910" t="s">
        <v>4863</v>
      </c>
    </row>
    <row r="28" spans="2:4" ht="15" x14ac:dyDescent="0.2">
      <c r="B28" s="1308" t="s">
        <v>800</v>
      </c>
      <c r="C28" s="1309"/>
      <c r="D28" s="910"/>
    </row>
    <row r="29" spans="2:4" ht="30" x14ac:dyDescent="0.2">
      <c r="B29" s="2091" t="s">
        <v>801</v>
      </c>
      <c r="C29" s="2092"/>
      <c r="D29" s="1334" t="s">
        <v>4864</v>
      </c>
    </row>
    <row r="30" spans="2:4" ht="15" x14ac:dyDescent="0.2">
      <c r="B30" s="922"/>
      <c r="C30" s="922"/>
      <c r="D30" s="923"/>
    </row>
    <row r="31" spans="2:4" ht="23.25" customHeight="1" x14ac:dyDescent="0.2">
      <c r="B31" s="2081" t="s">
        <v>802</v>
      </c>
      <c r="C31" s="2081"/>
      <c r="D31" s="2081"/>
    </row>
    <row r="32" spans="2:4" ht="15" x14ac:dyDescent="0.25">
      <c r="B32" s="2079" t="s">
        <v>803</v>
      </c>
      <c r="C32" s="2080"/>
      <c r="D32" s="146" t="s">
        <v>4865</v>
      </c>
    </row>
    <row r="33" spans="2:4" ht="15" x14ac:dyDescent="0.25">
      <c r="B33" s="2079" t="s">
        <v>805</v>
      </c>
      <c r="C33" s="2080"/>
      <c r="D33" s="146" t="s">
        <v>4866</v>
      </c>
    </row>
    <row r="34" spans="2:4" ht="15" x14ac:dyDescent="0.25">
      <c r="B34" s="2079" t="s">
        <v>807</v>
      </c>
      <c r="C34" s="2080"/>
      <c r="D34" s="146" t="s">
        <v>3262</v>
      </c>
    </row>
    <row r="35" spans="2:4" ht="15" x14ac:dyDescent="0.25">
      <c r="B35" s="2079" t="s">
        <v>809</v>
      </c>
      <c r="C35" s="2080"/>
      <c r="D35" s="146" t="s">
        <v>4867</v>
      </c>
    </row>
    <row r="36" spans="2:4" ht="15" x14ac:dyDescent="0.25">
      <c r="B36" s="2079" t="s">
        <v>811</v>
      </c>
      <c r="C36" s="2080"/>
      <c r="D36" s="149" t="s">
        <v>4868</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2.b.1'!A1" display="REGRESAR"/>
    <hyperlink ref="D8" r:id="rId1"/>
    <hyperlink ref="D36" r:id="rId2"/>
    <hyperlink ref="D29" r:id="rId3"/>
  </hyperlinks>
  <pageMargins left="0.7" right="0.7" top="0.75" bottom="0.75" header="0.3" footer="0.3"/>
  <pageSetup orientation="portrait" r:id="rId4"/>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7">
    <tabColor theme="5"/>
  </sheetPr>
  <dimension ref="A1:R19"/>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5703125" style="26" customWidth="1"/>
    <col min="3" max="3" width="12" style="165" customWidth="1"/>
    <col min="4" max="7" width="12" style="26" customWidth="1"/>
    <col min="8" max="16384" width="11.42578125" style="26"/>
  </cols>
  <sheetData>
    <row r="1" spans="1:18" ht="15" x14ac:dyDescent="0.25">
      <c r="A1" s="25" t="s">
        <v>730</v>
      </c>
      <c r="B1" s="121"/>
      <c r="C1" s="2077" t="s">
        <v>830</v>
      </c>
      <c r="D1" s="2077"/>
    </row>
    <row r="3" spans="1:18" ht="18" customHeight="1" x14ac:dyDescent="0.2">
      <c r="A3" s="2638" t="s">
        <v>732</v>
      </c>
      <c r="B3" s="2638"/>
      <c r="C3" s="2638" t="s">
        <v>3202</v>
      </c>
      <c r="D3" s="2638"/>
      <c r="E3" s="2638"/>
      <c r="F3" s="2638"/>
      <c r="G3" s="2638"/>
      <c r="H3" s="2638"/>
      <c r="I3" s="2638"/>
      <c r="J3" s="2638"/>
      <c r="K3" s="2638"/>
      <c r="L3" s="2638"/>
      <c r="M3" s="2638"/>
      <c r="N3" s="2638"/>
      <c r="O3" s="2638"/>
      <c r="P3" s="2638"/>
      <c r="Q3" s="2638"/>
      <c r="R3" s="2638"/>
    </row>
    <row r="4" spans="1:18" ht="42" customHeight="1" x14ac:dyDescent="0.2">
      <c r="A4" s="2638" t="s">
        <v>733</v>
      </c>
      <c r="B4" s="2639"/>
      <c r="C4" s="2640" t="s">
        <v>3263</v>
      </c>
      <c r="D4" s="2641"/>
      <c r="E4" s="2641"/>
      <c r="F4" s="2641"/>
      <c r="G4" s="2641"/>
      <c r="H4" s="2641"/>
      <c r="I4" s="2641"/>
      <c r="J4" s="2641"/>
      <c r="K4" s="2641"/>
      <c r="L4" s="2641"/>
      <c r="M4" s="2641"/>
      <c r="N4" s="2641"/>
      <c r="O4" s="2641"/>
      <c r="P4" s="2641"/>
      <c r="Q4" s="2641"/>
      <c r="R4" s="2641"/>
    </row>
    <row r="5" spans="1:18" ht="15" customHeight="1" x14ac:dyDescent="0.2">
      <c r="A5" s="2638" t="s">
        <v>735</v>
      </c>
      <c r="B5" s="2639"/>
      <c r="C5" s="2640" t="s">
        <v>3264</v>
      </c>
      <c r="D5" s="2641"/>
      <c r="E5" s="2641"/>
      <c r="F5" s="2641"/>
      <c r="G5" s="2641"/>
      <c r="H5" s="2641"/>
      <c r="I5" s="2641"/>
      <c r="J5" s="2641"/>
      <c r="K5" s="2641"/>
      <c r="L5" s="2641"/>
      <c r="M5" s="2641"/>
      <c r="N5" s="2641"/>
      <c r="O5" s="2641"/>
      <c r="P5" s="2641"/>
      <c r="Q5" s="2641"/>
      <c r="R5" s="2641"/>
    </row>
    <row r="6" spans="1:18" ht="15" customHeight="1" x14ac:dyDescent="0.2">
      <c r="A6" s="2638" t="s">
        <v>815</v>
      </c>
      <c r="B6" s="2639"/>
      <c r="C6" s="2638" t="s">
        <v>862</v>
      </c>
      <c r="D6" s="2639"/>
      <c r="E6" s="2639"/>
      <c r="F6" s="2639"/>
      <c r="G6" s="2639"/>
      <c r="H6" s="2639"/>
      <c r="I6" s="2639"/>
      <c r="J6" s="2639"/>
      <c r="K6" s="2639"/>
      <c r="L6" s="2639"/>
      <c r="M6" s="2639"/>
      <c r="N6" s="2639"/>
      <c r="O6" s="2639"/>
      <c r="P6" s="2639"/>
      <c r="Q6" s="2639"/>
      <c r="R6" s="2639"/>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sheetData>
  <mergeCells count="10">
    <mergeCell ref="A6:B6"/>
    <mergeCell ref="C6:R6"/>
    <mergeCell ref="C9:P10"/>
    <mergeCell ref="C1:D1"/>
    <mergeCell ref="A3:B3"/>
    <mergeCell ref="C3:R3"/>
    <mergeCell ref="A4:B4"/>
    <mergeCell ref="C4:R4"/>
    <mergeCell ref="A5:B5"/>
    <mergeCell ref="C5:R5"/>
  </mergeCells>
  <hyperlinks>
    <hyperlink ref="A1" location="'ODS 12.'!A1" display="REGRESAR"/>
    <hyperlink ref="C1:D1" location="'Metadato 12.c.1'!A1" display="VER METADATO"/>
  </hyperlink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8">
    <tabColor theme="0" tint="-0.499984740745262"/>
  </sheetPr>
  <dimension ref="A1:F36"/>
  <sheetViews>
    <sheetView showGridLines="0" zoomScaleNormal="100" workbookViewId="0">
      <pane ySplit="1" topLeftCell="A2" activePane="bottomLeft" state="frozen"/>
      <selection sqref="A1:B1"/>
      <selection pane="bottomLeft" activeCell="B9" sqref="B9"/>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864</v>
      </c>
    </row>
    <row r="4" spans="1:6" ht="15.75" x14ac:dyDescent="0.2">
      <c r="A4" s="93"/>
      <c r="B4" s="2082" t="s">
        <v>856</v>
      </c>
      <c r="C4" s="2082"/>
      <c r="D4" s="49" t="s">
        <v>57</v>
      </c>
    </row>
    <row r="5" spans="1:6" ht="113.25" customHeight="1" x14ac:dyDescent="0.2">
      <c r="B5" s="2082" t="s">
        <v>769</v>
      </c>
      <c r="C5" s="2082"/>
      <c r="D5" s="49" t="s">
        <v>360</v>
      </c>
    </row>
    <row r="6" spans="1:6" ht="15" x14ac:dyDescent="0.2">
      <c r="B6" s="2082" t="s">
        <v>770</v>
      </c>
      <c r="C6" s="2082"/>
      <c r="D6" s="50" t="s">
        <v>523</v>
      </c>
    </row>
    <row r="7" spans="1:6" ht="30" x14ac:dyDescent="0.2">
      <c r="B7" s="2083" t="s">
        <v>771</v>
      </c>
      <c r="C7" s="2083"/>
      <c r="D7" s="94" t="s">
        <v>524</v>
      </c>
    </row>
    <row r="8" spans="1:6" s="903" customFormat="1" ht="15" x14ac:dyDescent="0.2">
      <c r="B8" s="2083" t="s">
        <v>4623</v>
      </c>
      <c r="C8" s="2083"/>
      <c r="D8" s="1285" t="s">
        <v>4765</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2.c.1'!A1" display="REGRESAR"/>
    <hyperlink ref="D8" r:id="rId1"/>
  </hyperlink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9">
    <tabColor rgb="FF3F7E44"/>
  </sheetPr>
  <dimension ref="A1:E12"/>
  <sheetViews>
    <sheetView showGridLines="0" workbookViewId="0">
      <pane ySplit="4" topLeftCell="A5" activePane="bottomLeft" state="frozen"/>
      <selection sqref="A1:B1"/>
      <selection pane="bottomLeft" sqref="A1:B1"/>
    </sheetView>
  </sheetViews>
  <sheetFormatPr baseColWidth="10" defaultRowHeight="15" x14ac:dyDescent="0.25"/>
  <cols>
    <col min="3" max="3" width="61.140625" customWidth="1"/>
    <col min="4" max="4" width="13.5703125" customWidth="1"/>
    <col min="5" max="5" width="88.5703125" customWidth="1"/>
  </cols>
  <sheetData>
    <row r="1" spans="1:5" x14ac:dyDescent="0.25">
      <c r="A1" s="2065" t="s">
        <v>690</v>
      </c>
      <c r="B1" s="2065"/>
    </row>
    <row r="3" spans="1:5" ht="57" customHeight="1" x14ac:dyDescent="0.25">
      <c r="A3" s="14"/>
      <c r="B3" s="14"/>
      <c r="C3" s="2644" t="s">
        <v>3265</v>
      </c>
      <c r="D3" s="2644"/>
      <c r="E3" s="2644"/>
    </row>
    <row r="4" spans="1:5" s="416" customFormat="1" x14ac:dyDescent="0.25">
      <c r="A4" s="797"/>
      <c r="B4" s="797"/>
      <c r="C4" s="16" t="s">
        <v>692</v>
      </c>
      <c r="D4" s="16" t="s">
        <v>693</v>
      </c>
      <c r="E4" s="16" t="s">
        <v>694</v>
      </c>
    </row>
    <row r="5" spans="1:5" s="416" customFormat="1" ht="45" customHeight="1" x14ac:dyDescent="0.25">
      <c r="C5" s="2142" t="s">
        <v>3266</v>
      </c>
      <c r="D5" s="19" t="s">
        <v>526</v>
      </c>
      <c r="E5" s="185" t="s">
        <v>3267</v>
      </c>
    </row>
    <row r="6" spans="1:5" s="416" customFormat="1" ht="45" x14ac:dyDescent="0.25">
      <c r="C6" s="2176"/>
      <c r="D6" s="22" t="s">
        <v>529</v>
      </c>
      <c r="E6" s="23" t="s">
        <v>3268</v>
      </c>
    </row>
    <row r="7" spans="1:5" s="416" customFormat="1" ht="45" x14ac:dyDescent="0.25">
      <c r="C7" s="2143"/>
      <c r="D7" s="19" t="s">
        <v>532</v>
      </c>
      <c r="E7" s="417" t="s">
        <v>3269</v>
      </c>
    </row>
    <row r="8" spans="1:5" s="416" customFormat="1" ht="90" x14ac:dyDescent="0.25">
      <c r="C8" s="187" t="s">
        <v>3270</v>
      </c>
      <c r="D8" s="22" t="s">
        <v>535</v>
      </c>
      <c r="E8" s="23" t="s">
        <v>3271</v>
      </c>
    </row>
    <row r="9" spans="1:5" s="416" customFormat="1" ht="45" x14ac:dyDescent="0.25">
      <c r="C9" s="2142" t="s">
        <v>3272</v>
      </c>
      <c r="D9" s="19" t="s">
        <v>537</v>
      </c>
      <c r="E9" s="186" t="s">
        <v>3273</v>
      </c>
    </row>
    <row r="10" spans="1:5" s="416" customFormat="1" ht="45" x14ac:dyDescent="0.25">
      <c r="C10" s="2143"/>
      <c r="D10" s="22" t="s">
        <v>539</v>
      </c>
      <c r="E10" s="23" t="s">
        <v>3274</v>
      </c>
    </row>
    <row r="11" spans="1:5" s="416" customFormat="1" ht="135" x14ac:dyDescent="0.25">
      <c r="C11" s="187" t="s">
        <v>3275</v>
      </c>
      <c r="D11" s="19" t="s">
        <v>541</v>
      </c>
      <c r="E11" s="21" t="s">
        <v>3276</v>
      </c>
    </row>
    <row r="12" spans="1:5" s="416" customFormat="1" ht="90" x14ac:dyDescent="0.25">
      <c r="C12" s="187" t="s">
        <v>3277</v>
      </c>
      <c r="D12" s="22" t="s">
        <v>543</v>
      </c>
      <c r="E12" s="23" t="s">
        <v>3278</v>
      </c>
    </row>
  </sheetData>
  <mergeCells count="4">
    <mergeCell ref="A1:B1"/>
    <mergeCell ref="C3:E3"/>
    <mergeCell ref="C5:C7"/>
    <mergeCell ref="C9:C10"/>
  </mergeCells>
  <hyperlinks>
    <hyperlink ref="D6" location="'13.1.2'!A1" display="13.1.2"/>
    <hyperlink ref="D5" location="'13.1.1'!A1" display="13.1.1"/>
    <hyperlink ref="D8" location="'13.2.1'!A1" display="13.2.1"/>
    <hyperlink ref="D9" location="'13.3.1'!A1" display="13.3.1"/>
    <hyperlink ref="D10" location="'13.3.2'!A1" display="13.3.2"/>
    <hyperlink ref="D11" location="'13.a.1'!A1" display="13.a.1"/>
    <hyperlink ref="D12" location="'13.b.1'!A1" display="13.b.1"/>
    <hyperlink ref="D7" location="'13.1.3'!A1" display="13.1.3"/>
    <hyperlink ref="A1" location="Objetivos!A1" display="REGRESAR A INICIO"/>
    <hyperlink ref="A1:B1" location="'Lista de Objetivos'!A1" display="REGRESAR A INICIO"/>
    <hyperlink ref="E5" location="'13.1.1'!A1" display="13.1.1 Número de muertes, personas desaparecidas y afectados por desastres por cada 100.000 personas"/>
    <hyperlink ref="E6" location="'13.1.2'!A1" display="13.1.2 Número de países que adoptan y aplican estrategias de reducción del riesgo de desastres a nivel local en consonancia con el Marco de Sendái para la Reducción del Riesgo de Desastres 2015-2030."/>
    <hyperlink ref="E7" location="'13.1.3'!A1" display="13.1.3 Proporción  de gobiernos locales que adoptan y aplican estrategias del reducción de riesgo de desastres a nivel local en consonancia con las estrategias nacionales del reducción de riesgo de desastre."/>
    <hyperlink ref="E8" location="'13.2.1'!A1" display="13.2.1 Número de países que han comunicado el establecimiento o la puesta en marcha de una política, estrategia o plan integrados que aumenta su capacidad para adaptarse a los efectos adversos del cambio climático, y promueven la resiliencia al clima y un"/>
    <hyperlink ref="E9" location="'13.3.1'!A1" display="13.3.1 Número de países que han incorporado la mitigación, la adaptación, la reducción del impacto y la alerta temprana en los planes de estudios de la enseñanza primaria, secundaria y terciaria."/>
    <hyperlink ref="E10" location="'13.3.2'!A1" display="13.3.2 Número de países que han comunicado una mayor creación de capacidad institucional, sistémica e individual para aplicar la adaptación, la mitigación y la transferencia de tecnología, y las medidas de desarrollo."/>
    <hyperlink ref="E11" location="'13.a.1'!A1" display="13.a.1 Suma en dólares de los Estados Unidos movilizada por año a partir de 2020 como parte del compromiso de los 100.000 millones de dólares."/>
    <hyperlink ref="E12" location="'13.b.1'!A1" display="13.b.1 Número de países menos adelantados y pequeños Estados insulares en desarrollo que están recibiendo apoyo especializado, y cantidad de apoyo, en particular financiero, tecnológico y de creación de capacidad, para los mecanismos encaminados a aumenta"/>
  </hyperlinks>
  <pageMargins left="0.7" right="0.7" top="0.75" bottom="0.75" header="0.3" footer="0.3"/>
  <pageSetup orientation="portrait" r:id="rId1"/>
  <drawing r:id="rId2"/>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0"/>
  <dimension ref="A1:AO42"/>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2" width="15" style="26" customWidth="1"/>
    <col min="3" max="4" width="11.7109375" style="26" customWidth="1"/>
    <col min="5" max="5" width="2.28515625" style="26" customWidth="1"/>
    <col min="6" max="7" width="5.5703125" style="26" customWidth="1"/>
    <col min="8" max="8" width="11.7109375" style="26" customWidth="1"/>
    <col min="9" max="9" width="2.7109375" style="26" customWidth="1"/>
    <col min="10" max="11" width="11.7109375" style="26" customWidth="1"/>
    <col min="12" max="12" width="1.28515625" style="26" customWidth="1"/>
    <col min="13" max="13" width="6.5703125" style="26" customWidth="1"/>
    <col min="14" max="14" width="1.85546875" style="26" customWidth="1"/>
    <col min="15" max="15" width="7.28515625" style="26" customWidth="1"/>
    <col min="16" max="16" width="6" style="26" customWidth="1"/>
    <col min="17" max="17" width="3" style="26" customWidth="1"/>
    <col min="18" max="18" width="7.42578125" style="26" customWidth="1"/>
    <col min="19" max="19" width="3.42578125" style="26" customWidth="1"/>
    <col min="20" max="21" width="5.42578125" style="26" customWidth="1"/>
    <col min="22" max="22" width="1.5703125" style="26" customWidth="1"/>
    <col min="23" max="25" width="7" style="26" customWidth="1"/>
    <col min="26" max="26" width="1.5703125" style="26" customWidth="1"/>
    <col min="27" max="30" width="6.42578125" style="26" customWidth="1"/>
    <col min="31" max="31" width="2.5703125" style="26" customWidth="1"/>
    <col min="32" max="32" width="8.28515625" style="26" customWidth="1"/>
    <col min="33" max="33" width="7" style="26" customWidth="1"/>
    <col min="34" max="34" width="8.42578125" style="26" customWidth="1"/>
    <col min="35" max="35" width="7" style="26" customWidth="1"/>
    <col min="36" max="36" width="2.140625" style="26" customWidth="1"/>
    <col min="37" max="38" width="6.5703125" style="26" customWidth="1"/>
    <col min="39" max="39" width="1.140625" style="26" customWidth="1"/>
    <col min="40" max="41" width="9" style="26" customWidth="1"/>
    <col min="42" max="16384" width="11.42578125" style="26"/>
  </cols>
  <sheetData>
    <row r="1" spans="1:41" ht="15" x14ac:dyDescent="0.25">
      <c r="A1" s="25" t="s">
        <v>3279</v>
      </c>
      <c r="C1" s="2077" t="s">
        <v>830</v>
      </c>
      <c r="D1" s="2077"/>
    </row>
    <row r="3" spans="1:41" ht="15" customHeight="1" x14ac:dyDescent="0.2">
      <c r="A3" s="2645" t="s">
        <v>732</v>
      </c>
      <c r="B3" s="2648"/>
      <c r="C3" s="2645" t="s">
        <v>3280</v>
      </c>
      <c r="D3" s="2649"/>
      <c r="E3" s="2649"/>
      <c r="F3" s="2649"/>
      <c r="G3" s="2649"/>
      <c r="H3" s="2649"/>
      <c r="I3" s="2649"/>
      <c r="J3" s="2649"/>
      <c r="K3" s="2649"/>
      <c r="L3" s="2649"/>
      <c r="M3" s="2649"/>
      <c r="N3" s="2649"/>
      <c r="O3" s="2649"/>
      <c r="P3" s="2649"/>
      <c r="Q3" s="2649"/>
      <c r="R3" s="2649"/>
      <c r="S3" s="2649"/>
      <c r="T3" s="2649"/>
      <c r="U3" s="2649"/>
      <c r="V3" s="2649"/>
      <c r="W3" s="2649"/>
      <c r="X3" s="2649"/>
      <c r="Y3" s="2648"/>
    </row>
    <row r="4" spans="1:41" ht="15" x14ac:dyDescent="0.2">
      <c r="A4" s="2645" t="s">
        <v>733</v>
      </c>
      <c r="B4" s="2646"/>
      <c r="C4" s="2645" t="s">
        <v>3281</v>
      </c>
      <c r="D4" s="2647"/>
      <c r="E4" s="2647"/>
      <c r="F4" s="2647"/>
      <c r="G4" s="2647"/>
      <c r="H4" s="2647"/>
      <c r="I4" s="2647"/>
      <c r="J4" s="2647"/>
      <c r="K4" s="2647"/>
      <c r="L4" s="2647"/>
      <c r="M4" s="2647"/>
      <c r="N4" s="2647"/>
      <c r="O4" s="2647"/>
      <c r="P4" s="2647"/>
      <c r="Q4" s="2647"/>
      <c r="R4" s="2647"/>
      <c r="S4" s="2647"/>
      <c r="T4" s="2647"/>
      <c r="U4" s="2647"/>
      <c r="V4" s="2647"/>
      <c r="W4" s="2647"/>
      <c r="X4" s="2647"/>
      <c r="Y4" s="2646"/>
    </row>
    <row r="5" spans="1:41" ht="15" x14ac:dyDescent="0.2">
      <c r="A5" s="2645" t="s">
        <v>735</v>
      </c>
      <c r="B5" s="2646"/>
      <c r="C5" s="2645" t="s">
        <v>3282</v>
      </c>
      <c r="D5" s="2647"/>
      <c r="E5" s="2647"/>
      <c r="F5" s="2647"/>
      <c r="G5" s="2647"/>
      <c r="H5" s="2647"/>
      <c r="I5" s="2647"/>
      <c r="J5" s="2647"/>
      <c r="K5" s="2647"/>
      <c r="L5" s="2647"/>
      <c r="M5" s="2647"/>
      <c r="N5" s="2647"/>
      <c r="O5" s="2647"/>
      <c r="P5" s="2647"/>
      <c r="Q5" s="2647"/>
      <c r="R5" s="2647"/>
      <c r="S5" s="2647"/>
      <c r="T5" s="2647"/>
      <c r="U5" s="2647"/>
      <c r="V5" s="2647"/>
      <c r="W5" s="2647"/>
      <c r="X5" s="2647"/>
      <c r="Y5" s="2646"/>
    </row>
    <row r="6" spans="1:41" ht="15" x14ac:dyDescent="0.2">
      <c r="A6" s="2645" t="s">
        <v>815</v>
      </c>
      <c r="B6" s="2646"/>
      <c r="C6" s="2645" t="s">
        <v>866</v>
      </c>
      <c r="D6" s="2647"/>
      <c r="E6" s="2647"/>
      <c r="F6" s="2647"/>
      <c r="G6" s="2647"/>
      <c r="H6" s="2647"/>
      <c r="I6" s="2647"/>
      <c r="J6" s="2647"/>
      <c r="K6" s="2647"/>
      <c r="L6" s="2647"/>
      <c r="M6" s="2647"/>
      <c r="N6" s="2647"/>
      <c r="O6" s="2647"/>
      <c r="P6" s="2647"/>
      <c r="Q6" s="2647"/>
      <c r="R6" s="2647"/>
      <c r="S6" s="2647"/>
      <c r="T6" s="2647"/>
      <c r="U6" s="2647"/>
      <c r="V6" s="2647"/>
      <c r="W6" s="2647"/>
      <c r="X6" s="2647"/>
      <c r="Y6" s="2646"/>
    </row>
    <row r="9" spans="1:41" ht="15" x14ac:dyDescent="0.25">
      <c r="C9" s="1098" t="s">
        <v>866</v>
      </c>
      <c r="D9" s="1098"/>
      <c r="E9" s="1098"/>
      <c r="F9" s="1098"/>
      <c r="G9" s="1098"/>
      <c r="H9" s="1098"/>
      <c r="I9" s="1098"/>
      <c r="J9" s="1098"/>
      <c r="K9" s="1098"/>
      <c r="L9" s="1098"/>
      <c r="M9" s="1098"/>
      <c r="N9" s="1098"/>
      <c r="O9" s="1098"/>
      <c r="P9" s="1098"/>
      <c r="Q9" s="1098"/>
      <c r="R9" s="1098"/>
      <c r="S9" s="1098"/>
      <c r="T9" s="1098"/>
      <c r="U9" s="1098"/>
      <c r="V9" s="1098"/>
      <c r="W9" s="1098"/>
      <c r="X9" s="1098"/>
      <c r="Y9" s="1098"/>
      <c r="Z9" s="1098"/>
      <c r="AA9" s="1098"/>
      <c r="AB9" s="1098"/>
      <c r="AC9" s="1098"/>
      <c r="AD9" s="1098"/>
      <c r="AE9" s="1098"/>
      <c r="AF9" s="1098"/>
      <c r="AG9" s="1098"/>
      <c r="AH9" s="1098"/>
      <c r="AI9" s="1098"/>
      <c r="AJ9" s="1098"/>
      <c r="AK9" s="1098"/>
      <c r="AL9" s="1098"/>
      <c r="AM9" s="1098"/>
      <c r="AN9" s="1098"/>
      <c r="AO9" s="1099"/>
    </row>
    <row r="10" spans="1:41" ht="12.75" x14ac:dyDescent="0.2">
      <c r="C10" s="2116" t="s">
        <v>867</v>
      </c>
      <c r="D10" s="2116" t="s">
        <v>848</v>
      </c>
      <c r="E10" s="2041"/>
      <c r="F10" s="2070" t="s">
        <v>868</v>
      </c>
      <c r="G10" s="2070"/>
      <c r="H10" s="2070"/>
      <c r="I10" s="2070"/>
      <c r="J10" s="2070" t="s">
        <v>869</v>
      </c>
      <c r="K10" s="2070"/>
      <c r="L10" s="2070"/>
      <c r="M10" s="2070" t="s">
        <v>870</v>
      </c>
      <c r="N10" s="2070"/>
      <c r="O10" s="2070"/>
      <c r="P10" s="2070"/>
      <c r="Q10" s="2039"/>
      <c r="R10" s="2070" t="s">
        <v>871</v>
      </c>
      <c r="S10" s="2070"/>
      <c r="T10" s="2070"/>
      <c r="U10" s="2070"/>
      <c r="V10" s="2039"/>
      <c r="W10" s="2070" t="s">
        <v>872</v>
      </c>
      <c r="X10" s="2070"/>
      <c r="Y10" s="2070"/>
      <c r="Z10" s="2070"/>
      <c r="AA10" s="2070" t="s">
        <v>873</v>
      </c>
      <c r="AB10" s="2070"/>
      <c r="AC10" s="2070"/>
      <c r="AD10" s="2070"/>
      <c r="AE10" s="2041"/>
      <c r="AF10" s="2070" t="s">
        <v>874</v>
      </c>
      <c r="AG10" s="2070"/>
      <c r="AH10" s="2070"/>
      <c r="AI10" s="2070"/>
      <c r="AJ10" s="2041"/>
      <c r="AK10" s="2070" t="s">
        <v>875</v>
      </c>
      <c r="AL10" s="2070"/>
      <c r="AM10" s="2039"/>
      <c r="AN10" s="2112" t="s">
        <v>876</v>
      </c>
      <c r="AO10" s="2112"/>
    </row>
    <row r="11" spans="1:41" ht="12.75" x14ac:dyDescent="0.2">
      <c r="C11" s="2117"/>
      <c r="D11" s="2117"/>
      <c r="E11" s="2038"/>
      <c r="F11" s="2070" t="s">
        <v>877</v>
      </c>
      <c r="G11" s="2070"/>
      <c r="H11" s="2038" t="s">
        <v>878</v>
      </c>
      <c r="I11" s="2038"/>
      <c r="J11" s="2038" t="s">
        <v>877</v>
      </c>
      <c r="K11" s="2038" t="s">
        <v>878</v>
      </c>
      <c r="L11" s="2038"/>
      <c r="M11" s="2070" t="s">
        <v>879</v>
      </c>
      <c r="N11" s="2070"/>
      <c r="O11" s="2070" t="s">
        <v>878</v>
      </c>
      <c r="P11" s="2070"/>
      <c r="Q11" s="2038"/>
      <c r="R11" s="2070" t="s">
        <v>879</v>
      </c>
      <c r="S11" s="2070"/>
      <c r="T11" s="2070" t="s">
        <v>878</v>
      </c>
      <c r="U11" s="2070"/>
      <c r="V11" s="2038"/>
      <c r="W11" s="2070" t="s">
        <v>879</v>
      </c>
      <c r="X11" s="2070"/>
      <c r="Y11" s="2038" t="s">
        <v>878</v>
      </c>
      <c r="Z11" s="2038"/>
      <c r="AA11" s="2070" t="s">
        <v>879</v>
      </c>
      <c r="AB11" s="2070"/>
      <c r="AC11" s="2070" t="s">
        <v>878</v>
      </c>
      <c r="AD11" s="2070"/>
      <c r="AE11" s="2038"/>
      <c r="AF11" s="2070" t="s">
        <v>879</v>
      </c>
      <c r="AG11" s="2070"/>
      <c r="AH11" s="2070" t="s">
        <v>878</v>
      </c>
      <c r="AI11" s="2070"/>
      <c r="AJ11" s="2038"/>
      <c r="AK11" s="2070" t="s">
        <v>879</v>
      </c>
      <c r="AL11" s="2070"/>
      <c r="AM11" s="2038"/>
      <c r="AN11" s="2070" t="s">
        <v>879</v>
      </c>
      <c r="AO11" s="2070"/>
    </row>
    <row r="12" spans="1:41" ht="15" x14ac:dyDescent="0.25">
      <c r="C12" s="2043">
        <v>1990</v>
      </c>
      <c r="D12" s="137">
        <v>3029336</v>
      </c>
      <c r="E12" s="2043"/>
      <c r="F12" s="138">
        <v>16</v>
      </c>
      <c r="G12" s="138"/>
      <c r="H12" s="1094">
        <f>+F12/D12*100000</f>
        <v>0.52816854914740397</v>
      </c>
      <c r="I12" s="1095"/>
      <c r="J12" s="1095">
        <v>1</v>
      </c>
      <c r="K12" s="1094">
        <f>+J12/D12*100000</f>
        <v>3.3010534321712748E-2</v>
      </c>
      <c r="L12" s="138"/>
      <c r="M12" s="138">
        <v>1241</v>
      </c>
      <c r="N12" s="138"/>
      <c r="O12" s="138">
        <f>+M12/D12*100000</f>
        <v>40.966073093245519</v>
      </c>
      <c r="P12" s="138"/>
      <c r="Q12" s="138"/>
      <c r="R12" s="138">
        <v>746</v>
      </c>
      <c r="S12" s="138"/>
      <c r="T12" s="138">
        <f>+R12/D12*100000</f>
        <v>24.62585860399771</v>
      </c>
      <c r="U12" s="138"/>
      <c r="V12" s="138"/>
      <c r="W12" s="137">
        <v>0</v>
      </c>
      <c r="X12" s="138"/>
      <c r="Y12" s="1094">
        <f>+W12/D12*100000</f>
        <v>0</v>
      </c>
      <c r="Z12" s="138"/>
      <c r="AA12" s="138">
        <v>90</v>
      </c>
      <c r="AB12" s="138"/>
      <c r="AC12" s="1100">
        <f>+AA12/D12*100000</f>
        <v>2.9709480889541471</v>
      </c>
      <c r="AD12" s="1094"/>
      <c r="AE12" s="138"/>
      <c r="AF12" s="138">
        <v>0</v>
      </c>
      <c r="AG12" s="138"/>
      <c r="AH12" s="139">
        <f>+AF12/D12*100000</f>
        <v>0</v>
      </c>
      <c r="AI12" s="139"/>
      <c r="AJ12" s="138"/>
      <c r="AK12" s="138">
        <v>236</v>
      </c>
      <c r="AL12" s="138"/>
      <c r="AM12" s="138"/>
      <c r="AN12" s="138">
        <v>227</v>
      </c>
      <c r="AO12" s="902"/>
    </row>
    <row r="13" spans="1:41" ht="15" x14ac:dyDescent="0.25">
      <c r="C13" s="2043">
        <v>1991</v>
      </c>
      <c r="D13" s="137">
        <v>3101536</v>
      </c>
      <c r="E13" s="2043"/>
      <c r="F13" s="138">
        <v>60</v>
      </c>
      <c r="G13" s="138"/>
      <c r="H13" s="1094">
        <f t="shared" ref="H13:H41" si="0">+F13/D13*100000</f>
        <v>1.9345253448613846</v>
      </c>
      <c r="I13" s="1095"/>
      <c r="J13" s="1095">
        <v>1</v>
      </c>
      <c r="K13" s="1094">
        <f t="shared" ref="K13:K41" si="1">+J13/D13*100000</f>
        <v>3.2242089081023079E-2</v>
      </c>
      <c r="L13" s="138"/>
      <c r="M13" s="138">
        <v>49527</v>
      </c>
      <c r="N13" s="138"/>
      <c r="O13" s="138">
        <f t="shared" ref="O13:O38" si="2">+M13/D13*100000</f>
        <v>1596.8539459158303</v>
      </c>
      <c r="P13" s="138"/>
      <c r="Q13" s="138"/>
      <c r="R13" s="138">
        <v>1272</v>
      </c>
      <c r="S13" s="138"/>
      <c r="T13" s="138">
        <f t="shared" ref="T13:T38" si="3">+R13/D13*100000</f>
        <v>41.011937311061352</v>
      </c>
      <c r="U13" s="138"/>
      <c r="V13" s="138"/>
      <c r="W13" s="137">
        <v>0</v>
      </c>
      <c r="X13" s="138"/>
      <c r="Y13" s="1094">
        <f t="shared" ref="Y13:Y41" si="4">+W13/D13*100000</f>
        <v>0</v>
      </c>
      <c r="Z13" s="138"/>
      <c r="AA13" s="138">
        <v>1670</v>
      </c>
      <c r="AB13" s="138"/>
      <c r="AC13" s="1100">
        <f t="shared" ref="AC13:AC38" si="5">+AA13/D13*100000</f>
        <v>53.844288765308548</v>
      </c>
      <c r="AD13" s="1094"/>
      <c r="AE13" s="138"/>
      <c r="AF13" s="138">
        <v>0</v>
      </c>
      <c r="AG13" s="138"/>
      <c r="AH13" s="139">
        <f t="shared" ref="AH13:AH38" si="6">+AF13/D13*100000</f>
        <v>0</v>
      </c>
      <c r="AI13" s="139"/>
      <c r="AJ13" s="138"/>
      <c r="AK13" s="138">
        <v>4451</v>
      </c>
      <c r="AL13" s="138"/>
      <c r="AM13" s="138"/>
      <c r="AN13" s="138">
        <v>7771</v>
      </c>
      <c r="AO13" s="902"/>
    </row>
    <row r="14" spans="1:41" ht="15" x14ac:dyDescent="0.25">
      <c r="C14" s="2043">
        <v>1992</v>
      </c>
      <c r="D14" s="137">
        <v>3170537</v>
      </c>
      <c r="E14" s="2043"/>
      <c r="F14" s="138">
        <v>19</v>
      </c>
      <c r="G14" s="138"/>
      <c r="H14" s="1094">
        <f t="shared" si="0"/>
        <v>0.59926756886924837</v>
      </c>
      <c r="I14" s="1095"/>
      <c r="J14" s="1095">
        <v>0</v>
      </c>
      <c r="K14" s="1094">
        <f t="shared" si="1"/>
        <v>0</v>
      </c>
      <c r="L14" s="138"/>
      <c r="M14" s="138">
        <v>7049</v>
      </c>
      <c r="N14" s="138"/>
      <c r="O14" s="138">
        <f t="shared" si="2"/>
        <v>222.32826805049112</v>
      </c>
      <c r="P14" s="138"/>
      <c r="Q14" s="138"/>
      <c r="R14" s="138">
        <v>1883</v>
      </c>
      <c r="S14" s="138"/>
      <c r="T14" s="138">
        <f t="shared" si="3"/>
        <v>59.390570114778669</v>
      </c>
      <c r="U14" s="138"/>
      <c r="V14" s="138"/>
      <c r="W14" s="137">
        <v>0</v>
      </c>
      <c r="X14" s="138"/>
      <c r="Y14" s="1094">
        <f t="shared" si="4"/>
        <v>0</v>
      </c>
      <c r="Z14" s="138"/>
      <c r="AA14" s="138">
        <v>0</v>
      </c>
      <c r="AB14" s="138"/>
      <c r="AC14" s="1100">
        <f t="shared" si="5"/>
        <v>0</v>
      </c>
      <c r="AD14" s="1094"/>
      <c r="AE14" s="138"/>
      <c r="AF14" s="138">
        <v>0</v>
      </c>
      <c r="AG14" s="138"/>
      <c r="AH14" s="139">
        <f t="shared" si="6"/>
        <v>0</v>
      </c>
      <c r="AI14" s="139"/>
      <c r="AJ14" s="138"/>
      <c r="AK14" s="138">
        <v>50</v>
      </c>
      <c r="AL14" s="138"/>
      <c r="AM14" s="138"/>
      <c r="AN14" s="138">
        <v>118</v>
      </c>
      <c r="AO14" s="902"/>
    </row>
    <row r="15" spans="1:41" ht="15" x14ac:dyDescent="0.25">
      <c r="C15" s="2043">
        <v>1993</v>
      </c>
      <c r="D15" s="137">
        <v>3239868</v>
      </c>
      <c r="E15" s="2043"/>
      <c r="F15" s="138">
        <v>15</v>
      </c>
      <c r="G15" s="138"/>
      <c r="H15" s="1094">
        <f t="shared" si="0"/>
        <v>0.46298182518547049</v>
      </c>
      <c r="I15" s="1095"/>
      <c r="J15" s="1095">
        <v>0</v>
      </c>
      <c r="K15" s="1094">
        <f t="shared" si="1"/>
        <v>0</v>
      </c>
      <c r="L15" s="138"/>
      <c r="M15" s="138">
        <v>860</v>
      </c>
      <c r="N15" s="138"/>
      <c r="O15" s="138">
        <f t="shared" si="2"/>
        <v>26.544291310633643</v>
      </c>
      <c r="P15" s="138"/>
      <c r="Q15" s="138"/>
      <c r="R15" s="138">
        <v>352</v>
      </c>
      <c r="S15" s="138"/>
      <c r="T15" s="138">
        <f t="shared" si="3"/>
        <v>10.864640164352375</v>
      </c>
      <c r="U15" s="138"/>
      <c r="V15" s="138"/>
      <c r="W15" s="137">
        <v>0</v>
      </c>
      <c r="X15" s="138"/>
      <c r="Y15" s="1094">
        <f t="shared" si="4"/>
        <v>0</v>
      </c>
      <c r="Z15" s="138"/>
      <c r="AA15" s="138">
        <v>0</v>
      </c>
      <c r="AB15" s="138"/>
      <c r="AC15" s="1100">
        <f t="shared" si="5"/>
        <v>0</v>
      </c>
      <c r="AD15" s="1094"/>
      <c r="AE15" s="138"/>
      <c r="AF15" s="138">
        <v>2000</v>
      </c>
      <c r="AG15" s="138"/>
      <c r="AH15" s="139">
        <f t="shared" si="6"/>
        <v>61.730910024729397</v>
      </c>
      <c r="AI15" s="139"/>
      <c r="AJ15" s="138"/>
      <c r="AK15" s="138">
        <v>76</v>
      </c>
      <c r="AL15" s="138"/>
      <c r="AM15" s="138"/>
      <c r="AN15" s="138">
        <v>668</v>
      </c>
      <c r="AO15" s="902"/>
    </row>
    <row r="16" spans="1:41" ht="15" x14ac:dyDescent="0.25">
      <c r="C16" s="2043">
        <v>1994</v>
      </c>
      <c r="D16" s="137">
        <v>3334223</v>
      </c>
      <c r="E16" s="2043"/>
      <c r="F16" s="138">
        <v>28</v>
      </c>
      <c r="G16" s="138"/>
      <c r="H16" s="1094">
        <f t="shared" si="0"/>
        <v>0.83977586382194591</v>
      </c>
      <c r="I16" s="1095"/>
      <c r="J16" s="1095">
        <v>4</v>
      </c>
      <c r="K16" s="1094">
        <f t="shared" si="1"/>
        <v>0.11996798054599228</v>
      </c>
      <c r="L16" s="138"/>
      <c r="M16" s="138">
        <v>13114</v>
      </c>
      <c r="N16" s="138"/>
      <c r="O16" s="138">
        <f t="shared" si="2"/>
        <v>393.3150242200357</v>
      </c>
      <c r="P16" s="138"/>
      <c r="Q16" s="138"/>
      <c r="R16" s="138">
        <v>190</v>
      </c>
      <c r="S16" s="138"/>
      <c r="T16" s="138">
        <f t="shared" si="3"/>
        <v>5.6984790759346327</v>
      </c>
      <c r="U16" s="138"/>
      <c r="V16" s="138"/>
      <c r="W16" s="137">
        <v>0</v>
      </c>
      <c r="X16" s="138"/>
      <c r="Y16" s="1094">
        <f t="shared" si="4"/>
        <v>0</v>
      </c>
      <c r="Z16" s="138"/>
      <c r="AA16" s="138">
        <v>0</v>
      </c>
      <c r="AB16" s="138"/>
      <c r="AC16" s="1100">
        <f t="shared" si="5"/>
        <v>0</v>
      </c>
      <c r="AD16" s="1094"/>
      <c r="AE16" s="138"/>
      <c r="AF16" s="138">
        <v>3251</v>
      </c>
      <c r="AG16" s="138"/>
      <c r="AH16" s="139">
        <f t="shared" si="6"/>
        <v>97.503976188755217</v>
      </c>
      <c r="AI16" s="139"/>
      <c r="AJ16" s="138"/>
      <c r="AK16" s="138">
        <v>302</v>
      </c>
      <c r="AL16" s="138"/>
      <c r="AM16" s="138"/>
      <c r="AN16" s="138">
        <v>114</v>
      </c>
      <c r="AO16" s="902"/>
    </row>
    <row r="17" spans="3:41" ht="15" x14ac:dyDescent="0.25">
      <c r="C17" s="2043">
        <v>1995</v>
      </c>
      <c r="D17" s="137">
        <v>3428278</v>
      </c>
      <c r="E17" s="2043"/>
      <c r="F17" s="138">
        <v>13</v>
      </c>
      <c r="G17" s="138"/>
      <c r="H17" s="1094">
        <f t="shared" si="0"/>
        <v>0.37919911979133547</v>
      </c>
      <c r="I17" s="1095"/>
      <c r="J17" s="1095">
        <v>0</v>
      </c>
      <c r="K17" s="1094">
        <f t="shared" si="1"/>
        <v>0</v>
      </c>
      <c r="L17" s="138"/>
      <c r="M17" s="138">
        <v>7497</v>
      </c>
      <c r="N17" s="138"/>
      <c r="O17" s="138">
        <f t="shared" si="2"/>
        <v>218.68121546735705</v>
      </c>
      <c r="P17" s="138"/>
      <c r="Q17" s="138"/>
      <c r="R17" s="138">
        <v>4018</v>
      </c>
      <c r="S17" s="138"/>
      <c r="T17" s="138">
        <f t="shared" si="3"/>
        <v>117.20169717858353</v>
      </c>
      <c r="U17" s="138"/>
      <c r="V17" s="138"/>
      <c r="W17" s="137">
        <v>0</v>
      </c>
      <c r="X17" s="138"/>
      <c r="Y17" s="1094">
        <f t="shared" si="4"/>
        <v>0</v>
      </c>
      <c r="Z17" s="138"/>
      <c r="AA17" s="138">
        <v>0</v>
      </c>
      <c r="AB17" s="138"/>
      <c r="AC17" s="1100">
        <f t="shared" si="5"/>
        <v>0</v>
      </c>
      <c r="AD17" s="1094"/>
      <c r="AE17" s="138"/>
      <c r="AF17" s="138">
        <v>116</v>
      </c>
      <c r="AG17" s="138"/>
      <c r="AH17" s="139">
        <f t="shared" si="6"/>
        <v>3.3836229150611477</v>
      </c>
      <c r="AI17" s="139"/>
      <c r="AJ17" s="138"/>
      <c r="AK17" s="138">
        <v>130</v>
      </c>
      <c r="AL17" s="138"/>
      <c r="AM17" s="138"/>
      <c r="AN17" s="138">
        <v>878</v>
      </c>
      <c r="AO17" s="902"/>
    </row>
    <row r="18" spans="3:41" ht="15" x14ac:dyDescent="0.25">
      <c r="C18" s="2043">
        <v>1996</v>
      </c>
      <c r="D18" s="137">
        <v>3520866</v>
      </c>
      <c r="E18" s="2043"/>
      <c r="F18" s="138">
        <v>57</v>
      </c>
      <c r="G18" s="138"/>
      <c r="H18" s="1094">
        <f t="shared" si="0"/>
        <v>1.6189198907314282</v>
      </c>
      <c r="I18" s="1095"/>
      <c r="J18" s="1095">
        <v>0</v>
      </c>
      <c r="K18" s="1094">
        <f t="shared" si="1"/>
        <v>0</v>
      </c>
      <c r="L18" s="138"/>
      <c r="M18" s="138">
        <v>12346</v>
      </c>
      <c r="N18" s="138"/>
      <c r="O18" s="138">
        <f t="shared" si="2"/>
        <v>350.65236791175806</v>
      </c>
      <c r="P18" s="138"/>
      <c r="Q18" s="138"/>
      <c r="R18" s="138">
        <v>6551</v>
      </c>
      <c r="S18" s="138"/>
      <c r="T18" s="138">
        <f t="shared" si="3"/>
        <v>186.06217902072956</v>
      </c>
      <c r="U18" s="138"/>
      <c r="V18" s="138"/>
      <c r="W18" s="137">
        <v>0</v>
      </c>
      <c r="X18" s="138"/>
      <c r="Y18" s="1094">
        <f t="shared" si="4"/>
        <v>0</v>
      </c>
      <c r="Z18" s="138"/>
      <c r="AA18" s="138">
        <v>139</v>
      </c>
      <c r="AB18" s="138"/>
      <c r="AC18" s="1100">
        <f t="shared" si="5"/>
        <v>3.9478923651169908</v>
      </c>
      <c r="AD18" s="1094"/>
      <c r="AE18" s="138"/>
      <c r="AF18" s="138">
        <v>722</v>
      </c>
      <c r="AG18" s="138"/>
      <c r="AH18" s="139">
        <f t="shared" si="6"/>
        <v>20.50631861593142</v>
      </c>
      <c r="AI18" s="139"/>
      <c r="AJ18" s="138"/>
      <c r="AK18" s="138">
        <v>683</v>
      </c>
      <c r="AL18" s="138"/>
      <c r="AM18" s="138"/>
      <c r="AN18" s="138">
        <v>1057</v>
      </c>
      <c r="AO18" s="902"/>
    </row>
    <row r="19" spans="3:41" ht="15" x14ac:dyDescent="0.25">
      <c r="C19" s="2043">
        <v>1997</v>
      </c>
      <c r="D19" s="137">
        <v>3611224</v>
      </c>
      <c r="E19" s="2043"/>
      <c r="F19" s="138">
        <v>20</v>
      </c>
      <c r="G19" s="138"/>
      <c r="H19" s="1094">
        <f t="shared" si="0"/>
        <v>0.55382884030456159</v>
      </c>
      <c r="I19" s="1095"/>
      <c r="J19" s="1095">
        <v>2</v>
      </c>
      <c r="K19" s="1094">
        <f t="shared" si="1"/>
        <v>5.5382884030456159E-2</v>
      </c>
      <c r="L19" s="138"/>
      <c r="M19" s="138">
        <v>1714</v>
      </c>
      <c r="N19" s="138"/>
      <c r="O19" s="138">
        <f t="shared" si="2"/>
        <v>47.463131614100924</v>
      </c>
      <c r="P19" s="138"/>
      <c r="Q19" s="138"/>
      <c r="R19" s="138">
        <v>1235</v>
      </c>
      <c r="S19" s="138"/>
      <c r="T19" s="138">
        <f t="shared" si="3"/>
        <v>34.198930888806679</v>
      </c>
      <c r="U19" s="138"/>
      <c r="V19" s="138"/>
      <c r="W19" s="137">
        <v>0</v>
      </c>
      <c r="X19" s="138"/>
      <c r="Y19" s="1094">
        <f t="shared" si="4"/>
        <v>0</v>
      </c>
      <c r="Z19" s="138"/>
      <c r="AA19" s="138">
        <v>14</v>
      </c>
      <c r="AB19" s="138"/>
      <c r="AC19" s="1100">
        <f t="shared" si="5"/>
        <v>0.38768018821319311</v>
      </c>
      <c r="AD19" s="1094"/>
      <c r="AE19" s="138"/>
      <c r="AF19" s="138">
        <v>105</v>
      </c>
      <c r="AG19" s="138"/>
      <c r="AH19" s="139">
        <f t="shared" si="6"/>
        <v>2.9076014115989484</v>
      </c>
      <c r="AI19" s="139"/>
      <c r="AJ19" s="138"/>
      <c r="AK19" s="138">
        <v>81</v>
      </c>
      <c r="AL19" s="138"/>
      <c r="AM19" s="138"/>
      <c r="AN19" s="138">
        <v>1059</v>
      </c>
      <c r="AO19" s="902"/>
    </row>
    <row r="20" spans="3:41" ht="15" x14ac:dyDescent="0.25">
      <c r="C20" s="2043">
        <v>1998</v>
      </c>
      <c r="D20" s="137">
        <v>3699939</v>
      </c>
      <c r="E20" s="2043"/>
      <c r="F20" s="138">
        <v>14</v>
      </c>
      <c r="G20" s="138"/>
      <c r="H20" s="1094">
        <f t="shared" si="0"/>
        <v>0.37838461661124684</v>
      </c>
      <c r="I20" s="1095"/>
      <c r="J20" s="1095">
        <v>2</v>
      </c>
      <c r="K20" s="1094">
        <f t="shared" si="1"/>
        <v>5.405494523017812E-2</v>
      </c>
      <c r="L20" s="138"/>
      <c r="M20" s="138">
        <v>7467</v>
      </c>
      <c r="N20" s="138"/>
      <c r="O20" s="138">
        <f t="shared" si="2"/>
        <v>201.81413801687</v>
      </c>
      <c r="P20" s="138"/>
      <c r="Q20" s="138"/>
      <c r="R20" s="138">
        <v>8006</v>
      </c>
      <c r="S20" s="138"/>
      <c r="T20" s="138">
        <f t="shared" si="3"/>
        <v>216.38194575640301</v>
      </c>
      <c r="U20" s="138"/>
      <c r="V20" s="138"/>
      <c r="W20" s="137">
        <v>2</v>
      </c>
      <c r="X20" s="138"/>
      <c r="Y20" s="1094">
        <f t="shared" si="4"/>
        <v>5.405494523017812E-2</v>
      </c>
      <c r="Z20" s="138"/>
      <c r="AA20" s="138">
        <v>243</v>
      </c>
      <c r="AB20" s="138"/>
      <c r="AC20" s="1100">
        <f t="shared" si="5"/>
        <v>6.567675845466642</v>
      </c>
      <c r="AD20" s="1094"/>
      <c r="AE20" s="138"/>
      <c r="AF20" s="138">
        <v>911</v>
      </c>
      <c r="AG20" s="138"/>
      <c r="AH20" s="139">
        <f t="shared" si="6"/>
        <v>24.622027552346132</v>
      </c>
      <c r="AI20" s="139"/>
      <c r="AJ20" s="138"/>
      <c r="AK20" s="138">
        <v>122</v>
      </c>
      <c r="AL20" s="138"/>
      <c r="AM20" s="138"/>
      <c r="AN20" s="138">
        <v>1815</v>
      </c>
      <c r="AO20" s="902"/>
    </row>
    <row r="21" spans="3:41" ht="15" x14ac:dyDescent="0.25">
      <c r="C21" s="2043">
        <v>1999</v>
      </c>
      <c r="D21" s="137">
        <v>3786841</v>
      </c>
      <c r="E21" s="2043"/>
      <c r="F21" s="138">
        <v>12</v>
      </c>
      <c r="G21" s="138"/>
      <c r="H21" s="1094">
        <f t="shared" si="0"/>
        <v>0.31688681938322733</v>
      </c>
      <c r="I21" s="1095"/>
      <c r="J21" s="1095">
        <v>0</v>
      </c>
      <c r="K21" s="1094">
        <f t="shared" si="1"/>
        <v>0</v>
      </c>
      <c r="L21" s="138"/>
      <c r="M21" s="138">
        <v>14786</v>
      </c>
      <c r="N21" s="138"/>
      <c r="O21" s="138">
        <f t="shared" si="2"/>
        <v>390.45737595003328</v>
      </c>
      <c r="P21" s="138"/>
      <c r="Q21" s="138"/>
      <c r="R21" s="138">
        <v>12829</v>
      </c>
      <c r="S21" s="138"/>
      <c r="T21" s="138">
        <f t="shared" si="3"/>
        <v>338.77841715561863</v>
      </c>
      <c r="U21" s="138"/>
      <c r="V21" s="138"/>
      <c r="W21" s="137">
        <v>0</v>
      </c>
      <c r="X21" s="138"/>
      <c r="Y21" s="1094">
        <f t="shared" si="4"/>
        <v>0</v>
      </c>
      <c r="Z21" s="138"/>
      <c r="AA21" s="138">
        <v>18</v>
      </c>
      <c r="AB21" s="138"/>
      <c r="AC21" s="1100">
        <f t="shared" si="5"/>
        <v>0.47533022907484096</v>
      </c>
      <c r="AD21" s="1094"/>
      <c r="AE21" s="138"/>
      <c r="AF21" s="138">
        <v>3410</v>
      </c>
      <c r="AG21" s="138"/>
      <c r="AH21" s="139">
        <f t="shared" si="6"/>
        <v>90.048671174733769</v>
      </c>
      <c r="AI21" s="139"/>
      <c r="AJ21" s="138"/>
      <c r="AK21" s="138">
        <v>173</v>
      </c>
      <c r="AL21" s="138"/>
      <c r="AM21" s="138"/>
      <c r="AN21" s="138">
        <v>5085</v>
      </c>
      <c r="AO21" s="902"/>
    </row>
    <row r="22" spans="3:41" ht="15" x14ac:dyDescent="0.25">
      <c r="C22" s="2043">
        <v>2000</v>
      </c>
      <c r="D22" s="137">
        <v>3872349</v>
      </c>
      <c r="E22" s="2043"/>
      <c r="F22" s="138">
        <v>8</v>
      </c>
      <c r="G22" s="138"/>
      <c r="H22" s="1094">
        <f t="shared" si="0"/>
        <v>0.20659294913759063</v>
      </c>
      <c r="I22" s="1095"/>
      <c r="J22" s="1095">
        <v>8</v>
      </c>
      <c r="K22" s="1094">
        <f t="shared" si="1"/>
        <v>0.20659294913759063</v>
      </c>
      <c r="L22" s="138"/>
      <c r="M22" s="138">
        <v>3766</v>
      </c>
      <c r="N22" s="138"/>
      <c r="O22" s="138">
        <f t="shared" si="2"/>
        <v>97.253630806520803</v>
      </c>
      <c r="P22" s="138"/>
      <c r="Q22" s="138"/>
      <c r="R22" s="138">
        <v>2440</v>
      </c>
      <c r="S22" s="138"/>
      <c r="T22" s="138">
        <f t="shared" si="3"/>
        <v>63.010849486965142</v>
      </c>
      <c r="U22" s="138"/>
      <c r="V22" s="138"/>
      <c r="W22" s="137">
        <v>0</v>
      </c>
      <c r="X22" s="138"/>
      <c r="Y22" s="1094">
        <f t="shared" si="4"/>
        <v>0</v>
      </c>
      <c r="Z22" s="138"/>
      <c r="AA22" s="138">
        <v>14</v>
      </c>
      <c r="AB22" s="138"/>
      <c r="AC22" s="1100">
        <f t="shared" si="5"/>
        <v>0.3615376609907836</v>
      </c>
      <c r="AD22" s="1094"/>
      <c r="AE22" s="138"/>
      <c r="AF22" s="138">
        <v>0</v>
      </c>
      <c r="AG22" s="138"/>
      <c r="AH22" s="139">
        <f t="shared" si="6"/>
        <v>0</v>
      </c>
      <c r="AI22" s="139"/>
      <c r="AJ22" s="138"/>
      <c r="AK22" s="138">
        <v>5</v>
      </c>
      <c r="AL22" s="138"/>
      <c r="AM22" s="138"/>
      <c r="AN22" s="138">
        <v>1577</v>
      </c>
      <c r="AO22" s="902"/>
    </row>
    <row r="23" spans="3:41" ht="15" x14ac:dyDescent="0.25">
      <c r="C23" s="2043">
        <v>2001</v>
      </c>
      <c r="D23" s="137">
        <v>3953393</v>
      </c>
      <c r="E23" s="2043"/>
      <c r="F23" s="138">
        <v>2</v>
      </c>
      <c r="G23" s="138"/>
      <c r="H23" s="1094">
        <f t="shared" si="0"/>
        <v>5.0589455690339923E-2</v>
      </c>
      <c r="I23" s="1095"/>
      <c r="J23" s="1095">
        <v>0</v>
      </c>
      <c r="K23" s="1094">
        <f t="shared" si="1"/>
        <v>0</v>
      </c>
      <c r="L23" s="138"/>
      <c r="M23" s="138">
        <v>3838</v>
      </c>
      <c r="N23" s="138"/>
      <c r="O23" s="138">
        <f t="shared" si="2"/>
        <v>97.081165469762311</v>
      </c>
      <c r="P23" s="138"/>
      <c r="Q23" s="138"/>
      <c r="R23" s="138">
        <v>2285</v>
      </c>
      <c r="S23" s="138"/>
      <c r="T23" s="138">
        <f t="shared" si="3"/>
        <v>57.79845312621336</v>
      </c>
      <c r="U23" s="138"/>
      <c r="V23" s="138"/>
      <c r="W23" s="137">
        <v>1</v>
      </c>
      <c r="X23" s="138"/>
      <c r="Y23" s="1094">
        <f t="shared" si="4"/>
        <v>2.5294727845169961E-2</v>
      </c>
      <c r="Z23" s="138"/>
      <c r="AA23" s="138">
        <v>0</v>
      </c>
      <c r="AB23" s="138"/>
      <c r="AC23" s="1100">
        <f t="shared" si="5"/>
        <v>0</v>
      </c>
      <c r="AD23" s="1094"/>
      <c r="AE23" s="138"/>
      <c r="AF23" s="138">
        <v>432</v>
      </c>
      <c r="AG23" s="138"/>
      <c r="AH23" s="139">
        <f t="shared" si="6"/>
        <v>10.927322429113422</v>
      </c>
      <c r="AI23" s="139"/>
      <c r="AJ23" s="138"/>
      <c r="AK23" s="138">
        <v>21</v>
      </c>
      <c r="AL23" s="138"/>
      <c r="AM23" s="138"/>
      <c r="AN23" s="138">
        <v>1555</v>
      </c>
      <c r="AO23" s="902"/>
    </row>
    <row r="24" spans="3:41" ht="15" x14ac:dyDescent="0.25">
      <c r="C24" s="2043">
        <v>2002</v>
      </c>
      <c r="D24" s="137">
        <v>4022431</v>
      </c>
      <c r="E24" s="2043"/>
      <c r="F24" s="138">
        <v>18</v>
      </c>
      <c r="G24" s="138"/>
      <c r="H24" s="1094">
        <f t="shared" si="0"/>
        <v>0.44749058467379549</v>
      </c>
      <c r="I24" s="1095"/>
      <c r="J24" s="1095">
        <v>7</v>
      </c>
      <c r="K24" s="1094">
        <f t="shared" si="1"/>
        <v>0.1740241162620316</v>
      </c>
      <c r="L24" s="138"/>
      <c r="M24" s="138">
        <v>14835</v>
      </c>
      <c r="N24" s="138"/>
      <c r="O24" s="138">
        <f t="shared" si="2"/>
        <v>368.80682353531978</v>
      </c>
      <c r="P24" s="138"/>
      <c r="Q24" s="138"/>
      <c r="R24" s="138">
        <v>12638</v>
      </c>
      <c r="S24" s="138"/>
      <c r="T24" s="138">
        <f t="shared" si="3"/>
        <v>314.1881116170793</v>
      </c>
      <c r="U24" s="138"/>
      <c r="V24" s="138"/>
      <c r="W24" s="137">
        <v>0</v>
      </c>
      <c r="X24" s="138"/>
      <c r="Y24" s="1094">
        <f t="shared" si="4"/>
        <v>0</v>
      </c>
      <c r="Z24" s="138"/>
      <c r="AA24" s="138">
        <v>1</v>
      </c>
      <c r="AB24" s="138"/>
      <c r="AC24" s="1100">
        <f t="shared" si="5"/>
        <v>2.4860588037433084E-2</v>
      </c>
      <c r="AD24" s="1094"/>
      <c r="AE24" s="138"/>
      <c r="AF24" s="138">
        <v>0</v>
      </c>
      <c r="AG24" s="138"/>
      <c r="AH24" s="139">
        <f t="shared" si="6"/>
        <v>0</v>
      </c>
      <c r="AI24" s="139"/>
      <c r="AJ24" s="138"/>
      <c r="AK24" s="138">
        <v>98</v>
      </c>
      <c r="AL24" s="138"/>
      <c r="AM24" s="138"/>
      <c r="AN24" s="138">
        <v>1527</v>
      </c>
      <c r="AO24" s="902"/>
    </row>
    <row r="25" spans="3:41" ht="15" x14ac:dyDescent="0.25">
      <c r="C25" s="2043">
        <v>2003</v>
      </c>
      <c r="D25" s="137">
        <v>4086405</v>
      </c>
      <c r="E25" s="2043"/>
      <c r="F25" s="138">
        <v>1</v>
      </c>
      <c r="G25" s="138"/>
      <c r="H25" s="1094">
        <f t="shared" si="0"/>
        <v>2.4471387442018107E-2</v>
      </c>
      <c r="I25" s="1095"/>
      <c r="J25" s="1095">
        <v>0</v>
      </c>
      <c r="K25" s="1094">
        <f t="shared" si="1"/>
        <v>0</v>
      </c>
      <c r="L25" s="138"/>
      <c r="M25" s="138">
        <v>2455</v>
      </c>
      <c r="N25" s="138"/>
      <c r="O25" s="138">
        <f t="shared" si="2"/>
        <v>60.077256170154449</v>
      </c>
      <c r="P25" s="138"/>
      <c r="Q25" s="138"/>
      <c r="R25" s="138">
        <v>462</v>
      </c>
      <c r="S25" s="138"/>
      <c r="T25" s="138">
        <f t="shared" si="3"/>
        <v>11.305780998212365</v>
      </c>
      <c r="U25" s="138"/>
      <c r="V25" s="138"/>
      <c r="W25" s="137">
        <v>0</v>
      </c>
      <c r="X25" s="138"/>
      <c r="Y25" s="1094">
        <f t="shared" si="4"/>
        <v>0</v>
      </c>
      <c r="Z25" s="138"/>
      <c r="AA25" s="138">
        <v>0</v>
      </c>
      <c r="AB25" s="138"/>
      <c r="AC25" s="1100">
        <f t="shared" si="5"/>
        <v>0</v>
      </c>
      <c r="AD25" s="1094"/>
      <c r="AE25" s="138"/>
      <c r="AF25" s="138">
        <v>500000</v>
      </c>
      <c r="AG25" s="138"/>
      <c r="AH25" s="139">
        <f t="shared" si="6"/>
        <v>12235.693721009053</v>
      </c>
      <c r="AI25" s="139"/>
      <c r="AJ25" s="138"/>
      <c r="AK25" s="138">
        <v>90</v>
      </c>
      <c r="AL25" s="138"/>
      <c r="AM25" s="138"/>
      <c r="AN25" s="138">
        <v>1525</v>
      </c>
      <c r="AO25" s="902"/>
    </row>
    <row r="26" spans="3:41" ht="15" x14ac:dyDescent="0.25">
      <c r="C26" s="2043">
        <v>2004</v>
      </c>
      <c r="D26" s="137">
        <v>4151823</v>
      </c>
      <c r="E26" s="2043"/>
      <c r="F26" s="138">
        <v>9</v>
      </c>
      <c r="G26" s="138"/>
      <c r="H26" s="1094">
        <f t="shared" si="0"/>
        <v>0.21677224679375781</v>
      </c>
      <c r="I26" s="1095"/>
      <c r="J26" s="1095">
        <v>0</v>
      </c>
      <c r="K26" s="1094">
        <f t="shared" si="1"/>
        <v>0</v>
      </c>
      <c r="L26" s="138"/>
      <c r="M26" s="138">
        <v>1763</v>
      </c>
      <c r="N26" s="138"/>
      <c r="O26" s="138">
        <f t="shared" si="2"/>
        <v>42.46327456637723</v>
      </c>
      <c r="P26" s="138"/>
      <c r="Q26" s="138"/>
      <c r="R26" s="138">
        <v>1411</v>
      </c>
      <c r="S26" s="138"/>
      <c r="T26" s="138">
        <f t="shared" si="3"/>
        <v>33.985071136221364</v>
      </c>
      <c r="U26" s="138"/>
      <c r="V26" s="138"/>
      <c r="W26" s="137">
        <v>0</v>
      </c>
      <c r="X26" s="138"/>
      <c r="Y26" s="1094">
        <f t="shared" si="4"/>
        <v>0</v>
      </c>
      <c r="Z26" s="138"/>
      <c r="AA26" s="138">
        <v>0</v>
      </c>
      <c r="AB26" s="138"/>
      <c r="AC26" s="1100">
        <f t="shared" si="5"/>
        <v>0</v>
      </c>
      <c r="AD26" s="1094"/>
      <c r="AE26" s="138"/>
      <c r="AF26" s="138">
        <v>18</v>
      </c>
      <c r="AG26" s="138"/>
      <c r="AH26" s="139">
        <f t="shared" si="6"/>
        <v>0.43354449358751562</v>
      </c>
      <c r="AI26" s="139"/>
      <c r="AJ26" s="138"/>
      <c r="AK26" s="138">
        <v>15</v>
      </c>
      <c r="AL26" s="138"/>
      <c r="AM26" s="138"/>
      <c r="AN26" s="138">
        <v>2012</v>
      </c>
      <c r="AO26" s="902"/>
    </row>
    <row r="27" spans="3:41" ht="15" x14ac:dyDescent="0.25">
      <c r="C27" s="2043">
        <v>2005</v>
      </c>
      <c r="D27" s="137">
        <v>4215248</v>
      </c>
      <c r="E27" s="2043"/>
      <c r="F27" s="138">
        <v>9</v>
      </c>
      <c r="G27" s="138"/>
      <c r="H27" s="1094">
        <f t="shared" si="0"/>
        <v>0.21351056924764569</v>
      </c>
      <c r="I27" s="1095"/>
      <c r="J27" s="1095">
        <v>1</v>
      </c>
      <c r="K27" s="1094">
        <f t="shared" si="1"/>
        <v>2.3723396583071741E-2</v>
      </c>
      <c r="L27" s="138"/>
      <c r="M27" s="138">
        <v>20215</v>
      </c>
      <c r="N27" s="138"/>
      <c r="O27" s="138">
        <f t="shared" si="2"/>
        <v>479.56846192679524</v>
      </c>
      <c r="P27" s="138"/>
      <c r="Q27" s="138"/>
      <c r="R27" s="138">
        <v>2866</v>
      </c>
      <c r="S27" s="138"/>
      <c r="T27" s="138">
        <f t="shared" si="3"/>
        <v>67.991254607083619</v>
      </c>
      <c r="U27" s="138"/>
      <c r="V27" s="138"/>
      <c r="W27" s="137">
        <v>50</v>
      </c>
      <c r="X27" s="138"/>
      <c r="Y27" s="1094">
        <f t="shared" si="4"/>
        <v>1.1861698291535872</v>
      </c>
      <c r="Z27" s="138"/>
      <c r="AA27" s="138">
        <v>0</v>
      </c>
      <c r="AB27" s="138"/>
      <c r="AC27" s="1100">
        <f t="shared" si="5"/>
        <v>0</v>
      </c>
      <c r="AD27" s="1094"/>
      <c r="AE27" s="138"/>
      <c r="AF27" s="138">
        <v>60</v>
      </c>
      <c r="AG27" s="138"/>
      <c r="AH27" s="139">
        <f t="shared" si="6"/>
        <v>1.4234037949843046</v>
      </c>
      <c r="AI27" s="139"/>
      <c r="AJ27" s="138"/>
      <c r="AK27" s="138">
        <v>35</v>
      </c>
      <c r="AL27" s="138"/>
      <c r="AM27" s="138"/>
      <c r="AN27" s="138">
        <v>3286</v>
      </c>
      <c r="AO27" s="902"/>
    </row>
    <row r="28" spans="3:41" ht="15" x14ac:dyDescent="0.25">
      <c r="C28" s="2043">
        <v>2006</v>
      </c>
      <c r="D28" s="137">
        <v>4278656</v>
      </c>
      <c r="E28" s="2043"/>
      <c r="F28" s="138">
        <v>7</v>
      </c>
      <c r="G28" s="138"/>
      <c r="H28" s="1094">
        <f t="shared" si="0"/>
        <v>0.16360277619888117</v>
      </c>
      <c r="I28" s="1095"/>
      <c r="J28" s="1095">
        <v>0</v>
      </c>
      <c r="K28" s="1094">
        <f t="shared" si="1"/>
        <v>0</v>
      </c>
      <c r="L28" s="138"/>
      <c r="M28" s="138">
        <v>2441</v>
      </c>
      <c r="N28" s="138"/>
      <c r="O28" s="138">
        <f t="shared" si="2"/>
        <v>57.050625243066982</v>
      </c>
      <c r="P28" s="138"/>
      <c r="Q28" s="138"/>
      <c r="R28" s="138">
        <v>155</v>
      </c>
      <c r="S28" s="138"/>
      <c r="T28" s="138">
        <f t="shared" si="3"/>
        <v>3.6226329015466541</v>
      </c>
      <c r="U28" s="138"/>
      <c r="V28" s="138"/>
      <c r="W28" s="137">
        <v>58</v>
      </c>
      <c r="X28" s="138"/>
      <c r="Y28" s="1094">
        <f t="shared" si="4"/>
        <v>1.3555658599335867</v>
      </c>
      <c r="Z28" s="138"/>
      <c r="AA28" s="138">
        <v>0</v>
      </c>
      <c r="AB28" s="138"/>
      <c r="AC28" s="1100">
        <f t="shared" si="5"/>
        <v>0</v>
      </c>
      <c r="AD28" s="1094"/>
      <c r="AE28" s="138"/>
      <c r="AF28" s="138">
        <v>667</v>
      </c>
      <c r="AG28" s="138"/>
      <c r="AH28" s="139">
        <f t="shared" si="6"/>
        <v>15.589007389236247</v>
      </c>
      <c r="AI28" s="139"/>
      <c r="AJ28" s="138"/>
      <c r="AK28" s="138">
        <v>2</v>
      </c>
      <c r="AL28" s="138"/>
      <c r="AM28" s="138"/>
      <c r="AN28" s="138">
        <v>1414</v>
      </c>
      <c r="AO28" s="902"/>
    </row>
    <row r="29" spans="3:41" ht="15" x14ac:dyDescent="0.25">
      <c r="C29" s="2043">
        <v>2007</v>
      </c>
      <c r="D29" s="137">
        <v>4340390</v>
      </c>
      <c r="E29" s="2043"/>
      <c r="F29" s="138">
        <v>30</v>
      </c>
      <c r="G29" s="138"/>
      <c r="H29" s="1094">
        <f t="shared" si="0"/>
        <v>0.69118212879487784</v>
      </c>
      <c r="I29" s="1095"/>
      <c r="J29" s="1095">
        <v>2</v>
      </c>
      <c r="K29" s="1094">
        <f t="shared" si="1"/>
        <v>4.6078808586325189E-2</v>
      </c>
      <c r="L29" s="138"/>
      <c r="M29" s="138">
        <v>24385</v>
      </c>
      <c r="N29" s="138"/>
      <c r="O29" s="138">
        <f t="shared" si="2"/>
        <v>561.8158736887699</v>
      </c>
      <c r="P29" s="138"/>
      <c r="Q29" s="138"/>
      <c r="R29" s="138">
        <v>4857</v>
      </c>
      <c r="S29" s="138"/>
      <c r="T29" s="138">
        <f t="shared" si="3"/>
        <v>111.90238665189072</v>
      </c>
      <c r="U29" s="138"/>
      <c r="V29" s="138"/>
      <c r="W29" s="137">
        <v>20</v>
      </c>
      <c r="X29" s="138"/>
      <c r="Y29" s="1094">
        <f t="shared" si="4"/>
        <v>0.46078808586325193</v>
      </c>
      <c r="Z29" s="138"/>
      <c r="AA29" s="138">
        <v>0</v>
      </c>
      <c r="AB29" s="138"/>
      <c r="AC29" s="1100">
        <f t="shared" si="5"/>
        <v>0</v>
      </c>
      <c r="AD29" s="1094"/>
      <c r="AE29" s="138"/>
      <c r="AF29" s="138">
        <v>5129</v>
      </c>
      <c r="AG29" s="138"/>
      <c r="AH29" s="139">
        <f t="shared" si="6"/>
        <v>118.16910461963094</v>
      </c>
      <c r="AI29" s="139"/>
      <c r="AJ29" s="138"/>
      <c r="AK29" s="138">
        <v>174</v>
      </c>
      <c r="AL29" s="138"/>
      <c r="AM29" s="138"/>
      <c r="AN29" s="138">
        <v>8910</v>
      </c>
      <c r="AO29" s="902"/>
    </row>
    <row r="30" spans="3:41" ht="15" x14ac:dyDescent="0.25">
      <c r="C30" s="2043">
        <v>2008</v>
      </c>
      <c r="D30" s="137">
        <v>4404090</v>
      </c>
      <c r="E30" s="2043"/>
      <c r="F30" s="138">
        <v>9</v>
      </c>
      <c r="G30" s="138"/>
      <c r="H30" s="1094">
        <f t="shared" si="0"/>
        <v>0.204355496822272</v>
      </c>
      <c r="I30" s="1095"/>
      <c r="J30" s="1095">
        <v>3</v>
      </c>
      <c r="K30" s="1094">
        <f t="shared" si="1"/>
        <v>6.8118498940757347E-2</v>
      </c>
      <c r="L30" s="138"/>
      <c r="M30" s="138">
        <v>4371</v>
      </c>
      <c r="N30" s="138"/>
      <c r="O30" s="138">
        <f t="shared" si="2"/>
        <v>99.248652956683443</v>
      </c>
      <c r="P30" s="138"/>
      <c r="Q30" s="138"/>
      <c r="R30" s="138">
        <v>290</v>
      </c>
      <c r="S30" s="138"/>
      <c r="T30" s="138">
        <f t="shared" si="3"/>
        <v>6.5847882309398766</v>
      </c>
      <c r="U30" s="138"/>
      <c r="V30" s="138"/>
      <c r="W30" s="137">
        <v>30</v>
      </c>
      <c r="X30" s="138"/>
      <c r="Y30" s="1094">
        <f t="shared" si="4"/>
        <v>0.68118498940757333</v>
      </c>
      <c r="Z30" s="138"/>
      <c r="AA30" s="138">
        <v>0</v>
      </c>
      <c r="AB30" s="138"/>
      <c r="AC30" s="1100">
        <f t="shared" si="5"/>
        <v>0</v>
      </c>
      <c r="AD30" s="1094"/>
      <c r="AE30" s="138"/>
      <c r="AF30" s="138">
        <v>15739</v>
      </c>
      <c r="AG30" s="138"/>
      <c r="AH30" s="139">
        <f t="shared" si="6"/>
        <v>357.37235160952662</v>
      </c>
      <c r="AI30" s="139"/>
      <c r="AJ30" s="138"/>
      <c r="AK30" s="138">
        <v>274</v>
      </c>
      <c r="AL30" s="138"/>
      <c r="AM30" s="138"/>
      <c r="AN30" s="138">
        <v>2973</v>
      </c>
      <c r="AO30" s="902"/>
    </row>
    <row r="31" spans="3:41" ht="15" x14ac:dyDescent="0.25">
      <c r="C31" s="2043">
        <v>2009</v>
      </c>
      <c r="D31" s="137">
        <v>4469337</v>
      </c>
      <c r="E31" s="2043"/>
      <c r="F31" s="138">
        <v>28</v>
      </c>
      <c r="G31" s="138"/>
      <c r="H31" s="1094">
        <f t="shared" si="0"/>
        <v>0.62649113280112911</v>
      </c>
      <c r="I31" s="1095"/>
      <c r="J31" s="1095">
        <v>7</v>
      </c>
      <c r="K31" s="1094">
        <f t="shared" si="1"/>
        <v>0.15662278320028228</v>
      </c>
      <c r="L31" s="138"/>
      <c r="M31" s="138">
        <v>14653</v>
      </c>
      <c r="N31" s="138"/>
      <c r="O31" s="138">
        <f t="shared" si="2"/>
        <v>327.85623460481946</v>
      </c>
      <c r="P31" s="138"/>
      <c r="Q31" s="138"/>
      <c r="R31" s="138">
        <v>1048</v>
      </c>
      <c r="S31" s="138"/>
      <c r="T31" s="138">
        <f t="shared" si="3"/>
        <v>23.448668113413689</v>
      </c>
      <c r="U31" s="138"/>
      <c r="V31" s="138"/>
      <c r="W31" s="137">
        <v>10</v>
      </c>
      <c r="X31" s="138"/>
      <c r="Y31" s="1094">
        <f t="shared" si="4"/>
        <v>0.22374683314326041</v>
      </c>
      <c r="Z31" s="138"/>
      <c r="AA31" s="138">
        <v>0</v>
      </c>
      <c r="AB31" s="138"/>
      <c r="AC31" s="1100">
        <f t="shared" si="5"/>
        <v>0</v>
      </c>
      <c r="AD31" s="1094"/>
      <c r="AE31" s="138"/>
      <c r="AF31" s="138">
        <v>0</v>
      </c>
      <c r="AG31" s="138"/>
      <c r="AH31" s="139">
        <f t="shared" si="6"/>
        <v>0</v>
      </c>
      <c r="AI31" s="139"/>
      <c r="AJ31" s="138"/>
      <c r="AK31" s="138">
        <v>853</v>
      </c>
      <c r="AL31" s="138"/>
      <c r="AM31" s="138"/>
      <c r="AN31" s="138">
        <v>2654</v>
      </c>
      <c r="AO31" s="902"/>
    </row>
    <row r="32" spans="3:41" ht="15" x14ac:dyDescent="0.25">
      <c r="C32" s="2043">
        <v>2010</v>
      </c>
      <c r="D32" s="137">
        <v>4533894</v>
      </c>
      <c r="E32" s="2043"/>
      <c r="F32" s="138">
        <v>41</v>
      </c>
      <c r="G32" s="138"/>
      <c r="H32" s="1094">
        <f t="shared" si="0"/>
        <v>0.90429992408291859</v>
      </c>
      <c r="I32" s="1095"/>
      <c r="J32" s="1095">
        <v>2</v>
      </c>
      <c r="K32" s="1094">
        <f t="shared" si="1"/>
        <v>4.4112191418678955E-2</v>
      </c>
      <c r="L32" s="138"/>
      <c r="M32" s="138">
        <v>28797</v>
      </c>
      <c r="N32" s="138"/>
      <c r="O32" s="138">
        <f t="shared" si="2"/>
        <v>635.14938814184893</v>
      </c>
      <c r="P32" s="138"/>
      <c r="Q32" s="138"/>
      <c r="R32" s="138">
        <v>5104</v>
      </c>
      <c r="S32" s="138"/>
      <c r="T32" s="138">
        <f t="shared" si="3"/>
        <v>112.57431250046869</v>
      </c>
      <c r="U32" s="138"/>
      <c r="V32" s="138"/>
      <c r="W32" s="137">
        <v>73</v>
      </c>
      <c r="X32" s="138"/>
      <c r="Y32" s="1094">
        <f t="shared" si="4"/>
        <v>1.610094986781782</v>
      </c>
      <c r="Z32" s="138"/>
      <c r="AA32" s="138">
        <v>125</v>
      </c>
      <c r="AB32" s="138"/>
      <c r="AC32" s="1100">
        <f t="shared" si="5"/>
        <v>2.7570119636674346</v>
      </c>
      <c r="AD32" s="1094"/>
      <c r="AE32" s="138"/>
      <c r="AF32" s="138">
        <v>5204</v>
      </c>
      <c r="AG32" s="138"/>
      <c r="AH32" s="139">
        <f t="shared" si="6"/>
        <v>114.77992207140264</v>
      </c>
      <c r="AI32" s="139"/>
      <c r="AJ32" s="138"/>
      <c r="AK32" s="138">
        <v>39</v>
      </c>
      <c r="AL32" s="138"/>
      <c r="AM32" s="138"/>
      <c r="AN32" s="138">
        <v>10536</v>
      </c>
      <c r="AO32" s="902"/>
    </row>
    <row r="33" spans="3:41" ht="15" x14ac:dyDescent="0.25">
      <c r="C33" s="2043">
        <v>2011</v>
      </c>
      <c r="D33" s="137">
        <v>4592149</v>
      </c>
      <c r="E33" s="2043"/>
      <c r="F33" s="138">
        <v>11</v>
      </c>
      <c r="G33" s="138"/>
      <c r="H33" s="1094">
        <f t="shared" si="0"/>
        <v>0.2395392658208608</v>
      </c>
      <c r="I33" s="1095"/>
      <c r="J33" s="1095">
        <v>0</v>
      </c>
      <c r="K33" s="1094">
        <f t="shared" si="1"/>
        <v>0</v>
      </c>
      <c r="L33" s="138"/>
      <c r="M33" s="138">
        <v>9767</v>
      </c>
      <c r="N33" s="138"/>
      <c r="O33" s="138">
        <f t="shared" si="2"/>
        <v>212.68909175203154</v>
      </c>
      <c r="P33" s="138"/>
      <c r="Q33" s="138"/>
      <c r="R33" s="138">
        <v>1728</v>
      </c>
      <c r="S33" s="138"/>
      <c r="T33" s="138">
        <f t="shared" si="3"/>
        <v>37.62944103076795</v>
      </c>
      <c r="U33" s="138"/>
      <c r="V33" s="138"/>
      <c r="W33" s="137">
        <v>6</v>
      </c>
      <c r="X33" s="138"/>
      <c r="Y33" s="1094">
        <f t="shared" si="4"/>
        <v>0.13065778135683315</v>
      </c>
      <c r="Z33" s="138"/>
      <c r="AA33" s="138">
        <v>45</v>
      </c>
      <c r="AB33" s="138"/>
      <c r="AC33" s="1100">
        <f t="shared" si="5"/>
        <v>0.97993336017624866</v>
      </c>
      <c r="AD33" s="1094"/>
      <c r="AE33" s="138"/>
      <c r="AF33" s="138">
        <v>1222</v>
      </c>
      <c r="AG33" s="138"/>
      <c r="AH33" s="139">
        <f t="shared" si="6"/>
        <v>26.610634803008356</v>
      </c>
      <c r="AI33" s="139"/>
      <c r="AJ33" s="138"/>
      <c r="AK33" s="138">
        <v>19</v>
      </c>
      <c r="AL33" s="138"/>
      <c r="AM33" s="138"/>
      <c r="AN33" s="138">
        <v>2381</v>
      </c>
      <c r="AO33" s="902"/>
    </row>
    <row r="34" spans="3:41" ht="15" x14ac:dyDescent="0.25">
      <c r="C34" s="2043">
        <v>2012</v>
      </c>
      <c r="D34" s="137">
        <v>4652458.9305058112</v>
      </c>
      <c r="E34" s="2043"/>
      <c r="F34" s="138">
        <v>14</v>
      </c>
      <c r="G34" s="138"/>
      <c r="H34" s="1094">
        <f t="shared" si="0"/>
        <v>0.30091614368056185</v>
      </c>
      <c r="I34" s="1095"/>
      <c r="J34" s="1095">
        <v>3</v>
      </c>
      <c r="K34" s="1094">
        <f t="shared" si="1"/>
        <v>6.4482030788691844E-2</v>
      </c>
      <c r="L34" s="138"/>
      <c r="M34" s="138">
        <v>18231</v>
      </c>
      <c r="N34" s="138"/>
      <c r="O34" s="138">
        <f t="shared" si="2"/>
        <v>391.85730110288029</v>
      </c>
      <c r="P34" s="138"/>
      <c r="Q34" s="138"/>
      <c r="R34" s="138">
        <v>1858</v>
      </c>
      <c r="S34" s="138"/>
      <c r="T34" s="138">
        <f t="shared" si="3"/>
        <v>39.935871068463143</v>
      </c>
      <c r="U34" s="138"/>
      <c r="V34" s="138"/>
      <c r="W34" s="137">
        <v>13</v>
      </c>
      <c r="X34" s="138"/>
      <c r="Y34" s="1094">
        <f t="shared" si="4"/>
        <v>0.27942213341766459</v>
      </c>
      <c r="Z34" s="138"/>
      <c r="AA34" s="138">
        <v>1</v>
      </c>
      <c r="AB34" s="138"/>
      <c r="AC34" s="1100">
        <f t="shared" si="5"/>
        <v>2.1494010262897278E-2</v>
      </c>
      <c r="AD34" s="1094"/>
      <c r="AE34" s="138"/>
      <c r="AF34" s="138">
        <v>120550</v>
      </c>
      <c r="AG34" s="138"/>
      <c r="AH34" s="139">
        <f t="shared" si="6"/>
        <v>2591.1029371922668</v>
      </c>
      <c r="AI34" s="139"/>
      <c r="AJ34" s="138"/>
      <c r="AK34" s="138">
        <v>770</v>
      </c>
      <c r="AL34" s="138"/>
      <c r="AM34" s="138"/>
      <c r="AN34" s="138">
        <v>3567</v>
      </c>
      <c r="AO34" s="902"/>
    </row>
    <row r="35" spans="3:41" ht="15" x14ac:dyDescent="0.25">
      <c r="C35" s="2043">
        <v>2013</v>
      </c>
      <c r="D35" s="137">
        <v>4713168.1414101515</v>
      </c>
      <c r="E35" s="2043"/>
      <c r="F35" s="138">
        <v>12</v>
      </c>
      <c r="G35" s="138"/>
      <c r="H35" s="1094">
        <f t="shared" si="0"/>
        <v>0.25460581163161461</v>
      </c>
      <c r="I35" s="1095"/>
      <c r="J35" s="1095">
        <v>0</v>
      </c>
      <c r="K35" s="1094">
        <f t="shared" si="1"/>
        <v>0</v>
      </c>
      <c r="L35" s="138"/>
      <c r="M35" s="138">
        <v>6020</v>
      </c>
      <c r="N35" s="138"/>
      <c r="O35" s="138">
        <f t="shared" si="2"/>
        <v>127.72724883519332</v>
      </c>
      <c r="P35" s="138"/>
      <c r="Q35" s="138"/>
      <c r="R35" s="138">
        <v>342</v>
      </c>
      <c r="S35" s="138"/>
      <c r="T35" s="138">
        <f t="shared" si="3"/>
        <v>7.256265631501015</v>
      </c>
      <c r="U35" s="138"/>
      <c r="V35" s="138"/>
      <c r="W35" s="137">
        <v>16</v>
      </c>
      <c r="X35" s="138"/>
      <c r="Y35" s="1094">
        <f t="shared" si="4"/>
        <v>0.33947441550881946</v>
      </c>
      <c r="Z35" s="138"/>
      <c r="AA35" s="138">
        <v>25</v>
      </c>
      <c r="AB35" s="138"/>
      <c r="AC35" s="1100">
        <f t="shared" si="5"/>
        <v>0.53042877423253043</v>
      </c>
      <c r="AD35" s="1094"/>
      <c r="AE35" s="138"/>
      <c r="AF35" s="138">
        <v>2558</v>
      </c>
      <c r="AG35" s="138"/>
      <c r="AH35" s="139">
        <f t="shared" si="6"/>
        <v>54.273472179472499</v>
      </c>
      <c r="AI35" s="139"/>
      <c r="AJ35" s="138"/>
      <c r="AK35" s="138">
        <v>21</v>
      </c>
      <c r="AL35" s="138"/>
      <c r="AM35" s="138"/>
      <c r="AN35" s="138">
        <v>1447</v>
      </c>
      <c r="AO35" s="902"/>
    </row>
    <row r="36" spans="3:41" ht="15" x14ac:dyDescent="0.25">
      <c r="C36" s="2043">
        <v>2014</v>
      </c>
      <c r="D36" s="137">
        <v>4773129.933844462</v>
      </c>
      <c r="E36" s="2043"/>
      <c r="F36" s="138">
        <v>10</v>
      </c>
      <c r="G36" s="138"/>
      <c r="H36" s="1094">
        <f t="shared" si="0"/>
        <v>0.20950613410068258</v>
      </c>
      <c r="I36" s="1095"/>
      <c r="J36" s="1095">
        <v>2</v>
      </c>
      <c r="K36" s="1094">
        <f t="shared" si="1"/>
        <v>4.1901226820136514E-2</v>
      </c>
      <c r="L36" s="138"/>
      <c r="M36" s="138">
        <v>11204</v>
      </c>
      <c r="N36" s="138"/>
      <c r="O36" s="138">
        <f t="shared" si="2"/>
        <v>234.73067264640477</v>
      </c>
      <c r="P36" s="138"/>
      <c r="Q36" s="138"/>
      <c r="R36" s="138">
        <v>863</v>
      </c>
      <c r="S36" s="138"/>
      <c r="T36" s="138">
        <f t="shared" si="3"/>
        <v>18.080379372888906</v>
      </c>
      <c r="U36" s="138"/>
      <c r="V36" s="138"/>
      <c r="W36" s="137">
        <v>28</v>
      </c>
      <c r="X36" s="138"/>
      <c r="Y36" s="1094">
        <f t="shared" si="4"/>
        <v>0.58661717548191117</v>
      </c>
      <c r="Z36" s="138"/>
      <c r="AA36" s="138">
        <v>5</v>
      </c>
      <c r="AB36" s="138"/>
      <c r="AC36" s="1100">
        <f t="shared" si="5"/>
        <v>0.10475306705034129</v>
      </c>
      <c r="AD36" s="1094"/>
      <c r="AE36" s="138"/>
      <c r="AF36" s="138">
        <v>7870</v>
      </c>
      <c r="AG36" s="138"/>
      <c r="AH36" s="139">
        <f t="shared" si="6"/>
        <v>164.88132753723718</v>
      </c>
      <c r="AI36" s="139"/>
      <c r="AJ36" s="138"/>
      <c r="AK36" s="138">
        <v>3</v>
      </c>
      <c r="AL36" s="138"/>
      <c r="AM36" s="138"/>
      <c r="AN36" s="138">
        <v>2680</v>
      </c>
      <c r="AO36" s="902"/>
    </row>
    <row r="37" spans="3:41" ht="15" x14ac:dyDescent="0.25">
      <c r="C37" s="2043">
        <v>2015</v>
      </c>
      <c r="D37" s="137">
        <v>4832233.8134650989</v>
      </c>
      <c r="E37" s="2043"/>
      <c r="F37" s="138">
        <v>8</v>
      </c>
      <c r="G37" s="138"/>
      <c r="H37" s="1094">
        <f t="shared" si="0"/>
        <v>0.1655549029458771</v>
      </c>
      <c r="I37" s="1095"/>
      <c r="J37" s="1095">
        <v>0</v>
      </c>
      <c r="K37" s="1094">
        <f t="shared" si="1"/>
        <v>0</v>
      </c>
      <c r="L37" s="138"/>
      <c r="M37" s="138">
        <v>2068</v>
      </c>
      <c r="N37" s="138"/>
      <c r="O37" s="138">
        <f t="shared" si="2"/>
        <v>42.79594241150923</v>
      </c>
      <c r="P37" s="138"/>
      <c r="Q37" s="138"/>
      <c r="R37" s="138">
        <v>144</v>
      </c>
      <c r="S37" s="138"/>
      <c r="T37" s="138">
        <f t="shared" si="3"/>
        <v>2.979988253025788</v>
      </c>
      <c r="U37" s="138"/>
      <c r="V37" s="138"/>
      <c r="W37" s="137">
        <v>11</v>
      </c>
      <c r="X37" s="138"/>
      <c r="Y37" s="1094">
        <f t="shared" si="4"/>
        <v>0.22763799155058101</v>
      </c>
      <c r="Z37" s="138"/>
      <c r="AA37" s="138">
        <v>36</v>
      </c>
      <c r="AB37" s="138"/>
      <c r="AC37" s="1100">
        <f t="shared" si="5"/>
        <v>0.74499706325644699</v>
      </c>
      <c r="AD37" s="1094"/>
      <c r="AE37" s="138"/>
      <c r="AF37" s="138">
        <v>0</v>
      </c>
      <c r="AG37" s="138"/>
      <c r="AH37" s="139">
        <f t="shared" si="6"/>
        <v>0</v>
      </c>
      <c r="AI37" s="139"/>
      <c r="AJ37" s="138"/>
      <c r="AK37" s="138">
        <v>22</v>
      </c>
      <c r="AL37" s="138"/>
      <c r="AM37" s="138"/>
      <c r="AN37" s="138">
        <v>465</v>
      </c>
      <c r="AO37" s="902"/>
    </row>
    <row r="38" spans="3:41" ht="15" x14ac:dyDescent="0.25">
      <c r="C38" s="2043">
        <v>2016</v>
      </c>
      <c r="D38" s="137">
        <v>4890379.4522162471</v>
      </c>
      <c r="E38" s="2043"/>
      <c r="F38" s="138">
        <v>16</v>
      </c>
      <c r="G38" s="138"/>
      <c r="H38" s="1094">
        <f t="shared" si="0"/>
        <v>0.327172976173639</v>
      </c>
      <c r="I38" s="1095"/>
      <c r="J38" s="1095">
        <v>8</v>
      </c>
      <c r="K38" s="1094">
        <f t="shared" si="1"/>
        <v>0.1635864880868195</v>
      </c>
      <c r="L38" s="138"/>
      <c r="M38" s="138">
        <v>1118</v>
      </c>
      <c r="N38" s="138"/>
      <c r="O38" s="138">
        <f t="shared" si="2"/>
        <v>22.861211710133027</v>
      </c>
      <c r="P38" s="138"/>
      <c r="Q38" s="138"/>
      <c r="R38" s="138">
        <v>34</v>
      </c>
      <c r="S38" s="138"/>
      <c r="T38" s="138">
        <f t="shared" si="3"/>
        <v>0.69524257436898296</v>
      </c>
      <c r="U38" s="138"/>
      <c r="V38" s="138"/>
      <c r="W38" s="137">
        <v>19</v>
      </c>
      <c r="X38" s="138"/>
      <c r="Y38" s="1094">
        <f t="shared" si="4"/>
        <v>0.38851790920619633</v>
      </c>
      <c r="Z38" s="138"/>
      <c r="AA38" s="138">
        <v>26</v>
      </c>
      <c r="AB38" s="138"/>
      <c r="AC38" s="1100">
        <f t="shared" si="5"/>
        <v>0.53165608628216332</v>
      </c>
      <c r="AD38" s="1094"/>
      <c r="AE38" s="138"/>
      <c r="AF38" s="138">
        <v>0</v>
      </c>
      <c r="AG38" s="138"/>
      <c r="AH38" s="139">
        <f t="shared" si="6"/>
        <v>0</v>
      </c>
      <c r="AI38" s="139"/>
      <c r="AJ38" s="138"/>
      <c r="AK38" s="138">
        <v>11</v>
      </c>
      <c r="AL38" s="138"/>
      <c r="AM38" s="138"/>
      <c r="AN38" s="138">
        <v>284</v>
      </c>
      <c r="AO38" s="630"/>
    </row>
    <row r="39" spans="3:41" ht="15" x14ac:dyDescent="0.25">
      <c r="C39" s="2043">
        <v>2017</v>
      </c>
      <c r="D39" s="137">
        <v>4947490</v>
      </c>
      <c r="E39" s="2043"/>
      <c r="F39" s="138">
        <v>22</v>
      </c>
      <c r="G39" s="138"/>
      <c r="H39" s="1094">
        <f t="shared" si="0"/>
        <v>0.44466992353698542</v>
      </c>
      <c r="I39" s="1095"/>
      <c r="J39" s="1095">
        <v>0</v>
      </c>
      <c r="K39" s="1094">
        <f t="shared" si="1"/>
        <v>0</v>
      </c>
      <c r="L39" s="138"/>
      <c r="M39" s="138">
        <v>9169</v>
      </c>
      <c r="N39" s="84"/>
      <c r="O39" s="138">
        <v>185.32629676866452</v>
      </c>
      <c r="P39" s="138"/>
      <c r="Q39" s="138"/>
      <c r="R39" s="138"/>
      <c r="S39" s="138"/>
      <c r="T39" s="138"/>
      <c r="U39" s="138"/>
      <c r="V39" s="138"/>
      <c r="W39" s="137">
        <v>11</v>
      </c>
      <c r="X39" s="84"/>
      <c r="Y39" s="1094">
        <f t="shared" si="4"/>
        <v>0.22233496176849271</v>
      </c>
      <c r="Z39" s="138"/>
      <c r="AA39" s="138">
        <v>222</v>
      </c>
      <c r="AB39" s="84"/>
      <c r="AC39" s="1100">
        <v>4.4871237738732166</v>
      </c>
      <c r="AD39" s="1094"/>
      <c r="AE39" s="138"/>
      <c r="AF39" s="903"/>
      <c r="AG39" s="138"/>
      <c r="AH39" s="139">
        <v>0</v>
      </c>
      <c r="AI39" s="139"/>
      <c r="AJ39" s="138"/>
      <c r="AK39" s="138">
        <v>425</v>
      </c>
      <c r="AL39" s="138"/>
      <c r="AM39" s="138"/>
      <c r="AN39" s="138">
        <v>2126</v>
      </c>
      <c r="AO39" s="630"/>
    </row>
    <row r="40" spans="3:41" ht="15" x14ac:dyDescent="0.25">
      <c r="C40" s="2043">
        <v>2018</v>
      </c>
      <c r="D40" s="137">
        <v>5003402</v>
      </c>
      <c r="E40" s="2043"/>
      <c r="F40" s="138">
        <v>14</v>
      </c>
      <c r="G40" s="138"/>
      <c r="H40" s="1094">
        <f t="shared" si="0"/>
        <v>0.27980961753622835</v>
      </c>
      <c r="I40" s="1095"/>
      <c r="J40" s="1095">
        <v>1</v>
      </c>
      <c r="K40" s="1094">
        <f t="shared" si="1"/>
        <v>1.998640125258774E-2</v>
      </c>
      <c r="L40" s="138"/>
      <c r="M40" s="2056">
        <v>0</v>
      </c>
      <c r="N40" s="2057"/>
      <c r="O40" s="2056"/>
      <c r="P40" s="2056"/>
      <c r="Q40" s="2056"/>
      <c r="R40" s="2056">
        <v>7313</v>
      </c>
      <c r="S40" s="2056"/>
      <c r="T40" s="2056"/>
      <c r="U40" s="2056"/>
      <c r="V40" s="2056"/>
      <c r="W40" s="2058">
        <v>24</v>
      </c>
      <c r="X40" s="84"/>
      <c r="Y40" s="1094">
        <f t="shared" si="4"/>
        <v>0.47967363006210573</v>
      </c>
      <c r="Z40" s="138"/>
      <c r="AA40" s="138"/>
      <c r="AB40" s="84"/>
      <c r="AC40" s="1100"/>
      <c r="AD40" s="1094"/>
      <c r="AE40" s="138"/>
      <c r="AF40" s="138">
        <v>17112</v>
      </c>
      <c r="AG40" s="138"/>
      <c r="AH40" s="139"/>
      <c r="AI40" s="139"/>
      <c r="AJ40" s="138"/>
      <c r="AK40" s="138">
        <v>20</v>
      </c>
      <c r="AL40" s="138"/>
      <c r="AM40" s="138"/>
      <c r="AN40" s="138">
        <v>1937</v>
      </c>
      <c r="AO40" s="630"/>
    </row>
    <row r="41" spans="3:41" ht="15" x14ac:dyDescent="0.25">
      <c r="C41" s="124">
        <v>2019</v>
      </c>
      <c r="D41" s="140">
        <v>5058007</v>
      </c>
      <c r="E41" s="124"/>
      <c r="F41" s="141">
        <v>3</v>
      </c>
      <c r="G41" s="141"/>
      <c r="H41" s="1096">
        <f t="shared" si="0"/>
        <v>5.9311898935687515E-2</v>
      </c>
      <c r="I41" s="1097"/>
      <c r="J41" s="1097">
        <v>3</v>
      </c>
      <c r="K41" s="1096">
        <f t="shared" si="1"/>
        <v>5.9311898935687515E-2</v>
      </c>
      <c r="L41" s="141"/>
      <c r="M41" s="2053"/>
      <c r="N41" s="2054"/>
      <c r="O41" s="2053"/>
      <c r="P41" s="2053"/>
      <c r="Q41" s="2053"/>
      <c r="R41" s="2053">
        <v>831</v>
      </c>
      <c r="S41" s="2053"/>
      <c r="T41" s="2053"/>
      <c r="U41" s="2053"/>
      <c r="V41" s="2053"/>
      <c r="W41" s="2055">
        <v>2</v>
      </c>
      <c r="X41" s="1058"/>
      <c r="Y41" s="1096">
        <f t="shared" si="4"/>
        <v>3.954126595712501E-2</v>
      </c>
      <c r="Z41" s="141"/>
      <c r="AA41" s="141"/>
      <c r="AB41" s="1058"/>
      <c r="AC41" s="1101"/>
      <c r="AD41" s="1096"/>
      <c r="AE41" s="141"/>
      <c r="AF41" s="141">
        <v>309</v>
      </c>
      <c r="AG41" s="141"/>
      <c r="AH41" s="142"/>
      <c r="AI41" s="142"/>
      <c r="AJ41" s="141"/>
      <c r="AK41" s="141">
        <v>28</v>
      </c>
      <c r="AL41" s="141"/>
      <c r="AM41" s="141"/>
      <c r="AN41" s="141">
        <v>1117</v>
      </c>
      <c r="AO41" s="630"/>
    </row>
    <row r="42" spans="3:41" ht="15" x14ac:dyDescent="0.25">
      <c r="C42" s="2119" t="s">
        <v>6209</v>
      </c>
      <c r="D42" s="2119"/>
      <c r="E42" s="2119"/>
      <c r="F42" s="2119"/>
      <c r="G42" s="2119"/>
      <c r="H42" s="2119"/>
      <c r="I42" s="2119"/>
      <c r="J42" s="2119"/>
      <c r="K42" s="2119"/>
      <c r="L42" s="2119"/>
      <c r="M42" s="2119"/>
      <c r="N42" s="2119"/>
      <c r="O42" s="2119"/>
      <c r="P42" s="2119"/>
      <c r="Q42" s="2119"/>
      <c r="R42" s="2119"/>
      <c r="S42" s="2119"/>
      <c r="T42" s="2119"/>
      <c r="U42" s="2119"/>
      <c r="V42" s="2119"/>
      <c r="W42" s="2119"/>
      <c r="X42" s="2119"/>
      <c r="Y42" s="2119"/>
      <c r="Z42" s="2119"/>
      <c r="AA42" s="2119"/>
      <c r="AB42" s="2119"/>
      <c r="AC42" s="2119"/>
      <c r="AD42" s="1094"/>
      <c r="AE42" s="138"/>
      <c r="AF42" s="138"/>
      <c r="AG42" s="138"/>
      <c r="AH42" s="139"/>
      <c r="AI42" s="139"/>
      <c r="AJ42" s="138"/>
      <c r="AK42" s="138"/>
      <c r="AL42" s="138"/>
      <c r="AM42" s="138"/>
      <c r="AN42" s="138"/>
      <c r="AO42" s="630"/>
    </row>
  </sheetData>
  <mergeCells count="33">
    <mergeCell ref="AF11:AG11"/>
    <mergeCell ref="AH11:AI11"/>
    <mergeCell ref="AK11:AL11"/>
    <mergeCell ref="AN11:AO11"/>
    <mergeCell ref="F10:I10"/>
    <mergeCell ref="J10:L10"/>
    <mergeCell ref="M10:P10"/>
    <mergeCell ref="R10:U10"/>
    <mergeCell ref="W10:Z10"/>
    <mergeCell ref="AA10:AD10"/>
    <mergeCell ref="AF10:AI10"/>
    <mergeCell ref="AK10:AL10"/>
    <mergeCell ref="AN10:AO10"/>
    <mergeCell ref="F11:G11"/>
    <mergeCell ref="M11:N11"/>
    <mergeCell ref="O11:P11"/>
    <mergeCell ref="R11:S11"/>
    <mergeCell ref="T11:U11"/>
    <mergeCell ref="W11:X11"/>
    <mergeCell ref="A5:B5"/>
    <mergeCell ref="C5:Y5"/>
    <mergeCell ref="C1:D1"/>
    <mergeCell ref="A3:B3"/>
    <mergeCell ref="C3:Y3"/>
    <mergeCell ref="A4:B4"/>
    <mergeCell ref="C4:Y4"/>
    <mergeCell ref="A6:B6"/>
    <mergeCell ref="C6:Y6"/>
    <mergeCell ref="C10:C11"/>
    <mergeCell ref="D10:D11"/>
    <mergeCell ref="C42:AC42"/>
    <mergeCell ref="AA11:AB11"/>
    <mergeCell ref="AC11:AD11"/>
  </mergeCells>
  <hyperlinks>
    <hyperlink ref="A1" location="'ODS 13.'!A1" display="REGRESAR "/>
    <hyperlink ref="C1:D1" location="'Metadato 13.1.1'!A1" display="VER METADATO"/>
  </hyperlinks>
  <pageMargins left="0.7" right="0.7" top="0.75" bottom="0.75" header="0.3" footer="0.3"/>
  <pageSetup orientation="portrait" r:id="rId1"/>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1">
    <tabColor theme="0" tint="-0.499984740745262"/>
  </sheetPr>
  <dimension ref="B1:FG104"/>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0.85546875" style="26" customWidth="1"/>
    <col min="2" max="2" width="26.42578125" style="26" customWidth="1"/>
    <col min="3" max="3" width="24" style="26" customWidth="1"/>
    <col min="4" max="4" width="85.7109375" style="26" customWidth="1"/>
    <col min="5" max="5" width="9.140625" style="26" customWidth="1"/>
    <col min="6" max="6" width="7.140625" style="26" customWidth="1"/>
    <col min="7" max="8" width="12.42578125" style="26" customWidth="1"/>
    <col min="9" max="9" width="12.7109375" style="26" customWidth="1"/>
    <col min="10" max="10" width="11.42578125" style="26"/>
    <col min="11" max="34" width="15.7109375" style="26" customWidth="1"/>
    <col min="35" max="16384" width="11.42578125" style="26"/>
  </cols>
  <sheetData>
    <row r="1" spans="2:6" ht="15" x14ac:dyDescent="0.25">
      <c r="B1" s="25" t="s">
        <v>3279</v>
      </c>
    </row>
    <row r="2" spans="2:6" ht="12" thickBot="1" x14ac:dyDescent="0.25"/>
    <row r="3" spans="2:6" ht="23.25" customHeight="1" thickBot="1" x14ac:dyDescent="0.25">
      <c r="B3" s="2081" t="s">
        <v>766</v>
      </c>
      <c r="C3" s="2081"/>
      <c r="D3" s="2081"/>
      <c r="F3" s="47" t="s">
        <v>880</v>
      </c>
    </row>
    <row r="4" spans="2:6" ht="15" x14ac:dyDescent="0.2">
      <c r="B4" s="2082" t="s">
        <v>856</v>
      </c>
      <c r="C4" s="2082"/>
      <c r="D4" s="49" t="s">
        <v>61</v>
      </c>
    </row>
    <row r="5" spans="2:6" ht="30" x14ac:dyDescent="0.2">
      <c r="B5" s="2082" t="s">
        <v>769</v>
      </c>
      <c r="C5" s="2082"/>
      <c r="D5" s="49" t="s">
        <v>363</v>
      </c>
    </row>
    <row r="6" spans="2:6" ht="15" x14ac:dyDescent="0.2">
      <c r="B6" s="2082" t="s">
        <v>770</v>
      </c>
      <c r="C6" s="2082"/>
      <c r="D6" s="50" t="s">
        <v>526</v>
      </c>
    </row>
    <row r="7" spans="2:6" ht="30" x14ac:dyDescent="0.2">
      <c r="B7" s="2083" t="s">
        <v>771</v>
      </c>
      <c r="C7" s="2083"/>
      <c r="D7" s="94" t="s">
        <v>527</v>
      </c>
    </row>
    <row r="8" spans="2:6" s="903" customFormat="1" ht="15" x14ac:dyDescent="0.2">
      <c r="B8" s="2083" t="s">
        <v>4617</v>
      </c>
      <c r="C8" s="2083"/>
      <c r="D8" s="1285" t="s">
        <v>4766</v>
      </c>
    </row>
    <row r="9" spans="2:6" ht="15" x14ac:dyDescent="0.25">
      <c r="B9" s="52"/>
      <c r="C9" s="52"/>
      <c r="D9" s="52"/>
    </row>
    <row r="10" spans="2:6" ht="23.25" customHeight="1" x14ac:dyDescent="0.2">
      <c r="B10" s="2081" t="s">
        <v>772</v>
      </c>
      <c r="C10" s="2081"/>
      <c r="D10" s="2081"/>
    </row>
    <row r="11" spans="2:6" ht="20.25" customHeight="1" x14ac:dyDescent="0.2">
      <c r="B11" s="2093" t="s">
        <v>773</v>
      </c>
      <c r="C11" s="2094"/>
      <c r="D11" s="910" t="s">
        <v>841</v>
      </c>
    </row>
    <row r="12" spans="2:6" ht="30" x14ac:dyDescent="0.2">
      <c r="B12" s="2095" t="s">
        <v>775</v>
      </c>
      <c r="C12" s="2095"/>
      <c r="D12" s="129" t="s">
        <v>866</v>
      </c>
    </row>
    <row r="13" spans="2:6" ht="15" x14ac:dyDescent="0.2">
      <c r="B13" s="2082" t="s">
        <v>776</v>
      </c>
      <c r="C13" s="2082"/>
      <c r="D13" s="915" t="s">
        <v>526</v>
      </c>
    </row>
    <row r="14" spans="2:6" ht="15" x14ac:dyDescent="0.2">
      <c r="B14" s="2082" t="s">
        <v>777</v>
      </c>
      <c r="C14" s="2096"/>
      <c r="D14" s="915" t="s">
        <v>10</v>
      </c>
    </row>
    <row r="15" spans="2:6" ht="194.25" customHeight="1" x14ac:dyDescent="0.2">
      <c r="B15" s="2091" t="s">
        <v>778</v>
      </c>
      <c r="C15" s="2092"/>
      <c r="D15" s="2120" t="s">
        <v>881</v>
      </c>
    </row>
    <row r="16" spans="2:6" ht="228.75" customHeight="1" x14ac:dyDescent="0.2">
      <c r="B16" s="2106"/>
      <c r="C16" s="2107"/>
      <c r="D16" s="2121"/>
    </row>
    <row r="17" spans="2:4" ht="55.5" customHeight="1" x14ac:dyDescent="0.2">
      <c r="B17" s="2082" t="s">
        <v>779</v>
      </c>
      <c r="C17" s="2082"/>
      <c r="D17" s="916" t="s">
        <v>882</v>
      </c>
    </row>
    <row r="18" spans="2:4" ht="15" x14ac:dyDescent="0.25">
      <c r="B18" s="2082" t="s">
        <v>780</v>
      </c>
      <c r="C18" s="2082"/>
      <c r="D18" s="143" t="s">
        <v>883</v>
      </c>
    </row>
    <row r="19" spans="2:4" ht="15" x14ac:dyDescent="0.2">
      <c r="B19" s="2083" t="s">
        <v>782</v>
      </c>
      <c r="C19" s="2083"/>
      <c r="D19" s="910"/>
    </row>
    <row r="20" spans="2:4" ht="45" x14ac:dyDescent="0.2">
      <c r="B20" s="2084" t="s">
        <v>783</v>
      </c>
      <c r="C20" s="2085"/>
      <c r="D20" s="144" t="s">
        <v>884</v>
      </c>
    </row>
    <row r="21" spans="2:4" ht="15" x14ac:dyDescent="0.25">
      <c r="B21" s="2082" t="s">
        <v>784</v>
      </c>
      <c r="C21" s="2082"/>
      <c r="D21" s="145" t="s">
        <v>824</v>
      </c>
    </row>
    <row r="22" spans="2:4" ht="15" x14ac:dyDescent="0.2">
      <c r="B22" s="2086" t="s">
        <v>786</v>
      </c>
      <c r="C22" s="918" t="s">
        <v>787</v>
      </c>
      <c r="D22" s="910"/>
    </row>
    <row r="23" spans="2:4" ht="15" x14ac:dyDescent="0.2">
      <c r="B23" s="2087"/>
      <c r="C23" s="1242" t="s">
        <v>789</v>
      </c>
      <c r="D23" s="919" t="s">
        <v>885</v>
      </c>
    </row>
    <row r="24" spans="2:4" ht="18.75" customHeight="1" x14ac:dyDescent="0.2">
      <c r="B24" s="2088" t="s">
        <v>791</v>
      </c>
      <c r="C24" s="2088"/>
      <c r="D24" s="910" t="s">
        <v>827</v>
      </c>
    </row>
    <row r="25" spans="2:4" ht="18" customHeight="1" x14ac:dyDescent="0.25">
      <c r="B25" s="2088" t="s">
        <v>793</v>
      </c>
      <c r="C25" s="2088"/>
      <c r="D25" s="146" t="s">
        <v>886</v>
      </c>
    </row>
    <row r="26" spans="2:4" ht="15" x14ac:dyDescent="0.2">
      <c r="B26" s="2082" t="s">
        <v>795</v>
      </c>
      <c r="C26" s="2082"/>
      <c r="D26" s="917" t="s">
        <v>23</v>
      </c>
    </row>
    <row r="27" spans="2:4" ht="15" customHeight="1" x14ac:dyDescent="0.25">
      <c r="B27" s="2083" t="s">
        <v>797</v>
      </c>
      <c r="C27" s="2083"/>
      <c r="D27" s="146" t="s">
        <v>887</v>
      </c>
    </row>
    <row r="28" spans="2:4" ht="15" x14ac:dyDescent="0.2">
      <c r="B28" s="2089" t="s">
        <v>799</v>
      </c>
      <c r="C28" s="2090"/>
      <c r="D28" s="910"/>
    </row>
    <row r="29" spans="2:4" ht="75" x14ac:dyDescent="0.25">
      <c r="B29" s="1243" t="s">
        <v>800</v>
      </c>
      <c r="C29" s="1244"/>
      <c r="D29" s="143" t="s">
        <v>888</v>
      </c>
    </row>
    <row r="30" spans="2:4" ht="15" x14ac:dyDescent="0.2">
      <c r="B30" s="2082" t="s">
        <v>801</v>
      </c>
      <c r="C30" s="2082"/>
      <c r="D30" s="910"/>
    </row>
    <row r="31" spans="2:4" x14ac:dyDescent="0.2">
      <c r="B31" s="903"/>
      <c r="C31" s="903"/>
      <c r="D31" s="903"/>
    </row>
    <row r="32" spans="2:4" ht="23.25" customHeight="1" x14ac:dyDescent="0.2">
      <c r="B32" s="1241" t="s">
        <v>802</v>
      </c>
      <c r="C32" s="1241"/>
      <c r="D32" s="1241"/>
    </row>
    <row r="33" spans="2:34" ht="15" x14ac:dyDescent="0.25">
      <c r="B33" s="1239" t="s">
        <v>803</v>
      </c>
      <c r="C33" s="1240"/>
      <c r="D33" s="146" t="s">
        <v>889</v>
      </c>
    </row>
    <row r="34" spans="2:34" ht="15" x14ac:dyDescent="0.25">
      <c r="B34" s="1239" t="s">
        <v>805</v>
      </c>
      <c r="C34" s="1240"/>
      <c r="D34" s="146" t="s">
        <v>890</v>
      </c>
    </row>
    <row r="35" spans="2:34" ht="14.25" customHeight="1" x14ac:dyDescent="0.25">
      <c r="B35" s="1239" t="s">
        <v>807</v>
      </c>
      <c r="C35" s="1240"/>
      <c r="D35" s="146" t="s">
        <v>886</v>
      </c>
    </row>
    <row r="36" spans="2:34" ht="15" x14ac:dyDescent="0.25">
      <c r="B36" s="1239" t="s">
        <v>809</v>
      </c>
      <c r="C36" s="1240"/>
      <c r="D36" s="146" t="s">
        <v>891</v>
      </c>
    </row>
    <row r="37" spans="2:34" ht="15" x14ac:dyDescent="0.25">
      <c r="B37" s="2079" t="s">
        <v>811</v>
      </c>
      <c r="C37" s="2080"/>
      <c r="D37" s="149" t="s">
        <v>892</v>
      </c>
      <c r="H37" s="2651" t="s">
        <v>866</v>
      </c>
      <c r="I37" s="2651"/>
      <c r="J37" s="2651"/>
      <c r="K37" s="2651"/>
      <c r="L37" s="2651"/>
      <c r="M37" s="2651"/>
      <c r="N37" s="2651"/>
      <c r="O37" s="2651"/>
      <c r="P37" s="2651"/>
      <c r="Q37" s="2651"/>
      <c r="R37" s="2651"/>
      <c r="S37" s="2651"/>
      <c r="T37" s="2651"/>
      <c r="U37" s="2651"/>
      <c r="V37" s="2651"/>
      <c r="W37" s="2651"/>
      <c r="X37" s="2651"/>
      <c r="Y37" s="2651"/>
      <c r="Z37" s="2651"/>
      <c r="AA37" s="2651"/>
      <c r="AB37" s="2651"/>
      <c r="AC37" s="2651"/>
      <c r="AD37" s="2651"/>
      <c r="AE37" s="2651"/>
      <c r="AF37" s="2651"/>
      <c r="AG37" s="2651"/>
      <c r="AH37" s="2651"/>
    </row>
    <row r="38" spans="2:34" ht="58.5" customHeight="1" x14ac:dyDescent="0.2">
      <c r="H38" s="135" t="s">
        <v>867</v>
      </c>
      <c r="I38" s="136" t="s">
        <v>848</v>
      </c>
      <c r="J38" s="136"/>
      <c r="K38" s="2652" t="s">
        <v>868</v>
      </c>
      <c r="L38" s="2652"/>
      <c r="M38" s="136"/>
      <c r="N38" s="2652" t="s">
        <v>869</v>
      </c>
      <c r="O38" s="2652"/>
      <c r="P38" s="150"/>
      <c r="Q38" s="2652" t="s">
        <v>870</v>
      </c>
      <c r="R38" s="2652"/>
      <c r="S38" s="119"/>
      <c r="T38" s="2652" t="s">
        <v>871</v>
      </c>
      <c r="U38" s="2652"/>
      <c r="V38" s="119"/>
      <c r="W38" s="2652" t="s">
        <v>872</v>
      </c>
      <c r="X38" s="2652"/>
      <c r="Y38" s="150"/>
      <c r="Z38" s="2114" t="s">
        <v>873</v>
      </c>
      <c r="AA38" s="2114"/>
      <c r="AB38" s="136"/>
      <c r="AC38" s="2652" t="s">
        <v>874</v>
      </c>
      <c r="AD38" s="2652"/>
      <c r="AE38" s="136"/>
      <c r="AF38" s="150" t="s">
        <v>875</v>
      </c>
      <c r="AG38" s="150"/>
      <c r="AH38" s="150" t="s">
        <v>876</v>
      </c>
    </row>
    <row r="39" spans="2:34" ht="12.75" x14ac:dyDescent="0.2">
      <c r="H39" s="135"/>
      <c r="I39" s="136"/>
      <c r="J39" s="136"/>
      <c r="K39" s="151" t="s">
        <v>877</v>
      </c>
      <c r="L39" s="150" t="s">
        <v>878</v>
      </c>
      <c r="M39" s="136"/>
      <c r="N39" s="151" t="s">
        <v>877</v>
      </c>
      <c r="O39" s="150" t="s">
        <v>878</v>
      </c>
      <c r="P39" s="119"/>
      <c r="Q39" s="151" t="s">
        <v>879</v>
      </c>
      <c r="R39" s="150" t="s">
        <v>878</v>
      </c>
      <c r="S39" s="119"/>
      <c r="T39" s="151" t="s">
        <v>879</v>
      </c>
      <c r="U39" s="150" t="s">
        <v>878</v>
      </c>
      <c r="V39" s="119"/>
      <c r="W39" s="151" t="s">
        <v>879</v>
      </c>
      <c r="X39" s="150" t="s">
        <v>878</v>
      </c>
      <c r="Y39" s="119"/>
      <c r="Z39" s="151" t="s">
        <v>879</v>
      </c>
      <c r="AA39" s="150" t="s">
        <v>878</v>
      </c>
      <c r="AB39" s="136"/>
      <c r="AC39" s="151" t="s">
        <v>879</v>
      </c>
      <c r="AD39" s="151" t="s">
        <v>878</v>
      </c>
      <c r="AE39" s="136"/>
      <c r="AF39" s="151" t="s">
        <v>879</v>
      </c>
      <c r="AG39" s="119"/>
      <c r="AH39" s="151" t="s">
        <v>879</v>
      </c>
    </row>
    <row r="40" spans="2:34" ht="12.75" x14ac:dyDescent="0.2">
      <c r="H40" s="152">
        <v>1990</v>
      </c>
      <c r="I40" s="153">
        <v>3029336</v>
      </c>
      <c r="J40" s="152"/>
      <c r="K40" s="154">
        <v>16</v>
      </c>
      <c r="L40" s="155">
        <f>+K40/I40*100000</f>
        <v>0.52816854914740397</v>
      </c>
      <c r="M40" s="154"/>
      <c r="N40" s="154">
        <v>1</v>
      </c>
      <c r="O40" s="155">
        <f>+N40/I40*100000</f>
        <v>3.3010534321712748E-2</v>
      </c>
      <c r="P40" s="154"/>
      <c r="Q40" s="154">
        <v>1241</v>
      </c>
      <c r="R40" s="154">
        <f>+Q40/I40*100000</f>
        <v>40.966073093245519</v>
      </c>
      <c r="S40" s="154"/>
      <c r="T40" s="154">
        <v>746</v>
      </c>
      <c r="U40" s="154">
        <f>+T40/I40*100000</f>
        <v>24.62585860399771</v>
      </c>
      <c r="V40" s="154"/>
      <c r="W40" s="154">
        <v>0</v>
      </c>
      <c r="X40" s="155">
        <f>+W40/I40*100000</f>
        <v>0</v>
      </c>
      <c r="Y40" s="154"/>
      <c r="Z40" s="154">
        <v>90</v>
      </c>
      <c r="AA40" s="155">
        <f>+Z40/I40*100000</f>
        <v>2.9709480889541471</v>
      </c>
      <c r="AB40" s="154"/>
      <c r="AC40" s="154">
        <v>0</v>
      </c>
      <c r="AD40" s="155">
        <f>+AC40/I40*100000</f>
        <v>0</v>
      </c>
      <c r="AE40" s="154"/>
      <c r="AF40" s="154">
        <v>236</v>
      </c>
      <c r="AG40" s="154"/>
      <c r="AH40" s="154">
        <v>227</v>
      </c>
    </row>
    <row r="41" spans="2:34" ht="12.75" x14ac:dyDescent="0.2">
      <c r="H41" s="123">
        <v>1991</v>
      </c>
      <c r="I41" s="137">
        <v>3101536</v>
      </c>
      <c r="J41" s="123"/>
      <c r="K41" s="138">
        <v>60</v>
      </c>
      <c r="L41" s="139">
        <f t="shared" ref="L41:L66" si="0">+K41/I41*100000</f>
        <v>1.9345253448613846</v>
      </c>
      <c r="M41" s="138"/>
      <c r="N41" s="138">
        <v>1</v>
      </c>
      <c r="O41" s="139">
        <f t="shared" ref="O41:O66" si="1">+N41/I41*100000</f>
        <v>3.2242089081023079E-2</v>
      </c>
      <c r="P41" s="138"/>
      <c r="Q41" s="138">
        <v>49527</v>
      </c>
      <c r="R41" s="138">
        <f t="shared" ref="R41:R66" si="2">+Q41/I41*100000</f>
        <v>1596.8539459158303</v>
      </c>
      <c r="S41" s="138"/>
      <c r="T41" s="138">
        <v>1272</v>
      </c>
      <c r="U41" s="138">
        <f t="shared" ref="U41:U66" si="3">+T41/I41*100000</f>
        <v>41.011937311061352</v>
      </c>
      <c r="V41" s="138"/>
      <c r="W41" s="138">
        <v>0</v>
      </c>
      <c r="X41" s="139">
        <f t="shared" ref="X41:X66" si="4">+W41/I41*100000</f>
        <v>0</v>
      </c>
      <c r="Y41" s="138"/>
      <c r="Z41" s="138">
        <v>1670</v>
      </c>
      <c r="AA41" s="139">
        <f t="shared" ref="AA41:AA66" si="5">+Z41/I41*100000</f>
        <v>53.844288765308548</v>
      </c>
      <c r="AB41" s="138"/>
      <c r="AC41" s="138">
        <v>0</v>
      </c>
      <c r="AD41" s="139">
        <f t="shared" ref="AD41:AD66" si="6">+AC41/I41*100000</f>
        <v>0</v>
      </c>
      <c r="AE41" s="138"/>
      <c r="AF41" s="138">
        <v>4451</v>
      </c>
      <c r="AG41" s="138"/>
      <c r="AH41" s="138">
        <v>7771</v>
      </c>
    </row>
    <row r="42" spans="2:34" ht="12.75" x14ac:dyDescent="0.2">
      <c r="H42" s="123">
        <v>1992</v>
      </c>
      <c r="I42" s="137">
        <v>3170537</v>
      </c>
      <c r="J42" s="123"/>
      <c r="K42" s="138">
        <v>19</v>
      </c>
      <c r="L42" s="139">
        <f t="shared" si="0"/>
        <v>0.59926756886924837</v>
      </c>
      <c r="M42" s="138"/>
      <c r="N42" s="138">
        <v>0</v>
      </c>
      <c r="O42" s="139">
        <f t="shared" si="1"/>
        <v>0</v>
      </c>
      <c r="P42" s="138"/>
      <c r="Q42" s="138">
        <v>7049</v>
      </c>
      <c r="R42" s="138">
        <f t="shared" si="2"/>
        <v>222.32826805049112</v>
      </c>
      <c r="S42" s="138"/>
      <c r="T42" s="138">
        <v>1883</v>
      </c>
      <c r="U42" s="138">
        <f t="shared" si="3"/>
        <v>59.390570114778669</v>
      </c>
      <c r="V42" s="138"/>
      <c r="W42" s="138">
        <v>0</v>
      </c>
      <c r="X42" s="139">
        <f t="shared" si="4"/>
        <v>0</v>
      </c>
      <c r="Y42" s="138"/>
      <c r="Z42" s="138">
        <v>0</v>
      </c>
      <c r="AA42" s="139">
        <f t="shared" si="5"/>
        <v>0</v>
      </c>
      <c r="AB42" s="138"/>
      <c r="AC42" s="138">
        <v>0</v>
      </c>
      <c r="AD42" s="139">
        <f t="shared" si="6"/>
        <v>0</v>
      </c>
      <c r="AE42" s="138"/>
      <c r="AF42" s="138">
        <v>50</v>
      </c>
      <c r="AG42" s="138"/>
      <c r="AH42" s="138">
        <v>118</v>
      </c>
    </row>
    <row r="43" spans="2:34" ht="12.75" x14ac:dyDescent="0.2">
      <c r="H43" s="123">
        <v>1993</v>
      </c>
      <c r="I43" s="137">
        <v>3239868</v>
      </c>
      <c r="J43" s="123"/>
      <c r="K43" s="138">
        <v>15</v>
      </c>
      <c r="L43" s="139">
        <f t="shared" si="0"/>
        <v>0.46298182518547049</v>
      </c>
      <c r="M43" s="138"/>
      <c r="N43" s="138">
        <v>0</v>
      </c>
      <c r="O43" s="139">
        <f t="shared" si="1"/>
        <v>0</v>
      </c>
      <c r="P43" s="138"/>
      <c r="Q43" s="138">
        <v>860</v>
      </c>
      <c r="R43" s="138">
        <f t="shared" si="2"/>
        <v>26.544291310633643</v>
      </c>
      <c r="S43" s="138"/>
      <c r="T43" s="138">
        <v>352</v>
      </c>
      <c r="U43" s="138">
        <f t="shared" si="3"/>
        <v>10.864640164352375</v>
      </c>
      <c r="V43" s="138"/>
      <c r="W43" s="138">
        <v>0</v>
      </c>
      <c r="X43" s="139">
        <f t="shared" si="4"/>
        <v>0</v>
      </c>
      <c r="Y43" s="138"/>
      <c r="Z43" s="138">
        <v>0</v>
      </c>
      <c r="AA43" s="139">
        <f t="shared" si="5"/>
        <v>0</v>
      </c>
      <c r="AB43" s="138"/>
      <c r="AC43" s="138">
        <v>2000</v>
      </c>
      <c r="AD43" s="139">
        <f t="shared" si="6"/>
        <v>61.730910024729397</v>
      </c>
      <c r="AE43" s="138"/>
      <c r="AF43" s="138">
        <v>76</v>
      </c>
      <c r="AG43" s="138"/>
      <c r="AH43" s="138">
        <v>668</v>
      </c>
    </row>
    <row r="44" spans="2:34" ht="12.75" x14ac:dyDescent="0.2">
      <c r="H44" s="123">
        <v>1994</v>
      </c>
      <c r="I44" s="137">
        <v>3334223</v>
      </c>
      <c r="J44" s="123"/>
      <c r="K44" s="138">
        <v>28</v>
      </c>
      <c r="L44" s="139">
        <f t="shared" si="0"/>
        <v>0.83977586382194591</v>
      </c>
      <c r="M44" s="138"/>
      <c r="N44" s="138">
        <v>4</v>
      </c>
      <c r="O44" s="139">
        <f t="shared" si="1"/>
        <v>0.11996798054599228</v>
      </c>
      <c r="P44" s="138"/>
      <c r="Q44" s="138">
        <v>13114</v>
      </c>
      <c r="R44" s="138">
        <f t="shared" si="2"/>
        <v>393.3150242200357</v>
      </c>
      <c r="S44" s="138"/>
      <c r="T44" s="138">
        <v>190</v>
      </c>
      <c r="U44" s="138">
        <f t="shared" si="3"/>
        <v>5.6984790759346327</v>
      </c>
      <c r="V44" s="138"/>
      <c r="W44" s="138">
        <v>0</v>
      </c>
      <c r="X44" s="139">
        <f t="shared" si="4"/>
        <v>0</v>
      </c>
      <c r="Y44" s="138"/>
      <c r="Z44" s="138">
        <v>0</v>
      </c>
      <c r="AA44" s="139">
        <f t="shared" si="5"/>
        <v>0</v>
      </c>
      <c r="AB44" s="138"/>
      <c r="AC44" s="138">
        <v>3251</v>
      </c>
      <c r="AD44" s="139">
        <f t="shared" si="6"/>
        <v>97.503976188755217</v>
      </c>
      <c r="AE44" s="138"/>
      <c r="AF44" s="138">
        <v>302</v>
      </c>
      <c r="AG44" s="138"/>
      <c r="AH44" s="138">
        <v>114</v>
      </c>
    </row>
    <row r="45" spans="2:34" ht="12.75" x14ac:dyDescent="0.2">
      <c r="H45" s="123">
        <v>1995</v>
      </c>
      <c r="I45" s="137">
        <v>3428278</v>
      </c>
      <c r="J45" s="123"/>
      <c r="K45" s="138">
        <v>13</v>
      </c>
      <c r="L45" s="139">
        <f t="shared" si="0"/>
        <v>0.37919911979133547</v>
      </c>
      <c r="M45" s="138"/>
      <c r="N45" s="138">
        <v>0</v>
      </c>
      <c r="O45" s="139">
        <f t="shared" si="1"/>
        <v>0</v>
      </c>
      <c r="P45" s="138"/>
      <c r="Q45" s="138">
        <v>7497</v>
      </c>
      <c r="R45" s="138">
        <f t="shared" si="2"/>
        <v>218.68121546735705</v>
      </c>
      <c r="S45" s="138"/>
      <c r="T45" s="138">
        <v>4018</v>
      </c>
      <c r="U45" s="138">
        <f t="shared" si="3"/>
        <v>117.20169717858353</v>
      </c>
      <c r="V45" s="138"/>
      <c r="W45" s="138">
        <v>0</v>
      </c>
      <c r="X45" s="139">
        <f t="shared" si="4"/>
        <v>0</v>
      </c>
      <c r="Y45" s="138"/>
      <c r="Z45" s="138">
        <v>0</v>
      </c>
      <c r="AA45" s="139">
        <f t="shared" si="5"/>
        <v>0</v>
      </c>
      <c r="AB45" s="138"/>
      <c r="AC45" s="138">
        <v>116</v>
      </c>
      <c r="AD45" s="139">
        <f t="shared" si="6"/>
        <v>3.3836229150611477</v>
      </c>
      <c r="AE45" s="138"/>
      <c r="AF45" s="138">
        <v>130</v>
      </c>
      <c r="AG45" s="138"/>
      <c r="AH45" s="138">
        <v>878</v>
      </c>
    </row>
    <row r="46" spans="2:34" ht="12.75" x14ac:dyDescent="0.2">
      <c r="H46" s="123">
        <v>1996</v>
      </c>
      <c r="I46" s="137">
        <v>3520866</v>
      </c>
      <c r="J46" s="123"/>
      <c r="K46" s="138">
        <v>57</v>
      </c>
      <c r="L46" s="139">
        <f t="shared" si="0"/>
        <v>1.6189198907314282</v>
      </c>
      <c r="M46" s="138"/>
      <c r="N46" s="138">
        <v>0</v>
      </c>
      <c r="O46" s="139">
        <f t="shared" si="1"/>
        <v>0</v>
      </c>
      <c r="P46" s="138"/>
      <c r="Q46" s="138">
        <v>12346</v>
      </c>
      <c r="R46" s="138">
        <f t="shared" si="2"/>
        <v>350.65236791175806</v>
      </c>
      <c r="S46" s="138"/>
      <c r="T46" s="138">
        <v>6551</v>
      </c>
      <c r="U46" s="138">
        <f t="shared" si="3"/>
        <v>186.06217902072956</v>
      </c>
      <c r="V46" s="138"/>
      <c r="W46" s="138">
        <v>0</v>
      </c>
      <c r="X46" s="139">
        <f t="shared" si="4"/>
        <v>0</v>
      </c>
      <c r="Y46" s="138"/>
      <c r="Z46" s="138">
        <v>139</v>
      </c>
      <c r="AA46" s="139">
        <f t="shared" si="5"/>
        <v>3.9478923651169908</v>
      </c>
      <c r="AB46" s="138"/>
      <c r="AC46" s="138">
        <v>722</v>
      </c>
      <c r="AD46" s="139">
        <f t="shared" si="6"/>
        <v>20.50631861593142</v>
      </c>
      <c r="AE46" s="138"/>
      <c r="AF46" s="138">
        <v>683</v>
      </c>
      <c r="AG46" s="138"/>
      <c r="AH46" s="138">
        <v>1057</v>
      </c>
    </row>
    <row r="47" spans="2:34" ht="12.75" x14ac:dyDescent="0.2">
      <c r="H47" s="123">
        <v>1997</v>
      </c>
      <c r="I47" s="137">
        <v>3611224</v>
      </c>
      <c r="J47" s="123"/>
      <c r="K47" s="138">
        <v>20</v>
      </c>
      <c r="L47" s="139">
        <f t="shared" si="0"/>
        <v>0.55382884030456159</v>
      </c>
      <c r="M47" s="138"/>
      <c r="N47" s="138">
        <v>2</v>
      </c>
      <c r="O47" s="139">
        <f t="shared" si="1"/>
        <v>5.5382884030456159E-2</v>
      </c>
      <c r="P47" s="138"/>
      <c r="Q47" s="138">
        <v>1714</v>
      </c>
      <c r="R47" s="138">
        <f t="shared" si="2"/>
        <v>47.463131614100924</v>
      </c>
      <c r="S47" s="138"/>
      <c r="T47" s="138">
        <v>1235</v>
      </c>
      <c r="U47" s="138">
        <f t="shared" si="3"/>
        <v>34.198930888806679</v>
      </c>
      <c r="V47" s="138"/>
      <c r="W47" s="138">
        <v>0</v>
      </c>
      <c r="X47" s="139">
        <f t="shared" si="4"/>
        <v>0</v>
      </c>
      <c r="Y47" s="138"/>
      <c r="Z47" s="138">
        <v>14</v>
      </c>
      <c r="AA47" s="139">
        <f t="shared" si="5"/>
        <v>0.38768018821319311</v>
      </c>
      <c r="AB47" s="138"/>
      <c r="AC47" s="138">
        <v>105</v>
      </c>
      <c r="AD47" s="139">
        <f t="shared" si="6"/>
        <v>2.9076014115989484</v>
      </c>
      <c r="AE47" s="138"/>
      <c r="AF47" s="138">
        <v>81</v>
      </c>
      <c r="AG47" s="138"/>
      <c r="AH47" s="138">
        <v>1059</v>
      </c>
    </row>
    <row r="48" spans="2:34" ht="12.75" x14ac:dyDescent="0.2">
      <c r="H48" s="123">
        <v>1998</v>
      </c>
      <c r="I48" s="137">
        <v>3699939</v>
      </c>
      <c r="J48" s="123"/>
      <c r="K48" s="138">
        <v>14</v>
      </c>
      <c r="L48" s="139">
        <f t="shared" si="0"/>
        <v>0.37838461661124684</v>
      </c>
      <c r="M48" s="138"/>
      <c r="N48" s="138">
        <v>2</v>
      </c>
      <c r="O48" s="139">
        <f t="shared" si="1"/>
        <v>5.405494523017812E-2</v>
      </c>
      <c r="P48" s="138"/>
      <c r="Q48" s="138">
        <v>7467</v>
      </c>
      <c r="R48" s="138">
        <f t="shared" si="2"/>
        <v>201.81413801687</v>
      </c>
      <c r="S48" s="138"/>
      <c r="T48" s="138">
        <v>8006</v>
      </c>
      <c r="U48" s="138">
        <f t="shared" si="3"/>
        <v>216.38194575640301</v>
      </c>
      <c r="V48" s="138"/>
      <c r="W48" s="138">
        <v>2</v>
      </c>
      <c r="X48" s="139">
        <f t="shared" si="4"/>
        <v>5.405494523017812E-2</v>
      </c>
      <c r="Y48" s="138"/>
      <c r="Z48" s="138">
        <v>243</v>
      </c>
      <c r="AA48" s="139">
        <f t="shared" si="5"/>
        <v>6.567675845466642</v>
      </c>
      <c r="AB48" s="138"/>
      <c r="AC48" s="138">
        <v>911</v>
      </c>
      <c r="AD48" s="139">
        <f t="shared" si="6"/>
        <v>24.622027552346132</v>
      </c>
      <c r="AE48" s="138"/>
      <c r="AF48" s="138">
        <v>122</v>
      </c>
      <c r="AG48" s="138"/>
      <c r="AH48" s="138">
        <v>1815</v>
      </c>
    </row>
    <row r="49" spans="8:34" ht="12.75" x14ac:dyDescent="0.2">
      <c r="H49" s="123">
        <v>1999</v>
      </c>
      <c r="I49" s="137">
        <v>3786841</v>
      </c>
      <c r="J49" s="123"/>
      <c r="K49" s="138">
        <v>12</v>
      </c>
      <c r="L49" s="139">
        <f t="shared" si="0"/>
        <v>0.31688681938322733</v>
      </c>
      <c r="M49" s="138"/>
      <c r="N49" s="138">
        <v>0</v>
      </c>
      <c r="O49" s="139">
        <f t="shared" si="1"/>
        <v>0</v>
      </c>
      <c r="P49" s="138"/>
      <c r="Q49" s="138">
        <v>14786</v>
      </c>
      <c r="R49" s="138">
        <f t="shared" si="2"/>
        <v>390.45737595003328</v>
      </c>
      <c r="S49" s="138"/>
      <c r="T49" s="138">
        <v>12829</v>
      </c>
      <c r="U49" s="138">
        <f t="shared" si="3"/>
        <v>338.77841715561863</v>
      </c>
      <c r="V49" s="138"/>
      <c r="W49" s="138">
        <v>0</v>
      </c>
      <c r="X49" s="139">
        <f t="shared" si="4"/>
        <v>0</v>
      </c>
      <c r="Y49" s="138"/>
      <c r="Z49" s="138">
        <v>18</v>
      </c>
      <c r="AA49" s="139">
        <f t="shared" si="5"/>
        <v>0.47533022907484096</v>
      </c>
      <c r="AB49" s="138"/>
      <c r="AC49" s="138">
        <v>3410</v>
      </c>
      <c r="AD49" s="139">
        <f t="shared" si="6"/>
        <v>90.048671174733769</v>
      </c>
      <c r="AE49" s="138"/>
      <c r="AF49" s="138">
        <v>173</v>
      </c>
      <c r="AG49" s="138"/>
      <c r="AH49" s="138">
        <v>5085</v>
      </c>
    </row>
    <row r="50" spans="8:34" ht="12.75" x14ac:dyDescent="0.2">
      <c r="H50" s="123">
        <v>2000</v>
      </c>
      <c r="I50" s="137">
        <v>3872349</v>
      </c>
      <c r="J50" s="123"/>
      <c r="K50" s="138">
        <v>8</v>
      </c>
      <c r="L50" s="139">
        <f t="shared" si="0"/>
        <v>0.20659294913759063</v>
      </c>
      <c r="M50" s="138"/>
      <c r="N50" s="138">
        <v>8</v>
      </c>
      <c r="O50" s="139">
        <f t="shared" si="1"/>
        <v>0.20659294913759063</v>
      </c>
      <c r="P50" s="138"/>
      <c r="Q50" s="138">
        <v>3766</v>
      </c>
      <c r="R50" s="138">
        <f t="shared" si="2"/>
        <v>97.253630806520803</v>
      </c>
      <c r="S50" s="138"/>
      <c r="T50" s="138">
        <v>2440</v>
      </c>
      <c r="U50" s="138">
        <f t="shared" si="3"/>
        <v>63.010849486965142</v>
      </c>
      <c r="V50" s="138"/>
      <c r="W50" s="138">
        <v>0</v>
      </c>
      <c r="X50" s="139">
        <f t="shared" si="4"/>
        <v>0</v>
      </c>
      <c r="Y50" s="138"/>
      <c r="Z50" s="138">
        <v>14</v>
      </c>
      <c r="AA50" s="139">
        <f t="shared" si="5"/>
        <v>0.3615376609907836</v>
      </c>
      <c r="AB50" s="138"/>
      <c r="AC50" s="138">
        <v>0</v>
      </c>
      <c r="AD50" s="139">
        <f t="shared" si="6"/>
        <v>0</v>
      </c>
      <c r="AE50" s="138"/>
      <c r="AF50" s="138">
        <v>5</v>
      </c>
      <c r="AG50" s="138"/>
      <c r="AH50" s="138">
        <v>1577</v>
      </c>
    </row>
    <row r="51" spans="8:34" ht="12.75" x14ac:dyDescent="0.2">
      <c r="H51" s="123">
        <v>2001</v>
      </c>
      <c r="I51" s="137">
        <v>3953393</v>
      </c>
      <c r="J51" s="123"/>
      <c r="K51" s="138">
        <v>2</v>
      </c>
      <c r="L51" s="139">
        <f t="shared" si="0"/>
        <v>5.0589455690339923E-2</v>
      </c>
      <c r="M51" s="138"/>
      <c r="N51" s="138">
        <v>0</v>
      </c>
      <c r="O51" s="139">
        <f t="shared" si="1"/>
        <v>0</v>
      </c>
      <c r="P51" s="138"/>
      <c r="Q51" s="138">
        <v>3838</v>
      </c>
      <c r="R51" s="138">
        <f t="shared" si="2"/>
        <v>97.081165469762311</v>
      </c>
      <c r="S51" s="138"/>
      <c r="T51" s="138">
        <v>2285</v>
      </c>
      <c r="U51" s="138">
        <f t="shared" si="3"/>
        <v>57.79845312621336</v>
      </c>
      <c r="V51" s="138"/>
      <c r="W51" s="138">
        <v>1</v>
      </c>
      <c r="X51" s="139">
        <f t="shared" si="4"/>
        <v>2.5294727845169961E-2</v>
      </c>
      <c r="Y51" s="138"/>
      <c r="Z51" s="138">
        <v>0</v>
      </c>
      <c r="AA51" s="139">
        <f t="shared" si="5"/>
        <v>0</v>
      </c>
      <c r="AB51" s="138"/>
      <c r="AC51" s="138">
        <v>432</v>
      </c>
      <c r="AD51" s="139">
        <f t="shared" si="6"/>
        <v>10.927322429113422</v>
      </c>
      <c r="AE51" s="138"/>
      <c r="AF51" s="138">
        <v>21</v>
      </c>
      <c r="AG51" s="138"/>
      <c r="AH51" s="138">
        <v>1555</v>
      </c>
    </row>
    <row r="52" spans="8:34" ht="12.75" x14ac:dyDescent="0.2">
      <c r="H52" s="123">
        <v>2002</v>
      </c>
      <c r="I52" s="137">
        <v>4022431</v>
      </c>
      <c r="J52" s="123"/>
      <c r="K52" s="138">
        <v>18</v>
      </c>
      <c r="L52" s="139">
        <f t="shared" si="0"/>
        <v>0.44749058467379549</v>
      </c>
      <c r="M52" s="138"/>
      <c r="N52" s="138">
        <v>7</v>
      </c>
      <c r="O52" s="139">
        <f t="shared" si="1"/>
        <v>0.1740241162620316</v>
      </c>
      <c r="P52" s="138"/>
      <c r="Q52" s="138">
        <v>14835</v>
      </c>
      <c r="R52" s="138">
        <f t="shared" si="2"/>
        <v>368.80682353531978</v>
      </c>
      <c r="S52" s="138"/>
      <c r="T52" s="138">
        <v>12638</v>
      </c>
      <c r="U52" s="138">
        <f t="shared" si="3"/>
        <v>314.1881116170793</v>
      </c>
      <c r="V52" s="138"/>
      <c r="W52" s="138">
        <v>0</v>
      </c>
      <c r="X52" s="139">
        <f t="shared" si="4"/>
        <v>0</v>
      </c>
      <c r="Y52" s="138"/>
      <c r="Z52" s="138">
        <v>1</v>
      </c>
      <c r="AA52" s="139">
        <f t="shared" si="5"/>
        <v>2.4860588037433084E-2</v>
      </c>
      <c r="AB52" s="138"/>
      <c r="AC52" s="138">
        <v>0</v>
      </c>
      <c r="AD52" s="139">
        <f t="shared" si="6"/>
        <v>0</v>
      </c>
      <c r="AE52" s="138"/>
      <c r="AF52" s="138">
        <v>98</v>
      </c>
      <c r="AG52" s="138"/>
      <c r="AH52" s="138">
        <v>1527</v>
      </c>
    </row>
    <row r="53" spans="8:34" ht="12.75" x14ac:dyDescent="0.2">
      <c r="H53" s="123">
        <v>2003</v>
      </c>
      <c r="I53" s="137">
        <v>4086405</v>
      </c>
      <c r="J53" s="123"/>
      <c r="K53" s="138">
        <v>1</v>
      </c>
      <c r="L53" s="139">
        <f t="shared" si="0"/>
        <v>2.4471387442018107E-2</v>
      </c>
      <c r="M53" s="138"/>
      <c r="N53" s="138">
        <v>0</v>
      </c>
      <c r="O53" s="139">
        <f t="shared" si="1"/>
        <v>0</v>
      </c>
      <c r="P53" s="138"/>
      <c r="Q53" s="138">
        <v>2455</v>
      </c>
      <c r="R53" s="138">
        <f t="shared" si="2"/>
        <v>60.077256170154449</v>
      </c>
      <c r="S53" s="138"/>
      <c r="T53" s="138">
        <v>462</v>
      </c>
      <c r="U53" s="138">
        <f t="shared" si="3"/>
        <v>11.305780998212365</v>
      </c>
      <c r="V53" s="138"/>
      <c r="W53" s="138">
        <v>0</v>
      </c>
      <c r="X53" s="139">
        <f t="shared" si="4"/>
        <v>0</v>
      </c>
      <c r="Y53" s="138"/>
      <c r="Z53" s="138">
        <v>0</v>
      </c>
      <c r="AA53" s="139">
        <f t="shared" si="5"/>
        <v>0</v>
      </c>
      <c r="AB53" s="138"/>
      <c r="AC53" s="138">
        <v>500000</v>
      </c>
      <c r="AD53" s="139">
        <f t="shared" si="6"/>
        <v>12235.693721009053</v>
      </c>
      <c r="AE53" s="138"/>
      <c r="AF53" s="138">
        <v>90</v>
      </c>
      <c r="AG53" s="138"/>
      <c r="AH53" s="138">
        <v>1525</v>
      </c>
    </row>
    <row r="54" spans="8:34" ht="12.75" x14ac:dyDescent="0.2">
      <c r="H54" s="123">
        <v>2004</v>
      </c>
      <c r="I54" s="137">
        <v>4151823</v>
      </c>
      <c r="J54" s="123"/>
      <c r="K54" s="138">
        <v>9</v>
      </c>
      <c r="L54" s="139">
        <f t="shared" si="0"/>
        <v>0.21677224679375781</v>
      </c>
      <c r="M54" s="138"/>
      <c r="N54" s="138">
        <v>0</v>
      </c>
      <c r="O54" s="139">
        <f t="shared" si="1"/>
        <v>0</v>
      </c>
      <c r="P54" s="138"/>
      <c r="Q54" s="138">
        <v>1763</v>
      </c>
      <c r="R54" s="138">
        <f t="shared" si="2"/>
        <v>42.46327456637723</v>
      </c>
      <c r="S54" s="138"/>
      <c r="T54" s="138">
        <v>1411</v>
      </c>
      <c r="U54" s="138">
        <f t="shared" si="3"/>
        <v>33.985071136221364</v>
      </c>
      <c r="V54" s="138"/>
      <c r="W54" s="138">
        <v>0</v>
      </c>
      <c r="X54" s="139">
        <f t="shared" si="4"/>
        <v>0</v>
      </c>
      <c r="Y54" s="138"/>
      <c r="Z54" s="138">
        <v>0</v>
      </c>
      <c r="AA54" s="139">
        <f t="shared" si="5"/>
        <v>0</v>
      </c>
      <c r="AB54" s="138"/>
      <c r="AC54" s="138">
        <v>18</v>
      </c>
      <c r="AD54" s="139">
        <f t="shared" si="6"/>
        <v>0.43354449358751562</v>
      </c>
      <c r="AE54" s="138"/>
      <c r="AF54" s="138">
        <v>15</v>
      </c>
      <c r="AG54" s="138"/>
      <c r="AH54" s="138">
        <v>2012</v>
      </c>
    </row>
    <row r="55" spans="8:34" ht="12.75" x14ac:dyDescent="0.2">
      <c r="H55" s="123">
        <v>2005</v>
      </c>
      <c r="I55" s="137">
        <v>4215248</v>
      </c>
      <c r="J55" s="123"/>
      <c r="K55" s="138">
        <v>9</v>
      </c>
      <c r="L55" s="139">
        <f t="shared" si="0"/>
        <v>0.21351056924764569</v>
      </c>
      <c r="M55" s="138"/>
      <c r="N55" s="138">
        <v>1</v>
      </c>
      <c r="O55" s="139">
        <f t="shared" si="1"/>
        <v>2.3723396583071741E-2</v>
      </c>
      <c r="P55" s="138"/>
      <c r="Q55" s="138">
        <v>20215</v>
      </c>
      <c r="R55" s="138">
        <f t="shared" si="2"/>
        <v>479.56846192679524</v>
      </c>
      <c r="S55" s="138"/>
      <c r="T55" s="138">
        <v>2866</v>
      </c>
      <c r="U55" s="138">
        <f t="shared" si="3"/>
        <v>67.991254607083619</v>
      </c>
      <c r="V55" s="138"/>
      <c r="W55" s="138">
        <v>50</v>
      </c>
      <c r="X55" s="139">
        <f t="shared" si="4"/>
        <v>1.1861698291535872</v>
      </c>
      <c r="Y55" s="138"/>
      <c r="Z55" s="138">
        <v>0</v>
      </c>
      <c r="AA55" s="139">
        <f t="shared" si="5"/>
        <v>0</v>
      </c>
      <c r="AB55" s="138"/>
      <c r="AC55" s="138">
        <v>60</v>
      </c>
      <c r="AD55" s="139">
        <f t="shared" si="6"/>
        <v>1.4234037949843046</v>
      </c>
      <c r="AE55" s="138"/>
      <c r="AF55" s="138">
        <v>35</v>
      </c>
      <c r="AG55" s="138"/>
      <c r="AH55" s="138">
        <v>3286</v>
      </c>
    </row>
    <row r="56" spans="8:34" ht="12.75" x14ac:dyDescent="0.2">
      <c r="H56" s="123">
        <v>2006</v>
      </c>
      <c r="I56" s="137">
        <v>4278656</v>
      </c>
      <c r="J56" s="123"/>
      <c r="K56" s="138">
        <v>7</v>
      </c>
      <c r="L56" s="139">
        <f t="shared" si="0"/>
        <v>0.16360277619888117</v>
      </c>
      <c r="M56" s="138"/>
      <c r="N56" s="138">
        <v>0</v>
      </c>
      <c r="O56" s="139">
        <f t="shared" si="1"/>
        <v>0</v>
      </c>
      <c r="P56" s="138"/>
      <c r="Q56" s="138">
        <v>2441</v>
      </c>
      <c r="R56" s="138">
        <f t="shared" si="2"/>
        <v>57.050625243066982</v>
      </c>
      <c r="S56" s="138"/>
      <c r="T56" s="138">
        <v>155</v>
      </c>
      <c r="U56" s="138">
        <f t="shared" si="3"/>
        <v>3.6226329015466541</v>
      </c>
      <c r="V56" s="138"/>
      <c r="W56" s="138">
        <v>58</v>
      </c>
      <c r="X56" s="139">
        <f t="shared" si="4"/>
        <v>1.3555658599335867</v>
      </c>
      <c r="Y56" s="138"/>
      <c r="Z56" s="138">
        <v>0</v>
      </c>
      <c r="AA56" s="139">
        <f t="shared" si="5"/>
        <v>0</v>
      </c>
      <c r="AB56" s="138"/>
      <c r="AC56" s="138">
        <v>667</v>
      </c>
      <c r="AD56" s="139">
        <f t="shared" si="6"/>
        <v>15.589007389236247</v>
      </c>
      <c r="AE56" s="138"/>
      <c r="AF56" s="138">
        <v>2</v>
      </c>
      <c r="AG56" s="138"/>
      <c r="AH56" s="138">
        <v>1414</v>
      </c>
    </row>
    <row r="57" spans="8:34" ht="12.75" x14ac:dyDescent="0.2">
      <c r="H57" s="123">
        <v>2007</v>
      </c>
      <c r="I57" s="137">
        <v>4340390</v>
      </c>
      <c r="J57" s="123"/>
      <c r="K57" s="138">
        <v>30</v>
      </c>
      <c r="L57" s="139">
        <f t="shared" si="0"/>
        <v>0.69118212879487784</v>
      </c>
      <c r="M57" s="138"/>
      <c r="N57" s="138">
        <v>2</v>
      </c>
      <c r="O57" s="139">
        <f t="shared" si="1"/>
        <v>4.6078808586325189E-2</v>
      </c>
      <c r="P57" s="138"/>
      <c r="Q57" s="138">
        <v>24385</v>
      </c>
      <c r="R57" s="138">
        <f t="shared" si="2"/>
        <v>561.8158736887699</v>
      </c>
      <c r="S57" s="138"/>
      <c r="T57" s="138">
        <v>4857</v>
      </c>
      <c r="U57" s="138">
        <f t="shared" si="3"/>
        <v>111.90238665189072</v>
      </c>
      <c r="V57" s="138"/>
      <c r="W57" s="138">
        <v>20</v>
      </c>
      <c r="X57" s="139">
        <f t="shared" si="4"/>
        <v>0.46078808586325193</v>
      </c>
      <c r="Y57" s="138"/>
      <c r="Z57" s="138">
        <v>0</v>
      </c>
      <c r="AA57" s="139">
        <f t="shared" si="5"/>
        <v>0</v>
      </c>
      <c r="AB57" s="138"/>
      <c r="AC57" s="138">
        <v>5129</v>
      </c>
      <c r="AD57" s="139">
        <f t="shared" si="6"/>
        <v>118.16910461963094</v>
      </c>
      <c r="AE57" s="138"/>
      <c r="AF57" s="138">
        <v>174</v>
      </c>
      <c r="AG57" s="138"/>
      <c r="AH57" s="138">
        <v>8910</v>
      </c>
    </row>
    <row r="58" spans="8:34" ht="12.75" x14ac:dyDescent="0.2">
      <c r="H58" s="123">
        <v>2008</v>
      </c>
      <c r="I58" s="137">
        <v>4404090</v>
      </c>
      <c r="J58" s="123"/>
      <c r="K58" s="138">
        <v>9</v>
      </c>
      <c r="L58" s="139">
        <f t="shared" si="0"/>
        <v>0.204355496822272</v>
      </c>
      <c r="M58" s="138"/>
      <c r="N58" s="138">
        <v>3</v>
      </c>
      <c r="O58" s="139">
        <f t="shared" si="1"/>
        <v>6.8118498940757347E-2</v>
      </c>
      <c r="P58" s="138"/>
      <c r="Q58" s="138">
        <v>4371</v>
      </c>
      <c r="R58" s="138">
        <f t="shared" si="2"/>
        <v>99.248652956683443</v>
      </c>
      <c r="S58" s="138"/>
      <c r="T58" s="138">
        <v>290</v>
      </c>
      <c r="U58" s="138">
        <f t="shared" si="3"/>
        <v>6.5847882309398766</v>
      </c>
      <c r="V58" s="138"/>
      <c r="W58" s="138">
        <v>30</v>
      </c>
      <c r="X58" s="139">
        <f t="shared" si="4"/>
        <v>0.68118498940757333</v>
      </c>
      <c r="Y58" s="138"/>
      <c r="Z58" s="138">
        <v>0</v>
      </c>
      <c r="AA58" s="139">
        <f t="shared" si="5"/>
        <v>0</v>
      </c>
      <c r="AB58" s="138"/>
      <c r="AC58" s="138">
        <v>15739</v>
      </c>
      <c r="AD58" s="139">
        <f t="shared" si="6"/>
        <v>357.37235160952662</v>
      </c>
      <c r="AE58" s="138"/>
      <c r="AF58" s="138">
        <v>274</v>
      </c>
      <c r="AG58" s="138"/>
      <c r="AH58" s="138">
        <v>2973</v>
      </c>
    </row>
    <row r="59" spans="8:34" ht="12.75" x14ac:dyDescent="0.2">
      <c r="H59" s="123">
        <v>2009</v>
      </c>
      <c r="I59" s="137">
        <v>4469337</v>
      </c>
      <c r="J59" s="123"/>
      <c r="K59" s="138">
        <v>28</v>
      </c>
      <c r="L59" s="139">
        <f t="shared" si="0"/>
        <v>0.62649113280112911</v>
      </c>
      <c r="M59" s="138"/>
      <c r="N59" s="138">
        <v>7</v>
      </c>
      <c r="O59" s="139">
        <f t="shared" si="1"/>
        <v>0.15662278320028228</v>
      </c>
      <c r="P59" s="138"/>
      <c r="Q59" s="138">
        <v>14653</v>
      </c>
      <c r="R59" s="138">
        <f t="shared" si="2"/>
        <v>327.85623460481946</v>
      </c>
      <c r="S59" s="138"/>
      <c r="T59" s="138">
        <v>1048</v>
      </c>
      <c r="U59" s="138">
        <f t="shared" si="3"/>
        <v>23.448668113413689</v>
      </c>
      <c r="V59" s="138"/>
      <c r="W59" s="138">
        <v>10</v>
      </c>
      <c r="X59" s="139">
        <f t="shared" si="4"/>
        <v>0.22374683314326041</v>
      </c>
      <c r="Y59" s="138"/>
      <c r="Z59" s="138">
        <v>0</v>
      </c>
      <c r="AA59" s="139">
        <f t="shared" si="5"/>
        <v>0</v>
      </c>
      <c r="AB59" s="138"/>
      <c r="AC59" s="138">
        <v>0</v>
      </c>
      <c r="AD59" s="139">
        <f t="shared" si="6"/>
        <v>0</v>
      </c>
      <c r="AE59" s="138"/>
      <c r="AF59" s="138">
        <v>853</v>
      </c>
      <c r="AG59" s="138"/>
      <c r="AH59" s="138">
        <v>2654</v>
      </c>
    </row>
    <row r="60" spans="8:34" ht="12.75" x14ac:dyDescent="0.2">
      <c r="H60" s="123">
        <v>2010</v>
      </c>
      <c r="I60" s="137">
        <v>4533894</v>
      </c>
      <c r="J60" s="123"/>
      <c r="K60" s="138">
        <v>41</v>
      </c>
      <c r="L60" s="139">
        <f t="shared" si="0"/>
        <v>0.90429992408291859</v>
      </c>
      <c r="M60" s="138"/>
      <c r="N60" s="138">
        <v>2</v>
      </c>
      <c r="O60" s="139">
        <f t="shared" si="1"/>
        <v>4.4112191418678955E-2</v>
      </c>
      <c r="P60" s="138"/>
      <c r="Q60" s="138">
        <v>28797</v>
      </c>
      <c r="R60" s="138">
        <f t="shared" si="2"/>
        <v>635.14938814184893</v>
      </c>
      <c r="S60" s="138"/>
      <c r="T60" s="138">
        <v>5104</v>
      </c>
      <c r="U60" s="138">
        <f t="shared" si="3"/>
        <v>112.57431250046869</v>
      </c>
      <c r="V60" s="138"/>
      <c r="W60" s="138">
        <v>73</v>
      </c>
      <c r="X60" s="139">
        <f t="shared" si="4"/>
        <v>1.610094986781782</v>
      </c>
      <c r="Y60" s="138"/>
      <c r="Z60" s="138">
        <v>125</v>
      </c>
      <c r="AA60" s="139">
        <f t="shared" si="5"/>
        <v>2.7570119636674346</v>
      </c>
      <c r="AB60" s="138"/>
      <c r="AC60" s="138">
        <v>5204</v>
      </c>
      <c r="AD60" s="139">
        <f t="shared" si="6"/>
        <v>114.77992207140264</v>
      </c>
      <c r="AE60" s="138"/>
      <c r="AF60" s="138">
        <v>39</v>
      </c>
      <c r="AG60" s="138"/>
      <c r="AH60" s="138">
        <v>10536</v>
      </c>
    </row>
    <row r="61" spans="8:34" ht="12.75" x14ac:dyDescent="0.2">
      <c r="H61" s="123">
        <v>2011</v>
      </c>
      <c r="I61" s="137">
        <v>4592149</v>
      </c>
      <c r="J61" s="123"/>
      <c r="K61" s="138">
        <v>11</v>
      </c>
      <c r="L61" s="139">
        <f t="shared" si="0"/>
        <v>0.2395392658208608</v>
      </c>
      <c r="M61" s="138"/>
      <c r="N61" s="138">
        <v>0</v>
      </c>
      <c r="O61" s="139">
        <f t="shared" si="1"/>
        <v>0</v>
      </c>
      <c r="P61" s="138"/>
      <c r="Q61" s="138">
        <v>9767</v>
      </c>
      <c r="R61" s="138">
        <f t="shared" si="2"/>
        <v>212.68909175203154</v>
      </c>
      <c r="S61" s="138"/>
      <c r="T61" s="138">
        <v>1728</v>
      </c>
      <c r="U61" s="138">
        <f t="shared" si="3"/>
        <v>37.62944103076795</v>
      </c>
      <c r="V61" s="138"/>
      <c r="W61" s="138">
        <v>6</v>
      </c>
      <c r="X61" s="139">
        <f t="shared" si="4"/>
        <v>0.13065778135683315</v>
      </c>
      <c r="Y61" s="138"/>
      <c r="Z61" s="138">
        <v>45</v>
      </c>
      <c r="AA61" s="139">
        <f t="shared" si="5"/>
        <v>0.97993336017624866</v>
      </c>
      <c r="AB61" s="138"/>
      <c r="AC61" s="138">
        <v>1222</v>
      </c>
      <c r="AD61" s="139">
        <f t="shared" si="6"/>
        <v>26.610634803008356</v>
      </c>
      <c r="AE61" s="138"/>
      <c r="AF61" s="138">
        <v>19</v>
      </c>
      <c r="AG61" s="138"/>
      <c r="AH61" s="138">
        <v>2381</v>
      </c>
    </row>
    <row r="62" spans="8:34" ht="12.75" x14ac:dyDescent="0.2">
      <c r="H62" s="123">
        <v>2012</v>
      </c>
      <c r="I62" s="137">
        <v>4652458.9305058112</v>
      </c>
      <c r="J62" s="123"/>
      <c r="K62" s="138">
        <v>14</v>
      </c>
      <c r="L62" s="139">
        <f t="shared" si="0"/>
        <v>0.30091614368056185</v>
      </c>
      <c r="M62" s="138"/>
      <c r="N62" s="138">
        <v>3</v>
      </c>
      <c r="O62" s="139">
        <f t="shared" si="1"/>
        <v>6.4482030788691844E-2</v>
      </c>
      <c r="P62" s="138"/>
      <c r="Q62" s="138">
        <v>18231</v>
      </c>
      <c r="R62" s="138">
        <f t="shared" si="2"/>
        <v>391.85730110288029</v>
      </c>
      <c r="S62" s="138"/>
      <c r="T62" s="138">
        <v>1858</v>
      </c>
      <c r="U62" s="138">
        <f t="shared" si="3"/>
        <v>39.935871068463143</v>
      </c>
      <c r="V62" s="138"/>
      <c r="W62" s="138">
        <v>13</v>
      </c>
      <c r="X62" s="139">
        <f t="shared" si="4"/>
        <v>0.27942213341766459</v>
      </c>
      <c r="Y62" s="138"/>
      <c r="Z62" s="138">
        <v>1</v>
      </c>
      <c r="AA62" s="139">
        <f t="shared" si="5"/>
        <v>2.1494010262897278E-2</v>
      </c>
      <c r="AB62" s="138"/>
      <c r="AC62" s="138">
        <v>120550</v>
      </c>
      <c r="AD62" s="139">
        <f t="shared" si="6"/>
        <v>2591.1029371922668</v>
      </c>
      <c r="AE62" s="138"/>
      <c r="AF62" s="138">
        <v>770</v>
      </c>
      <c r="AG62" s="138"/>
      <c r="AH62" s="138">
        <v>3567</v>
      </c>
    </row>
    <row r="63" spans="8:34" ht="12.75" x14ac:dyDescent="0.2">
      <c r="H63" s="123">
        <v>2013</v>
      </c>
      <c r="I63" s="137">
        <v>4713168.1414101515</v>
      </c>
      <c r="J63" s="123"/>
      <c r="K63" s="138">
        <v>12</v>
      </c>
      <c r="L63" s="139">
        <f t="shared" si="0"/>
        <v>0.25460581163161461</v>
      </c>
      <c r="M63" s="138"/>
      <c r="N63" s="138">
        <v>0</v>
      </c>
      <c r="O63" s="139">
        <f t="shared" si="1"/>
        <v>0</v>
      </c>
      <c r="P63" s="138"/>
      <c r="Q63" s="138">
        <v>6020</v>
      </c>
      <c r="R63" s="138">
        <f t="shared" si="2"/>
        <v>127.72724883519332</v>
      </c>
      <c r="S63" s="138"/>
      <c r="T63" s="138">
        <v>342</v>
      </c>
      <c r="U63" s="138">
        <f t="shared" si="3"/>
        <v>7.256265631501015</v>
      </c>
      <c r="V63" s="138"/>
      <c r="W63" s="138">
        <v>16</v>
      </c>
      <c r="X63" s="139">
        <f t="shared" si="4"/>
        <v>0.33947441550881946</v>
      </c>
      <c r="Y63" s="138"/>
      <c r="Z63" s="138">
        <v>25</v>
      </c>
      <c r="AA63" s="139">
        <f t="shared" si="5"/>
        <v>0.53042877423253043</v>
      </c>
      <c r="AB63" s="138"/>
      <c r="AC63" s="138">
        <v>2558</v>
      </c>
      <c r="AD63" s="139">
        <f t="shared" si="6"/>
        <v>54.273472179472499</v>
      </c>
      <c r="AE63" s="138"/>
      <c r="AF63" s="138">
        <v>21</v>
      </c>
      <c r="AG63" s="138"/>
      <c r="AH63" s="138">
        <v>1447</v>
      </c>
    </row>
    <row r="64" spans="8:34" ht="12.75" x14ac:dyDescent="0.2">
      <c r="H64" s="123">
        <v>2014</v>
      </c>
      <c r="I64" s="137">
        <v>4773129.933844462</v>
      </c>
      <c r="J64" s="123"/>
      <c r="K64" s="138">
        <v>10</v>
      </c>
      <c r="L64" s="139">
        <f t="shared" si="0"/>
        <v>0.20950613410068258</v>
      </c>
      <c r="M64" s="138"/>
      <c r="N64" s="138">
        <v>2</v>
      </c>
      <c r="O64" s="139">
        <f t="shared" si="1"/>
        <v>4.1901226820136514E-2</v>
      </c>
      <c r="P64" s="138"/>
      <c r="Q64" s="138">
        <v>11204</v>
      </c>
      <c r="R64" s="138">
        <f t="shared" si="2"/>
        <v>234.73067264640477</v>
      </c>
      <c r="S64" s="138"/>
      <c r="T64" s="138">
        <v>863</v>
      </c>
      <c r="U64" s="138">
        <f t="shared" si="3"/>
        <v>18.080379372888906</v>
      </c>
      <c r="V64" s="138"/>
      <c r="W64" s="138">
        <v>28</v>
      </c>
      <c r="X64" s="139">
        <f t="shared" si="4"/>
        <v>0.58661717548191117</v>
      </c>
      <c r="Y64" s="138"/>
      <c r="Z64" s="138">
        <v>5</v>
      </c>
      <c r="AA64" s="139">
        <f t="shared" si="5"/>
        <v>0.10475306705034129</v>
      </c>
      <c r="AB64" s="138"/>
      <c r="AC64" s="138">
        <v>7870</v>
      </c>
      <c r="AD64" s="139">
        <f t="shared" si="6"/>
        <v>164.88132753723718</v>
      </c>
      <c r="AE64" s="138"/>
      <c r="AF64" s="138">
        <v>3</v>
      </c>
      <c r="AG64" s="138"/>
      <c r="AH64" s="138">
        <v>2680</v>
      </c>
    </row>
    <row r="65" spans="8:163" ht="12.75" x14ac:dyDescent="0.2">
      <c r="H65" s="123">
        <v>2015</v>
      </c>
      <c r="I65" s="137">
        <v>4832233.8134650989</v>
      </c>
      <c r="J65" s="123"/>
      <c r="K65" s="138">
        <v>8</v>
      </c>
      <c r="L65" s="139">
        <f t="shared" si="0"/>
        <v>0.1655549029458771</v>
      </c>
      <c r="M65" s="138"/>
      <c r="N65" s="138">
        <v>0</v>
      </c>
      <c r="O65" s="139">
        <f t="shared" si="1"/>
        <v>0</v>
      </c>
      <c r="P65" s="138"/>
      <c r="Q65" s="138">
        <v>2068</v>
      </c>
      <c r="R65" s="138">
        <f t="shared" si="2"/>
        <v>42.79594241150923</v>
      </c>
      <c r="S65" s="138"/>
      <c r="T65" s="138">
        <v>144</v>
      </c>
      <c r="U65" s="138">
        <f t="shared" si="3"/>
        <v>2.979988253025788</v>
      </c>
      <c r="V65" s="138"/>
      <c r="W65" s="138">
        <v>11</v>
      </c>
      <c r="X65" s="139">
        <f t="shared" si="4"/>
        <v>0.22763799155058101</v>
      </c>
      <c r="Y65" s="138"/>
      <c r="Z65" s="138">
        <v>36</v>
      </c>
      <c r="AA65" s="139">
        <f t="shared" si="5"/>
        <v>0.74499706325644699</v>
      </c>
      <c r="AB65" s="138"/>
      <c r="AC65" s="138">
        <v>0</v>
      </c>
      <c r="AD65" s="139">
        <f t="shared" si="6"/>
        <v>0</v>
      </c>
      <c r="AE65" s="138"/>
      <c r="AF65" s="138">
        <v>22</v>
      </c>
      <c r="AG65" s="138"/>
      <c r="AH65" s="138">
        <v>465</v>
      </c>
    </row>
    <row r="66" spans="8:163" ht="12.75" x14ac:dyDescent="0.2">
      <c r="H66" s="124">
        <v>2016</v>
      </c>
      <c r="I66" s="140">
        <v>4890379.4522162471</v>
      </c>
      <c r="J66" s="124"/>
      <c r="K66" s="141">
        <v>16</v>
      </c>
      <c r="L66" s="142">
        <f t="shared" si="0"/>
        <v>0.327172976173639</v>
      </c>
      <c r="M66" s="141"/>
      <c r="N66" s="141">
        <v>8</v>
      </c>
      <c r="O66" s="142">
        <f t="shared" si="1"/>
        <v>0.1635864880868195</v>
      </c>
      <c r="P66" s="141"/>
      <c r="Q66" s="141">
        <v>1118</v>
      </c>
      <c r="R66" s="141">
        <f t="shared" si="2"/>
        <v>22.861211710133027</v>
      </c>
      <c r="S66" s="141"/>
      <c r="T66" s="141">
        <v>34</v>
      </c>
      <c r="U66" s="141">
        <f t="shared" si="3"/>
        <v>0.69524257436898296</v>
      </c>
      <c r="V66" s="141"/>
      <c r="W66" s="141">
        <v>19</v>
      </c>
      <c r="X66" s="142">
        <f t="shared" si="4"/>
        <v>0.38851790920619633</v>
      </c>
      <c r="Y66" s="141"/>
      <c r="Z66" s="141">
        <v>26</v>
      </c>
      <c r="AA66" s="142">
        <f t="shared" si="5"/>
        <v>0.53165608628216332</v>
      </c>
      <c r="AB66" s="141"/>
      <c r="AC66" s="141">
        <v>0</v>
      </c>
      <c r="AD66" s="142">
        <f t="shared" si="6"/>
        <v>0</v>
      </c>
      <c r="AE66" s="141"/>
      <c r="AF66" s="141">
        <v>11</v>
      </c>
      <c r="AG66" s="141"/>
      <c r="AH66" s="141">
        <v>284</v>
      </c>
    </row>
    <row r="74" spans="8:163" ht="12.75" x14ac:dyDescent="0.2">
      <c r="AC74" s="798" t="s">
        <v>3283</v>
      </c>
      <c r="AD74" s="798"/>
      <c r="AE74" s="798"/>
      <c r="AF74" s="798"/>
      <c r="AG74" s="798"/>
      <c r="AH74" s="798"/>
      <c r="AI74" s="798"/>
      <c r="AJ74" s="798"/>
      <c r="AK74" s="798"/>
      <c r="AL74" s="798"/>
      <c r="AM74" s="798"/>
      <c r="AN74" s="798"/>
      <c r="AO74" s="798"/>
      <c r="AP74" s="798"/>
      <c r="AQ74" s="798"/>
      <c r="AR74" s="798"/>
      <c r="AS74" s="798"/>
      <c r="AT74" s="798"/>
      <c r="AU74" s="798"/>
      <c r="AV74" s="798"/>
      <c r="AW74" s="798"/>
      <c r="AX74" s="798"/>
      <c r="AY74" s="798"/>
      <c r="AZ74" s="798"/>
      <c r="BA74" s="798"/>
      <c r="BB74" s="798"/>
      <c r="BC74" s="798"/>
      <c r="BD74" s="798"/>
      <c r="BE74" s="798"/>
      <c r="BF74" s="798"/>
      <c r="BG74" s="798"/>
      <c r="BH74" s="798"/>
      <c r="BI74" s="798"/>
      <c r="BJ74" s="798"/>
      <c r="BK74" s="798"/>
      <c r="BL74" s="798"/>
      <c r="BM74" s="798"/>
      <c r="BN74" s="798"/>
      <c r="BO74" s="798"/>
      <c r="BP74" s="798"/>
      <c r="BQ74" s="798"/>
      <c r="BR74" s="798"/>
      <c r="BS74" s="798"/>
      <c r="BT74" s="798"/>
      <c r="BU74" s="798"/>
      <c r="BV74" s="798"/>
      <c r="BW74" s="798"/>
      <c r="BX74" s="798"/>
      <c r="BY74" s="798"/>
      <c r="BZ74" s="798"/>
      <c r="CA74" s="798"/>
      <c r="CB74" s="798"/>
      <c r="CC74" s="798"/>
      <c r="CD74" s="798"/>
      <c r="CE74" s="798"/>
      <c r="CF74" s="798"/>
      <c r="CG74" s="798"/>
      <c r="CH74" s="798"/>
      <c r="CI74" s="798"/>
      <c r="CJ74" s="798"/>
      <c r="CK74" s="798"/>
      <c r="CL74" s="798"/>
      <c r="CM74" s="798"/>
      <c r="CN74" s="798"/>
      <c r="CO74" s="798"/>
      <c r="CP74" s="798"/>
      <c r="CQ74" s="798"/>
      <c r="CR74" s="798"/>
      <c r="CS74" s="798"/>
      <c r="CT74" s="798"/>
      <c r="CU74" s="798"/>
      <c r="CV74" s="798"/>
      <c r="CW74" s="798"/>
      <c r="CX74" s="798"/>
      <c r="CY74" s="798"/>
      <c r="CZ74" s="798"/>
      <c r="DA74" s="798"/>
      <c r="DB74" s="798"/>
      <c r="DC74" s="798"/>
      <c r="DD74" s="798"/>
      <c r="DE74" s="798"/>
      <c r="DF74" s="798"/>
      <c r="DG74" s="798"/>
      <c r="DH74" s="798"/>
      <c r="DI74" s="798"/>
      <c r="DJ74" s="798"/>
      <c r="DK74" s="798"/>
      <c r="DL74" s="798"/>
      <c r="DM74" s="798"/>
      <c r="DN74" s="798"/>
      <c r="DO74" s="798"/>
      <c r="DP74" s="798"/>
      <c r="DQ74" s="798"/>
      <c r="DR74" s="798"/>
      <c r="DS74" s="798"/>
      <c r="DT74" s="798"/>
      <c r="DU74" s="798"/>
      <c r="DV74" s="798"/>
      <c r="DW74" s="798"/>
      <c r="DX74" s="798"/>
      <c r="DY74" s="798"/>
      <c r="DZ74" s="798"/>
      <c r="EA74" s="798"/>
      <c r="EB74" s="798"/>
      <c r="EC74" s="798"/>
      <c r="ED74" s="798"/>
      <c r="EE74" s="798"/>
      <c r="EF74" s="798"/>
      <c r="EG74" s="798"/>
      <c r="EH74" s="798"/>
      <c r="EI74" s="798"/>
      <c r="EJ74" s="798"/>
      <c r="EK74" s="798"/>
      <c r="EL74" s="798"/>
      <c r="EM74" s="798"/>
      <c r="EN74" s="798"/>
      <c r="EO74" s="798"/>
      <c r="EP74" s="798"/>
      <c r="EQ74" s="798"/>
      <c r="ER74" s="798"/>
      <c r="ES74" s="798"/>
      <c r="ET74" s="798"/>
      <c r="EU74" s="798"/>
      <c r="EV74" s="798"/>
      <c r="EW74" s="798"/>
      <c r="EX74" s="798"/>
      <c r="EY74" s="798"/>
      <c r="EZ74" s="798"/>
      <c r="FA74" s="798"/>
      <c r="FB74" s="798"/>
      <c r="FC74" s="798"/>
      <c r="FD74" s="798"/>
      <c r="FE74" s="798"/>
      <c r="FF74" s="798"/>
      <c r="FG74" s="798"/>
    </row>
    <row r="75" spans="8:163" ht="12.75" x14ac:dyDescent="0.2">
      <c r="AC75" s="2242" t="s">
        <v>867</v>
      </c>
      <c r="AD75" s="136"/>
      <c r="AE75" s="2650" t="s">
        <v>740</v>
      </c>
      <c r="AF75" s="2650"/>
      <c r="AG75" s="2650"/>
      <c r="AH75" s="2650"/>
      <c r="AI75" s="2650"/>
      <c r="AJ75" s="2650"/>
      <c r="AK75" s="2650"/>
      <c r="AL75" s="2650"/>
      <c r="AM75" s="2650"/>
      <c r="AN75" s="2650" t="s">
        <v>3284</v>
      </c>
      <c r="AO75" s="2650"/>
      <c r="AP75" s="2650"/>
      <c r="AQ75" s="2650"/>
      <c r="AR75" s="2650"/>
      <c r="AS75" s="2650"/>
      <c r="AT75" s="2650" t="s">
        <v>3285</v>
      </c>
      <c r="AU75" s="2650"/>
      <c r="AV75" s="2650"/>
      <c r="AW75" s="2650"/>
      <c r="AX75" s="2650" t="s">
        <v>3286</v>
      </c>
      <c r="AY75" s="2650"/>
      <c r="AZ75" s="2650" t="s">
        <v>3287</v>
      </c>
      <c r="BA75" s="2650"/>
      <c r="BB75" s="2650"/>
      <c r="BC75" s="2650"/>
      <c r="BD75" s="2650"/>
      <c r="BE75" s="2650"/>
      <c r="BF75" s="2650"/>
      <c r="BG75" s="2650"/>
      <c r="BH75" s="2650"/>
      <c r="BI75" s="2650" t="s">
        <v>3288</v>
      </c>
      <c r="BJ75" s="2650"/>
      <c r="BK75" s="2650"/>
      <c r="BL75" s="2650"/>
      <c r="BM75" s="2650" t="s">
        <v>3289</v>
      </c>
      <c r="BN75" s="2650"/>
      <c r="BO75" s="2650"/>
      <c r="BP75" s="2650"/>
      <c r="BQ75" s="2650" t="s">
        <v>3290</v>
      </c>
      <c r="BR75" s="2650"/>
      <c r="BS75" s="2650"/>
      <c r="BT75" s="2650"/>
      <c r="BU75" s="2650"/>
      <c r="BV75" s="2650"/>
      <c r="BW75" s="2650"/>
      <c r="BX75" s="2650"/>
      <c r="BY75" s="2650"/>
      <c r="BZ75" s="2650" t="s">
        <v>3291</v>
      </c>
      <c r="CA75" s="2650"/>
      <c r="CB75" s="2650"/>
      <c r="CC75" s="2650" t="s">
        <v>3292</v>
      </c>
      <c r="CD75" s="2650"/>
      <c r="CE75" s="2650"/>
      <c r="CF75" s="2650"/>
      <c r="CG75" s="2650"/>
      <c r="CH75" s="2650"/>
      <c r="CI75" s="2650" t="s">
        <v>3293</v>
      </c>
      <c r="CJ75" s="2650"/>
      <c r="CK75" s="2650"/>
      <c r="CL75" s="2650"/>
      <c r="CM75" s="2650"/>
      <c r="CN75" s="2650"/>
      <c r="CO75" s="2650"/>
      <c r="CP75" s="2650" t="s">
        <v>3294</v>
      </c>
      <c r="CQ75" s="2650"/>
      <c r="CR75" s="2650" t="s">
        <v>3295</v>
      </c>
      <c r="CS75" s="2650"/>
      <c r="CT75" s="2650"/>
      <c r="CU75" s="2650"/>
      <c r="CV75" s="2650"/>
      <c r="CW75" s="2650"/>
      <c r="CX75" s="2650"/>
      <c r="CY75" s="2650"/>
      <c r="CZ75" s="2650"/>
      <c r="DA75" s="2650"/>
      <c r="DB75" s="2650" t="s">
        <v>3296</v>
      </c>
      <c r="DC75" s="2650"/>
      <c r="DD75" s="2650"/>
      <c r="DE75" s="2650"/>
      <c r="DF75" s="2650"/>
      <c r="DG75" s="2650"/>
      <c r="DH75" s="2650"/>
      <c r="DI75" s="2650"/>
      <c r="DJ75" s="2650"/>
      <c r="DK75" s="2650" t="s">
        <v>3297</v>
      </c>
      <c r="DL75" s="2650"/>
      <c r="DM75" s="2650"/>
      <c r="DN75" s="2650"/>
      <c r="DO75" s="2650"/>
      <c r="DP75" s="2650"/>
      <c r="DQ75" s="2650"/>
      <c r="DR75" s="2650" t="s">
        <v>3298</v>
      </c>
      <c r="DS75" s="2650"/>
      <c r="DT75" s="2650"/>
      <c r="DU75" s="2650"/>
      <c r="DV75" s="2650"/>
      <c r="DW75" s="2650"/>
      <c r="DX75" s="2650"/>
      <c r="DY75" s="2650"/>
      <c r="DZ75" s="799" t="s">
        <v>28</v>
      </c>
      <c r="EA75" s="2650" t="s">
        <v>3299</v>
      </c>
      <c r="EB75" s="2650"/>
      <c r="EC75" s="2650" t="s">
        <v>3300</v>
      </c>
      <c r="ED75" s="2650"/>
      <c r="EE75" s="799" t="s">
        <v>902</v>
      </c>
      <c r="EF75" s="2650" t="s">
        <v>3301</v>
      </c>
      <c r="EG75" s="2650"/>
      <c r="EH75" s="2650"/>
      <c r="EI75" s="2650"/>
      <c r="EJ75" s="2650"/>
      <c r="EK75" s="2650"/>
      <c r="EL75" s="2650"/>
      <c r="EM75" s="2650" t="s">
        <v>3302</v>
      </c>
      <c r="EN75" s="2650"/>
      <c r="EO75" s="2650"/>
      <c r="EP75" s="2650"/>
      <c r="EQ75" s="2650" t="s">
        <v>3303</v>
      </c>
      <c r="ER75" s="2650"/>
      <c r="ES75" s="2650"/>
      <c r="ET75" s="2650"/>
      <c r="EU75" s="2650"/>
      <c r="EV75" s="2650"/>
      <c r="EW75" s="2650" t="s">
        <v>3304</v>
      </c>
      <c r="EX75" s="2650"/>
      <c r="EY75" s="2650" t="s">
        <v>3305</v>
      </c>
      <c r="EZ75" s="2650"/>
      <c r="FA75" s="2650"/>
      <c r="FB75" s="2650"/>
      <c r="FC75" s="2650"/>
      <c r="FD75" s="2650"/>
      <c r="FE75" s="2650"/>
      <c r="FF75" s="2650"/>
      <c r="FG75" s="2650"/>
    </row>
    <row r="76" spans="8:163" ht="25.5" x14ac:dyDescent="0.2">
      <c r="AC76" s="2653"/>
      <c r="AD76" s="119"/>
      <c r="AE76" s="136" t="s">
        <v>868</v>
      </c>
      <c r="AF76" s="136" t="s">
        <v>869</v>
      </c>
      <c r="AG76" s="136" t="s">
        <v>870</v>
      </c>
      <c r="AH76" s="136" t="s">
        <v>871</v>
      </c>
      <c r="AI76" s="136" t="s">
        <v>872</v>
      </c>
      <c r="AJ76" s="136" t="s">
        <v>875</v>
      </c>
      <c r="AK76" s="136" t="s">
        <v>873</v>
      </c>
      <c r="AL76" s="136" t="s">
        <v>876</v>
      </c>
      <c r="AM76" s="136" t="s">
        <v>874</v>
      </c>
      <c r="AN76" s="136" t="s">
        <v>868</v>
      </c>
      <c r="AO76" s="136" t="s">
        <v>869</v>
      </c>
      <c r="AP76" s="136" t="s">
        <v>3306</v>
      </c>
      <c r="AQ76" s="136" t="s">
        <v>871</v>
      </c>
      <c r="AR76" s="136" t="s">
        <v>3307</v>
      </c>
      <c r="AS76" s="136" t="s">
        <v>874</v>
      </c>
      <c r="AT76" s="136" t="s">
        <v>868</v>
      </c>
      <c r="AU76" s="136" t="s">
        <v>3306</v>
      </c>
      <c r="AV76" s="136" t="s">
        <v>871</v>
      </c>
      <c r="AW76" s="136" t="s">
        <v>876</v>
      </c>
      <c r="AX76" s="136" t="s">
        <v>3306</v>
      </c>
      <c r="AY76" s="136" t="s">
        <v>876</v>
      </c>
      <c r="AZ76" s="136" t="s">
        <v>868</v>
      </c>
      <c r="BA76" s="136" t="s">
        <v>869</v>
      </c>
      <c r="BB76" s="136" t="s">
        <v>3306</v>
      </c>
      <c r="BC76" s="136" t="s">
        <v>871</v>
      </c>
      <c r="BD76" s="136" t="s">
        <v>3307</v>
      </c>
      <c r="BE76" s="136" t="s">
        <v>875</v>
      </c>
      <c r="BF76" s="136" t="s">
        <v>873</v>
      </c>
      <c r="BG76" s="136" t="s">
        <v>876</v>
      </c>
      <c r="BH76" s="136" t="s">
        <v>874</v>
      </c>
      <c r="BI76" s="136" t="s">
        <v>3306</v>
      </c>
      <c r="BJ76" s="136" t="s">
        <v>875</v>
      </c>
      <c r="BK76" s="136" t="s">
        <v>876</v>
      </c>
      <c r="BL76" s="136" t="s">
        <v>874</v>
      </c>
      <c r="BM76" s="136" t="s">
        <v>871</v>
      </c>
      <c r="BN76" s="136" t="s">
        <v>3307</v>
      </c>
      <c r="BO76" s="136" t="s">
        <v>876</v>
      </c>
      <c r="BP76" s="136" t="s">
        <v>874</v>
      </c>
      <c r="BQ76" s="136" t="s">
        <v>868</v>
      </c>
      <c r="BR76" s="136" t="s">
        <v>869</v>
      </c>
      <c r="BS76" s="136" t="s">
        <v>3306</v>
      </c>
      <c r="BT76" s="136" t="s">
        <v>871</v>
      </c>
      <c r="BU76" s="136" t="s">
        <v>3307</v>
      </c>
      <c r="BV76" s="136" t="s">
        <v>875</v>
      </c>
      <c r="BW76" s="136" t="s">
        <v>873</v>
      </c>
      <c r="BX76" s="136" t="s">
        <v>876</v>
      </c>
      <c r="BY76" s="136" t="s">
        <v>874</v>
      </c>
      <c r="BZ76" s="136" t="s">
        <v>868</v>
      </c>
      <c r="CA76" s="136" t="s">
        <v>3306</v>
      </c>
      <c r="CB76" s="136" t="s">
        <v>874</v>
      </c>
      <c r="CC76" s="136" t="s">
        <v>868</v>
      </c>
      <c r="CD76" s="136" t="s">
        <v>3306</v>
      </c>
      <c r="CE76" s="136" t="s">
        <v>871</v>
      </c>
      <c r="CF76" s="136" t="s">
        <v>3307</v>
      </c>
      <c r="CG76" s="136" t="s">
        <v>876</v>
      </c>
      <c r="CH76" s="136" t="s">
        <v>874</v>
      </c>
      <c r="CI76" s="136" t="s">
        <v>868</v>
      </c>
      <c r="CJ76" s="136" t="s">
        <v>3306</v>
      </c>
      <c r="CK76" s="136" t="s">
        <v>871</v>
      </c>
      <c r="CL76" s="136" t="s">
        <v>3307</v>
      </c>
      <c r="CM76" s="136" t="s">
        <v>875</v>
      </c>
      <c r="CN76" s="136" t="s">
        <v>876</v>
      </c>
      <c r="CO76" s="136" t="s">
        <v>874</v>
      </c>
      <c r="CP76" s="136" t="s">
        <v>3306</v>
      </c>
      <c r="CQ76" s="136" t="s">
        <v>876</v>
      </c>
      <c r="CR76" s="136" t="s">
        <v>868</v>
      </c>
      <c r="CS76" s="136" t="s">
        <v>3306</v>
      </c>
      <c r="CT76" s="136" t="s">
        <v>3307</v>
      </c>
      <c r="CU76" s="136" t="s">
        <v>875</v>
      </c>
      <c r="CV76" s="136" t="s">
        <v>873</v>
      </c>
      <c r="CW76" s="136" t="s">
        <v>876</v>
      </c>
      <c r="CX76" s="136" t="s">
        <v>874</v>
      </c>
      <c r="CY76" s="136" t="s">
        <v>3306</v>
      </c>
      <c r="CZ76" s="136" t="s">
        <v>876</v>
      </c>
      <c r="DA76" s="136" t="s">
        <v>874</v>
      </c>
      <c r="DB76" s="136" t="s">
        <v>868</v>
      </c>
      <c r="DC76" s="136" t="s">
        <v>869</v>
      </c>
      <c r="DD76" s="136" t="s">
        <v>3306</v>
      </c>
      <c r="DE76" s="136" t="s">
        <v>871</v>
      </c>
      <c r="DF76" s="136" t="s">
        <v>3307</v>
      </c>
      <c r="DG76" s="136" t="s">
        <v>875</v>
      </c>
      <c r="DH76" s="136" t="s">
        <v>873</v>
      </c>
      <c r="DI76" s="136" t="s">
        <v>876</v>
      </c>
      <c r="DJ76" s="136" t="s">
        <v>874</v>
      </c>
      <c r="DK76" s="136" t="s">
        <v>868</v>
      </c>
      <c r="DL76" s="136" t="s">
        <v>3306</v>
      </c>
      <c r="DM76" s="136" t="s">
        <v>871</v>
      </c>
      <c r="DN76" s="136" t="s">
        <v>3307</v>
      </c>
      <c r="DO76" s="136" t="s">
        <v>875</v>
      </c>
      <c r="DP76" s="136" t="s">
        <v>876</v>
      </c>
      <c r="DQ76" s="136" t="s">
        <v>874</v>
      </c>
      <c r="DR76" s="136" t="s">
        <v>868</v>
      </c>
      <c r="DS76" s="136" t="s">
        <v>869</v>
      </c>
      <c r="DT76" s="136" t="s">
        <v>3306</v>
      </c>
      <c r="DU76" s="136" t="s">
        <v>871</v>
      </c>
      <c r="DV76" s="136" t="s">
        <v>3307</v>
      </c>
      <c r="DW76" s="136" t="s">
        <v>875</v>
      </c>
      <c r="DX76" s="136" t="s">
        <v>876</v>
      </c>
      <c r="DY76" s="136" t="s">
        <v>874</v>
      </c>
      <c r="DZ76" s="136" t="s">
        <v>868</v>
      </c>
      <c r="EA76" s="136" t="s">
        <v>868</v>
      </c>
      <c r="EB76" s="136" t="s">
        <v>3306</v>
      </c>
      <c r="EC76" s="136" t="s">
        <v>868</v>
      </c>
      <c r="ED76" s="136" t="s">
        <v>3306</v>
      </c>
      <c r="EE76" s="136" t="s">
        <v>3306</v>
      </c>
      <c r="EF76" s="136" t="s">
        <v>868</v>
      </c>
      <c r="EG76" s="136" t="s">
        <v>869</v>
      </c>
      <c r="EH76" s="136" t="s">
        <v>3306</v>
      </c>
      <c r="EI76" s="136" t="s">
        <v>871</v>
      </c>
      <c r="EJ76" s="136" t="s">
        <v>875</v>
      </c>
      <c r="EK76" s="136" t="s">
        <v>873</v>
      </c>
      <c r="EL76" s="136" t="s">
        <v>876</v>
      </c>
      <c r="EM76" s="136" t="s">
        <v>868</v>
      </c>
      <c r="EN76" s="136" t="s">
        <v>3306</v>
      </c>
      <c r="EO76" s="136" t="s">
        <v>875</v>
      </c>
      <c r="EP76" s="136" t="s">
        <v>876</v>
      </c>
      <c r="EQ76" s="136" t="s">
        <v>868</v>
      </c>
      <c r="ER76" s="136" t="s">
        <v>869</v>
      </c>
      <c r="ES76" s="136" t="s">
        <v>3306</v>
      </c>
      <c r="ET76" s="136" t="s">
        <v>3307</v>
      </c>
      <c r="EU76" s="136" t="s">
        <v>875</v>
      </c>
      <c r="EV76" s="136" t="s">
        <v>876</v>
      </c>
      <c r="EW76" s="136" t="s">
        <v>3306</v>
      </c>
      <c r="EX76" s="136" t="s">
        <v>876</v>
      </c>
      <c r="EY76" s="136" t="s">
        <v>868</v>
      </c>
      <c r="EZ76" s="136" t="s">
        <v>869</v>
      </c>
      <c r="FA76" s="136" t="s">
        <v>3306</v>
      </c>
      <c r="FB76" s="136" t="s">
        <v>871</v>
      </c>
      <c r="FC76" s="136" t="s">
        <v>3307</v>
      </c>
      <c r="FD76" s="136" t="s">
        <v>875</v>
      </c>
      <c r="FE76" s="136" t="s">
        <v>873</v>
      </c>
      <c r="FF76" s="136" t="s">
        <v>876</v>
      </c>
      <c r="FG76" s="136" t="s">
        <v>874</v>
      </c>
    </row>
    <row r="77" spans="8:163" ht="12.75" x14ac:dyDescent="0.2">
      <c r="AC77" s="152">
        <v>1990</v>
      </c>
      <c r="AD77" s="152"/>
      <c r="AE77" s="154">
        <v>16</v>
      </c>
      <c r="AF77" s="154">
        <v>1</v>
      </c>
      <c r="AG77" s="154">
        <v>1241</v>
      </c>
      <c r="AH77" s="154">
        <v>746</v>
      </c>
      <c r="AI77" s="154">
        <v>0</v>
      </c>
      <c r="AJ77" s="154">
        <v>236</v>
      </c>
      <c r="AK77" s="154">
        <v>90</v>
      </c>
      <c r="AL77" s="154">
        <v>227</v>
      </c>
      <c r="AM77" s="154">
        <v>0</v>
      </c>
      <c r="AN77" s="154"/>
      <c r="AO77" s="154"/>
      <c r="AP77" s="154"/>
      <c r="AQ77" s="154"/>
      <c r="AR77" s="154"/>
      <c r="AS77" s="154"/>
      <c r="AT77" s="154">
        <v>0</v>
      </c>
      <c r="AU77" s="154">
        <v>0</v>
      </c>
      <c r="AV77" s="154">
        <v>0</v>
      </c>
      <c r="AW77" s="154">
        <v>0</v>
      </c>
      <c r="AX77" s="154"/>
      <c r="AY77" s="154"/>
      <c r="AZ77" s="154">
        <v>0</v>
      </c>
      <c r="BA77" s="154">
        <v>0</v>
      </c>
      <c r="BB77" s="154">
        <v>30</v>
      </c>
      <c r="BC77" s="154">
        <v>0</v>
      </c>
      <c r="BD77" s="154">
        <v>0</v>
      </c>
      <c r="BE77" s="154">
        <v>0</v>
      </c>
      <c r="BF77" s="154">
        <v>0</v>
      </c>
      <c r="BG77" s="154">
        <v>0</v>
      </c>
      <c r="BH77" s="154">
        <v>0</v>
      </c>
      <c r="BI77" s="154"/>
      <c r="BJ77" s="154"/>
      <c r="BK77" s="154"/>
      <c r="BL77" s="154"/>
      <c r="BM77" s="154"/>
      <c r="BN77" s="154"/>
      <c r="BO77" s="154"/>
      <c r="BP77" s="154"/>
      <c r="BQ77" s="154">
        <v>2</v>
      </c>
      <c r="BR77" s="154">
        <v>0</v>
      </c>
      <c r="BS77" s="154">
        <v>257</v>
      </c>
      <c r="BT77" s="154">
        <v>8</v>
      </c>
      <c r="BU77" s="154">
        <v>0</v>
      </c>
      <c r="BV77" s="154">
        <v>1</v>
      </c>
      <c r="BW77" s="154">
        <v>0</v>
      </c>
      <c r="BX77" s="154">
        <v>3</v>
      </c>
      <c r="BY77" s="154">
        <v>0</v>
      </c>
      <c r="BZ77" s="154"/>
      <c r="CA77" s="154"/>
      <c r="CB77" s="154"/>
      <c r="CC77" s="154"/>
      <c r="CD77" s="154"/>
      <c r="CE77" s="154"/>
      <c r="CF77" s="154"/>
      <c r="CG77" s="154"/>
      <c r="CH77" s="154"/>
      <c r="CI77" s="154">
        <v>3</v>
      </c>
      <c r="CJ77" s="154">
        <v>0</v>
      </c>
      <c r="CK77" s="154">
        <v>0</v>
      </c>
      <c r="CL77" s="154">
        <v>0</v>
      </c>
      <c r="CM77" s="154">
        <v>0</v>
      </c>
      <c r="CN77" s="154">
        <v>0</v>
      </c>
      <c r="CO77" s="154">
        <v>0</v>
      </c>
      <c r="CP77" s="154"/>
      <c r="CQ77" s="154"/>
      <c r="CR77" s="154">
        <v>8</v>
      </c>
      <c r="CS77" s="154">
        <v>20</v>
      </c>
      <c r="CT77" s="154">
        <v>0</v>
      </c>
      <c r="CU77" s="154">
        <v>41</v>
      </c>
      <c r="CV77" s="154">
        <v>0</v>
      </c>
      <c r="CW77" s="154">
        <v>16</v>
      </c>
      <c r="CX77" s="154">
        <v>0</v>
      </c>
      <c r="CY77" s="154"/>
      <c r="CZ77" s="154"/>
      <c r="DA77" s="154"/>
      <c r="DB77" s="154">
        <v>0</v>
      </c>
      <c r="DC77" s="154">
        <v>0</v>
      </c>
      <c r="DD77" s="154">
        <v>798</v>
      </c>
      <c r="DE77" s="154">
        <v>738</v>
      </c>
      <c r="DF77" s="154">
        <v>0</v>
      </c>
      <c r="DG77" s="154">
        <v>9</v>
      </c>
      <c r="DH77" s="154">
        <v>60</v>
      </c>
      <c r="DI77" s="154">
        <v>57</v>
      </c>
      <c r="DJ77" s="154">
        <v>0</v>
      </c>
      <c r="DK77" s="154">
        <v>0</v>
      </c>
      <c r="DL77" s="154">
        <v>0</v>
      </c>
      <c r="DM77" s="154">
        <v>0</v>
      </c>
      <c r="DN77" s="154">
        <v>0</v>
      </c>
      <c r="DO77" s="154">
        <v>1</v>
      </c>
      <c r="DP77" s="154">
        <v>0</v>
      </c>
      <c r="DQ77" s="154">
        <v>0</v>
      </c>
      <c r="DR77" s="154"/>
      <c r="DS77" s="154"/>
      <c r="DT77" s="154"/>
      <c r="DU77" s="154"/>
      <c r="DV77" s="154"/>
      <c r="DW77" s="154"/>
      <c r="DX77" s="154"/>
      <c r="DY77" s="154"/>
      <c r="DZ77" s="154"/>
      <c r="EA77" s="154"/>
      <c r="EB77" s="154"/>
      <c r="EC77" s="154">
        <v>3</v>
      </c>
      <c r="ED77" s="154">
        <v>3</v>
      </c>
      <c r="EE77" s="154"/>
      <c r="EF77" s="154">
        <v>0</v>
      </c>
      <c r="EG77" s="154">
        <v>0</v>
      </c>
      <c r="EH77" s="154">
        <v>133</v>
      </c>
      <c r="EI77" s="154">
        <v>0</v>
      </c>
      <c r="EJ77" s="154">
        <v>184</v>
      </c>
      <c r="EK77" s="154">
        <v>30</v>
      </c>
      <c r="EL77" s="154">
        <v>149</v>
      </c>
      <c r="EM77" s="154"/>
      <c r="EN77" s="154"/>
      <c r="EO77" s="154"/>
      <c r="EP77" s="154"/>
      <c r="EQ77" s="154"/>
      <c r="ER77" s="154"/>
      <c r="ES77" s="154"/>
      <c r="ET77" s="154"/>
      <c r="EU77" s="154"/>
      <c r="EV77" s="154"/>
      <c r="EW77" s="154"/>
      <c r="EX77" s="154"/>
      <c r="EY77" s="154">
        <v>0</v>
      </c>
      <c r="EZ77" s="154">
        <v>1</v>
      </c>
      <c r="FA77" s="154">
        <v>0</v>
      </c>
      <c r="FB77" s="154">
        <v>0</v>
      </c>
      <c r="FC77" s="154">
        <v>0</v>
      </c>
      <c r="FD77" s="154">
        <v>0</v>
      </c>
      <c r="FE77" s="154">
        <v>0</v>
      </c>
      <c r="FF77" s="154">
        <v>2</v>
      </c>
      <c r="FG77" s="154">
        <v>0</v>
      </c>
    </row>
    <row r="78" spans="8:163" ht="12.75" x14ac:dyDescent="0.2">
      <c r="AC78" s="123">
        <v>1991</v>
      </c>
      <c r="AD78" s="123"/>
      <c r="AE78" s="138">
        <v>60</v>
      </c>
      <c r="AF78" s="138">
        <v>1</v>
      </c>
      <c r="AG78" s="138">
        <v>49527</v>
      </c>
      <c r="AH78" s="138">
        <v>1272</v>
      </c>
      <c r="AI78" s="138">
        <v>0</v>
      </c>
      <c r="AJ78" s="138">
        <v>4451</v>
      </c>
      <c r="AK78" s="138">
        <v>1670</v>
      </c>
      <c r="AL78" s="138">
        <v>7771</v>
      </c>
      <c r="AM78" s="138">
        <v>0</v>
      </c>
      <c r="AN78" s="138"/>
      <c r="AO78" s="138"/>
      <c r="AP78" s="138"/>
      <c r="AQ78" s="138"/>
      <c r="AR78" s="138"/>
      <c r="AS78" s="138"/>
      <c r="AT78" s="138"/>
      <c r="AU78" s="138"/>
      <c r="AV78" s="138"/>
      <c r="AW78" s="138"/>
      <c r="AX78" s="138"/>
      <c r="AY78" s="138"/>
      <c r="AZ78" s="138"/>
      <c r="BA78" s="138"/>
      <c r="BB78" s="138"/>
      <c r="BC78" s="138"/>
      <c r="BD78" s="138"/>
      <c r="BE78" s="138"/>
      <c r="BF78" s="138"/>
      <c r="BG78" s="138"/>
      <c r="BH78" s="138"/>
      <c r="BI78" s="138"/>
      <c r="BJ78" s="138"/>
      <c r="BK78" s="138"/>
      <c r="BL78" s="138"/>
      <c r="BM78" s="138"/>
      <c r="BN78" s="138"/>
      <c r="BO78" s="138"/>
      <c r="BP78" s="138"/>
      <c r="BQ78" s="138">
        <v>0</v>
      </c>
      <c r="BR78" s="138">
        <v>0</v>
      </c>
      <c r="BS78" s="138">
        <v>20</v>
      </c>
      <c r="BT78" s="138">
        <v>0</v>
      </c>
      <c r="BU78" s="138">
        <v>0</v>
      </c>
      <c r="BV78" s="138">
        <v>0</v>
      </c>
      <c r="BW78" s="138">
        <v>0</v>
      </c>
      <c r="BX78" s="138">
        <v>5</v>
      </c>
      <c r="BY78" s="138">
        <v>0</v>
      </c>
      <c r="BZ78" s="138">
        <v>2</v>
      </c>
      <c r="CA78" s="138">
        <v>0</v>
      </c>
      <c r="CB78" s="138">
        <v>0</v>
      </c>
      <c r="CC78" s="138"/>
      <c r="CD78" s="138"/>
      <c r="CE78" s="138"/>
      <c r="CF78" s="138"/>
      <c r="CG78" s="138"/>
      <c r="CH78" s="138"/>
      <c r="CI78" s="138">
        <v>0</v>
      </c>
      <c r="CJ78" s="138">
        <v>3</v>
      </c>
      <c r="CK78" s="138">
        <v>0</v>
      </c>
      <c r="CL78" s="138">
        <v>0</v>
      </c>
      <c r="CM78" s="138">
        <v>0</v>
      </c>
      <c r="CN78" s="138">
        <v>0</v>
      </c>
      <c r="CO78" s="138">
        <v>0</v>
      </c>
      <c r="CP78" s="138"/>
      <c r="CQ78" s="138"/>
      <c r="CR78" s="138">
        <v>6</v>
      </c>
      <c r="CS78" s="138">
        <v>30</v>
      </c>
      <c r="CT78" s="138">
        <v>0</v>
      </c>
      <c r="CU78" s="138">
        <v>93</v>
      </c>
      <c r="CV78" s="138">
        <v>0</v>
      </c>
      <c r="CW78" s="138">
        <v>16</v>
      </c>
      <c r="CX78" s="138">
        <v>0</v>
      </c>
      <c r="CY78" s="138">
        <v>0</v>
      </c>
      <c r="CZ78" s="138">
        <v>0</v>
      </c>
      <c r="DA78" s="138">
        <v>0</v>
      </c>
      <c r="DB78" s="138">
        <v>4</v>
      </c>
      <c r="DC78" s="138">
        <v>1</v>
      </c>
      <c r="DD78" s="138">
        <v>1413</v>
      </c>
      <c r="DE78" s="138">
        <v>1272</v>
      </c>
      <c r="DF78" s="138">
        <v>0</v>
      </c>
      <c r="DG78" s="138">
        <v>26</v>
      </c>
      <c r="DH78" s="138">
        <v>0</v>
      </c>
      <c r="DI78" s="138">
        <v>48</v>
      </c>
      <c r="DJ78" s="138">
        <v>0</v>
      </c>
      <c r="DK78" s="138">
        <v>0</v>
      </c>
      <c r="DL78" s="138">
        <v>0</v>
      </c>
      <c r="DM78" s="138">
        <v>0</v>
      </c>
      <c r="DN78" s="138">
        <v>0</v>
      </c>
      <c r="DO78" s="138">
        <v>0</v>
      </c>
      <c r="DP78" s="138">
        <v>0</v>
      </c>
      <c r="DQ78" s="138">
        <v>0</v>
      </c>
      <c r="DR78" s="138"/>
      <c r="DS78" s="138"/>
      <c r="DT78" s="138"/>
      <c r="DU78" s="138"/>
      <c r="DV78" s="138"/>
      <c r="DW78" s="138"/>
      <c r="DX78" s="138"/>
      <c r="DY78" s="138"/>
      <c r="DZ78" s="138"/>
      <c r="EA78" s="138"/>
      <c r="EB78" s="138"/>
      <c r="EC78" s="138">
        <v>1</v>
      </c>
      <c r="ED78" s="138">
        <v>25</v>
      </c>
      <c r="EE78" s="138">
        <v>0</v>
      </c>
      <c r="EF78" s="138">
        <v>47</v>
      </c>
      <c r="EG78" s="138">
        <v>0</v>
      </c>
      <c r="EH78" s="138">
        <v>48036</v>
      </c>
      <c r="EI78" s="138">
        <v>0</v>
      </c>
      <c r="EJ78" s="138">
        <v>4332</v>
      </c>
      <c r="EK78" s="138">
        <v>1670</v>
      </c>
      <c r="EL78" s="138">
        <v>7677</v>
      </c>
      <c r="EM78" s="138"/>
      <c r="EN78" s="138"/>
      <c r="EO78" s="138"/>
      <c r="EP78" s="138"/>
      <c r="EQ78" s="138"/>
      <c r="ER78" s="138"/>
      <c r="ES78" s="138"/>
      <c r="ET78" s="138"/>
      <c r="EU78" s="138"/>
      <c r="EV78" s="138"/>
      <c r="EW78" s="138"/>
      <c r="EX78" s="138"/>
      <c r="EY78" s="138">
        <v>0</v>
      </c>
      <c r="EZ78" s="138">
        <v>0</v>
      </c>
      <c r="FA78" s="138">
        <v>0</v>
      </c>
      <c r="FB78" s="138">
        <v>0</v>
      </c>
      <c r="FC78" s="138">
        <v>0</v>
      </c>
      <c r="FD78" s="138">
        <v>0</v>
      </c>
      <c r="FE78" s="138">
        <v>0</v>
      </c>
      <c r="FF78" s="138">
        <v>25</v>
      </c>
      <c r="FG78" s="138">
        <v>0</v>
      </c>
    </row>
    <row r="79" spans="8:163" ht="12.75" x14ac:dyDescent="0.2">
      <c r="AC79" s="123">
        <v>1992</v>
      </c>
      <c r="AD79" s="123"/>
      <c r="AE79" s="138">
        <v>19</v>
      </c>
      <c r="AF79" s="138">
        <v>0</v>
      </c>
      <c r="AG79" s="138">
        <v>7049</v>
      </c>
      <c r="AH79" s="138">
        <v>1883</v>
      </c>
      <c r="AI79" s="138">
        <v>0</v>
      </c>
      <c r="AJ79" s="138">
        <v>50</v>
      </c>
      <c r="AK79" s="138">
        <v>0</v>
      </c>
      <c r="AL79" s="138">
        <v>118</v>
      </c>
      <c r="AM79" s="138">
        <v>0</v>
      </c>
      <c r="AN79" s="138">
        <v>4</v>
      </c>
      <c r="AO79" s="138">
        <v>0</v>
      </c>
      <c r="AP79" s="138">
        <v>1</v>
      </c>
      <c r="AQ79" s="138">
        <v>0</v>
      </c>
      <c r="AR79" s="138">
        <v>0</v>
      </c>
      <c r="AS79" s="138">
        <v>0</v>
      </c>
      <c r="AT79" s="138"/>
      <c r="AU79" s="138"/>
      <c r="AV79" s="138"/>
      <c r="AW79" s="138"/>
      <c r="AX79" s="138"/>
      <c r="AY79" s="138"/>
      <c r="AZ79" s="138">
        <v>0</v>
      </c>
      <c r="BA79" s="138">
        <v>0</v>
      </c>
      <c r="BB79" s="138">
        <v>0</v>
      </c>
      <c r="BC79" s="138">
        <v>0</v>
      </c>
      <c r="BD79" s="138">
        <v>0</v>
      </c>
      <c r="BE79" s="138">
        <v>0</v>
      </c>
      <c r="BF79" s="138">
        <v>0</v>
      </c>
      <c r="BG79" s="138">
        <v>0</v>
      </c>
      <c r="BH79" s="138">
        <v>0</v>
      </c>
      <c r="BI79" s="138"/>
      <c r="BJ79" s="138"/>
      <c r="BK79" s="138"/>
      <c r="BL79" s="138"/>
      <c r="BM79" s="138"/>
      <c r="BN79" s="138"/>
      <c r="BO79" s="138"/>
      <c r="BP79" s="138"/>
      <c r="BQ79" s="138">
        <v>8</v>
      </c>
      <c r="BR79" s="138">
        <v>0</v>
      </c>
      <c r="BS79" s="138">
        <v>233</v>
      </c>
      <c r="BT79" s="138">
        <v>0</v>
      </c>
      <c r="BU79" s="138">
        <v>0</v>
      </c>
      <c r="BV79" s="138">
        <v>3</v>
      </c>
      <c r="BW79" s="138">
        <v>0</v>
      </c>
      <c r="BX79" s="138">
        <v>15</v>
      </c>
      <c r="BY79" s="138">
        <v>0</v>
      </c>
      <c r="BZ79" s="138">
        <v>2</v>
      </c>
      <c r="CA79" s="138">
        <v>4713</v>
      </c>
      <c r="CB79" s="138">
        <v>0</v>
      </c>
      <c r="CC79" s="138"/>
      <c r="CD79" s="138"/>
      <c r="CE79" s="138"/>
      <c r="CF79" s="138"/>
      <c r="CG79" s="138"/>
      <c r="CH79" s="138"/>
      <c r="CI79" s="138">
        <v>2</v>
      </c>
      <c r="CJ79" s="138">
        <v>6</v>
      </c>
      <c r="CK79" s="138">
        <v>0</v>
      </c>
      <c r="CL79" s="138">
        <v>0</v>
      </c>
      <c r="CM79" s="138">
        <v>0</v>
      </c>
      <c r="CN79" s="138">
        <v>0</v>
      </c>
      <c r="CO79" s="138">
        <v>0</v>
      </c>
      <c r="CP79" s="138"/>
      <c r="CQ79" s="138"/>
      <c r="CR79" s="138">
        <v>0</v>
      </c>
      <c r="CS79" s="138">
        <v>41</v>
      </c>
      <c r="CT79" s="138">
        <v>0</v>
      </c>
      <c r="CU79" s="138">
        <v>21</v>
      </c>
      <c r="CV79" s="138">
        <v>0</v>
      </c>
      <c r="CW79" s="138">
        <v>3</v>
      </c>
      <c r="CX79" s="138">
        <v>0</v>
      </c>
      <c r="CY79" s="138">
        <v>0</v>
      </c>
      <c r="CZ79" s="138">
        <v>0</v>
      </c>
      <c r="DA79" s="138">
        <v>0</v>
      </c>
      <c r="DB79" s="138">
        <v>2</v>
      </c>
      <c r="DC79" s="138">
        <v>0</v>
      </c>
      <c r="DD79" s="138">
        <v>2026</v>
      </c>
      <c r="DE79" s="138">
        <v>1855</v>
      </c>
      <c r="DF79" s="138">
        <v>0</v>
      </c>
      <c r="DG79" s="138">
        <v>25</v>
      </c>
      <c r="DH79" s="138">
        <v>0</v>
      </c>
      <c r="DI79" s="138">
        <v>89</v>
      </c>
      <c r="DJ79" s="138">
        <v>0</v>
      </c>
      <c r="DK79" s="138"/>
      <c r="DL79" s="138"/>
      <c r="DM79" s="138"/>
      <c r="DN79" s="138"/>
      <c r="DO79" s="138"/>
      <c r="DP79" s="138"/>
      <c r="DQ79" s="138"/>
      <c r="DR79" s="138"/>
      <c r="DS79" s="138"/>
      <c r="DT79" s="138"/>
      <c r="DU79" s="138"/>
      <c r="DV79" s="138"/>
      <c r="DW79" s="138"/>
      <c r="DX79" s="138"/>
      <c r="DY79" s="138"/>
      <c r="DZ79" s="138"/>
      <c r="EA79" s="138"/>
      <c r="EB79" s="138"/>
      <c r="EC79" s="138"/>
      <c r="ED79" s="138"/>
      <c r="EE79" s="138"/>
      <c r="EF79" s="138">
        <v>1</v>
      </c>
      <c r="EG79" s="138">
        <v>0</v>
      </c>
      <c r="EH79" s="138">
        <v>1</v>
      </c>
      <c r="EI79" s="138">
        <v>0</v>
      </c>
      <c r="EJ79" s="138">
        <v>1</v>
      </c>
      <c r="EK79" s="138">
        <v>0</v>
      </c>
      <c r="EL79" s="138">
        <v>8</v>
      </c>
      <c r="EM79" s="138"/>
      <c r="EN79" s="138"/>
      <c r="EO79" s="138"/>
      <c r="EP79" s="138"/>
      <c r="EQ79" s="138"/>
      <c r="ER79" s="138"/>
      <c r="ES79" s="138"/>
      <c r="ET79" s="138"/>
      <c r="EU79" s="138"/>
      <c r="EV79" s="138"/>
      <c r="EW79" s="138"/>
      <c r="EX79" s="138"/>
      <c r="EY79" s="138">
        <v>0</v>
      </c>
      <c r="EZ79" s="138">
        <v>0</v>
      </c>
      <c r="FA79" s="138">
        <v>28</v>
      </c>
      <c r="FB79" s="138">
        <v>28</v>
      </c>
      <c r="FC79" s="138">
        <v>0</v>
      </c>
      <c r="FD79" s="138">
        <v>0</v>
      </c>
      <c r="FE79" s="138">
        <v>0</v>
      </c>
      <c r="FF79" s="138">
        <v>3</v>
      </c>
      <c r="FG79" s="138">
        <v>0</v>
      </c>
    </row>
    <row r="80" spans="8:163" ht="12.75" x14ac:dyDescent="0.2">
      <c r="AC80" s="123">
        <v>1993</v>
      </c>
      <c r="AD80" s="123"/>
      <c r="AE80" s="138">
        <v>15</v>
      </c>
      <c r="AF80" s="138">
        <v>0</v>
      </c>
      <c r="AG80" s="138">
        <v>860</v>
      </c>
      <c r="AH80" s="138">
        <v>352</v>
      </c>
      <c r="AI80" s="138">
        <v>0</v>
      </c>
      <c r="AJ80" s="138">
        <v>76</v>
      </c>
      <c r="AK80" s="138">
        <v>0</v>
      </c>
      <c r="AL80" s="138">
        <v>668</v>
      </c>
      <c r="AM80" s="138">
        <v>2000</v>
      </c>
      <c r="AN80" s="138">
        <v>2</v>
      </c>
      <c r="AO80" s="138">
        <v>0</v>
      </c>
      <c r="AP80" s="138">
        <v>149</v>
      </c>
      <c r="AQ80" s="138">
        <v>144</v>
      </c>
      <c r="AR80" s="138">
        <v>0</v>
      </c>
      <c r="AS80" s="138">
        <v>0</v>
      </c>
      <c r="AT80" s="138">
        <v>0</v>
      </c>
      <c r="AU80" s="138">
        <v>135</v>
      </c>
      <c r="AV80" s="138">
        <v>0</v>
      </c>
      <c r="AW80" s="138">
        <v>0</v>
      </c>
      <c r="AX80" s="138"/>
      <c r="AY80" s="138"/>
      <c r="AZ80" s="138"/>
      <c r="BA80" s="138"/>
      <c r="BB80" s="138"/>
      <c r="BC80" s="138"/>
      <c r="BD80" s="138"/>
      <c r="BE80" s="138"/>
      <c r="BF80" s="138"/>
      <c r="BG80" s="138"/>
      <c r="BH80" s="138"/>
      <c r="BI80" s="138"/>
      <c r="BJ80" s="138"/>
      <c r="BK80" s="138"/>
      <c r="BL80" s="138"/>
      <c r="BM80" s="138"/>
      <c r="BN80" s="138"/>
      <c r="BO80" s="138"/>
      <c r="BP80" s="138"/>
      <c r="BQ80" s="138">
        <v>5</v>
      </c>
      <c r="BR80" s="138">
        <v>0</v>
      </c>
      <c r="BS80" s="138">
        <v>1</v>
      </c>
      <c r="BT80" s="138">
        <v>0</v>
      </c>
      <c r="BU80" s="138">
        <v>0</v>
      </c>
      <c r="BV80" s="138">
        <v>0</v>
      </c>
      <c r="BW80" s="138">
        <v>0</v>
      </c>
      <c r="BX80" s="138">
        <v>1</v>
      </c>
      <c r="BY80" s="138">
        <v>0</v>
      </c>
      <c r="BZ80" s="138">
        <v>0</v>
      </c>
      <c r="CA80" s="138">
        <v>21</v>
      </c>
      <c r="CB80" s="138">
        <v>0</v>
      </c>
      <c r="CC80" s="138"/>
      <c r="CD80" s="138"/>
      <c r="CE80" s="138"/>
      <c r="CF80" s="138"/>
      <c r="CG80" s="138"/>
      <c r="CH80" s="138"/>
      <c r="CI80" s="138">
        <v>0</v>
      </c>
      <c r="CJ80" s="138">
        <v>9</v>
      </c>
      <c r="CK80" s="138">
        <v>0</v>
      </c>
      <c r="CL80" s="138">
        <v>0</v>
      </c>
      <c r="CM80" s="138">
        <v>0</v>
      </c>
      <c r="CN80" s="138">
        <v>0</v>
      </c>
      <c r="CO80" s="138">
        <v>0</v>
      </c>
      <c r="CP80" s="138">
        <v>0</v>
      </c>
      <c r="CQ80" s="138">
        <v>10</v>
      </c>
      <c r="CR80" s="138">
        <v>6</v>
      </c>
      <c r="CS80" s="138">
        <v>65</v>
      </c>
      <c r="CT80" s="138">
        <v>0</v>
      </c>
      <c r="CU80" s="138">
        <v>61</v>
      </c>
      <c r="CV80" s="138">
        <v>0</v>
      </c>
      <c r="CW80" s="138">
        <v>15</v>
      </c>
      <c r="CX80" s="138">
        <v>0</v>
      </c>
      <c r="CY80" s="138">
        <v>0</v>
      </c>
      <c r="CZ80" s="138">
        <v>0</v>
      </c>
      <c r="DA80" s="138">
        <v>0</v>
      </c>
      <c r="DB80" s="138">
        <v>2</v>
      </c>
      <c r="DC80" s="138">
        <v>0</v>
      </c>
      <c r="DD80" s="138">
        <v>449</v>
      </c>
      <c r="DE80" s="138">
        <v>208</v>
      </c>
      <c r="DF80" s="138">
        <v>0</v>
      </c>
      <c r="DG80" s="138">
        <v>15</v>
      </c>
      <c r="DH80" s="138">
        <v>0</v>
      </c>
      <c r="DI80" s="138">
        <v>273</v>
      </c>
      <c r="DJ80" s="138">
        <v>2000</v>
      </c>
      <c r="DK80" s="138"/>
      <c r="DL80" s="138"/>
      <c r="DM80" s="138"/>
      <c r="DN80" s="138"/>
      <c r="DO80" s="138"/>
      <c r="DP80" s="138"/>
      <c r="DQ80" s="138"/>
      <c r="DR80" s="138"/>
      <c r="DS80" s="138"/>
      <c r="DT80" s="138"/>
      <c r="DU80" s="138"/>
      <c r="DV80" s="138"/>
      <c r="DW80" s="138"/>
      <c r="DX80" s="138"/>
      <c r="DY80" s="138"/>
      <c r="DZ80" s="138"/>
      <c r="EA80" s="138"/>
      <c r="EB80" s="138"/>
      <c r="EC80" s="138"/>
      <c r="ED80" s="138"/>
      <c r="EE80" s="138"/>
      <c r="EF80" s="138">
        <v>0</v>
      </c>
      <c r="EG80" s="138">
        <v>0</v>
      </c>
      <c r="EH80" s="138">
        <v>30</v>
      </c>
      <c r="EI80" s="138">
        <v>0</v>
      </c>
      <c r="EJ80" s="138">
        <v>0</v>
      </c>
      <c r="EK80" s="138">
        <v>0</v>
      </c>
      <c r="EL80" s="138">
        <v>350</v>
      </c>
      <c r="EM80" s="138"/>
      <c r="EN80" s="138"/>
      <c r="EO80" s="138"/>
      <c r="EP80" s="138"/>
      <c r="EQ80" s="138"/>
      <c r="ER80" s="138"/>
      <c r="ES80" s="138"/>
      <c r="ET80" s="138"/>
      <c r="EU80" s="138"/>
      <c r="EV80" s="138"/>
      <c r="EW80" s="138"/>
      <c r="EX80" s="138"/>
      <c r="EY80" s="138">
        <v>0</v>
      </c>
      <c r="EZ80" s="138">
        <v>0</v>
      </c>
      <c r="FA80" s="138">
        <v>1</v>
      </c>
      <c r="FB80" s="138">
        <v>0</v>
      </c>
      <c r="FC80" s="138">
        <v>0</v>
      </c>
      <c r="FD80" s="138">
        <v>0</v>
      </c>
      <c r="FE80" s="138">
        <v>0</v>
      </c>
      <c r="FF80" s="138">
        <v>19</v>
      </c>
      <c r="FG80" s="138">
        <v>0</v>
      </c>
    </row>
    <row r="81" spans="29:163" ht="12.75" x14ac:dyDescent="0.2">
      <c r="AC81" s="123">
        <v>1994</v>
      </c>
      <c r="AD81" s="123"/>
      <c r="AE81" s="138">
        <v>28</v>
      </c>
      <c r="AF81" s="138">
        <v>4</v>
      </c>
      <c r="AG81" s="138">
        <v>13114</v>
      </c>
      <c r="AH81" s="138">
        <v>190</v>
      </c>
      <c r="AI81" s="138">
        <v>0</v>
      </c>
      <c r="AJ81" s="138">
        <v>302</v>
      </c>
      <c r="AK81" s="138">
        <v>0</v>
      </c>
      <c r="AL81" s="138">
        <v>114</v>
      </c>
      <c r="AM81" s="138">
        <v>3251</v>
      </c>
      <c r="AN81" s="138">
        <v>8</v>
      </c>
      <c r="AO81" s="138">
        <v>0</v>
      </c>
      <c r="AP81" s="138">
        <v>1</v>
      </c>
      <c r="AQ81" s="138">
        <v>0</v>
      </c>
      <c r="AR81" s="138">
        <v>0</v>
      </c>
      <c r="AS81" s="138">
        <v>2</v>
      </c>
      <c r="AT81" s="138">
        <v>0</v>
      </c>
      <c r="AU81" s="138">
        <v>0</v>
      </c>
      <c r="AV81" s="138">
        <v>0</v>
      </c>
      <c r="AW81" s="138">
        <v>0</v>
      </c>
      <c r="AX81" s="138"/>
      <c r="AY81" s="138"/>
      <c r="AZ81" s="138"/>
      <c r="BA81" s="138"/>
      <c r="BB81" s="138"/>
      <c r="BC81" s="138"/>
      <c r="BD81" s="138"/>
      <c r="BE81" s="138"/>
      <c r="BF81" s="138"/>
      <c r="BG81" s="138"/>
      <c r="BH81" s="138"/>
      <c r="BI81" s="138"/>
      <c r="BJ81" s="138"/>
      <c r="BK81" s="138"/>
      <c r="BL81" s="138"/>
      <c r="BM81" s="138"/>
      <c r="BN81" s="138"/>
      <c r="BO81" s="138"/>
      <c r="BP81" s="138"/>
      <c r="BQ81" s="138">
        <v>6</v>
      </c>
      <c r="BR81" s="138">
        <v>0</v>
      </c>
      <c r="BS81" s="138">
        <v>89</v>
      </c>
      <c r="BT81" s="138">
        <v>0</v>
      </c>
      <c r="BU81" s="138">
        <v>0</v>
      </c>
      <c r="BV81" s="138">
        <v>8</v>
      </c>
      <c r="BW81" s="138">
        <v>0</v>
      </c>
      <c r="BX81" s="138">
        <v>8</v>
      </c>
      <c r="BY81" s="138">
        <v>700</v>
      </c>
      <c r="BZ81" s="138">
        <v>0</v>
      </c>
      <c r="CA81" s="138">
        <v>12774</v>
      </c>
      <c r="CB81" s="138">
        <v>35</v>
      </c>
      <c r="CC81" s="138">
        <v>0</v>
      </c>
      <c r="CD81" s="138">
        <v>0</v>
      </c>
      <c r="CE81" s="138">
        <v>0</v>
      </c>
      <c r="CF81" s="138">
        <v>0</v>
      </c>
      <c r="CG81" s="138">
        <v>0</v>
      </c>
      <c r="CH81" s="138">
        <v>0</v>
      </c>
      <c r="CI81" s="138">
        <v>0</v>
      </c>
      <c r="CJ81" s="138">
        <v>0</v>
      </c>
      <c r="CK81" s="138">
        <v>0</v>
      </c>
      <c r="CL81" s="138">
        <v>0</v>
      </c>
      <c r="CM81" s="138">
        <v>0</v>
      </c>
      <c r="CN81" s="138">
        <v>0</v>
      </c>
      <c r="CO81" s="138">
        <v>0</v>
      </c>
      <c r="CP81" s="138"/>
      <c r="CQ81" s="138"/>
      <c r="CR81" s="138">
        <v>5</v>
      </c>
      <c r="CS81" s="138">
        <v>34</v>
      </c>
      <c r="CT81" s="138">
        <v>0</v>
      </c>
      <c r="CU81" s="138">
        <v>56</v>
      </c>
      <c r="CV81" s="138">
        <v>0</v>
      </c>
      <c r="CW81" s="138">
        <v>1</v>
      </c>
      <c r="CX81" s="138">
        <v>310</v>
      </c>
      <c r="CY81" s="138">
        <v>0</v>
      </c>
      <c r="CZ81" s="138">
        <v>0</v>
      </c>
      <c r="DA81" s="138">
        <v>0</v>
      </c>
      <c r="DB81" s="138">
        <v>5</v>
      </c>
      <c r="DC81" s="138">
        <v>4</v>
      </c>
      <c r="DD81" s="138">
        <v>169</v>
      </c>
      <c r="DE81" s="138">
        <v>190</v>
      </c>
      <c r="DF81" s="138">
        <v>0</v>
      </c>
      <c r="DG81" s="138">
        <v>238</v>
      </c>
      <c r="DH81" s="138">
        <v>0</v>
      </c>
      <c r="DI81" s="138">
        <v>86</v>
      </c>
      <c r="DJ81" s="138">
        <v>2204</v>
      </c>
      <c r="DK81" s="138"/>
      <c r="DL81" s="138"/>
      <c r="DM81" s="138"/>
      <c r="DN81" s="138"/>
      <c r="DO81" s="138"/>
      <c r="DP81" s="138"/>
      <c r="DQ81" s="138"/>
      <c r="DR81" s="138"/>
      <c r="DS81" s="138"/>
      <c r="DT81" s="138"/>
      <c r="DU81" s="138"/>
      <c r="DV81" s="138"/>
      <c r="DW81" s="138"/>
      <c r="DX81" s="138"/>
      <c r="DY81" s="138"/>
      <c r="DZ81" s="138"/>
      <c r="EA81" s="138">
        <v>1</v>
      </c>
      <c r="EB81" s="138">
        <v>25</v>
      </c>
      <c r="EC81" s="138">
        <v>2</v>
      </c>
      <c r="ED81" s="138">
        <v>22</v>
      </c>
      <c r="EE81" s="138"/>
      <c r="EF81" s="138">
        <v>1</v>
      </c>
      <c r="EG81" s="138">
        <v>0</v>
      </c>
      <c r="EH81" s="138">
        <v>0</v>
      </c>
      <c r="EI81" s="138">
        <v>0</v>
      </c>
      <c r="EJ81" s="138">
        <v>0</v>
      </c>
      <c r="EK81" s="138">
        <v>0</v>
      </c>
      <c r="EL81" s="138">
        <v>0</v>
      </c>
      <c r="EM81" s="138"/>
      <c r="EN81" s="138"/>
      <c r="EO81" s="138"/>
      <c r="EP81" s="138"/>
      <c r="EQ81" s="138"/>
      <c r="ER81" s="138"/>
      <c r="ES81" s="138"/>
      <c r="ET81" s="138"/>
      <c r="EU81" s="138"/>
      <c r="EV81" s="138"/>
      <c r="EW81" s="138"/>
      <c r="EX81" s="138"/>
      <c r="EY81" s="138">
        <v>0</v>
      </c>
      <c r="EZ81" s="138">
        <v>0</v>
      </c>
      <c r="FA81" s="138">
        <v>0</v>
      </c>
      <c r="FB81" s="138">
        <v>0</v>
      </c>
      <c r="FC81" s="138">
        <v>0</v>
      </c>
      <c r="FD81" s="138">
        <v>0</v>
      </c>
      <c r="FE81" s="138">
        <v>0</v>
      </c>
      <c r="FF81" s="138">
        <v>19</v>
      </c>
      <c r="FG81" s="138">
        <v>0</v>
      </c>
    </row>
    <row r="82" spans="29:163" ht="12.75" x14ac:dyDescent="0.2">
      <c r="AC82" s="123">
        <v>1995</v>
      </c>
      <c r="AD82" s="123"/>
      <c r="AE82" s="138">
        <v>13</v>
      </c>
      <c r="AF82" s="138">
        <v>0</v>
      </c>
      <c r="AG82" s="138">
        <v>7497</v>
      </c>
      <c r="AH82" s="138">
        <v>4018</v>
      </c>
      <c r="AI82" s="138">
        <v>0</v>
      </c>
      <c r="AJ82" s="138">
        <v>130</v>
      </c>
      <c r="AK82" s="138">
        <v>0</v>
      </c>
      <c r="AL82" s="138">
        <v>878</v>
      </c>
      <c r="AM82" s="138">
        <v>116</v>
      </c>
      <c r="AN82" s="138">
        <v>0</v>
      </c>
      <c r="AO82" s="138">
        <v>0</v>
      </c>
      <c r="AP82" s="138">
        <v>2</v>
      </c>
      <c r="AQ82" s="138">
        <v>0</v>
      </c>
      <c r="AR82" s="138">
        <v>0</v>
      </c>
      <c r="AS82" s="138">
        <v>0</v>
      </c>
      <c r="AT82" s="138">
        <v>0</v>
      </c>
      <c r="AU82" s="138">
        <v>552</v>
      </c>
      <c r="AV82" s="138">
        <v>552</v>
      </c>
      <c r="AW82" s="138">
        <v>0</v>
      </c>
      <c r="AX82" s="138"/>
      <c r="AY82" s="138"/>
      <c r="AZ82" s="138">
        <v>0</v>
      </c>
      <c r="BA82" s="138">
        <v>0</v>
      </c>
      <c r="BB82" s="138">
        <v>0</v>
      </c>
      <c r="BC82" s="138">
        <v>0</v>
      </c>
      <c r="BD82" s="138">
        <v>0</v>
      </c>
      <c r="BE82" s="138">
        <v>0</v>
      </c>
      <c r="BF82" s="138">
        <v>0</v>
      </c>
      <c r="BG82" s="138">
        <v>0</v>
      </c>
      <c r="BH82" s="138">
        <v>0</v>
      </c>
      <c r="BI82" s="138"/>
      <c r="BJ82" s="138"/>
      <c r="BK82" s="138"/>
      <c r="BL82" s="138"/>
      <c r="BM82" s="138">
        <v>0</v>
      </c>
      <c r="BN82" s="138">
        <v>0</v>
      </c>
      <c r="BO82" s="138">
        <v>0</v>
      </c>
      <c r="BP82" s="138">
        <v>0</v>
      </c>
      <c r="BQ82" s="138">
        <v>8</v>
      </c>
      <c r="BR82" s="138">
        <v>0</v>
      </c>
      <c r="BS82" s="138">
        <v>284</v>
      </c>
      <c r="BT82" s="138">
        <v>40</v>
      </c>
      <c r="BU82" s="138">
        <v>0</v>
      </c>
      <c r="BV82" s="138">
        <v>22</v>
      </c>
      <c r="BW82" s="138">
        <v>0</v>
      </c>
      <c r="BX82" s="138">
        <v>59</v>
      </c>
      <c r="BY82" s="138">
        <v>5</v>
      </c>
      <c r="BZ82" s="138">
        <v>1</v>
      </c>
      <c r="CA82" s="138">
        <v>214</v>
      </c>
      <c r="CB82" s="138">
        <v>0</v>
      </c>
      <c r="CC82" s="138">
        <v>0</v>
      </c>
      <c r="CD82" s="138">
        <v>102</v>
      </c>
      <c r="CE82" s="138">
        <v>0</v>
      </c>
      <c r="CF82" s="138">
        <v>0</v>
      </c>
      <c r="CG82" s="138">
        <v>30</v>
      </c>
      <c r="CH82" s="138">
        <v>0</v>
      </c>
      <c r="CI82" s="138">
        <v>1</v>
      </c>
      <c r="CJ82" s="138">
        <v>10</v>
      </c>
      <c r="CK82" s="138">
        <v>0</v>
      </c>
      <c r="CL82" s="138">
        <v>0</v>
      </c>
      <c r="CM82" s="138">
        <v>2</v>
      </c>
      <c r="CN82" s="138">
        <v>1</v>
      </c>
      <c r="CO82" s="138">
        <v>0</v>
      </c>
      <c r="CP82" s="138"/>
      <c r="CQ82" s="138"/>
      <c r="CR82" s="138">
        <v>0</v>
      </c>
      <c r="CS82" s="138">
        <v>104</v>
      </c>
      <c r="CT82" s="138">
        <v>0</v>
      </c>
      <c r="CU82" s="138">
        <v>30</v>
      </c>
      <c r="CV82" s="138">
        <v>0</v>
      </c>
      <c r="CW82" s="138">
        <v>14</v>
      </c>
      <c r="CX82" s="138">
        <v>0</v>
      </c>
      <c r="CY82" s="138">
        <v>0</v>
      </c>
      <c r="CZ82" s="138">
        <v>0</v>
      </c>
      <c r="DA82" s="138">
        <v>0</v>
      </c>
      <c r="DB82" s="138">
        <v>1</v>
      </c>
      <c r="DC82" s="138">
        <v>0</v>
      </c>
      <c r="DD82" s="138">
        <v>6229</v>
      </c>
      <c r="DE82" s="138">
        <v>3426</v>
      </c>
      <c r="DF82" s="138">
        <v>0</v>
      </c>
      <c r="DG82" s="138">
        <v>75</v>
      </c>
      <c r="DH82" s="138">
        <v>0</v>
      </c>
      <c r="DI82" s="138">
        <v>696</v>
      </c>
      <c r="DJ82" s="138">
        <v>111</v>
      </c>
      <c r="DK82" s="138">
        <v>0</v>
      </c>
      <c r="DL82" s="138">
        <v>0</v>
      </c>
      <c r="DM82" s="138">
        <v>0</v>
      </c>
      <c r="DN82" s="138">
        <v>0</v>
      </c>
      <c r="DO82" s="138">
        <v>0</v>
      </c>
      <c r="DP82" s="138">
        <v>8</v>
      </c>
      <c r="DQ82" s="138">
        <v>0</v>
      </c>
      <c r="DR82" s="138"/>
      <c r="DS82" s="138"/>
      <c r="DT82" s="138"/>
      <c r="DU82" s="138"/>
      <c r="DV82" s="138"/>
      <c r="DW82" s="138"/>
      <c r="DX82" s="138"/>
      <c r="DY82" s="138"/>
      <c r="DZ82" s="138"/>
      <c r="EA82" s="138"/>
      <c r="EB82" s="138"/>
      <c r="EC82" s="138"/>
      <c r="ED82" s="138"/>
      <c r="EE82" s="138"/>
      <c r="EF82" s="138"/>
      <c r="EG82" s="138"/>
      <c r="EH82" s="138"/>
      <c r="EI82" s="138"/>
      <c r="EJ82" s="138"/>
      <c r="EK82" s="138"/>
      <c r="EL82" s="138"/>
      <c r="EM82" s="138">
        <v>2</v>
      </c>
      <c r="EN82" s="138">
        <v>0</v>
      </c>
      <c r="EO82" s="138">
        <v>0</v>
      </c>
      <c r="EP82" s="138">
        <v>10</v>
      </c>
      <c r="EQ82" s="138"/>
      <c r="ER82" s="138"/>
      <c r="ES82" s="138"/>
      <c r="ET82" s="138"/>
      <c r="EU82" s="138"/>
      <c r="EV82" s="138"/>
      <c r="EW82" s="138"/>
      <c r="EX82" s="138"/>
      <c r="EY82" s="138">
        <v>0</v>
      </c>
      <c r="EZ82" s="138">
        <v>0</v>
      </c>
      <c r="FA82" s="138">
        <v>0</v>
      </c>
      <c r="FB82" s="138">
        <v>0</v>
      </c>
      <c r="FC82" s="138">
        <v>0</v>
      </c>
      <c r="FD82" s="138">
        <v>1</v>
      </c>
      <c r="FE82" s="138">
        <v>0</v>
      </c>
      <c r="FF82" s="138">
        <v>60</v>
      </c>
      <c r="FG82" s="138">
        <v>0</v>
      </c>
    </row>
    <row r="83" spans="29:163" ht="12.75" x14ac:dyDescent="0.2">
      <c r="AC83" s="123">
        <v>1996</v>
      </c>
      <c r="AD83" s="123"/>
      <c r="AE83" s="138">
        <v>57</v>
      </c>
      <c r="AF83" s="138">
        <v>0</v>
      </c>
      <c r="AG83" s="138">
        <v>12346</v>
      </c>
      <c r="AH83" s="138">
        <v>6551</v>
      </c>
      <c r="AI83" s="138">
        <v>0</v>
      </c>
      <c r="AJ83" s="138">
        <v>683</v>
      </c>
      <c r="AK83" s="138">
        <v>139</v>
      </c>
      <c r="AL83" s="138">
        <v>1057</v>
      </c>
      <c r="AM83" s="138">
        <v>722</v>
      </c>
      <c r="AN83" s="138">
        <v>2</v>
      </c>
      <c r="AO83" s="138">
        <v>0</v>
      </c>
      <c r="AP83" s="138">
        <v>0</v>
      </c>
      <c r="AQ83" s="138">
        <v>0</v>
      </c>
      <c r="AR83" s="138">
        <v>0</v>
      </c>
      <c r="AS83" s="138">
        <v>0</v>
      </c>
      <c r="AT83" s="138"/>
      <c r="AU83" s="138"/>
      <c r="AV83" s="138"/>
      <c r="AW83" s="138"/>
      <c r="AX83" s="138"/>
      <c r="AY83" s="138"/>
      <c r="AZ83" s="138">
        <v>6</v>
      </c>
      <c r="BA83" s="138">
        <v>0</v>
      </c>
      <c r="BB83" s="138">
        <v>1</v>
      </c>
      <c r="BC83" s="138">
        <v>0</v>
      </c>
      <c r="BD83" s="138">
        <v>0</v>
      </c>
      <c r="BE83" s="138">
        <v>0</v>
      </c>
      <c r="BF83" s="138">
        <v>0</v>
      </c>
      <c r="BG83" s="138">
        <v>3</v>
      </c>
      <c r="BH83" s="138">
        <v>0</v>
      </c>
      <c r="BI83" s="138"/>
      <c r="BJ83" s="138"/>
      <c r="BK83" s="138"/>
      <c r="BL83" s="138"/>
      <c r="BM83" s="138"/>
      <c r="BN83" s="138"/>
      <c r="BO83" s="138"/>
      <c r="BP83" s="138"/>
      <c r="BQ83" s="138">
        <v>22</v>
      </c>
      <c r="BR83" s="138">
        <v>0</v>
      </c>
      <c r="BS83" s="138">
        <v>132</v>
      </c>
      <c r="BT83" s="138">
        <v>127</v>
      </c>
      <c r="BU83" s="138">
        <v>0</v>
      </c>
      <c r="BV83" s="138">
        <v>26</v>
      </c>
      <c r="BW83" s="138">
        <v>23</v>
      </c>
      <c r="BX83" s="138">
        <v>34</v>
      </c>
      <c r="BY83" s="138">
        <v>2</v>
      </c>
      <c r="BZ83" s="138">
        <v>0</v>
      </c>
      <c r="CA83" s="138">
        <v>25</v>
      </c>
      <c r="CB83" s="138">
        <v>0</v>
      </c>
      <c r="CC83" s="138">
        <v>0</v>
      </c>
      <c r="CD83" s="138">
        <v>185</v>
      </c>
      <c r="CE83" s="138">
        <v>0</v>
      </c>
      <c r="CF83" s="138">
        <v>0</v>
      </c>
      <c r="CG83" s="138">
        <v>0</v>
      </c>
      <c r="CH83" s="138">
        <v>20</v>
      </c>
      <c r="CI83" s="138"/>
      <c r="CJ83" s="138"/>
      <c r="CK83" s="138"/>
      <c r="CL83" s="138"/>
      <c r="CM83" s="138"/>
      <c r="CN83" s="138"/>
      <c r="CO83" s="138"/>
      <c r="CP83" s="138"/>
      <c r="CQ83" s="138"/>
      <c r="CR83" s="138">
        <v>4</v>
      </c>
      <c r="CS83" s="138">
        <v>369</v>
      </c>
      <c r="CT83" s="138">
        <v>0</v>
      </c>
      <c r="CU83" s="138">
        <v>70</v>
      </c>
      <c r="CV83" s="138">
        <v>93</v>
      </c>
      <c r="CW83" s="138">
        <v>16</v>
      </c>
      <c r="CX83" s="138">
        <v>0</v>
      </c>
      <c r="CY83" s="138">
        <v>0</v>
      </c>
      <c r="CZ83" s="138">
        <v>0</v>
      </c>
      <c r="DA83" s="138">
        <v>0</v>
      </c>
      <c r="DB83" s="138">
        <v>23</v>
      </c>
      <c r="DC83" s="138">
        <v>0</v>
      </c>
      <c r="DD83" s="138">
        <v>11631</v>
      </c>
      <c r="DE83" s="138">
        <v>6424</v>
      </c>
      <c r="DF83" s="138">
        <v>0</v>
      </c>
      <c r="DG83" s="138">
        <v>587</v>
      </c>
      <c r="DH83" s="138">
        <v>23</v>
      </c>
      <c r="DI83" s="138">
        <v>991</v>
      </c>
      <c r="DJ83" s="138">
        <v>700</v>
      </c>
      <c r="DK83" s="138">
        <v>0</v>
      </c>
      <c r="DL83" s="138">
        <v>0</v>
      </c>
      <c r="DM83" s="138">
        <v>0</v>
      </c>
      <c r="DN83" s="138">
        <v>0</v>
      </c>
      <c r="DO83" s="138">
        <v>0</v>
      </c>
      <c r="DP83" s="138">
        <v>3</v>
      </c>
      <c r="DQ83" s="138">
        <v>0</v>
      </c>
      <c r="DR83" s="138"/>
      <c r="DS83" s="138"/>
      <c r="DT83" s="138"/>
      <c r="DU83" s="138"/>
      <c r="DV83" s="138"/>
      <c r="DW83" s="138"/>
      <c r="DX83" s="138"/>
      <c r="DY83" s="138"/>
      <c r="DZ83" s="138"/>
      <c r="EA83" s="138"/>
      <c r="EB83" s="138"/>
      <c r="EC83" s="138"/>
      <c r="ED83" s="138"/>
      <c r="EE83" s="138"/>
      <c r="EF83" s="138"/>
      <c r="EG83" s="138"/>
      <c r="EH83" s="138"/>
      <c r="EI83" s="138"/>
      <c r="EJ83" s="138"/>
      <c r="EK83" s="138"/>
      <c r="EL83" s="138"/>
      <c r="EM83" s="138"/>
      <c r="EN83" s="138"/>
      <c r="EO83" s="138"/>
      <c r="EP83" s="138"/>
      <c r="EQ83" s="138"/>
      <c r="ER83" s="138"/>
      <c r="ES83" s="138"/>
      <c r="ET83" s="138"/>
      <c r="EU83" s="138"/>
      <c r="EV83" s="138"/>
      <c r="EW83" s="138"/>
      <c r="EX83" s="138"/>
      <c r="EY83" s="138">
        <v>0</v>
      </c>
      <c r="EZ83" s="138">
        <v>0</v>
      </c>
      <c r="FA83" s="138">
        <v>3</v>
      </c>
      <c r="FB83" s="138">
        <v>0</v>
      </c>
      <c r="FC83" s="138">
        <v>0</v>
      </c>
      <c r="FD83" s="138">
        <v>0</v>
      </c>
      <c r="FE83" s="138">
        <v>0</v>
      </c>
      <c r="FF83" s="138">
        <v>10</v>
      </c>
      <c r="FG83" s="138">
        <v>0</v>
      </c>
    </row>
    <row r="84" spans="29:163" ht="12.75" x14ac:dyDescent="0.2">
      <c r="AC84" s="123">
        <v>1997</v>
      </c>
      <c r="AD84" s="123"/>
      <c r="AE84" s="138">
        <v>20</v>
      </c>
      <c r="AF84" s="138">
        <v>2</v>
      </c>
      <c r="AG84" s="138">
        <v>1714</v>
      </c>
      <c r="AH84" s="138">
        <v>1235</v>
      </c>
      <c r="AI84" s="138">
        <v>0</v>
      </c>
      <c r="AJ84" s="138">
        <v>81</v>
      </c>
      <c r="AK84" s="138">
        <v>14</v>
      </c>
      <c r="AL84" s="138">
        <v>1059</v>
      </c>
      <c r="AM84" s="138">
        <v>105</v>
      </c>
      <c r="AN84" s="138">
        <v>0</v>
      </c>
      <c r="AO84" s="138">
        <v>2</v>
      </c>
      <c r="AP84" s="138">
        <v>1</v>
      </c>
      <c r="AQ84" s="138">
        <v>0</v>
      </c>
      <c r="AR84" s="138">
        <v>0</v>
      </c>
      <c r="AS84" s="138">
        <v>0</v>
      </c>
      <c r="AT84" s="138"/>
      <c r="AU84" s="138"/>
      <c r="AV84" s="138"/>
      <c r="AW84" s="138"/>
      <c r="AX84" s="138"/>
      <c r="AY84" s="138"/>
      <c r="AZ84" s="138">
        <v>11</v>
      </c>
      <c r="BA84" s="138">
        <v>0</v>
      </c>
      <c r="BB84" s="138">
        <v>5</v>
      </c>
      <c r="BC84" s="138">
        <v>0</v>
      </c>
      <c r="BD84" s="138">
        <v>0</v>
      </c>
      <c r="BE84" s="138">
        <v>6</v>
      </c>
      <c r="BF84" s="138">
        <v>0</v>
      </c>
      <c r="BG84" s="138">
        <v>24</v>
      </c>
      <c r="BH84" s="138">
        <v>0</v>
      </c>
      <c r="BI84" s="138"/>
      <c r="BJ84" s="138"/>
      <c r="BK84" s="138"/>
      <c r="BL84" s="138"/>
      <c r="BM84" s="138"/>
      <c r="BN84" s="138"/>
      <c r="BO84" s="138"/>
      <c r="BP84" s="138"/>
      <c r="BQ84" s="138">
        <v>2</v>
      </c>
      <c r="BR84" s="138">
        <v>0</v>
      </c>
      <c r="BS84" s="138">
        <v>26</v>
      </c>
      <c r="BT84" s="138">
        <v>0</v>
      </c>
      <c r="BU84" s="138">
        <v>0</v>
      </c>
      <c r="BV84" s="138">
        <v>6</v>
      </c>
      <c r="BW84" s="138">
        <v>0</v>
      </c>
      <c r="BX84" s="138">
        <v>11</v>
      </c>
      <c r="BY84" s="138">
        <v>0</v>
      </c>
      <c r="BZ84" s="138">
        <v>0</v>
      </c>
      <c r="CA84" s="138">
        <v>9</v>
      </c>
      <c r="CB84" s="138">
        <v>0</v>
      </c>
      <c r="CC84" s="138">
        <v>1</v>
      </c>
      <c r="CD84" s="138">
        <v>74</v>
      </c>
      <c r="CE84" s="138">
        <v>0</v>
      </c>
      <c r="CF84" s="138">
        <v>0</v>
      </c>
      <c r="CG84" s="138">
        <v>0</v>
      </c>
      <c r="CH84" s="138">
        <v>42</v>
      </c>
      <c r="CI84" s="138">
        <v>2</v>
      </c>
      <c r="CJ84" s="138">
        <v>14</v>
      </c>
      <c r="CK84" s="138">
        <v>0</v>
      </c>
      <c r="CL84" s="138">
        <v>0</v>
      </c>
      <c r="CM84" s="138">
        <v>0</v>
      </c>
      <c r="CN84" s="138">
        <v>0</v>
      </c>
      <c r="CO84" s="138">
        <v>3</v>
      </c>
      <c r="CP84" s="138"/>
      <c r="CQ84" s="138"/>
      <c r="CR84" s="138">
        <v>4</v>
      </c>
      <c r="CS84" s="138">
        <v>107</v>
      </c>
      <c r="CT84" s="138">
        <v>0</v>
      </c>
      <c r="CU84" s="138">
        <v>59</v>
      </c>
      <c r="CV84" s="138">
        <v>0</v>
      </c>
      <c r="CW84" s="138">
        <v>26</v>
      </c>
      <c r="CX84" s="138">
        <v>0</v>
      </c>
      <c r="CY84" s="138">
        <v>6</v>
      </c>
      <c r="CZ84" s="138">
        <v>0</v>
      </c>
      <c r="DA84" s="138">
        <v>60</v>
      </c>
      <c r="DB84" s="138">
        <v>0</v>
      </c>
      <c r="DC84" s="138">
        <v>0</v>
      </c>
      <c r="DD84" s="138">
        <v>1236</v>
      </c>
      <c r="DE84" s="138">
        <v>1235</v>
      </c>
      <c r="DF84" s="138">
        <v>0</v>
      </c>
      <c r="DG84" s="138">
        <v>8</v>
      </c>
      <c r="DH84" s="138">
        <v>14</v>
      </c>
      <c r="DI84" s="138">
        <v>765</v>
      </c>
      <c r="DJ84" s="138">
        <v>0</v>
      </c>
      <c r="DK84" s="138"/>
      <c r="DL84" s="138"/>
      <c r="DM84" s="138"/>
      <c r="DN84" s="138"/>
      <c r="DO84" s="138"/>
      <c r="DP84" s="138"/>
      <c r="DQ84" s="138"/>
      <c r="DR84" s="138">
        <v>0</v>
      </c>
      <c r="DS84" s="138">
        <v>0</v>
      </c>
      <c r="DT84" s="138">
        <v>0</v>
      </c>
      <c r="DU84" s="138">
        <v>0</v>
      </c>
      <c r="DV84" s="138">
        <v>0</v>
      </c>
      <c r="DW84" s="138">
        <v>2</v>
      </c>
      <c r="DX84" s="138">
        <v>0</v>
      </c>
      <c r="DY84" s="138">
        <v>0</v>
      </c>
      <c r="DZ84" s="138"/>
      <c r="EA84" s="138"/>
      <c r="EB84" s="138"/>
      <c r="EC84" s="138"/>
      <c r="ED84" s="138"/>
      <c r="EE84" s="138">
        <v>0</v>
      </c>
      <c r="EF84" s="138"/>
      <c r="EG84" s="138"/>
      <c r="EH84" s="138"/>
      <c r="EI84" s="138"/>
      <c r="EJ84" s="138"/>
      <c r="EK84" s="138"/>
      <c r="EL84" s="138"/>
      <c r="EM84" s="138"/>
      <c r="EN84" s="138"/>
      <c r="EO84" s="138"/>
      <c r="EP84" s="138"/>
      <c r="EQ84" s="138"/>
      <c r="ER84" s="138"/>
      <c r="ES84" s="138"/>
      <c r="ET84" s="138"/>
      <c r="EU84" s="138"/>
      <c r="EV84" s="138"/>
      <c r="EW84" s="138"/>
      <c r="EX84" s="138"/>
      <c r="EY84" s="138">
        <v>0</v>
      </c>
      <c r="EZ84" s="138">
        <v>0</v>
      </c>
      <c r="FA84" s="138">
        <v>236</v>
      </c>
      <c r="FB84" s="138">
        <v>0</v>
      </c>
      <c r="FC84" s="138">
        <v>0</v>
      </c>
      <c r="FD84" s="138">
        <v>0</v>
      </c>
      <c r="FE84" s="138">
        <v>0</v>
      </c>
      <c r="FF84" s="138">
        <v>233</v>
      </c>
      <c r="FG84" s="138">
        <v>0</v>
      </c>
    </row>
    <row r="85" spans="29:163" ht="12.75" x14ac:dyDescent="0.2">
      <c r="AC85" s="123">
        <v>1998</v>
      </c>
      <c r="AD85" s="123"/>
      <c r="AE85" s="138">
        <v>14</v>
      </c>
      <c r="AF85" s="138">
        <v>2</v>
      </c>
      <c r="AG85" s="138">
        <v>7467</v>
      </c>
      <c r="AH85" s="138">
        <v>8006</v>
      </c>
      <c r="AI85" s="138">
        <v>2</v>
      </c>
      <c r="AJ85" s="138">
        <v>122</v>
      </c>
      <c r="AK85" s="138">
        <v>243</v>
      </c>
      <c r="AL85" s="138">
        <v>1815</v>
      </c>
      <c r="AM85" s="138">
        <v>911</v>
      </c>
      <c r="AN85" s="138">
        <v>2</v>
      </c>
      <c r="AO85" s="138">
        <v>0</v>
      </c>
      <c r="AP85" s="138">
        <v>1</v>
      </c>
      <c r="AQ85" s="138">
        <v>0</v>
      </c>
      <c r="AR85" s="138">
        <v>2</v>
      </c>
      <c r="AS85" s="138">
        <v>0</v>
      </c>
      <c r="AT85" s="138"/>
      <c r="AU85" s="138"/>
      <c r="AV85" s="138"/>
      <c r="AW85" s="138"/>
      <c r="AX85" s="138"/>
      <c r="AY85" s="138"/>
      <c r="AZ85" s="138">
        <v>10</v>
      </c>
      <c r="BA85" s="138">
        <v>0</v>
      </c>
      <c r="BB85" s="138">
        <v>286</v>
      </c>
      <c r="BC85" s="138">
        <v>271</v>
      </c>
      <c r="BD85" s="138">
        <v>0</v>
      </c>
      <c r="BE85" s="138">
        <v>10</v>
      </c>
      <c r="BF85" s="138">
        <v>126</v>
      </c>
      <c r="BG85" s="138">
        <v>254</v>
      </c>
      <c r="BH85" s="138">
        <v>361</v>
      </c>
      <c r="BI85" s="138"/>
      <c r="BJ85" s="138"/>
      <c r="BK85" s="138"/>
      <c r="BL85" s="138"/>
      <c r="BM85" s="138"/>
      <c r="BN85" s="138"/>
      <c r="BO85" s="138"/>
      <c r="BP85" s="138"/>
      <c r="BQ85" s="138">
        <v>0</v>
      </c>
      <c r="BR85" s="138">
        <v>0</v>
      </c>
      <c r="BS85" s="138">
        <v>243</v>
      </c>
      <c r="BT85" s="138">
        <v>79</v>
      </c>
      <c r="BU85" s="138">
        <v>0</v>
      </c>
      <c r="BV85" s="138">
        <v>9</v>
      </c>
      <c r="BW85" s="138">
        <v>0</v>
      </c>
      <c r="BX85" s="138">
        <v>97</v>
      </c>
      <c r="BY85" s="138">
        <v>0</v>
      </c>
      <c r="BZ85" s="138">
        <v>0</v>
      </c>
      <c r="CA85" s="138">
        <v>0</v>
      </c>
      <c r="CB85" s="138">
        <v>0</v>
      </c>
      <c r="CC85" s="138">
        <v>0</v>
      </c>
      <c r="CD85" s="138">
        <v>7</v>
      </c>
      <c r="CE85" s="138">
        <v>0</v>
      </c>
      <c r="CF85" s="138">
        <v>0</v>
      </c>
      <c r="CG85" s="138">
        <v>0</v>
      </c>
      <c r="CH85" s="138">
        <v>0</v>
      </c>
      <c r="CI85" s="138">
        <v>1</v>
      </c>
      <c r="CJ85" s="138">
        <v>19</v>
      </c>
      <c r="CK85" s="138">
        <v>0</v>
      </c>
      <c r="CL85" s="138">
        <v>0</v>
      </c>
      <c r="CM85" s="138">
        <v>5</v>
      </c>
      <c r="CN85" s="138">
        <v>4</v>
      </c>
      <c r="CO85" s="138">
        <v>0</v>
      </c>
      <c r="CP85" s="138"/>
      <c r="CQ85" s="138"/>
      <c r="CR85" s="138">
        <v>1</v>
      </c>
      <c r="CS85" s="138">
        <v>115</v>
      </c>
      <c r="CT85" s="138">
        <v>0</v>
      </c>
      <c r="CU85" s="138">
        <v>19</v>
      </c>
      <c r="CV85" s="138">
        <v>0</v>
      </c>
      <c r="CW85" s="138">
        <v>12</v>
      </c>
      <c r="CX85" s="138">
        <v>0</v>
      </c>
      <c r="CY85" s="138">
        <v>3</v>
      </c>
      <c r="CZ85" s="138">
        <v>0</v>
      </c>
      <c r="DA85" s="138">
        <v>0</v>
      </c>
      <c r="DB85" s="138">
        <v>0</v>
      </c>
      <c r="DC85" s="138">
        <v>2</v>
      </c>
      <c r="DD85" s="138">
        <v>6186</v>
      </c>
      <c r="DE85" s="138">
        <v>7656</v>
      </c>
      <c r="DF85" s="138">
        <v>0</v>
      </c>
      <c r="DG85" s="138">
        <v>60</v>
      </c>
      <c r="DH85" s="138">
        <v>117</v>
      </c>
      <c r="DI85" s="138">
        <v>1308</v>
      </c>
      <c r="DJ85" s="138">
        <v>0</v>
      </c>
      <c r="DK85" s="138">
        <v>0</v>
      </c>
      <c r="DL85" s="138">
        <v>196</v>
      </c>
      <c r="DM85" s="138">
        <v>0</v>
      </c>
      <c r="DN85" s="138">
        <v>0</v>
      </c>
      <c r="DO85" s="138">
        <v>19</v>
      </c>
      <c r="DP85" s="138">
        <v>31</v>
      </c>
      <c r="DQ85" s="138">
        <v>0</v>
      </c>
      <c r="DR85" s="138">
        <v>0</v>
      </c>
      <c r="DS85" s="138">
        <v>0</v>
      </c>
      <c r="DT85" s="138">
        <v>0</v>
      </c>
      <c r="DU85" s="138">
        <v>0</v>
      </c>
      <c r="DV85" s="138">
        <v>0</v>
      </c>
      <c r="DW85" s="138">
        <v>0</v>
      </c>
      <c r="DX85" s="138">
        <v>3</v>
      </c>
      <c r="DY85" s="138">
        <v>0</v>
      </c>
      <c r="DZ85" s="138"/>
      <c r="EA85" s="138"/>
      <c r="EB85" s="138"/>
      <c r="EC85" s="138">
        <v>0</v>
      </c>
      <c r="ED85" s="138">
        <v>0</v>
      </c>
      <c r="EE85" s="138">
        <v>0</v>
      </c>
      <c r="EF85" s="138"/>
      <c r="EG85" s="138"/>
      <c r="EH85" s="138"/>
      <c r="EI85" s="138"/>
      <c r="EJ85" s="138"/>
      <c r="EK85" s="138"/>
      <c r="EL85" s="138"/>
      <c r="EM85" s="138"/>
      <c r="EN85" s="138"/>
      <c r="EO85" s="138"/>
      <c r="EP85" s="138"/>
      <c r="EQ85" s="138"/>
      <c r="ER85" s="138"/>
      <c r="ES85" s="138"/>
      <c r="ET85" s="138"/>
      <c r="EU85" s="138"/>
      <c r="EV85" s="138"/>
      <c r="EW85" s="138"/>
      <c r="EX85" s="138"/>
      <c r="EY85" s="138">
        <v>0</v>
      </c>
      <c r="EZ85" s="138">
        <v>0</v>
      </c>
      <c r="FA85" s="138">
        <v>411</v>
      </c>
      <c r="FB85" s="138">
        <v>0</v>
      </c>
      <c r="FC85" s="138">
        <v>0</v>
      </c>
      <c r="FD85" s="138">
        <v>0</v>
      </c>
      <c r="FE85" s="138">
        <v>0</v>
      </c>
      <c r="FF85" s="138">
        <v>106</v>
      </c>
      <c r="FG85" s="138">
        <v>550</v>
      </c>
    </row>
    <row r="86" spans="29:163" ht="12.75" x14ac:dyDescent="0.2">
      <c r="AC86" s="123">
        <v>1999</v>
      </c>
      <c r="AD86" s="123"/>
      <c r="AE86" s="138">
        <v>12</v>
      </c>
      <c r="AF86" s="138">
        <v>0</v>
      </c>
      <c r="AG86" s="138">
        <v>14786</v>
      </c>
      <c r="AH86" s="138">
        <v>12829</v>
      </c>
      <c r="AI86" s="138">
        <v>0</v>
      </c>
      <c r="AJ86" s="138">
        <v>173</v>
      </c>
      <c r="AK86" s="138">
        <v>18</v>
      </c>
      <c r="AL86" s="138">
        <v>5085</v>
      </c>
      <c r="AM86" s="138">
        <v>3410</v>
      </c>
      <c r="AN86" s="138">
        <v>1</v>
      </c>
      <c r="AO86" s="138">
        <v>0</v>
      </c>
      <c r="AP86" s="138">
        <v>1</v>
      </c>
      <c r="AQ86" s="138">
        <v>0</v>
      </c>
      <c r="AR86" s="138">
        <v>0</v>
      </c>
      <c r="AS86" s="138">
        <v>0</v>
      </c>
      <c r="AT86" s="138"/>
      <c r="AU86" s="138"/>
      <c r="AV86" s="138"/>
      <c r="AW86" s="138"/>
      <c r="AX86" s="138"/>
      <c r="AY86" s="138"/>
      <c r="AZ86" s="138">
        <v>6</v>
      </c>
      <c r="BA86" s="138">
        <v>0</v>
      </c>
      <c r="BB86" s="138">
        <v>250</v>
      </c>
      <c r="BC86" s="138">
        <v>150</v>
      </c>
      <c r="BD86" s="138">
        <v>0</v>
      </c>
      <c r="BE86" s="138">
        <v>6</v>
      </c>
      <c r="BF86" s="138">
        <v>0</v>
      </c>
      <c r="BG86" s="138">
        <v>53</v>
      </c>
      <c r="BH86" s="138">
        <v>510</v>
      </c>
      <c r="BI86" s="138"/>
      <c r="BJ86" s="138"/>
      <c r="BK86" s="138"/>
      <c r="BL86" s="138"/>
      <c r="BM86" s="138"/>
      <c r="BN86" s="138"/>
      <c r="BO86" s="138"/>
      <c r="BP86" s="138"/>
      <c r="BQ86" s="138">
        <v>3</v>
      </c>
      <c r="BR86" s="138">
        <v>0</v>
      </c>
      <c r="BS86" s="138">
        <v>743</v>
      </c>
      <c r="BT86" s="138">
        <v>454</v>
      </c>
      <c r="BU86" s="138">
        <v>0</v>
      </c>
      <c r="BV86" s="138">
        <v>17</v>
      </c>
      <c r="BW86" s="138">
        <v>0</v>
      </c>
      <c r="BX86" s="138">
        <v>313</v>
      </c>
      <c r="BY86" s="138">
        <v>150</v>
      </c>
      <c r="BZ86" s="138"/>
      <c r="CA86" s="138"/>
      <c r="CB86" s="138"/>
      <c r="CC86" s="138">
        <v>0</v>
      </c>
      <c r="CD86" s="138">
        <v>5</v>
      </c>
      <c r="CE86" s="138">
        <v>0</v>
      </c>
      <c r="CF86" s="138">
        <v>0</v>
      </c>
      <c r="CG86" s="138">
        <v>0</v>
      </c>
      <c r="CH86" s="138">
        <v>0</v>
      </c>
      <c r="CI86" s="138">
        <v>1</v>
      </c>
      <c r="CJ86" s="138">
        <v>2</v>
      </c>
      <c r="CK86" s="138">
        <v>0</v>
      </c>
      <c r="CL86" s="138">
        <v>0</v>
      </c>
      <c r="CM86" s="138">
        <v>0</v>
      </c>
      <c r="CN86" s="138">
        <v>0</v>
      </c>
      <c r="CO86" s="138">
        <v>0</v>
      </c>
      <c r="CP86" s="138"/>
      <c r="CQ86" s="138"/>
      <c r="CR86" s="138">
        <v>0</v>
      </c>
      <c r="CS86" s="138">
        <v>29</v>
      </c>
      <c r="CT86" s="138">
        <v>0</v>
      </c>
      <c r="CU86" s="138">
        <v>6</v>
      </c>
      <c r="CV86" s="138">
        <v>0</v>
      </c>
      <c r="CW86" s="138">
        <v>1</v>
      </c>
      <c r="CX86" s="138">
        <v>0</v>
      </c>
      <c r="CY86" s="138"/>
      <c r="CZ86" s="138"/>
      <c r="DA86" s="138"/>
      <c r="DB86" s="138">
        <v>1</v>
      </c>
      <c r="DC86" s="138">
        <v>0</v>
      </c>
      <c r="DD86" s="138">
        <v>13527</v>
      </c>
      <c r="DE86" s="138">
        <v>12026</v>
      </c>
      <c r="DF86" s="138">
        <v>0</v>
      </c>
      <c r="DG86" s="138">
        <v>122</v>
      </c>
      <c r="DH86" s="138">
        <v>18</v>
      </c>
      <c r="DI86" s="138">
        <v>4406</v>
      </c>
      <c r="DJ86" s="138">
        <v>2750</v>
      </c>
      <c r="DK86" s="138">
        <v>0</v>
      </c>
      <c r="DL86" s="138">
        <v>71</v>
      </c>
      <c r="DM86" s="138">
        <v>78</v>
      </c>
      <c r="DN86" s="138">
        <v>0</v>
      </c>
      <c r="DO86" s="138">
        <v>3</v>
      </c>
      <c r="DP86" s="138">
        <v>24</v>
      </c>
      <c r="DQ86" s="138">
        <v>0</v>
      </c>
      <c r="DR86" s="138">
        <v>0</v>
      </c>
      <c r="DS86" s="138">
        <v>0</v>
      </c>
      <c r="DT86" s="138">
        <v>0</v>
      </c>
      <c r="DU86" s="138">
        <v>0</v>
      </c>
      <c r="DV86" s="138">
        <v>0</v>
      </c>
      <c r="DW86" s="138">
        <v>0</v>
      </c>
      <c r="DX86" s="138">
        <v>8</v>
      </c>
      <c r="DY86" s="138">
        <v>0</v>
      </c>
      <c r="DZ86" s="138"/>
      <c r="EA86" s="138"/>
      <c r="EB86" s="138"/>
      <c r="EC86" s="138"/>
      <c r="ED86" s="138"/>
      <c r="EE86" s="138"/>
      <c r="EF86" s="138">
        <v>0</v>
      </c>
      <c r="EG86" s="138">
        <v>0</v>
      </c>
      <c r="EH86" s="138">
        <v>0</v>
      </c>
      <c r="EI86" s="138">
        <v>0</v>
      </c>
      <c r="EJ86" s="138">
        <v>0</v>
      </c>
      <c r="EK86" s="138">
        <v>0</v>
      </c>
      <c r="EL86" s="138">
        <v>1</v>
      </c>
      <c r="EM86" s="138"/>
      <c r="EN86" s="138"/>
      <c r="EO86" s="138"/>
      <c r="EP86" s="138"/>
      <c r="EQ86" s="138"/>
      <c r="ER86" s="138"/>
      <c r="ES86" s="138"/>
      <c r="ET86" s="138"/>
      <c r="EU86" s="138"/>
      <c r="EV86" s="138"/>
      <c r="EW86" s="138"/>
      <c r="EX86" s="138"/>
      <c r="EY86" s="138">
        <v>0</v>
      </c>
      <c r="EZ86" s="138">
        <v>0</v>
      </c>
      <c r="FA86" s="138">
        <v>158</v>
      </c>
      <c r="FB86" s="138">
        <v>121</v>
      </c>
      <c r="FC86" s="138">
        <v>0</v>
      </c>
      <c r="FD86" s="138">
        <v>19</v>
      </c>
      <c r="FE86" s="138">
        <v>0</v>
      </c>
      <c r="FF86" s="138">
        <v>279</v>
      </c>
      <c r="FG86" s="138">
        <v>0</v>
      </c>
    </row>
    <row r="87" spans="29:163" ht="12.75" x14ac:dyDescent="0.2">
      <c r="AC87" s="123">
        <v>2000</v>
      </c>
      <c r="AD87" s="123"/>
      <c r="AE87" s="138">
        <v>8</v>
      </c>
      <c r="AF87" s="138">
        <v>8</v>
      </c>
      <c r="AG87" s="138">
        <v>3766</v>
      </c>
      <c r="AH87" s="138">
        <v>2440</v>
      </c>
      <c r="AI87" s="138">
        <v>0</v>
      </c>
      <c r="AJ87" s="138">
        <v>5</v>
      </c>
      <c r="AK87" s="138">
        <v>14</v>
      </c>
      <c r="AL87" s="138">
        <v>1577</v>
      </c>
      <c r="AM87" s="138">
        <v>0</v>
      </c>
      <c r="AN87" s="138">
        <v>1</v>
      </c>
      <c r="AO87" s="138">
        <v>0</v>
      </c>
      <c r="AP87" s="138">
        <v>0</v>
      </c>
      <c r="AQ87" s="138">
        <v>0</v>
      </c>
      <c r="AR87" s="138">
        <v>0</v>
      </c>
      <c r="AS87" s="138">
        <v>0</v>
      </c>
      <c r="AT87" s="138">
        <v>2</v>
      </c>
      <c r="AU87" s="138">
        <v>0</v>
      </c>
      <c r="AV87" s="138">
        <v>0</v>
      </c>
      <c r="AW87" s="138">
        <v>0</v>
      </c>
      <c r="AX87" s="138"/>
      <c r="AY87" s="138"/>
      <c r="AZ87" s="138">
        <v>0</v>
      </c>
      <c r="BA87" s="138">
        <v>0</v>
      </c>
      <c r="BB87" s="138">
        <v>0</v>
      </c>
      <c r="BC87" s="138">
        <v>100</v>
      </c>
      <c r="BD87" s="138">
        <v>0</v>
      </c>
      <c r="BE87" s="138">
        <v>0</v>
      </c>
      <c r="BF87" s="138">
        <v>0</v>
      </c>
      <c r="BG87" s="138">
        <v>0</v>
      </c>
      <c r="BH87" s="138">
        <v>0</v>
      </c>
      <c r="BI87" s="138"/>
      <c r="BJ87" s="138"/>
      <c r="BK87" s="138"/>
      <c r="BL87" s="138"/>
      <c r="BM87" s="138">
        <v>0</v>
      </c>
      <c r="BN87" s="138">
        <v>0</v>
      </c>
      <c r="BO87" s="138">
        <v>0</v>
      </c>
      <c r="BP87" s="138">
        <v>0</v>
      </c>
      <c r="BQ87" s="138">
        <v>0</v>
      </c>
      <c r="BR87" s="138">
        <v>8</v>
      </c>
      <c r="BS87" s="138">
        <v>578</v>
      </c>
      <c r="BT87" s="138">
        <v>378</v>
      </c>
      <c r="BU87" s="138">
        <v>0</v>
      </c>
      <c r="BV87" s="138">
        <v>3</v>
      </c>
      <c r="BW87" s="138">
        <v>0</v>
      </c>
      <c r="BX87" s="138">
        <v>109</v>
      </c>
      <c r="BY87" s="138">
        <v>0</v>
      </c>
      <c r="BZ87" s="138"/>
      <c r="CA87" s="138"/>
      <c r="CB87" s="138"/>
      <c r="CC87" s="138">
        <v>0</v>
      </c>
      <c r="CD87" s="138">
        <v>3</v>
      </c>
      <c r="CE87" s="138">
        <v>0</v>
      </c>
      <c r="CF87" s="138">
        <v>0</v>
      </c>
      <c r="CG87" s="138">
        <v>0</v>
      </c>
      <c r="CH87" s="138">
        <v>0</v>
      </c>
      <c r="CI87" s="138">
        <v>4</v>
      </c>
      <c r="CJ87" s="138">
        <v>10</v>
      </c>
      <c r="CK87" s="138">
        <v>0</v>
      </c>
      <c r="CL87" s="138">
        <v>0</v>
      </c>
      <c r="CM87" s="138">
        <v>0</v>
      </c>
      <c r="CN87" s="138">
        <v>0</v>
      </c>
      <c r="CO87" s="138">
        <v>0</v>
      </c>
      <c r="CP87" s="138"/>
      <c r="CQ87" s="138"/>
      <c r="CR87" s="138"/>
      <c r="CS87" s="138"/>
      <c r="CT87" s="138"/>
      <c r="CU87" s="138"/>
      <c r="CV87" s="138"/>
      <c r="CW87" s="138"/>
      <c r="CX87" s="138"/>
      <c r="CY87" s="138">
        <v>0</v>
      </c>
      <c r="CZ87" s="138">
        <v>0</v>
      </c>
      <c r="DA87" s="138">
        <v>0</v>
      </c>
      <c r="DB87" s="138">
        <v>1</v>
      </c>
      <c r="DC87" s="138">
        <v>0</v>
      </c>
      <c r="DD87" s="138">
        <v>3169</v>
      </c>
      <c r="DE87" s="138">
        <v>1962</v>
      </c>
      <c r="DF87" s="138">
        <v>0</v>
      </c>
      <c r="DG87" s="138">
        <v>2</v>
      </c>
      <c r="DH87" s="138">
        <v>14</v>
      </c>
      <c r="DI87" s="138">
        <v>1452</v>
      </c>
      <c r="DJ87" s="138">
        <v>0</v>
      </c>
      <c r="DK87" s="138">
        <v>0</v>
      </c>
      <c r="DL87" s="138">
        <v>0</v>
      </c>
      <c r="DM87" s="138">
        <v>0</v>
      </c>
      <c r="DN87" s="138">
        <v>0</v>
      </c>
      <c r="DO87" s="138">
        <v>0</v>
      </c>
      <c r="DP87" s="138">
        <v>1</v>
      </c>
      <c r="DQ87" s="138">
        <v>0</v>
      </c>
      <c r="DR87" s="138"/>
      <c r="DS87" s="138"/>
      <c r="DT87" s="138"/>
      <c r="DU87" s="138"/>
      <c r="DV87" s="138"/>
      <c r="DW87" s="138"/>
      <c r="DX87" s="138"/>
      <c r="DY87" s="138"/>
      <c r="DZ87" s="138"/>
      <c r="EA87" s="138"/>
      <c r="EB87" s="138"/>
      <c r="EC87" s="138"/>
      <c r="ED87" s="138"/>
      <c r="EE87" s="138"/>
      <c r="EF87" s="138"/>
      <c r="EG87" s="138"/>
      <c r="EH87" s="138"/>
      <c r="EI87" s="138"/>
      <c r="EJ87" s="138"/>
      <c r="EK87" s="138"/>
      <c r="EL87" s="138"/>
      <c r="EM87" s="138"/>
      <c r="EN87" s="138"/>
      <c r="EO87" s="138"/>
      <c r="EP87" s="138"/>
      <c r="EQ87" s="138">
        <v>0</v>
      </c>
      <c r="ER87" s="138">
        <v>0</v>
      </c>
      <c r="ES87" s="138">
        <v>0</v>
      </c>
      <c r="ET87" s="138">
        <v>0</v>
      </c>
      <c r="EU87" s="138">
        <v>0</v>
      </c>
      <c r="EV87" s="138">
        <v>1</v>
      </c>
      <c r="EW87" s="138"/>
      <c r="EX87" s="138"/>
      <c r="EY87" s="138">
        <v>0</v>
      </c>
      <c r="EZ87" s="138">
        <v>0</v>
      </c>
      <c r="FA87" s="138">
        <v>6</v>
      </c>
      <c r="FB87" s="138">
        <v>0</v>
      </c>
      <c r="FC87" s="138">
        <v>0</v>
      </c>
      <c r="FD87" s="138">
        <v>0</v>
      </c>
      <c r="FE87" s="138">
        <v>0</v>
      </c>
      <c r="FF87" s="138">
        <v>14</v>
      </c>
      <c r="FG87" s="138">
        <v>0</v>
      </c>
    </row>
    <row r="88" spans="29:163" ht="12.75" x14ac:dyDescent="0.2">
      <c r="AC88" s="123">
        <v>2001</v>
      </c>
      <c r="AD88" s="123"/>
      <c r="AE88" s="138">
        <v>2</v>
      </c>
      <c r="AF88" s="138">
        <v>0</v>
      </c>
      <c r="AG88" s="138">
        <v>3838</v>
      </c>
      <c r="AH88" s="138">
        <v>2285</v>
      </c>
      <c r="AI88" s="138">
        <v>1</v>
      </c>
      <c r="AJ88" s="138">
        <v>21</v>
      </c>
      <c r="AK88" s="138">
        <v>0</v>
      </c>
      <c r="AL88" s="138">
        <v>1555</v>
      </c>
      <c r="AM88" s="138">
        <v>432</v>
      </c>
      <c r="AN88" s="138"/>
      <c r="AO88" s="138"/>
      <c r="AP88" s="138"/>
      <c r="AQ88" s="138"/>
      <c r="AR88" s="138"/>
      <c r="AS88" s="138"/>
      <c r="AT88" s="138"/>
      <c r="AU88" s="138"/>
      <c r="AV88" s="138"/>
      <c r="AW88" s="138"/>
      <c r="AX88" s="138"/>
      <c r="AY88" s="138"/>
      <c r="AZ88" s="138"/>
      <c r="BA88" s="138"/>
      <c r="BB88" s="138"/>
      <c r="BC88" s="138"/>
      <c r="BD88" s="138"/>
      <c r="BE88" s="138"/>
      <c r="BF88" s="138"/>
      <c r="BG88" s="138"/>
      <c r="BH88" s="138"/>
      <c r="BI88" s="138"/>
      <c r="BJ88" s="138"/>
      <c r="BK88" s="138"/>
      <c r="BL88" s="138"/>
      <c r="BM88" s="138"/>
      <c r="BN88" s="138"/>
      <c r="BO88" s="138"/>
      <c r="BP88" s="138"/>
      <c r="BQ88" s="138">
        <v>2</v>
      </c>
      <c r="BR88" s="138">
        <v>0</v>
      </c>
      <c r="BS88" s="138">
        <v>49</v>
      </c>
      <c r="BT88" s="138">
        <v>10</v>
      </c>
      <c r="BU88" s="138">
        <v>0</v>
      </c>
      <c r="BV88" s="138">
        <v>3</v>
      </c>
      <c r="BW88" s="138">
        <v>0</v>
      </c>
      <c r="BX88" s="138">
        <v>89</v>
      </c>
      <c r="BY88" s="138">
        <v>0</v>
      </c>
      <c r="BZ88" s="138"/>
      <c r="CA88" s="138"/>
      <c r="CB88" s="138"/>
      <c r="CC88" s="138">
        <v>0</v>
      </c>
      <c r="CD88" s="138">
        <v>0</v>
      </c>
      <c r="CE88" s="138">
        <v>75</v>
      </c>
      <c r="CF88" s="138">
        <v>1</v>
      </c>
      <c r="CG88" s="138">
        <v>0</v>
      </c>
      <c r="CH88" s="138">
        <v>0</v>
      </c>
      <c r="CI88" s="138">
        <v>0</v>
      </c>
      <c r="CJ88" s="138">
        <v>0</v>
      </c>
      <c r="CK88" s="138">
        <v>0</v>
      </c>
      <c r="CL88" s="138">
        <v>0</v>
      </c>
      <c r="CM88" s="138">
        <v>0</v>
      </c>
      <c r="CN88" s="138">
        <v>0</v>
      </c>
      <c r="CO88" s="138">
        <v>0</v>
      </c>
      <c r="CP88" s="138"/>
      <c r="CQ88" s="138"/>
      <c r="CR88" s="138"/>
      <c r="CS88" s="138"/>
      <c r="CT88" s="138"/>
      <c r="CU88" s="138"/>
      <c r="CV88" s="138"/>
      <c r="CW88" s="138"/>
      <c r="CX88" s="138"/>
      <c r="CY88" s="138">
        <v>0</v>
      </c>
      <c r="CZ88" s="138">
        <v>3</v>
      </c>
      <c r="DA88" s="138">
        <v>0</v>
      </c>
      <c r="DB88" s="138">
        <v>0</v>
      </c>
      <c r="DC88" s="138">
        <v>0</v>
      </c>
      <c r="DD88" s="138">
        <v>3789</v>
      </c>
      <c r="DE88" s="138">
        <v>2200</v>
      </c>
      <c r="DF88" s="138">
        <v>0</v>
      </c>
      <c r="DG88" s="138">
        <v>18</v>
      </c>
      <c r="DH88" s="138">
        <v>0</v>
      </c>
      <c r="DI88" s="138">
        <v>1426</v>
      </c>
      <c r="DJ88" s="138">
        <v>432</v>
      </c>
      <c r="DK88" s="138">
        <v>0</v>
      </c>
      <c r="DL88" s="138">
        <v>0</v>
      </c>
      <c r="DM88" s="138">
        <v>0</v>
      </c>
      <c r="DN88" s="138">
        <v>0</v>
      </c>
      <c r="DO88" s="138">
        <v>0</v>
      </c>
      <c r="DP88" s="138">
        <v>0</v>
      </c>
      <c r="DQ88" s="138">
        <v>0</v>
      </c>
      <c r="DR88" s="138"/>
      <c r="DS88" s="138"/>
      <c r="DT88" s="138"/>
      <c r="DU88" s="138"/>
      <c r="DV88" s="138"/>
      <c r="DW88" s="138"/>
      <c r="DX88" s="138"/>
      <c r="DY88" s="138"/>
      <c r="DZ88" s="138"/>
      <c r="EA88" s="138"/>
      <c r="EB88" s="138"/>
      <c r="EC88" s="138"/>
      <c r="ED88" s="138"/>
      <c r="EE88" s="138"/>
      <c r="EF88" s="138"/>
      <c r="EG88" s="138"/>
      <c r="EH88" s="138"/>
      <c r="EI88" s="138"/>
      <c r="EJ88" s="138"/>
      <c r="EK88" s="138"/>
      <c r="EL88" s="138"/>
      <c r="EM88" s="138"/>
      <c r="EN88" s="138"/>
      <c r="EO88" s="138"/>
      <c r="EP88" s="138"/>
      <c r="EQ88" s="138"/>
      <c r="ER88" s="138"/>
      <c r="ES88" s="138"/>
      <c r="ET88" s="138"/>
      <c r="EU88" s="138"/>
      <c r="EV88" s="138"/>
      <c r="EW88" s="138"/>
      <c r="EX88" s="138"/>
      <c r="EY88" s="138">
        <v>0</v>
      </c>
      <c r="EZ88" s="138">
        <v>0</v>
      </c>
      <c r="FA88" s="138">
        <v>0</v>
      </c>
      <c r="FB88" s="138">
        <v>0</v>
      </c>
      <c r="FC88" s="138">
        <v>0</v>
      </c>
      <c r="FD88" s="138">
        <v>0</v>
      </c>
      <c r="FE88" s="138">
        <v>0</v>
      </c>
      <c r="FF88" s="138">
        <v>37</v>
      </c>
      <c r="FG88" s="138">
        <v>0</v>
      </c>
    </row>
    <row r="89" spans="29:163" ht="12.75" x14ac:dyDescent="0.2">
      <c r="AC89" s="123">
        <v>2002</v>
      </c>
      <c r="AD89" s="123"/>
      <c r="AE89" s="138">
        <v>18</v>
      </c>
      <c r="AF89" s="138">
        <v>7</v>
      </c>
      <c r="AG89" s="138">
        <v>14835</v>
      </c>
      <c r="AH89" s="138">
        <v>12638</v>
      </c>
      <c r="AI89" s="138">
        <v>0</v>
      </c>
      <c r="AJ89" s="138">
        <v>98</v>
      </c>
      <c r="AK89" s="138">
        <v>1</v>
      </c>
      <c r="AL89" s="138">
        <v>1527</v>
      </c>
      <c r="AM89" s="138">
        <v>0</v>
      </c>
      <c r="AN89" s="138">
        <v>2</v>
      </c>
      <c r="AO89" s="138">
        <v>0</v>
      </c>
      <c r="AP89" s="138">
        <v>0</v>
      </c>
      <c r="AQ89" s="138">
        <v>0</v>
      </c>
      <c r="AR89" s="138">
        <v>0</v>
      </c>
      <c r="AS89" s="138">
        <v>0</v>
      </c>
      <c r="AT89" s="138"/>
      <c r="AU89" s="138"/>
      <c r="AV89" s="138"/>
      <c r="AW89" s="138"/>
      <c r="AX89" s="138"/>
      <c r="AY89" s="138"/>
      <c r="AZ89" s="138"/>
      <c r="BA89" s="138"/>
      <c r="BB89" s="138"/>
      <c r="BC89" s="138"/>
      <c r="BD89" s="138"/>
      <c r="BE89" s="138"/>
      <c r="BF89" s="138"/>
      <c r="BG89" s="138"/>
      <c r="BH89" s="138"/>
      <c r="BI89" s="138">
        <v>0</v>
      </c>
      <c r="BJ89" s="138">
        <v>0</v>
      </c>
      <c r="BK89" s="138">
        <v>0</v>
      </c>
      <c r="BL89" s="138">
        <v>0</v>
      </c>
      <c r="BM89" s="138">
        <v>0</v>
      </c>
      <c r="BN89" s="138">
        <v>0</v>
      </c>
      <c r="BO89" s="138">
        <v>0</v>
      </c>
      <c r="BP89" s="138">
        <v>0</v>
      </c>
      <c r="BQ89" s="138">
        <v>4</v>
      </c>
      <c r="BR89" s="138">
        <v>7</v>
      </c>
      <c r="BS89" s="138">
        <v>226</v>
      </c>
      <c r="BT89" s="138">
        <v>599</v>
      </c>
      <c r="BU89" s="138">
        <v>0</v>
      </c>
      <c r="BV89" s="138">
        <v>23</v>
      </c>
      <c r="BW89" s="138">
        <v>0</v>
      </c>
      <c r="BX89" s="138">
        <v>111</v>
      </c>
      <c r="BY89" s="138">
        <v>0</v>
      </c>
      <c r="BZ89" s="138"/>
      <c r="CA89" s="138"/>
      <c r="CB89" s="138"/>
      <c r="CC89" s="138">
        <v>1</v>
      </c>
      <c r="CD89" s="138">
        <v>2480</v>
      </c>
      <c r="CE89" s="138">
        <v>237</v>
      </c>
      <c r="CF89" s="138">
        <v>0</v>
      </c>
      <c r="CG89" s="138">
        <v>0</v>
      </c>
      <c r="CH89" s="138">
        <v>0</v>
      </c>
      <c r="CI89" s="138">
        <v>4</v>
      </c>
      <c r="CJ89" s="138">
        <v>7</v>
      </c>
      <c r="CK89" s="138">
        <v>0</v>
      </c>
      <c r="CL89" s="138">
        <v>0</v>
      </c>
      <c r="CM89" s="138">
        <v>0</v>
      </c>
      <c r="CN89" s="138">
        <v>0</v>
      </c>
      <c r="CO89" s="138">
        <v>0</v>
      </c>
      <c r="CP89" s="138"/>
      <c r="CQ89" s="138"/>
      <c r="CR89" s="138"/>
      <c r="CS89" s="138"/>
      <c r="CT89" s="138"/>
      <c r="CU89" s="138"/>
      <c r="CV89" s="138"/>
      <c r="CW89" s="138"/>
      <c r="CX89" s="138"/>
      <c r="CY89" s="138">
        <v>0</v>
      </c>
      <c r="CZ89" s="138">
        <v>0</v>
      </c>
      <c r="DA89" s="138">
        <v>0</v>
      </c>
      <c r="DB89" s="138">
        <v>2</v>
      </c>
      <c r="DC89" s="138">
        <v>0</v>
      </c>
      <c r="DD89" s="138">
        <v>11971</v>
      </c>
      <c r="DE89" s="138">
        <v>11670</v>
      </c>
      <c r="DF89" s="138">
        <v>0</v>
      </c>
      <c r="DG89" s="138">
        <v>70</v>
      </c>
      <c r="DH89" s="138">
        <v>1</v>
      </c>
      <c r="DI89" s="138">
        <v>1263</v>
      </c>
      <c r="DJ89" s="138">
        <v>0</v>
      </c>
      <c r="DK89" s="138">
        <v>3</v>
      </c>
      <c r="DL89" s="138">
        <v>0</v>
      </c>
      <c r="DM89" s="138">
        <v>0</v>
      </c>
      <c r="DN89" s="138">
        <v>0</v>
      </c>
      <c r="DO89" s="138">
        <v>0</v>
      </c>
      <c r="DP89" s="138">
        <v>1</v>
      </c>
      <c r="DQ89" s="138">
        <v>0</v>
      </c>
      <c r="DR89" s="138">
        <v>0</v>
      </c>
      <c r="DS89" s="138">
        <v>0</v>
      </c>
      <c r="DT89" s="138">
        <v>52</v>
      </c>
      <c r="DU89" s="138">
        <v>52</v>
      </c>
      <c r="DV89" s="138">
        <v>0</v>
      </c>
      <c r="DW89" s="138">
        <v>0</v>
      </c>
      <c r="DX89" s="138">
        <v>27</v>
      </c>
      <c r="DY89" s="138">
        <v>0</v>
      </c>
      <c r="DZ89" s="138"/>
      <c r="EA89" s="138"/>
      <c r="EB89" s="138"/>
      <c r="EC89" s="138"/>
      <c r="ED89" s="138"/>
      <c r="EE89" s="138"/>
      <c r="EF89" s="138">
        <v>0</v>
      </c>
      <c r="EG89" s="138">
        <v>0</v>
      </c>
      <c r="EH89" s="138">
        <v>9</v>
      </c>
      <c r="EI89" s="138">
        <v>0</v>
      </c>
      <c r="EJ89" s="138">
        <v>5</v>
      </c>
      <c r="EK89" s="138">
        <v>0</v>
      </c>
      <c r="EL89" s="138">
        <v>5</v>
      </c>
      <c r="EM89" s="138">
        <v>2</v>
      </c>
      <c r="EN89" s="138">
        <v>3</v>
      </c>
      <c r="EO89" s="138">
        <v>0</v>
      </c>
      <c r="EP89" s="138">
        <v>0</v>
      </c>
      <c r="EQ89" s="138">
        <v>0</v>
      </c>
      <c r="ER89" s="138">
        <v>0</v>
      </c>
      <c r="ES89" s="138">
        <v>0</v>
      </c>
      <c r="ET89" s="138">
        <v>0</v>
      </c>
      <c r="EU89" s="138">
        <v>0</v>
      </c>
      <c r="EV89" s="138">
        <v>1</v>
      </c>
      <c r="EW89" s="138"/>
      <c r="EX89" s="138"/>
      <c r="EY89" s="138">
        <v>0</v>
      </c>
      <c r="EZ89" s="138">
        <v>0</v>
      </c>
      <c r="FA89" s="138">
        <v>87</v>
      </c>
      <c r="FB89" s="138">
        <v>80</v>
      </c>
      <c r="FC89" s="138">
        <v>0</v>
      </c>
      <c r="FD89" s="138">
        <v>0</v>
      </c>
      <c r="FE89" s="138">
        <v>0</v>
      </c>
      <c r="FF89" s="138">
        <v>119</v>
      </c>
      <c r="FG89" s="138">
        <v>0</v>
      </c>
    </row>
    <row r="90" spans="29:163" ht="12.75" x14ac:dyDescent="0.2">
      <c r="AC90" s="123">
        <v>2003</v>
      </c>
      <c r="AD90" s="123"/>
      <c r="AE90" s="138">
        <v>1</v>
      </c>
      <c r="AF90" s="138">
        <v>0</v>
      </c>
      <c r="AG90" s="138">
        <v>2455</v>
      </c>
      <c r="AH90" s="138">
        <v>462</v>
      </c>
      <c r="AI90" s="138">
        <v>0</v>
      </c>
      <c r="AJ90" s="138">
        <v>90</v>
      </c>
      <c r="AK90" s="138">
        <v>0</v>
      </c>
      <c r="AL90" s="138">
        <v>1525</v>
      </c>
      <c r="AM90" s="138">
        <v>500000</v>
      </c>
      <c r="AN90" s="138">
        <v>0</v>
      </c>
      <c r="AO90" s="138">
        <v>0</v>
      </c>
      <c r="AP90" s="138">
        <v>0</v>
      </c>
      <c r="AQ90" s="138">
        <v>0</v>
      </c>
      <c r="AR90" s="138">
        <v>0</v>
      </c>
      <c r="AS90" s="138">
        <v>0</v>
      </c>
      <c r="AT90" s="138"/>
      <c r="AU90" s="138"/>
      <c r="AV90" s="138"/>
      <c r="AW90" s="138"/>
      <c r="AX90" s="138"/>
      <c r="AY90" s="138"/>
      <c r="AZ90" s="138">
        <v>0</v>
      </c>
      <c r="BA90" s="138">
        <v>0</v>
      </c>
      <c r="BB90" s="138">
        <v>612</v>
      </c>
      <c r="BC90" s="138">
        <v>192</v>
      </c>
      <c r="BD90" s="138">
        <v>0</v>
      </c>
      <c r="BE90" s="138">
        <v>6</v>
      </c>
      <c r="BF90" s="138">
        <v>0</v>
      </c>
      <c r="BG90" s="138">
        <v>31</v>
      </c>
      <c r="BH90" s="138">
        <v>0</v>
      </c>
      <c r="BI90" s="138"/>
      <c r="BJ90" s="138"/>
      <c r="BK90" s="138"/>
      <c r="BL90" s="138"/>
      <c r="BM90" s="138">
        <v>0</v>
      </c>
      <c r="BN90" s="138">
        <v>0</v>
      </c>
      <c r="BO90" s="138">
        <v>0</v>
      </c>
      <c r="BP90" s="138">
        <v>500000</v>
      </c>
      <c r="BQ90" s="138">
        <v>0</v>
      </c>
      <c r="BR90" s="138">
        <v>0</v>
      </c>
      <c r="BS90" s="138">
        <v>81</v>
      </c>
      <c r="BT90" s="138">
        <v>35</v>
      </c>
      <c r="BU90" s="138">
        <v>0</v>
      </c>
      <c r="BV90" s="138">
        <v>4</v>
      </c>
      <c r="BW90" s="138">
        <v>0</v>
      </c>
      <c r="BX90" s="138">
        <v>116</v>
      </c>
      <c r="BY90" s="138">
        <v>0</v>
      </c>
      <c r="BZ90" s="138"/>
      <c r="CA90" s="138"/>
      <c r="CB90" s="138"/>
      <c r="CC90" s="138"/>
      <c r="CD90" s="138"/>
      <c r="CE90" s="138"/>
      <c r="CF90" s="138"/>
      <c r="CG90" s="138"/>
      <c r="CH90" s="138"/>
      <c r="CI90" s="138"/>
      <c r="CJ90" s="138"/>
      <c r="CK90" s="138"/>
      <c r="CL90" s="138"/>
      <c r="CM90" s="138"/>
      <c r="CN90" s="138"/>
      <c r="CO90" s="138"/>
      <c r="CP90" s="138"/>
      <c r="CQ90" s="138"/>
      <c r="CR90" s="138"/>
      <c r="CS90" s="138"/>
      <c r="CT90" s="138"/>
      <c r="CU90" s="138"/>
      <c r="CV90" s="138"/>
      <c r="CW90" s="138"/>
      <c r="CX90" s="138"/>
      <c r="CY90" s="138"/>
      <c r="CZ90" s="138"/>
      <c r="DA90" s="138"/>
      <c r="DB90" s="138">
        <v>1</v>
      </c>
      <c r="DC90" s="138">
        <v>0</v>
      </c>
      <c r="DD90" s="138">
        <v>1506</v>
      </c>
      <c r="DE90" s="138">
        <v>235</v>
      </c>
      <c r="DF90" s="138">
        <v>0</v>
      </c>
      <c r="DG90" s="138">
        <v>23</v>
      </c>
      <c r="DH90" s="138">
        <v>0</v>
      </c>
      <c r="DI90" s="138">
        <v>1227</v>
      </c>
      <c r="DJ90" s="138">
        <v>0</v>
      </c>
      <c r="DK90" s="138">
        <v>0</v>
      </c>
      <c r="DL90" s="138">
        <v>23</v>
      </c>
      <c r="DM90" s="138">
        <v>0</v>
      </c>
      <c r="DN90" s="138">
        <v>0</v>
      </c>
      <c r="DO90" s="138">
        <v>0</v>
      </c>
      <c r="DP90" s="138">
        <v>8</v>
      </c>
      <c r="DQ90" s="138">
        <v>0</v>
      </c>
      <c r="DR90" s="138">
        <v>0</v>
      </c>
      <c r="DS90" s="138">
        <v>0</v>
      </c>
      <c r="DT90" s="138">
        <v>0</v>
      </c>
      <c r="DU90" s="138">
        <v>0</v>
      </c>
      <c r="DV90" s="138">
        <v>0</v>
      </c>
      <c r="DW90" s="138">
        <v>0</v>
      </c>
      <c r="DX90" s="138">
        <v>10</v>
      </c>
      <c r="DY90" s="138">
        <v>0</v>
      </c>
      <c r="DZ90" s="138"/>
      <c r="EA90" s="138"/>
      <c r="EB90" s="138"/>
      <c r="EC90" s="138"/>
      <c r="ED90" s="138"/>
      <c r="EE90" s="138"/>
      <c r="EF90" s="138">
        <v>0</v>
      </c>
      <c r="EG90" s="138">
        <v>0</v>
      </c>
      <c r="EH90" s="138">
        <v>228</v>
      </c>
      <c r="EI90" s="138">
        <v>0</v>
      </c>
      <c r="EJ90" s="138">
        <v>57</v>
      </c>
      <c r="EK90" s="138">
        <v>0</v>
      </c>
      <c r="EL90" s="138">
        <v>79</v>
      </c>
      <c r="EM90" s="138"/>
      <c r="EN90" s="138"/>
      <c r="EO90" s="138"/>
      <c r="EP90" s="138"/>
      <c r="EQ90" s="138"/>
      <c r="ER90" s="138"/>
      <c r="ES90" s="138"/>
      <c r="ET90" s="138"/>
      <c r="EU90" s="138"/>
      <c r="EV90" s="138"/>
      <c r="EW90" s="138"/>
      <c r="EX90" s="138"/>
      <c r="EY90" s="138">
        <v>0</v>
      </c>
      <c r="EZ90" s="138">
        <v>0</v>
      </c>
      <c r="FA90" s="138">
        <v>5</v>
      </c>
      <c r="FB90" s="138">
        <v>0</v>
      </c>
      <c r="FC90" s="138">
        <v>0</v>
      </c>
      <c r="FD90" s="138">
        <v>0</v>
      </c>
      <c r="FE90" s="138">
        <v>0</v>
      </c>
      <c r="FF90" s="138">
        <v>54</v>
      </c>
      <c r="FG90" s="138">
        <v>0</v>
      </c>
    </row>
    <row r="91" spans="29:163" ht="12.75" x14ac:dyDescent="0.2">
      <c r="AC91" s="123">
        <v>2004</v>
      </c>
      <c r="AD91" s="123"/>
      <c r="AE91" s="138">
        <v>9</v>
      </c>
      <c r="AF91" s="138">
        <v>0</v>
      </c>
      <c r="AG91" s="138">
        <v>1763</v>
      </c>
      <c r="AH91" s="138">
        <v>1411</v>
      </c>
      <c r="AI91" s="138">
        <v>0</v>
      </c>
      <c r="AJ91" s="138">
        <v>15</v>
      </c>
      <c r="AK91" s="138">
        <v>0</v>
      </c>
      <c r="AL91" s="138">
        <v>2012</v>
      </c>
      <c r="AM91" s="138">
        <v>18</v>
      </c>
      <c r="AN91" s="138">
        <v>0</v>
      </c>
      <c r="AO91" s="138">
        <v>0</v>
      </c>
      <c r="AP91" s="138">
        <v>0</v>
      </c>
      <c r="AQ91" s="138">
        <v>0</v>
      </c>
      <c r="AR91" s="138">
        <v>0</v>
      </c>
      <c r="AS91" s="138">
        <v>0</v>
      </c>
      <c r="AT91" s="138"/>
      <c r="AU91" s="138"/>
      <c r="AV91" s="138"/>
      <c r="AW91" s="138"/>
      <c r="AX91" s="138"/>
      <c r="AY91" s="138"/>
      <c r="AZ91" s="138"/>
      <c r="BA91" s="138"/>
      <c r="BB91" s="138"/>
      <c r="BC91" s="138"/>
      <c r="BD91" s="138"/>
      <c r="BE91" s="138"/>
      <c r="BF91" s="138"/>
      <c r="BG91" s="138"/>
      <c r="BH91" s="138"/>
      <c r="BI91" s="138"/>
      <c r="BJ91" s="138"/>
      <c r="BK91" s="138"/>
      <c r="BL91" s="138"/>
      <c r="BM91" s="138"/>
      <c r="BN91" s="138"/>
      <c r="BO91" s="138"/>
      <c r="BP91" s="138"/>
      <c r="BQ91" s="138">
        <v>3</v>
      </c>
      <c r="BR91" s="138">
        <v>0</v>
      </c>
      <c r="BS91" s="138">
        <v>45</v>
      </c>
      <c r="BT91" s="138">
        <v>37</v>
      </c>
      <c r="BU91" s="138">
        <v>0</v>
      </c>
      <c r="BV91" s="138">
        <v>2</v>
      </c>
      <c r="BW91" s="138">
        <v>0</v>
      </c>
      <c r="BX91" s="138">
        <v>154</v>
      </c>
      <c r="BY91" s="138">
        <v>8</v>
      </c>
      <c r="BZ91" s="138"/>
      <c r="CA91" s="138"/>
      <c r="CB91" s="138"/>
      <c r="CC91" s="138"/>
      <c r="CD91" s="138"/>
      <c r="CE91" s="138"/>
      <c r="CF91" s="138"/>
      <c r="CG91" s="138"/>
      <c r="CH91" s="138"/>
      <c r="CI91" s="138"/>
      <c r="CJ91" s="138"/>
      <c r="CK91" s="138"/>
      <c r="CL91" s="138"/>
      <c r="CM91" s="138"/>
      <c r="CN91" s="138"/>
      <c r="CO91" s="138"/>
      <c r="CP91" s="138"/>
      <c r="CQ91" s="138"/>
      <c r="CR91" s="138">
        <v>0</v>
      </c>
      <c r="CS91" s="138">
        <v>222</v>
      </c>
      <c r="CT91" s="138">
        <v>0</v>
      </c>
      <c r="CU91" s="138">
        <v>8</v>
      </c>
      <c r="CV91" s="138">
        <v>0</v>
      </c>
      <c r="CW91" s="138">
        <v>12</v>
      </c>
      <c r="CX91" s="138">
        <v>0</v>
      </c>
      <c r="CY91" s="138"/>
      <c r="CZ91" s="138"/>
      <c r="DA91" s="138"/>
      <c r="DB91" s="138">
        <v>3</v>
      </c>
      <c r="DC91" s="138">
        <v>0</v>
      </c>
      <c r="DD91" s="138">
        <v>1496</v>
      </c>
      <c r="DE91" s="138">
        <v>1315</v>
      </c>
      <c r="DF91" s="138">
        <v>0</v>
      </c>
      <c r="DG91" s="138">
        <v>5</v>
      </c>
      <c r="DH91" s="138">
        <v>0</v>
      </c>
      <c r="DI91" s="138">
        <v>1507</v>
      </c>
      <c r="DJ91" s="138">
        <v>10</v>
      </c>
      <c r="DK91" s="138">
        <v>0</v>
      </c>
      <c r="DL91" s="138">
        <v>0</v>
      </c>
      <c r="DM91" s="138">
        <v>0</v>
      </c>
      <c r="DN91" s="138">
        <v>0</v>
      </c>
      <c r="DO91" s="138">
        <v>0</v>
      </c>
      <c r="DP91" s="138">
        <v>4</v>
      </c>
      <c r="DQ91" s="138">
        <v>0</v>
      </c>
      <c r="DR91" s="138"/>
      <c r="DS91" s="138"/>
      <c r="DT91" s="138"/>
      <c r="DU91" s="138"/>
      <c r="DV91" s="138"/>
      <c r="DW91" s="138"/>
      <c r="DX91" s="138"/>
      <c r="DY91" s="138"/>
      <c r="DZ91" s="138"/>
      <c r="EA91" s="138"/>
      <c r="EB91" s="138"/>
      <c r="EC91" s="138"/>
      <c r="ED91" s="138"/>
      <c r="EE91" s="138"/>
      <c r="EF91" s="138">
        <v>3</v>
      </c>
      <c r="EG91" s="138">
        <v>0</v>
      </c>
      <c r="EH91" s="138">
        <v>0</v>
      </c>
      <c r="EI91" s="138">
        <v>59</v>
      </c>
      <c r="EJ91" s="138">
        <v>0</v>
      </c>
      <c r="EK91" s="138">
        <v>0</v>
      </c>
      <c r="EL91" s="138">
        <v>304</v>
      </c>
      <c r="EM91" s="138"/>
      <c r="EN91" s="138"/>
      <c r="EO91" s="138"/>
      <c r="EP91" s="138"/>
      <c r="EQ91" s="138"/>
      <c r="ER91" s="138"/>
      <c r="ES91" s="138"/>
      <c r="ET91" s="138"/>
      <c r="EU91" s="138"/>
      <c r="EV91" s="138"/>
      <c r="EW91" s="138"/>
      <c r="EX91" s="138"/>
      <c r="EY91" s="138">
        <v>0</v>
      </c>
      <c r="EZ91" s="138">
        <v>0</v>
      </c>
      <c r="FA91" s="138">
        <v>0</v>
      </c>
      <c r="FB91" s="138">
        <v>0</v>
      </c>
      <c r="FC91" s="138">
        <v>0</v>
      </c>
      <c r="FD91" s="138">
        <v>0</v>
      </c>
      <c r="FE91" s="138">
        <v>0</v>
      </c>
      <c r="FF91" s="138">
        <v>31</v>
      </c>
      <c r="FG91" s="138">
        <v>0</v>
      </c>
    </row>
    <row r="92" spans="29:163" ht="12.75" x14ac:dyDescent="0.2">
      <c r="AC92" s="123">
        <v>2005</v>
      </c>
      <c r="AD92" s="123"/>
      <c r="AE92" s="138">
        <v>9</v>
      </c>
      <c r="AF92" s="138">
        <v>1</v>
      </c>
      <c r="AG92" s="138">
        <v>20215</v>
      </c>
      <c r="AH92" s="138">
        <v>2866</v>
      </c>
      <c r="AI92" s="138">
        <v>50</v>
      </c>
      <c r="AJ92" s="138">
        <v>35</v>
      </c>
      <c r="AK92" s="138">
        <v>0</v>
      </c>
      <c r="AL92" s="138">
        <v>3286</v>
      </c>
      <c r="AM92" s="138">
        <v>60</v>
      </c>
      <c r="AN92" s="138">
        <v>1</v>
      </c>
      <c r="AO92" s="138">
        <v>0</v>
      </c>
      <c r="AP92" s="138">
        <v>0</v>
      </c>
      <c r="AQ92" s="138">
        <v>0</v>
      </c>
      <c r="AR92" s="138">
        <v>2</v>
      </c>
      <c r="AS92" s="138">
        <v>0</v>
      </c>
      <c r="AT92" s="138"/>
      <c r="AU92" s="138"/>
      <c r="AV92" s="138"/>
      <c r="AW92" s="138"/>
      <c r="AX92" s="138"/>
      <c r="AY92" s="138"/>
      <c r="AZ92" s="138">
        <v>0</v>
      </c>
      <c r="BA92" s="138">
        <v>1</v>
      </c>
      <c r="BB92" s="138">
        <v>91</v>
      </c>
      <c r="BC92" s="138">
        <v>160</v>
      </c>
      <c r="BD92" s="138">
        <v>0</v>
      </c>
      <c r="BE92" s="138">
        <v>4</v>
      </c>
      <c r="BF92" s="138">
        <v>0</v>
      </c>
      <c r="BG92" s="138">
        <v>23</v>
      </c>
      <c r="BH92" s="138">
        <v>0</v>
      </c>
      <c r="BI92" s="138"/>
      <c r="BJ92" s="138"/>
      <c r="BK92" s="138"/>
      <c r="BL92" s="138"/>
      <c r="BM92" s="138"/>
      <c r="BN92" s="138"/>
      <c r="BO92" s="138"/>
      <c r="BP92" s="138"/>
      <c r="BQ92" s="138">
        <v>3</v>
      </c>
      <c r="BR92" s="138">
        <v>0</v>
      </c>
      <c r="BS92" s="138">
        <v>8310</v>
      </c>
      <c r="BT92" s="138">
        <v>9</v>
      </c>
      <c r="BU92" s="138">
        <v>2</v>
      </c>
      <c r="BV92" s="138">
        <v>17</v>
      </c>
      <c r="BW92" s="138">
        <v>0</v>
      </c>
      <c r="BX92" s="138">
        <v>202</v>
      </c>
      <c r="BY92" s="138">
        <v>0</v>
      </c>
      <c r="BZ92" s="138"/>
      <c r="CA92" s="138"/>
      <c r="CB92" s="138"/>
      <c r="CC92" s="138">
        <v>0</v>
      </c>
      <c r="CD92" s="138">
        <v>0</v>
      </c>
      <c r="CE92" s="138">
        <v>136</v>
      </c>
      <c r="CF92" s="138">
        <v>36</v>
      </c>
      <c r="CG92" s="138">
        <v>0</v>
      </c>
      <c r="CH92" s="138">
        <v>0</v>
      </c>
      <c r="CI92" s="138">
        <v>0</v>
      </c>
      <c r="CJ92" s="138">
        <v>0</v>
      </c>
      <c r="CK92" s="138">
        <v>0</v>
      </c>
      <c r="CL92" s="138">
        <v>2</v>
      </c>
      <c r="CM92" s="138">
        <v>0</v>
      </c>
      <c r="CN92" s="138">
        <v>0</v>
      </c>
      <c r="CO92" s="138">
        <v>0</v>
      </c>
      <c r="CP92" s="138"/>
      <c r="CQ92" s="138"/>
      <c r="CR92" s="138"/>
      <c r="CS92" s="138"/>
      <c r="CT92" s="138"/>
      <c r="CU92" s="138"/>
      <c r="CV92" s="138"/>
      <c r="CW92" s="138"/>
      <c r="CX92" s="138"/>
      <c r="CY92" s="138"/>
      <c r="CZ92" s="138"/>
      <c r="DA92" s="138"/>
      <c r="DB92" s="138">
        <v>5</v>
      </c>
      <c r="DC92" s="138">
        <v>0</v>
      </c>
      <c r="DD92" s="138">
        <v>11810</v>
      </c>
      <c r="DE92" s="138">
        <v>2561</v>
      </c>
      <c r="DF92" s="138">
        <v>4</v>
      </c>
      <c r="DG92" s="138">
        <v>13</v>
      </c>
      <c r="DH92" s="138">
        <v>0</v>
      </c>
      <c r="DI92" s="138">
        <v>2907</v>
      </c>
      <c r="DJ92" s="138">
        <v>60</v>
      </c>
      <c r="DK92" s="138">
        <v>0</v>
      </c>
      <c r="DL92" s="138">
        <v>4</v>
      </c>
      <c r="DM92" s="138">
        <v>0</v>
      </c>
      <c r="DN92" s="138">
        <v>4</v>
      </c>
      <c r="DO92" s="138">
        <v>1</v>
      </c>
      <c r="DP92" s="138">
        <v>90</v>
      </c>
      <c r="DQ92" s="138">
        <v>0</v>
      </c>
      <c r="DR92" s="138">
        <v>0</v>
      </c>
      <c r="DS92" s="138">
        <v>0</v>
      </c>
      <c r="DT92" s="138">
        <v>0</v>
      </c>
      <c r="DU92" s="138">
        <v>0</v>
      </c>
      <c r="DV92" s="138">
        <v>0</v>
      </c>
      <c r="DW92" s="138">
        <v>0</v>
      </c>
      <c r="DX92" s="138">
        <v>6</v>
      </c>
      <c r="DY92" s="138">
        <v>0</v>
      </c>
      <c r="DZ92" s="138"/>
      <c r="EA92" s="138"/>
      <c r="EB92" s="138"/>
      <c r="EC92" s="138"/>
      <c r="ED92" s="138"/>
      <c r="EE92" s="138"/>
      <c r="EF92" s="138">
        <v>0</v>
      </c>
      <c r="EG92" s="138">
        <v>0</v>
      </c>
      <c r="EH92" s="138">
        <v>0</v>
      </c>
      <c r="EI92" s="138">
        <v>0</v>
      </c>
      <c r="EJ92" s="138">
        <v>0</v>
      </c>
      <c r="EK92" s="138">
        <v>0</v>
      </c>
      <c r="EL92" s="138">
        <v>0</v>
      </c>
      <c r="EM92" s="138"/>
      <c r="EN92" s="138"/>
      <c r="EO92" s="138"/>
      <c r="EP92" s="138"/>
      <c r="EQ92" s="138"/>
      <c r="ER92" s="138"/>
      <c r="ES92" s="138"/>
      <c r="ET92" s="138"/>
      <c r="EU92" s="138"/>
      <c r="EV92" s="138"/>
      <c r="EW92" s="138"/>
      <c r="EX92" s="138"/>
      <c r="EY92" s="138">
        <v>0</v>
      </c>
      <c r="EZ92" s="138">
        <v>0</v>
      </c>
      <c r="FA92" s="138">
        <v>0</v>
      </c>
      <c r="FB92" s="138">
        <v>0</v>
      </c>
      <c r="FC92" s="138">
        <v>0</v>
      </c>
      <c r="FD92" s="138">
        <v>0</v>
      </c>
      <c r="FE92" s="138">
        <v>0</v>
      </c>
      <c r="FF92" s="138">
        <v>58</v>
      </c>
      <c r="FG92" s="138">
        <v>0</v>
      </c>
    </row>
    <row r="93" spans="29:163" ht="12.75" x14ac:dyDescent="0.2">
      <c r="AC93" s="123">
        <v>2006</v>
      </c>
      <c r="AD93" s="123"/>
      <c r="AE93" s="138">
        <v>7</v>
      </c>
      <c r="AF93" s="138">
        <v>0</v>
      </c>
      <c r="AG93" s="138">
        <v>2441</v>
      </c>
      <c r="AH93" s="138">
        <v>155</v>
      </c>
      <c r="AI93" s="138">
        <v>58</v>
      </c>
      <c r="AJ93" s="138">
        <v>2</v>
      </c>
      <c r="AK93" s="138">
        <v>0</v>
      </c>
      <c r="AL93" s="138">
        <v>1414</v>
      </c>
      <c r="AM93" s="138">
        <v>667</v>
      </c>
      <c r="AN93" s="138">
        <v>0</v>
      </c>
      <c r="AO93" s="138">
        <v>0</v>
      </c>
      <c r="AP93" s="138">
        <v>0</v>
      </c>
      <c r="AQ93" s="138">
        <v>0</v>
      </c>
      <c r="AR93" s="138">
        <v>0</v>
      </c>
      <c r="AS93" s="138">
        <v>0</v>
      </c>
      <c r="AT93" s="138">
        <v>0</v>
      </c>
      <c r="AU93" s="138">
        <v>0</v>
      </c>
      <c r="AV93" s="138">
        <v>0</v>
      </c>
      <c r="AW93" s="138">
        <v>0</v>
      </c>
      <c r="AX93" s="138"/>
      <c r="AY93" s="138"/>
      <c r="AZ93" s="138">
        <v>3</v>
      </c>
      <c r="BA93" s="138">
        <v>0</v>
      </c>
      <c r="BB93" s="138">
        <v>0</v>
      </c>
      <c r="BC93" s="138">
        <v>0</v>
      </c>
      <c r="BD93" s="138">
        <v>0</v>
      </c>
      <c r="BE93" s="138">
        <v>0</v>
      </c>
      <c r="BF93" s="138">
        <v>0</v>
      </c>
      <c r="BG93" s="138">
        <v>4</v>
      </c>
      <c r="BH93" s="138">
        <v>0</v>
      </c>
      <c r="BI93" s="138">
        <v>14</v>
      </c>
      <c r="BJ93" s="138">
        <v>0</v>
      </c>
      <c r="BK93" s="138">
        <v>7</v>
      </c>
      <c r="BL93" s="138">
        <v>0</v>
      </c>
      <c r="BM93" s="138"/>
      <c r="BN93" s="138"/>
      <c r="BO93" s="138"/>
      <c r="BP93" s="138"/>
      <c r="BQ93" s="138">
        <v>0</v>
      </c>
      <c r="BR93" s="138">
        <v>0</v>
      </c>
      <c r="BS93" s="138">
        <v>265</v>
      </c>
      <c r="BT93" s="138">
        <v>0</v>
      </c>
      <c r="BU93" s="138">
        <v>0</v>
      </c>
      <c r="BV93" s="138">
        <v>1</v>
      </c>
      <c r="BW93" s="138">
        <v>0</v>
      </c>
      <c r="BX93" s="138">
        <v>113</v>
      </c>
      <c r="BY93" s="138">
        <v>650</v>
      </c>
      <c r="BZ93" s="138"/>
      <c r="CA93" s="138"/>
      <c r="CB93" s="138"/>
      <c r="CC93" s="138">
        <v>0</v>
      </c>
      <c r="CD93" s="138">
        <v>0</v>
      </c>
      <c r="CE93" s="138">
        <v>0</v>
      </c>
      <c r="CF93" s="138">
        <v>18</v>
      </c>
      <c r="CG93" s="138">
        <v>0</v>
      </c>
      <c r="CH93" s="138">
        <v>0</v>
      </c>
      <c r="CI93" s="138">
        <v>4</v>
      </c>
      <c r="CJ93" s="138">
        <v>0</v>
      </c>
      <c r="CK93" s="138">
        <v>0</v>
      </c>
      <c r="CL93" s="138">
        <v>40</v>
      </c>
      <c r="CM93" s="138">
        <v>0</v>
      </c>
      <c r="CN93" s="138">
        <v>0</v>
      </c>
      <c r="CO93" s="138">
        <v>0</v>
      </c>
      <c r="CP93" s="138"/>
      <c r="CQ93" s="138"/>
      <c r="CR93" s="138"/>
      <c r="CS93" s="138"/>
      <c r="CT93" s="138"/>
      <c r="CU93" s="138"/>
      <c r="CV93" s="138"/>
      <c r="CW93" s="138"/>
      <c r="CX93" s="138"/>
      <c r="CY93" s="138"/>
      <c r="CZ93" s="138"/>
      <c r="DA93" s="138"/>
      <c r="DB93" s="138">
        <v>0</v>
      </c>
      <c r="DC93" s="138">
        <v>0</v>
      </c>
      <c r="DD93" s="138">
        <v>2162</v>
      </c>
      <c r="DE93" s="138">
        <v>155</v>
      </c>
      <c r="DF93" s="138">
        <v>0</v>
      </c>
      <c r="DG93" s="138">
        <v>1</v>
      </c>
      <c r="DH93" s="138">
        <v>0</v>
      </c>
      <c r="DI93" s="138">
        <v>1284</v>
      </c>
      <c r="DJ93" s="138">
        <v>17</v>
      </c>
      <c r="DK93" s="138">
        <v>0</v>
      </c>
      <c r="DL93" s="138">
        <v>0</v>
      </c>
      <c r="DM93" s="138">
        <v>0</v>
      </c>
      <c r="DN93" s="138">
        <v>0</v>
      </c>
      <c r="DO93" s="138">
        <v>0</v>
      </c>
      <c r="DP93" s="138">
        <v>0</v>
      </c>
      <c r="DQ93" s="138">
        <v>0</v>
      </c>
      <c r="DR93" s="138">
        <v>0</v>
      </c>
      <c r="DS93" s="138">
        <v>0</v>
      </c>
      <c r="DT93" s="138">
        <v>0</v>
      </c>
      <c r="DU93" s="138">
        <v>0</v>
      </c>
      <c r="DV93" s="138">
        <v>0</v>
      </c>
      <c r="DW93" s="138">
        <v>0</v>
      </c>
      <c r="DX93" s="138">
        <v>0</v>
      </c>
      <c r="DY93" s="138">
        <v>0</v>
      </c>
      <c r="DZ93" s="138"/>
      <c r="EA93" s="138"/>
      <c r="EB93" s="138"/>
      <c r="EC93" s="138"/>
      <c r="ED93" s="138"/>
      <c r="EE93" s="138"/>
      <c r="EF93" s="138">
        <v>0</v>
      </c>
      <c r="EG93" s="138">
        <v>0</v>
      </c>
      <c r="EH93" s="138">
        <v>0</v>
      </c>
      <c r="EI93" s="138">
        <v>0</v>
      </c>
      <c r="EJ93" s="138">
        <v>0</v>
      </c>
      <c r="EK93" s="138">
        <v>0</v>
      </c>
      <c r="EL93" s="138">
        <v>0</v>
      </c>
      <c r="EM93" s="138"/>
      <c r="EN93" s="138"/>
      <c r="EO93" s="138"/>
      <c r="EP93" s="138"/>
      <c r="EQ93" s="138">
        <v>0</v>
      </c>
      <c r="ER93" s="138">
        <v>0</v>
      </c>
      <c r="ES93" s="138">
        <v>0</v>
      </c>
      <c r="ET93" s="138">
        <v>0</v>
      </c>
      <c r="EU93" s="138">
        <v>0</v>
      </c>
      <c r="EV93" s="138">
        <v>0</v>
      </c>
      <c r="EW93" s="138"/>
      <c r="EX93" s="138"/>
      <c r="EY93" s="138">
        <v>0</v>
      </c>
      <c r="EZ93" s="138">
        <v>0</v>
      </c>
      <c r="FA93" s="138">
        <v>0</v>
      </c>
      <c r="FB93" s="138">
        <v>0</v>
      </c>
      <c r="FC93" s="138">
        <v>0</v>
      </c>
      <c r="FD93" s="138">
        <v>0</v>
      </c>
      <c r="FE93" s="138">
        <v>0</v>
      </c>
      <c r="FF93" s="138">
        <v>6</v>
      </c>
      <c r="FG93" s="138">
        <v>0</v>
      </c>
    </row>
    <row r="94" spans="29:163" ht="12.75" x14ac:dyDescent="0.2">
      <c r="AC94" s="123">
        <v>2007</v>
      </c>
      <c r="AD94" s="123"/>
      <c r="AE94" s="138">
        <v>30</v>
      </c>
      <c r="AF94" s="138">
        <v>2</v>
      </c>
      <c r="AG94" s="138">
        <v>24385</v>
      </c>
      <c r="AH94" s="138">
        <v>4857</v>
      </c>
      <c r="AI94" s="138">
        <v>20</v>
      </c>
      <c r="AJ94" s="138">
        <v>174</v>
      </c>
      <c r="AK94" s="138">
        <v>0</v>
      </c>
      <c r="AL94" s="138">
        <v>8910</v>
      </c>
      <c r="AM94" s="138">
        <v>5129</v>
      </c>
      <c r="AN94" s="138"/>
      <c r="AO94" s="138"/>
      <c r="AP94" s="138"/>
      <c r="AQ94" s="138"/>
      <c r="AR94" s="138"/>
      <c r="AS94" s="138"/>
      <c r="AT94" s="138">
        <v>0</v>
      </c>
      <c r="AU94" s="138">
        <v>0</v>
      </c>
      <c r="AV94" s="138">
        <v>0</v>
      </c>
      <c r="AW94" s="138">
        <v>0</v>
      </c>
      <c r="AX94" s="138"/>
      <c r="AY94" s="138"/>
      <c r="AZ94" s="138">
        <v>0</v>
      </c>
      <c r="BA94" s="138">
        <v>0</v>
      </c>
      <c r="BB94" s="138">
        <v>0</v>
      </c>
      <c r="BC94" s="138">
        <v>0</v>
      </c>
      <c r="BD94" s="138">
        <v>0</v>
      </c>
      <c r="BE94" s="138">
        <v>0</v>
      </c>
      <c r="BF94" s="138">
        <v>0</v>
      </c>
      <c r="BG94" s="138">
        <v>8</v>
      </c>
      <c r="BH94" s="138">
        <v>0</v>
      </c>
      <c r="BI94" s="138">
        <v>5</v>
      </c>
      <c r="BJ94" s="138">
        <v>0</v>
      </c>
      <c r="BK94" s="138">
        <v>1</v>
      </c>
      <c r="BL94" s="138">
        <v>0</v>
      </c>
      <c r="BM94" s="138"/>
      <c r="BN94" s="138"/>
      <c r="BO94" s="138"/>
      <c r="BP94" s="138"/>
      <c r="BQ94" s="138">
        <v>15</v>
      </c>
      <c r="BR94" s="138">
        <v>0</v>
      </c>
      <c r="BS94" s="138">
        <v>885</v>
      </c>
      <c r="BT94" s="138">
        <v>159</v>
      </c>
      <c r="BU94" s="138">
        <v>6</v>
      </c>
      <c r="BV94" s="138">
        <v>65</v>
      </c>
      <c r="BW94" s="138">
        <v>0</v>
      </c>
      <c r="BX94" s="138">
        <v>737</v>
      </c>
      <c r="BY94" s="138">
        <v>0</v>
      </c>
      <c r="BZ94" s="138"/>
      <c r="CA94" s="138"/>
      <c r="CB94" s="138"/>
      <c r="CC94" s="138">
        <v>0</v>
      </c>
      <c r="CD94" s="138">
        <v>0</v>
      </c>
      <c r="CE94" s="138">
        <v>0</v>
      </c>
      <c r="CF94" s="138">
        <v>0</v>
      </c>
      <c r="CG94" s="138">
        <v>0</v>
      </c>
      <c r="CH94" s="138">
        <v>0</v>
      </c>
      <c r="CI94" s="138">
        <v>0</v>
      </c>
      <c r="CJ94" s="138">
        <v>0</v>
      </c>
      <c r="CK94" s="138">
        <v>20</v>
      </c>
      <c r="CL94" s="138">
        <v>5</v>
      </c>
      <c r="CM94" s="138">
        <v>0</v>
      </c>
      <c r="CN94" s="138">
        <v>3</v>
      </c>
      <c r="CO94" s="138">
        <v>0</v>
      </c>
      <c r="CP94" s="138"/>
      <c r="CQ94" s="138"/>
      <c r="CR94" s="138">
        <v>0</v>
      </c>
      <c r="CS94" s="138">
        <v>0</v>
      </c>
      <c r="CT94" s="138">
        <v>0</v>
      </c>
      <c r="CU94" s="138">
        <v>0</v>
      </c>
      <c r="CV94" s="138">
        <v>0</v>
      </c>
      <c r="CW94" s="138">
        <v>0</v>
      </c>
      <c r="CX94" s="138">
        <v>0</v>
      </c>
      <c r="CY94" s="138"/>
      <c r="CZ94" s="138"/>
      <c r="DA94" s="138"/>
      <c r="DB94" s="138">
        <v>13</v>
      </c>
      <c r="DC94" s="138">
        <v>2</v>
      </c>
      <c r="DD94" s="138">
        <v>19533</v>
      </c>
      <c r="DE94" s="138">
        <v>4648</v>
      </c>
      <c r="DF94" s="138">
        <v>2</v>
      </c>
      <c r="DG94" s="138">
        <v>96</v>
      </c>
      <c r="DH94" s="138">
        <v>0</v>
      </c>
      <c r="DI94" s="138">
        <v>6635</v>
      </c>
      <c r="DJ94" s="138">
        <v>4</v>
      </c>
      <c r="DK94" s="138">
        <v>0</v>
      </c>
      <c r="DL94" s="138">
        <v>3695</v>
      </c>
      <c r="DM94" s="138">
        <v>30</v>
      </c>
      <c r="DN94" s="138">
        <v>0</v>
      </c>
      <c r="DO94" s="138">
        <v>0</v>
      </c>
      <c r="DP94" s="138">
        <v>1061</v>
      </c>
      <c r="DQ94" s="138">
        <v>5125</v>
      </c>
      <c r="DR94" s="138">
        <v>0</v>
      </c>
      <c r="DS94" s="138">
        <v>0</v>
      </c>
      <c r="DT94" s="138">
        <v>0</v>
      </c>
      <c r="DU94" s="138">
        <v>0</v>
      </c>
      <c r="DV94" s="138">
        <v>0</v>
      </c>
      <c r="DW94" s="138">
        <v>0</v>
      </c>
      <c r="DX94" s="138">
        <v>0</v>
      </c>
      <c r="DY94" s="138">
        <v>0</v>
      </c>
      <c r="DZ94" s="138"/>
      <c r="EA94" s="138"/>
      <c r="EB94" s="138"/>
      <c r="EC94" s="138"/>
      <c r="ED94" s="138"/>
      <c r="EE94" s="138"/>
      <c r="EF94" s="138"/>
      <c r="EG94" s="138"/>
      <c r="EH94" s="138"/>
      <c r="EI94" s="138"/>
      <c r="EJ94" s="138"/>
      <c r="EK94" s="138"/>
      <c r="EL94" s="138"/>
      <c r="EM94" s="138"/>
      <c r="EN94" s="138"/>
      <c r="EO94" s="138"/>
      <c r="EP94" s="138"/>
      <c r="EQ94" s="138">
        <v>2</v>
      </c>
      <c r="ER94" s="138">
        <v>0</v>
      </c>
      <c r="ES94" s="138">
        <v>0</v>
      </c>
      <c r="ET94" s="138">
        <v>7</v>
      </c>
      <c r="EU94" s="138">
        <v>0</v>
      </c>
      <c r="EV94" s="138">
        <v>0</v>
      </c>
      <c r="EW94" s="138"/>
      <c r="EX94" s="138"/>
      <c r="EY94" s="138">
        <v>0</v>
      </c>
      <c r="EZ94" s="138">
        <v>0</v>
      </c>
      <c r="FA94" s="138">
        <v>267</v>
      </c>
      <c r="FB94" s="138">
        <v>0</v>
      </c>
      <c r="FC94" s="138">
        <v>0</v>
      </c>
      <c r="FD94" s="138">
        <v>13</v>
      </c>
      <c r="FE94" s="138">
        <v>0</v>
      </c>
      <c r="FF94" s="138">
        <v>465</v>
      </c>
      <c r="FG94" s="138">
        <v>0</v>
      </c>
    </row>
    <row r="95" spans="29:163" ht="12.75" x14ac:dyDescent="0.2">
      <c r="AC95" s="123">
        <v>2008</v>
      </c>
      <c r="AD95" s="123"/>
      <c r="AE95" s="138">
        <v>9</v>
      </c>
      <c r="AF95" s="138">
        <v>3</v>
      </c>
      <c r="AG95" s="138">
        <v>4371</v>
      </c>
      <c r="AH95" s="138">
        <v>290</v>
      </c>
      <c r="AI95" s="138">
        <v>30</v>
      </c>
      <c r="AJ95" s="138">
        <v>274</v>
      </c>
      <c r="AK95" s="138">
        <v>0</v>
      </c>
      <c r="AL95" s="138">
        <v>2973</v>
      </c>
      <c r="AM95" s="138">
        <v>15739</v>
      </c>
      <c r="AN95" s="138">
        <v>0</v>
      </c>
      <c r="AO95" s="138">
        <v>0</v>
      </c>
      <c r="AP95" s="138">
        <v>0</v>
      </c>
      <c r="AQ95" s="138">
        <v>0</v>
      </c>
      <c r="AR95" s="138">
        <v>0</v>
      </c>
      <c r="AS95" s="138">
        <v>0</v>
      </c>
      <c r="AT95" s="138"/>
      <c r="AU95" s="138"/>
      <c r="AV95" s="138"/>
      <c r="AW95" s="138"/>
      <c r="AX95" s="138"/>
      <c r="AY95" s="138"/>
      <c r="AZ95" s="138">
        <v>3</v>
      </c>
      <c r="BA95" s="138">
        <v>1</v>
      </c>
      <c r="BB95" s="138">
        <v>19</v>
      </c>
      <c r="BC95" s="138">
        <v>0</v>
      </c>
      <c r="BD95" s="138">
        <v>0</v>
      </c>
      <c r="BE95" s="138">
        <v>1</v>
      </c>
      <c r="BF95" s="138">
        <v>0</v>
      </c>
      <c r="BG95" s="138">
        <v>24</v>
      </c>
      <c r="BH95" s="138">
        <v>16</v>
      </c>
      <c r="BI95" s="138">
        <v>27</v>
      </c>
      <c r="BJ95" s="138">
        <v>3</v>
      </c>
      <c r="BK95" s="138">
        <v>6</v>
      </c>
      <c r="BL95" s="138">
        <v>2168</v>
      </c>
      <c r="BM95" s="138">
        <v>0</v>
      </c>
      <c r="BN95" s="138">
        <v>10</v>
      </c>
      <c r="BO95" s="138">
        <v>0</v>
      </c>
      <c r="BP95" s="138">
        <v>0</v>
      </c>
      <c r="BQ95" s="138">
        <v>3</v>
      </c>
      <c r="BR95" s="138">
        <v>2</v>
      </c>
      <c r="BS95" s="138">
        <v>393</v>
      </c>
      <c r="BT95" s="138">
        <v>0</v>
      </c>
      <c r="BU95" s="138">
        <v>9</v>
      </c>
      <c r="BV95" s="138">
        <v>36</v>
      </c>
      <c r="BW95" s="138">
        <v>0</v>
      </c>
      <c r="BX95" s="138">
        <v>453</v>
      </c>
      <c r="BY95" s="138">
        <v>2276</v>
      </c>
      <c r="BZ95" s="138"/>
      <c r="CA95" s="138"/>
      <c r="CB95" s="138"/>
      <c r="CC95" s="138">
        <v>0</v>
      </c>
      <c r="CD95" s="138">
        <v>0</v>
      </c>
      <c r="CE95" s="138">
        <v>0</v>
      </c>
      <c r="CF95" s="138">
        <v>0</v>
      </c>
      <c r="CG95" s="138">
        <v>0</v>
      </c>
      <c r="CH95" s="138">
        <v>0</v>
      </c>
      <c r="CI95" s="138">
        <v>0</v>
      </c>
      <c r="CJ95" s="138">
        <v>0</v>
      </c>
      <c r="CK95" s="138">
        <v>0</v>
      </c>
      <c r="CL95" s="138">
        <v>4</v>
      </c>
      <c r="CM95" s="138">
        <v>0</v>
      </c>
      <c r="CN95" s="138">
        <v>0</v>
      </c>
      <c r="CO95" s="138">
        <v>0</v>
      </c>
      <c r="CP95" s="138"/>
      <c r="CQ95" s="138"/>
      <c r="CR95" s="138">
        <v>1</v>
      </c>
      <c r="CS95" s="138">
        <v>303</v>
      </c>
      <c r="CT95" s="138">
        <v>0</v>
      </c>
      <c r="CU95" s="138">
        <v>32</v>
      </c>
      <c r="CV95" s="138">
        <v>0</v>
      </c>
      <c r="CW95" s="138">
        <v>37</v>
      </c>
      <c r="CX95" s="138">
        <v>56</v>
      </c>
      <c r="CY95" s="138">
        <v>0</v>
      </c>
      <c r="CZ95" s="138">
        <v>0</v>
      </c>
      <c r="DA95" s="138">
        <v>0</v>
      </c>
      <c r="DB95" s="138">
        <v>1</v>
      </c>
      <c r="DC95" s="138">
        <v>0</v>
      </c>
      <c r="DD95" s="138">
        <v>3231</v>
      </c>
      <c r="DE95" s="138">
        <v>290</v>
      </c>
      <c r="DF95" s="138">
        <v>5</v>
      </c>
      <c r="DG95" s="138">
        <v>177</v>
      </c>
      <c r="DH95" s="138">
        <v>0</v>
      </c>
      <c r="DI95" s="138">
        <v>2245</v>
      </c>
      <c r="DJ95" s="138">
        <v>11223</v>
      </c>
      <c r="DK95" s="138">
        <v>1</v>
      </c>
      <c r="DL95" s="138">
        <v>0</v>
      </c>
      <c r="DM95" s="138">
        <v>0</v>
      </c>
      <c r="DN95" s="138">
        <v>0</v>
      </c>
      <c r="DO95" s="138">
        <v>0</v>
      </c>
      <c r="DP95" s="138">
        <v>0</v>
      </c>
      <c r="DQ95" s="138">
        <v>0</v>
      </c>
      <c r="DR95" s="138">
        <v>0</v>
      </c>
      <c r="DS95" s="138">
        <v>0</v>
      </c>
      <c r="DT95" s="138">
        <v>0</v>
      </c>
      <c r="DU95" s="138">
        <v>0</v>
      </c>
      <c r="DV95" s="138">
        <v>0</v>
      </c>
      <c r="DW95" s="138">
        <v>0</v>
      </c>
      <c r="DX95" s="138">
        <v>54</v>
      </c>
      <c r="DY95" s="138">
        <v>0</v>
      </c>
      <c r="DZ95" s="138"/>
      <c r="EA95" s="138"/>
      <c r="EB95" s="138"/>
      <c r="EC95" s="138"/>
      <c r="ED95" s="138"/>
      <c r="EE95" s="138">
        <v>0</v>
      </c>
      <c r="EF95" s="138">
        <v>0</v>
      </c>
      <c r="EG95" s="138">
        <v>0</v>
      </c>
      <c r="EH95" s="138">
        <v>172</v>
      </c>
      <c r="EI95" s="138">
        <v>0</v>
      </c>
      <c r="EJ95" s="138">
        <v>21</v>
      </c>
      <c r="EK95" s="138">
        <v>0</v>
      </c>
      <c r="EL95" s="138">
        <v>31</v>
      </c>
      <c r="EM95" s="138">
        <v>0</v>
      </c>
      <c r="EN95" s="138">
        <v>0</v>
      </c>
      <c r="EO95" s="138">
        <v>0</v>
      </c>
      <c r="EP95" s="138">
        <v>7</v>
      </c>
      <c r="EQ95" s="138"/>
      <c r="ER95" s="138"/>
      <c r="ES95" s="138"/>
      <c r="ET95" s="138"/>
      <c r="EU95" s="138"/>
      <c r="EV95" s="138"/>
      <c r="EW95" s="138"/>
      <c r="EX95" s="138"/>
      <c r="EY95" s="138">
        <v>0</v>
      </c>
      <c r="EZ95" s="138">
        <v>0</v>
      </c>
      <c r="FA95" s="138">
        <v>226</v>
      </c>
      <c r="FB95" s="138">
        <v>0</v>
      </c>
      <c r="FC95" s="138">
        <v>2</v>
      </c>
      <c r="FD95" s="138">
        <v>4</v>
      </c>
      <c r="FE95" s="138">
        <v>0</v>
      </c>
      <c r="FF95" s="138">
        <v>116</v>
      </c>
      <c r="FG95" s="138">
        <v>0</v>
      </c>
    </row>
    <row r="96" spans="29:163" ht="12.75" x14ac:dyDescent="0.2">
      <c r="AC96" s="123">
        <v>2009</v>
      </c>
      <c r="AD96" s="123"/>
      <c r="AE96" s="138">
        <v>28</v>
      </c>
      <c r="AF96" s="138">
        <v>7</v>
      </c>
      <c r="AG96" s="138">
        <v>14653</v>
      </c>
      <c r="AH96" s="138">
        <v>1048</v>
      </c>
      <c r="AI96" s="138">
        <v>10</v>
      </c>
      <c r="AJ96" s="138">
        <v>853</v>
      </c>
      <c r="AK96" s="138">
        <v>0</v>
      </c>
      <c r="AL96" s="138">
        <v>2654</v>
      </c>
      <c r="AM96" s="138">
        <v>0</v>
      </c>
      <c r="AN96" s="138"/>
      <c r="AO96" s="138"/>
      <c r="AP96" s="138"/>
      <c r="AQ96" s="138"/>
      <c r="AR96" s="138"/>
      <c r="AS96" s="138"/>
      <c r="AT96" s="138"/>
      <c r="AU96" s="138"/>
      <c r="AV96" s="138"/>
      <c r="AW96" s="138"/>
      <c r="AX96" s="138"/>
      <c r="AY96" s="138"/>
      <c r="AZ96" s="138">
        <v>0</v>
      </c>
      <c r="BA96" s="138">
        <v>0</v>
      </c>
      <c r="BB96" s="138">
        <v>0</v>
      </c>
      <c r="BC96" s="138">
        <v>0</v>
      </c>
      <c r="BD96" s="138">
        <v>0</v>
      </c>
      <c r="BE96" s="138">
        <v>0</v>
      </c>
      <c r="BF96" s="138">
        <v>0</v>
      </c>
      <c r="BG96" s="138">
        <v>0</v>
      </c>
      <c r="BH96" s="138">
        <v>0</v>
      </c>
      <c r="BI96" s="138"/>
      <c r="BJ96" s="138"/>
      <c r="BK96" s="138"/>
      <c r="BL96" s="138"/>
      <c r="BM96" s="138"/>
      <c r="BN96" s="138"/>
      <c r="BO96" s="138"/>
      <c r="BP96" s="138"/>
      <c r="BQ96" s="138">
        <v>12</v>
      </c>
      <c r="BR96" s="138">
        <v>0</v>
      </c>
      <c r="BS96" s="138">
        <v>260</v>
      </c>
      <c r="BT96" s="138">
        <v>0</v>
      </c>
      <c r="BU96" s="138">
        <v>4</v>
      </c>
      <c r="BV96" s="138">
        <v>0</v>
      </c>
      <c r="BW96" s="138">
        <v>0</v>
      </c>
      <c r="BX96" s="138">
        <v>64</v>
      </c>
      <c r="BY96" s="138">
        <v>0</v>
      </c>
      <c r="BZ96" s="138"/>
      <c r="CA96" s="138"/>
      <c r="CB96" s="138"/>
      <c r="CC96" s="138">
        <v>0</v>
      </c>
      <c r="CD96" s="138">
        <v>0</v>
      </c>
      <c r="CE96" s="138">
        <v>0</v>
      </c>
      <c r="CF96" s="138">
        <v>0</v>
      </c>
      <c r="CG96" s="138">
        <v>0</v>
      </c>
      <c r="CH96" s="138">
        <v>0</v>
      </c>
      <c r="CI96" s="138"/>
      <c r="CJ96" s="138"/>
      <c r="CK96" s="138"/>
      <c r="CL96" s="138"/>
      <c r="CM96" s="138"/>
      <c r="CN96" s="138"/>
      <c r="CO96" s="138"/>
      <c r="CP96" s="138"/>
      <c r="CQ96" s="138"/>
      <c r="CR96" s="138">
        <v>0</v>
      </c>
      <c r="CS96" s="138">
        <v>0</v>
      </c>
      <c r="CT96" s="138">
        <v>0</v>
      </c>
      <c r="CU96" s="138">
        <v>0</v>
      </c>
      <c r="CV96" s="138">
        <v>0</v>
      </c>
      <c r="CW96" s="138">
        <v>0</v>
      </c>
      <c r="CX96" s="138">
        <v>0</v>
      </c>
      <c r="CY96" s="138"/>
      <c r="CZ96" s="138"/>
      <c r="DA96" s="138"/>
      <c r="DB96" s="138">
        <v>0</v>
      </c>
      <c r="DC96" s="138">
        <v>0</v>
      </c>
      <c r="DD96" s="138">
        <v>3413</v>
      </c>
      <c r="DE96" s="138">
        <v>1048</v>
      </c>
      <c r="DF96" s="138">
        <v>0</v>
      </c>
      <c r="DG96" s="138">
        <v>0</v>
      </c>
      <c r="DH96" s="138">
        <v>0</v>
      </c>
      <c r="DI96" s="138">
        <v>773</v>
      </c>
      <c r="DJ96" s="138">
        <v>0</v>
      </c>
      <c r="DK96" s="138"/>
      <c r="DL96" s="138"/>
      <c r="DM96" s="138"/>
      <c r="DN96" s="138"/>
      <c r="DO96" s="138"/>
      <c r="DP96" s="138"/>
      <c r="DQ96" s="138"/>
      <c r="DR96" s="138">
        <v>0</v>
      </c>
      <c r="DS96" s="138">
        <v>0</v>
      </c>
      <c r="DT96" s="138">
        <v>27</v>
      </c>
      <c r="DU96" s="138">
        <v>0</v>
      </c>
      <c r="DV96" s="138">
        <v>0</v>
      </c>
      <c r="DW96" s="138">
        <v>0</v>
      </c>
      <c r="DX96" s="138">
        <v>0</v>
      </c>
      <c r="DY96" s="138">
        <v>0</v>
      </c>
      <c r="DZ96" s="138"/>
      <c r="EA96" s="138"/>
      <c r="EB96" s="138"/>
      <c r="EC96" s="138"/>
      <c r="ED96" s="138"/>
      <c r="EE96" s="138"/>
      <c r="EF96" s="138">
        <v>16</v>
      </c>
      <c r="EG96" s="138">
        <v>7</v>
      </c>
      <c r="EH96" s="138">
        <v>7956</v>
      </c>
      <c r="EI96" s="138">
        <v>0</v>
      </c>
      <c r="EJ96" s="138">
        <v>743</v>
      </c>
      <c r="EK96" s="138">
        <v>0</v>
      </c>
      <c r="EL96" s="138">
        <v>1246</v>
      </c>
      <c r="EM96" s="138">
        <v>0</v>
      </c>
      <c r="EN96" s="138">
        <v>1560</v>
      </c>
      <c r="EO96" s="138">
        <v>109</v>
      </c>
      <c r="EP96" s="138">
        <v>281</v>
      </c>
      <c r="EQ96" s="138"/>
      <c r="ER96" s="138"/>
      <c r="ES96" s="138"/>
      <c r="ET96" s="138"/>
      <c r="EU96" s="138"/>
      <c r="EV96" s="138"/>
      <c r="EW96" s="138"/>
      <c r="EX96" s="138"/>
      <c r="EY96" s="138">
        <v>0</v>
      </c>
      <c r="EZ96" s="138">
        <v>0</v>
      </c>
      <c r="FA96" s="138">
        <v>1437</v>
      </c>
      <c r="FB96" s="138">
        <v>0</v>
      </c>
      <c r="FC96" s="138">
        <v>6</v>
      </c>
      <c r="FD96" s="138">
        <v>1</v>
      </c>
      <c r="FE96" s="138">
        <v>0</v>
      </c>
      <c r="FF96" s="138">
        <v>290</v>
      </c>
      <c r="FG96" s="138">
        <v>0</v>
      </c>
    </row>
    <row r="97" spans="29:163" ht="12.75" x14ac:dyDescent="0.2">
      <c r="AC97" s="123">
        <v>2010</v>
      </c>
      <c r="AD97" s="123"/>
      <c r="AE97" s="138">
        <v>41</v>
      </c>
      <c r="AF97" s="138">
        <v>2</v>
      </c>
      <c r="AG97" s="138">
        <v>28797</v>
      </c>
      <c r="AH97" s="138">
        <v>5104</v>
      </c>
      <c r="AI97" s="138">
        <v>73</v>
      </c>
      <c r="AJ97" s="138">
        <v>39</v>
      </c>
      <c r="AK97" s="138">
        <v>125</v>
      </c>
      <c r="AL97" s="138">
        <v>10536</v>
      </c>
      <c r="AM97" s="138">
        <v>5204</v>
      </c>
      <c r="AN97" s="138">
        <v>1</v>
      </c>
      <c r="AO97" s="138">
        <v>0</v>
      </c>
      <c r="AP97" s="138">
        <v>0</v>
      </c>
      <c r="AQ97" s="138">
        <v>0</v>
      </c>
      <c r="AR97" s="138">
        <v>1</v>
      </c>
      <c r="AS97" s="138">
        <v>0</v>
      </c>
      <c r="AT97" s="138">
        <v>0</v>
      </c>
      <c r="AU97" s="138">
        <v>33</v>
      </c>
      <c r="AV97" s="138">
        <v>37</v>
      </c>
      <c r="AW97" s="138">
        <v>7</v>
      </c>
      <c r="AX97" s="138"/>
      <c r="AY97" s="138"/>
      <c r="AZ97" s="138">
        <v>3</v>
      </c>
      <c r="BA97" s="138">
        <v>0</v>
      </c>
      <c r="BB97" s="138">
        <v>487</v>
      </c>
      <c r="BC97" s="138">
        <v>377</v>
      </c>
      <c r="BD97" s="138">
        <v>0</v>
      </c>
      <c r="BE97" s="138">
        <v>3</v>
      </c>
      <c r="BF97" s="138">
        <v>0</v>
      </c>
      <c r="BG97" s="138">
        <v>111</v>
      </c>
      <c r="BH97" s="138">
        <v>5</v>
      </c>
      <c r="BI97" s="138"/>
      <c r="BJ97" s="138"/>
      <c r="BK97" s="138"/>
      <c r="BL97" s="138"/>
      <c r="BM97" s="138"/>
      <c r="BN97" s="138"/>
      <c r="BO97" s="138"/>
      <c r="BP97" s="138"/>
      <c r="BQ97" s="138">
        <v>32</v>
      </c>
      <c r="BR97" s="138">
        <v>1</v>
      </c>
      <c r="BS97" s="138">
        <v>1277</v>
      </c>
      <c r="BT97" s="138">
        <v>675</v>
      </c>
      <c r="BU97" s="138">
        <v>0</v>
      </c>
      <c r="BV97" s="138">
        <v>30</v>
      </c>
      <c r="BW97" s="138">
        <v>125</v>
      </c>
      <c r="BX97" s="138">
        <v>225</v>
      </c>
      <c r="BY97" s="138">
        <v>2655</v>
      </c>
      <c r="BZ97" s="138"/>
      <c r="CA97" s="138"/>
      <c r="CB97" s="138"/>
      <c r="CC97" s="138">
        <v>0</v>
      </c>
      <c r="CD97" s="138">
        <v>8</v>
      </c>
      <c r="CE97" s="138">
        <v>0</v>
      </c>
      <c r="CF97" s="138">
        <v>58</v>
      </c>
      <c r="CG97" s="138">
        <v>4</v>
      </c>
      <c r="CH97" s="138">
        <v>530</v>
      </c>
      <c r="CI97" s="138">
        <v>0</v>
      </c>
      <c r="CJ97" s="138">
        <v>0</v>
      </c>
      <c r="CK97" s="138">
        <v>0</v>
      </c>
      <c r="CL97" s="138">
        <v>0</v>
      </c>
      <c r="CM97" s="138">
        <v>0</v>
      </c>
      <c r="CN97" s="138">
        <v>0</v>
      </c>
      <c r="CO97" s="138">
        <v>0</v>
      </c>
      <c r="CP97" s="138"/>
      <c r="CQ97" s="138"/>
      <c r="CR97" s="138"/>
      <c r="CS97" s="138"/>
      <c r="CT97" s="138"/>
      <c r="CU97" s="138"/>
      <c r="CV97" s="138"/>
      <c r="CW97" s="138"/>
      <c r="CX97" s="138"/>
      <c r="CY97" s="138"/>
      <c r="CZ97" s="138"/>
      <c r="DA97" s="138"/>
      <c r="DB97" s="138">
        <v>1</v>
      </c>
      <c r="DC97" s="138">
        <v>1</v>
      </c>
      <c r="DD97" s="138">
        <v>26302</v>
      </c>
      <c r="DE97" s="138">
        <v>3990</v>
      </c>
      <c r="DF97" s="138">
        <v>0</v>
      </c>
      <c r="DG97" s="138">
        <v>6</v>
      </c>
      <c r="DH97" s="138">
        <v>0</v>
      </c>
      <c r="DI97" s="138">
        <v>10020</v>
      </c>
      <c r="DJ97" s="138">
        <v>2014</v>
      </c>
      <c r="DK97" s="138">
        <v>0</v>
      </c>
      <c r="DL97" s="138">
        <v>64</v>
      </c>
      <c r="DM97" s="138">
        <v>0</v>
      </c>
      <c r="DN97" s="138">
        <v>0</v>
      </c>
      <c r="DO97" s="138">
        <v>0</v>
      </c>
      <c r="DP97" s="138">
        <v>16</v>
      </c>
      <c r="DQ97" s="138">
        <v>0</v>
      </c>
      <c r="DR97" s="138">
        <v>0</v>
      </c>
      <c r="DS97" s="138">
        <v>0</v>
      </c>
      <c r="DT97" s="138">
        <v>360</v>
      </c>
      <c r="DU97" s="138">
        <v>0</v>
      </c>
      <c r="DV97" s="138">
        <v>0</v>
      </c>
      <c r="DW97" s="138">
        <v>0</v>
      </c>
      <c r="DX97" s="138">
        <v>90</v>
      </c>
      <c r="DY97" s="138">
        <v>0</v>
      </c>
      <c r="DZ97" s="138"/>
      <c r="EA97" s="138"/>
      <c r="EB97" s="138"/>
      <c r="EC97" s="138"/>
      <c r="ED97" s="138"/>
      <c r="EE97" s="138"/>
      <c r="EF97" s="138"/>
      <c r="EG97" s="138"/>
      <c r="EH97" s="138"/>
      <c r="EI97" s="138"/>
      <c r="EJ97" s="138"/>
      <c r="EK97" s="138"/>
      <c r="EL97" s="138"/>
      <c r="EM97" s="138"/>
      <c r="EN97" s="138"/>
      <c r="EO97" s="138"/>
      <c r="EP97" s="138"/>
      <c r="EQ97" s="138">
        <v>4</v>
      </c>
      <c r="ER97" s="138">
        <v>0</v>
      </c>
      <c r="ES97" s="138">
        <v>0</v>
      </c>
      <c r="ET97" s="138">
        <v>14</v>
      </c>
      <c r="EU97" s="138">
        <v>0</v>
      </c>
      <c r="EV97" s="138">
        <v>0</v>
      </c>
      <c r="EW97" s="138"/>
      <c r="EX97" s="138"/>
      <c r="EY97" s="138">
        <v>0</v>
      </c>
      <c r="EZ97" s="138">
        <v>0</v>
      </c>
      <c r="FA97" s="138">
        <v>266</v>
      </c>
      <c r="FB97" s="138">
        <v>25</v>
      </c>
      <c r="FC97" s="138">
        <v>0</v>
      </c>
      <c r="FD97" s="138">
        <v>0</v>
      </c>
      <c r="FE97" s="138">
        <v>0</v>
      </c>
      <c r="FF97" s="138">
        <v>63</v>
      </c>
      <c r="FG97" s="138">
        <v>0</v>
      </c>
    </row>
    <row r="98" spans="29:163" ht="12.75" x14ac:dyDescent="0.2">
      <c r="AC98" s="123">
        <v>2011</v>
      </c>
      <c r="AD98" s="123"/>
      <c r="AE98" s="138">
        <v>11</v>
      </c>
      <c r="AF98" s="138">
        <v>0</v>
      </c>
      <c r="AG98" s="138">
        <v>9767</v>
      </c>
      <c r="AH98" s="138">
        <v>1728</v>
      </c>
      <c r="AI98" s="138">
        <v>6</v>
      </c>
      <c r="AJ98" s="138">
        <v>19</v>
      </c>
      <c r="AK98" s="138">
        <v>45</v>
      </c>
      <c r="AL98" s="138">
        <v>2381</v>
      </c>
      <c r="AM98" s="138">
        <v>1222</v>
      </c>
      <c r="AN98" s="138"/>
      <c r="AO98" s="138"/>
      <c r="AP98" s="138"/>
      <c r="AQ98" s="138"/>
      <c r="AR98" s="138"/>
      <c r="AS98" s="138"/>
      <c r="AT98" s="138"/>
      <c r="AU98" s="138"/>
      <c r="AV98" s="138"/>
      <c r="AW98" s="138"/>
      <c r="AX98" s="138"/>
      <c r="AY98" s="138"/>
      <c r="AZ98" s="138">
        <v>4</v>
      </c>
      <c r="BA98" s="138">
        <v>0</v>
      </c>
      <c r="BB98" s="138">
        <v>420</v>
      </c>
      <c r="BC98" s="138">
        <v>21</v>
      </c>
      <c r="BD98" s="138">
        <v>0</v>
      </c>
      <c r="BE98" s="138">
        <v>0</v>
      </c>
      <c r="BF98" s="138">
        <v>0</v>
      </c>
      <c r="BG98" s="138">
        <v>105</v>
      </c>
      <c r="BH98" s="138">
        <v>0</v>
      </c>
      <c r="BI98" s="138">
        <v>8</v>
      </c>
      <c r="BJ98" s="138">
        <v>0</v>
      </c>
      <c r="BK98" s="138">
        <v>2</v>
      </c>
      <c r="BL98" s="138">
        <v>0</v>
      </c>
      <c r="BM98" s="138">
        <v>0</v>
      </c>
      <c r="BN98" s="138">
        <v>0</v>
      </c>
      <c r="BO98" s="138">
        <v>0</v>
      </c>
      <c r="BP98" s="138">
        <v>0</v>
      </c>
      <c r="BQ98" s="138">
        <v>2</v>
      </c>
      <c r="BR98" s="138">
        <v>0</v>
      </c>
      <c r="BS98" s="138">
        <v>625</v>
      </c>
      <c r="BT98" s="138">
        <v>214</v>
      </c>
      <c r="BU98" s="138">
        <v>0</v>
      </c>
      <c r="BV98" s="138">
        <v>16</v>
      </c>
      <c r="BW98" s="138">
        <v>45</v>
      </c>
      <c r="BX98" s="138">
        <v>102</v>
      </c>
      <c r="BY98" s="138">
        <v>1132</v>
      </c>
      <c r="BZ98" s="138"/>
      <c r="CA98" s="138"/>
      <c r="CB98" s="138"/>
      <c r="CC98" s="138">
        <v>0</v>
      </c>
      <c r="CD98" s="138">
        <v>0</v>
      </c>
      <c r="CE98" s="138">
        <v>0</v>
      </c>
      <c r="CF98" s="138">
        <v>0</v>
      </c>
      <c r="CG98" s="138">
        <v>0</v>
      </c>
      <c r="CH98" s="138">
        <v>0</v>
      </c>
      <c r="CI98" s="138">
        <v>0</v>
      </c>
      <c r="CJ98" s="138">
        <v>0</v>
      </c>
      <c r="CK98" s="138">
        <v>0</v>
      </c>
      <c r="CL98" s="138">
        <v>2</v>
      </c>
      <c r="CM98" s="138">
        <v>0</v>
      </c>
      <c r="CN98" s="138">
        <v>0</v>
      </c>
      <c r="CO98" s="138">
        <v>0</v>
      </c>
      <c r="CP98" s="138"/>
      <c r="CQ98" s="138"/>
      <c r="CR98" s="138">
        <v>0</v>
      </c>
      <c r="CS98" s="138">
        <v>240</v>
      </c>
      <c r="CT98" s="138">
        <v>0</v>
      </c>
      <c r="CU98" s="138">
        <v>3</v>
      </c>
      <c r="CV98" s="138">
        <v>0</v>
      </c>
      <c r="CW98" s="138">
        <v>53</v>
      </c>
      <c r="CX98" s="138">
        <v>0</v>
      </c>
      <c r="CY98" s="138">
        <v>0</v>
      </c>
      <c r="CZ98" s="138">
        <v>0</v>
      </c>
      <c r="DA98" s="138">
        <v>0</v>
      </c>
      <c r="DB98" s="138">
        <v>0</v>
      </c>
      <c r="DC98" s="138">
        <v>0</v>
      </c>
      <c r="DD98" s="138">
        <v>8081</v>
      </c>
      <c r="DE98" s="138">
        <v>1485</v>
      </c>
      <c r="DF98" s="138">
        <v>0</v>
      </c>
      <c r="DG98" s="138">
        <v>0</v>
      </c>
      <c r="DH98" s="138">
        <v>0</v>
      </c>
      <c r="DI98" s="138">
        <v>1984</v>
      </c>
      <c r="DJ98" s="138">
        <v>90</v>
      </c>
      <c r="DK98" s="138">
        <v>0</v>
      </c>
      <c r="DL98" s="138">
        <v>0</v>
      </c>
      <c r="DM98" s="138">
        <v>0</v>
      </c>
      <c r="DN98" s="138">
        <v>0</v>
      </c>
      <c r="DO98" s="138">
        <v>0</v>
      </c>
      <c r="DP98" s="138">
        <v>0</v>
      </c>
      <c r="DQ98" s="138">
        <v>0</v>
      </c>
      <c r="DR98" s="138">
        <v>0</v>
      </c>
      <c r="DS98" s="138">
        <v>0</v>
      </c>
      <c r="DT98" s="138">
        <v>97</v>
      </c>
      <c r="DU98" s="138">
        <v>0</v>
      </c>
      <c r="DV98" s="138">
        <v>0</v>
      </c>
      <c r="DW98" s="138">
        <v>0</v>
      </c>
      <c r="DX98" s="138">
        <v>58</v>
      </c>
      <c r="DY98" s="138">
        <v>0</v>
      </c>
      <c r="DZ98" s="138">
        <v>1</v>
      </c>
      <c r="EA98" s="138"/>
      <c r="EB98" s="138"/>
      <c r="EC98" s="138"/>
      <c r="ED98" s="138"/>
      <c r="EE98" s="138"/>
      <c r="EF98" s="138">
        <v>0</v>
      </c>
      <c r="EG98" s="138">
        <v>0</v>
      </c>
      <c r="EH98" s="138">
        <v>16</v>
      </c>
      <c r="EI98" s="138">
        <v>0</v>
      </c>
      <c r="EJ98" s="138">
        <v>0</v>
      </c>
      <c r="EK98" s="138">
        <v>0</v>
      </c>
      <c r="EL98" s="138">
        <v>4</v>
      </c>
      <c r="EM98" s="138"/>
      <c r="EN98" s="138"/>
      <c r="EO98" s="138"/>
      <c r="EP98" s="138"/>
      <c r="EQ98" s="138">
        <v>4</v>
      </c>
      <c r="ER98" s="138">
        <v>0</v>
      </c>
      <c r="ES98" s="138">
        <v>1</v>
      </c>
      <c r="ET98" s="138">
        <v>4</v>
      </c>
      <c r="EU98" s="138">
        <v>0</v>
      </c>
      <c r="EV98" s="138">
        <v>0</v>
      </c>
      <c r="EW98" s="138"/>
      <c r="EX98" s="138"/>
      <c r="EY98" s="138">
        <v>0</v>
      </c>
      <c r="EZ98" s="138">
        <v>0</v>
      </c>
      <c r="FA98" s="138">
        <v>279</v>
      </c>
      <c r="FB98" s="138">
        <v>8</v>
      </c>
      <c r="FC98" s="138">
        <v>0</v>
      </c>
      <c r="FD98" s="138">
        <v>0</v>
      </c>
      <c r="FE98" s="138">
        <v>0</v>
      </c>
      <c r="FF98" s="138">
        <v>73</v>
      </c>
      <c r="FG98" s="138">
        <v>0</v>
      </c>
    </row>
    <row r="99" spans="29:163" ht="12.75" x14ac:dyDescent="0.2">
      <c r="AC99" s="123">
        <v>2012</v>
      </c>
      <c r="AD99" s="123"/>
      <c r="AE99" s="138">
        <v>14</v>
      </c>
      <c r="AF99" s="138">
        <v>3</v>
      </c>
      <c r="AG99" s="138">
        <v>18231</v>
      </c>
      <c r="AH99" s="138">
        <v>1858</v>
      </c>
      <c r="AI99" s="138">
        <v>13</v>
      </c>
      <c r="AJ99" s="138">
        <v>770</v>
      </c>
      <c r="AK99" s="138">
        <v>1</v>
      </c>
      <c r="AL99" s="138">
        <v>3567</v>
      </c>
      <c r="AM99" s="138">
        <v>120550</v>
      </c>
      <c r="AN99" s="138"/>
      <c r="AO99" s="138"/>
      <c r="AP99" s="138"/>
      <c r="AQ99" s="138"/>
      <c r="AR99" s="138"/>
      <c r="AS99" s="138"/>
      <c r="AT99" s="138"/>
      <c r="AU99" s="138"/>
      <c r="AV99" s="138"/>
      <c r="AW99" s="138"/>
      <c r="AX99" s="138">
        <v>4</v>
      </c>
      <c r="AY99" s="138">
        <v>1</v>
      </c>
      <c r="AZ99" s="138">
        <v>6</v>
      </c>
      <c r="BA99" s="138">
        <v>1</v>
      </c>
      <c r="BB99" s="138">
        <v>0</v>
      </c>
      <c r="BC99" s="138">
        <v>0</v>
      </c>
      <c r="BD99" s="138">
        <v>5</v>
      </c>
      <c r="BE99" s="138">
        <v>0</v>
      </c>
      <c r="BF99" s="138">
        <v>0</v>
      </c>
      <c r="BG99" s="138">
        <v>0</v>
      </c>
      <c r="BH99" s="138">
        <v>0</v>
      </c>
      <c r="BI99" s="138"/>
      <c r="BJ99" s="138"/>
      <c r="BK99" s="138"/>
      <c r="BL99" s="138"/>
      <c r="BM99" s="138"/>
      <c r="BN99" s="138"/>
      <c r="BO99" s="138"/>
      <c r="BP99" s="138"/>
      <c r="BQ99" s="138">
        <v>1</v>
      </c>
      <c r="BR99" s="138">
        <v>1</v>
      </c>
      <c r="BS99" s="138">
        <v>349</v>
      </c>
      <c r="BT99" s="138">
        <v>32</v>
      </c>
      <c r="BU99" s="138">
        <v>5</v>
      </c>
      <c r="BV99" s="138">
        <v>5</v>
      </c>
      <c r="BW99" s="138">
        <v>0</v>
      </c>
      <c r="BX99" s="138">
        <v>81</v>
      </c>
      <c r="BY99" s="138">
        <v>100000</v>
      </c>
      <c r="BZ99" s="138"/>
      <c r="CA99" s="138"/>
      <c r="CB99" s="138"/>
      <c r="CC99" s="138"/>
      <c r="CD99" s="138"/>
      <c r="CE99" s="138"/>
      <c r="CF99" s="138"/>
      <c r="CG99" s="138"/>
      <c r="CH99" s="138"/>
      <c r="CI99" s="138"/>
      <c r="CJ99" s="138"/>
      <c r="CK99" s="138"/>
      <c r="CL99" s="138"/>
      <c r="CM99" s="138"/>
      <c r="CN99" s="138"/>
      <c r="CO99" s="138"/>
      <c r="CP99" s="138">
        <v>4</v>
      </c>
      <c r="CQ99" s="138">
        <v>1</v>
      </c>
      <c r="CR99" s="138"/>
      <c r="CS99" s="138"/>
      <c r="CT99" s="138"/>
      <c r="CU99" s="138"/>
      <c r="CV99" s="138"/>
      <c r="CW99" s="138"/>
      <c r="CX99" s="138"/>
      <c r="CY99" s="138"/>
      <c r="CZ99" s="138"/>
      <c r="DA99" s="138"/>
      <c r="DB99" s="138">
        <v>4</v>
      </c>
      <c r="DC99" s="138">
        <v>1</v>
      </c>
      <c r="DD99" s="138">
        <v>4836</v>
      </c>
      <c r="DE99" s="138">
        <v>1757</v>
      </c>
      <c r="DF99" s="138">
        <v>0</v>
      </c>
      <c r="DG99" s="138">
        <v>4</v>
      </c>
      <c r="DH99" s="138">
        <v>0</v>
      </c>
      <c r="DI99" s="138">
        <v>1144</v>
      </c>
      <c r="DJ99" s="138">
        <v>550</v>
      </c>
      <c r="DK99" s="138">
        <v>0</v>
      </c>
      <c r="DL99" s="138">
        <v>4</v>
      </c>
      <c r="DM99" s="138">
        <v>0</v>
      </c>
      <c r="DN99" s="138">
        <v>0</v>
      </c>
      <c r="DO99" s="138">
        <v>0</v>
      </c>
      <c r="DP99" s="138">
        <v>1</v>
      </c>
      <c r="DQ99" s="138">
        <v>20000</v>
      </c>
      <c r="DR99" s="138">
        <v>0</v>
      </c>
      <c r="DS99" s="138">
        <v>0</v>
      </c>
      <c r="DT99" s="138">
        <v>184</v>
      </c>
      <c r="DU99" s="138">
        <v>0</v>
      </c>
      <c r="DV99" s="138">
        <v>0</v>
      </c>
      <c r="DW99" s="138">
        <v>0</v>
      </c>
      <c r="DX99" s="138">
        <v>46</v>
      </c>
      <c r="DY99" s="138">
        <v>0</v>
      </c>
      <c r="DZ99" s="138"/>
      <c r="EA99" s="138"/>
      <c r="EB99" s="138"/>
      <c r="EC99" s="138"/>
      <c r="ED99" s="138"/>
      <c r="EE99" s="138"/>
      <c r="EF99" s="138">
        <v>0</v>
      </c>
      <c r="EG99" s="138">
        <v>0</v>
      </c>
      <c r="EH99" s="138">
        <v>12476</v>
      </c>
      <c r="EI99" s="138">
        <v>69</v>
      </c>
      <c r="EJ99" s="138">
        <v>756</v>
      </c>
      <c r="EK99" s="138">
        <v>0</v>
      </c>
      <c r="EL99" s="138">
        <v>2200</v>
      </c>
      <c r="EM99" s="138"/>
      <c r="EN99" s="138"/>
      <c r="EO99" s="138"/>
      <c r="EP99" s="138"/>
      <c r="EQ99" s="138">
        <v>3</v>
      </c>
      <c r="ER99" s="138">
        <v>0</v>
      </c>
      <c r="ES99" s="138">
        <v>8</v>
      </c>
      <c r="ET99" s="138">
        <v>2</v>
      </c>
      <c r="EU99" s="138">
        <v>1</v>
      </c>
      <c r="EV99" s="138">
        <v>1</v>
      </c>
      <c r="EW99" s="138"/>
      <c r="EX99" s="138"/>
      <c r="EY99" s="138">
        <v>0</v>
      </c>
      <c r="EZ99" s="138">
        <v>0</v>
      </c>
      <c r="FA99" s="138">
        <v>366</v>
      </c>
      <c r="FB99" s="138">
        <v>0</v>
      </c>
      <c r="FC99" s="138">
        <v>1</v>
      </c>
      <c r="FD99" s="138">
        <v>4</v>
      </c>
      <c r="FE99" s="138">
        <v>1</v>
      </c>
      <c r="FF99" s="138">
        <v>92</v>
      </c>
      <c r="FG99" s="138">
        <v>0</v>
      </c>
    </row>
    <row r="100" spans="29:163" ht="12.75" x14ac:dyDescent="0.2">
      <c r="AC100" s="123">
        <v>2013</v>
      </c>
      <c r="AD100" s="123"/>
      <c r="AE100" s="138">
        <v>12</v>
      </c>
      <c r="AF100" s="138">
        <v>0</v>
      </c>
      <c r="AG100" s="138">
        <v>6020</v>
      </c>
      <c r="AH100" s="138">
        <v>342</v>
      </c>
      <c r="AI100" s="138">
        <v>16</v>
      </c>
      <c r="AJ100" s="138">
        <v>21</v>
      </c>
      <c r="AK100" s="138">
        <v>25</v>
      </c>
      <c r="AL100" s="138">
        <v>1447</v>
      </c>
      <c r="AM100" s="138">
        <v>2558</v>
      </c>
      <c r="AN100" s="138"/>
      <c r="AO100" s="138"/>
      <c r="AP100" s="138"/>
      <c r="AQ100" s="138"/>
      <c r="AR100" s="138"/>
      <c r="AS100" s="138"/>
      <c r="AT100" s="138"/>
      <c r="AU100" s="138"/>
      <c r="AV100" s="138"/>
      <c r="AW100" s="138"/>
      <c r="AX100" s="138"/>
      <c r="AY100" s="138"/>
      <c r="AZ100" s="138">
        <v>2</v>
      </c>
      <c r="BA100" s="138">
        <v>0</v>
      </c>
      <c r="BB100" s="138">
        <v>320</v>
      </c>
      <c r="BC100" s="138">
        <v>0</v>
      </c>
      <c r="BD100" s="138">
        <v>6</v>
      </c>
      <c r="BE100" s="138">
        <v>0</v>
      </c>
      <c r="BF100" s="138">
        <v>0</v>
      </c>
      <c r="BG100" s="138">
        <v>31</v>
      </c>
      <c r="BH100" s="138">
        <v>0</v>
      </c>
      <c r="BI100" s="138"/>
      <c r="BJ100" s="138"/>
      <c r="BK100" s="138"/>
      <c r="BL100" s="138"/>
      <c r="BM100" s="138"/>
      <c r="BN100" s="138"/>
      <c r="BO100" s="138"/>
      <c r="BP100" s="138"/>
      <c r="BQ100" s="138">
        <v>2</v>
      </c>
      <c r="BR100" s="138">
        <v>0</v>
      </c>
      <c r="BS100" s="138">
        <v>489</v>
      </c>
      <c r="BT100" s="138">
        <v>281</v>
      </c>
      <c r="BU100" s="138">
        <v>2</v>
      </c>
      <c r="BV100" s="138">
        <v>3</v>
      </c>
      <c r="BW100" s="138">
        <v>0</v>
      </c>
      <c r="BX100" s="138">
        <v>136</v>
      </c>
      <c r="BY100" s="138">
        <v>320</v>
      </c>
      <c r="BZ100" s="138"/>
      <c r="CA100" s="138"/>
      <c r="CB100" s="138"/>
      <c r="CC100" s="138"/>
      <c r="CD100" s="138"/>
      <c r="CE100" s="138"/>
      <c r="CF100" s="138"/>
      <c r="CG100" s="138"/>
      <c r="CH100" s="138"/>
      <c r="CI100" s="138">
        <v>5</v>
      </c>
      <c r="CJ100" s="138">
        <v>0</v>
      </c>
      <c r="CK100" s="138">
        <v>0</v>
      </c>
      <c r="CL100" s="138">
        <v>2</v>
      </c>
      <c r="CM100" s="138">
        <v>0</v>
      </c>
      <c r="CN100" s="138">
        <v>0</v>
      </c>
      <c r="CO100" s="138">
        <v>0</v>
      </c>
      <c r="CP100" s="138"/>
      <c r="CQ100" s="138"/>
      <c r="CR100" s="138">
        <v>0</v>
      </c>
      <c r="CS100" s="138">
        <v>2</v>
      </c>
      <c r="CT100" s="138">
        <v>1</v>
      </c>
      <c r="CU100" s="138">
        <v>1</v>
      </c>
      <c r="CV100" s="138">
        <v>0</v>
      </c>
      <c r="CW100" s="138">
        <v>1</v>
      </c>
      <c r="CX100" s="138">
        <v>0</v>
      </c>
      <c r="CY100" s="138"/>
      <c r="CZ100" s="138"/>
      <c r="DA100" s="138"/>
      <c r="DB100" s="138">
        <v>0</v>
      </c>
      <c r="DC100" s="138">
        <v>0</v>
      </c>
      <c r="DD100" s="138">
        <v>4491</v>
      </c>
      <c r="DE100" s="138">
        <v>61</v>
      </c>
      <c r="DF100" s="138">
        <v>1</v>
      </c>
      <c r="DG100" s="138">
        <v>15</v>
      </c>
      <c r="DH100" s="138">
        <v>25</v>
      </c>
      <c r="DI100" s="138">
        <v>1100</v>
      </c>
      <c r="DJ100" s="138">
        <v>2158</v>
      </c>
      <c r="DK100" s="138">
        <v>0</v>
      </c>
      <c r="DL100" s="138">
        <v>4</v>
      </c>
      <c r="DM100" s="138">
        <v>0</v>
      </c>
      <c r="DN100" s="138">
        <v>0</v>
      </c>
      <c r="DO100" s="138">
        <v>0</v>
      </c>
      <c r="DP100" s="138">
        <v>1</v>
      </c>
      <c r="DQ100" s="138">
        <v>0</v>
      </c>
      <c r="DR100" s="138">
        <v>0</v>
      </c>
      <c r="DS100" s="138">
        <v>0</v>
      </c>
      <c r="DT100" s="138">
        <v>0</v>
      </c>
      <c r="DU100" s="138">
        <v>0</v>
      </c>
      <c r="DV100" s="138">
        <v>0</v>
      </c>
      <c r="DW100" s="138">
        <v>0</v>
      </c>
      <c r="DX100" s="138">
        <v>0</v>
      </c>
      <c r="DY100" s="138">
        <v>80</v>
      </c>
      <c r="DZ100" s="138"/>
      <c r="EA100" s="138"/>
      <c r="EB100" s="138"/>
      <c r="EC100" s="138"/>
      <c r="ED100" s="138"/>
      <c r="EE100" s="138"/>
      <c r="EF100" s="138"/>
      <c r="EG100" s="138"/>
      <c r="EH100" s="138"/>
      <c r="EI100" s="138"/>
      <c r="EJ100" s="138"/>
      <c r="EK100" s="138"/>
      <c r="EL100" s="138"/>
      <c r="EM100" s="138">
        <v>0</v>
      </c>
      <c r="EN100" s="138">
        <v>212</v>
      </c>
      <c r="EO100" s="138">
        <v>2</v>
      </c>
      <c r="EP100" s="138">
        <v>51</v>
      </c>
      <c r="EQ100" s="138">
        <v>2</v>
      </c>
      <c r="ER100" s="138">
        <v>0</v>
      </c>
      <c r="ES100" s="138">
        <v>6</v>
      </c>
      <c r="ET100" s="138">
        <v>3</v>
      </c>
      <c r="EU100" s="138">
        <v>0</v>
      </c>
      <c r="EV100" s="138">
        <v>1</v>
      </c>
      <c r="EW100" s="138">
        <v>6</v>
      </c>
      <c r="EX100" s="138">
        <v>2</v>
      </c>
      <c r="EY100" s="138">
        <v>1</v>
      </c>
      <c r="EZ100" s="138">
        <v>0</v>
      </c>
      <c r="FA100" s="138">
        <v>490</v>
      </c>
      <c r="FB100" s="138">
        <v>0</v>
      </c>
      <c r="FC100" s="138">
        <v>1</v>
      </c>
      <c r="FD100" s="138">
        <v>0</v>
      </c>
      <c r="FE100" s="138">
        <v>0</v>
      </c>
      <c r="FF100" s="138">
        <v>124</v>
      </c>
      <c r="FG100" s="138">
        <v>0</v>
      </c>
    </row>
    <row r="101" spans="29:163" ht="12.75" x14ac:dyDescent="0.2">
      <c r="AC101" s="123">
        <v>2014</v>
      </c>
      <c r="AD101" s="123"/>
      <c r="AE101" s="138">
        <v>10</v>
      </c>
      <c r="AF101" s="138">
        <v>2</v>
      </c>
      <c r="AG101" s="138">
        <v>11204</v>
      </c>
      <c r="AH101" s="138">
        <v>863</v>
      </c>
      <c r="AI101" s="138">
        <v>28</v>
      </c>
      <c r="AJ101" s="138">
        <v>3</v>
      </c>
      <c r="AK101" s="138">
        <v>5</v>
      </c>
      <c r="AL101" s="138">
        <v>2680</v>
      </c>
      <c r="AM101" s="138">
        <v>7870</v>
      </c>
      <c r="AN101" s="138"/>
      <c r="AO101" s="138"/>
      <c r="AP101" s="138"/>
      <c r="AQ101" s="138"/>
      <c r="AR101" s="138"/>
      <c r="AS101" s="138"/>
      <c r="AT101" s="138">
        <v>0</v>
      </c>
      <c r="AU101" s="138">
        <v>244</v>
      </c>
      <c r="AV101" s="138">
        <v>0</v>
      </c>
      <c r="AW101" s="138">
        <v>61</v>
      </c>
      <c r="AX101" s="138"/>
      <c r="AY101" s="138"/>
      <c r="AZ101" s="138"/>
      <c r="BA101" s="138"/>
      <c r="BB101" s="138"/>
      <c r="BC101" s="138"/>
      <c r="BD101" s="138"/>
      <c r="BE101" s="138"/>
      <c r="BF101" s="138"/>
      <c r="BG101" s="138"/>
      <c r="BH101" s="138"/>
      <c r="BI101" s="138"/>
      <c r="BJ101" s="138"/>
      <c r="BK101" s="138"/>
      <c r="BL101" s="138"/>
      <c r="BM101" s="138">
        <v>165</v>
      </c>
      <c r="BN101" s="138">
        <v>0</v>
      </c>
      <c r="BO101" s="138">
        <v>41</v>
      </c>
      <c r="BP101" s="138">
        <v>0</v>
      </c>
      <c r="BQ101" s="138">
        <v>2</v>
      </c>
      <c r="BR101" s="138">
        <v>1</v>
      </c>
      <c r="BS101" s="138">
        <v>1449</v>
      </c>
      <c r="BT101" s="138">
        <v>83</v>
      </c>
      <c r="BU101" s="138">
        <v>5</v>
      </c>
      <c r="BV101" s="138">
        <v>3</v>
      </c>
      <c r="BW101" s="138">
        <v>0</v>
      </c>
      <c r="BX101" s="138">
        <v>344</v>
      </c>
      <c r="BY101" s="138">
        <v>6550</v>
      </c>
      <c r="BZ101" s="138"/>
      <c r="CA101" s="138"/>
      <c r="CB101" s="138"/>
      <c r="CC101" s="138"/>
      <c r="CD101" s="138"/>
      <c r="CE101" s="138"/>
      <c r="CF101" s="138"/>
      <c r="CG101" s="138"/>
      <c r="CH101" s="138"/>
      <c r="CI101" s="138"/>
      <c r="CJ101" s="138"/>
      <c r="CK101" s="138"/>
      <c r="CL101" s="138"/>
      <c r="CM101" s="138"/>
      <c r="CN101" s="138"/>
      <c r="CO101" s="138"/>
      <c r="CP101" s="138"/>
      <c r="CQ101" s="138"/>
      <c r="CR101" s="138"/>
      <c r="CS101" s="138"/>
      <c r="CT101" s="138"/>
      <c r="CU101" s="138"/>
      <c r="CV101" s="138"/>
      <c r="CW101" s="138"/>
      <c r="CX101" s="138"/>
      <c r="CY101" s="138"/>
      <c r="CZ101" s="138"/>
      <c r="DA101" s="138"/>
      <c r="DB101" s="138">
        <v>0</v>
      </c>
      <c r="DC101" s="138">
        <v>1</v>
      </c>
      <c r="DD101" s="138">
        <v>7943</v>
      </c>
      <c r="DE101" s="138">
        <v>615</v>
      </c>
      <c r="DF101" s="138">
        <v>10</v>
      </c>
      <c r="DG101" s="138">
        <v>0</v>
      </c>
      <c r="DH101" s="138">
        <v>5</v>
      </c>
      <c r="DI101" s="138">
        <v>2079</v>
      </c>
      <c r="DJ101" s="138">
        <v>920</v>
      </c>
      <c r="DK101" s="138">
        <v>0</v>
      </c>
      <c r="DL101" s="138">
        <v>0</v>
      </c>
      <c r="DM101" s="138">
        <v>0</v>
      </c>
      <c r="DN101" s="138">
        <v>0</v>
      </c>
      <c r="DO101" s="138">
        <v>0</v>
      </c>
      <c r="DP101" s="138">
        <v>0</v>
      </c>
      <c r="DQ101" s="138">
        <v>400</v>
      </c>
      <c r="DR101" s="138">
        <v>2</v>
      </c>
      <c r="DS101" s="138">
        <v>0</v>
      </c>
      <c r="DT101" s="138">
        <v>216</v>
      </c>
      <c r="DU101" s="138">
        <v>0</v>
      </c>
      <c r="DV101" s="138">
        <v>1</v>
      </c>
      <c r="DW101" s="138">
        <v>0</v>
      </c>
      <c r="DX101" s="138">
        <v>54</v>
      </c>
      <c r="DY101" s="138">
        <v>0</v>
      </c>
      <c r="DZ101" s="138"/>
      <c r="EA101" s="138"/>
      <c r="EB101" s="138"/>
      <c r="EC101" s="138"/>
      <c r="ED101" s="138"/>
      <c r="EE101" s="138">
        <v>951</v>
      </c>
      <c r="EF101" s="138"/>
      <c r="EG101" s="138"/>
      <c r="EH101" s="138"/>
      <c r="EI101" s="138"/>
      <c r="EJ101" s="138"/>
      <c r="EK101" s="138"/>
      <c r="EL101" s="138"/>
      <c r="EM101" s="138">
        <v>0</v>
      </c>
      <c r="EN101" s="138">
        <v>49</v>
      </c>
      <c r="EO101" s="138">
        <v>0</v>
      </c>
      <c r="EP101" s="138">
        <v>12</v>
      </c>
      <c r="EQ101" s="138">
        <v>6</v>
      </c>
      <c r="ER101" s="138">
        <v>0</v>
      </c>
      <c r="ES101" s="138">
        <v>0</v>
      </c>
      <c r="ET101" s="138">
        <v>1</v>
      </c>
      <c r="EU101" s="138">
        <v>0</v>
      </c>
      <c r="EV101" s="138">
        <v>0</v>
      </c>
      <c r="EW101" s="138"/>
      <c r="EX101" s="138"/>
      <c r="EY101" s="138">
        <v>0</v>
      </c>
      <c r="EZ101" s="138">
        <v>0</v>
      </c>
      <c r="FA101" s="138">
        <v>352</v>
      </c>
      <c r="FB101" s="138">
        <v>0</v>
      </c>
      <c r="FC101" s="138">
        <v>11</v>
      </c>
      <c r="FD101" s="138">
        <v>0</v>
      </c>
      <c r="FE101" s="138">
        <v>0</v>
      </c>
      <c r="FF101" s="138">
        <v>89</v>
      </c>
      <c r="FG101" s="138">
        <v>0</v>
      </c>
    </row>
    <row r="102" spans="29:163" ht="12.75" x14ac:dyDescent="0.2">
      <c r="AC102" s="123">
        <v>2015</v>
      </c>
      <c r="AD102" s="123"/>
      <c r="AE102" s="138">
        <v>8</v>
      </c>
      <c r="AF102" s="138">
        <v>0</v>
      </c>
      <c r="AG102" s="138">
        <v>2068</v>
      </c>
      <c r="AH102" s="138">
        <v>144</v>
      </c>
      <c r="AI102" s="138">
        <v>11</v>
      </c>
      <c r="AJ102" s="138">
        <v>22</v>
      </c>
      <c r="AK102" s="138">
        <v>36</v>
      </c>
      <c r="AL102" s="138">
        <v>465</v>
      </c>
      <c r="AM102" s="138">
        <v>0</v>
      </c>
      <c r="AN102" s="138"/>
      <c r="AO102" s="138"/>
      <c r="AP102" s="138"/>
      <c r="AQ102" s="138"/>
      <c r="AR102" s="138"/>
      <c r="AS102" s="138"/>
      <c r="AT102" s="138"/>
      <c r="AU102" s="138"/>
      <c r="AV102" s="138"/>
      <c r="AW102" s="138"/>
      <c r="AX102" s="138"/>
      <c r="AY102" s="138"/>
      <c r="AZ102" s="138">
        <v>1</v>
      </c>
      <c r="BA102" s="138">
        <v>0</v>
      </c>
      <c r="BB102" s="138">
        <v>0</v>
      </c>
      <c r="BC102" s="138">
        <v>0</v>
      </c>
      <c r="BD102" s="138">
        <v>0</v>
      </c>
      <c r="BE102" s="138">
        <v>0</v>
      </c>
      <c r="BF102" s="138">
        <v>0</v>
      </c>
      <c r="BG102" s="138">
        <v>0</v>
      </c>
      <c r="BH102" s="138">
        <v>0</v>
      </c>
      <c r="BI102" s="138"/>
      <c r="BJ102" s="138"/>
      <c r="BK102" s="138"/>
      <c r="BL102" s="138"/>
      <c r="BM102" s="138"/>
      <c r="BN102" s="138"/>
      <c r="BO102" s="138"/>
      <c r="BP102" s="138"/>
      <c r="BQ102" s="138">
        <v>1</v>
      </c>
      <c r="BR102" s="138">
        <v>0</v>
      </c>
      <c r="BS102" s="138">
        <v>60</v>
      </c>
      <c r="BT102" s="138">
        <v>20</v>
      </c>
      <c r="BU102" s="138">
        <v>0</v>
      </c>
      <c r="BV102" s="138">
        <v>7</v>
      </c>
      <c r="BW102" s="138">
        <v>8</v>
      </c>
      <c r="BX102" s="138">
        <v>8</v>
      </c>
      <c r="BY102" s="138">
        <v>0</v>
      </c>
      <c r="BZ102" s="138"/>
      <c r="CA102" s="138"/>
      <c r="CB102" s="138"/>
      <c r="CC102" s="138"/>
      <c r="CD102" s="138"/>
      <c r="CE102" s="138"/>
      <c r="CF102" s="138"/>
      <c r="CG102" s="138"/>
      <c r="CH102" s="138"/>
      <c r="CI102" s="138"/>
      <c r="CJ102" s="138"/>
      <c r="CK102" s="138"/>
      <c r="CL102" s="138"/>
      <c r="CM102" s="138"/>
      <c r="CN102" s="138"/>
      <c r="CO102" s="138"/>
      <c r="CP102" s="138"/>
      <c r="CQ102" s="138"/>
      <c r="CR102" s="138"/>
      <c r="CS102" s="138"/>
      <c r="CT102" s="138"/>
      <c r="CU102" s="138"/>
      <c r="CV102" s="138"/>
      <c r="CW102" s="138"/>
      <c r="CX102" s="138"/>
      <c r="CY102" s="138"/>
      <c r="CZ102" s="138"/>
      <c r="DA102" s="138"/>
      <c r="DB102" s="138">
        <v>0</v>
      </c>
      <c r="DC102" s="138">
        <v>0</v>
      </c>
      <c r="DD102" s="138">
        <v>1700</v>
      </c>
      <c r="DE102" s="138">
        <v>120</v>
      </c>
      <c r="DF102" s="138">
        <v>0</v>
      </c>
      <c r="DG102" s="138">
        <v>14</v>
      </c>
      <c r="DH102" s="138">
        <v>28</v>
      </c>
      <c r="DI102" s="138">
        <v>414</v>
      </c>
      <c r="DJ102" s="138">
        <v>0</v>
      </c>
      <c r="DK102" s="138">
        <v>0</v>
      </c>
      <c r="DL102" s="138">
        <v>30</v>
      </c>
      <c r="DM102" s="138">
        <v>0</v>
      </c>
      <c r="DN102" s="138">
        <v>0</v>
      </c>
      <c r="DO102" s="138">
        <v>0</v>
      </c>
      <c r="DP102" s="138">
        <v>2</v>
      </c>
      <c r="DQ102" s="138">
        <v>0</v>
      </c>
      <c r="DR102" s="138">
        <v>5</v>
      </c>
      <c r="DS102" s="138">
        <v>0</v>
      </c>
      <c r="DT102" s="138">
        <v>156</v>
      </c>
      <c r="DU102" s="138">
        <v>0</v>
      </c>
      <c r="DV102" s="138">
        <v>2</v>
      </c>
      <c r="DW102" s="138">
        <v>0</v>
      </c>
      <c r="DX102" s="138">
        <v>12</v>
      </c>
      <c r="DY102" s="138">
        <v>0</v>
      </c>
      <c r="DZ102" s="138"/>
      <c r="EA102" s="138"/>
      <c r="EB102" s="138"/>
      <c r="EC102" s="138"/>
      <c r="ED102" s="138"/>
      <c r="EE102" s="138"/>
      <c r="EF102" s="138"/>
      <c r="EG102" s="138"/>
      <c r="EH102" s="138"/>
      <c r="EI102" s="138"/>
      <c r="EJ102" s="138"/>
      <c r="EK102" s="138"/>
      <c r="EL102" s="138"/>
      <c r="EM102" s="138"/>
      <c r="EN102" s="138"/>
      <c r="EO102" s="138"/>
      <c r="EP102" s="138"/>
      <c r="EQ102" s="138">
        <v>1</v>
      </c>
      <c r="ER102" s="138">
        <v>0</v>
      </c>
      <c r="ES102" s="138">
        <v>0</v>
      </c>
      <c r="ET102" s="138">
        <v>9</v>
      </c>
      <c r="EU102" s="138">
        <v>0</v>
      </c>
      <c r="EV102" s="138">
        <v>0</v>
      </c>
      <c r="EW102" s="138"/>
      <c r="EX102" s="138"/>
      <c r="EY102" s="138">
        <v>0</v>
      </c>
      <c r="EZ102" s="138">
        <v>0</v>
      </c>
      <c r="FA102" s="138">
        <v>122</v>
      </c>
      <c r="FB102" s="138">
        <v>4</v>
      </c>
      <c r="FC102" s="138">
        <v>0</v>
      </c>
      <c r="FD102" s="138">
        <v>1</v>
      </c>
      <c r="FE102" s="138">
        <v>0</v>
      </c>
      <c r="FF102" s="138">
        <v>29</v>
      </c>
      <c r="FG102" s="138">
        <v>0</v>
      </c>
    </row>
    <row r="103" spans="29:163" ht="12.75" x14ac:dyDescent="0.2">
      <c r="AC103" s="124">
        <v>2016</v>
      </c>
      <c r="AD103" s="124"/>
      <c r="AE103" s="141">
        <v>16</v>
      </c>
      <c r="AF103" s="141">
        <v>8</v>
      </c>
      <c r="AG103" s="141">
        <v>1118</v>
      </c>
      <c r="AH103" s="141">
        <v>34</v>
      </c>
      <c r="AI103" s="141">
        <v>19</v>
      </c>
      <c r="AJ103" s="141">
        <v>11</v>
      </c>
      <c r="AK103" s="141">
        <v>26</v>
      </c>
      <c r="AL103" s="141">
        <v>284</v>
      </c>
      <c r="AM103" s="141">
        <v>0</v>
      </c>
      <c r="AN103" s="141"/>
      <c r="AO103" s="141"/>
      <c r="AP103" s="141"/>
      <c r="AQ103" s="141"/>
      <c r="AR103" s="141"/>
      <c r="AS103" s="141"/>
      <c r="AT103" s="141"/>
      <c r="AU103" s="141"/>
      <c r="AV103" s="141"/>
      <c r="AW103" s="141"/>
      <c r="AX103" s="141"/>
      <c r="AY103" s="141"/>
      <c r="AZ103" s="141">
        <v>3</v>
      </c>
      <c r="BA103" s="141">
        <v>0</v>
      </c>
      <c r="BB103" s="141">
        <v>0</v>
      </c>
      <c r="BC103" s="141">
        <v>0</v>
      </c>
      <c r="BD103" s="141">
        <v>0</v>
      </c>
      <c r="BE103" s="141">
        <v>0</v>
      </c>
      <c r="BF103" s="141">
        <v>0</v>
      </c>
      <c r="BG103" s="141">
        <v>0</v>
      </c>
      <c r="BH103" s="141">
        <v>0</v>
      </c>
      <c r="BI103" s="141"/>
      <c r="BJ103" s="141"/>
      <c r="BK103" s="141"/>
      <c r="BL103" s="141"/>
      <c r="BM103" s="141"/>
      <c r="BN103" s="141"/>
      <c r="BO103" s="141"/>
      <c r="BP103" s="141"/>
      <c r="BQ103" s="141">
        <v>4</v>
      </c>
      <c r="BR103" s="141">
        <v>0</v>
      </c>
      <c r="BS103" s="141">
        <v>67</v>
      </c>
      <c r="BT103" s="141">
        <v>0</v>
      </c>
      <c r="BU103" s="141">
        <v>0</v>
      </c>
      <c r="BV103" s="141">
        <v>4</v>
      </c>
      <c r="BW103" s="141">
        <v>0</v>
      </c>
      <c r="BX103" s="141">
        <v>10</v>
      </c>
      <c r="BY103" s="141">
        <v>0</v>
      </c>
      <c r="BZ103" s="141"/>
      <c r="CA103" s="141"/>
      <c r="CB103" s="141"/>
      <c r="CC103" s="141"/>
      <c r="CD103" s="141"/>
      <c r="CE103" s="141"/>
      <c r="CF103" s="141"/>
      <c r="CG103" s="141"/>
      <c r="CH103" s="141"/>
      <c r="CI103" s="141"/>
      <c r="CJ103" s="141"/>
      <c r="CK103" s="141"/>
      <c r="CL103" s="141"/>
      <c r="CM103" s="141"/>
      <c r="CN103" s="141"/>
      <c r="CO103" s="141"/>
      <c r="CP103" s="141"/>
      <c r="CQ103" s="141"/>
      <c r="CR103" s="141"/>
      <c r="CS103" s="141"/>
      <c r="CT103" s="141"/>
      <c r="CU103" s="141"/>
      <c r="CV103" s="141"/>
      <c r="CW103" s="141"/>
      <c r="CX103" s="141"/>
      <c r="CY103" s="141"/>
      <c r="CZ103" s="141"/>
      <c r="DA103" s="141"/>
      <c r="DB103" s="141">
        <v>1</v>
      </c>
      <c r="DC103" s="141">
        <v>0</v>
      </c>
      <c r="DD103" s="141">
        <v>1033</v>
      </c>
      <c r="DE103" s="141">
        <v>26</v>
      </c>
      <c r="DF103" s="141">
        <v>0</v>
      </c>
      <c r="DG103" s="141">
        <v>6</v>
      </c>
      <c r="DH103" s="141">
        <v>26</v>
      </c>
      <c r="DI103" s="141">
        <v>267</v>
      </c>
      <c r="DJ103" s="141">
        <v>0</v>
      </c>
      <c r="DK103" s="141"/>
      <c r="DL103" s="141"/>
      <c r="DM103" s="141"/>
      <c r="DN103" s="141"/>
      <c r="DO103" s="141"/>
      <c r="DP103" s="141"/>
      <c r="DQ103" s="141"/>
      <c r="DR103" s="141">
        <v>0</v>
      </c>
      <c r="DS103" s="141">
        <v>0</v>
      </c>
      <c r="DT103" s="141">
        <v>0</v>
      </c>
      <c r="DU103" s="141">
        <v>8</v>
      </c>
      <c r="DV103" s="141">
        <v>0</v>
      </c>
      <c r="DW103" s="141">
        <v>0</v>
      </c>
      <c r="DX103" s="141">
        <v>2</v>
      </c>
      <c r="DY103" s="141">
        <v>0</v>
      </c>
      <c r="DZ103" s="141"/>
      <c r="EA103" s="141"/>
      <c r="EB103" s="141"/>
      <c r="EC103" s="141"/>
      <c r="ED103" s="141"/>
      <c r="EE103" s="141"/>
      <c r="EF103" s="141"/>
      <c r="EG103" s="141"/>
      <c r="EH103" s="141"/>
      <c r="EI103" s="141"/>
      <c r="EJ103" s="141"/>
      <c r="EK103" s="141"/>
      <c r="EL103" s="141"/>
      <c r="EM103" s="141"/>
      <c r="EN103" s="141"/>
      <c r="EO103" s="141"/>
      <c r="EP103" s="141"/>
      <c r="EQ103" s="141">
        <v>1</v>
      </c>
      <c r="ER103" s="141">
        <v>8</v>
      </c>
      <c r="ES103" s="141">
        <v>0</v>
      </c>
      <c r="ET103" s="141">
        <v>8</v>
      </c>
      <c r="EU103" s="141">
        <v>0</v>
      </c>
      <c r="EV103" s="141">
        <v>0</v>
      </c>
      <c r="EW103" s="141"/>
      <c r="EX103" s="141"/>
      <c r="EY103" s="141">
        <v>7</v>
      </c>
      <c r="EZ103" s="141">
        <v>0</v>
      </c>
      <c r="FA103" s="141">
        <v>18</v>
      </c>
      <c r="FB103" s="141">
        <v>0</v>
      </c>
      <c r="FC103" s="141">
        <v>11</v>
      </c>
      <c r="FD103" s="141">
        <v>1</v>
      </c>
      <c r="FE103" s="141">
        <v>0</v>
      </c>
      <c r="FF103" s="141">
        <v>5</v>
      </c>
      <c r="FG103" s="141">
        <v>0</v>
      </c>
    </row>
    <row r="104" spans="29:163" ht="15" x14ac:dyDescent="0.25">
      <c r="AC104" t="s">
        <v>3045</v>
      </c>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row>
  </sheetData>
  <mergeCells count="59">
    <mergeCell ref="D15:D16"/>
    <mergeCell ref="B3:D3"/>
    <mergeCell ref="B4:C4"/>
    <mergeCell ref="B5:C5"/>
    <mergeCell ref="B6:C6"/>
    <mergeCell ref="B7:C7"/>
    <mergeCell ref="B10:D10"/>
    <mergeCell ref="B8:C8"/>
    <mergeCell ref="B22:B23"/>
    <mergeCell ref="B11:C11"/>
    <mergeCell ref="B12:C12"/>
    <mergeCell ref="B13:C13"/>
    <mergeCell ref="B14:C14"/>
    <mergeCell ref="B15:C16"/>
    <mergeCell ref="B17:C17"/>
    <mergeCell ref="B18:C18"/>
    <mergeCell ref="B19:C19"/>
    <mergeCell ref="B20:C20"/>
    <mergeCell ref="B21:C21"/>
    <mergeCell ref="B37:C37"/>
    <mergeCell ref="B24:C24"/>
    <mergeCell ref="B25:C25"/>
    <mergeCell ref="B26:C26"/>
    <mergeCell ref="B27:C27"/>
    <mergeCell ref="B28:C28"/>
    <mergeCell ref="B30:C30"/>
    <mergeCell ref="AZ75:BH75"/>
    <mergeCell ref="H37:AH37"/>
    <mergeCell ref="K38:L38"/>
    <mergeCell ref="N38:O38"/>
    <mergeCell ref="Q38:R38"/>
    <mergeCell ref="T38:U38"/>
    <mergeCell ref="W38:X38"/>
    <mergeCell ref="Z38:AA38"/>
    <mergeCell ref="AC38:AD38"/>
    <mergeCell ref="AC75:AC76"/>
    <mergeCell ref="AE75:AM75"/>
    <mergeCell ref="AN75:AS75"/>
    <mergeCell ref="AT75:AW75"/>
    <mergeCell ref="AX75:AY75"/>
    <mergeCell ref="DR75:DY75"/>
    <mergeCell ref="BI75:BL75"/>
    <mergeCell ref="BM75:BP75"/>
    <mergeCell ref="BQ75:BY75"/>
    <mergeCell ref="BZ75:CB75"/>
    <mergeCell ref="CC75:CH75"/>
    <mergeCell ref="CI75:CO75"/>
    <mergeCell ref="CP75:CQ75"/>
    <mergeCell ref="CR75:CX75"/>
    <mergeCell ref="CY75:DA75"/>
    <mergeCell ref="DB75:DJ75"/>
    <mergeCell ref="DK75:DQ75"/>
    <mergeCell ref="EY75:FG75"/>
    <mergeCell ref="EA75:EB75"/>
    <mergeCell ref="EC75:ED75"/>
    <mergeCell ref="EF75:EL75"/>
    <mergeCell ref="EM75:EP75"/>
    <mergeCell ref="EQ75:EV75"/>
    <mergeCell ref="EW75:EX75"/>
  </mergeCells>
  <dataValidations count="7">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6">
      <formula1>Tipo_operación</formula1>
    </dataValidation>
    <dataValidation allowBlank="1" showDropDown="1" showInputMessage="1" showErrorMessage="1" sqref="D13"/>
  </dataValidations>
  <hyperlinks>
    <hyperlink ref="B1" location="'13.1.1'!A1" display="REGRESAR "/>
    <hyperlink ref="D37" r:id="rId1"/>
    <hyperlink ref="D8" r:id="rId2"/>
  </hyperlinks>
  <pageMargins left="0.7" right="0.7" top="0.75" bottom="0.75" header="0.3" footer="0.3"/>
  <pageSetup orientation="portrait" r:id="rId3"/>
  <drawing r:id="rId4"/>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2">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5703125" style="26" customWidth="1"/>
    <col min="3" max="3" width="12" style="165" customWidth="1"/>
    <col min="4" max="7" width="12" style="26" customWidth="1"/>
    <col min="8" max="16384" width="11.42578125" style="26"/>
  </cols>
  <sheetData>
    <row r="1" spans="1:18" ht="15" x14ac:dyDescent="0.25">
      <c r="A1" s="25" t="s">
        <v>3279</v>
      </c>
      <c r="B1" s="121"/>
      <c r="C1" s="2077" t="s">
        <v>830</v>
      </c>
      <c r="D1" s="2077"/>
    </row>
    <row r="3" spans="1:18" ht="14.25" customHeight="1" x14ac:dyDescent="0.2">
      <c r="A3" s="2645" t="s">
        <v>732</v>
      </c>
      <c r="B3" s="2648"/>
      <c r="C3" s="2645" t="s">
        <v>3280</v>
      </c>
      <c r="D3" s="2649"/>
      <c r="E3" s="2649"/>
      <c r="F3" s="2649"/>
      <c r="G3" s="2649"/>
      <c r="H3" s="2649"/>
      <c r="I3" s="2649"/>
      <c r="J3" s="2649"/>
      <c r="K3" s="2649"/>
      <c r="L3" s="2649"/>
      <c r="M3" s="2649"/>
      <c r="N3" s="2649"/>
      <c r="O3" s="2649"/>
      <c r="P3" s="2649"/>
      <c r="Q3" s="2649"/>
      <c r="R3" s="2649"/>
    </row>
    <row r="4" spans="1:18" ht="15" customHeight="1" x14ac:dyDescent="0.2">
      <c r="A4" s="2645" t="s">
        <v>733</v>
      </c>
      <c r="B4" s="2646"/>
      <c r="C4" s="2645" t="s">
        <v>3281</v>
      </c>
      <c r="D4" s="2647"/>
      <c r="E4" s="2647"/>
      <c r="F4" s="2647"/>
      <c r="G4" s="2647"/>
      <c r="H4" s="2647"/>
      <c r="I4" s="2647"/>
      <c r="J4" s="2647"/>
      <c r="K4" s="2647"/>
      <c r="L4" s="2647"/>
      <c r="M4" s="2647"/>
      <c r="N4" s="2647"/>
      <c r="O4" s="2647"/>
      <c r="P4" s="2647"/>
      <c r="Q4" s="2647"/>
      <c r="R4" s="2647"/>
    </row>
    <row r="5" spans="1:18" ht="15" customHeight="1" x14ac:dyDescent="0.2">
      <c r="A5" s="2645" t="s">
        <v>735</v>
      </c>
      <c r="B5" s="2646"/>
      <c r="C5" s="2645" t="s">
        <v>3308</v>
      </c>
      <c r="D5" s="2647"/>
      <c r="E5" s="2647"/>
      <c r="F5" s="2647"/>
      <c r="G5" s="2647"/>
      <c r="H5" s="2647"/>
      <c r="I5" s="2647"/>
      <c r="J5" s="2647"/>
      <c r="K5" s="2647"/>
      <c r="L5" s="2647"/>
      <c r="M5" s="2647"/>
      <c r="N5" s="2647"/>
      <c r="O5" s="2647"/>
      <c r="P5" s="2647"/>
      <c r="Q5" s="2647"/>
      <c r="R5" s="2647"/>
    </row>
    <row r="6" spans="1:18" ht="15" customHeight="1" x14ac:dyDescent="0.2">
      <c r="A6" s="2645" t="s">
        <v>815</v>
      </c>
      <c r="B6" s="2646"/>
      <c r="C6" s="2645" t="s">
        <v>862</v>
      </c>
      <c r="D6" s="2647"/>
      <c r="E6" s="2647"/>
      <c r="F6" s="2647"/>
      <c r="G6" s="2647"/>
      <c r="H6" s="2647"/>
      <c r="I6" s="2647"/>
      <c r="J6" s="2647"/>
      <c r="K6" s="2647"/>
      <c r="L6" s="2647"/>
      <c r="M6" s="2647"/>
      <c r="N6" s="2647"/>
      <c r="O6" s="2647"/>
      <c r="P6" s="2647"/>
      <c r="Q6" s="2647"/>
      <c r="R6" s="2647"/>
    </row>
    <row r="7" spans="1:18" x14ac:dyDescent="0.2">
      <c r="A7" s="29"/>
    </row>
    <row r="8" spans="1:18" x14ac:dyDescent="0.2">
      <c r="A8" s="29"/>
    </row>
    <row r="9" spans="1:18" ht="11.25" customHeight="1" x14ac:dyDescent="0.2">
      <c r="C9" s="2118" t="s">
        <v>912</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3.'!A1" display="REGRESAR "/>
    <hyperlink ref="C1:D1" location="'Metadato 13.1.2'!A1" display="VER METADATO"/>
  </hyperlink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3">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3279</v>
      </c>
    </row>
    <row r="2" spans="1:6" ht="12" thickBot="1" x14ac:dyDescent="0.25"/>
    <row r="3" spans="1:6" ht="23.25" customHeight="1" thickBot="1" x14ac:dyDescent="0.25">
      <c r="B3" s="2081" t="s">
        <v>766</v>
      </c>
      <c r="C3" s="2081"/>
      <c r="D3" s="2081"/>
      <c r="F3" s="47" t="s">
        <v>913</v>
      </c>
    </row>
    <row r="4" spans="1:6" ht="15.75" x14ac:dyDescent="0.2">
      <c r="A4" s="93"/>
      <c r="B4" s="2082" t="s">
        <v>856</v>
      </c>
      <c r="C4" s="2082"/>
      <c r="D4" s="49" t="s">
        <v>61</v>
      </c>
    </row>
    <row r="5" spans="1:6" ht="30" x14ac:dyDescent="0.2">
      <c r="B5" s="2082" t="s">
        <v>769</v>
      </c>
      <c r="C5" s="2082"/>
      <c r="D5" s="49" t="s">
        <v>363</v>
      </c>
    </row>
    <row r="6" spans="1:6" ht="15" x14ac:dyDescent="0.2">
      <c r="B6" s="2082" t="s">
        <v>770</v>
      </c>
      <c r="C6" s="2082"/>
      <c r="D6" s="50" t="s">
        <v>529</v>
      </c>
    </row>
    <row r="7" spans="1:6" ht="45" x14ac:dyDescent="0.2">
      <c r="B7" s="2083" t="s">
        <v>771</v>
      </c>
      <c r="C7" s="2083"/>
      <c r="D7" s="94" t="s">
        <v>530</v>
      </c>
    </row>
    <row r="8" spans="1:6" s="903" customFormat="1" ht="15" x14ac:dyDescent="0.2">
      <c r="B8" s="2083" t="s">
        <v>4617</v>
      </c>
      <c r="C8" s="2083"/>
      <c r="D8" s="1285" t="s">
        <v>4767</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customHeight="1"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customHeight="1"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customHeight="1"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3.1.2'!A1" display="REGRESAR "/>
    <hyperlink ref="D8" r:id="rId1"/>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4"/>
  <dimension ref="A1:AC41"/>
  <sheetViews>
    <sheetView showGridLines="0" workbookViewId="0">
      <pane ySplit="1" topLeftCell="A2" activePane="bottomLeft" state="frozen"/>
      <selection pane="bottomLeft"/>
    </sheetView>
  </sheetViews>
  <sheetFormatPr baseColWidth="10" defaultColWidth="11.42578125" defaultRowHeight="11.25" x14ac:dyDescent="0.2"/>
  <cols>
    <col min="1" max="2" width="15.85546875" style="26" customWidth="1"/>
    <col min="3" max="3" width="7.140625" style="26" customWidth="1"/>
    <col min="4" max="4" width="7" style="26" customWidth="1"/>
    <col min="5" max="5" width="8.28515625" style="26" customWidth="1"/>
    <col min="6" max="6" width="7.85546875" style="26" customWidth="1"/>
    <col min="7" max="7" width="9" style="26" customWidth="1"/>
    <col min="8" max="8" width="8" style="26" customWidth="1"/>
    <col min="9" max="11" width="11.42578125" style="26"/>
    <col min="12" max="12" width="1.42578125" style="26" customWidth="1"/>
    <col min="13" max="20" width="11.42578125" style="26"/>
    <col min="21" max="21" width="1" style="26" customWidth="1"/>
    <col min="22" max="16384" width="11.42578125" style="26"/>
  </cols>
  <sheetData>
    <row r="1" spans="1:29" ht="15" x14ac:dyDescent="0.25">
      <c r="A1" s="25" t="s">
        <v>3279</v>
      </c>
      <c r="C1" s="2077" t="s">
        <v>830</v>
      </c>
      <c r="D1" s="2077"/>
      <c r="E1" s="2077"/>
    </row>
    <row r="3" spans="1:29" ht="15" x14ac:dyDescent="0.2">
      <c r="A3" s="2654" t="s">
        <v>732</v>
      </c>
      <c r="B3" s="2655"/>
      <c r="C3" s="2654" t="s">
        <v>3280</v>
      </c>
      <c r="D3" s="2656"/>
      <c r="E3" s="2656"/>
      <c r="F3" s="2656"/>
      <c r="G3" s="2656"/>
      <c r="H3" s="2656"/>
      <c r="I3" s="2656"/>
      <c r="J3" s="2656"/>
      <c r="K3" s="2656"/>
      <c r="L3" s="2656"/>
      <c r="M3" s="2656"/>
      <c r="N3" s="2656"/>
      <c r="O3" s="2656"/>
      <c r="P3" s="2656"/>
      <c r="Q3" s="2656"/>
      <c r="R3" s="2656"/>
      <c r="S3" s="2656"/>
      <c r="T3" s="2656"/>
      <c r="U3" s="2656"/>
      <c r="V3" s="2656"/>
    </row>
    <row r="4" spans="1:29" ht="15" x14ac:dyDescent="0.2">
      <c r="A4" s="2654" t="s">
        <v>733</v>
      </c>
      <c r="B4" s="2655"/>
      <c r="C4" s="2654" t="s">
        <v>3281</v>
      </c>
      <c r="D4" s="2656"/>
      <c r="E4" s="2656"/>
      <c r="F4" s="2656"/>
      <c r="G4" s="2656"/>
      <c r="H4" s="2656"/>
      <c r="I4" s="2656"/>
      <c r="J4" s="2656"/>
      <c r="K4" s="2656"/>
      <c r="L4" s="2656"/>
      <c r="M4" s="2656"/>
      <c r="N4" s="2656"/>
      <c r="O4" s="2656"/>
      <c r="P4" s="2656"/>
      <c r="Q4" s="2656"/>
      <c r="R4" s="2656"/>
      <c r="S4" s="2656"/>
      <c r="T4" s="2656"/>
      <c r="U4" s="2656"/>
      <c r="V4" s="2656"/>
    </row>
    <row r="5" spans="1:29" ht="12.75" x14ac:dyDescent="0.2">
      <c r="A5" s="2654" t="s">
        <v>735</v>
      </c>
      <c r="B5" s="2657"/>
      <c r="C5" s="2654" t="s">
        <v>3309</v>
      </c>
      <c r="D5" s="2658"/>
      <c r="E5" s="2658"/>
      <c r="F5" s="2658"/>
      <c r="G5" s="2658"/>
      <c r="H5" s="2658"/>
      <c r="I5" s="2658"/>
      <c r="J5" s="2658"/>
      <c r="K5" s="2658"/>
      <c r="L5" s="2658"/>
      <c r="M5" s="2658"/>
      <c r="N5" s="2658"/>
      <c r="O5" s="2658"/>
      <c r="P5" s="2658"/>
      <c r="Q5" s="2658"/>
      <c r="R5" s="2658"/>
      <c r="S5" s="2658"/>
      <c r="T5" s="2658"/>
      <c r="U5" s="2658"/>
      <c r="V5" s="2658"/>
    </row>
    <row r="6" spans="1:29" ht="15" x14ac:dyDescent="0.2">
      <c r="A6" s="2654" t="s">
        <v>815</v>
      </c>
      <c r="B6" s="2655"/>
      <c r="C6" s="2654" t="s">
        <v>3198</v>
      </c>
      <c r="D6" s="2656"/>
      <c r="E6" s="2656"/>
      <c r="F6" s="2656"/>
      <c r="G6" s="2656"/>
      <c r="H6" s="2656"/>
      <c r="I6" s="2656"/>
      <c r="J6" s="2656"/>
      <c r="K6" s="2656"/>
      <c r="L6" s="2656"/>
      <c r="M6" s="2656"/>
      <c r="N6" s="2656"/>
      <c r="O6" s="2656"/>
      <c r="P6" s="2656"/>
      <c r="Q6" s="2656"/>
      <c r="R6" s="2656"/>
      <c r="S6" s="2656"/>
      <c r="T6" s="2656"/>
      <c r="U6" s="2656"/>
      <c r="V6" s="2656"/>
    </row>
    <row r="7" spans="1:29" s="76" customFormat="1" ht="15" x14ac:dyDescent="0.2">
      <c r="A7" s="802"/>
      <c r="B7" s="202"/>
      <c r="C7" s="802"/>
      <c r="D7" s="202"/>
      <c r="E7" s="202"/>
      <c r="F7" s="202"/>
      <c r="G7" s="202"/>
      <c r="H7" s="202"/>
      <c r="I7" s="202"/>
      <c r="J7" s="202"/>
      <c r="K7" s="202"/>
      <c r="L7" s="202"/>
      <c r="M7" s="202"/>
      <c r="N7" s="202"/>
      <c r="O7" s="202"/>
      <c r="P7" s="202"/>
      <c r="Q7" s="202"/>
      <c r="R7" s="202"/>
      <c r="S7" s="202"/>
      <c r="T7" s="202"/>
      <c r="U7" s="202"/>
      <c r="V7" s="202"/>
    </row>
    <row r="8" spans="1:29" s="76" customFormat="1" ht="15" x14ac:dyDescent="0.2">
      <c r="A8" s="802"/>
      <c r="B8" s="202"/>
      <c r="C8" s="802"/>
      <c r="D8" s="202"/>
      <c r="E8" s="202"/>
      <c r="F8" s="202"/>
      <c r="G8" s="202"/>
      <c r="H8" s="202"/>
      <c r="I8" s="202"/>
      <c r="J8" s="202"/>
      <c r="K8" s="202"/>
      <c r="L8" s="202"/>
      <c r="M8" s="202"/>
      <c r="N8" s="202"/>
      <c r="O8" s="202"/>
      <c r="P8" s="202"/>
      <c r="Q8" s="202"/>
      <c r="R8" s="202"/>
      <c r="S8" s="202"/>
      <c r="T8" s="202"/>
      <c r="U8" s="202"/>
      <c r="V8" s="202"/>
    </row>
    <row r="9" spans="1:29" ht="12.75" customHeight="1" x14ac:dyDescent="0.2">
      <c r="A9" s="29"/>
      <c r="C9" s="2134" t="s">
        <v>917</v>
      </c>
      <c r="D9" s="2134"/>
      <c r="E9" s="2134"/>
      <c r="F9" s="2134"/>
      <c r="G9" s="2134"/>
      <c r="H9" s="2134"/>
      <c r="I9" s="2134"/>
      <c r="J9" s="2134"/>
      <c r="K9" s="2134"/>
      <c r="L9" s="2134"/>
      <c r="M9" s="2134"/>
      <c r="N9" s="2134"/>
      <c r="O9" s="2134"/>
      <c r="P9" s="2134"/>
      <c r="Q9" s="2134"/>
      <c r="R9" s="2134"/>
      <c r="S9" s="2134"/>
      <c r="T9" s="2134"/>
      <c r="U9" s="2134"/>
      <c r="V9" s="2134"/>
      <c r="W9" s="2134"/>
      <c r="X9" s="2134"/>
      <c r="Y9" s="2134"/>
      <c r="Z9" s="2134"/>
      <c r="AA9" s="2134"/>
      <c r="AB9" s="2134"/>
      <c r="AC9" s="2134"/>
    </row>
    <row r="10" spans="1:29" ht="12.75" customHeight="1" x14ac:dyDescent="0.2">
      <c r="A10" s="29"/>
      <c r="C10" s="2135" t="s">
        <v>867</v>
      </c>
      <c r="D10" s="2070" t="s">
        <v>918</v>
      </c>
      <c r="E10" s="2070"/>
      <c r="F10" s="2070"/>
      <c r="G10" s="2070"/>
      <c r="H10" s="2070"/>
      <c r="I10" s="2070"/>
      <c r="J10" s="2070"/>
      <c r="K10" s="2070"/>
      <c r="L10" s="2042"/>
      <c r="M10" s="2130" t="s">
        <v>919</v>
      </c>
      <c r="N10" s="2130"/>
      <c r="O10" s="2130"/>
      <c r="P10" s="2130"/>
      <c r="Q10" s="2130"/>
      <c r="R10" s="2130"/>
      <c r="S10" s="2130"/>
      <c r="T10" s="2130"/>
      <c r="U10" s="2037"/>
      <c r="V10" s="2130" t="s">
        <v>920</v>
      </c>
      <c r="W10" s="2130"/>
      <c r="X10" s="2130"/>
      <c r="Y10" s="2130"/>
      <c r="Z10" s="2130"/>
      <c r="AA10" s="2130"/>
      <c r="AB10" s="2130"/>
      <c r="AC10" s="2130"/>
    </row>
    <row r="11" spans="1:29" ht="12.75" x14ac:dyDescent="0.2">
      <c r="A11" s="29"/>
      <c r="C11" s="2136"/>
      <c r="D11" s="2037"/>
      <c r="E11" s="2130" t="s">
        <v>921</v>
      </c>
      <c r="F11" s="2130"/>
      <c r="G11" s="2130"/>
      <c r="H11" s="2130"/>
      <c r="I11" s="2130"/>
      <c r="J11" s="2130"/>
      <c r="K11" s="2130"/>
      <c r="L11" s="2037"/>
      <c r="M11" s="2040"/>
      <c r="N11" s="2130" t="s">
        <v>921</v>
      </c>
      <c r="O11" s="2130"/>
      <c r="P11" s="2130"/>
      <c r="Q11" s="2130"/>
      <c r="R11" s="2130"/>
      <c r="S11" s="2130"/>
      <c r="T11" s="2130"/>
      <c r="U11" s="2138"/>
      <c r="V11" s="2040"/>
      <c r="W11" s="2130" t="s">
        <v>921</v>
      </c>
      <c r="X11" s="2130"/>
      <c r="Y11" s="2130"/>
      <c r="Z11" s="2130"/>
      <c r="AA11" s="2130"/>
      <c r="AB11" s="2130"/>
      <c r="AC11" s="2130"/>
    </row>
    <row r="12" spans="1:29" ht="12.75" x14ac:dyDescent="0.2">
      <c r="A12" s="29"/>
      <c r="C12" s="2137"/>
      <c r="D12" s="169" t="s">
        <v>740</v>
      </c>
      <c r="E12" s="169" t="s">
        <v>922</v>
      </c>
      <c r="F12" s="169" t="s">
        <v>923</v>
      </c>
      <c r="G12" s="169" t="s">
        <v>924</v>
      </c>
      <c r="H12" s="169" t="s">
        <v>925</v>
      </c>
      <c r="I12" s="169" t="s">
        <v>926</v>
      </c>
      <c r="J12" s="169" t="s">
        <v>927</v>
      </c>
      <c r="K12" s="169" t="s">
        <v>928</v>
      </c>
      <c r="L12" s="169"/>
      <c r="M12" s="169" t="s">
        <v>740</v>
      </c>
      <c r="N12" s="169" t="s">
        <v>922</v>
      </c>
      <c r="O12" s="169" t="s">
        <v>923</v>
      </c>
      <c r="P12" s="169" t="s">
        <v>924</v>
      </c>
      <c r="Q12" s="169" t="s">
        <v>925</v>
      </c>
      <c r="R12" s="169" t="s">
        <v>926</v>
      </c>
      <c r="S12" s="169" t="s">
        <v>927</v>
      </c>
      <c r="T12" s="169" t="s">
        <v>928</v>
      </c>
      <c r="U12" s="2139"/>
      <c r="V12" s="169" t="s">
        <v>740</v>
      </c>
      <c r="W12" s="169" t="s">
        <v>922</v>
      </c>
      <c r="X12" s="169" t="s">
        <v>923</v>
      </c>
      <c r="Y12" s="169" t="s">
        <v>924</v>
      </c>
      <c r="Z12" s="169" t="s">
        <v>925</v>
      </c>
      <c r="AA12" s="169" t="s">
        <v>926</v>
      </c>
      <c r="AB12" s="169" t="s">
        <v>927</v>
      </c>
      <c r="AC12" s="169" t="s">
        <v>928</v>
      </c>
    </row>
    <row r="13" spans="1:29" ht="12.75" x14ac:dyDescent="0.2">
      <c r="A13" s="29"/>
      <c r="C13" s="1294">
        <v>2017</v>
      </c>
      <c r="D13" s="1295">
        <f t="shared" ref="D13:K15" si="0">+V13/M13*100</f>
        <v>67.901234567901241</v>
      </c>
      <c r="E13" s="1294">
        <f t="shared" si="0"/>
        <v>55.000000000000007</v>
      </c>
      <c r="F13" s="1294">
        <f t="shared" si="0"/>
        <v>100</v>
      </c>
      <c r="G13" s="1294">
        <f t="shared" si="0"/>
        <v>75</v>
      </c>
      <c r="H13" s="1294">
        <f t="shared" si="0"/>
        <v>100</v>
      </c>
      <c r="I13" s="1295">
        <f t="shared" si="0"/>
        <v>45.454545454545453</v>
      </c>
      <c r="J13" s="1295">
        <f t="shared" si="0"/>
        <v>54.54545454545454</v>
      </c>
      <c r="K13" s="1295">
        <f t="shared" si="0"/>
        <v>33.333333333333329</v>
      </c>
      <c r="L13" s="1294"/>
      <c r="M13" s="1294">
        <f>+SUM(N13:T13)</f>
        <v>81</v>
      </c>
      <c r="N13" s="1294">
        <v>20</v>
      </c>
      <c r="O13" s="1294">
        <v>15</v>
      </c>
      <c r="P13" s="1294">
        <v>8</v>
      </c>
      <c r="Q13" s="1294">
        <v>10</v>
      </c>
      <c r="R13" s="1294">
        <v>11</v>
      </c>
      <c r="S13" s="1294">
        <v>11</v>
      </c>
      <c r="T13" s="1294">
        <v>6</v>
      </c>
      <c r="U13" s="1294"/>
      <c r="V13" s="1294">
        <v>55</v>
      </c>
      <c r="W13" s="1294">
        <v>11</v>
      </c>
      <c r="X13" s="1294">
        <v>15</v>
      </c>
      <c r="Y13" s="1294">
        <v>6</v>
      </c>
      <c r="Z13" s="1294">
        <v>10</v>
      </c>
      <c r="AA13" s="1294">
        <v>5</v>
      </c>
      <c r="AB13" s="1294">
        <v>6</v>
      </c>
      <c r="AC13" s="1294">
        <v>2</v>
      </c>
    </row>
    <row r="14" spans="1:29" ht="12.75" x14ac:dyDescent="0.2">
      <c r="A14" s="29"/>
      <c r="C14" s="1294">
        <v>2019</v>
      </c>
      <c r="D14" s="1295">
        <f t="shared" si="0"/>
        <v>100</v>
      </c>
      <c r="E14" s="1294">
        <v>100</v>
      </c>
      <c r="F14" s="1294">
        <v>100</v>
      </c>
      <c r="G14" s="1294">
        <v>100</v>
      </c>
      <c r="H14" s="1294">
        <v>100</v>
      </c>
      <c r="I14" s="2060">
        <v>100</v>
      </c>
      <c r="J14" s="2060">
        <v>100</v>
      </c>
      <c r="K14" s="2060">
        <v>100</v>
      </c>
      <c r="L14" s="1294"/>
      <c r="M14" s="1294">
        <f>+SUM(N14:T14)</f>
        <v>81</v>
      </c>
      <c r="N14" s="1294">
        <v>20</v>
      </c>
      <c r="O14" s="1294">
        <v>15</v>
      </c>
      <c r="P14" s="1294">
        <v>8</v>
      </c>
      <c r="Q14" s="1294">
        <v>10</v>
      </c>
      <c r="R14" s="1294">
        <v>11</v>
      </c>
      <c r="S14" s="1294">
        <v>11</v>
      </c>
      <c r="T14" s="1294">
        <v>6</v>
      </c>
      <c r="U14" s="1294"/>
      <c r="V14" s="1294">
        <f>+SUM(W14:AC14)</f>
        <v>81</v>
      </c>
      <c r="W14" s="1294">
        <v>20</v>
      </c>
      <c r="X14" s="1294">
        <v>15</v>
      </c>
      <c r="Y14" s="1294">
        <v>8</v>
      </c>
      <c r="Z14" s="1294">
        <v>10</v>
      </c>
      <c r="AA14" s="1294">
        <v>11</v>
      </c>
      <c r="AB14" s="1294">
        <v>11</v>
      </c>
      <c r="AC14" s="1294">
        <v>6</v>
      </c>
    </row>
    <row r="15" spans="1:29" ht="12.75" x14ac:dyDescent="0.2">
      <c r="A15" s="29"/>
      <c r="C15" s="795">
        <v>2019</v>
      </c>
      <c r="D15" s="796">
        <f t="shared" si="0"/>
        <v>100</v>
      </c>
      <c r="E15" s="795">
        <v>100</v>
      </c>
      <c r="F15" s="795">
        <v>100</v>
      </c>
      <c r="G15" s="795">
        <v>100</v>
      </c>
      <c r="H15" s="795">
        <v>100</v>
      </c>
      <c r="I15" s="2052">
        <v>100</v>
      </c>
      <c r="J15" s="2052">
        <v>100</v>
      </c>
      <c r="K15" s="2052">
        <v>100</v>
      </c>
      <c r="L15" s="795"/>
      <c r="M15" s="795">
        <f>+SUM(N15:T15)</f>
        <v>81</v>
      </c>
      <c r="N15" s="795">
        <v>20</v>
      </c>
      <c r="O15" s="795">
        <v>15</v>
      </c>
      <c r="P15" s="795">
        <v>8</v>
      </c>
      <c r="Q15" s="795">
        <v>10</v>
      </c>
      <c r="R15" s="795">
        <v>11</v>
      </c>
      <c r="S15" s="795">
        <v>11</v>
      </c>
      <c r="T15" s="795">
        <v>6</v>
      </c>
      <c r="U15" s="795"/>
      <c r="V15" s="795">
        <f>+SUM(W15:AC15)</f>
        <v>81</v>
      </c>
      <c r="W15" s="795">
        <v>20</v>
      </c>
      <c r="X15" s="795">
        <v>15</v>
      </c>
      <c r="Y15" s="795">
        <v>8</v>
      </c>
      <c r="Z15" s="795">
        <v>10</v>
      </c>
      <c r="AA15" s="795">
        <v>11</v>
      </c>
      <c r="AB15" s="795">
        <v>11</v>
      </c>
      <c r="AC15" s="795">
        <v>6</v>
      </c>
    </row>
    <row r="16" spans="1:29" ht="12.75" x14ac:dyDescent="0.2">
      <c r="A16" s="29"/>
      <c r="C16" s="170" t="s">
        <v>6213</v>
      </c>
      <c r="D16" s="171"/>
      <c r="E16" s="171"/>
      <c r="F16" s="171"/>
      <c r="G16" s="171"/>
      <c r="H16" s="171"/>
      <c r="I16" s="171"/>
      <c r="J16" s="171"/>
      <c r="K16" s="171"/>
      <c r="L16" s="171"/>
      <c r="M16" s="171"/>
      <c r="N16" s="171"/>
      <c r="O16" s="171"/>
      <c r="P16" s="171"/>
      <c r="Q16" s="171"/>
      <c r="R16" s="171"/>
      <c r="S16" s="171"/>
      <c r="T16" s="171"/>
      <c r="U16" s="171"/>
      <c r="V16" s="171"/>
      <c r="W16" s="171"/>
      <c r="X16" s="171"/>
      <c r="Y16" s="171"/>
      <c r="Z16" s="171"/>
      <c r="AA16" s="171"/>
      <c r="AB16" s="171"/>
      <c r="AC16" s="171"/>
    </row>
    <row r="17" spans="1:15" x14ac:dyDescent="0.2">
      <c r="A17" s="29"/>
    </row>
    <row r="18" spans="1:15" x14ac:dyDescent="0.2">
      <c r="A18" s="29"/>
    </row>
    <row r="19" spans="1:15" ht="38.25" customHeight="1" x14ac:dyDescent="0.2">
      <c r="A19" s="29"/>
      <c r="C19" s="2244" t="s">
        <v>3310</v>
      </c>
      <c r="D19" s="2244"/>
      <c r="E19" s="2244"/>
      <c r="F19" s="2244"/>
      <c r="G19" s="2244"/>
      <c r="H19" s="2244"/>
      <c r="I19" s="2244"/>
      <c r="J19" s="2244"/>
      <c r="K19" s="2244"/>
    </row>
    <row r="20" spans="1:15" x14ac:dyDescent="0.2">
      <c r="A20" s="29"/>
    </row>
    <row r="21" spans="1:15" x14ac:dyDescent="0.2">
      <c r="A21" s="29"/>
    </row>
    <row r="22" spans="1:15" x14ac:dyDescent="0.2">
      <c r="A22" s="29"/>
      <c r="N22" s="804" t="s">
        <v>3311</v>
      </c>
      <c r="O22" s="804">
        <v>67.900000000000006</v>
      </c>
    </row>
    <row r="23" spans="1:15" x14ac:dyDescent="0.2">
      <c r="A23" s="29"/>
      <c r="N23" s="804" t="s">
        <v>3312</v>
      </c>
      <c r="O23" s="804">
        <f>100-O22</f>
        <v>32.099999999999994</v>
      </c>
    </row>
    <row r="24" spans="1:15" x14ac:dyDescent="0.2">
      <c r="A24" s="29"/>
    </row>
    <row r="25" spans="1:15" x14ac:dyDescent="0.2">
      <c r="A25" s="29"/>
    </row>
    <row r="26" spans="1:15" x14ac:dyDescent="0.2">
      <c r="A26" s="29"/>
    </row>
    <row r="27" spans="1:15" x14ac:dyDescent="0.2">
      <c r="A27" s="29"/>
    </row>
    <row r="28" spans="1:15" x14ac:dyDescent="0.2">
      <c r="A28" s="29"/>
    </row>
    <row r="29" spans="1:15" x14ac:dyDescent="0.2">
      <c r="A29" s="29"/>
    </row>
    <row r="30" spans="1:15" x14ac:dyDescent="0.2">
      <c r="A30" s="29"/>
    </row>
    <row r="31" spans="1:15" x14ac:dyDescent="0.2">
      <c r="A31" s="29"/>
    </row>
    <row r="41" spans="3:3" ht="12.75" x14ac:dyDescent="0.2">
      <c r="C41" s="693" t="s">
        <v>3313</v>
      </c>
    </row>
  </sheetData>
  <mergeCells count="19">
    <mergeCell ref="A5:B5"/>
    <mergeCell ref="C5:V5"/>
    <mergeCell ref="C1:E1"/>
    <mergeCell ref="A3:B3"/>
    <mergeCell ref="C3:V3"/>
    <mergeCell ref="A4:B4"/>
    <mergeCell ref="C4:V4"/>
    <mergeCell ref="W11:AC11"/>
    <mergeCell ref="C19:K19"/>
    <mergeCell ref="A6:B6"/>
    <mergeCell ref="C6:V6"/>
    <mergeCell ref="C9:AC9"/>
    <mergeCell ref="C10:C12"/>
    <mergeCell ref="D10:K10"/>
    <mergeCell ref="M10:T10"/>
    <mergeCell ref="V10:AC10"/>
    <mergeCell ref="E11:K11"/>
    <mergeCell ref="N11:T11"/>
    <mergeCell ref="U11:U12"/>
  </mergeCells>
  <hyperlinks>
    <hyperlink ref="A1" location="'ODS 13.'!A1" display="REGRESAR "/>
    <hyperlink ref="C1:E1" location="'Metadato 13.1.3'!A1" display="VER METADATO"/>
  </hyperlinks>
  <pageMargins left="0.7" right="0.7" top="0.75" bottom="0.75" header="0.3" footer="0.3"/>
  <drawing r:id="rId1"/>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5">
    <tabColor theme="0" tint="-0.499984740745262"/>
  </sheetPr>
  <dimension ref="B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0.140625" style="26" customWidth="1"/>
    <col min="2" max="2" width="26.42578125" style="26" customWidth="1"/>
    <col min="3" max="3" width="24" style="26" customWidth="1"/>
    <col min="4" max="4" width="85.7109375" style="26" customWidth="1"/>
    <col min="5" max="5" width="9" style="26" customWidth="1"/>
    <col min="6" max="6" width="8" style="26" customWidth="1"/>
    <col min="7" max="9" width="11.42578125" style="26"/>
    <col min="10" max="10" width="1.42578125" style="26" customWidth="1"/>
    <col min="11" max="18" width="11.42578125" style="26"/>
    <col min="19" max="19" width="1" style="26" customWidth="1"/>
    <col min="20" max="16384" width="11.42578125" style="26"/>
  </cols>
  <sheetData>
    <row r="1" spans="2:6" ht="15" x14ac:dyDescent="0.25">
      <c r="B1" s="25" t="s">
        <v>3279</v>
      </c>
    </row>
    <row r="2" spans="2:6" ht="12" thickBot="1" x14ac:dyDescent="0.25"/>
    <row r="3" spans="2:6" ht="21.75" thickBot="1" x14ac:dyDescent="0.25">
      <c r="B3" s="2081" t="s">
        <v>766</v>
      </c>
      <c r="C3" s="2081"/>
      <c r="D3" s="2081"/>
      <c r="F3" s="47" t="s">
        <v>880</v>
      </c>
    </row>
    <row r="4" spans="2:6" ht="15" x14ac:dyDescent="0.2">
      <c r="B4" s="2082" t="s">
        <v>856</v>
      </c>
      <c r="C4" s="2082"/>
      <c r="D4" s="49" t="s">
        <v>61</v>
      </c>
    </row>
    <row r="5" spans="2:6" ht="30" x14ac:dyDescent="0.2">
      <c r="B5" s="2082" t="s">
        <v>769</v>
      </c>
      <c r="C5" s="2082"/>
      <c r="D5" s="49" t="s">
        <v>363</v>
      </c>
    </row>
    <row r="6" spans="2:6" ht="15" x14ac:dyDescent="0.2">
      <c r="B6" s="2082" t="s">
        <v>770</v>
      </c>
      <c r="C6" s="2082"/>
      <c r="D6" s="50" t="s">
        <v>532</v>
      </c>
    </row>
    <row r="7" spans="2:6" ht="45" x14ac:dyDescent="0.2">
      <c r="B7" s="2083" t="s">
        <v>771</v>
      </c>
      <c r="C7" s="2083"/>
      <c r="D7" s="94" t="s">
        <v>533</v>
      </c>
    </row>
    <row r="8" spans="2:6" s="903" customFormat="1" ht="15" x14ac:dyDescent="0.2">
      <c r="B8" s="2083" t="s">
        <v>4617</v>
      </c>
      <c r="C8" s="2083"/>
      <c r="D8" s="1285" t="s">
        <v>4768</v>
      </c>
    </row>
    <row r="9" spans="2:6" ht="15" x14ac:dyDescent="0.25">
      <c r="B9" s="52"/>
      <c r="C9" s="52"/>
      <c r="D9" s="52"/>
    </row>
    <row r="10" spans="2:6" ht="23.25" customHeight="1" x14ac:dyDescent="0.2">
      <c r="B10" s="2081" t="s">
        <v>772</v>
      </c>
      <c r="C10" s="2081"/>
      <c r="D10" s="2081"/>
    </row>
    <row r="11" spans="2:6" ht="15.75" customHeight="1" x14ac:dyDescent="0.2">
      <c r="B11" s="2093" t="s">
        <v>773</v>
      </c>
      <c r="C11" s="2094"/>
      <c r="D11" s="910" t="s">
        <v>841</v>
      </c>
    </row>
    <row r="12" spans="2:6" ht="35.25" customHeight="1" x14ac:dyDescent="0.2">
      <c r="B12" s="2095" t="s">
        <v>775</v>
      </c>
      <c r="C12" s="2095"/>
      <c r="D12" s="914" t="s">
        <v>917</v>
      </c>
    </row>
    <row r="13" spans="2:6" ht="15" x14ac:dyDescent="0.2">
      <c r="B13" s="2082" t="s">
        <v>776</v>
      </c>
      <c r="C13" s="2082"/>
      <c r="D13" s="915" t="s">
        <v>532</v>
      </c>
    </row>
    <row r="14" spans="2:6" ht="15" x14ac:dyDescent="0.2">
      <c r="B14" s="2082" t="s">
        <v>777</v>
      </c>
      <c r="C14" s="2096"/>
      <c r="D14" s="915" t="s">
        <v>10</v>
      </c>
    </row>
    <row r="15" spans="2:6" ht="285" x14ac:dyDescent="0.2">
      <c r="B15" s="2082" t="s">
        <v>778</v>
      </c>
      <c r="C15" s="2082"/>
      <c r="D15" s="916" t="s">
        <v>929</v>
      </c>
    </row>
    <row r="16" spans="2:6" ht="42.75" customHeight="1" x14ac:dyDescent="0.2">
      <c r="B16" s="2082" t="s">
        <v>779</v>
      </c>
      <c r="C16" s="2082"/>
      <c r="D16" s="910"/>
    </row>
    <row r="17" spans="2:4" ht="15" x14ac:dyDescent="0.2">
      <c r="B17" s="2082" t="s">
        <v>780</v>
      </c>
      <c r="C17" s="2082"/>
      <c r="D17" s="917" t="s">
        <v>781</v>
      </c>
    </row>
    <row r="18" spans="2:4" ht="15" x14ac:dyDescent="0.2">
      <c r="B18" s="2083" t="s">
        <v>782</v>
      </c>
      <c r="C18" s="2083"/>
      <c r="D18" s="910"/>
    </row>
    <row r="19" spans="2:4" ht="30" x14ac:dyDescent="0.2">
      <c r="B19" s="2084" t="s">
        <v>783</v>
      </c>
      <c r="C19" s="2085"/>
      <c r="D19" s="917" t="s">
        <v>930</v>
      </c>
    </row>
    <row r="20" spans="2:4" ht="15" x14ac:dyDescent="0.2">
      <c r="B20" s="2082" t="s">
        <v>784</v>
      </c>
      <c r="C20" s="2082"/>
      <c r="D20" s="916" t="s">
        <v>824</v>
      </c>
    </row>
    <row r="21" spans="2:4" ht="15" x14ac:dyDescent="0.2">
      <c r="B21" s="2086" t="s">
        <v>786</v>
      </c>
      <c r="C21" s="918" t="s">
        <v>787</v>
      </c>
      <c r="D21" s="910" t="s">
        <v>921</v>
      </c>
    </row>
    <row r="22" spans="2:4" ht="15" x14ac:dyDescent="0.2">
      <c r="B22" s="2087"/>
      <c r="C22" s="1242" t="s">
        <v>789</v>
      </c>
      <c r="D22" s="919"/>
    </row>
    <row r="23" spans="2:4" ht="15" x14ac:dyDescent="0.2">
      <c r="B23" s="2088" t="s">
        <v>791</v>
      </c>
      <c r="C23" s="2088"/>
      <c r="D23" s="910" t="s">
        <v>827</v>
      </c>
    </row>
    <row r="24" spans="2:4" ht="30" x14ac:dyDescent="0.2">
      <c r="B24" s="2088" t="s">
        <v>793</v>
      </c>
      <c r="C24" s="2088"/>
      <c r="D24" s="920" t="s">
        <v>886</v>
      </c>
    </row>
    <row r="25" spans="2:4" ht="15" x14ac:dyDescent="0.2">
      <c r="B25" s="2082" t="s">
        <v>795</v>
      </c>
      <c r="C25" s="2082"/>
      <c r="D25" s="917" t="s">
        <v>23</v>
      </c>
    </row>
    <row r="26" spans="2:4" ht="15" customHeight="1" x14ac:dyDescent="0.2">
      <c r="B26" s="2083" t="s">
        <v>797</v>
      </c>
      <c r="C26" s="2083"/>
      <c r="D26" s="910"/>
    </row>
    <row r="27" spans="2:4" ht="15" x14ac:dyDescent="0.2">
      <c r="B27" s="2089" t="s">
        <v>799</v>
      </c>
      <c r="C27" s="2090"/>
      <c r="D27" s="910"/>
    </row>
    <row r="28" spans="2:4" ht="15" x14ac:dyDescent="0.2">
      <c r="B28" s="1243" t="s">
        <v>800</v>
      </c>
      <c r="C28" s="1244"/>
      <c r="D28" s="917" t="s">
        <v>4545</v>
      </c>
    </row>
    <row r="29" spans="2:4" ht="15" x14ac:dyDescent="0.2">
      <c r="B29" s="2091" t="s">
        <v>801</v>
      </c>
      <c r="C29" s="2092"/>
      <c r="D29" s="921"/>
    </row>
    <row r="30" spans="2:4" ht="15" x14ac:dyDescent="0.2">
      <c r="B30" s="922"/>
      <c r="C30" s="922"/>
      <c r="D30" s="923"/>
    </row>
    <row r="31" spans="2:4" ht="23.25" customHeight="1" x14ac:dyDescent="0.2">
      <c r="B31" s="2081" t="s">
        <v>802</v>
      </c>
      <c r="C31" s="2081"/>
      <c r="D31" s="2081"/>
    </row>
    <row r="32" spans="2:4" ht="15" x14ac:dyDescent="0.2">
      <c r="B32" s="2079" t="s">
        <v>803</v>
      </c>
      <c r="C32" s="2080"/>
      <c r="D32" s="920" t="s">
        <v>889</v>
      </c>
    </row>
    <row r="33" spans="2:4" ht="15" x14ac:dyDescent="0.2">
      <c r="B33" s="2079" t="s">
        <v>805</v>
      </c>
      <c r="C33" s="2080"/>
      <c r="D33" s="920" t="s">
        <v>890</v>
      </c>
    </row>
    <row r="34" spans="2:4" ht="18.75" customHeight="1" x14ac:dyDescent="0.2">
      <c r="B34" s="2079" t="s">
        <v>807</v>
      </c>
      <c r="C34" s="2080"/>
      <c r="D34" s="920" t="s">
        <v>886</v>
      </c>
    </row>
    <row r="35" spans="2:4" ht="15" x14ac:dyDescent="0.2">
      <c r="B35" s="2079" t="s">
        <v>809</v>
      </c>
      <c r="C35" s="2080"/>
      <c r="D35" s="920" t="s">
        <v>891</v>
      </c>
    </row>
    <row r="36" spans="2:4" ht="15" x14ac:dyDescent="0.2">
      <c r="B36" s="2079" t="s">
        <v>811</v>
      </c>
      <c r="C36" s="2080"/>
      <c r="D36" s="920" t="s">
        <v>892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 allowBlank="1" showDropDown="1" showInputMessage="1" showErrorMessage="1" sqref="D13"/>
  </dataValidations>
  <hyperlinks>
    <hyperlink ref="B1" location="'13.1.3'!A1" display="REGRESAR "/>
    <hyperlink ref="D8" r:id="rId1"/>
  </hyperlinks>
  <pageMargins left="0.7" right="0.7" top="0.75" bottom="0.75" header="0.3" footer="0.3"/>
  <drawing r:id="rId2"/>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6">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 style="26" customWidth="1"/>
    <col min="3" max="3" width="12" style="165" customWidth="1"/>
    <col min="4" max="6" width="12" style="26" customWidth="1"/>
    <col min="7" max="16384" width="11.42578125" style="26"/>
  </cols>
  <sheetData>
    <row r="1" spans="1:18" ht="15" x14ac:dyDescent="0.25">
      <c r="A1" s="25" t="s">
        <v>3279</v>
      </c>
      <c r="B1" s="121"/>
      <c r="C1" s="2077" t="s">
        <v>830</v>
      </c>
      <c r="D1" s="2077"/>
    </row>
    <row r="3" spans="1:18" ht="15" x14ac:dyDescent="0.2">
      <c r="A3" s="2659" t="s">
        <v>732</v>
      </c>
      <c r="B3" s="2660"/>
      <c r="C3" s="2659" t="s">
        <v>3280</v>
      </c>
      <c r="D3" s="2661"/>
      <c r="E3" s="2661"/>
      <c r="F3" s="2661"/>
      <c r="G3" s="2661"/>
      <c r="H3" s="2661"/>
      <c r="I3" s="2661"/>
      <c r="J3" s="2661"/>
      <c r="K3" s="2661"/>
      <c r="L3" s="2661"/>
      <c r="M3" s="2661"/>
      <c r="N3" s="2661"/>
      <c r="O3" s="2661"/>
      <c r="P3" s="2661"/>
      <c r="Q3" s="2661"/>
      <c r="R3" s="2661"/>
    </row>
    <row r="4" spans="1:18" ht="15" customHeight="1" x14ac:dyDescent="0.2">
      <c r="A4" s="2659" t="s">
        <v>733</v>
      </c>
      <c r="B4" s="2660"/>
      <c r="C4" s="2659" t="s">
        <v>3314</v>
      </c>
      <c r="D4" s="2661"/>
      <c r="E4" s="2661"/>
      <c r="F4" s="2661"/>
      <c r="G4" s="2661"/>
      <c r="H4" s="2661"/>
      <c r="I4" s="2661"/>
      <c r="J4" s="2661"/>
      <c r="K4" s="2661"/>
      <c r="L4" s="2661"/>
      <c r="M4" s="2661"/>
      <c r="N4" s="2661"/>
      <c r="O4" s="2661"/>
      <c r="P4" s="2661"/>
      <c r="Q4" s="2661"/>
      <c r="R4" s="2661"/>
    </row>
    <row r="5" spans="1:18" ht="42.75" customHeight="1" x14ac:dyDescent="0.2">
      <c r="A5" s="2659" t="s">
        <v>735</v>
      </c>
      <c r="B5" s="2662"/>
      <c r="C5" s="2659" t="s">
        <v>3315</v>
      </c>
      <c r="D5" s="2663"/>
      <c r="E5" s="2663"/>
      <c r="F5" s="2663"/>
      <c r="G5" s="2663"/>
      <c r="H5" s="2663"/>
      <c r="I5" s="2663"/>
      <c r="J5" s="2663"/>
      <c r="K5" s="2663"/>
      <c r="L5" s="2663"/>
      <c r="M5" s="2663"/>
      <c r="N5" s="2663"/>
      <c r="O5" s="2663"/>
      <c r="P5" s="2663"/>
      <c r="Q5" s="2663"/>
      <c r="R5" s="2663"/>
    </row>
    <row r="6" spans="1:18" ht="15" customHeight="1" x14ac:dyDescent="0.2">
      <c r="A6" s="2659" t="s">
        <v>815</v>
      </c>
      <c r="B6" s="2660"/>
      <c r="C6" s="2659" t="s">
        <v>862</v>
      </c>
      <c r="D6" s="2661"/>
      <c r="E6" s="2661"/>
      <c r="F6" s="2661"/>
      <c r="G6" s="2661"/>
      <c r="H6" s="2661"/>
      <c r="I6" s="2661"/>
      <c r="J6" s="2661"/>
      <c r="K6" s="2661"/>
      <c r="L6" s="2661"/>
      <c r="M6" s="2661"/>
      <c r="N6" s="2661"/>
      <c r="O6" s="2661"/>
      <c r="P6" s="2661"/>
      <c r="Q6" s="2661"/>
      <c r="R6" s="2661"/>
    </row>
    <row r="9" spans="1:18" ht="11.25" customHeight="1" x14ac:dyDescent="0.2">
      <c r="C9" s="2118" t="s">
        <v>912</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3.'!A1" display="REGRESAR "/>
    <hyperlink ref="C1:D1" location="'Metadato 13.2.1'!A1" display="VER METADATO"/>
  </hyperlink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7">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45" customWidth="1"/>
    <col min="5" max="5" width="11.42578125" style="26"/>
    <col min="6" max="6" width="7.140625" style="26" customWidth="1"/>
    <col min="7" max="16384" width="11.42578125" style="26"/>
  </cols>
  <sheetData>
    <row r="1" spans="1:6" ht="15" x14ac:dyDescent="0.25">
      <c r="B1" s="25" t="s">
        <v>3279</v>
      </c>
    </row>
    <row r="2" spans="1:6" ht="12" thickBot="1" x14ac:dyDescent="0.25"/>
    <row r="3" spans="1:6" ht="23.25" customHeight="1" thickBot="1" x14ac:dyDescent="0.25">
      <c r="B3" s="2081" t="s">
        <v>766</v>
      </c>
      <c r="C3" s="2081"/>
      <c r="D3" s="2081"/>
      <c r="F3" s="47" t="s">
        <v>913</v>
      </c>
    </row>
    <row r="4" spans="1:6" ht="15.75" x14ac:dyDescent="0.2">
      <c r="A4" s="93"/>
      <c r="B4" s="2082" t="s">
        <v>856</v>
      </c>
      <c r="C4" s="2082"/>
      <c r="D4" s="49" t="s">
        <v>61</v>
      </c>
    </row>
    <row r="5" spans="1:6" ht="30" x14ac:dyDescent="0.2">
      <c r="B5" s="2082" t="s">
        <v>769</v>
      </c>
      <c r="C5" s="2082"/>
      <c r="D5" s="49" t="s">
        <v>366</v>
      </c>
    </row>
    <row r="6" spans="1:6" ht="15" x14ac:dyDescent="0.2">
      <c r="B6" s="2082" t="s">
        <v>770</v>
      </c>
      <c r="C6" s="2082"/>
      <c r="D6" s="50" t="s">
        <v>535</v>
      </c>
    </row>
    <row r="7" spans="1:6" ht="95.25" customHeight="1" x14ac:dyDescent="0.2">
      <c r="B7" s="2083" t="s">
        <v>771</v>
      </c>
      <c r="C7" s="2083"/>
      <c r="D7" s="321" t="s">
        <v>536</v>
      </c>
    </row>
    <row r="8" spans="1:6" s="903" customFormat="1" ht="15" x14ac:dyDescent="0.2">
      <c r="B8" s="2083" t="s">
        <v>4617</v>
      </c>
      <c r="C8" s="2083"/>
      <c r="D8" s="1292" t="s">
        <v>4632</v>
      </c>
    </row>
    <row r="9" spans="1:6" ht="15" x14ac:dyDescent="0.25">
      <c r="B9" s="52"/>
      <c r="C9" s="52"/>
      <c r="D9" s="257"/>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805"/>
    </row>
    <row r="14" spans="1:6" ht="15" x14ac:dyDescent="0.2">
      <c r="B14" s="2082" t="s">
        <v>777</v>
      </c>
      <c r="C14" s="2096"/>
      <c r="D14" s="805"/>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61"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3.2.1'!A1" display="REGRESAR "/>
    <hyperlink ref="D8" r:id="rId1"/>
  </hyperlinks>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8">
    <tabColor rgb="FF7030A0"/>
  </sheetPr>
  <dimension ref="A1:R23"/>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6" style="26" customWidth="1"/>
    <col min="3" max="16384" width="11.42578125" style="26"/>
  </cols>
  <sheetData>
    <row r="1" spans="1:18" ht="15" x14ac:dyDescent="0.25">
      <c r="A1" s="25" t="s">
        <v>3279</v>
      </c>
      <c r="C1" s="2077" t="s">
        <v>830</v>
      </c>
      <c r="D1" s="2077"/>
    </row>
    <row r="3" spans="1:18" ht="15" x14ac:dyDescent="0.2">
      <c r="A3" s="2659" t="s">
        <v>732</v>
      </c>
      <c r="B3" s="2660"/>
      <c r="C3" s="2659" t="s">
        <v>3280</v>
      </c>
      <c r="D3" s="2661"/>
      <c r="E3" s="2661"/>
      <c r="F3" s="2661"/>
      <c r="G3" s="2661"/>
      <c r="H3" s="2661"/>
      <c r="I3" s="2661"/>
      <c r="J3" s="2661"/>
      <c r="K3" s="2661"/>
      <c r="L3" s="2661"/>
      <c r="M3" s="2661"/>
      <c r="N3" s="2661"/>
      <c r="O3" s="2661"/>
      <c r="P3" s="2661"/>
      <c r="Q3" s="2661"/>
      <c r="R3" s="2661"/>
    </row>
    <row r="4" spans="1:18" ht="15" x14ac:dyDescent="0.2">
      <c r="A4" s="2659" t="s">
        <v>733</v>
      </c>
      <c r="B4" s="2660"/>
      <c r="C4" s="2659" t="s">
        <v>3316</v>
      </c>
      <c r="D4" s="2661"/>
      <c r="E4" s="2661"/>
      <c r="F4" s="2661"/>
      <c r="G4" s="2661"/>
      <c r="H4" s="2661"/>
      <c r="I4" s="2661"/>
      <c r="J4" s="2661"/>
      <c r="K4" s="2661"/>
      <c r="L4" s="2661"/>
      <c r="M4" s="2661"/>
      <c r="N4" s="2661"/>
      <c r="O4" s="2661"/>
      <c r="P4" s="2661"/>
      <c r="Q4" s="2661"/>
      <c r="R4" s="2661"/>
    </row>
    <row r="5" spans="1:18" ht="12.75" x14ac:dyDescent="0.2">
      <c r="A5" s="2659" t="s">
        <v>735</v>
      </c>
      <c r="B5" s="2662"/>
      <c r="C5" s="2659" t="s">
        <v>3317</v>
      </c>
      <c r="D5" s="2663"/>
      <c r="E5" s="2663"/>
      <c r="F5" s="2663"/>
      <c r="G5" s="2663"/>
      <c r="H5" s="2663"/>
      <c r="I5" s="2663"/>
      <c r="J5" s="2663"/>
      <c r="K5" s="2663"/>
      <c r="L5" s="2663"/>
      <c r="M5" s="2663"/>
      <c r="N5" s="2663"/>
      <c r="O5" s="2663"/>
      <c r="P5" s="2663"/>
      <c r="Q5" s="2663"/>
      <c r="R5" s="2663"/>
    </row>
    <row r="6" spans="1:18" ht="15" x14ac:dyDescent="0.2">
      <c r="A6" s="2659" t="s">
        <v>815</v>
      </c>
      <c r="B6" s="2660"/>
      <c r="C6" s="2659"/>
      <c r="D6" s="2661"/>
      <c r="E6" s="2661"/>
      <c r="F6" s="2661"/>
      <c r="G6" s="2661"/>
      <c r="H6" s="2661"/>
      <c r="I6" s="2661"/>
      <c r="J6" s="2661"/>
      <c r="K6" s="2661"/>
      <c r="L6" s="2661"/>
      <c r="M6" s="2661"/>
      <c r="N6" s="2661"/>
      <c r="O6" s="2661"/>
      <c r="P6" s="2661"/>
      <c r="Q6" s="2661"/>
      <c r="R6" s="2661"/>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sheetData>
  <mergeCells count="10">
    <mergeCell ref="A6:B6"/>
    <mergeCell ref="C6:R6"/>
    <mergeCell ref="C9:P10"/>
    <mergeCell ref="C1:D1"/>
    <mergeCell ref="A3:B3"/>
    <mergeCell ref="C3:R3"/>
    <mergeCell ref="A4:B4"/>
    <mergeCell ref="C4:R4"/>
    <mergeCell ref="A5:B5"/>
    <mergeCell ref="C5:R5"/>
  </mergeCells>
  <hyperlinks>
    <hyperlink ref="A1" location="'ODS 13.'!A1" display="REGRESAR "/>
    <hyperlink ref="C1:D1" location="'Metadatos 13.3.1'!A1" display="VER METADATO"/>
  </hyperlinks>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9">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3279</v>
      </c>
    </row>
    <row r="2" spans="1:6" ht="12" thickBot="1" x14ac:dyDescent="0.25"/>
    <row r="3" spans="1:6" ht="23.25" customHeight="1" thickBot="1" x14ac:dyDescent="0.25">
      <c r="B3" s="2081" t="s">
        <v>766</v>
      </c>
      <c r="C3" s="2081"/>
      <c r="D3" s="2081"/>
      <c r="F3" s="47" t="s">
        <v>913</v>
      </c>
    </row>
    <row r="4" spans="1:6" ht="15.75" x14ac:dyDescent="0.2">
      <c r="A4" s="93"/>
      <c r="B4" s="2082" t="s">
        <v>856</v>
      </c>
      <c r="C4" s="2082"/>
      <c r="D4" s="49" t="s">
        <v>61</v>
      </c>
    </row>
    <row r="5" spans="1:6" ht="45" x14ac:dyDescent="0.2">
      <c r="B5" s="2082" t="s">
        <v>769</v>
      </c>
      <c r="C5" s="2082"/>
      <c r="D5" s="49" t="s">
        <v>369</v>
      </c>
    </row>
    <row r="6" spans="1:6" ht="15" x14ac:dyDescent="0.2">
      <c r="B6" s="2082" t="s">
        <v>770</v>
      </c>
      <c r="C6" s="2082"/>
      <c r="D6" s="50" t="s">
        <v>537</v>
      </c>
    </row>
    <row r="7" spans="1:6" ht="30" x14ac:dyDescent="0.2">
      <c r="B7" s="2083" t="s">
        <v>771</v>
      </c>
      <c r="C7" s="2083"/>
      <c r="D7" s="94" t="s">
        <v>538</v>
      </c>
    </row>
    <row r="8" spans="1:6" s="903" customFormat="1" ht="15" x14ac:dyDescent="0.2">
      <c r="B8" s="2083" t="s">
        <v>4617</v>
      </c>
      <c r="C8" s="2083"/>
      <c r="D8" s="1287" t="s">
        <v>4632</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30" x14ac:dyDescent="0.2">
      <c r="B12" s="2095" t="s">
        <v>775</v>
      </c>
      <c r="C12" s="2095"/>
      <c r="D12" s="161" t="s">
        <v>3318</v>
      </c>
    </row>
    <row r="13" spans="1:6" ht="15" x14ac:dyDescent="0.2">
      <c r="B13" s="2082" t="s">
        <v>776</v>
      </c>
      <c r="C13" s="2082"/>
      <c r="D13" s="54" t="s">
        <v>537</v>
      </c>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3.3.1'!A1" display="REGRESAR "/>
    <hyperlink ref="D8" r:id="rId1"/>
  </hyperlinks>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0">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6.140625" style="26" customWidth="1"/>
    <col min="3" max="3" width="10.85546875" style="165" customWidth="1"/>
    <col min="4" max="18" width="10.85546875" style="26" customWidth="1"/>
    <col min="19" max="16384" width="11.42578125" style="26"/>
  </cols>
  <sheetData>
    <row r="1" spans="1:18" ht="15" x14ac:dyDescent="0.25">
      <c r="A1" s="25" t="s">
        <v>3279</v>
      </c>
      <c r="B1" s="121"/>
      <c r="C1" s="2077" t="s">
        <v>830</v>
      </c>
      <c r="D1" s="2077"/>
    </row>
    <row r="3" spans="1:18" ht="15" x14ac:dyDescent="0.2">
      <c r="A3" s="2659" t="s">
        <v>732</v>
      </c>
      <c r="B3" s="2660"/>
      <c r="C3" s="2659" t="s">
        <v>3280</v>
      </c>
      <c r="D3" s="2661"/>
      <c r="E3" s="2661"/>
      <c r="F3" s="2661"/>
      <c r="G3" s="2661"/>
      <c r="H3" s="2661"/>
      <c r="I3" s="2661"/>
      <c r="J3" s="2661"/>
      <c r="K3" s="2661"/>
      <c r="L3" s="2661"/>
      <c r="M3" s="2661"/>
      <c r="N3" s="2661"/>
      <c r="O3" s="2661"/>
      <c r="P3" s="2661"/>
      <c r="Q3" s="2661"/>
      <c r="R3" s="2661"/>
    </row>
    <row r="4" spans="1:18" ht="15" x14ac:dyDescent="0.2">
      <c r="A4" s="2659" t="s">
        <v>733</v>
      </c>
      <c r="B4" s="2660"/>
      <c r="C4" s="2659" t="s">
        <v>3316</v>
      </c>
      <c r="D4" s="2661"/>
      <c r="E4" s="2661"/>
      <c r="F4" s="2661"/>
      <c r="G4" s="2661"/>
      <c r="H4" s="2661"/>
      <c r="I4" s="2661"/>
      <c r="J4" s="2661"/>
      <c r="K4" s="2661"/>
      <c r="L4" s="2661"/>
      <c r="M4" s="2661"/>
      <c r="N4" s="2661"/>
      <c r="O4" s="2661"/>
      <c r="P4" s="2661"/>
      <c r="Q4" s="2661"/>
      <c r="R4" s="2661"/>
    </row>
    <row r="5" spans="1:18" ht="15" customHeight="1" x14ac:dyDescent="0.2">
      <c r="A5" s="2659" t="s">
        <v>735</v>
      </c>
      <c r="B5" s="2662"/>
      <c r="C5" s="2659" t="s">
        <v>3319</v>
      </c>
      <c r="D5" s="2663"/>
      <c r="E5" s="2663"/>
      <c r="F5" s="2663"/>
      <c r="G5" s="2663"/>
      <c r="H5" s="2663"/>
      <c r="I5" s="2663"/>
      <c r="J5" s="2663"/>
      <c r="K5" s="2663"/>
      <c r="L5" s="2663"/>
      <c r="M5" s="2663"/>
      <c r="N5" s="2663"/>
      <c r="O5" s="2663"/>
      <c r="P5" s="2663"/>
      <c r="Q5" s="2663"/>
      <c r="R5" s="2663"/>
    </row>
    <row r="6" spans="1:18" ht="15" x14ac:dyDescent="0.2">
      <c r="A6" s="2659" t="s">
        <v>815</v>
      </c>
      <c r="B6" s="2660"/>
      <c r="C6" s="2659" t="s">
        <v>862</v>
      </c>
      <c r="D6" s="2661"/>
      <c r="E6" s="2661"/>
      <c r="F6" s="2661"/>
      <c r="G6" s="2661"/>
      <c r="H6" s="2661"/>
      <c r="I6" s="2661"/>
      <c r="J6" s="2661"/>
      <c r="K6" s="2661"/>
      <c r="L6" s="2661"/>
      <c r="M6" s="2661"/>
      <c r="N6" s="2661"/>
      <c r="O6" s="2661"/>
      <c r="P6" s="2661"/>
      <c r="Q6" s="2661"/>
      <c r="R6" s="2661"/>
    </row>
    <row r="7" spans="1:18" x14ac:dyDescent="0.2">
      <c r="A7" s="29"/>
    </row>
    <row r="8" spans="1:18" x14ac:dyDescent="0.2">
      <c r="A8" s="29"/>
    </row>
    <row r="9" spans="1:18" ht="11.25" customHeight="1" x14ac:dyDescent="0.2">
      <c r="C9" s="2118" t="s">
        <v>912</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3.'!A1" display="REGRESAR "/>
    <hyperlink ref="C1:D1" location="'Metadato 13.3.2'!A1" display="VER METADATO"/>
  </hyperlink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1">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3279</v>
      </c>
    </row>
    <row r="2" spans="1:6" ht="12" thickBot="1" x14ac:dyDescent="0.25"/>
    <row r="3" spans="1:6" ht="23.25" customHeight="1" thickBot="1" x14ac:dyDescent="0.25">
      <c r="B3" s="2081" t="s">
        <v>766</v>
      </c>
      <c r="C3" s="2081"/>
      <c r="D3" s="2081"/>
      <c r="F3" s="47" t="s">
        <v>913</v>
      </c>
    </row>
    <row r="4" spans="1:6" ht="15.75" x14ac:dyDescent="0.2">
      <c r="A4" s="93"/>
      <c r="B4" s="2082" t="s">
        <v>856</v>
      </c>
      <c r="C4" s="2082"/>
      <c r="D4" s="49" t="s">
        <v>61</v>
      </c>
    </row>
    <row r="5" spans="1:6" ht="45" x14ac:dyDescent="0.2">
      <c r="B5" s="2082" t="s">
        <v>769</v>
      </c>
      <c r="C5" s="2082"/>
      <c r="D5" s="49" t="s">
        <v>369</v>
      </c>
    </row>
    <row r="6" spans="1:6" ht="15" x14ac:dyDescent="0.2">
      <c r="B6" s="2082" t="s">
        <v>770</v>
      </c>
      <c r="C6" s="2082"/>
      <c r="D6" s="50" t="s">
        <v>539</v>
      </c>
    </row>
    <row r="7" spans="1:6" ht="48" customHeight="1" x14ac:dyDescent="0.2">
      <c r="B7" s="2083" t="s">
        <v>771</v>
      </c>
      <c r="C7" s="2083"/>
      <c r="D7" s="94" t="s">
        <v>540</v>
      </c>
    </row>
    <row r="8" spans="1:6" s="903" customFormat="1" ht="15" x14ac:dyDescent="0.2">
      <c r="B8" s="2083" t="s">
        <v>4617</v>
      </c>
      <c r="C8" s="2083"/>
      <c r="D8" s="1285" t="s">
        <v>4632</v>
      </c>
    </row>
    <row r="9" spans="1:6" ht="15" x14ac:dyDescent="0.25">
      <c r="B9" s="52"/>
      <c r="C9" s="52"/>
      <c r="D9" s="52"/>
    </row>
    <row r="10" spans="1:6" ht="15" x14ac:dyDescent="0.2">
      <c r="B10" s="2081" t="s">
        <v>772</v>
      </c>
      <c r="C10" s="2081"/>
      <c r="D10" s="2081"/>
    </row>
    <row r="11" spans="1:6" ht="15" x14ac:dyDescent="0.2">
      <c r="B11" s="2093" t="s">
        <v>773</v>
      </c>
      <c r="C11" s="2094"/>
      <c r="D11" s="49"/>
    </row>
    <row r="12" spans="1:6" ht="15" customHeight="1"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customHeight="1"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customHeight="1"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15"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3.3.2'!A1" display="REGRESAR "/>
    <hyperlink ref="D8" r:id="rId1"/>
  </hyperlink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2">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6.140625" style="26" customWidth="1"/>
    <col min="3" max="3" width="11.85546875" style="165" customWidth="1"/>
    <col min="4" max="6" width="11.85546875" style="26" customWidth="1"/>
    <col min="7" max="16384" width="11.42578125" style="26"/>
  </cols>
  <sheetData>
    <row r="1" spans="1:18" ht="15" x14ac:dyDescent="0.25">
      <c r="A1" s="25" t="s">
        <v>3279</v>
      </c>
      <c r="B1" s="121"/>
      <c r="C1" s="2077" t="s">
        <v>830</v>
      </c>
      <c r="D1" s="2077"/>
    </row>
    <row r="2" spans="1:18" ht="15.75" customHeight="1" x14ac:dyDescent="0.2"/>
    <row r="3" spans="1:18" ht="14.25" customHeight="1" x14ac:dyDescent="0.2">
      <c r="A3" s="2659" t="s">
        <v>732</v>
      </c>
      <c r="B3" s="2660"/>
      <c r="C3" s="2659" t="s">
        <v>3280</v>
      </c>
      <c r="D3" s="2661"/>
      <c r="E3" s="2661"/>
      <c r="F3" s="2661"/>
      <c r="G3" s="2661"/>
      <c r="H3" s="2661"/>
      <c r="I3" s="2661"/>
      <c r="J3" s="2661"/>
      <c r="K3" s="2661"/>
      <c r="L3" s="2661"/>
      <c r="M3" s="2661"/>
      <c r="N3" s="2661"/>
      <c r="O3" s="2661"/>
      <c r="P3" s="2661"/>
      <c r="Q3" s="2661"/>
      <c r="R3" s="2661"/>
    </row>
    <row r="4" spans="1:18" ht="39.75" customHeight="1" x14ac:dyDescent="0.2">
      <c r="A4" s="2659" t="s">
        <v>733</v>
      </c>
      <c r="B4" s="2660"/>
      <c r="C4" s="2659" t="s">
        <v>372</v>
      </c>
      <c r="D4" s="2661"/>
      <c r="E4" s="2661"/>
      <c r="F4" s="2661"/>
      <c r="G4" s="2661"/>
      <c r="H4" s="2661"/>
      <c r="I4" s="2661"/>
      <c r="J4" s="2661"/>
      <c r="K4" s="2661"/>
      <c r="L4" s="2661"/>
      <c r="M4" s="2661"/>
      <c r="N4" s="2661"/>
      <c r="O4" s="2661"/>
      <c r="P4" s="2661"/>
      <c r="Q4" s="2661"/>
      <c r="R4" s="2661"/>
    </row>
    <row r="5" spans="1:18" ht="15" customHeight="1" x14ac:dyDescent="0.2">
      <c r="A5" s="2659" t="s">
        <v>735</v>
      </c>
      <c r="B5" s="2662"/>
      <c r="C5" s="2659" t="s">
        <v>3320</v>
      </c>
      <c r="D5" s="2663"/>
      <c r="E5" s="2663"/>
      <c r="F5" s="2663"/>
      <c r="G5" s="2663"/>
      <c r="H5" s="2663"/>
      <c r="I5" s="2663"/>
      <c r="J5" s="2663"/>
      <c r="K5" s="2663"/>
      <c r="L5" s="2663"/>
      <c r="M5" s="2663"/>
      <c r="N5" s="2663"/>
      <c r="O5" s="2663"/>
      <c r="P5" s="2663"/>
      <c r="Q5" s="2663"/>
      <c r="R5" s="2663"/>
    </row>
    <row r="6" spans="1:18" ht="15" x14ac:dyDescent="0.2">
      <c r="A6" s="2659" t="s">
        <v>815</v>
      </c>
      <c r="B6" s="2660"/>
      <c r="C6" s="2659" t="s">
        <v>862</v>
      </c>
      <c r="D6" s="2661"/>
      <c r="E6" s="2661"/>
      <c r="F6" s="2661"/>
      <c r="G6" s="2661"/>
      <c r="H6" s="2661"/>
      <c r="I6" s="2661"/>
      <c r="J6" s="2661"/>
      <c r="K6" s="2661"/>
      <c r="L6" s="2661"/>
      <c r="M6" s="2661"/>
      <c r="N6" s="2661"/>
      <c r="O6" s="2661"/>
      <c r="P6" s="2661"/>
      <c r="Q6" s="2661"/>
      <c r="R6" s="2661"/>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3.'!A1" display="REGRESAR "/>
    <hyperlink ref="C1:D1" location="'Metadato 13.a.1'!A1" display="VER METADATO"/>
  </hyperlink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3">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3279</v>
      </c>
    </row>
    <row r="2" spans="1:6" ht="12" thickBot="1" x14ac:dyDescent="0.25"/>
    <row r="3" spans="1:6" ht="23.25" customHeight="1" thickBot="1" x14ac:dyDescent="0.25">
      <c r="B3" s="2081" t="s">
        <v>766</v>
      </c>
      <c r="C3" s="2081"/>
      <c r="D3" s="2081"/>
      <c r="F3" s="47" t="s">
        <v>913</v>
      </c>
    </row>
    <row r="4" spans="1:6" ht="15.75" x14ac:dyDescent="0.2">
      <c r="A4" s="93"/>
      <c r="B4" s="2082" t="s">
        <v>856</v>
      </c>
      <c r="C4" s="2082"/>
      <c r="D4" s="49" t="s">
        <v>61</v>
      </c>
    </row>
    <row r="5" spans="1:6" ht="90" x14ac:dyDescent="0.2">
      <c r="B5" s="2082" t="s">
        <v>769</v>
      </c>
      <c r="C5" s="2082"/>
      <c r="D5" s="49" t="s">
        <v>372</v>
      </c>
    </row>
    <row r="6" spans="1:6" ht="15" x14ac:dyDescent="0.2">
      <c r="B6" s="2082" t="s">
        <v>770</v>
      </c>
      <c r="C6" s="2082"/>
      <c r="D6" s="50" t="s">
        <v>541</v>
      </c>
    </row>
    <row r="7" spans="1:6" ht="30" x14ac:dyDescent="0.2">
      <c r="B7" s="2083" t="s">
        <v>771</v>
      </c>
      <c r="C7" s="2083"/>
      <c r="D7" s="94" t="s">
        <v>542</v>
      </c>
    </row>
    <row r="8" spans="1:6" s="903" customFormat="1" ht="15" x14ac:dyDescent="0.2">
      <c r="B8" s="2083" t="s">
        <v>4617</v>
      </c>
      <c r="C8" s="2083"/>
      <c r="D8" s="1285" t="s">
        <v>4632</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3.a.1'!A1" display="REGRESAR "/>
    <hyperlink ref="D8" r:id="rId1"/>
  </hyperlink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4">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6.85546875" style="26" customWidth="1"/>
    <col min="3" max="3" width="10.85546875" style="165" customWidth="1"/>
    <col min="4" max="7" width="10.85546875" style="26" customWidth="1"/>
    <col min="8" max="16384" width="11.42578125" style="26"/>
  </cols>
  <sheetData>
    <row r="1" spans="1:18" ht="15" x14ac:dyDescent="0.25">
      <c r="A1" s="25" t="s">
        <v>3279</v>
      </c>
      <c r="B1" s="121"/>
      <c r="C1" s="2077" t="s">
        <v>830</v>
      </c>
      <c r="D1" s="2077"/>
    </row>
    <row r="3" spans="1:18" ht="15" x14ac:dyDescent="0.2">
      <c r="A3" s="2659" t="s">
        <v>732</v>
      </c>
      <c r="B3" s="2660"/>
      <c r="C3" s="2659" t="s">
        <v>3280</v>
      </c>
      <c r="D3" s="2661"/>
      <c r="E3" s="2661"/>
      <c r="F3" s="2661"/>
      <c r="G3" s="2661"/>
      <c r="H3" s="2661"/>
      <c r="I3" s="2661"/>
      <c r="J3" s="2661"/>
      <c r="K3" s="2661"/>
      <c r="L3" s="2661"/>
      <c r="M3" s="2661"/>
      <c r="N3" s="2661"/>
      <c r="O3" s="2661"/>
      <c r="P3" s="2661"/>
      <c r="Q3" s="2661"/>
      <c r="R3" s="2661"/>
    </row>
    <row r="4" spans="1:18" ht="33" customHeight="1" x14ac:dyDescent="0.2">
      <c r="A4" s="2659" t="s">
        <v>733</v>
      </c>
      <c r="B4" s="2660"/>
      <c r="C4" s="2659" t="s">
        <v>375</v>
      </c>
      <c r="D4" s="2661"/>
      <c r="E4" s="2661"/>
      <c r="F4" s="2661"/>
      <c r="G4" s="2661"/>
      <c r="H4" s="2661"/>
      <c r="I4" s="2661"/>
      <c r="J4" s="2661"/>
      <c r="K4" s="2661"/>
      <c r="L4" s="2661"/>
      <c r="M4" s="2661"/>
      <c r="N4" s="2661"/>
      <c r="O4" s="2661"/>
      <c r="P4" s="2661"/>
      <c r="Q4" s="2661"/>
      <c r="R4" s="2661"/>
    </row>
    <row r="5" spans="1:18" ht="29.25" customHeight="1" x14ac:dyDescent="0.2">
      <c r="A5" s="2659" t="s">
        <v>735</v>
      </c>
      <c r="B5" s="2662"/>
      <c r="C5" s="2659" t="s">
        <v>3321</v>
      </c>
      <c r="D5" s="2663"/>
      <c r="E5" s="2663"/>
      <c r="F5" s="2663"/>
      <c r="G5" s="2663"/>
      <c r="H5" s="2663"/>
      <c r="I5" s="2663"/>
      <c r="J5" s="2663"/>
      <c r="K5" s="2663"/>
      <c r="L5" s="2663"/>
      <c r="M5" s="2663"/>
      <c r="N5" s="2663"/>
      <c r="O5" s="2663"/>
      <c r="P5" s="2663"/>
      <c r="Q5" s="2663"/>
      <c r="R5" s="2663"/>
    </row>
    <row r="6" spans="1:18" ht="15" x14ac:dyDescent="0.2">
      <c r="A6" s="2659" t="s">
        <v>815</v>
      </c>
      <c r="B6" s="2660"/>
      <c r="C6" s="2659" t="s">
        <v>862</v>
      </c>
      <c r="D6" s="2661"/>
      <c r="E6" s="2661"/>
      <c r="F6" s="2661"/>
      <c r="G6" s="2661"/>
      <c r="H6" s="2661"/>
      <c r="I6" s="2661"/>
      <c r="J6" s="2661"/>
      <c r="K6" s="2661"/>
      <c r="L6" s="2661"/>
      <c r="M6" s="2661"/>
      <c r="N6" s="2661"/>
      <c r="O6" s="2661"/>
      <c r="P6" s="2661"/>
      <c r="Q6" s="2661"/>
      <c r="R6" s="2661"/>
    </row>
    <row r="7" spans="1:18" x14ac:dyDescent="0.2">
      <c r="A7" s="29"/>
    </row>
    <row r="8" spans="1:18" x14ac:dyDescent="0.2">
      <c r="A8" s="29"/>
    </row>
    <row r="9" spans="1:18" ht="11.25" customHeight="1" x14ac:dyDescent="0.2">
      <c r="C9" s="2118" t="s">
        <v>912</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3.'!A1" display="REGRESAR "/>
    <hyperlink ref="C1:D1" location="'Metadato 13.b.1'!A1" display="VER METADATO"/>
  </hyperlink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5">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3279</v>
      </c>
    </row>
    <row r="2" spans="1:6" ht="12" thickBot="1" x14ac:dyDescent="0.25"/>
    <row r="3" spans="1:6" ht="23.25" customHeight="1" thickBot="1" x14ac:dyDescent="0.25">
      <c r="B3" s="2081" t="s">
        <v>766</v>
      </c>
      <c r="C3" s="2081"/>
      <c r="D3" s="2081"/>
      <c r="F3" s="47" t="s">
        <v>913</v>
      </c>
    </row>
    <row r="4" spans="1:6" ht="15.75" x14ac:dyDescent="0.2">
      <c r="A4" s="93"/>
      <c r="B4" s="2082" t="s">
        <v>856</v>
      </c>
      <c r="C4" s="2082"/>
      <c r="D4" s="49" t="s">
        <v>61</v>
      </c>
    </row>
    <row r="5" spans="1:6" ht="63.75" customHeight="1" x14ac:dyDescent="0.2">
      <c r="B5" s="2082" t="s">
        <v>769</v>
      </c>
      <c r="C5" s="2082"/>
      <c r="D5" s="49" t="s">
        <v>375</v>
      </c>
    </row>
    <row r="6" spans="1:6" ht="15" customHeight="1" x14ac:dyDescent="0.2">
      <c r="B6" s="2082" t="s">
        <v>770</v>
      </c>
      <c r="C6" s="2082"/>
      <c r="D6" s="50" t="s">
        <v>543</v>
      </c>
    </row>
    <row r="7" spans="1:6" ht="75" x14ac:dyDescent="0.2">
      <c r="B7" s="2083" t="s">
        <v>771</v>
      </c>
      <c r="C7" s="2083"/>
      <c r="D7" s="321" t="s">
        <v>544</v>
      </c>
    </row>
    <row r="8" spans="1:6" s="903" customFormat="1" ht="15" x14ac:dyDescent="0.2">
      <c r="B8" s="2083" t="s">
        <v>4617</v>
      </c>
      <c r="C8" s="2083"/>
      <c r="D8" s="1292" t="s">
        <v>4632</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3.b.1'!A1" display="REGRESAR "/>
    <hyperlink ref="D8" r:id="rId1"/>
  </hyperlink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6">
    <tabColor rgb="FF0A97D9"/>
  </sheetPr>
  <dimension ref="A1:E14"/>
  <sheetViews>
    <sheetView showGridLines="0" workbookViewId="0">
      <pane ySplit="4" topLeftCell="A5" activePane="bottomLeft" state="frozen"/>
      <selection sqref="A1:B1"/>
      <selection pane="bottomLeft" sqref="A1:B1"/>
    </sheetView>
  </sheetViews>
  <sheetFormatPr baseColWidth="10" defaultRowHeight="15" x14ac:dyDescent="0.25"/>
  <cols>
    <col min="3" max="3" width="69.7109375" customWidth="1"/>
    <col min="5" max="5" width="71.85546875" customWidth="1"/>
  </cols>
  <sheetData>
    <row r="1" spans="1:5" x14ac:dyDescent="0.25">
      <c r="A1" s="2065" t="s">
        <v>690</v>
      </c>
      <c r="B1" s="2065"/>
    </row>
    <row r="3" spans="1:5" ht="57.75" customHeight="1" x14ac:dyDescent="0.25">
      <c r="A3" s="14"/>
      <c r="B3" s="14"/>
      <c r="C3" s="2664" t="s">
        <v>3322</v>
      </c>
      <c r="D3" s="2664"/>
      <c r="E3" s="2664"/>
    </row>
    <row r="4" spans="1:5" s="415" customFormat="1" ht="30" x14ac:dyDescent="0.25">
      <c r="C4" s="16" t="s">
        <v>692</v>
      </c>
      <c r="D4" s="16" t="s">
        <v>693</v>
      </c>
      <c r="E4" s="16" t="s">
        <v>694</v>
      </c>
    </row>
    <row r="5" spans="1:5" s="606" customFormat="1" ht="45" x14ac:dyDescent="0.25">
      <c r="C5" s="187" t="s">
        <v>3323</v>
      </c>
      <c r="D5" s="19" t="s">
        <v>545</v>
      </c>
      <c r="E5" s="186" t="s">
        <v>3324</v>
      </c>
    </row>
    <row r="6" spans="1:5" s="606" customFormat="1" ht="60" x14ac:dyDescent="0.25">
      <c r="C6" s="187" t="s">
        <v>3325</v>
      </c>
      <c r="D6" s="19" t="s">
        <v>547</v>
      </c>
      <c r="E6" s="186" t="s">
        <v>3326</v>
      </c>
    </row>
    <row r="7" spans="1:5" s="606" customFormat="1" ht="44.25" customHeight="1" x14ac:dyDescent="0.25">
      <c r="C7" s="187" t="s">
        <v>3327</v>
      </c>
      <c r="D7" s="19" t="s">
        <v>549</v>
      </c>
      <c r="E7" s="186" t="s">
        <v>3328</v>
      </c>
    </row>
    <row r="8" spans="1:5" s="606" customFormat="1" ht="105" x14ac:dyDescent="0.25">
      <c r="C8" s="187" t="s">
        <v>3329</v>
      </c>
      <c r="D8" s="19" t="s">
        <v>551</v>
      </c>
      <c r="E8" s="186" t="s">
        <v>3330</v>
      </c>
    </row>
    <row r="9" spans="1:5" s="606" customFormat="1" ht="45" x14ac:dyDescent="0.25">
      <c r="C9" s="187" t="s">
        <v>3331</v>
      </c>
      <c r="D9" s="19" t="s">
        <v>553</v>
      </c>
      <c r="E9" s="185" t="s">
        <v>3332</v>
      </c>
    </row>
    <row r="10" spans="1:5" s="606" customFormat="1" ht="120" x14ac:dyDescent="0.25">
      <c r="C10" s="187" t="s">
        <v>3333</v>
      </c>
      <c r="D10" s="19" t="s">
        <v>555</v>
      </c>
      <c r="E10" s="21" t="s">
        <v>3334</v>
      </c>
    </row>
    <row r="11" spans="1:5" s="606" customFormat="1" ht="60" x14ac:dyDescent="0.25">
      <c r="C11" s="187" t="s">
        <v>3335</v>
      </c>
      <c r="D11" s="19" t="s">
        <v>557</v>
      </c>
      <c r="E11" s="186" t="s">
        <v>3336</v>
      </c>
    </row>
    <row r="12" spans="1:5" s="606" customFormat="1" ht="105" x14ac:dyDescent="0.25">
      <c r="C12" s="187" t="s">
        <v>3337</v>
      </c>
      <c r="D12" s="19" t="s">
        <v>559</v>
      </c>
      <c r="E12" s="186" t="s">
        <v>3338</v>
      </c>
    </row>
    <row r="13" spans="1:5" s="606" customFormat="1" ht="45" x14ac:dyDescent="0.25">
      <c r="C13" s="187" t="s">
        <v>3339</v>
      </c>
      <c r="D13" s="19" t="s">
        <v>561</v>
      </c>
      <c r="E13" s="186" t="s">
        <v>3340</v>
      </c>
    </row>
    <row r="14" spans="1:5" s="606" customFormat="1" ht="90" x14ac:dyDescent="0.25">
      <c r="C14" s="187" t="s">
        <v>3341</v>
      </c>
      <c r="D14" s="22" t="s">
        <v>563</v>
      </c>
      <c r="E14" s="23" t="s">
        <v>3342</v>
      </c>
    </row>
  </sheetData>
  <mergeCells count="2">
    <mergeCell ref="A1:B1"/>
    <mergeCell ref="C3:E3"/>
  </mergeCells>
  <hyperlinks>
    <hyperlink ref="D5" location="'14.1.1'!A1" display="14.1.1"/>
    <hyperlink ref="D6" location="'14.2.1'!A1" display="14.2.1"/>
    <hyperlink ref="D7" location="'14.3.1'!A1" display="14.3.1"/>
    <hyperlink ref="D8" location="'14.4.1'!A1" display="14.4.1"/>
    <hyperlink ref="D9" location="'14.5.1'!A1" display="14.5.1"/>
    <hyperlink ref="D10" location="'14.6.1'!A1" display="14.6.1"/>
    <hyperlink ref="D11" location="'14.7.1'!A1" display="14.7.1"/>
    <hyperlink ref="D12" location="'14.a.1'!A1" display="14.a.1"/>
    <hyperlink ref="D13" location="'14.b.1'!A1" display="14.b.1"/>
    <hyperlink ref="D14" location="'14.c.1'!A1" display="14.c.1"/>
    <hyperlink ref="A1" location="Objetivos!A1" display="REGRESAR A INICIO"/>
    <hyperlink ref="A1:B1" location="'Lista de Objetivos'!A1" display="REGRESAR A INICIO"/>
    <hyperlink ref="E5" location="'14.1.1'!A1" display="14.1.1 Índice de eutrofización costera y densidad de desechos plásticos flotantes."/>
    <hyperlink ref="E6" location="'14.2.1'!A1" display="14.2.1 Proporción de zonas económicas exclusivas nacionales gestionadas mediante enfoques basados en los ecosistemas."/>
    <hyperlink ref="E7" location="'14.3.1'!A1" display="14.3.1 Acidez media del mar (pH) medida en un conjunto convenido de estaciones de muestreo representativas."/>
    <hyperlink ref="E8" location="'14.4.1'!A1" display="14.4.1 Proporción de poblaciones de peces que están dentro de niveles biológicamente sostenibles."/>
    <hyperlink ref="E9" location="'14.5.1'!A1" display="14.5.1 Cobertura de las zonas protegidas en relación con las zonas marinas."/>
    <hyperlink ref="E10" location="'14.6.1'!A1" display="14.6.1 Progresos realizados por los países en el grado de aplicación de instrumentos internacionales cuyo objetivo es combatir la pesca ilegal, no declarada y no reglamentada."/>
    <hyperlink ref="E11" location="'14.7.1'!A1" display="14.7.1 Pesca sostenible como porcentaje del PIB en los pequeños Estados insulares en desarrollo, los países menos adelantados y todos los países ."/>
    <hyperlink ref="E12" location="'14.a.1'!A1" display="14.a.1 Proporción del presupuesto total de investigación asignada a la investigación en el campo de la tecnología marina."/>
    <hyperlink ref="E13" location="'14.b.1'!A1" display="14.b.1 Progresos realizados por los países en el grado de aplicación de un marco jurídico, reglamentario, normativo o institucional que reconozca y proteja los derechos de acceso de la pesca en pequeña escala."/>
    <hyperlink ref="E14" location="'14.c.1'!A1" display="14.c.1 Número de países que, mediante marcos jurídicos, normativos e institucionales, avanzan en la ratificación, la aceptación y la implementación de instrumentos relacionados con los océanos que aplican el derecho internacional reflejado en la Convenció"/>
  </hyperlinks>
  <pageMargins left="0.7" right="0.7" top="0.75" bottom="0.75" header="0.3" footer="0.3"/>
  <pageSetup orientation="portrait" r:id="rId1"/>
  <drawing r:id="rId2"/>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7">
    <tabColor rgb="FFC00000"/>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 style="26" customWidth="1"/>
    <col min="3" max="3" width="12.28515625" style="165" customWidth="1"/>
    <col min="4" max="5" width="12.28515625" style="26" customWidth="1"/>
    <col min="6" max="16384" width="11.42578125" style="26"/>
  </cols>
  <sheetData>
    <row r="1" spans="1:18" ht="15" x14ac:dyDescent="0.25">
      <c r="A1" s="25" t="s">
        <v>730</v>
      </c>
      <c r="B1" s="121"/>
      <c r="C1" s="2077" t="s">
        <v>830</v>
      </c>
      <c r="D1" s="2077"/>
    </row>
    <row r="3" spans="1:18" ht="15" customHeight="1" x14ac:dyDescent="0.2">
      <c r="A3" s="2665" t="s">
        <v>732</v>
      </c>
      <c r="B3" s="2669"/>
      <c r="C3" s="2667" t="s">
        <v>3322</v>
      </c>
      <c r="D3" s="2667"/>
      <c r="E3" s="2667"/>
      <c r="F3" s="2667"/>
      <c r="G3" s="2667"/>
      <c r="H3" s="2667"/>
      <c r="I3" s="2667"/>
      <c r="J3" s="2667"/>
      <c r="K3" s="2667"/>
      <c r="L3" s="2667"/>
      <c r="M3" s="2667"/>
      <c r="N3" s="2667"/>
      <c r="O3" s="2667"/>
      <c r="P3" s="2667"/>
      <c r="Q3" s="2667"/>
      <c r="R3" s="2667"/>
    </row>
    <row r="4" spans="1:18" ht="16.5" customHeight="1" x14ac:dyDescent="0.2">
      <c r="A4" s="2665" t="s">
        <v>733</v>
      </c>
      <c r="B4" s="2666"/>
      <c r="C4" s="2670" t="s">
        <v>3343</v>
      </c>
      <c r="D4" s="2671"/>
      <c r="E4" s="2671"/>
      <c r="F4" s="2671"/>
      <c r="G4" s="2671"/>
      <c r="H4" s="2671"/>
      <c r="I4" s="2671"/>
      <c r="J4" s="2671"/>
      <c r="K4" s="2671"/>
      <c r="L4" s="2671"/>
      <c r="M4" s="2671"/>
      <c r="N4" s="2671"/>
      <c r="O4" s="2671"/>
      <c r="P4" s="2671"/>
      <c r="Q4" s="2671"/>
      <c r="R4" s="2671"/>
    </row>
    <row r="5" spans="1:18" ht="14.25" customHeight="1" x14ac:dyDescent="0.2">
      <c r="A5" s="2665" t="s">
        <v>735</v>
      </c>
      <c r="B5" s="2666"/>
      <c r="C5" s="2667" t="s">
        <v>3344</v>
      </c>
      <c r="D5" s="2668"/>
      <c r="E5" s="2668"/>
      <c r="F5" s="2668"/>
      <c r="G5" s="2668"/>
      <c r="H5" s="2668"/>
      <c r="I5" s="2668"/>
      <c r="J5" s="2668"/>
      <c r="K5" s="2668"/>
      <c r="L5" s="2668"/>
      <c r="M5" s="2668"/>
      <c r="N5" s="2668"/>
      <c r="O5" s="2668"/>
      <c r="P5" s="2668"/>
      <c r="Q5" s="2668"/>
      <c r="R5" s="2668"/>
    </row>
    <row r="6" spans="1:18" ht="13.5" customHeight="1" x14ac:dyDescent="0.2">
      <c r="A6" s="2665" t="s">
        <v>815</v>
      </c>
      <c r="B6" s="2666"/>
      <c r="C6" s="2667" t="s">
        <v>862</v>
      </c>
      <c r="D6" s="2668"/>
      <c r="E6" s="2668"/>
      <c r="F6" s="2668"/>
      <c r="G6" s="2668"/>
      <c r="H6" s="2668"/>
      <c r="I6" s="2668"/>
      <c r="J6" s="2668"/>
      <c r="K6" s="2668"/>
      <c r="L6" s="2668"/>
      <c r="M6" s="2668"/>
      <c r="N6" s="2668"/>
      <c r="O6" s="2668"/>
      <c r="P6" s="2668"/>
      <c r="Q6" s="2668"/>
      <c r="R6" s="2668"/>
    </row>
    <row r="7" spans="1:18" x14ac:dyDescent="0.2">
      <c r="A7" s="29"/>
    </row>
    <row r="8" spans="1:18" x14ac:dyDescent="0.2">
      <c r="A8" s="29"/>
    </row>
    <row r="9" spans="1:18" ht="11.25" customHeight="1" x14ac:dyDescent="0.2">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4.'!A1" display="REGRESAR"/>
    <hyperlink ref="C1:D1" location="'Metadato 14.1.1'!A1" display="VER METADATO"/>
  </hyperlink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8">
    <tabColor theme="0" tint="-0.499984740745262"/>
  </sheetPr>
  <dimension ref="A1:F36"/>
  <sheetViews>
    <sheetView showGridLines="0" zoomScaleNormal="100" workbookViewId="0">
      <pane ySplit="1" topLeftCell="A2" activePane="bottomLeft" state="frozen"/>
      <selection sqref="A1:B1"/>
      <selection pane="bottomLeft" activeCell="E11" sqref="E1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864</v>
      </c>
    </row>
    <row r="4" spans="1:6" ht="30" x14ac:dyDescent="0.2">
      <c r="A4" s="93"/>
      <c r="B4" s="2082" t="s">
        <v>856</v>
      </c>
      <c r="C4" s="2082"/>
      <c r="D4" s="49" t="s">
        <v>65</v>
      </c>
    </row>
    <row r="5" spans="1:6" ht="45" x14ac:dyDescent="0.2">
      <c r="B5" s="2082" t="s">
        <v>769</v>
      </c>
      <c r="C5" s="2082"/>
      <c r="D5" s="49" t="s">
        <v>378</v>
      </c>
    </row>
    <row r="6" spans="1:6" ht="15" x14ac:dyDescent="0.2">
      <c r="B6" s="2082" t="s">
        <v>770</v>
      </c>
      <c r="C6" s="2082"/>
      <c r="D6" s="50" t="s">
        <v>545</v>
      </c>
    </row>
    <row r="7" spans="1:6" ht="15" x14ac:dyDescent="0.2">
      <c r="B7" s="2083" t="s">
        <v>771</v>
      </c>
      <c r="C7" s="2083"/>
      <c r="D7" s="94" t="s">
        <v>546</v>
      </c>
    </row>
    <row r="8" spans="1:6" s="903" customFormat="1" ht="15" x14ac:dyDescent="0.2">
      <c r="B8" s="2083" t="s">
        <v>4617</v>
      </c>
      <c r="C8" s="2083"/>
      <c r="D8" s="1285" t="s">
        <v>4632</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customHeight="1"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customHeight="1" x14ac:dyDescent="0.2">
      <c r="B19" s="2084" t="s">
        <v>783</v>
      </c>
      <c r="C19" s="2085"/>
      <c r="D19" s="60"/>
    </row>
    <row r="20" spans="2:4" ht="15" x14ac:dyDescent="0.2">
      <c r="B20" s="2082" t="s">
        <v>784</v>
      </c>
      <c r="C20" s="2082"/>
      <c r="D20" s="49"/>
    </row>
    <row r="21" spans="2:4" ht="15" x14ac:dyDescent="0.2">
      <c r="B21" s="2513" t="s">
        <v>786</v>
      </c>
      <c r="C21" s="58" t="s">
        <v>787</v>
      </c>
      <c r="D21" s="49"/>
    </row>
    <row r="22" spans="2:4" ht="15" x14ac:dyDescent="0.2">
      <c r="B22" s="2615"/>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customHeight="1"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4.1.1'!A1" display="REGRESAR"/>
    <hyperlink ref="D8" r:id="rId1"/>
  </hyperlink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9">
    <tabColor rgb="FFC00000"/>
  </sheetPr>
  <dimension ref="A1:R26"/>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42578125" style="26" customWidth="1"/>
    <col min="3" max="3" width="12.140625" style="165" customWidth="1"/>
    <col min="4" max="9" width="12.140625" style="26" customWidth="1"/>
    <col min="10" max="16384" width="11.42578125" style="26"/>
  </cols>
  <sheetData>
    <row r="1" spans="1:18" ht="15" x14ac:dyDescent="0.25">
      <c r="A1" s="25" t="s">
        <v>730</v>
      </c>
      <c r="B1" s="121"/>
      <c r="C1" s="2077" t="s">
        <v>830</v>
      </c>
      <c r="D1" s="2077"/>
    </row>
    <row r="3" spans="1:18" ht="14.25" customHeight="1" x14ac:dyDescent="0.2">
      <c r="A3" s="2665" t="s">
        <v>732</v>
      </c>
      <c r="B3" s="2669"/>
      <c r="C3" s="2667" t="s">
        <v>3322</v>
      </c>
      <c r="D3" s="2667"/>
      <c r="E3" s="2667"/>
      <c r="F3" s="2667"/>
      <c r="G3" s="2667"/>
      <c r="H3" s="2667"/>
      <c r="I3" s="2667"/>
      <c r="J3" s="2667"/>
      <c r="K3" s="2667"/>
      <c r="L3" s="2667"/>
      <c r="M3" s="2667"/>
      <c r="N3" s="2667"/>
      <c r="O3" s="2667"/>
      <c r="P3" s="2667"/>
      <c r="Q3" s="2667"/>
      <c r="R3" s="2667"/>
    </row>
    <row r="4" spans="1:18" ht="27" customHeight="1" x14ac:dyDescent="0.2">
      <c r="A4" s="2665" t="s">
        <v>733</v>
      </c>
      <c r="B4" s="2666"/>
      <c r="C4" s="2670" t="s">
        <v>3345</v>
      </c>
      <c r="D4" s="2671"/>
      <c r="E4" s="2671"/>
      <c r="F4" s="2671"/>
      <c r="G4" s="2671"/>
      <c r="H4" s="2671"/>
      <c r="I4" s="2671"/>
      <c r="J4" s="2671"/>
      <c r="K4" s="2671"/>
      <c r="L4" s="2671"/>
      <c r="M4" s="2671"/>
      <c r="N4" s="2671"/>
      <c r="O4" s="2671"/>
      <c r="P4" s="2671"/>
      <c r="Q4" s="2671"/>
      <c r="R4" s="2671"/>
    </row>
    <row r="5" spans="1:18" ht="15" customHeight="1" x14ac:dyDescent="0.2">
      <c r="A5" s="2665" t="s">
        <v>735</v>
      </c>
      <c r="B5" s="2666"/>
      <c r="C5" s="2667" t="s">
        <v>3346</v>
      </c>
      <c r="D5" s="2668"/>
      <c r="E5" s="2668"/>
      <c r="F5" s="2668"/>
      <c r="G5" s="2668"/>
      <c r="H5" s="2668"/>
      <c r="I5" s="2668"/>
      <c r="J5" s="2668"/>
      <c r="K5" s="2668"/>
      <c r="L5" s="2668"/>
      <c r="M5" s="2668"/>
      <c r="N5" s="2668"/>
      <c r="O5" s="2668"/>
      <c r="P5" s="2668"/>
      <c r="Q5" s="2668"/>
      <c r="R5" s="2668"/>
    </row>
    <row r="6" spans="1:18" ht="15" x14ac:dyDescent="0.2">
      <c r="A6" s="2665" t="s">
        <v>815</v>
      </c>
      <c r="B6" s="2666"/>
      <c r="C6" s="2667"/>
      <c r="D6" s="2668"/>
      <c r="E6" s="2668"/>
      <c r="F6" s="2668"/>
      <c r="G6" s="2668"/>
      <c r="H6" s="2668"/>
      <c r="I6" s="2668"/>
      <c r="J6" s="2668"/>
      <c r="K6" s="2668"/>
      <c r="L6" s="2668"/>
      <c r="M6" s="2668"/>
      <c r="N6" s="2668"/>
      <c r="O6" s="2668"/>
      <c r="P6" s="2668"/>
      <c r="Q6" s="2668"/>
      <c r="R6" s="2668"/>
    </row>
    <row r="7" spans="1:18" s="165" customFormat="1" x14ac:dyDescent="0.2">
      <c r="A7" s="262"/>
      <c r="B7" s="76"/>
      <c r="D7" s="26"/>
      <c r="E7" s="26"/>
    </row>
    <row r="8" spans="1:18" s="165" customFormat="1" x14ac:dyDescent="0.2">
      <c r="A8" s="262"/>
      <c r="B8" s="76"/>
      <c r="D8" s="26"/>
      <c r="E8" s="26"/>
    </row>
    <row r="9" spans="1:18" s="165" customFormat="1" ht="11.25" customHeight="1" x14ac:dyDescent="0.2">
      <c r="A9" s="263"/>
      <c r="B9" s="76"/>
      <c r="C9" s="2118" t="s">
        <v>863</v>
      </c>
      <c r="D9" s="2118"/>
      <c r="E9" s="2118"/>
      <c r="F9" s="2118"/>
      <c r="G9" s="2118"/>
      <c r="H9" s="2118"/>
      <c r="I9" s="2118"/>
      <c r="J9" s="2118"/>
      <c r="K9" s="2118"/>
      <c r="L9" s="2118"/>
      <c r="M9" s="2118"/>
      <c r="N9" s="2118"/>
      <c r="O9" s="2118"/>
      <c r="P9" s="2118"/>
    </row>
    <row r="10" spans="1:18" s="165" customFormat="1" ht="11.25" customHeight="1" x14ac:dyDescent="0.2">
      <c r="A10" s="262"/>
      <c r="B10" s="76"/>
      <c r="C10" s="2118"/>
      <c r="D10" s="2118"/>
      <c r="E10" s="2118"/>
      <c r="F10" s="2118"/>
      <c r="G10" s="2118"/>
      <c r="H10" s="2118"/>
      <c r="I10" s="2118"/>
      <c r="J10" s="2118"/>
      <c r="K10" s="2118"/>
      <c r="L10" s="2118"/>
      <c r="M10" s="2118"/>
      <c r="N10" s="2118"/>
      <c r="O10" s="2118"/>
      <c r="P10" s="2118"/>
    </row>
    <row r="11" spans="1:18" s="165" customFormat="1" x14ac:dyDescent="0.2">
      <c r="A11" s="262"/>
      <c r="B11" s="76"/>
      <c r="D11" s="26"/>
      <c r="E11" s="26"/>
    </row>
    <row r="12" spans="1:18" s="165" customFormat="1" x14ac:dyDescent="0.2">
      <c r="A12" s="262"/>
      <c r="B12" s="76"/>
      <c r="D12" s="26"/>
      <c r="E12" s="26"/>
    </row>
    <row r="13" spans="1:18" s="165" customFormat="1" x14ac:dyDescent="0.2">
      <c r="A13" s="263"/>
      <c r="B13" s="76"/>
      <c r="D13" s="26"/>
      <c r="E13" s="26"/>
    </row>
    <row r="14" spans="1:18" s="165" customFormat="1" x14ac:dyDescent="0.2">
      <c r="A14" s="262"/>
      <c r="B14" s="76"/>
      <c r="D14" s="26"/>
      <c r="E14" s="26"/>
    </row>
    <row r="15" spans="1:18" s="165" customFormat="1" x14ac:dyDescent="0.2">
      <c r="A15" s="262"/>
      <c r="B15" s="76"/>
      <c r="D15" s="26"/>
      <c r="E15" s="26"/>
    </row>
    <row r="16" spans="1:18" s="165" customFormat="1" x14ac:dyDescent="0.2">
      <c r="A16" s="262"/>
      <c r="B16" s="76"/>
      <c r="D16" s="26"/>
      <c r="E16" s="26"/>
    </row>
    <row r="17" spans="1:5" s="165" customFormat="1" x14ac:dyDescent="0.2">
      <c r="A17" s="263"/>
      <c r="B17" s="76"/>
      <c r="D17" s="26"/>
      <c r="E17" s="26"/>
    </row>
    <row r="18" spans="1:5" s="165" customFormat="1" x14ac:dyDescent="0.2">
      <c r="A18" s="262"/>
      <c r="B18" s="76"/>
      <c r="D18" s="26"/>
      <c r="E18" s="26"/>
    </row>
    <row r="19" spans="1:5" s="165" customFormat="1" x14ac:dyDescent="0.2">
      <c r="A19" s="262"/>
      <c r="B19" s="76"/>
      <c r="D19" s="26"/>
      <c r="E19" s="26"/>
    </row>
    <row r="20" spans="1:5" s="165" customFormat="1" x14ac:dyDescent="0.2">
      <c r="A20" s="262"/>
      <c r="B20" s="76"/>
      <c r="D20" s="26"/>
      <c r="E20" s="26"/>
    </row>
    <row r="21" spans="1:5" s="165" customFormat="1" x14ac:dyDescent="0.2">
      <c r="A21" s="263"/>
      <c r="B21" s="76"/>
      <c r="D21" s="26"/>
      <c r="E21" s="26"/>
    </row>
    <row r="22" spans="1:5" s="165" customFormat="1" x14ac:dyDescent="0.2">
      <c r="A22" s="262"/>
      <c r="B22" s="76"/>
      <c r="D22" s="26"/>
      <c r="E22" s="26"/>
    </row>
    <row r="23" spans="1:5" s="165" customFormat="1" x14ac:dyDescent="0.2">
      <c r="A23" s="262"/>
      <c r="B23" s="76"/>
      <c r="D23" s="26"/>
      <c r="E23" s="26"/>
    </row>
    <row r="24" spans="1:5" s="165" customFormat="1" x14ac:dyDescent="0.2">
      <c r="A24" s="262"/>
      <c r="B24" s="76"/>
      <c r="D24" s="26"/>
      <c r="E24" s="26"/>
    </row>
    <row r="25" spans="1:5" s="165" customFormat="1" x14ac:dyDescent="0.2">
      <c r="A25" s="263"/>
      <c r="B25" s="76"/>
      <c r="D25" s="26"/>
      <c r="E25" s="26"/>
    </row>
    <row r="26" spans="1:5" s="165" customFormat="1" x14ac:dyDescent="0.2">
      <c r="A26" s="262"/>
      <c r="B26" s="76"/>
      <c r="D26" s="26"/>
      <c r="E26" s="26"/>
    </row>
  </sheetData>
  <mergeCells count="10">
    <mergeCell ref="A6:B6"/>
    <mergeCell ref="C6:R6"/>
    <mergeCell ref="C9:P10"/>
    <mergeCell ref="C1:D1"/>
    <mergeCell ref="A3:B3"/>
    <mergeCell ref="C3:R3"/>
    <mergeCell ref="A4:B4"/>
    <mergeCell ref="C4:R4"/>
    <mergeCell ref="A5:B5"/>
    <mergeCell ref="C5:R5"/>
  </mergeCells>
  <hyperlinks>
    <hyperlink ref="A1" location="'ODS 14.'!A1" display="REGRESAR"/>
    <hyperlink ref="C1:D1" location="'Metadato 14.2.1'!A1" display="VER METADATO"/>
  </hyperlink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0">
    <tabColor theme="0" tint="-0.499984740745262"/>
  </sheetPr>
  <dimension ref="A1:F36"/>
  <sheetViews>
    <sheetView showGridLines="0" zoomScaleNormal="100" workbookViewId="0">
      <pane ySplit="1" topLeftCell="A2" activePane="bottomLeft" state="frozen"/>
      <selection sqref="A1:B1"/>
      <selection pane="bottomLeft" activeCell="F12" sqref="F12"/>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880</v>
      </c>
    </row>
    <row r="4" spans="1:6" ht="30" x14ac:dyDescent="0.2">
      <c r="A4" s="93"/>
      <c r="B4" s="2082" t="s">
        <v>856</v>
      </c>
      <c r="C4" s="2082"/>
      <c r="D4" s="49" t="s">
        <v>65</v>
      </c>
    </row>
    <row r="5" spans="1:6" ht="45" x14ac:dyDescent="0.2">
      <c r="B5" s="2082" t="s">
        <v>769</v>
      </c>
      <c r="C5" s="2082"/>
      <c r="D5" s="49" t="s">
        <v>381</v>
      </c>
    </row>
    <row r="6" spans="1:6" ht="15" x14ac:dyDescent="0.2">
      <c r="B6" s="2082" t="s">
        <v>770</v>
      </c>
      <c r="C6" s="2082"/>
      <c r="D6" s="50" t="s">
        <v>547</v>
      </c>
    </row>
    <row r="7" spans="1:6" ht="30" x14ac:dyDescent="0.2">
      <c r="B7" s="2083" t="s">
        <v>771</v>
      </c>
      <c r="C7" s="2083"/>
      <c r="D7" s="94" t="s">
        <v>548</v>
      </c>
    </row>
    <row r="8" spans="1:6" s="903" customFormat="1" ht="15" x14ac:dyDescent="0.2">
      <c r="B8" s="2083" t="s">
        <v>4617</v>
      </c>
      <c r="C8" s="2083"/>
      <c r="D8" s="1285" t="s">
        <v>4632</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5">
      <c r="B32" s="2079" t="s">
        <v>803</v>
      </c>
      <c r="C32" s="2080"/>
      <c r="D32" s="146" t="s">
        <v>3347</v>
      </c>
    </row>
    <row r="33" spans="2:4" ht="15" x14ac:dyDescent="0.25">
      <c r="B33" s="2079" t="s">
        <v>805</v>
      </c>
      <c r="C33" s="2080"/>
      <c r="D33" s="146" t="s">
        <v>3348</v>
      </c>
    </row>
    <row r="34" spans="2:4" ht="15" x14ac:dyDescent="0.25">
      <c r="B34" s="2079" t="s">
        <v>807</v>
      </c>
      <c r="C34" s="2080"/>
      <c r="D34" s="146" t="s">
        <v>3349</v>
      </c>
    </row>
    <row r="35" spans="2:4" ht="15" x14ac:dyDescent="0.25">
      <c r="B35" s="2079" t="s">
        <v>809</v>
      </c>
      <c r="C35" s="2080"/>
      <c r="D35" s="146" t="s">
        <v>3350</v>
      </c>
    </row>
    <row r="36" spans="2:4" ht="15" x14ac:dyDescent="0.25">
      <c r="B36" s="2079" t="s">
        <v>811</v>
      </c>
      <c r="C36" s="2080"/>
      <c r="D36" s="149" t="s">
        <v>3351</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4.2.1'!A1" display="REGRESAR"/>
    <hyperlink ref="D36" r:id="rId1"/>
    <hyperlink ref="D8" r:id="rId2"/>
  </hyperlink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1">
    <tabColor rgb="FFC00000"/>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 style="26" customWidth="1"/>
    <col min="3" max="3" width="11.7109375" style="165" customWidth="1"/>
    <col min="4" max="18" width="11.7109375" style="26" customWidth="1"/>
    <col min="19" max="16384" width="11.42578125" style="26"/>
  </cols>
  <sheetData>
    <row r="1" spans="1:18" ht="15" x14ac:dyDescent="0.25">
      <c r="A1" s="25" t="s">
        <v>730</v>
      </c>
      <c r="B1" s="121"/>
      <c r="C1" s="2077" t="s">
        <v>830</v>
      </c>
      <c r="D1" s="2077"/>
    </row>
    <row r="3" spans="1:18" ht="12.75" x14ac:dyDescent="0.2">
      <c r="A3" s="2665" t="s">
        <v>732</v>
      </c>
      <c r="B3" s="2669"/>
      <c r="C3" s="2667" t="s">
        <v>3322</v>
      </c>
      <c r="D3" s="2667"/>
      <c r="E3" s="2667"/>
      <c r="F3" s="2667"/>
      <c r="G3" s="2667"/>
      <c r="H3" s="2667"/>
      <c r="I3" s="2667"/>
      <c r="J3" s="2667"/>
      <c r="K3" s="2667"/>
      <c r="L3" s="2667"/>
      <c r="M3" s="2667"/>
      <c r="N3" s="2667"/>
      <c r="O3" s="2667"/>
      <c r="P3" s="2667"/>
      <c r="Q3" s="2667"/>
      <c r="R3" s="2667"/>
    </row>
    <row r="4" spans="1:18" ht="15" customHeight="1" x14ac:dyDescent="0.2">
      <c r="A4" s="2665" t="s">
        <v>733</v>
      </c>
      <c r="B4" s="2666"/>
      <c r="C4" s="2670" t="s">
        <v>3352</v>
      </c>
      <c r="D4" s="2671"/>
      <c r="E4" s="2671"/>
      <c r="F4" s="2671"/>
      <c r="G4" s="2671"/>
      <c r="H4" s="2671"/>
      <c r="I4" s="2671"/>
      <c r="J4" s="2671"/>
      <c r="K4" s="2671"/>
      <c r="L4" s="2671"/>
      <c r="M4" s="2671"/>
      <c r="N4" s="2671"/>
      <c r="O4" s="2671"/>
      <c r="P4" s="2671"/>
      <c r="Q4" s="2671"/>
      <c r="R4" s="2671"/>
    </row>
    <row r="5" spans="1:18" ht="15" x14ac:dyDescent="0.2">
      <c r="A5" s="2665" t="s">
        <v>735</v>
      </c>
      <c r="B5" s="2666"/>
      <c r="C5" s="2667" t="s">
        <v>3353</v>
      </c>
      <c r="D5" s="2668"/>
      <c r="E5" s="2668"/>
      <c r="F5" s="2668"/>
      <c r="G5" s="2668"/>
      <c r="H5" s="2668"/>
      <c r="I5" s="2668"/>
      <c r="J5" s="2668"/>
      <c r="K5" s="2668"/>
      <c r="L5" s="2668"/>
      <c r="M5" s="2668"/>
      <c r="N5" s="2668"/>
      <c r="O5" s="2668"/>
      <c r="P5" s="2668"/>
      <c r="Q5" s="2668"/>
      <c r="R5" s="2668"/>
    </row>
    <row r="6" spans="1:18" ht="15" x14ac:dyDescent="0.2">
      <c r="A6" s="2665" t="s">
        <v>815</v>
      </c>
      <c r="B6" s="2666"/>
      <c r="C6" s="2667" t="s">
        <v>862</v>
      </c>
      <c r="D6" s="2668"/>
      <c r="E6" s="2668"/>
      <c r="F6" s="2668"/>
      <c r="G6" s="2668"/>
      <c r="H6" s="2668"/>
      <c r="I6" s="2668"/>
      <c r="J6" s="2668"/>
      <c r="K6" s="2668"/>
      <c r="L6" s="2668"/>
      <c r="M6" s="2668"/>
      <c r="N6" s="2668"/>
      <c r="O6" s="2668"/>
      <c r="P6" s="2668"/>
      <c r="Q6" s="2668"/>
      <c r="R6" s="2668"/>
    </row>
    <row r="7" spans="1:18" x14ac:dyDescent="0.2">
      <c r="A7" s="29"/>
    </row>
    <row r="8" spans="1:18" x14ac:dyDescent="0.2">
      <c r="A8" s="29"/>
    </row>
    <row r="9" spans="1:18" ht="11.25" customHeight="1" x14ac:dyDescent="0.2">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4.'!A1" display="REGRESAR"/>
    <hyperlink ref="C1:D1" location="'Metadato 14.3.1'!A1" display="VER METADATO"/>
  </hyperlink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2">
    <tabColor theme="0" tint="-0.499984740745262"/>
  </sheetPr>
  <dimension ref="B1:G36"/>
  <sheetViews>
    <sheetView showGridLines="0" zoomScaleNormal="100" workbookViewId="0">
      <pane ySplit="1" topLeftCell="A2" activePane="bottomLeft" state="frozen"/>
      <selection sqref="A1:B1"/>
      <selection pane="bottomLeft" activeCell="C9" sqref="C9"/>
    </sheetView>
  </sheetViews>
  <sheetFormatPr baseColWidth="10" defaultColWidth="11.42578125" defaultRowHeight="11.25" x14ac:dyDescent="0.2"/>
  <cols>
    <col min="1" max="1" width="3.7109375" style="26" customWidth="1"/>
    <col min="2" max="2" width="11.42578125" style="26"/>
    <col min="3" max="3" width="26.42578125" style="26" customWidth="1"/>
    <col min="4" max="4" width="24" style="26" customWidth="1"/>
    <col min="5" max="5" width="85.7109375" style="26" customWidth="1"/>
    <col min="6" max="6" width="11.42578125" style="26"/>
    <col min="7" max="7" width="7.140625" style="26" customWidth="1"/>
    <col min="8" max="16384" width="11.42578125" style="26"/>
  </cols>
  <sheetData>
    <row r="1" spans="2:7" ht="15" x14ac:dyDescent="0.25">
      <c r="C1" s="25" t="s">
        <v>730</v>
      </c>
    </row>
    <row r="2" spans="2:7" ht="12" thickBot="1" x14ac:dyDescent="0.25"/>
    <row r="3" spans="2:7" ht="23.25" customHeight="1" thickBot="1" x14ac:dyDescent="0.25">
      <c r="C3" s="2081" t="s">
        <v>766</v>
      </c>
      <c r="D3" s="2081"/>
      <c r="E3" s="2081"/>
      <c r="G3" s="47" t="s">
        <v>864</v>
      </c>
    </row>
    <row r="4" spans="2:7" ht="30" x14ac:dyDescent="0.2">
      <c r="B4" s="93"/>
      <c r="C4" s="2082" t="s">
        <v>856</v>
      </c>
      <c r="D4" s="2082"/>
      <c r="E4" s="49" t="s">
        <v>65</v>
      </c>
    </row>
    <row r="5" spans="2:7" ht="30" x14ac:dyDescent="0.2">
      <c r="C5" s="2082" t="s">
        <v>769</v>
      </c>
      <c r="D5" s="2082"/>
      <c r="E5" s="49" t="s">
        <v>384</v>
      </c>
    </row>
    <row r="6" spans="2:7" ht="15" x14ac:dyDescent="0.2">
      <c r="C6" s="2082" t="s">
        <v>770</v>
      </c>
      <c r="D6" s="2082"/>
      <c r="E6" s="50" t="s">
        <v>549</v>
      </c>
    </row>
    <row r="7" spans="2:7" ht="30" x14ac:dyDescent="0.2">
      <c r="C7" s="2083" t="s">
        <v>771</v>
      </c>
      <c r="D7" s="2083"/>
      <c r="E7" s="94" t="s">
        <v>550</v>
      </c>
    </row>
    <row r="8" spans="2:7" s="903" customFormat="1" ht="15" x14ac:dyDescent="0.2">
      <c r="C8" s="2083" t="s">
        <v>4617</v>
      </c>
      <c r="D8" s="2083"/>
      <c r="E8" s="1285" t="s">
        <v>4769</v>
      </c>
    </row>
    <row r="9" spans="2:7" ht="15" x14ac:dyDescent="0.25">
      <c r="C9" s="52"/>
      <c r="D9" s="52"/>
      <c r="E9" s="52"/>
    </row>
    <row r="10" spans="2:7" ht="23.25" customHeight="1" x14ac:dyDescent="0.2">
      <c r="C10" s="2081" t="s">
        <v>772</v>
      </c>
      <c r="D10" s="2081"/>
      <c r="E10" s="2081"/>
    </row>
    <row r="11" spans="2:7" ht="15" x14ac:dyDescent="0.2">
      <c r="C11" s="2093" t="s">
        <v>773</v>
      </c>
      <c r="D11" s="2094"/>
      <c r="E11" s="49"/>
    </row>
    <row r="12" spans="2:7" ht="15" x14ac:dyDescent="0.2">
      <c r="C12" s="2095" t="s">
        <v>775</v>
      </c>
      <c r="D12" s="2095"/>
      <c r="E12" s="129"/>
    </row>
    <row r="13" spans="2:7" ht="15" x14ac:dyDescent="0.2">
      <c r="C13" s="2082" t="s">
        <v>776</v>
      </c>
      <c r="D13" s="2082"/>
      <c r="E13" s="54"/>
    </row>
    <row r="14" spans="2:7" ht="15" x14ac:dyDescent="0.2">
      <c r="C14" s="2082" t="s">
        <v>777</v>
      </c>
      <c r="D14" s="2096"/>
      <c r="E14" s="54"/>
    </row>
    <row r="15" spans="2:7" ht="15" x14ac:dyDescent="0.2">
      <c r="C15" s="2082" t="s">
        <v>778</v>
      </c>
      <c r="D15" s="2082"/>
      <c r="E15" s="49"/>
    </row>
    <row r="16" spans="2:7" ht="15" x14ac:dyDescent="0.2">
      <c r="C16" s="2082" t="s">
        <v>779</v>
      </c>
      <c r="D16" s="2082"/>
      <c r="E16" s="49"/>
    </row>
    <row r="17" spans="3:5" ht="15" x14ac:dyDescent="0.25">
      <c r="C17" s="2082" t="s">
        <v>780</v>
      </c>
      <c r="D17" s="2082"/>
      <c r="E17" s="143" t="s">
        <v>3354</v>
      </c>
    </row>
    <row r="18" spans="3:5" ht="15" x14ac:dyDescent="0.2">
      <c r="C18" s="2083" t="s">
        <v>782</v>
      </c>
      <c r="D18" s="2083"/>
      <c r="E18" s="49"/>
    </row>
    <row r="19" spans="3:5" ht="15" x14ac:dyDescent="0.2">
      <c r="C19" s="2084" t="s">
        <v>783</v>
      </c>
      <c r="D19" s="2085"/>
      <c r="E19" s="60"/>
    </row>
    <row r="20" spans="3:5" ht="15" x14ac:dyDescent="0.2">
      <c r="C20" s="2082" t="s">
        <v>784</v>
      </c>
      <c r="D20" s="2082"/>
      <c r="E20" s="49"/>
    </row>
    <row r="21" spans="3:5" ht="15" x14ac:dyDescent="0.2">
      <c r="C21" s="2086" t="s">
        <v>786</v>
      </c>
      <c r="D21" s="58" t="s">
        <v>787</v>
      </c>
      <c r="E21" s="49"/>
    </row>
    <row r="22" spans="3:5" ht="15" x14ac:dyDescent="0.2">
      <c r="C22" s="2087"/>
      <c r="D22" s="59" t="s">
        <v>789</v>
      </c>
      <c r="E22" s="60"/>
    </row>
    <row r="23" spans="3:5" ht="15" x14ac:dyDescent="0.2">
      <c r="C23" s="2088" t="s">
        <v>791</v>
      </c>
      <c r="D23" s="2088"/>
      <c r="E23" s="49"/>
    </row>
    <row r="24" spans="3:5" ht="15" x14ac:dyDescent="0.25">
      <c r="C24" s="2088" t="s">
        <v>793</v>
      </c>
      <c r="D24" s="2088"/>
      <c r="E24" s="146" t="s">
        <v>3349</v>
      </c>
    </row>
    <row r="25" spans="3:5" ht="15" x14ac:dyDescent="0.2">
      <c r="C25" s="2082" t="s">
        <v>795</v>
      </c>
      <c r="D25" s="2082"/>
      <c r="E25" s="57"/>
    </row>
    <row r="26" spans="3:5" ht="15" x14ac:dyDescent="0.2">
      <c r="C26" s="2083" t="s">
        <v>797</v>
      </c>
      <c r="D26" s="2083"/>
      <c r="E26" s="49"/>
    </row>
    <row r="27" spans="3:5" ht="15" x14ac:dyDescent="0.2">
      <c r="C27" s="2089" t="s">
        <v>799</v>
      </c>
      <c r="D27" s="2090"/>
      <c r="E27" s="49"/>
    </row>
    <row r="28" spans="3:5" ht="15" x14ac:dyDescent="0.25">
      <c r="C28" s="62" t="s">
        <v>800</v>
      </c>
      <c r="D28" s="63"/>
      <c r="E28" s="143" t="s">
        <v>3355</v>
      </c>
    </row>
    <row r="29" spans="3:5" ht="15" x14ac:dyDescent="0.2">
      <c r="C29" s="2091" t="s">
        <v>801</v>
      </c>
      <c r="D29" s="2092"/>
      <c r="E29" s="64"/>
    </row>
    <row r="30" spans="3:5" ht="15" x14ac:dyDescent="0.2">
      <c r="C30" s="65"/>
      <c r="D30" s="65"/>
      <c r="E30" s="66"/>
    </row>
    <row r="31" spans="3:5" ht="23.25" customHeight="1" x14ac:dyDescent="0.2">
      <c r="C31" s="2081" t="s">
        <v>802</v>
      </c>
      <c r="D31" s="2081"/>
      <c r="E31" s="2081"/>
    </row>
    <row r="32" spans="3:5" ht="15" x14ac:dyDescent="0.25">
      <c r="C32" s="2079" t="s">
        <v>803</v>
      </c>
      <c r="D32" s="2080"/>
      <c r="E32" s="146" t="s">
        <v>3347</v>
      </c>
    </row>
    <row r="33" spans="3:5" ht="15" x14ac:dyDescent="0.25">
      <c r="C33" s="2079" t="s">
        <v>805</v>
      </c>
      <c r="D33" s="2080"/>
      <c r="E33" s="146" t="s">
        <v>3348</v>
      </c>
    </row>
    <row r="34" spans="3:5" ht="15" x14ac:dyDescent="0.25">
      <c r="C34" s="2079" t="s">
        <v>807</v>
      </c>
      <c r="D34" s="2080"/>
      <c r="E34" s="146" t="s">
        <v>3349</v>
      </c>
    </row>
    <row r="35" spans="3:5" ht="15" x14ac:dyDescent="0.25">
      <c r="C35" s="2079" t="s">
        <v>809</v>
      </c>
      <c r="D35" s="2080"/>
      <c r="E35" s="146" t="s">
        <v>3350</v>
      </c>
    </row>
    <row r="36" spans="3:5" ht="15" x14ac:dyDescent="0.25">
      <c r="C36" s="2079" t="s">
        <v>811</v>
      </c>
      <c r="D36" s="2080"/>
      <c r="E36" s="146" t="s">
        <v>3351</v>
      </c>
    </row>
  </sheetData>
  <mergeCells count="30">
    <mergeCell ref="C16:D16"/>
    <mergeCell ref="C3:E3"/>
    <mergeCell ref="C4:D4"/>
    <mergeCell ref="C5:D5"/>
    <mergeCell ref="C6:D6"/>
    <mergeCell ref="C7:D7"/>
    <mergeCell ref="C10:E10"/>
    <mergeCell ref="C11:D11"/>
    <mergeCell ref="C12:D12"/>
    <mergeCell ref="C13:D13"/>
    <mergeCell ref="C14:D14"/>
    <mergeCell ref="C15:D15"/>
    <mergeCell ref="C8:D8"/>
    <mergeCell ref="C31:E31"/>
    <mergeCell ref="C17:D17"/>
    <mergeCell ref="C18:D18"/>
    <mergeCell ref="C19:D19"/>
    <mergeCell ref="C20:D20"/>
    <mergeCell ref="C21:C22"/>
    <mergeCell ref="C23:D23"/>
    <mergeCell ref="C24:D24"/>
    <mergeCell ref="C25:D25"/>
    <mergeCell ref="C26:D26"/>
    <mergeCell ref="C27:D27"/>
    <mergeCell ref="C29:D29"/>
    <mergeCell ref="C32:D32"/>
    <mergeCell ref="C33:D33"/>
    <mergeCell ref="C34:D34"/>
    <mergeCell ref="C35:D35"/>
    <mergeCell ref="C36:D36"/>
  </mergeCells>
  <dataValidations count="7">
    <dataValidation allowBlank="1" showDropDown="1" showInputMessage="1" showErrorMessage="1" sqref="E13"/>
    <dataValidation type="list" allowBlank="1" showInputMessage="1" showErrorMessage="1" sqref="E4">
      <formula1>ODS</formula1>
    </dataValidation>
    <dataValidation type="list" allowBlank="1" showInputMessage="1" showErrorMessage="1" sqref="E5">
      <formula1>Metas_ODS</formula1>
    </dataValidation>
    <dataValidation type="list" allowBlank="1" showInputMessage="1" showErrorMessage="1" sqref="E6">
      <formula1>Numero_indicador</formula1>
    </dataValidation>
    <dataValidation type="list" allowBlank="1" showInputMessage="1" showErrorMessage="1" sqref="E7">
      <formula1>Nombre_indicador_ODS</formula1>
    </dataValidation>
    <dataValidation type="list" allowBlank="1" showInputMessage="1" showErrorMessage="1" sqref="E14">
      <formula1>Tipo_indicador</formula1>
    </dataValidation>
    <dataValidation type="list" allowBlank="1" showInputMessage="1" showErrorMessage="1" sqref="E25">
      <formula1>Tipo_operación</formula1>
    </dataValidation>
  </dataValidations>
  <hyperlinks>
    <hyperlink ref="C1" location="'14.3.1'!A1" display="REGRESAR"/>
    <hyperlink ref="E8" r:id="rId1"/>
  </hyperlink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3">
    <tabColor rgb="FFC00000"/>
  </sheetPr>
  <dimension ref="A1:R31"/>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140625" style="26" customWidth="1"/>
    <col min="3" max="3" width="12" style="165" customWidth="1"/>
    <col min="4" max="6" width="12" style="26" customWidth="1"/>
    <col min="7" max="16384" width="11.42578125" style="26"/>
  </cols>
  <sheetData>
    <row r="1" spans="1:18" ht="15" x14ac:dyDescent="0.25">
      <c r="A1" s="25" t="s">
        <v>730</v>
      </c>
      <c r="B1" s="121"/>
      <c r="C1" s="2077" t="s">
        <v>830</v>
      </c>
      <c r="D1" s="2077"/>
    </row>
    <row r="2" spans="1:18" ht="15.75" customHeight="1" x14ac:dyDescent="0.2"/>
    <row r="3" spans="1:18" ht="15.75" customHeight="1" x14ac:dyDescent="0.2">
      <c r="A3" s="2665" t="s">
        <v>732</v>
      </c>
      <c r="B3" s="2669"/>
      <c r="C3" s="2667" t="s">
        <v>3322</v>
      </c>
      <c r="D3" s="2667"/>
      <c r="E3" s="2667"/>
      <c r="F3" s="2667"/>
      <c r="G3" s="2667"/>
      <c r="H3" s="2667"/>
      <c r="I3" s="2667"/>
      <c r="J3" s="2667"/>
      <c r="K3" s="2667"/>
      <c r="L3" s="2667"/>
      <c r="M3" s="2667"/>
      <c r="N3" s="2667"/>
      <c r="O3" s="2667"/>
      <c r="P3" s="2667"/>
      <c r="Q3" s="2667"/>
      <c r="R3" s="2667"/>
    </row>
    <row r="4" spans="1:18" ht="28.5" customHeight="1" x14ac:dyDescent="0.2">
      <c r="A4" s="2665" t="s">
        <v>733</v>
      </c>
      <c r="B4" s="2666"/>
      <c r="C4" s="2670" t="s">
        <v>3356</v>
      </c>
      <c r="D4" s="2671"/>
      <c r="E4" s="2671"/>
      <c r="F4" s="2671"/>
      <c r="G4" s="2671"/>
      <c r="H4" s="2671"/>
      <c r="I4" s="2671"/>
      <c r="J4" s="2671"/>
      <c r="K4" s="2671"/>
      <c r="L4" s="2671"/>
      <c r="M4" s="2671"/>
      <c r="N4" s="2671"/>
      <c r="O4" s="2671"/>
      <c r="P4" s="2671"/>
      <c r="Q4" s="2671"/>
      <c r="R4" s="2671"/>
    </row>
    <row r="5" spans="1:18" ht="15" customHeight="1" x14ac:dyDescent="0.2">
      <c r="A5" s="2665" t="s">
        <v>735</v>
      </c>
      <c r="B5" s="2666"/>
      <c r="C5" s="2667" t="s">
        <v>3357</v>
      </c>
      <c r="D5" s="2668"/>
      <c r="E5" s="2668"/>
      <c r="F5" s="2668"/>
      <c r="G5" s="2668"/>
      <c r="H5" s="2668"/>
      <c r="I5" s="2668"/>
      <c r="J5" s="2668"/>
      <c r="K5" s="2668"/>
      <c r="L5" s="2668"/>
      <c r="M5" s="2668"/>
      <c r="N5" s="2668"/>
      <c r="O5" s="2668"/>
      <c r="P5" s="2668"/>
      <c r="Q5" s="2668"/>
      <c r="R5" s="2668"/>
    </row>
    <row r="6" spans="1:18" ht="15" customHeight="1" x14ac:dyDescent="0.2">
      <c r="A6" s="2665" t="s">
        <v>815</v>
      </c>
      <c r="B6" s="2666"/>
      <c r="C6" s="2667" t="s">
        <v>862</v>
      </c>
      <c r="D6" s="2668"/>
      <c r="E6" s="2668"/>
      <c r="F6" s="2668"/>
      <c r="G6" s="2668"/>
      <c r="H6" s="2668"/>
      <c r="I6" s="2668"/>
      <c r="J6" s="2668"/>
      <c r="K6" s="2668"/>
      <c r="L6" s="2668"/>
      <c r="M6" s="2668"/>
      <c r="N6" s="2668"/>
      <c r="O6" s="2668"/>
      <c r="P6" s="2668"/>
      <c r="Q6" s="2668"/>
      <c r="R6" s="2668"/>
    </row>
    <row r="7" spans="1:18" x14ac:dyDescent="0.2">
      <c r="A7" s="262"/>
      <c r="B7" s="76"/>
      <c r="C7" s="443"/>
    </row>
    <row r="8" spans="1:18" x14ac:dyDescent="0.2">
      <c r="A8" s="262"/>
      <c r="B8" s="76"/>
      <c r="C8" s="443"/>
    </row>
    <row r="9" spans="1:18" ht="11.25" customHeight="1" x14ac:dyDescent="0.2">
      <c r="A9" s="263"/>
      <c r="B9" s="76"/>
      <c r="C9" s="2118" t="s">
        <v>863</v>
      </c>
      <c r="D9" s="2118"/>
      <c r="E9" s="2118"/>
      <c r="F9" s="2118"/>
      <c r="G9" s="2118"/>
      <c r="H9" s="2118"/>
      <c r="I9" s="2118"/>
      <c r="J9" s="2118"/>
      <c r="K9" s="2118"/>
      <c r="L9" s="2118"/>
      <c r="M9" s="2118"/>
      <c r="N9" s="2118"/>
      <c r="O9" s="2118"/>
      <c r="P9" s="2118"/>
    </row>
    <row r="10" spans="1:18" ht="11.25" customHeight="1" x14ac:dyDescent="0.2">
      <c r="A10" s="262"/>
      <c r="B10" s="76"/>
      <c r="C10" s="2118"/>
      <c r="D10" s="2118"/>
      <c r="E10" s="2118"/>
      <c r="F10" s="2118"/>
      <c r="G10" s="2118"/>
      <c r="H10" s="2118"/>
      <c r="I10" s="2118"/>
      <c r="J10" s="2118"/>
      <c r="K10" s="2118"/>
      <c r="L10" s="2118"/>
      <c r="M10" s="2118"/>
      <c r="N10" s="2118"/>
      <c r="O10" s="2118"/>
      <c r="P10" s="2118"/>
    </row>
    <row r="11" spans="1:18" x14ac:dyDescent="0.2">
      <c r="A11" s="262"/>
      <c r="B11" s="76"/>
      <c r="C11" s="443"/>
    </row>
    <row r="12" spans="1:18" x14ac:dyDescent="0.2">
      <c r="A12" s="262"/>
      <c r="B12" s="76"/>
      <c r="C12" s="443"/>
    </row>
    <row r="13" spans="1:18" x14ac:dyDescent="0.2">
      <c r="A13" s="263"/>
      <c r="B13" s="76"/>
      <c r="C13" s="443"/>
    </row>
    <row r="14" spans="1:18" x14ac:dyDescent="0.2">
      <c r="A14" s="262"/>
      <c r="B14" s="76"/>
      <c r="C14" s="443"/>
    </row>
    <row r="15" spans="1:18" x14ac:dyDescent="0.2">
      <c r="A15" s="262"/>
      <c r="B15" s="76"/>
      <c r="C15" s="443"/>
    </row>
    <row r="16" spans="1:18" x14ac:dyDescent="0.2">
      <c r="A16" s="262"/>
      <c r="B16" s="76"/>
      <c r="C16" s="443"/>
    </row>
    <row r="17" spans="1:3" x14ac:dyDescent="0.2">
      <c r="A17" s="263"/>
      <c r="B17" s="76"/>
      <c r="C17" s="443"/>
    </row>
    <row r="18" spans="1:3" x14ac:dyDescent="0.2">
      <c r="A18" s="262"/>
      <c r="B18" s="76"/>
      <c r="C18" s="443"/>
    </row>
    <row r="19" spans="1:3" x14ac:dyDescent="0.2">
      <c r="A19" s="262"/>
      <c r="B19" s="76"/>
      <c r="C19" s="443"/>
    </row>
    <row r="20" spans="1:3" x14ac:dyDescent="0.2">
      <c r="A20" s="262"/>
      <c r="B20" s="76"/>
      <c r="C20" s="443"/>
    </row>
    <row r="21" spans="1:3" x14ac:dyDescent="0.2">
      <c r="A21" s="263"/>
      <c r="B21" s="76"/>
      <c r="C21" s="443"/>
    </row>
    <row r="22" spans="1:3" x14ac:dyDescent="0.2">
      <c r="A22" s="262"/>
      <c r="B22" s="76"/>
      <c r="C22" s="443"/>
    </row>
    <row r="23" spans="1:3" x14ac:dyDescent="0.2">
      <c r="A23" s="262"/>
      <c r="B23" s="76"/>
      <c r="C23" s="443"/>
    </row>
    <row r="24" spans="1:3" x14ac:dyDescent="0.2">
      <c r="A24" s="262"/>
      <c r="B24" s="76"/>
      <c r="C24" s="443"/>
    </row>
    <row r="25" spans="1:3" x14ac:dyDescent="0.2">
      <c r="A25" s="263"/>
      <c r="B25" s="76"/>
      <c r="C25" s="443"/>
    </row>
    <row r="26" spans="1:3" x14ac:dyDescent="0.2">
      <c r="A26" s="262"/>
      <c r="B26" s="76"/>
      <c r="C26" s="443"/>
    </row>
    <row r="27" spans="1:3" x14ac:dyDescent="0.2">
      <c r="A27" s="262"/>
      <c r="B27" s="76"/>
      <c r="C27" s="443"/>
    </row>
    <row r="28" spans="1:3" x14ac:dyDescent="0.2">
      <c r="A28" s="29"/>
    </row>
    <row r="29" spans="1:3" x14ac:dyDescent="0.2">
      <c r="A29" s="29"/>
    </row>
    <row r="30" spans="1:3" x14ac:dyDescent="0.2">
      <c r="A30" s="29"/>
    </row>
    <row r="31" spans="1:3" x14ac:dyDescent="0.2">
      <c r="A31" s="29"/>
    </row>
  </sheetData>
  <mergeCells count="10">
    <mergeCell ref="A6:B6"/>
    <mergeCell ref="C6:R6"/>
    <mergeCell ref="C9:P10"/>
    <mergeCell ref="C1:D1"/>
    <mergeCell ref="A3:B3"/>
    <mergeCell ref="C3:R3"/>
    <mergeCell ref="A4:B4"/>
    <mergeCell ref="C4:R4"/>
    <mergeCell ref="A5:B5"/>
    <mergeCell ref="C5:R5"/>
  </mergeCells>
  <hyperlinks>
    <hyperlink ref="A1" location="'ODS 14.'!A1" display="REGRESAR"/>
    <hyperlink ref="C1:D1" location="'Metadato 14.4.1'!A1" display="VER METADATO"/>
  </hyperlinks>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4">
    <tabColor theme="0" tint="-0.499984740745262"/>
  </sheetPr>
  <dimension ref="A1:F36"/>
  <sheetViews>
    <sheetView showGridLines="0" zoomScaleNormal="100" workbookViewId="0">
      <pane ySplit="1" topLeftCell="A2" activePane="bottomLeft" state="frozen"/>
      <selection sqref="A1:B1"/>
      <selection pane="bottomLeft" activeCell="F15" sqref="F15"/>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880</v>
      </c>
    </row>
    <row r="4" spans="1:6" ht="30" x14ac:dyDescent="0.2">
      <c r="A4" s="93"/>
      <c r="B4" s="2082" t="s">
        <v>856</v>
      </c>
      <c r="C4" s="2082"/>
      <c r="D4" s="49" t="s">
        <v>65</v>
      </c>
    </row>
    <row r="5" spans="1:6" ht="75" x14ac:dyDescent="0.2">
      <c r="B5" s="2082" t="s">
        <v>769</v>
      </c>
      <c r="C5" s="2082"/>
      <c r="D5" s="49" t="s">
        <v>387</v>
      </c>
    </row>
    <row r="6" spans="1:6" ht="15" x14ac:dyDescent="0.2">
      <c r="B6" s="2082" t="s">
        <v>770</v>
      </c>
      <c r="C6" s="2082"/>
      <c r="D6" s="50" t="s">
        <v>551</v>
      </c>
    </row>
    <row r="7" spans="1:6" ht="15" x14ac:dyDescent="0.2">
      <c r="B7" s="2083" t="s">
        <v>771</v>
      </c>
      <c r="C7" s="2083"/>
      <c r="D7" s="94" t="s">
        <v>552</v>
      </c>
    </row>
    <row r="8" spans="1:6" s="903" customFormat="1" ht="15" x14ac:dyDescent="0.2">
      <c r="B8" s="2083" t="s">
        <v>4617</v>
      </c>
      <c r="C8" s="2083"/>
      <c r="D8" s="1285" t="s">
        <v>4770</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4.4.1'!A1" display="REGRESAR"/>
    <hyperlink ref="D8" r:id="rId1"/>
  </hyperlink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5"/>
  <dimension ref="A1:T48"/>
  <sheetViews>
    <sheetView showGridLines="0" workbookViewId="0">
      <pane ySplit="1" topLeftCell="A8" activePane="bottomLeft" state="frozen"/>
      <selection activeCell="B1" sqref="B1"/>
      <selection pane="bottomLeft" activeCell="B29" sqref="B29"/>
    </sheetView>
  </sheetViews>
  <sheetFormatPr baseColWidth="10" defaultColWidth="11.42578125" defaultRowHeight="11.25" x14ac:dyDescent="0.2"/>
  <cols>
    <col min="1" max="1" width="16" style="26" customWidth="1"/>
    <col min="2" max="2" width="15" style="26" customWidth="1"/>
    <col min="3" max="3" width="26.85546875" style="26" customWidth="1"/>
    <col min="4" max="5" width="11.42578125" style="26"/>
    <col min="6" max="6" width="10" style="84" customWidth="1"/>
    <col min="7" max="8" width="11.42578125" style="26"/>
    <col min="9" max="9" width="10.28515625" style="84" customWidth="1"/>
    <col min="10" max="16384" width="11.42578125" style="26"/>
  </cols>
  <sheetData>
    <row r="1" spans="1:20" ht="15" x14ac:dyDescent="0.25">
      <c r="A1" s="25" t="s">
        <v>730</v>
      </c>
      <c r="C1" s="25" t="s">
        <v>830</v>
      </c>
      <c r="D1" s="132"/>
    </row>
    <row r="2" spans="1:20" ht="15" x14ac:dyDescent="0.25">
      <c r="A2" s="658"/>
    </row>
    <row r="3" spans="1:20" ht="12.75" x14ac:dyDescent="0.2">
      <c r="A3" s="2665" t="s">
        <v>732</v>
      </c>
      <c r="B3" s="2669"/>
      <c r="C3" s="2667" t="s">
        <v>3322</v>
      </c>
      <c r="D3" s="2667"/>
      <c r="E3" s="2667"/>
      <c r="F3" s="2667"/>
      <c r="G3" s="2667"/>
      <c r="H3" s="2667"/>
      <c r="I3" s="2667"/>
      <c r="J3" s="2667"/>
      <c r="K3" s="2667"/>
      <c r="L3" s="2667"/>
      <c r="M3" s="2667"/>
      <c r="N3" s="2667"/>
      <c r="O3" s="2667"/>
      <c r="P3" s="2667"/>
      <c r="Q3" s="2667"/>
      <c r="R3" s="2667"/>
    </row>
    <row r="4" spans="1:20" ht="15" x14ac:dyDescent="0.2">
      <c r="A4" s="2665" t="s">
        <v>733</v>
      </c>
      <c r="B4" s="2666"/>
      <c r="C4" s="2670" t="s">
        <v>3358</v>
      </c>
      <c r="D4" s="2671"/>
      <c r="E4" s="2671"/>
      <c r="F4" s="2671"/>
      <c r="G4" s="2671"/>
      <c r="H4" s="2671"/>
      <c r="I4" s="2671"/>
      <c r="J4" s="2671"/>
      <c r="K4" s="2671"/>
      <c r="L4" s="2671"/>
      <c r="M4" s="2671"/>
      <c r="N4" s="2671"/>
      <c r="O4" s="2671"/>
      <c r="P4" s="2671"/>
      <c r="Q4" s="2671"/>
      <c r="R4" s="2671"/>
    </row>
    <row r="5" spans="1:20" ht="15" x14ac:dyDescent="0.2">
      <c r="A5" s="2665" t="s">
        <v>735</v>
      </c>
      <c r="B5" s="2666"/>
      <c r="C5" s="2667" t="s">
        <v>3359</v>
      </c>
      <c r="D5" s="2668"/>
      <c r="E5" s="2668"/>
      <c r="F5" s="2668"/>
      <c r="G5" s="2668"/>
      <c r="H5" s="2668"/>
      <c r="I5" s="2668"/>
      <c r="J5" s="2668"/>
      <c r="K5" s="2668"/>
      <c r="L5" s="2668"/>
      <c r="M5" s="2668"/>
      <c r="N5" s="2668"/>
      <c r="O5" s="2668"/>
      <c r="P5" s="2668"/>
      <c r="Q5" s="2668"/>
      <c r="R5" s="2668"/>
    </row>
    <row r="6" spans="1:20" ht="15" x14ac:dyDescent="0.2">
      <c r="A6" s="2665" t="s">
        <v>815</v>
      </c>
      <c r="B6" s="2666"/>
      <c r="C6" s="2667" t="s">
        <v>3360</v>
      </c>
      <c r="D6" s="2668"/>
      <c r="E6" s="2668"/>
      <c r="F6" s="2668"/>
      <c r="G6" s="2668"/>
      <c r="H6" s="2668"/>
      <c r="I6" s="2668"/>
      <c r="J6" s="2668"/>
      <c r="K6" s="2668"/>
      <c r="L6" s="2668"/>
      <c r="M6" s="2668"/>
      <c r="N6" s="2668"/>
      <c r="O6" s="2668"/>
      <c r="P6" s="2668"/>
      <c r="Q6" s="2668"/>
      <c r="R6" s="2668"/>
    </row>
    <row r="9" spans="1:20" ht="30" customHeight="1" x14ac:dyDescent="0.2">
      <c r="C9" s="2673" t="s">
        <v>5580</v>
      </c>
      <c r="D9" s="2673"/>
      <c r="E9" s="2673"/>
      <c r="F9" s="2673"/>
      <c r="G9" s="2673"/>
      <c r="H9" s="2673"/>
      <c r="I9" s="2673"/>
      <c r="J9" s="2673"/>
      <c r="K9" s="2673"/>
      <c r="M9" s="2071" t="s">
        <v>3370</v>
      </c>
      <c r="N9" s="2071"/>
      <c r="O9" s="2071"/>
      <c r="P9" s="2071"/>
      <c r="Q9" s="2071"/>
      <c r="R9" s="2071"/>
      <c r="S9" s="84"/>
      <c r="T9" s="903"/>
    </row>
    <row r="10" spans="1:20" ht="15" customHeight="1" x14ac:dyDescent="0.2">
      <c r="A10" s="77"/>
      <c r="C10" s="2675" t="s">
        <v>3361</v>
      </c>
      <c r="D10" s="2675" t="s">
        <v>3362</v>
      </c>
      <c r="E10" s="2675"/>
      <c r="F10" s="1675"/>
      <c r="G10" s="2675" t="s">
        <v>3363</v>
      </c>
      <c r="H10" s="2675"/>
      <c r="I10" s="1675"/>
      <c r="J10" s="2675" t="s">
        <v>3364</v>
      </c>
      <c r="K10" s="2675"/>
      <c r="M10" s="903"/>
      <c r="N10" s="903"/>
      <c r="O10" s="903"/>
      <c r="P10" s="84"/>
      <c r="Q10" s="903"/>
      <c r="R10" s="903"/>
      <c r="S10" s="84"/>
      <c r="T10" s="903"/>
    </row>
    <row r="11" spans="1:20" ht="42.75" customHeight="1" x14ac:dyDescent="0.2">
      <c r="A11" s="263"/>
      <c r="C11" s="2675"/>
      <c r="D11" s="1676" t="s">
        <v>3365</v>
      </c>
      <c r="E11" s="1676" t="s">
        <v>5581</v>
      </c>
      <c r="F11" s="1676"/>
      <c r="G11" s="1676" t="s">
        <v>3366</v>
      </c>
      <c r="H11" s="1676" t="s">
        <v>5582</v>
      </c>
      <c r="I11" s="1676"/>
      <c r="J11" s="1676" t="s">
        <v>3366</v>
      </c>
      <c r="K11" s="1676" t="s">
        <v>5583</v>
      </c>
      <c r="M11" s="903"/>
      <c r="N11" s="903"/>
      <c r="O11" s="903"/>
      <c r="P11" s="84"/>
      <c r="Q11" s="903"/>
      <c r="R11" s="903"/>
      <c r="S11" s="84"/>
      <c r="T11" s="903"/>
    </row>
    <row r="12" spans="1:20" ht="12.75" x14ac:dyDescent="0.2">
      <c r="A12" s="262"/>
      <c r="C12" s="1677" t="s">
        <v>3367</v>
      </c>
      <c r="D12" s="1678">
        <f>SUM(D13:D21)</f>
        <v>143</v>
      </c>
      <c r="E12" s="1678">
        <f>SUM(E13:E21)</f>
        <v>2784047.3099600002</v>
      </c>
      <c r="F12" s="1678"/>
      <c r="G12" s="1679">
        <f>SUM(G13:G21)</f>
        <v>1302866.68065</v>
      </c>
      <c r="H12" s="1679">
        <f>G12*100/5110000</f>
        <v>25.496412537181996</v>
      </c>
      <c r="I12" s="1679"/>
      <c r="J12" s="1679">
        <f>SUM(J13:J21)</f>
        <v>1481174.0420000001</v>
      </c>
      <c r="K12" s="1680">
        <f>J12*100/3030800</f>
        <v>48.870728586511817</v>
      </c>
      <c r="M12" s="903"/>
      <c r="N12" s="903"/>
      <c r="O12" s="903"/>
      <c r="P12" s="84"/>
      <c r="Q12" s="903"/>
      <c r="R12" s="903"/>
      <c r="S12" s="84"/>
      <c r="T12" s="903"/>
    </row>
    <row r="13" spans="1:20" ht="15" x14ac:dyDescent="0.25">
      <c r="A13" s="262"/>
      <c r="C13" s="1681" t="s">
        <v>4378</v>
      </c>
      <c r="D13" s="1682">
        <v>3</v>
      </c>
      <c r="E13" s="1678">
        <v>1045471.0919999999</v>
      </c>
      <c r="F13" s="1678"/>
      <c r="G13" s="1571">
        <v>0</v>
      </c>
      <c r="H13" s="1679">
        <f t="shared" ref="H13:H21" si="0">G13*100/5110000</f>
        <v>0</v>
      </c>
      <c r="I13" s="1571"/>
      <c r="J13" s="1571">
        <v>1045471.0919999999</v>
      </c>
      <c r="K13" s="1680">
        <f t="shared" ref="K13:K21" si="1">J13*100/3030800</f>
        <v>34.494888874224621</v>
      </c>
      <c r="M13" s="903"/>
      <c r="N13" s="903"/>
      <c r="O13" s="903"/>
      <c r="P13" s="84"/>
      <c r="Q13" s="903"/>
      <c r="R13" s="903"/>
      <c r="S13" s="84"/>
      <c r="T13" s="903"/>
    </row>
    <row r="14" spans="1:20" ht="15" x14ac:dyDescent="0.25">
      <c r="A14" s="262"/>
      <c r="C14" s="1681" t="s">
        <v>4382</v>
      </c>
      <c r="D14" s="1682">
        <v>11</v>
      </c>
      <c r="E14" s="1678">
        <v>36556.753049999999</v>
      </c>
      <c r="F14" s="1678"/>
      <c r="G14" s="1571">
        <v>36550.165739999997</v>
      </c>
      <c r="H14" s="1679">
        <f t="shared" si="0"/>
        <v>0.71526743131115456</v>
      </c>
      <c r="I14" s="1571"/>
      <c r="J14" s="1571">
        <v>0</v>
      </c>
      <c r="K14" s="1680">
        <f t="shared" si="1"/>
        <v>0</v>
      </c>
      <c r="M14" s="903"/>
      <c r="N14" s="903"/>
      <c r="O14" s="903"/>
      <c r="P14" s="84"/>
      <c r="Q14" s="903"/>
      <c r="R14" s="903"/>
      <c r="S14" s="84"/>
      <c r="T14" s="903"/>
    </row>
    <row r="15" spans="1:20" ht="15" x14ac:dyDescent="0.25">
      <c r="A15" s="262"/>
      <c r="C15" s="1681" t="s">
        <v>4383</v>
      </c>
      <c r="D15" s="1682">
        <v>1</v>
      </c>
      <c r="E15" s="1678">
        <v>229.62899999999999</v>
      </c>
      <c r="F15" s="1678"/>
      <c r="G15" s="1571">
        <v>229.62899999999999</v>
      </c>
      <c r="H15" s="1679">
        <f t="shared" si="0"/>
        <v>4.4937181996086099E-3</v>
      </c>
      <c r="I15" s="1571"/>
      <c r="J15" s="1683">
        <v>0</v>
      </c>
      <c r="K15" s="1680">
        <f t="shared" si="1"/>
        <v>0</v>
      </c>
      <c r="M15" s="903"/>
      <c r="N15" s="903"/>
      <c r="O15" s="903"/>
      <c r="P15" s="84"/>
      <c r="Q15" s="903"/>
      <c r="R15" s="903"/>
      <c r="S15" s="84"/>
      <c r="T15" s="903"/>
    </row>
    <row r="16" spans="1:20" ht="15" x14ac:dyDescent="0.25">
      <c r="A16" s="262"/>
      <c r="C16" s="1681" t="s">
        <v>4381</v>
      </c>
      <c r="D16" s="1682">
        <v>28</v>
      </c>
      <c r="E16" s="1678">
        <v>1007519.5249999999</v>
      </c>
      <c r="F16" s="1678"/>
      <c r="G16" s="1571">
        <v>634128.23499999999</v>
      </c>
      <c r="H16" s="1679">
        <f t="shared" si="0"/>
        <v>12.409554500978473</v>
      </c>
      <c r="I16" s="1571"/>
      <c r="J16" s="1571">
        <v>373391.29000000004</v>
      </c>
      <c r="K16" s="1680">
        <f t="shared" si="1"/>
        <v>12.319892107694338</v>
      </c>
      <c r="M16" s="903"/>
      <c r="N16" s="903"/>
      <c r="O16" s="903"/>
      <c r="P16" s="84"/>
      <c r="Q16" s="903"/>
      <c r="R16" s="903"/>
      <c r="S16" s="84"/>
      <c r="T16" s="903"/>
    </row>
    <row r="17" spans="1:20" ht="15" x14ac:dyDescent="0.25">
      <c r="A17" s="263"/>
      <c r="C17" s="1681" t="s">
        <v>4386</v>
      </c>
      <c r="D17" s="1682">
        <v>50</v>
      </c>
      <c r="E17" s="1678">
        <v>290054.44374999998</v>
      </c>
      <c r="F17" s="1678"/>
      <c r="G17" s="1571">
        <v>234611.88375000001</v>
      </c>
      <c r="H17" s="1679">
        <f t="shared" si="0"/>
        <v>4.5912306017612527</v>
      </c>
      <c r="I17" s="1571"/>
      <c r="J17" s="1571">
        <v>55442.559999999998</v>
      </c>
      <c r="K17" s="1680">
        <f t="shared" si="1"/>
        <v>1.8293044740662532</v>
      </c>
      <c r="M17" s="903"/>
      <c r="N17" s="903"/>
      <c r="O17" s="903"/>
      <c r="P17" s="84"/>
      <c r="Q17" s="903"/>
      <c r="R17" s="903"/>
      <c r="S17" s="84"/>
      <c r="T17" s="903"/>
    </row>
    <row r="18" spans="1:20" ht="15" x14ac:dyDescent="0.25">
      <c r="A18" s="262"/>
      <c r="C18" s="1681" t="s">
        <v>4380</v>
      </c>
      <c r="D18" s="1682">
        <v>8</v>
      </c>
      <c r="E18" s="1678">
        <v>27719.121160000002</v>
      </c>
      <c r="F18" s="1678"/>
      <c r="G18" s="1571">
        <v>22517.641160000003</v>
      </c>
      <c r="H18" s="1679">
        <f t="shared" si="0"/>
        <v>0.44065833972602747</v>
      </c>
      <c r="I18" s="1571"/>
      <c r="J18" s="1571">
        <v>5201.4799999999996</v>
      </c>
      <c r="K18" s="1680">
        <f t="shared" si="1"/>
        <v>0.17162069420615017</v>
      </c>
      <c r="M18" s="903"/>
      <c r="N18" s="903"/>
      <c r="O18" s="903"/>
      <c r="P18" s="84"/>
      <c r="Q18" s="903"/>
      <c r="R18" s="903"/>
      <c r="S18" s="84"/>
      <c r="T18" s="903"/>
    </row>
    <row r="19" spans="1:20" ht="15" x14ac:dyDescent="0.25">
      <c r="A19" s="262"/>
      <c r="C19" s="1681" t="s">
        <v>4384</v>
      </c>
      <c r="D19" s="1682">
        <v>9</v>
      </c>
      <c r="E19" s="1678">
        <v>215260.09599999999</v>
      </c>
      <c r="F19" s="1678"/>
      <c r="G19" s="1571">
        <v>215260.09599999999</v>
      </c>
      <c r="H19" s="1679">
        <f t="shared" si="0"/>
        <v>4.2125263405088056</v>
      </c>
      <c r="I19" s="1571"/>
      <c r="J19" s="1571">
        <v>0</v>
      </c>
      <c r="K19" s="1680">
        <f t="shared" si="1"/>
        <v>0</v>
      </c>
      <c r="M19" s="903"/>
      <c r="N19" s="903"/>
      <c r="O19" s="903"/>
      <c r="P19" s="84"/>
      <c r="Q19" s="903"/>
      <c r="R19" s="903"/>
      <c r="S19" s="84"/>
      <c r="T19" s="903"/>
    </row>
    <row r="20" spans="1:20" ht="15" x14ac:dyDescent="0.25">
      <c r="A20" s="262"/>
      <c r="C20" s="1681" t="s">
        <v>4379</v>
      </c>
      <c r="D20" s="1682">
        <v>2</v>
      </c>
      <c r="E20" s="1678">
        <v>3113.1755999999996</v>
      </c>
      <c r="F20" s="1678"/>
      <c r="G20" s="1571">
        <v>1445.5556000000001</v>
      </c>
      <c r="H20" s="1679">
        <f t="shared" si="0"/>
        <v>2.8288759295499028E-2</v>
      </c>
      <c r="I20" s="1571"/>
      <c r="J20" s="1571">
        <v>1667.62</v>
      </c>
      <c r="K20" s="1680">
        <f t="shared" si="1"/>
        <v>5.5022436320443451E-2</v>
      </c>
      <c r="M20" s="903"/>
      <c r="N20" s="903"/>
      <c r="O20" s="903"/>
      <c r="P20" s="84"/>
      <c r="Q20" s="903"/>
      <c r="R20" s="903"/>
      <c r="S20" s="84"/>
      <c r="T20" s="903"/>
    </row>
    <row r="21" spans="1:20" ht="15" x14ac:dyDescent="0.25">
      <c r="A21" s="262"/>
      <c r="C21" s="1684" t="s">
        <v>4385</v>
      </c>
      <c r="D21" s="1685">
        <v>31</v>
      </c>
      <c r="E21" s="1686">
        <v>158123.47439999998</v>
      </c>
      <c r="F21" s="1686"/>
      <c r="G21" s="1687">
        <v>158123.47439999998</v>
      </c>
      <c r="H21" s="1688">
        <f t="shared" si="0"/>
        <v>3.0943928454011735</v>
      </c>
      <c r="I21" s="1687"/>
      <c r="J21" s="1687">
        <v>0</v>
      </c>
      <c r="K21" s="1689">
        <f t="shared" si="1"/>
        <v>0</v>
      </c>
      <c r="M21" s="903"/>
      <c r="N21" s="903"/>
      <c r="O21" s="903"/>
      <c r="P21" s="84"/>
      <c r="Q21" s="903"/>
      <c r="R21" s="903"/>
      <c r="S21" s="84"/>
      <c r="T21" s="903"/>
    </row>
    <row r="22" spans="1:20" ht="15" x14ac:dyDescent="0.2">
      <c r="A22" s="262"/>
      <c r="C22" s="1690" t="s">
        <v>5584</v>
      </c>
      <c r="D22" s="1691"/>
      <c r="E22" s="1692"/>
      <c r="F22" s="1693"/>
      <c r="G22" s="1694"/>
      <c r="H22" s="1695"/>
      <c r="I22" s="1695"/>
      <c r="J22" s="1694"/>
      <c r="K22" s="1695"/>
      <c r="M22" s="903"/>
      <c r="N22" s="903"/>
      <c r="O22" s="903"/>
      <c r="P22" s="84"/>
      <c r="Q22" s="903"/>
      <c r="R22" s="903"/>
      <c r="S22" s="84"/>
      <c r="T22" s="903"/>
    </row>
    <row r="23" spans="1:20" ht="12.75" x14ac:dyDescent="0.2">
      <c r="A23" s="263"/>
      <c r="C23" s="2672" t="s">
        <v>5585</v>
      </c>
      <c r="D23" s="2672"/>
      <c r="E23" s="2672"/>
      <c r="F23" s="2672"/>
      <c r="G23" s="2672"/>
      <c r="H23" s="2672"/>
      <c r="I23" s="2672"/>
      <c r="J23" s="2672"/>
      <c r="K23" s="2672"/>
      <c r="M23" s="903"/>
      <c r="N23" s="903"/>
      <c r="O23" s="903"/>
      <c r="P23" s="84"/>
      <c r="Q23" s="903"/>
      <c r="R23" s="903"/>
      <c r="S23" s="84"/>
      <c r="T23" s="903"/>
    </row>
    <row r="24" spans="1:20" ht="12.75" x14ac:dyDescent="0.2">
      <c r="A24" s="262"/>
      <c r="C24" s="2672" t="s">
        <v>3369</v>
      </c>
      <c r="D24" s="2672"/>
      <c r="E24" s="2672"/>
      <c r="F24" s="2672"/>
      <c r="G24" s="2672"/>
      <c r="H24" s="2672"/>
      <c r="I24" s="2672"/>
      <c r="J24" s="2672"/>
      <c r="K24" s="2672"/>
      <c r="M24" s="2677"/>
      <c r="N24" s="2677"/>
      <c r="O24" s="2677"/>
      <c r="P24" s="2677"/>
      <c r="Q24" s="903"/>
      <c r="R24" s="903"/>
      <c r="S24" s="84"/>
      <c r="T24" s="903"/>
    </row>
    <row r="25" spans="1:20" ht="31.5" customHeight="1" x14ac:dyDescent="0.2">
      <c r="A25" s="262"/>
      <c r="C25" s="2672" t="s">
        <v>5586</v>
      </c>
      <c r="D25" s="2672"/>
      <c r="E25" s="2672"/>
      <c r="F25" s="2672"/>
      <c r="G25" s="2672"/>
      <c r="H25" s="2672"/>
      <c r="I25" s="2672"/>
      <c r="J25" s="2672"/>
      <c r="K25" s="2672"/>
      <c r="M25" s="2677" t="s">
        <v>5587</v>
      </c>
      <c r="N25" s="2677"/>
      <c r="O25" s="2677"/>
      <c r="P25" s="2677"/>
      <c r="Q25" s="2677"/>
      <c r="R25" s="2677"/>
      <c r="S25" s="84"/>
      <c r="T25" s="903"/>
    </row>
    <row r="26" spans="1:20" ht="22.5" customHeight="1" x14ac:dyDescent="0.2">
      <c r="A26" s="262"/>
      <c r="C26" s="2678"/>
      <c r="D26" s="2678"/>
      <c r="E26" s="2678"/>
      <c r="F26" s="2678"/>
      <c r="G26" s="2678"/>
      <c r="H26" s="2678"/>
      <c r="I26" s="2678"/>
      <c r="J26" s="2678"/>
      <c r="K26" s="2678"/>
      <c r="M26" s="903"/>
      <c r="N26" s="903"/>
      <c r="O26" s="903"/>
      <c r="P26" s="84"/>
      <c r="Q26" s="903"/>
      <c r="R26" s="903"/>
      <c r="S26" s="84"/>
      <c r="T26" s="903"/>
    </row>
    <row r="27" spans="1:20" ht="12.75" customHeight="1" x14ac:dyDescent="0.2">
      <c r="A27" s="263"/>
      <c r="C27" s="1696"/>
      <c r="D27" s="1696"/>
      <c r="E27" s="1696"/>
      <c r="F27" s="1696"/>
      <c r="G27" s="1696"/>
      <c r="H27" s="1696"/>
      <c r="I27" s="1696"/>
      <c r="J27" s="1696"/>
      <c r="K27" s="1696"/>
      <c r="M27" s="903"/>
      <c r="N27" s="903"/>
      <c r="O27" s="903"/>
      <c r="P27" s="84"/>
      <c r="Q27" s="903"/>
      <c r="R27" s="903"/>
      <c r="S27" s="84"/>
      <c r="T27" s="903"/>
    </row>
    <row r="28" spans="1:20" ht="12.75" x14ac:dyDescent="0.2">
      <c r="A28" s="262"/>
      <c r="C28" s="2673" t="s">
        <v>4372</v>
      </c>
      <c r="D28" s="2673"/>
      <c r="E28" s="2673"/>
      <c r="F28" s="2673"/>
      <c r="G28" s="2673"/>
      <c r="H28" s="2673"/>
      <c r="I28" s="2673"/>
      <c r="J28" s="1696"/>
      <c r="K28" s="1696"/>
      <c r="M28" s="903"/>
      <c r="N28" s="903"/>
      <c r="O28" s="903"/>
      <c r="P28" s="84"/>
      <c r="Q28" s="903"/>
      <c r="R28" s="903"/>
      <c r="S28" s="84"/>
      <c r="T28" s="903"/>
    </row>
    <row r="29" spans="1:20" s="903" customFormat="1" ht="12.75" x14ac:dyDescent="0.2">
      <c r="A29" s="262"/>
      <c r="C29" s="2674" t="s">
        <v>4373</v>
      </c>
      <c r="D29" s="2674" t="s">
        <v>4374</v>
      </c>
      <c r="E29" s="2675" t="s">
        <v>4375</v>
      </c>
      <c r="F29" s="2675"/>
      <c r="G29" s="1675"/>
      <c r="H29" s="2675" t="s">
        <v>4376</v>
      </c>
      <c r="I29" s="2675"/>
      <c r="J29" s="1696"/>
      <c r="K29" s="1696"/>
      <c r="P29" s="84"/>
      <c r="S29" s="84"/>
    </row>
    <row r="30" spans="1:20" s="903" customFormat="1" ht="32.25" customHeight="1" x14ac:dyDescent="0.2">
      <c r="A30" s="262"/>
      <c r="C30" s="2674"/>
      <c r="D30" s="2674"/>
      <c r="E30" s="1675" t="s">
        <v>4377</v>
      </c>
      <c r="F30" s="1675" t="s">
        <v>942</v>
      </c>
      <c r="G30" s="1675"/>
      <c r="H30" s="1675" t="s">
        <v>4377</v>
      </c>
      <c r="I30" s="1675" t="s">
        <v>942</v>
      </c>
      <c r="J30" s="1696"/>
      <c r="K30" s="1696"/>
      <c r="P30" s="84"/>
      <c r="S30" s="84"/>
    </row>
    <row r="31" spans="1:20" s="903" customFormat="1" ht="12.75" customHeight="1" x14ac:dyDescent="0.2">
      <c r="A31" s="262"/>
      <c r="C31" s="1697" t="s">
        <v>4378</v>
      </c>
      <c r="D31" s="1698">
        <v>3</v>
      </c>
      <c r="E31" s="1698"/>
      <c r="F31" s="1698"/>
      <c r="G31" s="1698"/>
      <c r="H31" s="1698">
        <v>10454.710919999998</v>
      </c>
      <c r="I31" s="1698">
        <v>1.9419999999999999</v>
      </c>
      <c r="J31" s="1696"/>
      <c r="K31" s="1696"/>
      <c r="P31" s="84"/>
      <c r="S31" s="84"/>
    </row>
    <row r="32" spans="1:20" s="903" customFormat="1" ht="12.75" x14ac:dyDescent="0.2">
      <c r="A32" s="262"/>
      <c r="C32" s="1699" t="s">
        <v>4382</v>
      </c>
      <c r="D32" s="1698">
        <v>11</v>
      </c>
      <c r="E32" s="1700">
        <v>365.50165739999994</v>
      </c>
      <c r="F32" s="1698">
        <v>0.71526764659999986</v>
      </c>
      <c r="G32" s="1698"/>
      <c r="H32" s="1701">
        <v>6.5873100000000004E-2</v>
      </c>
      <c r="I32" s="1698">
        <v>1.223E-6</v>
      </c>
      <c r="J32" s="1696"/>
      <c r="K32" s="1696"/>
    </row>
    <row r="33" spans="1:11" s="903" customFormat="1" ht="12.75" x14ac:dyDescent="0.2">
      <c r="A33" s="262"/>
      <c r="C33" s="1699" t="s">
        <v>4383</v>
      </c>
      <c r="D33" s="1698">
        <v>1</v>
      </c>
      <c r="E33" s="1698">
        <v>2.2962899999999999</v>
      </c>
      <c r="F33" s="1698">
        <v>4.4937199999999997E-3</v>
      </c>
      <c r="G33" s="1698"/>
      <c r="H33" s="1698">
        <v>0</v>
      </c>
      <c r="I33" s="1698">
        <v>0</v>
      </c>
      <c r="J33" s="1696"/>
      <c r="K33" s="1696"/>
    </row>
    <row r="34" spans="1:11" s="903" customFormat="1" ht="12.75" x14ac:dyDescent="0.2">
      <c r="A34" s="262"/>
      <c r="C34" s="1699" t="s">
        <v>4381</v>
      </c>
      <c r="D34" s="1698">
        <v>28</v>
      </c>
      <c r="E34" s="1698">
        <v>6341.2813500000011</v>
      </c>
      <c r="F34" s="1698">
        <v>12.409552110999998</v>
      </c>
      <c r="G34" s="1698"/>
      <c r="H34" s="1701">
        <v>3733.9129000000003</v>
      </c>
      <c r="I34" s="1698">
        <v>0.69368390000000002</v>
      </c>
      <c r="J34" s="1696"/>
      <c r="K34" s="1696"/>
    </row>
    <row r="35" spans="1:11" s="903" customFormat="1" ht="12.75" x14ac:dyDescent="0.2">
      <c r="A35" s="262"/>
      <c r="C35" s="1699" t="s">
        <v>4380</v>
      </c>
      <c r="D35" s="1698">
        <v>8</v>
      </c>
      <c r="E35" s="1698">
        <v>2346.1188375000002</v>
      </c>
      <c r="F35" s="1698">
        <v>0.44065798179999999</v>
      </c>
      <c r="G35" s="1698"/>
      <c r="H35" s="1701">
        <v>52.014699999999998</v>
      </c>
      <c r="I35" s="1698">
        <v>9.6632599999999999E-3</v>
      </c>
      <c r="J35" s="1696"/>
      <c r="K35" s="1696"/>
    </row>
    <row r="36" spans="1:11" s="903" customFormat="1" ht="12.75" x14ac:dyDescent="0.2">
      <c r="A36" s="262"/>
      <c r="C36" s="1699" t="s">
        <v>4384</v>
      </c>
      <c r="D36" s="1698">
        <v>9</v>
      </c>
      <c r="E36" s="1698">
        <v>225.17641159999997</v>
      </c>
      <c r="F36" s="1698">
        <v>4.2125283599999994</v>
      </c>
      <c r="G36" s="1698"/>
      <c r="H36" s="1698">
        <v>0</v>
      </c>
      <c r="I36" s="1698">
        <v>0</v>
      </c>
      <c r="J36" s="1696"/>
      <c r="K36" s="1696"/>
    </row>
    <row r="37" spans="1:11" s="903" customFormat="1" ht="12.75" x14ac:dyDescent="0.2">
      <c r="A37" s="262"/>
      <c r="C37" s="1699" t="s">
        <v>4379</v>
      </c>
      <c r="D37" s="1698">
        <v>2</v>
      </c>
      <c r="E37" s="1698">
        <v>2152.6009599999998</v>
      </c>
      <c r="F37" s="1698">
        <v>2.8288793999999999E-2</v>
      </c>
      <c r="G37" s="1698"/>
      <c r="H37" s="1701">
        <v>16.676200000000001</v>
      </c>
      <c r="I37" s="1701">
        <v>3.09809E-3</v>
      </c>
      <c r="J37" s="1696"/>
      <c r="K37" s="1696"/>
    </row>
    <row r="38" spans="1:11" s="903" customFormat="1" ht="12.75" x14ac:dyDescent="0.2">
      <c r="A38" s="262"/>
      <c r="C38" s="1702" t="s">
        <v>4385</v>
      </c>
      <c r="D38" s="1701">
        <v>31</v>
      </c>
      <c r="E38" s="1698">
        <v>14.455556000000001</v>
      </c>
      <c r="F38" s="1698">
        <v>3.0943919450000004</v>
      </c>
      <c r="G38" s="1698"/>
      <c r="H38" s="1698">
        <v>0</v>
      </c>
      <c r="I38" s="1698">
        <v>0</v>
      </c>
      <c r="J38" s="1696"/>
      <c r="K38" s="1696"/>
    </row>
    <row r="39" spans="1:11" s="903" customFormat="1" ht="12.75" x14ac:dyDescent="0.2">
      <c r="A39" s="262"/>
      <c r="C39" s="1699" t="s">
        <v>4386</v>
      </c>
      <c r="D39" s="1698"/>
      <c r="E39" s="1701"/>
      <c r="F39" s="1698"/>
      <c r="G39" s="1701"/>
      <c r="H39" s="1701"/>
      <c r="I39" s="1698"/>
      <c r="J39" s="1696"/>
      <c r="K39" s="1696"/>
    </row>
    <row r="40" spans="1:11" s="903" customFormat="1" ht="12.75" x14ac:dyDescent="0.2">
      <c r="A40" s="262"/>
      <c r="C40" s="1699" t="s">
        <v>4387</v>
      </c>
      <c r="D40" s="1698">
        <v>12</v>
      </c>
      <c r="E40" s="1701">
        <v>663.60265649999985</v>
      </c>
      <c r="F40" s="1701">
        <v>1.2986389339999997</v>
      </c>
      <c r="G40" s="1701"/>
      <c r="H40" s="1701">
        <v>195.47110000000001</v>
      </c>
      <c r="I40" s="1701">
        <v>3.6314440000000003E-2</v>
      </c>
      <c r="J40" s="1696"/>
      <c r="K40" s="1696"/>
    </row>
    <row r="41" spans="1:11" s="903" customFormat="1" ht="12.75" x14ac:dyDescent="0.2">
      <c r="A41" s="262"/>
      <c r="C41" s="1699" t="s">
        <v>4388</v>
      </c>
      <c r="D41" s="1698">
        <v>27</v>
      </c>
      <c r="E41" s="1701">
        <v>1628.7523930000002</v>
      </c>
      <c r="F41" s="1701">
        <v>3.1873842720000001</v>
      </c>
      <c r="G41" s="1701"/>
      <c r="H41" s="1701">
        <v>358.95440000000002</v>
      </c>
      <c r="I41" s="1701">
        <v>6.6686340000000011E-2</v>
      </c>
      <c r="J41" s="1696"/>
      <c r="K41" s="1696"/>
    </row>
    <row r="42" spans="1:11" s="903" customFormat="1" ht="12.75" x14ac:dyDescent="0.2">
      <c r="A42" s="262"/>
      <c r="C42" s="1699" t="s">
        <v>2555</v>
      </c>
      <c r="D42" s="1698">
        <v>11</v>
      </c>
      <c r="E42" s="1698">
        <v>53.763788000000005</v>
      </c>
      <c r="F42" s="1701">
        <v>0.10521303000000001</v>
      </c>
      <c r="G42" s="1698"/>
      <c r="H42" s="1698">
        <v>0</v>
      </c>
      <c r="I42" s="1698"/>
      <c r="J42" s="1696"/>
      <c r="K42" s="1703"/>
    </row>
    <row r="43" spans="1:11" s="903" customFormat="1" ht="12.75" x14ac:dyDescent="0.2">
      <c r="A43" s="262"/>
      <c r="C43" s="1704" t="s">
        <v>4389</v>
      </c>
      <c r="D43" s="1705">
        <f>SUM(D31:D42)</f>
        <v>143</v>
      </c>
      <c r="E43" s="1705">
        <f>SUM(E31:E42)</f>
        <v>13793.549900000002</v>
      </c>
      <c r="F43" s="1705">
        <f>SUM(F31:F42)</f>
        <v>25.496416794400002</v>
      </c>
      <c r="G43" s="1705"/>
      <c r="H43" s="1705">
        <f>SUM(H31:H42)</f>
        <v>14811.806093099998</v>
      </c>
      <c r="I43" s="1705">
        <f>SUM(I31:I42)</f>
        <v>2.7514472529999998</v>
      </c>
      <c r="J43" s="1696"/>
      <c r="K43" s="1696"/>
    </row>
    <row r="44" spans="1:11" s="903" customFormat="1" ht="12.75" x14ac:dyDescent="0.2">
      <c r="A44" s="262"/>
      <c r="C44" s="2676" t="s">
        <v>5587</v>
      </c>
      <c r="D44" s="2676"/>
      <c r="E44" s="2676"/>
      <c r="F44" s="2676"/>
      <c r="G44" s="1706"/>
      <c r="H44" s="1706"/>
      <c r="I44" s="1706"/>
      <c r="J44" s="1703"/>
      <c r="K44" s="1703"/>
    </row>
    <row r="45" spans="1:11" s="903" customFormat="1" ht="12.75" x14ac:dyDescent="0.2">
      <c r="A45" s="262"/>
      <c r="C45" s="1043"/>
      <c r="D45" s="1043"/>
      <c r="E45" s="1043"/>
      <c r="F45" s="1043"/>
      <c r="G45" s="1043"/>
      <c r="H45" s="1043"/>
      <c r="I45" s="1043"/>
      <c r="J45" s="1043"/>
      <c r="K45" s="1043"/>
    </row>
    <row r="46" spans="1:11" x14ac:dyDescent="0.2">
      <c r="A46" s="262"/>
    </row>
    <row r="47" spans="1:11" x14ac:dyDescent="0.2">
      <c r="A47" s="262"/>
    </row>
    <row r="48" spans="1:11" x14ac:dyDescent="0.2">
      <c r="A48" s="263"/>
    </row>
  </sheetData>
  <mergeCells count="26">
    <mergeCell ref="C44:F44"/>
    <mergeCell ref="M24:P24"/>
    <mergeCell ref="M25:R25"/>
    <mergeCell ref="C25:K25"/>
    <mergeCell ref="C26:K26"/>
    <mergeCell ref="A3:B3"/>
    <mergeCell ref="C3:R3"/>
    <mergeCell ref="A4:B4"/>
    <mergeCell ref="C4:R4"/>
    <mergeCell ref="A5:B5"/>
    <mergeCell ref="C5:R5"/>
    <mergeCell ref="A6:B6"/>
    <mergeCell ref="C6:R6"/>
    <mergeCell ref="C9:K9"/>
    <mergeCell ref="C10:C11"/>
    <mergeCell ref="D10:E10"/>
    <mergeCell ref="G10:H10"/>
    <mergeCell ref="J10:K10"/>
    <mergeCell ref="M9:R9"/>
    <mergeCell ref="C23:K23"/>
    <mergeCell ref="C24:K24"/>
    <mergeCell ref="C28:I28"/>
    <mergeCell ref="C29:C30"/>
    <mergeCell ref="D29:D30"/>
    <mergeCell ref="E29:F29"/>
    <mergeCell ref="H29:I29"/>
  </mergeCells>
  <hyperlinks>
    <hyperlink ref="A1" location="'ODS 14.'!A1" display="REGRESAR"/>
    <hyperlink ref="C1" location="'Metadato 14.5.1'!A1" display="VER METADATO"/>
  </hyperlinks>
  <pageMargins left="0.7" right="0.7" top="0.75" bottom="0.75" header="0.3" footer="0.3"/>
  <pageSetup orientation="portrait" r:id="rId1"/>
  <drawing r:id="rId2"/>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6">
    <tabColor theme="0" tint="-0.499984740745262"/>
  </sheetPr>
  <dimension ref="B1:G41"/>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9.28515625" style="26" customWidth="1"/>
    <col min="2" max="2" width="26.42578125" style="26" customWidth="1"/>
    <col min="3" max="3" width="24" style="26" customWidth="1"/>
    <col min="4" max="4" width="85.7109375" style="84" customWidth="1"/>
    <col min="5" max="5" width="11.42578125" style="26"/>
    <col min="6" max="6" width="7.140625" style="26" customWidth="1"/>
    <col min="7" max="7" width="2" style="84" customWidth="1"/>
    <col min="8" max="16384" width="11.42578125" style="26"/>
  </cols>
  <sheetData>
    <row r="1" spans="2:7" ht="15" x14ac:dyDescent="0.25">
      <c r="B1" s="25" t="s">
        <v>730</v>
      </c>
    </row>
    <row r="2" spans="2:7" ht="12" thickBot="1" x14ac:dyDescent="0.25"/>
    <row r="3" spans="2:7" ht="23.25" customHeight="1" thickBot="1" x14ac:dyDescent="0.25">
      <c r="B3" s="2685" t="s">
        <v>766</v>
      </c>
      <c r="C3" s="2685"/>
      <c r="D3" s="2685"/>
      <c r="F3" s="47" t="s">
        <v>880</v>
      </c>
    </row>
    <row r="4" spans="2:7" ht="30" x14ac:dyDescent="0.2">
      <c r="B4" s="2681" t="s">
        <v>856</v>
      </c>
      <c r="C4" s="2681"/>
      <c r="D4" s="1707" t="s">
        <v>65</v>
      </c>
    </row>
    <row r="5" spans="2:7" ht="45" x14ac:dyDescent="0.2">
      <c r="B5" s="2681" t="s">
        <v>769</v>
      </c>
      <c r="C5" s="2681"/>
      <c r="D5" s="1707" t="s">
        <v>390</v>
      </c>
    </row>
    <row r="6" spans="2:7" ht="15" x14ac:dyDescent="0.2">
      <c r="B6" s="2681" t="s">
        <v>770</v>
      </c>
      <c r="C6" s="2681"/>
      <c r="D6" s="1708" t="s">
        <v>553</v>
      </c>
    </row>
    <row r="7" spans="2:7" ht="15" customHeight="1" x14ac:dyDescent="0.2">
      <c r="B7" s="2682" t="s">
        <v>771</v>
      </c>
      <c r="C7" s="2682"/>
      <c r="D7" s="1709" t="s">
        <v>554</v>
      </c>
    </row>
    <row r="8" spans="2:7" s="903" customFormat="1" ht="15" customHeight="1" x14ac:dyDescent="0.2">
      <c r="B8" s="2686" t="s">
        <v>4617</v>
      </c>
      <c r="C8" s="2686"/>
      <c r="D8" s="1710" t="s">
        <v>4771</v>
      </c>
      <c r="G8" s="84"/>
    </row>
    <row r="9" spans="2:7" ht="15" x14ac:dyDescent="0.25">
      <c r="B9" s="1711"/>
      <c r="C9" s="1711"/>
      <c r="D9" s="1711"/>
    </row>
    <row r="10" spans="2:7" ht="23.25" customHeight="1" x14ac:dyDescent="0.2">
      <c r="B10" s="2680" t="s">
        <v>772</v>
      </c>
      <c r="C10" s="2680"/>
      <c r="D10" s="2680"/>
    </row>
    <row r="11" spans="2:7" ht="18" customHeight="1" x14ac:dyDescent="0.2">
      <c r="B11" s="2681" t="s">
        <v>773</v>
      </c>
      <c r="C11" s="2681"/>
      <c r="D11" s="1707" t="s">
        <v>841</v>
      </c>
    </row>
    <row r="12" spans="2:7" ht="30" x14ac:dyDescent="0.2">
      <c r="B12" s="2682" t="s">
        <v>775</v>
      </c>
      <c r="C12" s="2682"/>
      <c r="D12" s="1712" t="s">
        <v>4390</v>
      </c>
    </row>
    <row r="13" spans="2:7" ht="15" x14ac:dyDescent="0.25">
      <c r="B13" s="2681" t="s">
        <v>776</v>
      </c>
      <c r="C13" s="2681"/>
      <c r="D13" s="1713" t="s">
        <v>553</v>
      </c>
    </row>
    <row r="14" spans="2:7" ht="15" x14ac:dyDescent="0.2">
      <c r="B14" s="2681" t="s">
        <v>777</v>
      </c>
      <c r="C14" s="2681"/>
      <c r="D14" s="1714" t="s">
        <v>22</v>
      </c>
    </row>
    <row r="15" spans="2:7" ht="390" x14ac:dyDescent="0.25">
      <c r="B15" s="2681" t="s">
        <v>778</v>
      </c>
      <c r="C15" s="2681"/>
      <c r="D15" s="1713" t="s">
        <v>4391</v>
      </c>
    </row>
    <row r="16" spans="2:7" ht="84" customHeight="1" x14ac:dyDescent="0.25">
      <c r="B16" s="2681" t="s">
        <v>779</v>
      </c>
      <c r="C16" s="2681"/>
      <c r="D16" s="1713"/>
    </row>
    <row r="17" spans="2:4" ht="15" x14ac:dyDescent="0.25">
      <c r="B17" s="2681" t="s">
        <v>780</v>
      </c>
      <c r="C17" s="2681"/>
      <c r="D17" s="1713" t="s">
        <v>781</v>
      </c>
    </row>
    <row r="18" spans="2:4" ht="15" x14ac:dyDescent="0.2">
      <c r="B18" s="2682" t="s">
        <v>782</v>
      </c>
      <c r="C18" s="2682"/>
      <c r="D18" s="1707"/>
    </row>
    <row r="19" spans="2:4" ht="30" customHeight="1" x14ac:dyDescent="0.25">
      <c r="B19" s="2682" t="s">
        <v>783</v>
      </c>
      <c r="C19" s="2682"/>
      <c r="D19" s="1713" t="s">
        <v>4392</v>
      </c>
    </row>
    <row r="20" spans="2:4" ht="15" x14ac:dyDescent="0.25">
      <c r="B20" s="2681" t="s">
        <v>784</v>
      </c>
      <c r="C20" s="2681"/>
      <c r="D20" s="1713" t="s">
        <v>824</v>
      </c>
    </row>
    <row r="21" spans="2:4" ht="15" x14ac:dyDescent="0.2">
      <c r="B21" s="2683" t="s">
        <v>786</v>
      </c>
      <c r="C21" s="1715" t="s">
        <v>787</v>
      </c>
      <c r="D21" s="1707" t="s">
        <v>787</v>
      </c>
    </row>
    <row r="22" spans="2:4" ht="15" x14ac:dyDescent="0.2">
      <c r="B22" s="2683"/>
      <c r="C22" s="1716" t="s">
        <v>789</v>
      </c>
      <c r="D22" s="1717"/>
    </row>
    <row r="23" spans="2:4" ht="18" customHeight="1" x14ac:dyDescent="0.25">
      <c r="B23" s="2681" t="s">
        <v>791</v>
      </c>
      <c r="C23" s="2681"/>
      <c r="D23" s="1713" t="s">
        <v>4393</v>
      </c>
    </row>
    <row r="24" spans="2:4" ht="15" x14ac:dyDescent="0.25">
      <c r="B24" s="2681" t="s">
        <v>793</v>
      </c>
      <c r="C24" s="2681"/>
      <c r="D24" s="1718" t="s">
        <v>3371</v>
      </c>
    </row>
    <row r="25" spans="2:4" ht="15" x14ac:dyDescent="0.2">
      <c r="B25" s="2681" t="s">
        <v>795</v>
      </c>
      <c r="C25" s="2681"/>
      <c r="D25" s="1717" t="s">
        <v>23</v>
      </c>
    </row>
    <row r="26" spans="2:4" ht="15" customHeight="1" x14ac:dyDescent="0.25">
      <c r="B26" s="2682" t="s">
        <v>797</v>
      </c>
      <c r="C26" s="2682"/>
      <c r="D26" s="1718" t="s">
        <v>3372</v>
      </c>
    </row>
    <row r="27" spans="2:4" ht="15" x14ac:dyDescent="0.2">
      <c r="B27" s="2679" t="s">
        <v>799</v>
      </c>
      <c r="C27" s="2679"/>
      <c r="D27" s="1707"/>
    </row>
    <row r="28" spans="2:4" ht="101.25" customHeight="1" x14ac:dyDescent="0.25">
      <c r="B28" s="1719" t="s">
        <v>800</v>
      </c>
      <c r="C28" s="1720"/>
      <c r="D28" s="1713" t="s">
        <v>5588</v>
      </c>
    </row>
    <row r="29" spans="2:4" ht="15" x14ac:dyDescent="0.2">
      <c r="B29" s="2684" t="s">
        <v>801</v>
      </c>
      <c r="C29" s="2684"/>
      <c r="D29" s="1721"/>
    </row>
    <row r="30" spans="2:4" ht="15" x14ac:dyDescent="0.2">
      <c r="B30" s="1722"/>
      <c r="C30" s="1722"/>
      <c r="D30" s="1723"/>
    </row>
    <row r="31" spans="2:4" ht="23.25" customHeight="1" x14ac:dyDescent="0.2">
      <c r="B31" s="2680" t="s">
        <v>802</v>
      </c>
      <c r="C31" s="2680"/>
      <c r="D31" s="2680"/>
    </row>
    <row r="32" spans="2:4" ht="15" x14ac:dyDescent="0.25">
      <c r="B32" s="2679" t="s">
        <v>803</v>
      </c>
      <c r="C32" s="2679"/>
      <c r="D32" s="1718" t="s">
        <v>3373</v>
      </c>
    </row>
    <row r="33" spans="2:4" ht="30" x14ac:dyDescent="0.25">
      <c r="B33" s="2679" t="s">
        <v>805</v>
      </c>
      <c r="C33" s="2679"/>
      <c r="D33" s="1718" t="s">
        <v>4394</v>
      </c>
    </row>
    <row r="34" spans="2:4" ht="15" x14ac:dyDescent="0.25">
      <c r="B34" s="2679" t="s">
        <v>807</v>
      </c>
      <c r="C34" s="2679"/>
      <c r="D34" s="1718" t="s">
        <v>2358</v>
      </c>
    </row>
    <row r="35" spans="2:4" ht="15" x14ac:dyDescent="0.25">
      <c r="B35" s="2679" t="s">
        <v>809</v>
      </c>
      <c r="C35" s="2679"/>
      <c r="D35" s="1718" t="s">
        <v>4395</v>
      </c>
    </row>
    <row r="36" spans="2:4" ht="15" x14ac:dyDescent="0.25">
      <c r="B36" s="2679" t="s">
        <v>811</v>
      </c>
      <c r="C36" s="2679"/>
      <c r="D36" s="1724" t="s">
        <v>3374</v>
      </c>
    </row>
    <row r="37" spans="2:4" ht="15" x14ac:dyDescent="0.25">
      <c r="B37" s="2679" t="s">
        <v>803</v>
      </c>
      <c r="C37" s="2679"/>
      <c r="D37" s="1718" t="s">
        <v>5589</v>
      </c>
    </row>
    <row r="38" spans="2:4" ht="30" x14ac:dyDescent="0.25">
      <c r="B38" s="2679" t="s">
        <v>805</v>
      </c>
      <c r="C38" s="2679"/>
      <c r="D38" s="1718" t="s">
        <v>5590</v>
      </c>
    </row>
    <row r="39" spans="2:4" ht="15" x14ac:dyDescent="0.25">
      <c r="B39" s="2679" t="s">
        <v>807</v>
      </c>
      <c r="C39" s="2679"/>
      <c r="D39" s="1718" t="s">
        <v>2358</v>
      </c>
    </row>
    <row r="40" spans="2:4" ht="15" x14ac:dyDescent="0.25">
      <c r="B40" s="2679" t="s">
        <v>809</v>
      </c>
      <c r="C40" s="2679"/>
      <c r="D40" s="1718" t="s">
        <v>5591</v>
      </c>
    </row>
    <row r="41" spans="2:4" ht="15" x14ac:dyDescent="0.25">
      <c r="B41" s="2679" t="s">
        <v>811</v>
      </c>
      <c r="C41" s="2679"/>
      <c r="D41" s="1725" t="s">
        <v>5592</v>
      </c>
    </row>
  </sheetData>
  <mergeCells count="35">
    <mergeCell ref="B37:C37"/>
    <mergeCell ref="B38:C38"/>
    <mergeCell ref="B39:C39"/>
    <mergeCell ref="B40:C40"/>
    <mergeCell ref="B41:C41"/>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4">
      <formula1>ODS</formula1>
      <formula2>0</formula2>
    </dataValidation>
    <dataValidation type="list" allowBlank="1" showInputMessage="1" showErrorMessage="1" sqref="D5">
      <formula1>Metas_ODS</formula1>
      <formula2>0</formula2>
    </dataValidation>
    <dataValidation type="list" allowBlank="1" showInputMessage="1" showErrorMessage="1" sqref="D6">
      <formula1>Numero_indicador</formula1>
      <formula2>0</formula2>
    </dataValidation>
    <dataValidation type="list" allowBlank="1" showInputMessage="1" showErrorMessage="1" sqref="D7">
      <formula1>Nombre_indicador_ODS</formula1>
      <formula2>0</formula2>
    </dataValidation>
    <dataValidation type="list" allowBlank="1" showInputMessage="1" showErrorMessage="1" sqref="D14">
      <formula1>Tipo_indicador</formula1>
      <formula2>0</formula2>
    </dataValidation>
    <dataValidation type="list" allowBlank="1" showInputMessage="1" showErrorMessage="1" sqref="D25">
      <formula1>Tipo_operación</formula1>
      <formula2>0</formula2>
    </dataValidation>
  </dataValidations>
  <hyperlinks>
    <hyperlink ref="B1" location="'14.5.1'!A1" display="REGRESAR"/>
    <hyperlink ref="D8" r:id="rId1"/>
    <hyperlink ref="D36" r:id="rId2"/>
    <hyperlink ref="D41" r:id="rId3"/>
  </hyperlinks>
  <pageMargins left="0.7" right="0.7" top="0.75" bottom="0.75" header="0.3" footer="0.3"/>
  <pageSetup orientation="portrait" r:id="rId4"/>
  <drawing r:id="rId5"/>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7">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28515625" style="26" customWidth="1"/>
    <col min="3" max="3" width="12.7109375" style="165" customWidth="1"/>
    <col min="4" max="5" width="12.7109375" style="26" customWidth="1"/>
    <col min="6" max="16384" width="11.42578125" style="26"/>
  </cols>
  <sheetData>
    <row r="1" spans="1:18" ht="15" x14ac:dyDescent="0.25">
      <c r="A1" s="25" t="s">
        <v>730</v>
      </c>
      <c r="B1" s="121"/>
      <c r="C1" s="2175" t="s">
        <v>830</v>
      </c>
      <c r="D1" s="2175"/>
    </row>
    <row r="2" spans="1:18" ht="17.25" customHeight="1" x14ac:dyDescent="0.2"/>
    <row r="3" spans="1:18" ht="18" customHeight="1" x14ac:dyDescent="0.2">
      <c r="A3" s="2687" t="s">
        <v>732</v>
      </c>
      <c r="B3" s="2691"/>
      <c r="C3" s="2689" t="s">
        <v>3322</v>
      </c>
      <c r="D3" s="2689"/>
      <c r="E3" s="2689"/>
      <c r="F3" s="2689"/>
      <c r="G3" s="2689"/>
      <c r="H3" s="2689"/>
      <c r="I3" s="2689"/>
      <c r="J3" s="2689"/>
      <c r="K3" s="2689"/>
      <c r="L3" s="2689"/>
      <c r="M3" s="2689"/>
      <c r="N3" s="2689"/>
      <c r="O3" s="2689"/>
      <c r="P3" s="2689"/>
      <c r="Q3" s="2689"/>
      <c r="R3" s="2689"/>
    </row>
    <row r="4" spans="1:18" ht="47.25" customHeight="1" x14ac:dyDescent="0.2">
      <c r="A4" s="2687" t="s">
        <v>733</v>
      </c>
      <c r="B4" s="2688"/>
      <c r="C4" s="2692" t="s">
        <v>393</v>
      </c>
      <c r="D4" s="2693"/>
      <c r="E4" s="2693"/>
      <c r="F4" s="2693"/>
      <c r="G4" s="2693"/>
      <c r="H4" s="2693"/>
      <c r="I4" s="2693"/>
      <c r="J4" s="2693"/>
      <c r="K4" s="2693"/>
      <c r="L4" s="2693"/>
      <c r="M4" s="2693"/>
      <c r="N4" s="2693"/>
      <c r="O4" s="2693"/>
      <c r="P4" s="2693"/>
      <c r="Q4" s="2693"/>
      <c r="R4" s="2693"/>
    </row>
    <row r="5" spans="1:18" s="165" customFormat="1" ht="15" customHeight="1" x14ac:dyDescent="0.2">
      <c r="A5" s="2687" t="s">
        <v>735</v>
      </c>
      <c r="B5" s="2688"/>
      <c r="C5" s="2689" t="s">
        <v>3375</v>
      </c>
      <c r="D5" s="2690"/>
      <c r="E5" s="2690"/>
      <c r="F5" s="2690"/>
      <c r="G5" s="2690"/>
      <c r="H5" s="2690"/>
      <c r="I5" s="2690"/>
      <c r="J5" s="2690"/>
      <c r="K5" s="2690"/>
      <c r="L5" s="2690"/>
      <c r="M5" s="2690"/>
      <c r="N5" s="2690"/>
      <c r="O5" s="2690"/>
      <c r="P5" s="2690"/>
      <c r="Q5" s="2690"/>
      <c r="R5" s="2690"/>
    </row>
    <row r="6" spans="1:18" s="165" customFormat="1" ht="15" customHeight="1" x14ac:dyDescent="0.2">
      <c r="A6" s="2687" t="s">
        <v>815</v>
      </c>
      <c r="B6" s="2688"/>
      <c r="C6" s="2689" t="s">
        <v>862</v>
      </c>
      <c r="D6" s="2690"/>
      <c r="E6" s="2690"/>
      <c r="F6" s="2690"/>
      <c r="G6" s="2690"/>
      <c r="H6" s="2690"/>
      <c r="I6" s="2690"/>
      <c r="J6" s="2690"/>
      <c r="K6" s="2690"/>
      <c r="L6" s="2690"/>
      <c r="M6" s="2690"/>
      <c r="N6" s="2690"/>
      <c r="O6" s="2690"/>
      <c r="P6" s="2690"/>
      <c r="Q6" s="2690"/>
      <c r="R6" s="2690"/>
    </row>
    <row r="7" spans="1:18" s="165" customFormat="1" x14ac:dyDescent="0.2">
      <c r="A7" s="29"/>
      <c r="B7" s="26"/>
      <c r="D7" s="26"/>
      <c r="E7" s="26"/>
    </row>
    <row r="9" spans="1:18" ht="11.25" customHeight="1" x14ac:dyDescent="0.2">
      <c r="C9" s="2118" t="s">
        <v>912</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4.'!A1" display="REGRESAR"/>
    <hyperlink ref="C1:D1" location="'Metadato 14.6.1'!A1" display="VER METADATO"/>
  </hyperlinks>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8">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913</v>
      </c>
    </row>
    <row r="4" spans="1:6" ht="30" x14ac:dyDescent="0.2">
      <c r="A4" s="93"/>
      <c r="B4" s="2082" t="s">
        <v>856</v>
      </c>
      <c r="C4" s="2082"/>
      <c r="D4" s="49" t="s">
        <v>65</v>
      </c>
    </row>
    <row r="5" spans="1:6" ht="90" x14ac:dyDescent="0.2">
      <c r="B5" s="2082" t="s">
        <v>769</v>
      </c>
      <c r="C5" s="2082"/>
      <c r="D5" s="49" t="s">
        <v>393</v>
      </c>
    </row>
    <row r="6" spans="1:6" ht="15" x14ac:dyDescent="0.2">
      <c r="B6" s="2082" t="s">
        <v>770</v>
      </c>
      <c r="C6" s="2082"/>
      <c r="D6" s="50" t="s">
        <v>555</v>
      </c>
    </row>
    <row r="7" spans="1:6" ht="30" x14ac:dyDescent="0.2">
      <c r="B7" s="2083" t="s">
        <v>771</v>
      </c>
      <c r="C7" s="2083"/>
      <c r="D7" s="94" t="s">
        <v>556</v>
      </c>
    </row>
    <row r="8" spans="1:6" s="903" customFormat="1" ht="15" x14ac:dyDescent="0.2">
      <c r="B8" s="2084" t="s">
        <v>4617</v>
      </c>
      <c r="C8" s="2085"/>
      <c r="D8" s="1285" t="s">
        <v>4772</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4.6.1'!A1" display="REGRESAR"/>
    <hyperlink ref="D8" r:id="rId1"/>
  </hyperlinks>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9">
    <tabColor rgb="FF7030A0"/>
  </sheetPr>
  <dimension ref="A1:R12"/>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42578125" style="26" customWidth="1"/>
    <col min="3" max="3" width="12.42578125" style="165" customWidth="1"/>
    <col min="4" max="7" width="12.42578125" style="26" customWidth="1"/>
    <col min="8" max="16384" width="11.42578125" style="26"/>
  </cols>
  <sheetData>
    <row r="1" spans="1:18" ht="15" x14ac:dyDescent="0.25">
      <c r="A1" s="25" t="s">
        <v>730</v>
      </c>
      <c r="B1" s="121"/>
      <c r="C1" s="2077" t="s">
        <v>830</v>
      </c>
      <c r="D1" s="2077"/>
    </row>
    <row r="2" spans="1:18" ht="16.5" customHeight="1" x14ac:dyDescent="0.2"/>
    <row r="3" spans="1:18" ht="15" customHeight="1" x14ac:dyDescent="0.2">
      <c r="A3" s="2665" t="s">
        <v>732</v>
      </c>
      <c r="B3" s="2669"/>
      <c r="C3" s="2667" t="s">
        <v>3322</v>
      </c>
      <c r="D3" s="2667"/>
      <c r="E3" s="2667"/>
      <c r="F3" s="2667"/>
      <c r="G3" s="2667"/>
      <c r="H3" s="2667"/>
      <c r="I3" s="2667"/>
      <c r="J3" s="2667"/>
      <c r="K3" s="2667"/>
      <c r="L3" s="2667"/>
      <c r="M3" s="2667"/>
      <c r="N3" s="2667"/>
      <c r="O3" s="2667"/>
      <c r="P3" s="2667"/>
      <c r="Q3" s="2667"/>
      <c r="R3" s="2667"/>
    </row>
    <row r="4" spans="1:18" ht="30" customHeight="1" x14ac:dyDescent="0.2">
      <c r="A4" s="2665" t="s">
        <v>733</v>
      </c>
      <c r="B4" s="2666"/>
      <c r="C4" s="2670" t="s">
        <v>3376</v>
      </c>
      <c r="D4" s="2671"/>
      <c r="E4" s="2671"/>
      <c r="F4" s="2671"/>
      <c r="G4" s="2671"/>
      <c r="H4" s="2671"/>
      <c r="I4" s="2671"/>
      <c r="J4" s="2671"/>
      <c r="K4" s="2671"/>
      <c r="L4" s="2671"/>
      <c r="M4" s="2671"/>
      <c r="N4" s="2671"/>
      <c r="O4" s="2671"/>
      <c r="P4" s="2671"/>
      <c r="Q4" s="2671"/>
      <c r="R4" s="2671"/>
    </row>
    <row r="5" spans="1:18" ht="15" customHeight="1" x14ac:dyDescent="0.2">
      <c r="A5" s="2665" t="s">
        <v>735</v>
      </c>
      <c r="B5" s="2666"/>
      <c r="C5" s="2667" t="s">
        <v>3377</v>
      </c>
      <c r="D5" s="2668"/>
      <c r="E5" s="2668"/>
      <c r="F5" s="2668"/>
      <c r="G5" s="2668"/>
      <c r="H5" s="2668"/>
      <c r="I5" s="2668"/>
      <c r="J5" s="2668"/>
      <c r="K5" s="2668"/>
      <c r="L5" s="2668"/>
      <c r="M5" s="2668"/>
      <c r="N5" s="2668"/>
      <c r="O5" s="2668"/>
      <c r="P5" s="2668"/>
      <c r="Q5" s="2668"/>
      <c r="R5" s="2668"/>
    </row>
    <row r="6" spans="1:18" ht="15" customHeight="1" x14ac:dyDescent="0.2">
      <c r="A6" s="2665" t="s">
        <v>815</v>
      </c>
      <c r="B6" s="2666"/>
      <c r="C6" s="2667" t="s">
        <v>862</v>
      </c>
      <c r="D6" s="2668"/>
      <c r="E6" s="2668"/>
      <c r="F6" s="2668"/>
      <c r="G6" s="2668"/>
      <c r="H6" s="2668"/>
      <c r="I6" s="2668"/>
      <c r="J6" s="2668"/>
      <c r="K6" s="2668"/>
      <c r="L6" s="2668"/>
      <c r="M6" s="2668"/>
      <c r="N6" s="2668"/>
      <c r="O6" s="2668"/>
      <c r="P6" s="2668"/>
      <c r="Q6" s="2668"/>
      <c r="R6" s="2668"/>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sheetData>
  <mergeCells count="10">
    <mergeCell ref="A6:B6"/>
    <mergeCell ref="C6:R6"/>
    <mergeCell ref="C9:P10"/>
    <mergeCell ref="C1:D1"/>
    <mergeCell ref="A3:B3"/>
    <mergeCell ref="C3:R3"/>
    <mergeCell ref="A4:B4"/>
    <mergeCell ref="C4:R4"/>
    <mergeCell ref="A5:B5"/>
    <mergeCell ref="C5:R5"/>
  </mergeCells>
  <hyperlinks>
    <hyperlink ref="A1" location="'ODS 14.'!A1" display="REGRESAR"/>
    <hyperlink ref="C1:D1" location="'Metadato 14.7.1'!A1" display="VER METADATO"/>
  </hyperlinks>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0">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913</v>
      </c>
    </row>
    <row r="4" spans="1:6" ht="30" x14ac:dyDescent="0.2">
      <c r="A4" s="93"/>
      <c r="B4" s="2082" t="s">
        <v>856</v>
      </c>
      <c r="C4" s="2082"/>
      <c r="D4" s="49" t="s">
        <v>65</v>
      </c>
    </row>
    <row r="5" spans="1:6" ht="45" x14ac:dyDescent="0.2">
      <c r="B5" s="2082" t="s">
        <v>769</v>
      </c>
      <c r="C5" s="2082"/>
      <c r="D5" s="49" t="s">
        <v>396</v>
      </c>
    </row>
    <row r="6" spans="1:6" ht="15" x14ac:dyDescent="0.2">
      <c r="B6" s="2082" t="s">
        <v>770</v>
      </c>
      <c r="C6" s="2082"/>
      <c r="D6" s="50" t="s">
        <v>557</v>
      </c>
    </row>
    <row r="7" spans="1:6" ht="30" x14ac:dyDescent="0.2">
      <c r="B7" s="2083" t="s">
        <v>771</v>
      </c>
      <c r="C7" s="2083"/>
      <c r="D7" s="94" t="s">
        <v>558</v>
      </c>
    </row>
    <row r="8" spans="1:6" s="903" customFormat="1" ht="15" x14ac:dyDescent="0.2">
      <c r="B8" s="2083" t="s">
        <v>4617</v>
      </c>
      <c r="C8" s="2083"/>
      <c r="D8" s="1285" t="s">
        <v>4632</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4.7.1'!A1" display="REGRESAR"/>
    <hyperlink ref="D8" r:id="rId1"/>
  </hyperlinks>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1">
    <tabColor rgb="FFC00000"/>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28515625" style="26" customWidth="1"/>
    <col min="3" max="3" width="12.140625" style="165" customWidth="1"/>
    <col min="4" max="7" width="12.140625" style="26" customWidth="1"/>
    <col min="8" max="16384" width="11.42578125" style="26"/>
  </cols>
  <sheetData>
    <row r="1" spans="1:18" ht="15" x14ac:dyDescent="0.25">
      <c r="A1" s="25" t="s">
        <v>730</v>
      </c>
      <c r="B1" s="121"/>
      <c r="C1" s="2077" t="s">
        <v>830</v>
      </c>
      <c r="D1" s="2077"/>
    </row>
    <row r="3" spans="1:18" ht="12.75" x14ac:dyDescent="0.2">
      <c r="A3" s="2665" t="s">
        <v>732</v>
      </c>
      <c r="B3" s="2669"/>
      <c r="C3" s="2667" t="s">
        <v>3322</v>
      </c>
      <c r="D3" s="2667"/>
      <c r="E3" s="2667"/>
      <c r="F3" s="2667"/>
      <c r="G3" s="2667"/>
      <c r="H3" s="2667"/>
      <c r="I3" s="2667"/>
      <c r="J3" s="2667"/>
      <c r="K3" s="2667"/>
      <c r="L3" s="2667"/>
      <c r="M3" s="2667"/>
      <c r="N3" s="2667"/>
      <c r="O3" s="2667"/>
      <c r="P3" s="2667"/>
      <c r="Q3" s="2667"/>
      <c r="R3" s="2667"/>
    </row>
    <row r="4" spans="1:18" ht="41.25" customHeight="1" x14ac:dyDescent="0.2">
      <c r="A4" s="2665" t="s">
        <v>733</v>
      </c>
      <c r="B4" s="2666"/>
      <c r="C4" s="2670" t="s">
        <v>3378</v>
      </c>
      <c r="D4" s="2671"/>
      <c r="E4" s="2671"/>
      <c r="F4" s="2671"/>
      <c r="G4" s="2671"/>
      <c r="H4" s="2671"/>
      <c r="I4" s="2671"/>
      <c r="J4" s="2671"/>
      <c r="K4" s="2671"/>
      <c r="L4" s="2671"/>
      <c r="M4" s="2671"/>
      <c r="N4" s="2671"/>
      <c r="O4" s="2671"/>
      <c r="P4" s="2671"/>
      <c r="Q4" s="2671"/>
      <c r="R4" s="2671"/>
    </row>
    <row r="5" spans="1:18" ht="15" customHeight="1" x14ac:dyDescent="0.2">
      <c r="A5" s="2665" t="s">
        <v>735</v>
      </c>
      <c r="B5" s="2666"/>
      <c r="C5" s="2667" t="s">
        <v>3379</v>
      </c>
      <c r="D5" s="2668"/>
      <c r="E5" s="2668"/>
      <c r="F5" s="2668"/>
      <c r="G5" s="2668"/>
      <c r="H5" s="2668"/>
      <c r="I5" s="2668"/>
      <c r="J5" s="2668"/>
      <c r="K5" s="2668"/>
      <c r="L5" s="2668"/>
      <c r="M5" s="2668"/>
      <c r="N5" s="2668"/>
      <c r="O5" s="2668"/>
      <c r="P5" s="2668"/>
      <c r="Q5" s="2668"/>
      <c r="R5" s="2668"/>
    </row>
    <row r="6" spans="1:18" ht="15" x14ac:dyDescent="0.2">
      <c r="A6" s="2665" t="s">
        <v>815</v>
      </c>
      <c r="B6" s="2666"/>
      <c r="C6" s="2667" t="s">
        <v>862</v>
      </c>
      <c r="D6" s="2668"/>
      <c r="E6" s="2668"/>
      <c r="F6" s="2668"/>
      <c r="G6" s="2668"/>
      <c r="H6" s="2668"/>
      <c r="I6" s="2668"/>
      <c r="J6" s="2668"/>
      <c r="K6" s="2668"/>
      <c r="L6" s="2668"/>
      <c r="M6" s="2668"/>
      <c r="N6" s="2668"/>
      <c r="O6" s="2668"/>
      <c r="P6" s="2668"/>
      <c r="Q6" s="2668"/>
      <c r="R6" s="2668"/>
    </row>
    <row r="7" spans="1:18" x14ac:dyDescent="0.2">
      <c r="A7" s="29"/>
    </row>
    <row r="8" spans="1:18" x14ac:dyDescent="0.2">
      <c r="A8" s="29"/>
    </row>
    <row r="9" spans="1:18" ht="11.25" customHeight="1" x14ac:dyDescent="0.2">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4.'!A1" display="REGRESAR"/>
    <hyperlink ref="C1:D1" location="'Metadato 14.a.1'!A1" display="VER METADATO"/>
  </hyperlink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2">
    <tabColor theme="0" tint="-0.499984740745262"/>
  </sheetPr>
  <dimension ref="A1:F36"/>
  <sheetViews>
    <sheetView showGridLines="0" zoomScaleNormal="100" workbookViewId="0">
      <pane ySplit="1" topLeftCell="A2" activePane="bottomLeft" state="frozen"/>
      <selection sqref="A1:B1"/>
      <selection pane="bottomLeft" activeCell="A9" sqref="A9"/>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864</v>
      </c>
    </row>
    <row r="4" spans="1:6" ht="30" x14ac:dyDescent="0.2">
      <c r="A4" s="93"/>
      <c r="B4" s="2082" t="s">
        <v>856</v>
      </c>
      <c r="C4" s="2082"/>
      <c r="D4" s="49" t="s">
        <v>65</v>
      </c>
    </row>
    <row r="5" spans="1:6" ht="90" x14ac:dyDescent="0.2">
      <c r="B5" s="2082" t="s">
        <v>769</v>
      </c>
      <c r="C5" s="2082"/>
      <c r="D5" s="49" t="s">
        <v>399</v>
      </c>
    </row>
    <row r="6" spans="1:6" ht="15" x14ac:dyDescent="0.2">
      <c r="B6" s="2082" t="s">
        <v>770</v>
      </c>
      <c r="C6" s="2082"/>
      <c r="D6" s="50" t="s">
        <v>559</v>
      </c>
    </row>
    <row r="7" spans="1:6" ht="30" x14ac:dyDescent="0.2">
      <c r="B7" s="2083" t="s">
        <v>771</v>
      </c>
      <c r="C7" s="2083"/>
      <c r="D7" s="94" t="s">
        <v>560</v>
      </c>
    </row>
    <row r="8" spans="1:6" s="903" customFormat="1" ht="15" x14ac:dyDescent="0.2">
      <c r="B8" s="2083" t="s">
        <v>4617</v>
      </c>
      <c r="C8" s="2083"/>
      <c r="D8" s="1285" t="s">
        <v>4773</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4.a.1'!A1" display="REGRESAR"/>
    <hyperlink ref="D8" r:id="rId1"/>
  </hyperlinks>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3">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140625" style="26" customWidth="1"/>
    <col min="3" max="3" width="11.5703125" style="165" customWidth="1"/>
    <col min="4" max="6" width="11.5703125" style="26" customWidth="1"/>
    <col min="7" max="16384" width="11.42578125" style="26"/>
  </cols>
  <sheetData>
    <row r="1" spans="1:18" ht="15" x14ac:dyDescent="0.25">
      <c r="A1" s="25" t="s">
        <v>730</v>
      </c>
      <c r="B1" s="121"/>
      <c r="C1" s="2077" t="s">
        <v>830</v>
      </c>
      <c r="D1" s="2077"/>
    </row>
    <row r="3" spans="1:18" ht="12.75" x14ac:dyDescent="0.2">
      <c r="A3" s="2665" t="s">
        <v>732</v>
      </c>
      <c r="B3" s="2669"/>
      <c r="C3" s="2667" t="s">
        <v>3322</v>
      </c>
      <c r="D3" s="2667"/>
      <c r="E3" s="2667"/>
      <c r="F3" s="2667"/>
      <c r="G3" s="2667"/>
      <c r="H3" s="2667"/>
      <c r="I3" s="2667"/>
      <c r="J3" s="2667"/>
      <c r="K3" s="2667"/>
      <c r="L3" s="2667"/>
      <c r="M3" s="2667"/>
      <c r="N3" s="2667"/>
      <c r="O3" s="2667"/>
      <c r="P3" s="2667"/>
      <c r="Q3" s="2667"/>
      <c r="R3" s="2667"/>
    </row>
    <row r="4" spans="1:18" ht="15" customHeight="1" x14ac:dyDescent="0.2">
      <c r="A4" s="2665" t="s">
        <v>733</v>
      </c>
      <c r="B4" s="2666"/>
      <c r="C4" s="2670" t="s">
        <v>3380</v>
      </c>
      <c r="D4" s="2671"/>
      <c r="E4" s="2671"/>
      <c r="F4" s="2671"/>
      <c r="G4" s="2671"/>
      <c r="H4" s="2671"/>
      <c r="I4" s="2671"/>
      <c r="J4" s="2671"/>
      <c r="K4" s="2671"/>
      <c r="L4" s="2671"/>
      <c r="M4" s="2671"/>
      <c r="N4" s="2671"/>
      <c r="O4" s="2671"/>
      <c r="P4" s="2671"/>
      <c r="Q4" s="2671"/>
      <c r="R4" s="2671"/>
    </row>
    <row r="5" spans="1:18" ht="15" customHeight="1" x14ac:dyDescent="0.2">
      <c r="A5" s="2665" t="s">
        <v>735</v>
      </c>
      <c r="B5" s="2666"/>
      <c r="C5" s="2667" t="s">
        <v>3381</v>
      </c>
      <c r="D5" s="2668"/>
      <c r="E5" s="2668"/>
      <c r="F5" s="2668"/>
      <c r="G5" s="2668"/>
      <c r="H5" s="2668"/>
      <c r="I5" s="2668"/>
      <c r="J5" s="2668"/>
      <c r="K5" s="2668"/>
      <c r="L5" s="2668"/>
      <c r="M5" s="2668"/>
      <c r="N5" s="2668"/>
      <c r="O5" s="2668"/>
      <c r="P5" s="2668"/>
      <c r="Q5" s="2668"/>
      <c r="R5" s="2668"/>
    </row>
    <row r="6" spans="1:18" ht="15" x14ac:dyDescent="0.2">
      <c r="A6" s="2665" t="s">
        <v>815</v>
      </c>
      <c r="B6" s="2666"/>
      <c r="C6" s="2667" t="s">
        <v>862</v>
      </c>
      <c r="D6" s="2668"/>
      <c r="E6" s="2668"/>
      <c r="F6" s="2668"/>
      <c r="G6" s="2668"/>
      <c r="H6" s="2668"/>
      <c r="I6" s="2668"/>
      <c r="J6" s="2668"/>
      <c r="K6" s="2668"/>
      <c r="L6" s="2668"/>
      <c r="M6" s="2668"/>
      <c r="N6" s="2668"/>
      <c r="O6" s="2668"/>
      <c r="P6" s="2668"/>
      <c r="Q6" s="2668"/>
      <c r="R6" s="2668"/>
    </row>
    <row r="9" spans="1:18" ht="11.25" customHeight="1" x14ac:dyDescent="0.2">
      <c r="C9" s="2118" t="s">
        <v>912</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4.'!A1" display="REGRESAR"/>
    <hyperlink ref="C1:D1" location="'Metadato 14.b.1'!A1" display="VER METADATO"/>
  </hyperlinks>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4">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864</v>
      </c>
    </row>
    <row r="4" spans="1:6" ht="30" x14ac:dyDescent="0.2">
      <c r="A4" s="93"/>
      <c r="B4" s="2082" t="s">
        <v>856</v>
      </c>
      <c r="C4" s="2082"/>
      <c r="D4" s="49" t="s">
        <v>65</v>
      </c>
    </row>
    <row r="5" spans="1:6" ht="15" x14ac:dyDescent="0.2">
      <c r="B5" s="2082" t="s">
        <v>769</v>
      </c>
      <c r="C5" s="2082"/>
      <c r="D5" s="49" t="s">
        <v>402</v>
      </c>
    </row>
    <row r="6" spans="1:6" ht="15" x14ac:dyDescent="0.2">
      <c r="B6" s="2082" t="s">
        <v>770</v>
      </c>
      <c r="C6" s="2082"/>
      <c r="D6" s="50" t="s">
        <v>561</v>
      </c>
    </row>
    <row r="7" spans="1:6" ht="45" x14ac:dyDescent="0.2">
      <c r="B7" s="2083" t="s">
        <v>771</v>
      </c>
      <c r="C7" s="2083"/>
      <c r="D7" s="94" t="s">
        <v>562</v>
      </c>
    </row>
    <row r="8" spans="1:6" s="903" customFormat="1" ht="15" x14ac:dyDescent="0.2">
      <c r="B8" s="2083" t="s">
        <v>4617</v>
      </c>
      <c r="C8" s="2083"/>
      <c r="D8" s="1285" t="s">
        <v>4774</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4.b.1'!A1" display="REGRESAR"/>
    <hyperlink ref="D8" r:id="rId1"/>
  </hyperlink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5">
    <tabColor rgb="FF7030A0"/>
  </sheetPr>
  <dimension ref="A1:R15"/>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5703125" style="26" customWidth="1"/>
    <col min="3" max="3" width="12.28515625" style="165" customWidth="1"/>
    <col min="4" max="5" width="12.28515625" style="26" customWidth="1"/>
    <col min="6" max="16384" width="11.42578125" style="26"/>
  </cols>
  <sheetData>
    <row r="1" spans="1:18" ht="15" x14ac:dyDescent="0.25">
      <c r="A1" s="25" t="s">
        <v>730</v>
      </c>
      <c r="B1" s="121"/>
      <c r="C1" s="2077" t="s">
        <v>830</v>
      </c>
      <c r="D1" s="2077"/>
    </row>
    <row r="3" spans="1:18" ht="15.75" customHeight="1" x14ac:dyDescent="0.2">
      <c r="A3" s="2665" t="s">
        <v>732</v>
      </c>
      <c r="B3" s="2669"/>
      <c r="C3" s="2667" t="s">
        <v>3322</v>
      </c>
      <c r="D3" s="2667"/>
      <c r="E3" s="2667"/>
      <c r="F3" s="2667"/>
      <c r="G3" s="2667"/>
      <c r="H3" s="2667"/>
      <c r="I3" s="2667"/>
      <c r="J3" s="2667"/>
      <c r="K3" s="2667"/>
      <c r="L3" s="2667"/>
      <c r="M3" s="2667"/>
      <c r="N3" s="2667"/>
      <c r="O3" s="2667"/>
      <c r="P3" s="2667"/>
      <c r="Q3" s="2667"/>
      <c r="R3" s="2667"/>
    </row>
    <row r="4" spans="1:18" ht="30.75" customHeight="1" x14ac:dyDescent="0.2">
      <c r="A4" s="2665" t="s">
        <v>733</v>
      </c>
      <c r="B4" s="2666"/>
      <c r="C4" s="2670" t="s">
        <v>3382</v>
      </c>
      <c r="D4" s="2671"/>
      <c r="E4" s="2671"/>
      <c r="F4" s="2671"/>
      <c r="G4" s="2671"/>
      <c r="H4" s="2671"/>
      <c r="I4" s="2671"/>
      <c r="J4" s="2671"/>
      <c r="K4" s="2671"/>
      <c r="L4" s="2671"/>
      <c r="M4" s="2671"/>
      <c r="N4" s="2671"/>
      <c r="O4" s="2671"/>
      <c r="P4" s="2671"/>
      <c r="Q4" s="2671"/>
      <c r="R4" s="2671"/>
    </row>
    <row r="5" spans="1:18" ht="31.5" customHeight="1" x14ac:dyDescent="0.2">
      <c r="A5" s="2665" t="s">
        <v>735</v>
      </c>
      <c r="B5" s="2666"/>
      <c r="C5" s="2670" t="s">
        <v>3383</v>
      </c>
      <c r="D5" s="2671"/>
      <c r="E5" s="2671"/>
      <c r="F5" s="2671"/>
      <c r="G5" s="2671"/>
      <c r="H5" s="2671"/>
      <c r="I5" s="2671"/>
      <c r="J5" s="2671"/>
      <c r="K5" s="2671"/>
      <c r="L5" s="2671"/>
      <c r="M5" s="2671"/>
      <c r="N5" s="2671"/>
      <c r="O5" s="2671"/>
      <c r="P5" s="2671"/>
      <c r="Q5" s="2671"/>
      <c r="R5" s="2671"/>
    </row>
    <row r="6" spans="1:18" ht="15" customHeight="1" x14ac:dyDescent="0.2">
      <c r="A6" s="2665" t="s">
        <v>815</v>
      </c>
      <c r="B6" s="2666"/>
      <c r="C6" s="2667" t="s">
        <v>862</v>
      </c>
      <c r="D6" s="2668"/>
      <c r="E6" s="2668"/>
      <c r="F6" s="2668"/>
      <c r="G6" s="2668"/>
      <c r="H6" s="2668"/>
      <c r="I6" s="2668"/>
      <c r="J6" s="2668"/>
      <c r="K6" s="2668"/>
      <c r="L6" s="2668"/>
      <c r="M6" s="2668"/>
      <c r="N6" s="2668"/>
      <c r="O6" s="2668"/>
      <c r="P6" s="2668"/>
      <c r="Q6" s="2668"/>
      <c r="R6" s="2668"/>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sheetData>
  <mergeCells count="10">
    <mergeCell ref="A6:B6"/>
    <mergeCell ref="C6:R6"/>
    <mergeCell ref="C9:P10"/>
    <mergeCell ref="C1:D1"/>
    <mergeCell ref="A3:B3"/>
    <mergeCell ref="C3:R3"/>
    <mergeCell ref="A4:B4"/>
    <mergeCell ref="C4:R4"/>
    <mergeCell ref="A5:B5"/>
    <mergeCell ref="C5:R5"/>
  </mergeCells>
  <hyperlinks>
    <hyperlink ref="A1" location="'ODS 14.'!A1" display="REGRESAR"/>
    <hyperlink ref="C1:D1" location="'Metadato 14.c.1'!A1" display="VER METADATO"/>
  </hyperlinks>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6">
    <tabColor theme="0" tint="-0.499984740745262"/>
  </sheetPr>
  <dimension ref="A1:F36"/>
  <sheetViews>
    <sheetView showGridLines="0" zoomScaleNormal="100" workbookViewId="0">
      <pane ySplit="1" topLeftCell="A2" activePane="bottomLeft" state="frozen"/>
      <selection sqref="A1:B1"/>
      <selection pane="bottomLeft" activeCell="B9" sqref="B9"/>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913</v>
      </c>
    </row>
    <row r="4" spans="1:6" ht="30" x14ac:dyDescent="0.2">
      <c r="A4" s="93"/>
      <c r="B4" s="2082" t="s">
        <v>856</v>
      </c>
      <c r="C4" s="2082"/>
      <c r="D4" s="49" t="s">
        <v>65</v>
      </c>
    </row>
    <row r="5" spans="1:6" ht="75" x14ac:dyDescent="0.2">
      <c r="B5" s="2082" t="s">
        <v>769</v>
      </c>
      <c r="C5" s="2082"/>
      <c r="D5" s="49" t="s">
        <v>405</v>
      </c>
    </row>
    <row r="6" spans="1:6" ht="15" x14ac:dyDescent="0.2">
      <c r="B6" s="2082" t="s">
        <v>770</v>
      </c>
      <c r="C6" s="2082"/>
      <c r="D6" s="50" t="s">
        <v>563</v>
      </c>
    </row>
    <row r="7" spans="1:6" ht="59.25" customHeight="1" x14ac:dyDescent="0.2">
      <c r="B7" s="2083" t="s">
        <v>771</v>
      </c>
      <c r="C7" s="2083"/>
      <c r="D7" s="94" t="s">
        <v>564</v>
      </c>
    </row>
    <row r="8" spans="1:6" s="903" customFormat="1" ht="15" x14ac:dyDescent="0.2">
      <c r="B8" s="2083" t="s">
        <v>4617</v>
      </c>
      <c r="C8" s="2083"/>
      <c r="D8" s="1285" t="s">
        <v>4632</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4.c.1'!A1" display="REGRESAR"/>
    <hyperlink ref="D8" r:id="rId1"/>
  </hyperlinks>
  <pageMargins left="0.7" right="0.7" top="0.75" bottom="0.75" header="0.3" footer="0.3"/>
  <pageSetup paperSize="0" orientation="portrait" horizontalDpi="0" verticalDpi="0" copies="0"/>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7">
    <tabColor rgb="FF56C02B"/>
  </sheetPr>
  <dimension ref="A1:E18"/>
  <sheetViews>
    <sheetView showGridLines="0" workbookViewId="0">
      <pane ySplit="4" topLeftCell="A5" activePane="bottomLeft" state="frozen"/>
      <selection sqref="A1:B1"/>
      <selection pane="bottomLeft" sqref="A1:B1"/>
    </sheetView>
  </sheetViews>
  <sheetFormatPr baseColWidth="10" defaultRowHeight="15" x14ac:dyDescent="0.25"/>
  <cols>
    <col min="3" max="3" width="73.140625" style="14" customWidth="1"/>
    <col min="4" max="4" width="15.85546875" style="14" customWidth="1"/>
    <col min="5" max="5" width="83.5703125" style="14" customWidth="1"/>
  </cols>
  <sheetData>
    <row r="1" spans="1:5" x14ac:dyDescent="0.25">
      <c r="A1" s="2065" t="s">
        <v>690</v>
      </c>
      <c r="B1" s="2065"/>
    </row>
    <row r="3" spans="1:5" ht="63" customHeight="1" x14ac:dyDescent="0.25">
      <c r="A3" s="2608"/>
      <c r="B3" s="2608"/>
      <c r="C3" s="2694" t="s">
        <v>3384</v>
      </c>
      <c r="D3" s="2694"/>
      <c r="E3" s="2694"/>
    </row>
    <row r="4" spans="1:5" s="416" customFormat="1" ht="15.75" customHeight="1" x14ac:dyDescent="0.25">
      <c r="A4" s="2608"/>
      <c r="B4" s="2608"/>
      <c r="C4" s="16" t="s">
        <v>692</v>
      </c>
      <c r="D4" s="16" t="s">
        <v>693</v>
      </c>
      <c r="E4" s="16" t="s">
        <v>694</v>
      </c>
    </row>
    <row r="5" spans="1:5" s="416" customFormat="1" ht="39" customHeight="1" x14ac:dyDescent="0.25">
      <c r="C5" s="2142" t="s">
        <v>3385</v>
      </c>
      <c r="D5" s="223" t="s">
        <v>565</v>
      </c>
      <c r="E5" s="20" t="s">
        <v>3386</v>
      </c>
    </row>
    <row r="6" spans="1:5" s="416" customFormat="1" ht="39" customHeight="1" x14ac:dyDescent="0.25">
      <c r="C6" s="2143"/>
      <c r="D6" s="19" t="s">
        <v>567</v>
      </c>
      <c r="E6" s="186" t="s">
        <v>3387</v>
      </c>
    </row>
    <row r="7" spans="1:5" s="416" customFormat="1" ht="60" x14ac:dyDescent="0.25">
      <c r="C7" s="187" t="s">
        <v>3388</v>
      </c>
      <c r="D7" s="19" t="s">
        <v>569</v>
      </c>
      <c r="E7" s="185" t="s">
        <v>3389</v>
      </c>
    </row>
    <row r="8" spans="1:5" s="416" customFormat="1" ht="60" x14ac:dyDescent="0.25">
      <c r="C8" s="187" t="s">
        <v>3390</v>
      </c>
      <c r="D8" s="19" t="s">
        <v>571</v>
      </c>
      <c r="E8" s="186" t="s">
        <v>3391</v>
      </c>
    </row>
    <row r="9" spans="1:5" s="416" customFormat="1" ht="32.25" customHeight="1" x14ac:dyDescent="0.25">
      <c r="C9" s="2142" t="s">
        <v>3392</v>
      </c>
      <c r="D9" s="19" t="s">
        <v>573</v>
      </c>
      <c r="E9" s="186" t="s">
        <v>3393</v>
      </c>
    </row>
    <row r="10" spans="1:5" s="416" customFormat="1" ht="32.25" customHeight="1" x14ac:dyDescent="0.25">
      <c r="C10" s="2143"/>
      <c r="D10" s="19" t="s">
        <v>575</v>
      </c>
      <c r="E10" s="185" t="s">
        <v>3394</v>
      </c>
    </row>
    <row r="11" spans="1:5" s="416" customFormat="1" ht="45" x14ac:dyDescent="0.25">
      <c r="C11" s="187" t="s">
        <v>3395</v>
      </c>
      <c r="D11" s="223" t="s">
        <v>577</v>
      </c>
      <c r="E11" s="20" t="s">
        <v>3396</v>
      </c>
    </row>
    <row r="12" spans="1:5" s="416" customFormat="1" ht="45" x14ac:dyDescent="0.25">
      <c r="C12" s="187" t="s">
        <v>3397</v>
      </c>
      <c r="D12" s="22" t="s">
        <v>579</v>
      </c>
      <c r="E12" s="23" t="s">
        <v>3398</v>
      </c>
    </row>
    <row r="13" spans="1:5" s="416" customFormat="1" ht="45" x14ac:dyDescent="0.25">
      <c r="C13" s="187" t="s">
        <v>3399</v>
      </c>
      <c r="D13" s="19" t="s">
        <v>581</v>
      </c>
      <c r="E13" s="186" t="s">
        <v>3400</v>
      </c>
    </row>
    <row r="14" spans="1:5" s="416" customFormat="1" ht="45" x14ac:dyDescent="0.25">
      <c r="C14" s="187" t="s">
        <v>3401</v>
      </c>
      <c r="D14" s="22" t="s">
        <v>583</v>
      </c>
      <c r="E14" s="23" t="s">
        <v>3402</v>
      </c>
    </row>
    <row r="15" spans="1:5" s="416" customFormat="1" ht="45" x14ac:dyDescent="0.25">
      <c r="C15" s="187" t="s">
        <v>3403</v>
      </c>
      <c r="D15" s="223" t="s">
        <v>585</v>
      </c>
      <c r="E15" s="21" t="s">
        <v>3404</v>
      </c>
    </row>
    <row r="16" spans="1:5" s="416" customFormat="1" ht="45" x14ac:dyDescent="0.25">
      <c r="C16" s="187" t="s">
        <v>3405</v>
      </c>
      <c r="D16" s="19" t="s">
        <v>587</v>
      </c>
      <c r="E16" s="186" t="s">
        <v>3406</v>
      </c>
    </row>
    <row r="17" spans="3:5" s="416" customFormat="1" ht="60" x14ac:dyDescent="0.25">
      <c r="C17" s="187" t="s">
        <v>3407</v>
      </c>
      <c r="D17" s="19" t="s">
        <v>589</v>
      </c>
      <c r="E17" s="186" t="s">
        <v>3408</v>
      </c>
    </row>
    <row r="18" spans="3:5" s="416" customFormat="1" ht="45" x14ac:dyDescent="0.25">
      <c r="C18" s="187" t="s">
        <v>3409</v>
      </c>
      <c r="D18" s="19" t="s">
        <v>591</v>
      </c>
      <c r="E18" s="21" t="s">
        <v>3410</v>
      </c>
    </row>
  </sheetData>
  <mergeCells count="6">
    <mergeCell ref="C9:C10"/>
    <mergeCell ref="A1:B1"/>
    <mergeCell ref="A3:B3"/>
    <mergeCell ref="C3:E3"/>
    <mergeCell ref="A4:B4"/>
    <mergeCell ref="C5:C6"/>
  </mergeCells>
  <hyperlinks>
    <hyperlink ref="D5" location="'15.1.1'!A1" display="15.1.1"/>
    <hyperlink ref="D6" location="'15.1.2'!A1" display="15.1.2"/>
    <hyperlink ref="D7" location="'15.2.1'!A1" display="15.2.1"/>
    <hyperlink ref="D8" location="'15.3.1'!A1" display="15.3.1"/>
    <hyperlink ref="D9" location="'15.4.1'!A1" display="15.4.1"/>
    <hyperlink ref="D10" location="'15.4.2'!A1" display="15.4.2"/>
    <hyperlink ref="D11" location="'15.5.1'!A1" display="15.5.1"/>
    <hyperlink ref="D12" location="'15.6.1'!A1" display="15.6.1"/>
    <hyperlink ref="D13" location="'15.7.1'!A1" display="15.7.1"/>
    <hyperlink ref="D14" location="'15.8.1'!A1" display="15.8.1"/>
    <hyperlink ref="D15" location="'15.9.1'!A1" display="15.9.1"/>
    <hyperlink ref="D16" location="'15.a.1'!A1" display="15.a.1"/>
    <hyperlink ref="D17" location="'15.b.1'!A1" display="15.b.1"/>
    <hyperlink ref="D18" location="'15.c.1'!A1" display="15.c.1"/>
    <hyperlink ref="A1" location="Objetivos!A1" display="REGRESAR A INICIO"/>
    <hyperlink ref="A1:B1" location="'Lista de Objetivos'!A1" display="REGRESAR A INICIO"/>
    <hyperlink ref="E5" location="'15.1.1'!A1" display="15.1.1 Superficie forestal como proporción de la superficie total."/>
    <hyperlink ref="E6" location="'15.1.2'!A1" display="15.1.2 Proporción de lugares importantes para la diversidad biológica terrestre y del agua dulce que forman parte de zonas protegidas, desglosada por tipo de ecosistema."/>
    <hyperlink ref="E7" location="'15.2.1'!A1" display="15.2.1 Progresos en la gestión forestal sostenible."/>
    <hyperlink ref="E8" location="'15.3.1'!A1" display="15.3.1 Proporción de tierras degradadas en comparación con la superficie total."/>
    <hyperlink ref="E9" location="'15.4.1'!A1" display="15.4.1 Cobertura por zonas protegidas de lugares importantes para la diversidad biológica de las montañas."/>
    <hyperlink ref="E10" location="'15.4.2'!A1" display="15.4.2 Índice de cobertura verde de las montañas."/>
    <hyperlink ref="E11" location="'15.5.1'!A1" display="15.5.1 Índice de la Lista Roja."/>
    <hyperlink ref="E12" location="'15.6.1'!A1" display="15.6.1 Número de países que han adoptado marcos legislativos, administrativos y normativos para una distribución justa y equitativa de los beneficios."/>
    <hyperlink ref="E13" location="'15.7.1'!A1" display="15.7.1 Proporción de vida silvestre comercializada que ha sido objeto de caza furtiva o de tráfico ilícito."/>
    <hyperlink ref="E14" location="'15.8.1'!A1" display="15.8.1 Proporción de países que han aprobado legislación nacional pertinente y han destinado recursos suficientes para la prevención o el control de especies exóticas invasoras."/>
    <hyperlink ref="E15" location="'15.9.1'!A1" display="15.9.1 Avances en el logro de las metas nacionales establecidas de conformidad con la segunda Meta de Aichi para la Diversidad Biológica del Plan Estratégico para la Diversidad Biológica 2011-2020."/>
    <hyperlink ref="E16" location="'15.a.1'!A1" display="15.a.1 La asistencia oficial para el desarrollo y el gasto público en la conservación y el uso sostenible de la diversidad biológica y los ecosistemas."/>
    <hyperlink ref="E17" location="'15.b.1'!A1" display="15.b.1 La asistencia oficial para el desarrollo y el gasto público en la conservación y el uso sostenible de la diversidad biológica y los ecosistemas."/>
    <hyperlink ref="E18" location="'15.c.1'!A1" display="15.c.1 Proporción de vida silvestre comercializada que ha sido objeto de caza furtiva o de tráfico ilícito."/>
  </hyperlinks>
  <pageMargins left="0.7" right="0.7" top="0.75" bottom="0.75" header="0.3" footer="0.3"/>
  <pageSetup orientation="portrait" r:id="rId1"/>
  <drawing r:id="rId2"/>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8"/>
  <dimension ref="A1:R35"/>
  <sheetViews>
    <sheetView showGridLines="0" workbookViewId="0">
      <pane ySplit="1" topLeftCell="A2" activePane="bottomLeft" state="frozen"/>
      <selection pane="bottomLeft" activeCell="C8" sqref="C8:E8"/>
    </sheetView>
  </sheetViews>
  <sheetFormatPr baseColWidth="10" defaultColWidth="11.42578125" defaultRowHeight="11.25" x14ac:dyDescent="0.2"/>
  <cols>
    <col min="1" max="2" width="15.42578125" style="26" customWidth="1"/>
    <col min="3" max="3" width="15" style="26" customWidth="1"/>
    <col min="4" max="16384" width="11.42578125" style="26"/>
  </cols>
  <sheetData>
    <row r="1" spans="1:18" ht="15" x14ac:dyDescent="0.25">
      <c r="A1" s="25" t="s">
        <v>730</v>
      </c>
      <c r="C1" s="2077" t="s">
        <v>830</v>
      </c>
      <c r="D1" s="2077"/>
    </row>
    <row r="3" spans="1:18" ht="27" customHeight="1" x14ac:dyDescent="0.2">
      <c r="A3" s="2697" t="s">
        <v>732</v>
      </c>
      <c r="B3" s="2700"/>
      <c r="C3" s="2701" t="s">
        <v>3384</v>
      </c>
      <c r="D3" s="2702"/>
      <c r="E3" s="2702"/>
      <c r="F3" s="2702"/>
      <c r="G3" s="2702"/>
      <c r="H3" s="2702"/>
      <c r="I3" s="2702"/>
      <c r="J3" s="2702"/>
      <c r="K3" s="2702"/>
      <c r="L3" s="2702"/>
      <c r="M3" s="2702"/>
      <c r="N3" s="2702"/>
      <c r="O3" s="2702"/>
      <c r="P3" s="2702"/>
      <c r="Q3" s="2702"/>
      <c r="R3" s="2703"/>
    </row>
    <row r="4" spans="1:18" ht="27" customHeight="1" x14ac:dyDescent="0.2">
      <c r="A4" s="2697" t="s">
        <v>733</v>
      </c>
      <c r="B4" s="2698"/>
      <c r="C4" s="2701" t="s">
        <v>408</v>
      </c>
      <c r="D4" s="2702"/>
      <c r="E4" s="2702"/>
      <c r="F4" s="2702"/>
      <c r="G4" s="2702"/>
      <c r="H4" s="2702"/>
      <c r="I4" s="2702"/>
      <c r="J4" s="2702"/>
      <c r="K4" s="2702"/>
      <c r="L4" s="2702"/>
      <c r="M4" s="2702"/>
      <c r="N4" s="2702"/>
      <c r="O4" s="2702"/>
      <c r="P4" s="2702"/>
      <c r="Q4" s="2702"/>
      <c r="R4" s="2703"/>
    </row>
    <row r="5" spans="1:18" ht="15" customHeight="1" x14ac:dyDescent="0.2">
      <c r="A5" s="2697" t="s">
        <v>735</v>
      </c>
      <c r="B5" s="2698"/>
      <c r="C5" s="2697" t="s">
        <v>3411</v>
      </c>
      <c r="D5" s="2699"/>
      <c r="E5" s="2699"/>
      <c r="F5" s="2699"/>
      <c r="G5" s="2699"/>
      <c r="H5" s="2699"/>
      <c r="I5" s="2699"/>
      <c r="J5" s="2699"/>
      <c r="K5" s="2699"/>
      <c r="L5" s="2699"/>
      <c r="M5" s="2699"/>
      <c r="N5" s="2699"/>
      <c r="O5" s="2699"/>
      <c r="P5" s="2699"/>
      <c r="Q5" s="2699"/>
      <c r="R5" s="2698"/>
    </row>
    <row r="6" spans="1:18" ht="15" customHeight="1" x14ac:dyDescent="0.2">
      <c r="A6" s="2697" t="s">
        <v>815</v>
      </c>
      <c r="B6" s="2698"/>
      <c r="C6" s="2697" t="s">
        <v>3412</v>
      </c>
      <c r="D6" s="2699"/>
      <c r="E6" s="2699"/>
      <c r="F6" s="2699"/>
      <c r="G6" s="2699"/>
      <c r="H6" s="2699"/>
      <c r="I6" s="2699"/>
      <c r="J6" s="2699"/>
      <c r="K6" s="2699"/>
      <c r="L6" s="2699"/>
      <c r="M6" s="2699"/>
      <c r="N6" s="2699"/>
      <c r="O6" s="2699"/>
      <c r="P6" s="2699"/>
      <c r="Q6" s="2699"/>
      <c r="R6" s="2698"/>
    </row>
    <row r="8" spans="1:18" ht="31.5" customHeight="1" x14ac:dyDescent="0.2">
      <c r="C8" s="2270" t="s">
        <v>3412</v>
      </c>
      <c r="D8" s="2270"/>
      <c r="E8" s="2270"/>
      <c r="H8" s="109" t="s">
        <v>3413</v>
      </c>
    </row>
    <row r="9" spans="1:18" ht="12.75" x14ac:dyDescent="0.2">
      <c r="A9" s="262"/>
      <c r="C9" s="2200" t="s">
        <v>3414</v>
      </c>
      <c r="D9" s="2200"/>
      <c r="E9" s="2200"/>
    </row>
    <row r="10" spans="1:18" ht="25.5" x14ac:dyDescent="0.2">
      <c r="A10" s="262"/>
      <c r="C10" s="1389" t="s">
        <v>3415</v>
      </c>
      <c r="D10" s="1400" t="s">
        <v>3416</v>
      </c>
      <c r="E10" s="808" t="s">
        <v>781</v>
      </c>
    </row>
    <row r="11" spans="1:18" ht="12.75" x14ac:dyDescent="0.2">
      <c r="A11" s="262"/>
      <c r="C11" s="809">
        <v>2014</v>
      </c>
      <c r="D11" s="810"/>
      <c r="E11" s="811"/>
    </row>
    <row r="12" spans="1:18" ht="12.75" x14ac:dyDescent="0.2">
      <c r="A12" s="263"/>
      <c r="C12" s="806" t="s">
        <v>740</v>
      </c>
      <c r="D12" s="812">
        <v>5110000</v>
      </c>
      <c r="E12" s="813">
        <v>100</v>
      </c>
    </row>
    <row r="13" spans="1:18" ht="12.75" x14ac:dyDescent="0.2">
      <c r="A13" s="262"/>
      <c r="C13" s="806" t="s">
        <v>3417</v>
      </c>
      <c r="D13" s="814">
        <v>2936000</v>
      </c>
      <c r="E13" s="813">
        <v>57.46</v>
      </c>
      <c r="I13" s="76"/>
      <c r="J13" s="76"/>
      <c r="K13" s="76"/>
    </row>
    <row r="14" spans="1:18" ht="12.75" x14ac:dyDescent="0.2">
      <c r="A14" s="262"/>
      <c r="C14" s="807" t="s">
        <v>3418</v>
      </c>
      <c r="D14" s="815">
        <v>2174000</v>
      </c>
      <c r="E14" s="816">
        <v>42.54</v>
      </c>
      <c r="I14" s="72"/>
      <c r="J14" s="72"/>
      <c r="K14" s="72"/>
    </row>
    <row r="15" spans="1:18" ht="12.75" customHeight="1" x14ac:dyDescent="0.2">
      <c r="A15" s="262"/>
      <c r="C15" s="2704" t="s">
        <v>5593</v>
      </c>
      <c r="D15" s="2704"/>
      <c r="E15" s="2704"/>
    </row>
    <row r="16" spans="1:18" ht="12.75" x14ac:dyDescent="0.2">
      <c r="A16" s="263"/>
      <c r="C16" s="2696" t="s">
        <v>5594</v>
      </c>
      <c r="D16" s="2696"/>
      <c r="E16" s="2696"/>
      <c r="F16" s="2696"/>
    </row>
    <row r="17" spans="1:8" ht="12.75" x14ac:dyDescent="0.2">
      <c r="A17" s="262"/>
      <c r="C17" s="1428"/>
      <c r="D17" s="1428"/>
      <c r="E17" s="1428"/>
    </row>
    <row r="18" spans="1:8" ht="12.75" x14ac:dyDescent="0.2">
      <c r="A18" s="262"/>
      <c r="C18" s="1428"/>
      <c r="D18" s="1428"/>
      <c r="E18" s="1428"/>
    </row>
    <row r="19" spans="1:8" x14ac:dyDescent="0.2">
      <c r="A19" s="262"/>
      <c r="C19" s="903"/>
      <c r="D19" s="903"/>
      <c r="E19" s="903"/>
    </row>
    <row r="20" spans="1:8" x14ac:dyDescent="0.2">
      <c r="A20" s="263"/>
      <c r="C20" s="903"/>
      <c r="D20" s="903"/>
      <c r="E20" s="903"/>
    </row>
    <row r="21" spans="1:8" x14ac:dyDescent="0.2">
      <c r="A21" s="262"/>
      <c r="C21" s="903"/>
      <c r="D21" s="903"/>
      <c r="E21" s="903"/>
    </row>
    <row r="22" spans="1:8" x14ac:dyDescent="0.2">
      <c r="A22" s="262"/>
      <c r="C22" s="2695" t="s">
        <v>566</v>
      </c>
      <c r="D22" s="2695"/>
      <c r="E22" s="903"/>
    </row>
    <row r="23" spans="1:8" x14ac:dyDescent="0.2">
      <c r="A23" s="262"/>
      <c r="C23" s="1298" t="s">
        <v>867</v>
      </c>
      <c r="D23" s="1298" t="s">
        <v>781</v>
      </c>
      <c r="E23" s="903"/>
    </row>
    <row r="24" spans="1:8" x14ac:dyDescent="0.2">
      <c r="A24" s="263"/>
      <c r="C24" s="1410">
        <v>2014</v>
      </c>
      <c r="D24" s="903">
        <v>57.46</v>
      </c>
      <c r="E24" s="903"/>
    </row>
    <row r="25" spans="1:8" x14ac:dyDescent="0.2">
      <c r="A25" s="262"/>
      <c r="C25" s="1410">
        <v>2015</v>
      </c>
      <c r="D25" s="903">
        <v>57.78</v>
      </c>
      <c r="E25" s="903"/>
    </row>
    <row r="26" spans="1:8" s="165" customFormat="1" x14ac:dyDescent="0.2">
      <c r="A26" s="262"/>
      <c r="B26" s="26"/>
      <c r="C26" s="1410">
        <v>2016</v>
      </c>
      <c r="D26" s="803">
        <v>58.1</v>
      </c>
      <c r="E26" s="903"/>
    </row>
    <row r="27" spans="1:8" s="165" customFormat="1" ht="12.75" x14ac:dyDescent="0.2">
      <c r="A27" s="262"/>
      <c r="B27" s="26"/>
      <c r="C27" s="1410">
        <v>2017</v>
      </c>
      <c r="D27" s="803">
        <v>58.43</v>
      </c>
      <c r="E27" s="903"/>
      <c r="H27" s="1419" t="s">
        <v>5593</v>
      </c>
    </row>
    <row r="28" spans="1:8" s="165" customFormat="1" x14ac:dyDescent="0.2">
      <c r="A28" s="263"/>
      <c r="B28" s="26"/>
      <c r="C28" s="1410">
        <v>2018</v>
      </c>
      <c r="D28" s="803">
        <v>58.75</v>
      </c>
      <c r="E28" s="903"/>
    </row>
    <row r="29" spans="1:8" s="165" customFormat="1" x14ac:dyDescent="0.2">
      <c r="A29" s="262"/>
      <c r="B29" s="26"/>
      <c r="C29" s="1410">
        <v>2019</v>
      </c>
      <c r="D29" s="803">
        <v>59.07</v>
      </c>
      <c r="E29" s="903"/>
    </row>
    <row r="30" spans="1:8" s="165" customFormat="1" x14ac:dyDescent="0.2">
      <c r="A30" s="29"/>
      <c r="B30" s="26"/>
      <c r="C30" s="1296">
        <v>2020</v>
      </c>
      <c r="D30" s="1297">
        <v>59.38</v>
      </c>
      <c r="E30" s="903"/>
    </row>
    <row r="31" spans="1:8" s="165" customFormat="1" ht="33.75" x14ac:dyDescent="0.2">
      <c r="A31" s="29"/>
      <c r="B31" s="26"/>
      <c r="C31" s="165" t="s">
        <v>5595</v>
      </c>
      <c r="E31" s="903"/>
    </row>
    <row r="32" spans="1:8" s="165" customFormat="1" x14ac:dyDescent="0.2">
      <c r="A32" s="29"/>
      <c r="B32" s="26"/>
      <c r="C32" s="903"/>
      <c r="D32" s="903"/>
      <c r="E32" s="903"/>
    </row>
    <row r="33" spans="3:5" x14ac:dyDescent="0.2">
      <c r="C33" s="903" t="s">
        <v>5596</v>
      </c>
      <c r="D33" s="903"/>
      <c r="E33" s="903"/>
    </row>
    <row r="34" spans="3:5" x14ac:dyDescent="0.2">
      <c r="C34" s="903" t="s">
        <v>5597</v>
      </c>
      <c r="D34" s="903"/>
      <c r="E34" s="903"/>
    </row>
    <row r="35" spans="3:5" x14ac:dyDescent="0.2">
      <c r="C35" s="903" t="s">
        <v>5598</v>
      </c>
      <c r="D35" s="903"/>
      <c r="E35" s="903"/>
    </row>
  </sheetData>
  <mergeCells count="14">
    <mergeCell ref="C22:D22"/>
    <mergeCell ref="C16:F16"/>
    <mergeCell ref="A5:B5"/>
    <mergeCell ref="C5:R5"/>
    <mergeCell ref="C1:D1"/>
    <mergeCell ref="A3:B3"/>
    <mergeCell ref="C3:R3"/>
    <mergeCell ref="A4:B4"/>
    <mergeCell ref="C4:R4"/>
    <mergeCell ref="A6:B6"/>
    <mergeCell ref="C6:R6"/>
    <mergeCell ref="C8:E8"/>
    <mergeCell ref="C9:E9"/>
    <mergeCell ref="C15:E15"/>
  </mergeCells>
  <hyperlinks>
    <hyperlink ref="A1" location="'ODS 15.'!A1" display="REGRESAR"/>
    <hyperlink ref="C1:D1" location="'Metadato 15.1.1'!A1" display="VER METADATO"/>
  </hyperlinks>
  <pageMargins left="0.7" right="0.7" top="0.75" bottom="0.75" header="0.3" footer="0.3"/>
  <pageSetup orientation="portrait" r:id="rId1"/>
  <drawing r:id="rId2"/>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9">
    <tabColor theme="0" tint="-0.499984740745262"/>
  </sheetPr>
  <dimension ref="A1:F49"/>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5" style="26" customWidth="1"/>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767</v>
      </c>
    </row>
    <row r="4" spans="1:6" ht="45" x14ac:dyDescent="0.2">
      <c r="A4" s="93"/>
      <c r="B4" s="2082" t="s">
        <v>856</v>
      </c>
      <c r="C4" s="2082"/>
      <c r="D4" s="910" t="s">
        <v>69</v>
      </c>
    </row>
    <row r="5" spans="1:6" ht="60" x14ac:dyDescent="0.2">
      <c r="B5" s="2082" t="s">
        <v>769</v>
      </c>
      <c r="C5" s="2082"/>
      <c r="D5" s="910" t="s">
        <v>408</v>
      </c>
    </row>
    <row r="6" spans="1:6" ht="15" x14ac:dyDescent="0.2">
      <c r="B6" s="2082" t="s">
        <v>770</v>
      </c>
      <c r="C6" s="2082"/>
      <c r="D6" s="911" t="s">
        <v>565</v>
      </c>
    </row>
    <row r="7" spans="1:6" ht="15" customHeight="1" x14ac:dyDescent="0.2">
      <c r="B7" s="2083" t="s">
        <v>771</v>
      </c>
      <c r="C7" s="2083"/>
      <c r="D7" s="912" t="s">
        <v>566</v>
      </c>
    </row>
    <row r="8" spans="1:6" s="903" customFormat="1" ht="15" customHeight="1" x14ac:dyDescent="0.2">
      <c r="B8" s="2083" t="s">
        <v>4617</v>
      </c>
      <c r="C8" s="2083"/>
      <c r="D8" s="1285" t="s">
        <v>4775</v>
      </c>
    </row>
    <row r="9" spans="1:6" ht="15" x14ac:dyDescent="0.25">
      <c r="B9" s="913"/>
      <c r="C9" s="913"/>
      <c r="D9" s="913"/>
    </row>
    <row r="10" spans="1:6" ht="23.25" customHeight="1" x14ac:dyDescent="0.2">
      <c r="B10" s="2081" t="s">
        <v>772</v>
      </c>
      <c r="C10" s="2081"/>
      <c r="D10" s="2081"/>
    </row>
    <row r="11" spans="1:6" ht="18.75" customHeight="1" x14ac:dyDescent="0.2">
      <c r="B11" s="2093" t="s">
        <v>773</v>
      </c>
      <c r="C11" s="2094"/>
      <c r="D11" s="919" t="s">
        <v>5599</v>
      </c>
    </row>
    <row r="12" spans="1:6" ht="16.5" customHeight="1" x14ac:dyDescent="0.2">
      <c r="B12" s="2095" t="s">
        <v>775</v>
      </c>
      <c r="C12" s="2095"/>
      <c r="D12" s="914" t="s">
        <v>3412</v>
      </c>
    </row>
    <row r="13" spans="1:6" ht="15.75" customHeight="1" x14ac:dyDescent="0.2">
      <c r="B13" s="2082" t="s">
        <v>776</v>
      </c>
      <c r="C13" s="2082"/>
      <c r="D13" s="672" t="s">
        <v>565</v>
      </c>
    </row>
    <row r="14" spans="1:6" ht="15" x14ac:dyDescent="0.2">
      <c r="B14" s="2082" t="s">
        <v>777</v>
      </c>
      <c r="C14" s="2096"/>
      <c r="D14" s="915" t="s">
        <v>10</v>
      </c>
    </row>
    <row r="15" spans="1:6" ht="399.95" customHeight="1" x14ac:dyDescent="0.2">
      <c r="B15" s="2091" t="s">
        <v>778</v>
      </c>
      <c r="C15" s="2092"/>
      <c r="D15" s="2120" t="s">
        <v>5600</v>
      </c>
    </row>
    <row r="16" spans="1:6" ht="399.95" customHeight="1" x14ac:dyDescent="0.2">
      <c r="B16" s="2106"/>
      <c r="C16" s="2107"/>
      <c r="D16" s="2121"/>
    </row>
    <row r="17" spans="2:4" ht="54.75" customHeight="1" x14ac:dyDescent="0.2">
      <c r="B17" s="2082" t="s">
        <v>779</v>
      </c>
      <c r="C17" s="2082"/>
      <c r="D17" s="916" t="s">
        <v>5601</v>
      </c>
    </row>
    <row r="18" spans="2:4" ht="15" x14ac:dyDescent="0.2">
      <c r="B18" s="2082" t="s">
        <v>780</v>
      </c>
      <c r="C18" s="2082"/>
      <c r="D18" s="917" t="s">
        <v>942</v>
      </c>
    </row>
    <row r="19" spans="2:4" ht="15" x14ac:dyDescent="0.2">
      <c r="B19" s="2083" t="s">
        <v>782</v>
      </c>
      <c r="C19" s="2083"/>
      <c r="D19" s="910"/>
    </row>
    <row r="20" spans="2:4" ht="30" x14ac:dyDescent="0.2">
      <c r="B20" s="2084" t="s">
        <v>783</v>
      </c>
      <c r="C20" s="2085"/>
      <c r="D20" s="1047" t="s">
        <v>4396</v>
      </c>
    </row>
    <row r="21" spans="2:4" ht="15" x14ac:dyDescent="0.2">
      <c r="B21" s="2082" t="s">
        <v>784</v>
      </c>
      <c r="C21" s="2082"/>
      <c r="D21" s="916" t="s">
        <v>824</v>
      </c>
    </row>
    <row r="22" spans="2:4" ht="15" x14ac:dyDescent="0.2">
      <c r="B22" s="2086" t="s">
        <v>786</v>
      </c>
      <c r="C22" s="918" t="s">
        <v>787</v>
      </c>
      <c r="D22" s="910"/>
    </row>
    <row r="23" spans="2:4" ht="15" x14ac:dyDescent="0.2">
      <c r="B23" s="2087"/>
      <c r="C23" s="1390" t="s">
        <v>789</v>
      </c>
      <c r="D23" s="917" t="s">
        <v>3419</v>
      </c>
    </row>
    <row r="24" spans="2:4" ht="15" x14ac:dyDescent="0.2">
      <c r="B24" s="2088" t="s">
        <v>791</v>
      </c>
      <c r="C24" s="2088"/>
      <c r="D24" s="1048" t="s">
        <v>1440</v>
      </c>
    </row>
    <row r="25" spans="2:4" ht="30" x14ac:dyDescent="0.2">
      <c r="B25" s="2088" t="s">
        <v>793</v>
      </c>
      <c r="C25" s="2088"/>
      <c r="D25" s="1726" t="s">
        <v>5602</v>
      </c>
    </row>
    <row r="26" spans="2:4" ht="15" x14ac:dyDescent="0.2">
      <c r="B26" s="2082" t="s">
        <v>795</v>
      </c>
      <c r="C26" s="2082"/>
      <c r="D26" s="917" t="s">
        <v>23</v>
      </c>
    </row>
    <row r="27" spans="2:4" ht="15" customHeight="1" x14ac:dyDescent="0.2">
      <c r="B27" s="2083" t="s">
        <v>797</v>
      </c>
      <c r="C27" s="2083"/>
      <c r="D27" s="1726" t="s">
        <v>5603</v>
      </c>
    </row>
    <row r="28" spans="2:4" ht="15" x14ac:dyDescent="0.2">
      <c r="B28" s="2089" t="s">
        <v>799</v>
      </c>
      <c r="C28" s="2090"/>
      <c r="D28" s="910" t="s">
        <v>5604</v>
      </c>
    </row>
    <row r="29" spans="2:4" ht="15" x14ac:dyDescent="0.2">
      <c r="B29" s="1391" t="s">
        <v>800</v>
      </c>
      <c r="C29" s="1392"/>
      <c r="D29" s="910"/>
    </row>
    <row r="30" spans="2:4" ht="15" x14ac:dyDescent="0.2">
      <c r="B30" s="2091" t="s">
        <v>801</v>
      </c>
      <c r="C30" s="2092"/>
      <c r="D30" s="921" t="s">
        <v>5605</v>
      </c>
    </row>
    <row r="31" spans="2:4" ht="15" x14ac:dyDescent="0.2">
      <c r="B31" s="922"/>
      <c r="C31" s="922"/>
      <c r="D31" s="923"/>
    </row>
    <row r="32" spans="2:4" ht="23.25" customHeight="1" x14ac:dyDescent="0.2">
      <c r="B32" s="2081" t="s">
        <v>802</v>
      </c>
      <c r="C32" s="2081"/>
      <c r="D32" s="2081"/>
    </row>
    <row r="33" spans="1:4" ht="15" x14ac:dyDescent="0.25">
      <c r="B33" s="2079" t="s">
        <v>803</v>
      </c>
      <c r="C33" s="2080"/>
      <c r="D33" s="146" t="s">
        <v>4397</v>
      </c>
    </row>
    <row r="34" spans="1:4" ht="15" x14ac:dyDescent="0.25">
      <c r="B34" s="2079" t="s">
        <v>805</v>
      </c>
      <c r="C34" s="2080"/>
      <c r="D34" s="146" t="s">
        <v>2357</v>
      </c>
    </row>
    <row r="35" spans="1:4" ht="15" x14ac:dyDescent="0.25">
      <c r="B35" s="2079" t="s">
        <v>807</v>
      </c>
      <c r="C35" s="2080"/>
      <c r="D35" s="146" t="s">
        <v>2358</v>
      </c>
    </row>
    <row r="36" spans="1:4" ht="15" x14ac:dyDescent="0.25">
      <c r="B36" s="2079" t="s">
        <v>809</v>
      </c>
      <c r="C36" s="2080"/>
      <c r="D36" s="146" t="s">
        <v>3258</v>
      </c>
    </row>
    <row r="37" spans="1:4" ht="15" x14ac:dyDescent="0.25">
      <c r="B37" s="2079" t="s">
        <v>811</v>
      </c>
      <c r="C37" s="2080"/>
      <c r="D37" s="149" t="s">
        <v>4398</v>
      </c>
    </row>
    <row r="38" spans="1:4" ht="15" x14ac:dyDescent="0.25">
      <c r="B38" s="2705" t="s">
        <v>803</v>
      </c>
      <c r="C38" s="2706"/>
      <c r="D38" s="243" t="s">
        <v>5061</v>
      </c>
    </row>
    <row r="39" spans="1:4" ht="15" x14ac:dyDescent="0.25">
      <c r="B39" s="1393" t="s">
        <v>805</v>
      </c>
      <c r="C39" s="146"/>
      <c r="D39" s="243" t="s">
        <v>5606</v>
      </c>
    </row>
    <row r="40" spans="1:4" ht="15" x14ac:dyDescent="0.25">
      <c r="B40" s="1393" t="s">
        <v>807</v>
      </c>
      <c r="C40" s="146"/>
      <c r="D40" s="243" t="s">
        <v>2357</v>
      </c>
    </row>
    <row r="41" spans="1:4" ht="15" x14ac:dyDescent="0.25">
      <c r="B41" s="1393" t="s">
        <v>809</v>
      </c>
      <c r="C41" s="146"/>
      <c r="D41" s="243" t="s">
        <v>5607</v>
      </c>
    </row>
    <row r="42" spans="1:4" ht="15" x14ac:dyDescent="0.25">
      <c r="B42" s="1393" t="s">
        <v>811</v>
      </c>
      <c r="C42" s="146"/>
      <c r="D42" s="243" t="s">
        <v>5608</v>
      </c>
    </row>
    <row r="43" spans="1:4" s="165" customFormat="1" ht="45" x14ac:dyDescent="0.2">
      <c r="A43" s="26"/>
      <c r="B43" s="2707" t="s">
        <v>5609</v>
      </c>
      <c r="C43" s="2707"/>
      <c r="D43" s="1727" t="s">
        <v>5594</v>
      </c>
    </row>
    <row r="44" spans="1:4" s="165" customFormat="1" x14ac:dyDescent="0.2">
      <c r="A44" s="26"/>
      <c r="B44" s="26"/>
      <c r="C44" s="26"/>
    </row>
    <row r="45" spans="1:4" s="165" customFormat="1" x14ac:dyDescent="0.2">
      <c r="A45" s="26"/>
      <c r="B45" s="26"/>
      <c r="C45" s="26"/>
    </row>
    <row r="46" spans="1:4" s="165" customFormat="1" x14ac:dyDescent="0.2">
      <c r="A46" s="26"/>
      <c r="B46" s="26"/>
      <c r="C46" s="26"/>
    </row>
    <row r="47" spans="1:4" s="165" customFormat="1" x14ac:dyDescent="0.2">
      <c r="A47" s="26"/>
      <c r="B47" s="26"/>
      <c r="C47" s="26"/>
    </row>
    <row r="48" spans="1:4" s="165" customFormat="1" x14ac:dyDescent="0.2">
      <c r="A48" s="26"/>
      <c r="B48" s="26"/>
      <c r="C48" s="26"/>
    </row>
    <row r="49" spans="1:3" s="165" customFormat="1" x14ac:dyDescent="0.2">
      <c r="A49" s="26"/>
      <c r="B49" s="26"/>
      <c r="C49" s="26"/>
    </row>
  </sheetData>
  <mergeCells count="33">
    <mergeCell ref="B38:C38"/>
    <mergeCell ref="B43:C43"/>
    <mergeCell ref="D15:D16"/>
    <mergeCell ref="B3:D3"/>
    <mergeCell ref="B4:C4"/>
    <mergeCell ref="B5:C5"/>
    <mergeCell ref="B6:C6"/>
    <mergeCell ref="B7:C7"/>
    <mergeCell ref="B10:D10"/>
    <mergeCell ref="B8:C8"/>
    <mergeCell ref="B22:B23"/>
    <mergeCell ref="B11:C11"/>
    <mergeCell ref="B12:C12"/>
    <mergeCell ref="B13:C13"/>
    <mergeCell ref="B14:C14"/>
    <mergeCell ref="B15:C16"/>
    <mergeCell ref="B17:C17"/>
    <mergeCell ref="B18:C18"/>
    <mergeCell ref="B19:C19"/>
    <mergeCell ref="B20:C20"/>
    <mergeCell ref="B21:C21"/>
    <mergeCell ref="B37:C37"/>
    <mergeCell ref="B24:C24"/>
    <mergeCell ref="B25:C25"/>
    <mergeCell ref="B26:C26"/>
    <mergeCell ref="B27:C27"/>
    <mergeCell ref="B28:C28"/>
    <mergeCell ref="B30:C30"/>
    <mergeCell ref="B32:D32"/>
    <mergeCell ref="B33:C33"/>
    <mergeCell ref="B34:C34"/>
    <mergeCell ref="B35:C35"/>
    <mergeCell ref="B36:C36"/>
  </mergeCells>
  <dataValidations count="6">
    <dataValidation type="list" allowBlank="1" showInputMessage="1" showErrorMessage="1" sqref="D26">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5.1.1'!A1" display="REGRESAR"/>
    <hyperlink ref="D37" r:id="rId1"/>
    <hyperlink ref="D8" r:id="rId2"/>
    <hyperlink ref="D42" r:id="rId3"/>
  </hyperlinks>
  <pageMargins left="0.7" right="0.7" top="0.75" bottom="0.75" header="0.3" footer="0.3"/>
  <pageSetup orientation="portrait" r:id="rId4"/>
  <drawing r:id="rId5"/>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0">
    <tabColor theme="5"/>
  </sheetPr>
  <dimension ref="A1:R27"/>
  <sheetViews>
    <sheetView showGridLines="0" workbookViewId="0">
      <pane ySplit="1" topLeftCell="A2" activePane="bottomLeft" state="frozen"/>
      <selection activeCell="C9" sqref="C9:P10"/>
      <selection pane="bottomLeft"/>
    </sheetView>
  </sheetViews>
  <sheetFormatPr baseColWidth="10" defaultColWidth="11.42578125" defaultRowHeight="11.25" x14ac:dyDescent="0.2"/>
  <cols>
    <col min="1" max="2" width="15" style="26" customWidth="1"/>
    <col min="3" max="3" width="12.5703125" style="165" customWidth="1"/>
    <col min="4" max="8" width="12.5703125" style="26" customWidth="1"/>
    <col min="9" max="16384" width="11.42578125" style="26"/>
  </cols>
  <sheetData>
    <row r="1" spans="1:18" ht="15" x14ac:dyDescent="0.25">
      <c r="A1" s="25" t="s">
        <v>730</v>
      </c>
      <c r="B1" s="121"/>
      <c r="C1" s="2077" t="s">
        <v>830</v>
      </c>
      <c r="D1" s="2077"/>
    </row>
    <row r="2" spans="1:18" ht="16.5" customHeight="1" x14ac:dyDescent="0.2"/>
    <row r="3" spans="1:18" ht="31.5" customHeight="1" x14ac:dyDescent="0.2">
      <c r="A3" s="2697" t="s">
        <v>732</v>
      </c>
      <c r="B3" s="2700"/>
      <c r="C3" s="2701" t="s">
        <v>3384</v>
      </c>
      <c r="D3" s="2702"/>
      <c r="E3" s="2702"/>
      <c r="F3" s="2702"/>
      <c r="G3" s="2702"/>
      <c r="H3" s="2702"/>
      <c r="I3" s="2702"/>
      <c r="J3" s="2702"/>
      <c r="K3" s="2702"/>
      <c r="L3" s="2702"/>
      <c r="M3" s="2702"/>
      <c r="N3" s="2702"/>
      <c r="O3" s="2702"/>
      <c r="P3" s="2702"/>
      <c r="Q3" s="2702"/>
      <c r="R3" s="2702"/>
    </row>
    <row r="4" spans="1:18" ht="30.75" customHeight="1" x14ac:dyDescent="0.2">
      <c r="A4" s="2697" t="s">
        <v>733</v>
      </c>
      <c r="B4" s="2698"/>
      <c r="C4" s="2701" t="s">
        <v>408</v>
      </c>
      <c r="D4" s="2702"/>
      <c r="E4" s="2702"/>
      <c r="F4" s="2702"/>
      <c r="G4" s="2702"/>
      <c r="H4" s="2702"/>
      <c r="I4" s="2702"/>
      <c r="J4" s="2702"/>
      <c r="K4" s="2702"/>
      <c r="L4" s="2702"/>
      <c r="M4" s="2702"/>
      <c r="N4" s="2702"/>
      <c r="O4" s="2702"/>
      <c r="P4" s="2702"/>
      <c r="Q4" s="2702"/>
      <c r="R4" s="2702"/>
    </row>
    <row r="5" spans="1:18" ht="15.75" customHeight="1" x14ac:dyDescent="0.2">
      <c r="A5" s="2697" t="s">
        <v>735</v>
      </c>
      <c r="B5" s="2698"/>
      <c r="C5" s="2697" t="s">
        <v>3420</v>
      </c>
      <c r="D5" s="2699"/>
      <c r="E5" s="2699"/>
      <c r="F5" s="2699"/>
      <c r="G5" s="2699"/>
      <c r="H5" s="2699"/>
      <c r="I5" s="2699"/>
      <c r="J5" s="2699"/>
      <c r="K5" s="2699"/>
      <c r="L5" s="2699"/>
      <c r="M5" s="2699"/>
      <c r="N5" s="2699"/>
      <c r="O5" s="2699"/>
      <c r="P5" s="2699"/>
      <c r="Q5" s="2699"/>
      <c r="R5" s="2699"/>
    </row>
    <row r="6" spans="1:18" ht="15" x14ac:dyDescent="0.2">
      <c r="A6" s="2697" t="s">
        <v>815</v>
      </c>
      <c r="B6" s="2698"/>
      <c r="C6" s="2697" t="s">
        <v>862</v>
      </c>
      <c r="D6" s="2699"/>
      <c r="E6" s="2699"/>
      <c r="F6" s="2699"/>
      <c r="G6" s="2699"/>
      <c r="H6" s="2699"/>
      <c r="I6" s="2699"/>
      <c r="J6" s="2699"/>
      <c r="K6" s="2699"/>
      <c r="L6" s="2699"/>
      <c r="M6" s="2699"/>
      <c r="N6" s="2699"/>
      <c r="O6" s="2699"/>
      <c r="P6" s="2699"/>
      <c r="Q6" s="2699"/>
      <c r="R6" s="2699"/>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8"/>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8"/>
    </row>
    <row r="15" spans="1:18" x14ac:dyDescent="0.2">
      <c r="A15" s="29"/>
    </row>
    <row r="16" spans="1:18" x14ac:dyDescent="0.2">
      <c r="A16" s="29"/>
    </row>
    <row r="17" spans="1:1" x14ac:dyDescent="0.2">
      <c r="A17" s="29"/>
    </row>
    <row r="18" spans="1:1" x14ac:dyDescent="0.2">
      <c r="A18" s="28"/>
    </row>
    <row r="19" spans="1:1" x14ac:dyDescent="0.2">
      <c r="A19" s="29"/>
    </row>
    <row r="20" spans="1:1" x14ac:dyDescent="0.2">
      <c r="A20" s="29"/>
    </row>
    <row r="21" spans="1:1" x14ac:dyDescent="0.2">
      <c r="A21" s="29"/>
    </row>
    <row r="22" spans="1:1" x14ac:dyDescent="0.2">
      <c r="A22" s="28"/>
    </row>
    <row r="23" spans="1:1" x14ac:dyDescent="0.2">
      <c r="A23" s="29"/>
    </row>
    <row r="24" spans="1:1" x14ac:dyDescent="0.2">
      <c r="A24" s="29"/>
    </row>
    <row r="25" spans="1:1" x14ac:dyDescent="0.2">
      <c r="A25" s="29"/>
    </row>
    <row r="26" spans="1:1" x14ac:dyDescent="0.2">
      <c r="A26" s="28"/>
    </row>
    <row r="27" spans="1:1" x14ac:dyDescent="0.2">
      <c r="A27" s="29"/>
    </row>
  </sheetData>
  <mergeCells count="10">
    <mergeCell ref="A6:B6"/>
    <mergeCell ref="C6:R6"/>
    <mergeCell ref="C9:P10"/>
    <mergeCell ref="C1:D1"/>
    <mergeCell ref="A3:B3"/>
    <mergeCell ref="C3:R3"/>
    <mergeCell ref="A4:B4"/>
    <mergeCell ref="C4:R4"/>
    <mergeCell ref="A5:B5"/>
    <mergeCell ref="C5:R5"/>
  </mergeCells>
  <hyperlinks>
    <hyperlink ref="A1" location="'ODS 15.'!A1" display="REGRESAR"/>
    <hyperlink ref="C1:D1" location="'Metadato 15.1.2'!A1" display="VER METADATO"/>
  </hyperlink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1">
    <tabColor theme="0" tint="-0.499984740745262"/>
  </sheetPr>
  <dimension ref="A1:F36"/>
  <sheetViews>
    <sheetView showGridLines="0" zoomScaleNormal="100" workbookViewId="0">
      <pane ySplit="1" topLeftCell="A2" activePane="bottomLeft" state="frozen"/>
      <selection activeCell="C9" sqref="C9:P10"/>
      <selection pane="bottomLeft" activeCell="C9" sqref="B9:P10"/>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864</v>
      </c>
    </row>
    <row r="4" spans="1:6" ht="45" x14ac:dyDescent="0.2">
      <c r="A4" s="93"/>
      <c r="B4" s="2082" t="s">
        <v>856</v>
      </c>
      <c r="C4" s="2082"/>
      <c r="D4" s="49" t="s">
        <v>69</v>
      </c>
    </row>
    <row r="5" spans="1:6" ht="60" x14ac:dyDescent="0.2">
      <c r="B5" s="2082" t="s">
        <v>769</v>
      </c>
      <c r="C5" s="2082"/>
      <c r="D5" s="49" t="s">
        <v>408</v>
      </c>
    </row>
    <row r="6" spans="1:6" ht="15" x14ac:dyDescent="0.2">
      <c r="B6" s="2082" t="s">
        <v>770</v>
      </c>
      <c r="C6" s="2082"/>
      <c r="D6" s="50" t="s">
        <v>567</v>
      </c>
    </row>
    <row r="7" spans="1:6" ht="30" x14ac:dyDescent="0.2">
      <c r="B7" s="2083" t="s">
        <v>771</v>
      </c>
      <c r="C7" s="2083"/>
      <c r="D7" s="94" t="s">
        <v>568</v>
      </c>
    </row>
    <row r="8" spans="1:6" s="903" customFormat="1" ht="15" x14ac:dyDescent="0.2">
      <c r="B8" s="2083" t="s">
        <v>4617</v>
      </c>
      <c r="C8" s="2083"/>
      <c r="D8" s="1285" t="s">
        <v>4776</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3421</v>
      </c>
    </row>
    <row r="25" spans="2:4" ht="15" x14ac:dyDescent="0.2">
      <c r="B25" s="2082" t="s">
        <v>795</v>
      </c>
      <c r="C25" s="2082"/>
      <c r="D25" s="57"/>
    </row>
    <row r="26" spans="2:4" ht="15" x14ac:dyDescent="0.25">
      <c r="B26" s="2083" t="s">
        <v>797</v>
      </c>
      <c r="C26" s="2083"/>
      <c r="D26" s="146" t="s">
        <v>3372</v>
      </c>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5">
      <c r="B32" s="2079" t="s">
        <v>803</v>
      </c>
      <c r="C32" s="2080"/>
      <c r="D32" s="146" t="s">
        <v>3373</v>
      </c>
    </row>
    <row r="33" spans="2:4" ht="15" x14ac:dyDescent="0.25">
      <c r="B33" s="2079" t="s">
        <v>805</v>
      </c>
      <c r="C33" s="2080"/>
      <c r="D33" s="146" t="s">
        <v>2357</v>
      </c>
    </row>
    <row r="34" spans="2:4" ht="15" x14ac:dyDescent="0.25">
      <c r="B34" s="2079" t="s">
        <v>807</v>
      </c>
      <c r="C34" s="2080"/>
      <c r="D34" s="146" t="s">
        <v>2358</v>
      </c>
    </row>
    <row r="35" spans="2:4" ht="15" x14ac:dyDescent="0.25">
      <c r="B35" s="2079" t="s">
        <v>809</v>
      </c>
      <c r="C35" s="2080"/>
      <c r="D35" s="146" t="s">
        <v>3258</v>
      </c>
    </row>
    <row r="36" spans="2:4" ht="15" x14ac:dyDescent="0.25">
      <c r="B36" s="2079" t="s">
        <v>811</v>
      </c>
      <c r="C36" s="2080"/>
      <c r="D36" s="149" t="s">
        <v>3374</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5.1.2'!A1" display="REGRESAR"/>
    <hyperlink ref="D36" r:id="rId1"/>
    <hyperlink ref="D8" r:id="rId2"/>
  </hyperlinks>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2"/>
  <dimension ref="A1:R76"/>
  <sheetViews>
    <sheetView showGridLines="0" zoomScaleNormal="100" workbookViewId="0">
      <pane ySplit="1" topLeftCell="A2" activePane="bottomLeft" state="frozen"/>
      <selection activeCell="F12" sqref="F12"/>
      <selection pane="bottomLeft"/>
    </sheetView>
  </sheetViews>
  <sheetFormatPr baseColWidth="10" defaultColWidth="11.42578125" defaultRowHeight="11.25" x14ac:dyDescent="0.2"/>
  <cols>
    <col min="1" max="2" width="15.5703125" style="26" customWidth="1"/>
    <col min="3" max="8" width="11.42578125" style="26"/>
    <col min="9" max="9" width="14" style="26" customWidth="1"/>
    <col min="10" max="10" width="11.42578125" style="26"/>
    <col min="11" max="11" width="11.5703125" style="26" bestFit="1" customWidth="1"/>
    <col min="12" max="12" width="12.28515625" style="26" bestFit="1" customWidth="1"/>
    <col min="13" max="13" width="14.7109375" style="26" bestFit="1" customWidth="1"/>
    <col min="14" max="14" width="11.5703125" style="26" bestFit="1" customWidth="1"/>
    <col min="15" max="16384" width="11.42578125" style="26"/>
  </cols>
  <sheetData>
    <row r="1" spans="1:18" ht="15" x14ac:dyDescent="0.25">
      <c r="A1" s="25" t="s">
        <v>730</v>
      </c>
      <c r="C1" s="2077" t="s">
        <v>830</v>
      </c>
      <c r="D1" s="2077"/>
    </row>
    <row r="3" spans="1:18" ht="27.75" customHeight="1" x14ac:dyDescent="0.2">
      <c r="A3" s="2697" t="s">
        <v>732</v>
      </c>
      <c r="B3" s="2700"/>
      <c r="C3" s="2701" t="s">
        <v>3384</v>
      </c>
      <c r="D3" s="2702"/>
      <c r="E3" s="2702"/>
      <c r="F3" s="2702"/>
      <c r="G3" s="2702"/>
      <c r="H3" s="2702"/>
      <c r="I3" s="2702"/>
      <c r="J3" s="2702"/>
      <c r="K3" s="2702"/>
      <c r="L3" s="2702"/>
      <c r="M3" s="2702"/>
      <c r="N3" s="2702"/>
      <c r="O3" s="2702"/>
      <c r="P3" s="2702"/>
      <c r="Q3" s="2702"/>
      <c r="R3" s="2702"/>
    </row>
    <row r="4" spans="1:18" ht="24.75" customHeight="1" x14ac:dyDescent="0.2">
      <c r="A4" s="2697" t="s">
        <v>733</v>
      </c>
      <c r="B4" s="2698"/>
      <c r="C4" s="2701" t="s">
        <v>3422</v>
      </c>
      <c r="D4" s="2702"/>
      <c r="E4" s="2702"/>
      <c r="F4" s="2702"/>
      <c r="G4" s="2702"/>
      <c r="H4" s="2702"/>
      <c r="I4" s="2702"/>
      <c r="J4" s="2702"/>
      <c r="K4" s="2702"/>
      <c r="L4" s="2702"/>
      <c r="M4" s="2702"/>
      <c r="N4" s="2702"/>
      <c r="O4" s="2702"/>
      <c r="P4" s="2702"/>
      <c r="Q4" s="2702"/>
      <c r="R4" s="2702"/>
    </row>
    <row r="5" spans="1:18" ht="15" x14ac:dyDescent="0.2">
      <c r="A5" s="2697" t="s">
        <v>735</v>
      </c>
      <c r="B5" s="2698"/>
      <c r="C5" s="2697" t="s">
        <v>3423</v>
      </c>
      <c r="D5" s="2699"/>
      <c r="E5" s="2699"/>
      <c r="F5" s="2699"/>
      <c r="G5" s="2699"/>
      <c r="H5" s="2699"/>
      <c r="I5" s="2699"/>
      <c r="J5" s="2699"/>
      <c r="K5" s="2699"/>
      <c r="L5" s="2699"/>
      <c r="M5" s="2699"/>
      <c r="N5" s="2699"/>
      <c r="O5" s="2699"/>
      <c r="P5" s="2699"/>
      <c r="Q5" s="2699"/>
      <c r="R5" s="2699"/>
    </row>
    <row r="6" spans="1:18" ht="15" x14ac:dyDescent="0.2">
      <c r="A6" s="2697" t="s">
        <v>815</v>
      </c>
      <c r="B6" s="2698"/>
      <c r="C6" s="2697" t="s">
        <v>570</v>
      </c>
      <c r="D6" s="2699"/>
      <c r="E6" s="2699"/>
      <c r="F6" s="2699"/>
      <c r="G6" s="2699"/>
      <c r="H6" s="2699"/>
      <c r="I6" s="2699"/>
      <c r="J6" s="2699"/>
      <c r="K6" s="2699"/>
      <c r="L6" s="2699"/>
      <c r="M6" s="2699"/>
      <c r="N6" s="2699"/>
      <c r="O6" s="2699"/>
      <c r="P6" s="2699"/>
      <c r="Q6" s="2699"/>
      <c r="R6" s="2699"/>
    </row>
    <row r="9" spans="1:18" ht="40.5" customHeight="1" x14ac:dyDescent="0.2">
      <c r="B9" s="42" t="s">
        <v>4845</v>
      </c>
      <c r="C9" s="2695" t="s">
        <v>4836</v>
      </c>
      <c r="D9" s="2695"/>
      <c r="E9" s="903"/>
      <c r="F9" s="903"/>
    </row>
    <row r="10" spans="1:18" x14ac:dyDescent="0.2">
      <c r="B10" s="42"/>
      <c r="C10" s="1300" t="s">
        <v>739</v>
      </c>
      <c r="D10" s="1300" t="s">
        <v>781</v>
      </c>
      <c r="E10" s="903"/>
      <c r="F10" s="903"/>
    </row>
    <row r="11" spans="1:18" x14ac:dyDescent="0.2">
      <c r="B11" s="42"/>
      <c r="C11" s="903" t="s">
        <v>4837</v>
      </c>
      <c r="D11" s="903">
        <v>0.05</v>
      </c>
      <c r="E11" s="903"/>
      <c r="F11" s="903"/>
    </row>
    <row r="12" spans="1:18" x14ac:dyDescent="0.2">
      <c r="B12" s="42"/>
      <c r="C12" s="903" t="s">
        <v>4838</v>
      </c>
      <c r="D12" s="903">
        <v>0.56000000000000005</v>
      </c>
      <c r="E12" s="903"/>
      <c r="F12" s="903"/>
    </row>
    <row r="13" spans="1:18" x14ac:dyDescent="0.2">
      <c r="B13" s="42"/>
      <c r="C13" s="903" t="s">
        <v>4839</v>
      </c>
      <c r="D13" s="903">
        <v>0.55000000000000004</v>
      </c>
      <c r="E13" s="903"/>
      <c r="F13" s="903"/>
    </row>
    <row r="14" spans="1:18" x14ac:dyDescent="0.2">
      <c r="B14" s="42"/>
      <c r="C14" s="903" t="s">
        <v>4840</v>
      </c>
      <c r="D14" s="903">
        <v>0.55000000000000004</v>
      </c>
      <c r="E14" s="903"/>
      <c r="F14" s="903"/>
    </row>
    <row r="15" spans="1:18" x14ac:dyDescent="0.2">
      <c r="B15" s="42"/>
      <c r="C15" s="903" t="s">
        <v>4841</v>
      </c>
      <c r="D15" s="903">
        <v>0.54</v>
      </c>
      <c r="E15" s="903"/>
      <c r="F15" s="903"/>
    </row>
    <row r="16" spans="1:18" x14ac:dyDescent="0.2">
      <c r="B16" s="42"/>
      <c r="C16" s="84" t="s">
        <v>4842</v>
      </c>
      <c r="D16" s="1430" t="s">
        <v>5038</v>
      </c>
      <c r="E16" s="903"/>
      <c r="F16" s="903"/>
    </row>
    <row r="17" spans="2:6" x14ac:dyDescent="0.2">
      <c r="B17" s="42"/>
      <c r="C17" s="1058" t="s">
        <v>4843</v>
      </c>
      <c r="D17" s="997" t="s">
        <v>5038</v>
      </c>
      <c r="E17" s="903"/>
      <c r="F17" s="903"/>
    </row>
    <row r="18" spans="2:6" ht="14.25" customHeight="1" x14ac:dyDescent="0.2">
      <c r="B18" s="42"/>
      <c r="C18" s="2708" t="s">
        <v>5039</v>
      </c>
      <c r="D18" s="2708"/>
      <c r="E18" s="903"/>
      <c r="F18" s="903"/>
    </row>
    <row r="19" spans="2:6" ht="54" customHeight="1" x14ac:dyDescent="0.25">
      <c r="B19" s="42"/>
      <c r="C19" s="2559" t="s">
        <v>5040</v>
      </c>
      <c r="D19" s="2559"/>
      <c r="E19" s="188" t="s">
        <v>5041</v>
      </c>
      <c r="F19" s="903"/>
    </row>
    <row r="20" spans="2:6" x14ac:dyDescent="0.2">
      <c r="B20" s="42"/>
      <c r="C20" s="903"/>
      <c r="D20" s="903"/>
      <c r="E20" s="903"/>
      <c r="F20" s="903"/>
    </row>
    <row r="21" spans="2:6" x14ac:dyDescent="0.2">
      <c r="B21" s="42"/>
      <c r="C21" s="903"/>
      <c r="D21" s="903"/>
      <c r="E21" s="903"/>
      <c r="F21" s="903"/>
    </row>
    <row r="22" spans="2:6" ht="39.75" customHeight="1" x14ac:dyDescent="0.2">
      <c r="B22" s="42" t="s">
        <v>4846</v>
      </c>
      <c r="C22" s="2709" t="s">
        <v>4844</v>
      </c>
      <c r="D22" s="2709"/>
      <c r="E22" s="903"/>
      <c r="F22" s="903"/>
    </row>
    <row r="23" spans="2:6" x14ac:dyDescent="0.2">
      <c r="B23" s="42"/>
      <c r="C23" s="1299" t="s">
        <v>867</v>
      </c>
      <c r="D23" s="1299" t="s">
        <v>781</v>
      </c>
      <c r="E23" s="903"/>
      <c r="F23" s="903"/>
    </row>
    <row r="24" spans="2:6" x14ac:dyDescent="0.2">
      <c r="B24" s="42"/>
      <c r="C24" s="1410">
        <v>2000</v>
      </c>
      <c r="D24" s="903">
        <v>196</v>
      </c>
      <c r="E24" s="903"/>
      <c r="F24" s="903"/>
    </row>
    <row r="25" spans="2:6" x14ac:dyDescent="0.2">
      <c r="B25" s="42"/>
      <c r="C25" s="1410">
        <v>2010</v>
      </c>
      <c r="D25" s="903">
        <v>196</v>
      </c>
      <c r="E25" s="903"/>
      <c r="F25" s="903"/>
    </row>
    <row r="26" spans="2:6" x14ac:dyDescent="0.2">
      <c r="B26" s="42"/>
      <c r="C26" s="1410">
        <v>2015</v>
      </c>
      <c r="D26" s="903">
        <v>196</v>
      </c>
      <c r="E26" s="903"/>
      <c r="F26" s="903"/>
    </row>
    <row r="27" spans="2:6" x14ac:dyDescent="0.2">
      <c r="B27" s="42"/>
      <c r="C27" s="1410">
        <v>2016</v>
      </c>
      <c r="D27" s="903">
        <v>196</v>
      </c>
      <c r="E27" s="903"/>
      <c r="F27" s="903"/>
    </row>
    <row r="28" spans="2:6" x14ac:dyDescent="0.2">
      <c r="B28" s="42"/>
      <c r="C28" s="1410">
        <v>2017</v>
      </c>
      <c r="D28" s="903">
        <v>196</v>
      </c>
      <c r="E28" s="903"/>
      <c r="F28" s="903"/>
    </row>
    <row r="29" spans="2:6" x14ac:dyDescent="0.2">
      <c r="B29" s="42"/>
      <c r="C29" s="1410">
        <v>2018</v>
      </c>
      <c r="D29" s="903">
        <v>196</v>
      </c>
      <c r="E29" s="903"/>
      <c r="F29" s="903"/>
    </row>
    <row r="30" spans="2:6" x14ac:dyDescent="0.2">
      <c r="B30" s="42"/>
      <c r="C30" s="1301">
        <v>2019</v>
      </c>
      <c r="D30" s="1430" t="s">
        <v>5042</v>
      </c>
      <c r="E30" s="903"/>
      <c r="F30" s="903"/>
    </row>
    <row r="31" spans="2:6" x14ac:dyDescent="0.2">
      <c r="B31" s="42"/>
      <c r="C31" s="1296">
        <v>2020</v>
      </c>
      <c r="D31" s="997" t="s">
        <v>5042</v>
      </c>
      <c r="E31" s="903"/>
      <c r="F31" s="903"/>
    </row>
    <row r="32" spans="2:6" x14ac:dyDescent="0.2">
      <c r="B32" s="42"/>
      <c r="C32" s="2708" t="s">
        <v>5039</v>
      </c>
      <c r="D32" s="2708"/>
      <c r="E32" s="903"/>
      <c r="F32" s="903"/>
    </row>
    <row r="33" spans="2:6" x14ac:dyDescent="0.2">
      <c r="B33" s="42"/>
      <c r="C33" s="2559" t="s">
        <v>5040</v>
      </c>
      <c r="D33" s="2559"/>
      <c r="E33" s="903"/>
      <c r="F33" s="903"/>
    </row>
    <row r="34" spans="2:6" x14ac:dyDescent="0.2">
      <c r="B34" s="42"/>
      <c r="C34" s="903"/>
      <c r="D34" s="903"/>
      <c r="E34" s="903"/>
      <c r="F34" s="903"/>
    </row>
    <row r="35" spans="2:6" x14ac:dyDescent="0.2">
      <c r="B35" s="42"/>
      <c r="C35" s="903"/>
      <c r="D35" s="903"/>
      <c r="E35" s="903"/>
      <c r="F35" s="903"/>
    </row>
    <row r="36" spans="2:6" ht="41.25" customHeight="1" x14ac:dyDescent="0.2">
      <c r="B36" s="42" t="s">
        <v>4847</v>
      </c>
      <c r="C36" s="2710" t="s">
        <v>4848</v>
      </c>
      <c r="D36" s="2710"/>
      <c r="E36" s="903"/>
      <c r="F36" s="903"/>
    </row>
    <row r="37" spans="2:6" x14ac:dyDescent="0.2">
      <c r="B37" s="42"/>
      <c r="C37" s="1299" t="s">
        <v>867</v>
      </c>
      <c r="D37" s="1299" t="s">
        <v>781</v>
      </c>
      <c r="E37" s="903"/>
      <c r="F37" s="903"/>
    </row>
    <row r="38" spans="2:6" x14ac:dyDescent="0.2">
      <c r="B38" s="42"/>
      <c r="C38" s="1410">
        <v>2000</v>
      </c>
      <c r="D38" s="126" t="s">
        <v>1244</v>
      </c>
      <c r="E38" s="903"/>
      <c r="F38" s="903"/>
    </row>
    <row r="39" spans="2:6" x14ac:dyDescent="0.2">
      <c r="B39" s="42"/>
      <c r="C39" s="1410">
        <v>2010</v>
      </c>
      <c r="D39" s="126" t="s">
        <v>1244</v>
      </c>
      <c r="E39" s="903"/>
      <c r="F39" s="903"/>
    </row>
    <row r="40" spans="2:6" x14ac:dyDescent="0.2">
      <c r="B40" s="42"/>
      <c r="C40" s="1410">
        <v>2015</v>
      </c>
      <c r="D40" s="903">
        <v>42.86</v>
      </c>
      <c r="E40" s="903"/>
      <c r="F40" s="903"/>
    </row>
    <row r="41" spans="2:6" x14ac:dyDescent="0.2">
      <c r="B41" s="42"/>
      <c r="C41" s="1410">
        <v>2016</v>
      </c>
      <c r="D41" s="903">
        <v>42.86</v>
      </c>
      <c r="E41" s="903"/>
      <c r="F41" s="903"/>
    </row>
    <row r="42" spans="2:6" x14ac:dyDescent="0.2">
      <c r="B42" s="42"/>
      <c r="C42" s="1410">
        <v>2017</v>
      </c>
      <c r="D42" s="903">
        <v>42.86</v>
      </c>
      <c r="E42" s="903"/>
      <c r="F42" s="903"/>
    </row>
    <row r="43" spans="2:6" x14ac:dyDescent="0.2">
      <c r="B43" s="42"/>
      <c r="C43" s="1410">
        <v>2018</v>
      </c>
      <c r="D43" s="903">
        <v>44.08</v>
      </c>
      <c r="E43" s="903"/>
      <c r="F43" s="903"/>
    </row>
    <row r="44" spans="2:6" x14ac:dyDescent="0.2">
      <c r="B44" s="42"/>
      <c r="C44" s="1301">
        <v>2019</v>
      </c>
      <c r="D44" s="1430" t="s">
        <v>5043</v>
      </c>
      <c r="E44" s="903"/>
      <c r="F44" s="903"/>
    </row>
    <row r="45" spans="2:6" x14ac:dyDescent="0.2">
      <c r="B45" s="42"/>
      <c r="C45" s="1296">
        <v>2020</v>
      </c>
      <c r="D45" s="997" t="s">
        <v>5043</v>
      </c>
      <c r="E45" s="903"/>
      <c r="F45" s="903"/>
    </row>
    <row r="46" spans="2:6" x14ac:dyDescent="0.2">
      <c r="B46" s="42"/>
      <c r="C46" s="2708" t="s">
        <v>5039</v>
      </c>
      <c r="D46" s="2708"/>
      <c r="E46" s="903"/>
      <c r="F46" s="903"/>
    </row>
    <row r="47" spans="2:6" ht="47.25" customHeight="1" x14ac:dyDescent="0.2">
      <c r="B47" s="42"/>
      <c r="C47" s="2464" t="s">
        <v>5044</v>
      </c>
      <c r="D47" s="2464"/>
      <c r="E47" s="903"/>
      <c r="F47" s="903"/>
    </row>
    <row r="48" spans="2:6" x14ac:dyDescent="0.2">
      <c r="B48" s="42"/>
      <c r="C48" s="903"/>
      <c r="D48" s="903"/>
      <c r="E48" s="903"/>
      <c r="F48" s="903"/>
    </row>
    <row r="49" spans="2:6" x14ac:dyDescent="0.2">
      <c r="B49" s="42"/>
      <c r="C49" s="903"/>
      <c r="D49" s="903"/>
      <c r="E49" s="903"/>
      <c r="F49" s="903"/>
    </row>
    <row r="50" spans="2:6" ht="24" customHeight="1" x14ac:dyDescent="0.2">
      <c r="B50" s="42" t="s">
        <v>4849</v>
      </c>
      <c r="C50" s="2709" t="s">
        <v>4850</v>
      </c>
      <c r="D50" s="2709"/>
      <c r="E50" s="903"/>
      <c r="F50" s="903"/>
    </row>
    <row r="51" spans="2:6" x14ac:dyDescent="0.2">
      <c r="B51" s="42"/>
      <c r="C51" s="1299" t="s">
        <v>867</v>
      </c>
      <c r="D51" s="1299" t="s">
        <v>781</v>
      </c>
      <c r="E51" s="903"/>
      <c r="F51" s="903"/>
    </row>
    <row r="52" spans="2:6" x14ac:dyDescent="0.2">
      <c r="B52" s="42"/>
      <c r="C52" s="1410">
        <v>2000</v>
      </c>
      <c r="D52" s="126" t="s">
        <v>1244</v>
      </c>
      <c r="E52" s="903"/>
      <c r="F52" s="903"/>
    </row>
    <row r="53" spans="2:6" x14ac:dyDescent="0.2">
      <c r="B53" s="42"/>
      <c r="C53" s="1410">
        <v>2010</v>
      </c>
      <c r="D53" s="126" t="s">
        <v>1244</v>
      </c>
      <c r="E53" s="903"/>
      <c r="F53" s="903"/>
    </row>
    <row r="54" spans="2:6" x14ac:dyDescent="0.2">
      <c r="B54" s="42"/>
      <c r="C54" s="1410">
        <v>2015</v>
      </c>
      <c r="D54" s="903">
        <v>36.03</v>
      </c>
      <c r="E54" s="903"/>
      <c r="F54" s="903"/>
    </row>
    <row r="55" spans="2:6" x14ac:dyDescent="0.2">
      <c r="B55" s="42"/>
      <c r="C55" s="1410">
        <v>2016</v>
      </c>
      <c r="D55" s="903">
        <v>36.58</v>
      </c>
      <c r="E55" s="903"/>
      <c r="F55" s="903"/>
    </row>
    <row r="56" spans="2:6" x14ac:dyDescent="0.2">
      <c r="B56" s="42"/>
      <c r="C56" s="1410">
        <v>2017</v>
      </c>
      <c r="D56" s="903">
        <v>37.14</v>
      </c>
      <c r="E56" s="903"/>
      <c r="F56" s="903"/>
    </row>
    <row r="57" spans="2:6" x14ac:dyDescent="0.2">
      <c r="B57" s="42"/>
      <c r="C57" s="1410">
        <v>2018</v>
      </c>
      <c r="D57" s="903">
        <v>36.47</v>
      </c>
      <c r="E57" s="903"/>
      <c r="F57" s="903"/>
    </row>
    <row r="58" spans="2:6" x14ac:dyDescent="0.2">
      <c r="B58" s="42"/>
      <c r="C58" s="1301">
        <v>2019</v>
      </c>
      <c r="D58" s="1430" t="s">
        <v>5045</v>
      </c>
      <c r="E58" s="903"/>
      <c r="F58" s="903"/>
    </row>
    <row r="59" spans="2:6" x14ac:dyDescent="0.2">
      <c r="B59" s="42"/>
      <c r="C59" s="1296">
        <v>2020</v>
      </c>
      <c r="D59" s="997" t="s">
        <v>5046</v>
      </c>
      <c r="E59" s="903"/>
      <c r="F59" s="903"/>
    </row>
    <row r="60" spans="2:6" x14ac:dyDescent="0.2">
      <c r="B60" s="42"/>
      <c r="C60" s="2708" t="s">
        <v>5039</v>
      </c>
      <c r="D60" s="2708"/>
      <c r="E60" s="903"/>
      <c r="F60" s="903"/>
    </row>
    <row r="61" spans="2:6" ht="48.75" customHeight="1" x14ac:dyDescent="0.2">
      <c r="B61" s="42"/>
      <c r="C61" s="2464" t="s">
        <v>5047</v>
      </c>
      <c r="D61" s="2464"/>
      <c r="E61" s="903"/>
      <c r="F61" s="903"/>
    </row>
    <row r="62" spans="2:6" x14ac:dyDescent="0.2">
      <c r="B62" s="42"/>
      <c r="C62" s="903"/>
      <c r="D62" s="903"/>
      <c r="E62" s="903"/>
      <c r="F62" s="903"/>
    </row>
    <row r="63" spans="2:6" x14ac:dyDescent="0.2">
      <c r="B63" s="42"/>
      <c r="C63" s="903"/>
      <c r="D63" s="903"/>
      <c r="E63" s="903"/>
      <c r="F63" s="903"/>
    </row>
    <row r="64" spans="2:6" x14ac:dyDescent="0.2">
      <c r="B64" s="42"/>
      <c r="C64" s="903"/>
      <c r="D64" s="903"/>
      <c r="E64" s="903"/>
      <c r="F64" s="903"/>
    </row>
    <row r="65" spans="2:6" ht="43.5" customHeight="1" x14ac:dyDescent="0.2">
      <c r="B65" s="42" t="s">
        <v>4851</v>
      </c>
      <c r="C65" s="2709" t="s">
        <v>4852</v>
      </c>
      <c r="D65" s="2709"/>
      <c r="E65" s="903"/>
      <c r="F65" s="903"/>
    </row>
    <row r="66" spans="2:6" x14ac:dyDescent="0.2">
      <c r="B66" s="42"/>
      <c r="C66" s="1299" t="s">
        <v>867</v>
      </c>
      <c r="D66" s="1299" t="s">
        <v>781</v>
      </c>
      <c r="E66" s="903"/>
      <c r="F66" s="903"/>
    </row>
    <row r="67" spans="2:6" x14ac:dyDescent="0.2">
      <c r="B67" s="42"/>
      <c r="C67" s="1410">
        <v>2000</v>
      </c>
      <c r="D67" s="830">
        <v>87.97</v>
      </c>
      <c r="E67" s="903"/>
      <c r="F67" s="903"/>
    </row>
    <row r="68" spans="2:6" x14ac:dyDescent="0.2">
      <c r="B68" s="42"/>
      <c r="C68" s="1410">
        <v>2010</v>
      </c>
      <c r="D68" s="830">
        <v>56.24</v>
      </c>
      <c r="E68" s="903"/>
      <c r="F68" s="903"/>
    </row>
    <row r="69" spans="2:6" x14ac:dyDescent="0.2">
      <c r="B69" s="42"/>
      <c r="C69" s="1410">
        <v>2015</v>
      </c>
      <c r="D69" s="1302">
        <v>54.91</v>
      </c>
      <c r="E69" s="903"/>
      <c r="F69" s="903"/>
    </row>
    <row r="70" spans="2:6" x14ac:dyDescent="0.2">
      <c r="B70" s="42"/>
      <c r="C70" s="1410">
        <v>2016</v>
      </c>
      <c r="D70" s="903">
        <v>46.68</v>
      </c>
      <c r="E70" s="903"/>
      <c r="F70" s="903"/>
    </row>
    <row r="71" spans="2:6" x14ac:dyDescent="0.2">
      <c r="B71" s="42"/>
      <c r="C71" s="1410">
        <v>2017</v>
      </c>
      <c r="D71" s="903">
        <v>41.87</v>
      </c>
      <c r="E71" s="903"/>
      <c r="F71" s="903"/>
    </row>
    <row r="72" spans="2:6" x14ac:dyDescent="0.2">
      <c r="B72" s="42"/>
      <c r="C72" s="1410">
        <v>2018</v>
      </c>
      <c r="D72" s="903">
        <v>39.43</v>
      </c>
      <c r="E72" s="903"/>
      <c r="F72" s="903"/>
    </row>
    <row r="73" spans="2:6" x14ac:dyDescent="0.2">
      <c r="B73" s="42"/>
      <c r="C73" s="1301">
        <v>2019</v>
      </c>
      <c r="D73" s="1303" t="s">
        <v>1244</v>
      </c>
      <c r="E73" s="903"/>
      <c r="F73" s="903"/>
    </row>
    <row r="74" spans="2:6" x14ac:dyDescent="0.2">
      <c r="B74" s="42"/>
      <c r="C74" s="1296">
        <v>2020</v>
      </c>
      <c r="D74" s="1304" t="s">
        <v>1244</v>
      </c>
      <c r="E74" s="903"/>
      <c r="F74" s="903"/>
    </row>
    <row r="75" spans="2:6" x14ac:dyDescent="0.2">
      <c r="B75" s="42"/>
      <c r="C75" s="2708" t="s">
        <v>5039</v>
      </c>
      <c r="D75" s="2708"/>
      <c r="E75" s="903"/>
      <c r="F75" s="903"/>
    </row>
    <row r="76" spans="2:6" ht="57.75" customHeight="1" x14ac:dyDescent="0.2">
      <c r="B76" s="42"/>
      <c r="C76" s="2559" t="s">
        <v>5048</v>
      </c>
      <c r="D76" s="2559"/>
      <c r="E76" s="903"/>
      <c r="F76" s="903"/>
    </row>
  </sheetData>
  <mergeCells count="24">
    <mergeCell ref="C65:D65"/>
    <mergeCell ref="C75:D75"/>
    <mergeCell ref="C76:D76"/>
    <mergeCell ref="A6:B6"/>
    <mergeCell ref="C6:R6"/>
    <mergeCell ref="C1:D1"/>
    <mergeCell ref="A3:B3"/>
    <mergeCell ref="C3:R3"/>
    <mergeCell ref="A4:B4"/>
    <mergeCell ref="C4:R4"/>
    <mergeCell ref="A5:B5"/>
    <mergeCell ref="C5:R5"/>
    <mergeCell ref="C9:D9"/>
    <mergeCell ref="C47:D47"/>
    <mergeCell ref="C61:D61"/>
    <mergeCell ref="C18:D18"/>
    <mergeCell ref="C19:D19"/>
    <mergeCell ref="C22:D22"/>
    <mergeCell ref="C32:D32"/>
    <mergeCell ref="C33:D33"/>
    <mergeCell ref="C36:D36"/>
    <mergeCell ref="C46:D46"/>
    <mergeCell ref="C50:D50"/>
    <mergeCell ref="C60:D60"/>
  </mergeCells>
  <hyperlinks>
    <hyperlink ref="A1" location="'ODS 15.'!A1" display="REGRESAR"/>
    <hyperlink ref="C1:D1" location="'Metadato 15.2.1'!A1" display="VER METADATO"/>
    <hyperlink ref="E19" r:id="rId1"/>
  </hyperlinks>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3">
    <tabColor theme="0" tint="-0.499984740745262"/>
  </sheetPr>
  <dimension ref="A1:K46"/>
  <sheetViews>
    <sheetView showGridLines="0" zoomScaleNormal="100" workbookViewId="0">
      <pane ySplit="1" topLeftCell="A2" activePane="bottomLeft" state="frozen"/>
      <selection activeCell="C9" sqref="C9:P10"/>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7" width="14" style="26" customWidth="1"/>
    <col min="8" max="16384" width="11.42578125" style="26"/>
  </cols>
  <sheetData>
    <row r="1" spans="1:11" ht="15" x14ac:dyDescent="0.25">
      <c r="B1" s="25" t="s">
        <v>730</v>
      </c>
    </row>
    <row r="2" spans="1:11" ht="12" thickBot="1" x14ac:dyDescent="0.25"/>
    <row r="3" spans="1:11" ht="23.25" customHeight="1" thickBot="1" x14ac:dyDescent="0.25">
      <c r="B3" s="2715" t="s">
        <v>766</v>
      </c>
      <c r="C3" s="2715"/>
      <c r="D3" s="2715"/>
      <c r="F3" s="47" t="s">
        <v>880</v>
      </c>
    </row>
    <row r="4" spans="1:11" ht="45" x14ac:dyDescent="0.2">
      <c r="A4" s="93"/>
      <c r="B4" s="2083" t="s">
        <v>856</v>
      </c>
      <c r="C4" s="2083"/>
      <c r="D4" s="910" t="s">
        <v>69</v>
      </c>
    </row>
    <row r="5" spans="1:11" ht="46.5" customHeight="1" x14ac:dyDescent="0.2">
      <c r="B5" s="2083" t="s">
        <v>769</v>
      </c>
      <c r="C5" s="2083"/>
      <c r="D5" s="910" t="s">
        <v>411</v>
      </c>
    </row>
    <row r="6" spans="1:11" ht="15" x14ac:dyDescent="0.2">
      <c r="B6" s="2083" t="s">
        <v>770</v>
      </c>
      <c r="C6" s="2083"/>
      <c r="D6" s="911" t="s">
        <v>569</v>
      </c>
    </row>
    <row r="7" spans="1:11" ht="15" customHeight="1" x14ac:dyDescent="0.2">
      <c r="B7" s="2083" t="s">
        <v>771</v>
      </c>
      <c r="C7" s="2083"/>
      <c r="D7" s="912" t="s">
        <v>570</v>
      </c>
    </row>
    <row r="8" spans="1:11" s="903" customFormat="1" ht="15" customHeight="1" x14ac:dyDescent="0.2">
      <c r="B8" s="2083" t="s">
        <v>4617</v>
      </c>
      <c r="C8" s="2083"/>
      <c r="D8" s="1431" t="s">
        <v>4777</v>
      </c>
    </row>
    <row r="9" spans="1:11" ht="15" x14ac:dyDescent="0.25">
      <c r="B9" s="222"/>
      <c r="C9" s="222"/>
      <c r="D9" s="222"/>
    </row>
    <row r="10" spans="1:11" ht="23.25" customHeight="1" x14ac:dyDescent="0.2">
      <c r="B10" s="2715" t="s">
        <v>772</v>
      </c>
      <c r="C10" s="2715"/>
      <c r="D10" s="2715"/>
    </row>
    <row r="11" spans="1:11" ht="67.5" customHeight="1" x14ac:dyDescent="0.2">
      <c r="B11" s="2718" t="s">
        <v>773</v>
      </c>
      <c r="C11" s="2719"/>
      <c r="D11" s="1432" t="s">
        <v>5049</v>
      </c>
    </row>
    <row r="12" spans="1:11" ht="30" x14ac:dyDescent="0.2">
      <c r="B12" s="2720" t="s">
        <v>775</v>
      </c>
      <c r="C12" s="2720"/>
      <c r="D12" s="1433" t="s">
        <v>5050</v>
      </c>
      <c r="G12" s="1049"/>
      <c r="H12" s="1049"/>
      <c r="I12" s="1049"/>
      <c r="J12" s="1049"/>
      <c r="K12" s="1049"/>
    </row>
    <row r="13" spans="1:11" ht="15" customHeight="1" x14ac:dyDescent="0.2">
      <c r="B13" s="2721" t="s">
        <v>776</v>
      </c>
      <c r="C13" s="2721"/>
      <c r="D13" s="1434" t="s">
        <v>569</v>
      </c>
      <c r="G13" s="1049"/>
      <c r="H13" s="1049"/>
      <c r="I13" s="1049"/>
      <c r="J13" s="1049"/>
      <c r="K13" s="1049"/>
    </row>
    <row r="14" spans="1:11" ht="15" customHeight="1" x14ac:dyDescent="0.2">
      <c r="B14" s="2721" t="s">
        <v>777</v>
      </c>
      <c r="C14" s="2722"/>
      <c r="D14" s="915" t="s">
        <v>5051</v>
      </c>
      <c r="G14" s="1049"/>
      <c r="H14" s="1049"/>
      <c r="I14" s="1049"/>
      <c r="J14" s="1049"/>
      <c r="K14" s="1049"/>
    </row>
    <row r="15" spans="1:11" ht="345" customHeight="1" x14ac:dyDescent="0.2">
      <c r="B15" s="1435" t="s">
        <v>778</v>
      </c>
      <c r="C15" s="1436"/>
      <c r="D15" s="1437" t="s">
        <v>5052</v>
      </c>
      <c r="G15" s="1049"/>
      <c r="H15" s="1049"/>
      <c r="I15" s="1049"/>
      <c r="J15" s="1049"/>
      <c r="K15" s="1049"/>
    </row>
    <row r="16" spans="1:11" ht="166.5" customHeight="1" x14ac:dyDescent="0.2">
      <c r="B16" s="2721" t="s">
        <v>779</v>
      </c>
      <c r="C16" s="2721"/>
      <c r="D16" s="1132" t="s">
        <v>5053</v>
      </c>
      <c r="G16" s="1049"/>
      <c r="H16" s="1049"/>
      <c r="I16" s="1049"/>
      <c r="J16" s="1049"/>
      <c r="K16" s="1049"/>
    </row>
    <row r="17" spans="2:11" ht="15" customHeight="1" x14ac:dyDescent="0.2">
      <c r="B17" s="2721" t="s">
        <v>780</v>
      </c>
      <c r="C17" s="2721"/>
      <c r="D17" s="1438" t="s">
        <v>5054</v>
      </c>
      <c r="G17" s="1049"/>
      <c r="H17" s="1049"/>
      <c r="I17" s="1049"/>
      <c r="J17" s="1049"/>
      <c r="K17" s="1049"/>
    </row>
    <row r="18" spans="2:11" ht="30" x14ac:dyDescent="0.2">
      <c r="B18" s="2721" t="s">
        <v>782</v>
      </c>
      <c r="C18" s="2721"/>
      <c r="D18" s="1432"/>
      <c r="G18" s="1049"/>
      <c r="H18" s="1049"/>
      <c r="I18" s="1049"/>
      <c r="J18" s="1049"/>
      <c r="K18" s="1049"/>
    </row>
    <row r="19" spans="2:11" ht="15" customHeight="1" x14ac:dyDescent="0.2">
      <c r="B19" s="2723" t="s">
        <v>783</v>
      </c>
      <c r="C19" s="2722"/>
      <c r="D19" s="1439" t="s">
        <v>5055</v>
      </c>
      <c r="E19" s="26" t="s">
        <v>7</v>
      </c>
      <c r="G19" s="1049"/>
      <c r="H19" s="1049"/>
      <c r="I19" s="1049"/>
      <c r="J19" s="1049"/>
      <c r="K19" s="1049"/>
    </row>
    <row r="20" spans="2:11" ht="15" customHeight="1" x14ac:dyDescent="0.2">
      <c r="B20" s="2721" t="s">
        <v>784</v>
      </c>
      <c r="C20" s="2721"/>
      <c r="D20" s="1440" t="s">
        <v>824</v>
      </c>
      <c r="G20" s="1049"/>
      <c r="H20" s="1049"/>
      <c r="I20" s="1049"/>
      <c r="J20" s="1049"/>
      <c r="K20" s="1049"/>
    </row>
    <row r="21" spans="2:11" ht="15" customHeight="1" x14ac:dyDescent="0.2">
      <c r="B21" s="2724" t="s">
        <v>786</v>
      </c>
      <c r="C21" s="1441" t="s">
        <v>787</v>
      </c>
      <c r="D21" s="1438" t="s">
        <v>1193</v>
      </c>
      <c r="G21" s="1049"/>
      <c r="H21" s="1049"/>
      <c r="I21" s="1049"/>
      <c r="J21" s="1049"/>
      <c r="K21" s="1049"/>
    </row>
    <row r="22" spans="2:11" ht="15" customHeight="1" x14ac:dyDescent="0.2">
      <c r="B22" s="2725"/>
      <c r="C22" s="1441" t="s">
        <v>789</v>
      </c>
      <c r="D22" s="1438" t="s">
        <v>1193</v>
      </c>
      <c r="G22" s="1049"/>
      <c r="H22" s="1049"/>
      <c r="I22" s="1049"/>
      <c r="J22" s="1049"/>
      <c r="K22" s="1049"/>
    </row>
    <row r="23" spans="2:11" ht="15" customHeight="1" x14ac:dyDescent="0.2">
      <c r="B23" s="2720" t="s">
        <v>791</v>
      </c>
      <c r="C23" s="2720"/>
      <c r="D23" s="1438" t="s">
        <v>5056</v>
      </c>
      <c r="G23" s="1049"/>
      <c r="H23" s="1049"/>
      <c r="I23" s="1049"/>
      <c r="J23" s="1049"/>
      <c r="K23" s="1049"/>
    </row>
    <row r="24" spans="2:11" ht="180" x14ac:dyDescent="0.2">
      <c r="B24" s="2720" t="s">
        <v>793</v>
      </c>
      <c r="C24" s="2720"/>
      <c r="D24" s="1438" t="s">
        <v>5057</v>
      </c>
      <c r="G24" s="1049"/>
      <c r="H24" s="1049"/>
      <c r="I24" s="1049"/>
      <c r="J24" s="1049"/>
      <c r="K24" s="1049"/>
    </row>
    <row r="25" spans="2:11" ht="15" x14ac:dyDescent="0.2">
      <c r="B25" s="2721" t="s">
        <v>795</v>
      </c>
      <c r="C25" s="2721"/>
      <c r="D25" s="1438" t="s">
        <v>28</v>
      </c>
    </row>
    <row r="26" spans="2:11" ht="135" x14ac:dyDescent="0.2">
      <c r="B26" s="2721" t="s">
        <v>797</v>
      </c>
      <c r="C26" s="2721"/>
      <c r="D26" s="1438" t="s">
        <v>5058</v>
      </c>
    </row>
    <row r="27" spans="2:11" ht="105" x14ac:dyDescent="0.2">
      <c r="B27" s="2716" t="s">
        <v>799</v>
      </c>
      <c r="C27" s="2717"/>
      <c r="D27" s="1432" t="s">
        <v>5059</v>
      </c>
    </row>
    <row r="28" spans="2:11" ht="360" x14ac:dyDescent="0.2">
      <c r="B28" s="1442" t="s">
        <v>800</v>
      </c>
      <c r="C28" s="1443"/>
      <c r="D28" s="1438" t="s">
        <v>5060</v>
      </c>
    </row>
    <row r="29" spans="2:11" ht="15" x14ac:dyDescent="0.2">
      <c r="B29" s="2713" t="s">
        <v>801</v>
      </c>
      <c r="C29" s="2714"/>
      <c r="D29" s="921"/>
    </row>
    <row r="30" spans="2:11" ht="15" x14ac:dyDescent="0.2">
      <c r="B30" s="1444"/>
      <c r="C30" s="1444"/>
      <c r="D30" s="1445"/>
    </row>
    <row r="31" spans="2:11" ht="23.25" customHeight="1" x14ac:dyDescent="0.2">
      <c r="B31" s="2715" t="s">
        <v>802</v>
      </c>
      <c r="C31" s="2715"/>
      <c r="D31" s="2715"/>
    </row>
    <row r="32" spans="2:11" ht="15" x14ac:dyDescent="0.2">
      <c r="B32" s="2711" t="s">
        <v>803</v>
      </c>
      <c r="C32" s="2712"/>
      <c r="D32" s="919" t="s">
        <v>5061</v>
      </c>
    </row>
    <row r="33" spans="2:4" ht="14.25" customHeight="1" x14ac:dyDescent="0.2">
      <c r="B33" s="2711" t="s">
        <v>805</v>
      </c>
      <c r="C33" s="2712"/>
      <c r="D33" s="919" t="s">
        <v>3425</v>
      </c>
    </row>
    <row r="34" spans="2:4" ht="15" x14ac:dyDescent="0.2">
      <c r="B34" s="2711" t="s">
        <v>807</v>
      </c>
      <c r="C34" s="2712"/>
      <c r="D34" s="55" t="s">
        <v>3426</v>
      </c>
    </row>
    <row r="35" spans="2:4" ht="15" x14ac:dyDescent="0.2">
      <c r="B35" s="2711" t="s">
        <v>809</v>
      </c>
      <c r="C35" s="2712"/>
      <c r="D35" s="555" t="s">
        <v>3427</v>
      </c>
    </row>
    <row r="36" spans="2:4" ht="15" x14ac:dyDescent="0.2">
      <c r="B36" s="2711" t="s">
        <v>811</v>
      </c>
      <c r="C36" s="2712"/>
      <c r="D36" s="1446" t="s">
        <v>5062</v>
      </c>
    </row>
    <row r="37" spans="2:4" ht="15" x14ac:dyDescent="0.2">
      <c r="B37" s="2711" t="s">
        <v>803</v>
      </c>
      <c r="C37" s="2712"/>
      <c r="D37" s="919" t="s">
        <v>5063</v>
      </c>
    </row>
    <row r="38" spans="2:4" ht="30" x14ac:dyDescent="0.2">
      <c r="B38" s="2711" t="s">
        <v>805</v>
      </c>
      <c r="C38" s="2712"/>
      <c r="D38" s="919" t="s">
        <v>3425</v>
      </c>
    </row>
    <row r="39" spans="2:4" ht="15" x14ac:dyDescent="0.2">
      <c r="B39" s="2711" t="s">
        <v>807</v>
      </c>
      <c r="C39" s="2712"/>
      <c r="D39" s="55" t="s">
        <v>3426</v>
      </c>
    </row>
    <row r="40" spans="2:4" ht="15" x14ac:dyDescent="0.2">
      <c r="B40" s="2711" t="s">
        <v>809</v>
      </c>
      <c r="C40" s="2712"/>
      <c r="D40" s="555" t="s">
        <v>3427</v>
      </c>
    </row>
    <row r="41" spans="2:4" ht="15" x14ac:dyDescent="0.2">
      <c r="B41" s="2711" t="s">
        <v>811</v>
      </c>
      <c r="C41" s="2712"/>
      <c r="D41" s="1446" t="s">
        <v>3428</v>
      </c>
    </row>
    <row r="42" spans="2:4" ht="15" x14ac:dyDescent="0.2">
      <c r="B42" s="2079" t="s">
        <v>803</v>
      </c>
      <c r="C42" s="2080"/>
      <c r="D42" s="919" t="s">
        <v>3432</v>
      </c>
    </row>
    <row r="43" spans="2:4" ht="15" x14ac:dyDescent="0.2">
      <c r="B43" s="2079" t="s">
        <v>805</v>
      </c>
      <c r="C43" s="2080"/>
      <c r="D43" s="919"/>
    </row>
    <row r="44" spans="2:4" ht="15" x14ac:dyDescent="0.2">
      <c r="B44" s="2079" t="s">
        <v>807</v>
      </c>
      <c r="C44" s="2080"/>
      <c r="D44" s="55" t="s">
        <v>3426</v>
      </c>
    </row>
    <row r="45" spans="2:4" ht="15" x14ac:dyDescent="0.2">
      <c r="B45" s="2079" t="s">
        <v>809</v>
      </c>
      <c r="C45" s="2080"/>
      <c r="D45" s="555" t="s">
        <v>3431</v>
      </c>
    </row>
    <row r="46" spans="2:4" ht="15" x14ac:dyDescent="0.2">
      <c r="B46" s="2079" t="s">
        <v>811</v>
      </c>
      <c r="C46" s="2080"/>
      <c r="D46" s="218" t="s">
        <v>3433</v>
      </c>
    </row>
  </sheetData>
  <mergeCells count="39">
    <mergeCell ref="B10:D10"/>
    <mergeCell ref="B3:D3"/>
    <mergeCell ref="B4:C4"/>
    <mergeCell ref="B5:C5"/>
    <mergeCell ref="B6:C6"/>
    <mergeCell ref="B7:C7"/>
    <mergeCell ref="B8:C8"/>
    <mergeCell ref="B27:C27"/>
    <mergeCell ref="B11:C11"/>
    <mergeCell ref="B12:C12"/>
    <mergeCell ref="B13:C13"/>
    <mergeCell ref="B14:C14"/>
    <mergeCell ref="B16:C16"/>
    <mergeCell ref="B17:C17"/>
    <mergeCell ref="B18:C18"/>
    <mergeCell ref="B19:C19"/>
    <mergeCell ref="B20:C20"/>
    <mergeCell ref="B21:B22"/>
    <mergeCell ref="B23:C23"/>
    <mergeCell ref="B24:C24"/>
    <mergeCell ref="B25:C25"/>
    <mergeCell ref="B26:C26"/>
    <mergeCell ref="B41:C41"/>
    <mergeCell ref="B29:C29"/>
    <mergeCell ref="B31:D31"/>
    <mergeCell ref="B32:C32"/>
    <mergeCell ref="B33:C33"/>
    <mergeCell ref="B34:C34"/>
    <mergeCell ref="B35:C35"/>
    <mergeCell ref="B36:C36"/>
    <mergeCell ref="B37:C37"/>
    <mergeCell ref="B38:C38"/>
    <mergeCell ref="B39:C39"/>
    <mergeCell ref="B40:C40"/>
    <mergeCell ref="B42:C42"/>
    <mergeCell ref="B43:C43"/>
    <mergeCell ref="B44:C44"/>
    <mergeCell ref="B45:C45"/>
    <mergeCell ref="B46:C46"/>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5.2.1'!A1" display="REGRESAR"/>
    <hyperlink ref="D46" r:id="rId1"/>
    <hyperlink ref="D36" r:id="rId2"/>
    <hyperlink ref="D8" r:id="rId3"/>
    <hyperlink ref="D41" r:id="rId4"/>
  </hyperlinks>
  <pageMargins left="0.7" right="0.7" top="0.75" bottom="0.75" header="0.3" footer="0.3"/>
  <drawing r:id="rId5"/>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4">
    <tabColor theme="5"/>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1" width="14.85546875" style="26" customWidth="1"/>
    <col min="2" max="2" width="15.28515625" style="26" customWidth="1"/>
    <col min="3" max="3" width="12.140625" style="165" customWidth="1"/>
    <col min="4" max="6" width="12.140625" style="26" customWidth="1"/>
    <col min="7" max="16384" width="11.42578125" style="26"/>
  </cols>
  <sheetData>
    <row r="1" spans="1:18" ht="15" x14ac:dyDescent="0.25">
      <c r="A1" s="25" t="s">
        <v>730</v>
      </c>
      <c r="B1" s="121"/>
      <c r="C1" s="2077" t="s">
        <v>830</v>
      </c>
      <c r="D1" s="2077"/>
    </row>
    <row r="3" spans="1:18" s="172" customFormat="1" ht="27" customHeight="1" x14ac:dyDescent="0.2">
      <c r="A3" s="2697" t="s">
        <v>732</v>
      </c>
      <c r="B3" s="2700"/>
      <c r="C3" s="2701" t="s">
        <v>3384</v>
      </c>
      <c r="D3" s="2702"/>
      <c r="E3" s="2702"/>
      <c r="F3" s="2702"/>
      <c r="G3" s="2702"/>
      <c r="H3" s="2702"/>
      <c r="I3" s="2702"/>
      <c r="J3" s="2702"/>
      <c r="K3" s="2702"/>
      <c r="L3" s="2702"/>
      <c r="M3" s="2702"/>
      <c r="N3" s="2702"/>
      <c r="O3" s="2702"/>
      <c r="P3" s="2702"/>
      <c r="Q3" s="2702"/>
      <c r="R3" s="2702"/>
    </row>
    <row r="4" spans="1:18" s="172" customFormat="1" ht="26.25" customHeight="1" x14ac:dyDescent="0.2">
      <c r="A4" s="2697" t="s">
        <v>733</v>
      </c>
      <c r="B4" s="2698"/>
      <c r="C4" s="2701" t="s">
        <v>3434</v>
      </c>
      <c r="D4" s="2702"/>
      <c r="E4" s="2702"/>
      <c r="F4" s="2702"/>
      <c r="G4" s="2702"/>
      <c r="H4" s="2702"/>
      <c r="I4" s="2702"/>
      <c r="J4" s="2702"/>
      <c r="K4" s="2702"/>
      <c r="L4" s="2702"/>
      <c r="M4" s="2702"/>
      <c r="N4" s="2702"/>
      <c r="O4" s="2702"/>
      <c r="P4" s="2702"/>
      <c r="Q4" s="2702"/>
      <c r="R4" s="2702"/>
    </row>
    <row r="5" spans="1:18" ht="15" x14ac:dyDescent="0.2">
      <c r="A5" s="2697" t="s">
        <v>735</v>
      </c>
      <c r="B5" s="2698"/>
      <c r="C5" s="2697" t="s">
        <v>3435</v>
      </c>
      <c r="D5" s="2699"/>
      <c r="E5" s="2699"/>
      <c r="F5" s="2699"/>
      <c r="G5" s="2699"/>
      <c r="H5" s="2699"/>
      <c r="I5" s="2699"/>
      <c r="J5" s="2699"/>
      <c r="K5" s="2699"/>
      <c r="L5" s="2699"/>
      <c r="M5" s="2699"/>
      <c r="N5" s="2699"/>
      <c r="O5" s="2699"/>
      <c r="P5" s="2699"/>
      <c r="Q5" s="2699"/>
      <c r="R5" s="2699"/>
    </row>
    <row r="6" spans="1:18" ht="15" x14ac:dyDescent="0.2">
      <c r="A6" s="2697" t="s">
        <v>815</v>
      </c>
      <c r="B6" s="2698"/>
      <c r="C6" s="2697" t="s">
        <v>862</v>
      </c>
      <c r="D6" s="2699"/>
      <c r="E6" s="2699"/>
      <c r="F6" s="2699"/>
      <c r="G6" s="2699"/>
      <c r="H6" s="2699"/>
      <c r="I6" s="2699"/>
      <c r="J6" s="2699"/>
      <c r="K6" s="2699"/>
      <c r="L6" s="2699"/>
      <c r="M6" s="2699"/>
      <c r="N6" s="2699"/>
      <c r="O6" s="2699"/>
      <c r="P6" s="2699"/>
      <c r="Q6" s="2699"/>
      <c r="R6" s="2699"/>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5.'!A1" display="REGRESAR"/>
    <hyperlink ref="C1:D1" location="'Metadato 15.3.1'!A1" display="VER METADATO"/>
  </hyperlinks>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5">
    <tabColor theme="0" tint="-0.499984740745262"/>
  </sheetPr>
  <dimension ref="A1:F36"/>
  <sheetViews>
    <sheetView showGridLines="0" zoomScaleNormal="100" workbookViewId="0">
      <pane ySplit="1" topLeftCell="A2" activePane="bottomLeft" state="frozen"/>
      <selection sqref="A1:B1"/>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880</v>
      </c>
    </row>
    <row r="4" spans="1:6" ht="49.5" customHeight="1" x14ac:dyDescent="0.2">
      <c r="A4" s="93"/>
      <c r="B4" s="2082" t="s">
        <v>856</v>
      </c>
      <c r="C4" s="2082"/>
      <c r="D4" s="49" t="s">
        <v>69</v>
      </c>
    </row>
    <row r="5" spans="1:6" ht="45" x14ac:dyDescent="0.2">
      <c r="B5" s="2082" t="s">
        <v>769</v>
      </c>
      <c r="C5" s="2082"/>
      <c r="D5" s="49" t="s">
        <v>414</v>
      </c>
    </row>
    <row r="6" spans="1:6" ht="15" x14ac:dyDescent="0.2">
      <c r="B6" s="2082" t="s">
        <v>770</v>
      </c>
      <c r="C6" s="2082"/>
      <c r="D6" s="50" t="s">
        <v>571</v>
      </c>
    </row>
    <row r="7" spans="1:6" ht="15" x14ac:dyDescent="0.2">
      <c r="B7" s="2083" t="s">
        <v>771</v>
      </c>
      <c r="C7" s="2083"/>
      <c r="D7" s="94" t="s">
        <v>572</v>
      </c>
    </row>
    <row r="8" spans="1:6" s="903" customFormat="1" ht="15" x14ac:dyDescent="0.2">
      <c r="B8" s="2083" t="s">
        <v>4617</v>
      </c>
      <c r="C8" s="2083"/>
      <c r="D8" s="1285" t="s">
        <v>4778</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t="s">
        <v>3436</v>
      </c>
    </row>
    <row r="33" spans="2:4" ht="15" x14ac:dyDescent="0.2">
      <c r="B33" s="2079" t="s">
        <v>805</v>
      </c>
      <c r="C33" s="2080"/>
      <c r="D33" s="60" t="s">
        <v>3437</v>
      </c>
    </row>
    <row r="34" spans="2:4" ht="15" x14ac:dyDescent="0.2">
      <c r="B34" s="2079" t="s">
        <v>807</v>
      </c>
      <c r="C34" s="2080"/>
      <c r="D34" s="130" t="s">
        <v>2358</v>
      </c>
    </row>
    <row r="35" spans="2:4" ht="15" x14ac:dyDescent="0.2">
      <c r="B35" s="2079" t="s">
        <v>809</v>
      </c>
      <c r="C35" s="2080"/>
      <c r="D35" s="131" t="s">
        <v>3438</v>
      </c>
    </row>
    <row r="36" spans="2:4" ht="15" x14ac:dyDescent="0.2">
      <c r="B36" s="2079" t="s">
        <v>811</v>
      </c>
      <c r="C36" s="2080"/>
      <c r="D36" s="218" t="s">
        <v>3439</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5.3.1'!A1" display="REGRESAR"/>
    <hyperlink ref="D36" r:id="rId1"/>
    <hyperlink ref="D8" r:id="rId2"/>
  </hyperlinks>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6">
    <tabColor theme="5"/>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5703125" style="26" customWidth="1"/>
    <col min="3" max="3" width="12.28515625" style="165" customWidth="1"/>
    <col min="4" max="6" width="12.28515625" style="26" customWidth="1"/>
    <col min="7" max="16384" width="11.42578125" style="26"/>
  </cols>
  <sheetData>
    <row r="1" spans="1:18" ht="15" x14ac:dyDescent="0.25">
      <c r="A1" s="25" t="s">
        <v>730</v>
      </c>
      <c r="B1" s="121"/>
      <c r="C1" s="2077" t="s">
        <v>830</v>
      </c>
      <c r="D1" s="2077"/>
    </row>
    <row r="2" spans="1:18" ht="17.25" customHeight="1" x14ac:dyDescent="0.2"/>
    <row r="3" spans="1:18" ht="29.25" customHeight="1" x14ac:dyDescent="0.2">
      <c r="A3" s="2697" t="s">
        <v>732</v>
      </c>
      <c r="B3" s="2700"/>
      <c r="C3" s="2701" t="s">
        <v>3384</v>
      </c>
      <c r="D3" s="2702"/>
      <c r="E3" s="2702"/>
      <c r="F3" s="2702"/>
      <c r="G3" s="2702"/>
      <c r="H3" s="2702"/>
      <c r="I3" s="2702"/>
      <c r="J3" s="2702"/>
      <c r="K3" s="2702"/>
      <c r="L3" s="2702"/>
      <c r="M3" s="2702"/>
      <c r="N3" s="2702"/>
      <c r="O3" s="2702"/>
      <c r="P3" s="2702"/>
      <c r="Q3" s="2702"/>
      <c r="R3" s="2702"/>
    </row>
    <row r="4" spans="1:18" ht="18.75" customHeight="1" x14ac:dyDescent="0.2">
      <c r="A4" s="2697" t="s">
        <v>733</v>
      </c>
      <c r="B4" s="2698"/>
      <c r="C4" s="2701" t="s">
        <v>3440</v>
      </c>
      <c r="D4" s="2702"/>
      <c r="E4" s="2702"/>
      <c r="F4" s="2702"/>
      <c r="G4" s="2702"/>
      <c r="H4" s="2702"/>
      <c r="I4" s="2702"/>
      <c r="J4" s="2702"/>
      <c r="K4" s="2702"/>
      <c r="L4" s="2702"/>
      <c r="M4" s="2702"/>
      <c r="N4" s="2702"/>
      <c r="O4" s="2702"/>
      <c r="P4" s="2702"/>
      <c r="Q4" s="2702"/>
      <c r="R4" s="2702"/>
    </row>
    <row r="5" spans="1:18" ht="15" customHeight="1" x14ac:dyDescent="0.2">
      <c r="A5" s="2697" t="s">
        <v>735</v>
      </c>
      <c r="B5" s="2698"/>
      <c r="C5" s="2697" t="s">
        <v>3441</v>
      </c>
      <c r="D5" s="2699"/>
      <c r="E5" s="2699"/>
      <c r="F5" s="2699"/>
      <c r="G5" s="2699"/>
      <c r="H5" s="2699"/>
      <c r="I5" s="2699"/>
      <c r="J5" s="2699"/>
      <c r="K5" s="2699"/>
      <c r="L5" s="2699"/>
      <c r="M5" s="2699"/>
      <c r="N5" s="2699"/>
      <c r="O5" s="2699"/>
      <c r="P5" s="2699"/>
      <c r="Q5" s="2699"/>
      <c r="R5" s="2699"/>
    </row>
    <row r="6" spans="1:18" ht="15" x14ac:dyDescent="0.2">
      <c r="A6" s="2697" t="s">
        <v>815</v>
      </c>
      <c r="B6" s="2698"/>
      <c r="C6" s="2697" t="s">
        <v>862</v>
      </c>
      <c r="D6" s="2699"/>
      <c r="E6" s="2699"/>
      <c r="F6" s="2699"/>
      <c r="G6" s="2699"/>
      <c r="H6" s="2699"/>
      <c r="I6" s="2699"/>
      <c r="J6" s="2699"/>
      <c r="K6" s="2699"/>
      <c r="L6" s="2699"/>
      <c r="M6" s="2699"/>
      <c r="N6" s="2699"/>
      <c r="O6" s="2699"/>
      <c r="P6" s="2699"/>
      <c r="Q6" s="2699"/>
      <c r="R6" s="2699"/>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5.'!A1" display="REGRESAR"/>
    <hyperlink ref="C1:D1" location="'Metadato 15.4.1'!A1" display="VER METADATO"/>
  </hyperlinks>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7">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864</v>
      </c>
    </row>
    <row r="4" spans="1:6" ht="50.25" customHeight="1" x14ac:dyDescent="0.2">
      <c r="A4" s="93"/>
      <c r="B4" s="2082" t="s">
        <v>856</v>
      </c>
      <c r="C4" s="2082"/>
      <c r="D4" s="49" t="s">
        <v>69</v>
      </c>
    </row>
    <row r="5" spans="1:6" ht="45" x14ac:dyDescent="0.2">
      <c r="B5" s="2082" t="s">
        <v>769</v>
      </c>
      <c r="C5" s="2082"/>
      <c r="D5" s="49" t="s">
        <v>417</v>
      </c>
    </row>
    <row r="6" spans="1:6" ht="15" x14ac:dyDescent="0.2">
      <c r="B6" s="2082" t="s">
        <v>770</v>
      </c>
      <c r="C6" s="2082"/>
      <c r="D6" s="50" t="s">
        <v>573</v>
      </c>
    </row>
    <row r="7" spans="1:6" ht="30" x14ac:dyDescent="0.2">
      <c r="B7" s="2083" t="s">
        <v>771</v>
      </c>
      <c r="C7" s="2083"/>
      <c r="D7" s="94" t="s">
        <v>574</v>
      </c>
    </row>
    <row r="8" spans="1:6" s="903" customFormat="1" ht="15" x14ac:dyDescent="0.2">
      <c r="B8" s="2083" t="s">
        <v>4617</v>
      </c>
      <c r="C8" s="2083"/>
      <c r="D8" s="1285" t="s">
        <v>4779</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t="s">
        <v>3432</v>
      </c>
    </row>
    <row r="33" spans="2:4" ht="15" x14ac:dyDescent="0.2">
      <c r="B33" s="2079" t="s">
        <v>805</v>
      </c>
      <c r="C33" s="2080"/>
      <c r="D33" s="60" t="s">
        <v>2357</v>
      </c>
    </row>
    <row r="34" spans="2:4" ht="15" x14ac:dyDescent="0.2">
      <c r="B34" s="2079" t="s">
        <v>807</v>
      </c>
      <c r="C34" s="2080"/>
      <c r="D34" s="130" t="s">
        <v>2358</v>
      </c>
    </row>
    <row r="35" spans="2:4" ht="15" x14ac:dyDescent="0.2">
      <c r="B35" s="2079" t="s">
        <v>809</v>
      </c>
      <c r="C35" s="2080"/>
      <c r="D35" s="131" t="s">
        <v>3442</v>
      </c>
    </row>
    <row r="36" spans="2:4" ht="15" x14ac:dyDescent="0.2">
      <c r="B36" s="2079" t="s">
        <v>811</v>
      </c>
      <c r="C36" s="2080"/>
      <c r="D36" s="218" t="s">
        <v>3433</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5.4.1'!A1" display="REGRESAR"/>
    <hyperlink ref="D36" r:id="rId1"/>
    <hyperlink ref="D8" r:id="rId2"/>
  </hyperlinks>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8"/>
  <dimension ref="A1:AE93"/>
  <sheetViews>
    <sheetView showGridLines="0" zoomScaleNormal="100" workbookViewId="0">
      <pane ySplit="1" topLeftCell="A2" activePane="bottomLeft" state="frozen"/>
      <selection pane="bottomLeft" activeCell="C9" sqref="C9:Z9"/>
    </sheetView>
  </sheetViews>
  <sheetFormatPr baseColWidth="10" defaultColWidth="11.42578125" defaultRowHeight="11.25" x14ac:dyDescent="0.2"/>
  <cols>
    <col min="1" max="2" width="15.5703125" style="26" customWidth="1"/>
    <col min="3" max="3" width="7.5703125" style="165" customWidth="1"/>
    <col min="4" max="4" width="14.140625" style="26" customWidth="1"/>
    <col min="5" max="5" width="11.7109375" style="26" customWidth="1"/>
    <col min="6" max="6" width="1" style="26" customWidth="1"/>
    <col min="7" max="7" width="11.7109375" style="26" customWidth="1"/>
    <col min="8" max="8" width="10.42578125" style="26" customWidth="1"/>
    <col min="9" max="9" width="15" style="26" customWidth="1"/>
    <col min="10" max="11" width="11.42578125" style="26"/>
    <col min="12" max="12" width="1.140625" style="26" customWidth="1"/>
    <col min="13" max="14" width="12.7109375" style="26" customWidth="1"/>
    <col min="15" max="15" width="1.28515625" style="26" customWidth="1"/>
    <col min="16" max="17" width="11.42578125" style="26"/>
    <col min="18" max="18" width="1" style="26" customWidth="1"/>
    <col min="19" max="20" width="11.42578125" style="26"/>
    <col min="21" max="21" width="1.5703125" style="26" customWidth="1"/>
    <col min="22" max="23" width="11.42578125" style="26"/>
    <col min="24" max="24" width="1.42578125" style="26" customWidth="1"/>
    <col min="25" max="16384" width="11.42578125" style="26"/>
  </cols>
  <sheetData>
    <row r="1" spans="1:31" ht="15" x14ac:dyDescent="0.25">
      <c r="A1" s="25" t="s">
        <v>730</v>
      </c>
      <c r="B1" s="121"/>
      <c r="C1" s="2077" t="s">
        <v>830</v>
      </c>
      <c r="D1" s="2077"/>
    </row>
    <row r="2" spans="1:31" ht="15.75" customHeight="1" x14ac:dyDescent="0.2"/>
    <row r="3" spans="1:31" ht="15" x14ac:dyDescent="0.2">
      <c r="A3" s="2697" t="s">
        <v>732</v>
      </c>
      <c r="B3" s="2700"/>
      <c r="C3" s="2701" t="s">
        <v>3384</v>
      </c>
      <c r="D3" s="2702"/>
      <c r="E3" s="2702"/>
      <c r="F3" s="2702"/>
      <c r="G3" s="2702"/>
      <c r="H3" s="2702"/>
      <c r="I3" s="2702"/>
      <c r="J3" s="2702"/>
      <c r="K3" s="2702"/>
      <c r="L3" s="2702"/>
      <c r="M3" s="2702"/>
      <c r="N3" s="2702"/>
      <c r="O3" s="2702"/>
      <c r="P3" s="2702"/>
      <c r="Q3" s="2702"/>
      <c r="R3" s="2702"/>
      <c r="S3" s="2702"/>
      <c r="T3" s="2702"/>
      <c r="U3" s="2702"/>
      <c r="V3" s="2702"/>
      <c r="W3" s="2702"/>
      <c r="X3" s="2702"/>
      <c r="Y3" s="2702"/>
      <c r="Z3" s="2702"/>
      <c r="AA3" s="2702"/>
      <c r="AB3" s="2702"/>
      <c r="AC3" s="2702"/>
      <c r="AD3" s="2702"/>
      <c r="AE3" s="2702"/>
    </row>
    <row r="4" spans="1:31" ht="15" customHeight="1" x14ac:dyDescent="0.2">
      <c r="A4" s="2697" t="s">
        <v>733</v>
      </c>
      <c r="B4" s="2698"/>
      <c r="C4" s="2701" t="s">
        <v>3443</v>
      </c>
      <c r="D4" s="2702"/>
      <c r="E4" s="2702"/>
      <c r="F4" s="2702"/>
      <c r="G4" s="2702"/>
      <c r="H4" s="2702"/>
      <c r="I4" s="2702"/>
      <c r="J4" s="2702"/>
      <c r="K4" s="2702"/>
      <c r="L4" s="2702"/>
      <c r="M4" s="2702"/>
      <c r="N4" s="2702"/>
      <c r="O4" s="2702"/>
      <c r="P4" s="2702"/>
      <c r="Q4" s="2702"/>
      <c r="R4" s="2702"/>
      <c r="S4" s="2702"/>
      <c r="T4" s="2702"/>
      <c r="U4" s="2702"/>
      <c r="V4" s="2702"/>
      <c r="W4" s="2702"/>
      <c r="X4" s="2702"/>
      <c r="Y4" s="2702"/>
      <c r="Z4" s="2702"/>
      <c r="AA4" s="2702"/>
      <c r="AB4" s="2702"/>
      <c r="AC4" s="2702"/>
      <c r="AD4" s="2702"/>
      <c r="AE4" s="2702"/>
    </row>
    <row r="5" spans="1:31" ht="15" customHeight="1" x14ac:dyDescent="0.2">
      <c r="A5" s="2697" t="s">
        <v>735</v>
      </c>
      <c r="B5" s="2698"/>
      <c r="C5" s="2697" t="s">
        <v>3444</v>
      </c>
      <c r="D5" s="2699"/>
      <c r="E5" s="2699"/>
      <c r="F5" s="2699"/>
      <c r="G5" s="2699"/>
      <c r="H5" s="2699"/>
      <c r="I5" s="2699"/>
      <c r="J5" s="2699"/>
      <c r="K5" s="2699"/>
      <c r="L5" s="2699"/>
      <c r="M5" s="2699"/>
      <c r="N5" s="2699"/>
      <c r="O5" s="2699"/>
      <c r="P5" s="2699"/>
      <c r="Q5" s="2699"/>
      <c r="R5" s="2699"/>
      <c r="S5" s="2699"/>
      <c r="T5" s="2699"/>
      <c r="U5" s="2699"/>
      <c r="V5" s="2699"/>
      <c r="W5" s="2699"/>
      <c r="X5" s="2699"/>
      <c r="Y5" s="2699"/>
      <c r="Z5" s="2699"/>
      <c r="AA5" s="2699"/>
      <c r="AB5" s="2699"/>
      <c r="AC5" s="2699"/>
      <c r="AD5" s="2699"/>
      <c r="AE5" s="2699"/>
    </row>
    <row r="6" spans="1:31" ht="15" x14ac:dyDescent="0.2">
      <c r="A6" s="2697" t="s">
        <v>815</v>
      </c>
      <c r="B6" s="2698"/>
      <c r="C6" s="2697" t="s">
        <v>3445</v>
      </c>
      <c r="D6" s="2699"/>
      <c r="E6" s="2699"/>
      <c r="F6" s="2699"/>
      <c r="G6" s="2699"/>
      <c r="H6" s="2699"/>
      <c r="I6" s="2699"/>
      <c r="J6" s="2699"/>
      <c r="K6" s="2699"/>
      <c r="L6" s="2699"/>
      <c r="M6" s="2699"/>
      <c r="N6" s="2699"/>
      <c r="O6" s="2699"/>
      <c r="P6" s="2699"/>
      <c r="Q6" s="2699"/>
      <c r="R6" s="2699"/>
      <c r="S6" s="2699"/>
      <c r="T6" s="2699"/>
      <c r="U6" s="2699"/>
      <c r="V6" s="2699"/>
      <c r="W6" s="2699"/>
      <c r="X6" s="2699"/>
      <c r="Y6" s="2699"/>
      <c r="Z6" s="2699"/>
      <c r="AA6" s="2699"/>
      <c r="AB6" s="2699"/>
      <c r="AC6" s="2699"/>
      <c r="AD6" s="2699"/>
      <c r="AE6" s="2699"/>
    </row>
    <row r="7" spans="1:31" s="165" customFormat="1" x14ac:dyDescent="0.2">
      <c r="A7" s="262"/>
      <c r="B7" s="76"/>
      <c r="D7" s="26"/>
      <c r="E7" s="26"/>
      <c r="F7" s="26"/>
    </row>
    <row r="8" spans="1:31" s="165" customFormat="1" x14ac:dyDescent="0.2">
      <c r="A8" s="29"/>
      <c r="B8" s="26"/>
      <c r="D8" s="26"/>
      <c r="E8" s="26"/>
      <c r="F8" s="26"/>
    </row>
    <row r="9" spans="1:31" s="27" customFormat="1" ht="15" customHeight="1" x14ac:dyDescent="0.2">
      <c r="A9" s="238"/>
      <c r="B9" s="4"/>
      <c r="C9" s="2727" t="s">
        <v>5610</v>
      </c>
      <c r="D9" s="2727"/>
      <c r="E9" s="2727"/>
      <c r="F9" s="2727"/>
      <c r="G9" s="2727"/>
      <c r="H9" s="2727"/>
      <c r="I9" s="2727"/>
      <c r="J9" s="2727"/>
      <c r="K9" s="2727"/>
      <c r="L9" s="2727"/>
      <c r="M9" s="2727"/>
      <c r="N9" s="2727"/>
      <c r="O9" s="2727"/>
      <c r="P9" s="2727"/>
      <c r="Q9" s="2727"/>
      <c r="R9" s="2727"/>
      <c r="S9" s="2727"/>
      <c r="T9" s="2727"/>
      <c r="U9" s="2727"/>
      <c r="V9" s="2727"/>
      <c r="W9" s="2727"/>
      <c r="X9" s="2727"/>
      <c r="Y9" s="2727"/>
      <c r="Z9" s="2727"/>
    </row>
    <row r="10" spans="1:31" s="27" customFormat="1" ht="25.5" customHeight="1" x14ac:dyDescent="0.2">
      <c r="A10" s="238"/>
      <c r="B10" s="4"/>
      <c r="C10" s="2116" t="s">
        <v>3446</v>
      </c>
      <c r="D10" s="2154" t="s">
        <v>3447</v>
      </c>
      <c r="E10" s="2154"/>
      <c r="F10" s="1396"/>
      <c r="G10" s="2070" t="s">
        <v>3448</v>
      </c>
      <c r="H10" s="2070"/>
      <c r="I10" s="1396"/>
      <c r="J10" s="2070" t="s">
        <v>3449</v>
      </c>
      <c r="K10" s="2070"/>
      <c r="L10" s="1396"/>
      <c r="M10" s="2070" t="s">
        <v>3368</v>
      </c>
      <c r="N10" s="2070"/>
      <c r="O10" s="1396"/>
      <c r="P10" s="2070" t="s">
        <v>3450</v>
      </c>
      <c r="Q10" s="2070"/>
      <c r="R10" s="1396"/>
      <c r="S10" s="2070" t="s">
        <v>3451</v>
      </c>
      <c r="T10" s="2070"/>
      <c r="U10" s="1396"/>
      <c r="V10" s="2070" t="s">
        <v>3452</v>
      </c>
      <c r="W10" s="2070"/>
      <c r="X10" s="1396"/>
      <c r="Y10" s="2070" t="s">
        <v>3453</v>
      </c>
      <c r="Z10" s="2070"/>
    </row>
    <row r="11" spans="1:31" s="27" customFormat="1" ht="12.75" x14ac:dyDescent="0.2">
      <c r="A11" s="238"/>
      <c r="B11" s="4"/>
      <c r="C11" s="2117"/>
      <c r="D11" s="1398" t="s">
        <v>879</v>
      </c>
      <c r="E11" s="1398" t="s">
        <v>781</v>
      </c>
      <c r="F11" s="1398"/>
      <c r="G11" s="1398" t="s">
        <v>879</v>
      </c>
      <c r="H11" s="1398" t="s">
        <v>781</v>
      </c>
      <c r="I11" s="1398"/>
      <c r="J11" s="1398" t="s">
        <v>879</v>
      </c>
      <c r="K11" s="1398" t="s">
        <v>781</v>
      </c>
      <c r="L11" s="1398"/>
      <c r="M11" s="1398" t="s">
        <v>879</v>
      </c>
      <c r="N11" s="1398" t="s">
        <v>781</v>
      </c>
      <c r="O11" s="1398"/>
      <c r="P11" s="1398" t="s">
        <v>879</v>
      </c>
      <c r="Q11" s="1398" t="s">
        <v>781</v>
      </c>
      <c r="R11" s="1398"/>
      <c r="S11" s="1398" t="s">
        <v>879</v>
      </c>
      <c r="T11" s="1398" t="s">
        <v>781</v>
      </c>
      <c r="U11" s="1398"/>
      <c r="V11" s="1398" t="s">
        <v>879</v>
      </c>
      <c r="W11" s="1398" t="s">
        <v>781</v>
      </c>
      <c r="X11" s="1398"/>
      <c r="Y11" s="1398" t="s">
        <v>879</v>
      </c>
      <c r="Z11" s="1398" t="s">
        <v>781</v>
      </c>
    </row>
    <row r="12" spans="1:31" s="27" customFormat="1" ht="12.75" x14ac:dyDescent="0.2">
      <c r="A12" s="238"/>
      <c r="B12" s="4"/>
      <c r="C12" s="818" t="s">
        <v>3454</v>
      </c>
      <c r="D12" s="819">
        <v>0</v>
      </c>
      <c r="E12" s="820"/>
      <c r="F12" s="820"/>
      <c r="G12" s="820"/>
      <c r="H12" s="820"/>
      <c r="I12" s="820"/>
      <c r="J12" s="820"/>
      <c r="K12" s="820"/>
      <c r="L12" s="820"/>
      <c r="M12" s="820"/>
      <c r="N12" s="820"/>
      <c r="O12" s="820"/>
      <c r="P12" s="820"/>
      <c r="Q12" s="820"/>
      <c r="R12" s="820"/>
      <c r="S12" s="820"/>
      <c r="T12" s="820"/>
      <c r="U12" s="820"/>
      <c r="V12" s="820"/>
      <c r="W12" s="820"/>
      <c r="X12" s="820"/>
      <c r="Y12" s="820"/>
      <c r="Z12" s="820"/>
    </row>
    <row r="13" spans="1:31" s="27" customFormat="1" ht="12.75" x14ac:dyDescent="0.2">
      <c r="A13" s="238"/>
      <c r="B13" s="4"/>
      <c r="C13" s="550" t="s">
        <v>3455</v>
      </c>
      <c r="D13" s="821">
        <v>26.27</v>
      </c>
      <c r="E13" s="821">
        <v>0.11</v>
      </c>
      <c r="F13" s="822"/>
      <c r="G13" s="821">
        <v>0.08</v>
      </c>
      <c r="H13" s="821">
        <v>0</v>
      </c>
      <c r="I13" s="821"/>
      <c r="J13" s="821">
        <v>0</v>
      </c>
      <c r="K13" s="821">
        <v>0</v>
      </c>
      <c r="L13" s="821"/>
      <c r="M13" s="821">
        <v>0.2</v>
      </c>
      <c r="N13" s="821">
        <v>0</v>
      </c>
      <c r="O13" s="821"/>
      <c r="P13" s="821">
        <v>0</v>
      </c>
      <c r="Q13" s="821">
        <v>0</v>
      </c>
      <c r="R13" s="821"/>
      <c r="S13" s="821">
        <v>0</v>
      </c>
      <c r="T13" s="821">
        <v>0</v>
      </c>
      <c r="U13" s="821"/>
      <c r="V13" s="821">
        <v>26.1</v>
      </c>
      <c r="W13" s="821">
        <v>0.11</v>
      </c>
      <c r="X13" s="821"/>
      <c r="Y13" s="821">
        <v>0.3</v>
      </c>
      <c r="Z13" s="821">
        <v>0</v>
      </c>
    </row>
    <row r="14" spans="1:31" s="27" customFormat="1" ht="12.75" x14ac:dyDescent="0.2">
      <c r="A14" s="238"/>
      <c r="B14" s="4"/>
      <c r="C14" s="550" t="s">
        <v>3456</v>
      </c>
      <c r="D14" s="821">
        <v>1120.3599999999999</v>
      </c>
      <c r="E14" s="821">
        <v>4.67</v>
      </c>
      <c r="F14" s="822"/>
      <c r="G14" s="821">
        <v>809.37</v>
      </c>
      <c r="H14" s="821">
        <v>3.37</v>
      </c>
      <c r="I14" s="821"/>
      <c r="J14" s="821">
        <v>43</v>
      </c>
      <c r="K14" s="821">
        <v>0.18</v>
      </c>
      <c r="L14" s="821"/>
      <c r="M14" s="821">
        <v>0.5</v>
      </c>
      <c r="N14" s="821">
        <v>0</v>
      </c>
      <c r="O14" s="821"/>
      <c r="P14" s="821">
        <v>7.8</v>
      </c>
      <c r="Q14" s="821">
        <v>0.03</v>
      </c>
      <c r="R14" s="821"/>
      <c r="S14" s="821">
        <v>0.4</v>
      </c>
      <c r="T14" s="821">
        <v>0</v>
      </c>
      <c r="U14" s="821"/>
      <c r="V14" s="821">
        <v>77.099999999999994</v>
      </c>
      <c r="W14" s="821">
        <v>0.32</v>
      </c>
      <c r="X14" s="821"/>
      <c r="Y14" s="821">
        <v>182.4</v>
      </c>
      <c r="Z14" s="821">
        <v>0.76</v>
      </c>
    </row>
    <row r="15" spans="1:31" s="27" customFormat="1" ht="12.75" x14ac:dyDescent="0.2">
      <c r="A15" s="238"/>
      <c r="B15" s="4"/>
      <c r="C15" s="550" t="s">
        <v>3457</v>
      </c>
      <c r="D15" s="821">
        <v>4565.55</v>
      </c>
      <c r="E15" s="821">
        <v>19.03</v>
      </c>
      <c r="F15" s="822"/>
      <c r="G15" s="821">
        <v>3226.63</v>
      </c>
      <c r="H15" s="821">
        <v>13.44</v>
      </c>
      <c r="I15" s="821"/>
      <c r="J15" s="821">
        <v>559</v>
      </c>
      <c r="K15" s="821">
        <v>2.33</v>
      </c>
      <c r="L15" s="821"/>
      <c r="M15" s="821">
        <v>4.4000000000000004</v>
      </c>
      <c r="N15" s="821">
        <v>0.02</v>
      </c>
      <c r="O15" s="821"/>
      <c r="P15" s="821">
        <v>215.9</v>
      </c>
      <c r="Q15" s="821">
        <v>0.9</v>
      </c>
      <c r="R15" s="821"/>
      <c r="S15" s="821">
        <v>22.9</v>
      </c>
      <c r="T15" s="821">
        <v>0.1</v>
      </c>
      <c r="U15" s="821"/>
      <c r="V15" s="821">
        <v>12.3</v>
      </c>
      <c r="W15" s="821">
        <v>0.05</v>
      </c>
      <c r="X15" s="821"/>
      <c r="Y15" s="821">
        <v>526.29999999999995</v>
      </c>
      <c r="Z15" s="821">
        <v>2.19</v>
      </c>
    </row>
    <row r="16" spans="1:31" s="27" customFormat="1" ht="12.75" x14ac:dyDescent="0.2">
      <c r="A16" s="238"/>
      <c r="B16" s="4"/>
      <c r="C16" s="550" t="s">
        <v>3458</v>
      </c>
      <c r="D16" s="821">
        <v>5063.33</v>
      </c>
      <c r="E16" s="821">
        <v>21.2</v>
      </c>
      <c r="F16" s="822"/>
      <c r="G16" s="821">
        <v>2652.3</v>
      </c>
      <c r="H16" s="821">
        <v>11.05</v>
      </c>
      <c r="I16" s="821"/>
      <c r="J16" s="821">
        <v>925.6</v>
      </c>
      <c r="K16" s="821">
        <v>3.86</v>
      </c>
      <c r="L16" s="821"/>
      <c r="M16" s="821">
        <v>8.1</v>
      </c>
      <c r="N16" s="821">
        <v>0.03</v>
      </c>
      <c r="O16" s="821"/>
      <c r="P16" s="821">
        <v>734.8</v>
      </c>
      <c r="Q16" s="821">
        <v>3.06</v>
      </c>
      <c r="R16" s="821"/>
      <c r="S16" s="821">
        <v>280.60000000000002</v>
      </c>
      <c r="T16" s="821">
        <v>1.17</v>
      </c>
      <c r="U16" s="821"/>
      <c r="V16" s="821">
        <v>1.4</v>
      </c>
      <c r="W16" s="821">
        <v>0.01</v>
      </c>
      <c r="X16" s="821"/>
      <c r="Y16" s="821">
        <v>485.6</v>
      </c>
      <c r="Z16" s="821">
        <v>2.02</v>
      </c>
    </row>
    <row r="17" spans="1:26" s="27" customFormat="1" ht="12.75" x14ac:dyDescent="0.2">
      <c r="A17" s="238"/>
      <c r="B17" s="4"/>
      <c r="C17" s="550" t="s">
        <v>3459</v>
      </c>
      <c r="D17" s="821">
        <v>13226.74</v>
      </c>
      <c r="E17" s="821">
        <v>54.99</v>
      </c>
      <c r="F17" s="822"/>
      <c r="G17" s="821">
        <v>7280.7</v>
      </c>
      <c r="H17" s="821">
        <v>30.33</v>
      </c>
      <c r="I17" s="821"/>
      <c r="J17" s="821">
        <v>3885.1</v>
      </c>
      <c r="K17" s="821">
        <v>16.190000000000001</v>
      </c>
      <c r="L17" s="821"/>
      <c r="M17" s="821">
        <v>143.69999999999999</v>
      </c>
      <c r="N17" s="821">
        <v>0.6</v>
      </c>
      <c r="O17" s="821"/>
      <c r="P17" s="821">
        <v>612.4</v>
      </c>
      <c r="Q17" s="821">
        <v>2.5499999999999998</v>
      </c>
      <c r="R17" s="821"/>
      <c r="S17" s="821">
        <v>165.7</v>
      </c>
      <c r="T17" s="821">
        <v>0.69</v>
      </c>
      <c r="U17" s="821"/>
      <c r="V17" s="821">
        <v>15.4</v>
      </c>
      <c r="W17" s="821">
        <v>0.06</v>
      </c>
      <c r="X17" s="821"/>
      <c r="Y17" s="821">
        <v>1095.9000000000001</v>
      </c>
      <c r="Z17" s="821">
        <v>4.57</v>
      </c>
    </row>
    <row r="18" spans="1:26" s="27" customFormat="1" ht="12.75" x14ac:dyDescent="0.2">
      <c r="A18" s="238"/>
      <c r="B18" s="4"/>
      <c r="C18" s="160" t="s">
        <v>740</v>
      </c>
      <c r="D18" s="823">
        <v>24002.26</v>
      </c>
      <c r="E18" s="823">
        <f>SUM(E13:E17)</f>
        <v>100</v>
      </c>
      <c r="F18" s="823"/>
      <c r="G18" s="823">
        <f>SUM(G13:G17)</f>
        <v>13969.08</v>
      </c>
      <c r="H18" s="823">
        <f>SUM(H13:H17)</f>
        <v>58.19</v>
      </c>
      <c r="I18" s="823"/>
      <c r="J18" s="823">
        <f t="shared" ref="J18" si="0">SUM(J13:J17)</f>
        <v>5412.7</v>
      </c>
      <c r="K18" s="823">
        <f>SUM(K13:K17)</f>
        <v>22.560000000000002</v>
      </c>
      <c r="L18" s="823"/>
      <c r="M18" s="823">
        <f t="shared" ref="M18" si="1">SUM(M13:M17)</f>
        <v>156.89999999999998</v>
      </c>
      <c r="N18" s="823">
        <f>SUM(N13:N17)</f>
        <v>0.65</v>
      </c>
      <c r="O18" s="823"/>
      <c r="P18" s="823">
        <f t="shared" ref="P18" si="2">SUM(P13:P17)</f>
        <v>1570.9</v>
      </c>
      <c r="Q18" s="823">
        <f>SUM(Q13:Q17)</f>
        <v>6.54</v>
      </c>
      <c r="R18" s="823"/>
      <c r="S18" s="823">
        <f t="shared" ref="S18" si="3">SUM(S13:S17)</f>
        <v>469.6</v>
      </c>
      <c r="T18" s="823">
        <f>SUM(T13:T17)</f>
        <v>1.96</v>
      </c>
      <c r="U18" s="823"/>
      <c r="V18" s="823">
        <f t="shared" ref="V18" si="4">SUM(V13:V17)</f>
        <v>132.29999999999998</v>
      </c>
      <c r="W18" s="823">
        <f>SUM(W13:W17)</f>
        <v>0.55000000000000004</v>
      </c>
      <c r="X18" s="823"/>
      <c r="Y18" s="823">
        <f t="shared" ref="Y18" si="5">SUM(Y13:Y17)</f>
        <v>2290.5</v>
      </c>
      <c r="Z18" s="823">
        <f>SUM(Z13:Z17)</f>
        <v>9.5400000000000009</v>
      </c>
    </row>
    <row r="19" spans="1:26" s="4" customFormat="1" ht="12.75" x14ac:dyDescent="0.2">
      <c r="A19" s="238"/>
      <c r="C19" s="2726" t="s">
        <v>3460</v>
      </c>
      <c r="D19" s="2726"/>
      <c r="E19" s="2726"/>
      <c r="F19" s="2726"/>
      <c r="G19" s="2726"/>
      <c r="H19" s="2726"/>
      <c r="I19" s="2726"/>
      <c r="J19" s="2726"/>
      <c r="K19" s="2726"/>
      <c r="L19" s="2726"/>
      <c r="M19" s="2726"/>
      <c r="N19" s="2726"/>
      <c r="O19" s="2726"/>
      <c r="P19" s="2726"/>
      <c r="Q19" s="2726"/>
      <c r="R19" s="2726"/>
      <c r="S19" s="2726"/>
      <c r="T19" s="2726"/>
      <c r="U19" s="2726"/>
      <c r="V19" s="2726"/>
      <c r="W19" s="2726"/>
      <c r="X19" s="2726"/>
      <c r="Y19" s="2726"/>
      <c r="Z19" s="2726"/>
    </row>
    <row r="20" spans="1:26" s="4" customFormat="1" ht="12.75" x14ac:dyDescent="0.2">
      <c r="C20" s="2726" t="s">
        <v>3461</v>
      </c>
      <c r="D20" s="2726"/>
      <c r="E20" s="2726"/>
      <c r="F20" s="2726"/>
      <c r="G20" s="2726"/>
      <c r="H20" s="2726"/>
      <c r="I20" s="2726"/>
      <c r="J20" s="2726"/>
      <c r="K20" s="2726"/>
      <c r="L20" s="2726"/>
      <c r="M20" s="2726"/>
      <c r="N20" s="2726"/>
      <c r="O20" s="2726"/>
      <c r="P20" s="2726"/>
      <c r="Q20" s="2726"/>
      <c r="R20" s="2726"/>
      <c r="S20" s="2726"/>
      <c r="T20" s="2726"/>
      <c r="U20" s="2726"/>
      <c r="V20" s="2726"/>
      <c r="W20" s="2726"/>
      <c r="X20" s="2726"/>
      <c r="Y20" s="2726"/>
      <c r="Z20" s="2726"/>
    </row>
    <row r="21" spans="1:26" s="4" customFormat="1" ht="54.75" customHeight="1" x14ac:dyDescent="0.2">
      <c r="C21" s="2496" t="s">
        <v>4399</v>
      </c>
      <c r="D21" s="2496"/>
      <c r="E21" s="2496"/>
      <c r="F21" s="2496"/>
      <c r="G21" s="2496"/>
      <c r="H21" s="2496"/>
      <c r="I21" s="2496"/>
      <c r="J21" s="2496"/>
      <c r="K21" s="2496"/>
      <c r="L21" s="2496"/>
      <c r="M21" s="2496"/>
      <c r="N21" s="2496"/>
      <c r="O21" s="2496"/>
      <c r="P21" s="2496"/>
      <c r="Q21" s="2496"/>
      <c r="R21" s="2496"/>
      <c r="S21" s="2496"/>
      <c r="T21" s="2496"/>
      <c r="U21" s="2496"/>
      <c r="V21" s="2496"/>
      <c r="W21" s="2496"/>
      <c r="X21" s="2496"/>
      <c r="Y21" s="2496"/>
      <c r="Z21" s="2496"/>
    </row>
    <row r="22" spans="1:26" s="4" customFormat="1" ht="12.75" x14ac:dyDescent="0.2">
      <c r="C22" s="2726" t="s">
        <v>3462</v>
      </c>
      <c r="D22" s="2726"/>
      <c r="E22" s="2726"/>
      <c r="F22" s="2726"/>
      <c r="G22" s="2726"/>
      <c r="H22" s="2726"/>
      <c r="I22" s="2726"/>
      <c r="J22" s="2726"/>
      <c r="K22" s="2726"/>
      <c r="L22" s="2726"/>
      <c r="M22" s="2726"/>
      <c r="N22" s="2726"/>
      <c r="O22" s="2726"/>
      <c r="P22" s="2726"/>
      <c r="Q22" s="2726"/>
      <c r="R22" s="2726"/>
      <c r="S22" s="2726"/>
      <c r="T22" s="2726"/>
      <c r="U22" s="2726"/>
      <c r="V22" s="2726"/>
      <c r="W22" s="2726"/>
      <c r="X22" s="2726"/>
      <c r="Y22" s="2726"/>
      <c r="Z22" s="2726"/>
    </row>
    <row r="23" spans="1:26" s="4" customFormat="1" ht="12.75" x14ac:dyDescent="0.2">
      <c r="C23" s="2726" t="s">
        <v>3463</v>
      </c>
      <c r="D23" s="2726"/>
      <c r="E23" s="2726"/>
      <c r="F23" s="2726"/>
      <c r="G23" s="2726"/>
      <c r="H23" s="2726"/>
      <c r="I23" s="2726"/>
      <c r="J23" s="2726"/>
      <c r="K23" s="2726"/>
      <c r="L23" s="2726"/>
      <c r="M23" s="2726"/>
      <c r="N23" s="2726"/>
      <c r="O23" s="2726"/>
      <c r="P23" s="2726"/>
      <c r="Q23" s="2726"/>
      <c r="R23" s="2726"/>
      <c r="S23" s="2726"/>
      <c r="T23" s="2726"/>
      <c r="U23" s="2726"/>
      <c r="V23" s="2726"/>
      <c r="W23" s="2726"/>
      <c r="X23" s="2726"/>
      <c r="Y23" s="2726"/>
      <c r="Z23" s="2726"/>
    </row>
    <row r="24" spans="1:26" s="4" customFormat="1" ht="12.75" x14ac:dyDescent="0.2">
      <c r="C24" s="27"/>
    </row>
    <row r="25" spans="1:26" s="4" customFormat="1" ht="12.75" x14ac:dyDescent="0.2">
      <c r="C25" s="27"/>
    </row>
    <row r="26" spans="1:26" s="4" customFormat="1" ht="12.75" x14ac:dyDescent="0.2">
      <c r="C26" s="27"/>
    </row>
    <row r="27" spans="1:26" s="4" customFormat="1" ht="12.75" x14ac:dyDescent="0.2">
      <c r="C27" s="27"/>
    </row>
    <row r="28" spans="1:26" s="4" customFormat="1" ht="12.75" x14ac:dyDescent="0.2">
      <c r="C28" s="27"/>
    </row>
    <row r="29" spans="1:26" s="4" customFormat="1" ht="12.75" x14ac:dyDescent="0.2">
      <c r="B29" s="631"/>
      <c r="C29" s="27"/>
    </row>
    <row r="30" spans="1:26" s="4" customFormat="1" ht="12.75" x14ac:dyDescent="0.2">
      <c r="C30" s="27"/>
    </row>
    <row r="31" spans="1:26" s="4" customFormat="1" ht="12.75" x14ac:dyDescent="0.2">
      <c r="C31" s="27"/>
    </row>
    <row r="32" spans="1:26" s="4" customFormat="1" ht="12.75" x14ac:dyDescent="0.2">
      <c r="C32" s="27"/>
    </row>
    <row r="33" spans="3:3" s="4" customFormat="1" ht="12.75" x14ac:dyDescent="0.2">
      <c r="C33" s="27"/>
    </row>
    <row r="34" spans="3:3" s="4" customFormat="1" ht="12.75" x14ac:dyDescent="0.2">
      <c r="C34" s="27"/>
    </row>
    <row r="35" spans="3:3" s="4" customFormat="1" ht="12.75" x14ac:dyDescent="0.2">
      <c r="C35" s="27"/>
    </row>
    <row r="36" spans="3:3" s="4" customFormat="1" ht="12.75" x14ac:dyDescent="0.2">
      <c r="C36" s="27"/>
    </row>
    <row r="37" spans="3:3" s="4" customFormat="1" ht="12.75" x14ac:dyDescent="0.2">
      <c r="C37" s="27"/>
    </row>
    <row r="38" spans="3:3" s="4" customFormat="1" ht="12.75" x14ac:dyDescent="0.2">
      <c r="C38" s="27"/>
    </row>
    <row r="39" spans="3:3" s="4" customFormat="1" ht="12.75" x14ac:dyDescent="0.2">
      <c r="C39" s="27"/>
    </row>
    <row r="40" spans="3:3" s="4" customFormat="1" ht="12.75" x14ac:dyDescent="0.2">
      <c r="C40" s="27"/>
    </row>
    <row r="41" spans="3:3" s="4" customFormat="1" ht="12.75" x14ac:dyDescent="0.2">
      <c r="C41" s="27"/>
    </row>
    <row r="42" spans="3:3" s="4" customFormat="1" ht="12.75" x14ac:dyDescent="0.2">
      <c r="C42" s="27"/>
    </row>
    <row r="43" spans="3:3" s="4" customFormat="1" ht="12.75" x14ac:dyDescent="0.2">
      <c r="C43" s="27"/>
    </row>
    <row r="44" spans="3:3" s="4" customFormat="1" ht="12.75" x14ac:dyDescent="0.2">
      <c r="C44" s="27"/>
    </row>
    <row r="45" spans="3:3" s="4" customFormat="1" ht="12.75" x14ac:dyDescent="0.2">
      <c r="C45" s="27"/>
    </row>
    <row r="46" spans="3:3" s="4" customFormat="1" ht="12.75" x14ac:dyDescent="0.2">
      <c r="C46" s="27"/>
    </row>
    <row r="47" spans="3:3" s="4" customFormat="1" ht="12.75" x14ac:dyDescent="0.2">
      <c r="C47" s="27"/>
    </row>
    <row r="48" spans="3:3" s="4" customFormat="1" ht="12.75" x14ac:dyDescent="0.2">
      <c r="C48" s="27"/>
    </row>
    <row r="49" spans="3:9" s="4" customFormat="1" ht="12.75" x14ac:dyDescent="0.2">
      <c r="C49" s="27"/>
    </row>
    <row r="50" spans="3:9" s="4" customFormat="1" ht="12.75" x14ac:dyDescent="0.2">
      <c r="C50" s="27"/>
    </row>
    <row r="51" spans="3:9" s="4" customFormat="1" ht="12.75" x14ac:dyDescent="0.2">
      <c r="C51" s="27"/>
    </row>
    <row r="52" spans="3:9" s="4" customFormat="1" ht="12.75" x14ac:dyDescent="0.2">
      <c r="C52" s="27"/>
    </row>
    <row r="53" spans="3:9" s="4" customFormat="1" ht="12.75" x14ac:dyDescent="0.2">
      <c r="C53" s="27"/>
    </row>
    <row r="54" spans="3:9" s="4" customFormat="1" ht="12.75" x14ac:dyDescent="0.2">
      <c r="C54" s="27"/>
    </row>
    <row r="57" spans="3:9" ht="12.75" x14ac:dyDescent="0.2">
      <c r="C57" s="2302" t="s">
        <v>5627</v>
      </c>
      <c r="D57" s="2302"/>
      <c r="E57" s="2302"/>
      <c r="F57" s="2302"/>
      <c r="G57" s="2302"/>
      <c r="H57" s="2302"/>
      <c r="I57" s="2302"/>
    </row>
    <row r="58" spans="3:9" ht="12.75" x14ac:dyDescent="0.2">
      <c r="C58" s="1409" t="s">
        <v>5626</v>
      </c>
      <c r="D58" s="1409"/>
      <c r="E58" s="1409" t="s">
        <v>5625</v>
      </c>
      <c r="F58" s="1409"/>
      <c r="G58" s="1409" t="s">
        <v>5624</v>
      </c>
      <c r="H58" s="1409"/>
      <c r="I58" s="1409" t="s">
        <v>5623</v>
      </c>
    </row>
    <row r="59" spans="3:9" ht="12.75" x14ac:dyDescent="0.2">
      <c r="C59" s="1522"/>
      <c r="D59" s="1522"/>
      <c r="E59" s="1418" t="s">
        <v>5621</v>
      </c>
      <c r="F59" s="1522"/>
      <c r="G59" s="1418" t="s">
        <v>5621</v>
      </c>
      <c r="H59" s="1522"/>
      <c r="I59" s="1418" t="s">
        <v>5622</v>
      </c>
    </row>
    <row r="60" spans="3:9" ht="12.75" x14ac:dyDescent="0.2">
      <c r="C60" s="1522"/>
      <c r="D60" s="1522"/>
      <c r="E60" s="1522"/>
      <c r="F60" s="1522"/>
      <c r="G60" s="1522"/>
      <c r="H60" s="1522"/>
      <c r="I60" s="1418" t="s">
        <v>5621</v>
      </c>
    </row>
    <row r="61" spans="3:9" ht="12.75" x14ac:dyDescent="0.2">
      <c r="C61" s="43"/>
      <c r="D61" s="43"/>
      <c r="E61" s="43"/>
      <c r="F61" s="43"/>
      <c r="G61" s="43"/>
      <c r="H61" s="43"/>
      <c r="I61" s="43"/>
    </row>
    <row r="62" spans="3:9" ht="12.75" x14ac:dyDescent="0.2">
      <c r="C62" s="1517" t="s">
        <v>5620</v>
      </c>
      <c r="D62" s="43"/>
      <c r="E62" s="43">
        <v>293697.02</v>
      </c>
      <c r="F62" s="43"/>
      <c r="G62" s="43">
        <v>84737.94</v>
      </c>
      <c r="H62" s="43"/>
      <c r="I62" s="474">
        <v>5.75</v>
      </c>
    </row>
    <row r="63" spans="3:9" ht="12.75" x14ac:dyDescent="0.2">
      <c r="C63" s="1517"/>
      <c r="D63" s="43"/>
      <c r="E63" s="43"/>
      <c r="F63" s="43"/>
      <c r="G63" s="474"/>
      <c r="H63" s="43"/>
      <c r="I63" s="474"/>
    </row>
    <row r="64" spans="3:9" ht="12.75" x14ac:dyDescent="0.2">
      <c r="C64" s="1517" t="s">
        <v>5619</v>
      </c>
      <c r="D64" s="43"/>
      <c r="E64" s="43">
        <v>892172.44</v>
      </c>
      <c r="F64" s="43"/>
      <c r="G64" s="474">
        <v>178389.36</v>
      </c>
      <c r="H64" s="43"/>
      <c r="I64" s="474">
        <v>17.45</v>
      </c>
    </row>
    <row r="65" spans="3:9" ht="12.75" x14ac:dyDescent="0.2">
      <c r="C65" s="1517"/>
      <c r="D65" s="43"/>
      <c r="E65" s="43"/>
      <c r="F65" s="43"/>
      <c r="G65" s="474"/>
      <c r="H65" s="43"/>
      <c r="I65" s="474"/>
    </row>
    <row r="66" spans="3:9" ht="12.75" x14ac:dyDescent="0.2">
      <c r="C66" s="1517" t="s">
        <v>5618</v>
      </c>
      <c r="D66" s="43"/>
      <c r="E66" s="43">
        <v>860876.95</v>
      </c>
      <c r="F66" s="43"/>
      <c r="G66" s="474">
        <v>813255.29</v>
      </c>
      <c r="H66" s="43"/>
      <c r="I66" s="474">
        <v>16.850000000000001</v>
      </c>
    </row>
    <row r="67" spans="3:9" ht="12.75" x14ac:dyDescent="0.2">
      <c r="C67" s="1517"/>
      <c r="D67" s="43"/>
      <c r="E67" s="43"/>
      <c r="F67" s="43"/>
      <c r="G67" s="474"/>
      <c r="H67" s="43"/>
      <c r="I67" s="474"/>
    </row>
    <row r="68" spans="3:9" ht="12.75" x14ac:dyDescent="0.2">
      <c r="C68" s="1517" t="s">
        <v>5617</v>
      </c>
      <c r="D68" s="43"/>
      <c r="E68" s="43">
        <v>305287.62</v>
      </c>
      <c r="F68" s="43"/>
      <c r="G68" s="474">
        <v>23269.200000000001</v>
      </c>
      <c r="H68" s="43"/>
      <c r="I68" s="474">
        <v>5.95</v>
      </c>
    </row>
    <row r="69" spans="3:9" ht="12.75" x14ac:dyDescent="0.2">
      <c r="C69" s="1517"/>
      <c r="D69" s="43"/>
      <c r="E69" s="43"/>
      <c r="F69" s="43"/>
      <c r="G69" s="474"/>
      <c r="H69" s="43"/>
      <c r="I69" s="474"/>
    </row>
    <row r="70" spans="3:9" ht="12.75" x14ac:dyDescent="0.2">
      <c r="C70" s="1517" t="s">
        <v>5616</v>
      </c>
      <c r="D70" s="43"/>
      <c r="E70" s="474">
        <v>515162.5</v>
      </c>
      <c r="F70" s="474"/>
      <c r="G70" s="474">
        <v>94227.58</v>
      </c>
      <c r="H70" s="43"/>
      <c r="I70" s="474">
        <v>10.1</v>
      </c>
    </row>
    <row r="71" spans="3:9" ht="12.75" x14ac:dyDescent="0.2">
      <c r="C71" s="1517"/>
      <c r="D71" s="43"/>
      <c r="E71" s="43"/>
      <c r="F71" s="43"/>
      <c r="G71" s="474"/>
      <c r="H71" s="43"/>
      <c r="I71" s="474"/>
    </row>
    <row r="72" spans="3:9" ht="12.75" x14ac:dyDescent="0.2">
      <c r="C72" s="1517" t="s">
        <v>5615</v>
      </c>
      <c r="D72" s="43"/>
      <c r="E72" s="474">
        <v>369278</v>
      </c>
      <c r="F72" s="474"/>
      <c r="G72" s="474">
        <v>175021.97</v>
      </c>
      <c r="H72" s="43"/>
      <c r="I72" s="474">
        <v>7.2</v>
      </c>
    </row>
    <row r="73" spans="3:9" ht="12.75" x14ac:dyDescent="0.2">
      <c r="C73" s="1517"/>
      <c r="D73" s="43"/>
      <c r="E73" s="43"/>
      <c r="F73" s="43"/>
      <c r="G73" s="474"/>
      <c r="H73" s="43"/>
      <c r="I73" s="474"/>
    </row>
    <row r="74" spans="3:9" ht="12.75" x14ac:dyDescent="0.2">
      <c r="C74" s="1517" t="s">
        <v>5614</v>
      </c>
      <c r="D74" s="43"/>
      <c r="E74" s="43">
        <v>277362.15000000002</v>
      </c>
      <c r="F74" s="43"/>
      <c r="G74" s="474">
        <v>77009.429999999993</v>
      </c>
      <c r="H74" s="43"/>
      <c r="I74" s="474">
        <v>5.45</v>
      </c>
    </row>
    <row r="75" spans="3:9" ht="12.75" x14ac:dyDescent="0.2">
      <c r="C75" s="1517"/>
      <c r="D75" s="43"/>
      <c r="E75" s="43"/>
      <c r="F75" s="43"/>
      <c r="G75" s="474"/>
      <c r="H75" s="43"/>
      <c r="I75" s="474"/>
    </row>
    <row r="76" spans="3:9" ht="12.75" x14ac:dyDescent="0.2">
      <c r="C76" s="1517" t="s">
        <v>5613</v>
      </c>
      <c r="D76" s="43"/>
      <c r="E76" s="474">
        <v>609133.4</v>
      </c>
      <c r="F76" s="474"/>
      <c r="G76" s="474">
        <v>338162.3</v>
      </c>
      <c r="H76" s="43"/>
      <c r="I76" s="474">
        <v>11.9</v>
      </c>
    </row>
    <row r="77" spans="3:9" ht="12.75" x14ac:dyDescent="0.2">
      <c r="C77" s="1517"/>
      <c r="D77" s="43"/>
      <c r="E77" s="43"/>
      <c r="F77" s="43"/>
      <c r="G77" s="474"/>
      <c r="H77" s="43"/>
      <c r="I77" s="474"/>
    </row>
    <row r="78" spans="3:9" ht="12.75" x14ac:dyDescent="0.2">
      <c r="C78" s="1517" t="s">
        <v>5612</v>
      </c>
      <c r="D78" s="43"/>
      <c r="E78" s="43">
        <v>555789.57999999996</v>
      </c>
      <c r="F78" s="43"/>
      <c r="G78" s="474">
        <v>522859</v>
      </c>
      <c r="H78" s="43"/>
      <c r="I78" s="474">
        <v>10.95</v>
      </c>
    </row>
    <row r="79" spans="3:9" ht="12.75" x14ac:dyDescent="0.2">
      <c r="C79" s="1517"/>
      <c r="D79" s="43"/>
      <c r="E79" s="43"/>
      <c r="F79" s="43"/>
      <c r="G79" s="474"/>
      <c r="H79" s="43"/>
      <c r="I79" s="474"/>
    </row>
    <row r="80" spans="3:9" ht="12.75" x14ac:dyDescent="0.2">
      <c r="C80" s="1517" t="s">
        <v>5611</v>
      </c>
      <c r="D80" s="43"/>
      <c r="E80" s="43">
        <v>429575.66</v>
      </c>
      <c r="F80" s="43"/>
      <c r="G80" s="474">
        <v>85075</v>
      </c>
      <c r="H80" s="43"/>
      <c r="I80" s="474">
        <v>8.4</v>
      </c>
    </row>
    <row r="81" spans="3:14" ht="12.75" x14ac:dyDescent="0.2">
      <c r="C81" s="1517"/>
      <c r="D81" s="43"/>
      <c r="E81" s="43"/>
      <c r="F81" s="43"/>
      <c r="G81" s="43"/>
      <c r="H81" s="43"/>
      <c r="I81" s="474"/>
    </row>
    <row r="82" spans="3:14" ht="12.75" x14ac:dyDescent="0.2">
      <c r="C82" s="195"/>
      <c r="D82" s="195"/>
      <c r="E82" s="1524">
        <f>SUM(E62:E81)</f>
        <v>5108335.3199999994</v>
      </c>
      <c r="F82" s="195"/>
      <c r="G82" s="1524">
        <f>SUM(G62:G81)</f>
        <v>2392007.0700000003</v>
      </c>
      <c r="H82" s="195"/>
      <c r="I82" s="1728">
        <f>SUM(I62:I81)</f>
        <v>100.00000000000001</v>
      </c>
    </row>
    <row r="83" spans="3:14" ht="12.75" x14ac:dyDescent="0.2">
      <c r="C83" s="960"/>
      <c r="D83" s="4"/>
      <c r="E83" s="4"/>
      <c r="F83" s="4"/>
      <c r="G83" s="4"/>
      <c r="H83" s="4"/>
      <c r="I83" s="4"/>
    </row>
    <row r="84" spans="3:14" ht="12.75" x14ac:dyDescent="0.2">
      <c r="C84" s="9" t="s">
        <v>5628</v>
      </c>
      <c r="D84" s="4"/>
      <c r="E84" s="4"/>
      <c r="F84" s="4"/>
      <c r="G84" s="4"/>
      <c r="H84" s="4"/>
      <c r="I84" s="4"/>
    </row>
    <row r="93" spans="3:14" x14ac:dyDescent="0.2">
      <c r="N93" s="26" t="s">
        <v>5628</v>
      </c>
    </row>
  </sheetData>
  <mergeCells count="25">
    <mergeCell ref="C57:I57"/>
    <mergeCell ref="C21:Z21"/>
    <mergeCell ref="A5:B5"/>
    <mergeCell ref="C5:AE5"/>
    <mergeCell ref="C1:D1"/>
    <mergeCell ref="A3:B3"/>
    <mergeCell ref="C3:AE3"/>
    <mergeCell ref="A4:B4"/>
    <mergeCell ref="C4:AE4"/>
    <mergeCell ref="C23:Z23"/>
    <mergeCell ref="A6:B6"/>
    <mergeCell ref="C6:AE6"/>
    <mergeCell ref="C9:Z9"/>
    <mergeCell ref="C10:C11"/>
    <mergeCell ref="D10:E10"/>
    <mergeCell ref="G10:H10"/>
    <mergeCell ref="Y10:Z10"/>
    <mergeCell ref="C19:Z19"/>
    <mergeCell ref="C20:Z20"/>
    <mergeCell ref="C22:Z22"/>
    <mergeCell ref="J10:K10"/>
    <mergeCell ref="M10:N10"/>
    <mergeCell ref="P10:Q10"/>
    <mergeCell ref="S10:T10"/>
    <mergeCell ref="V10:W10"/>
  </mergeCells>
  <hyperlinks>
    <hyperlink ref="A1" location="'ODS 15.'!A1" display="REGRESAR"/>
    <hyperlink ref="C1:D1" location="'Metadato 15.4.2'!A1" display="VER METADATO"/>
  </hyperlinks>
  <pageMargins left="0.7" right="0.7" top="0.75" bottom="0.75" header="0.3" footer="0.3"/>
  <pageSetup orientation="portrait" r:id="rId1"/>
  <drawing r:id="rId2"/>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9">
    <tabColor theme="0" tint="-0.499984740745262"/>
  </sheetPr>
  <dimension ref="A1:F57"/>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880</v>
      </c>
    </row>
    <row r="4" spans="1:6" ht="50.25" customHeight="1" x14ac:dyDescent="0.2">
      <c r="A4" s="93"/>
      <c r="B4" s="2082" t="s">
        <v>856</v>
      </c>
      <c r="C4" s="2082"/>
      <c r="D4" s="910" t="s">
        <v>69</v>
      </c>
    </row>
    <row r="5" spans="1:6" ht="44.25" customHeight="1" x14ac:dyDescent="0.2">
      <c r="B5" s="2082" t="s">
        <v>769</v>
      </c>
      <c r="C5" s="2082"/>
      <c r="D5" s="910" t="s">
        <v>417</v>
      </c>
    </row>
    <row r="6" spans="1:6" ht="18" customHeight="1" x14ac:dyDescent="0.2">
      <c r="B6" s="2082" t="s">
        <v>770</v>
      </c>
      <c r="C6" s="2082"/>
      <c r="D6" s="911" t="s">
        <v>575</v>
      </c>
    </row>
    <row r="7" spans="1:6" ht="15" customHeight="1" x14ac:dyDescent="0.2">
      <c r="B7" s="2083" t="s">
        <v>771</v>
      </c>
      <c r="C7" s="2083"/>
      <c r="D7" s="912" t="s">
        <v>576</v>
      </c>
    </row>
    <row r="8" spans="1:6" s="903" customFormat="1" ht="15" customHeight="1" x14ac:dyDescent="0.2">
      <c r="B8" s="2083" t="s">
        <v>4617</v>
      </c>
      <c r="C8" s="2083"/>
      <c r="D8" s="1285" t="s">
        <v>4780</v>
      </c>
    </row>
    <row r="9" spans="1:6" ht="15" x14ac:dyDescent="0.25">
      <c r="B9" s="913"/>
      <c r="C9" s="913"/>
      <c r="D9" s="913"/>
    </row>
    <row r="10" spans="1:6" ht="23.25" customHeight="1" x14ac:dyDescent="0.2">
      <c r="B10" s="2081" t="s">
        <v>772</v>
      </c>
      <c r="C10" s="2081"/>
      <c r="D10" s="2081"/>
    </row>
    <row r="11" spans="1:6" ht="15" x14ac:dyDescent="0.2">
      <c r="B11" s="2093" t="s">
        <v>773</v>
      </c>
      <c r="C11" s="2094"/>
      <c r="D11" s="910" t="s">
        <v>906</v>
      </c>
    </row>
    <row r="12" spans="1:6" ht="30" x14ac:dyDescent="0.2">
      <c r="B12" s="2095" t="s">
        <v>775</v>
      </c>
      <c r="C12" s="2095"/>
      <c r="D12" s="129" t="s">
        <v>3464</v>
      </c>
    </row>
    <row r="13" spans="1:6" ht="15" x14ac:dyDescent="0.2">
      <c r="B13" s="2082" t="s">
        <v>776</v>
      </c>
      <c r="C13" s="2082"/>
      <c r="D13" s="915" t="s">
        <v>575</v>
      </c>
    </row>
    <row r="14" spans="1:6" ht="15" x14ac:dyDescent="0.2">
      <c r="B14" s="2082" t="s">
        <v>777</v>
      </c>
      <c r="C14" s="2096"/>
      <c r="D14" s="915" t="s">
        <v>22</v>
      </c>
    </row>
    <row r="15" spans="1:6" ht="45" x14ac:dyDescent="0.2">
      <c r="B15" s="2082" t="s">
        <v>778</v>
      </c>
      <c r="C15" s="2082"/>
      <c r="D15" s="910" t="s">
        <v>3465</v>
      </c>
    </row>
    <row r="16" spans="1:6" ht="387.75" customHeight="1" x14ac:dyDescent="0.2">
      <c r="B16" s="2091" t="s">
        <v>779</v>
      </c>
      <c r="C16" s="2092"/>
      <c r="D16" s="910" t="s">
        <v>3466</v>
      </c>
    </row>
    <row r="17" spans="2:4" ht="409.5" customHeight="1" x14ac:dyDescent="0.25">
      <c r="B17" s="2106"/>
      <c r="C17" s="2107"/>
      <c r="D17" s="192"/>
    </row>
    <row r="18" spans="2:4" ht="15" x14ac:dyDescent="0.2">
      <c r="B18" s="2082" t="s">
        <v>780</v>
      </c>
      <c r="C18" s="2082"/>
      <c r="D18" s="919" t="s">
        <v>781</v>
      </c>
    </row>
    <row r="19" spans="2:4" ht="15" x14ac:dyDescent="0.2">
      <c r="B19" s="2083" t="s">
        <v>782</v>
      </c>
      <c r="C19" s="2083"/>
      <c r="D19" s="910" t="s">
        <v>3467</v>
      </c>
    </row>
    <row r="20" spans="2:4" ht="34.5" customHeight="1" x14ac:dyDescent="0.2">
      <c r="B20" s="2084" t="s">
        <v>783</v>
      </c>
      <c r="C20" s="2085"/>
      <c r="D20" s="919" t="s">
        <v>3468</v>
      </c>
    </row>
    <row r="21" spans="2:4" ht="15" x14ac:dyDescent="0.2">
      <c r="B21" s="2082" t="s">
        <v>784</v>
      </c>
      <c r="C21" s="2082"/>
      <c r="D21" s="910" t="s">
        <v>824</v>
      </c>
    </row>
    <row r="22" spans="2:4" ht="15" x14ac:dyDescent="0.2">
      <c r="B22" s="2086" t="s">
        <v>786</v>
      </c>
      <c r="C22" s="918" t="s">
        <v>787</v>
      </c>
      <c r="D22" s="910" t="s">
        <v>2762</v>
      </c>
    </row>
    <row r="23" spans="2:4" ht="15" x14ac:dyDescent="0.2">
      <c r="B23" s="2087"/>
      <c r="C23" s="1390" t="s">
        <v>789</v>
      </c>
      <c r="D23" s="919" t="s">
        <v>3469</v>
      </c>
    </row>
    <row r="24" spans="2:4" ht="28.5" customHeight="1" x14ac:dyDescent="0.2">
      <c r="B24" s="2088" t="s">
        <v>791</v>
      </c>
      <c r="C24" s="2088"/>
      <c r="D24" s="910" t="s">
        <v>4400</v>
      </c>
    </row>
    <row r="25" spans="2:4" ht="165" x14ac:dyDescent="0.2">
      <c r="B25" s="2088" t="s">
        <v>793</v>
      </c>
      <c r="C25" s="2088"/>
      <c r="D25" s="910" t="s">
        <v>3470</v>
      </c>
    </row>
    <row r="26" spans="2:4" ht="15" x14ac:dyDescent="0.2">
      <c r="B26" s="2082" t="s">
        <v>795</v>
      </c>
      <c r="C26" s="2082"/>
      <c r="D26" s="917" t="s">
        <v>28</v>
      </c>
    </row>
    <row r="27" spans="2:4" ht="78.75" customHeight="1" x14ac:dyDescent="0.2">
      <c r="B27" s="2083" t="s">
        <v>797</v>
      </c>
      <c r="C27" s="2083"/>
      <c r="D27" s="910" t="s">
        <v>3471</v>
      </c>
    </row>
    <row r="28" spans="2:4" ht="135" x14ac:dyDescent="0.2">
      <c r="B28" s="2089" t="s">
        <v>799</v>
      </c>
      <c r="C28" s="2090"/>
      <c r="D28" s="910" t="s">
        <v>3472</v>
      </c>
    </row>
    <row r="29" spans="2:4" ht="227.25" customHeight="1" x14ac:dyDescent="0.2">
      <c r="B29" s="1391" t="s">
        <v>800</v>
      </c>
      <c r="C29" s="1392"/>
      <c r="D29" s="910" t="s">
        <v>3473</v>
      </c>
    </row>
    <row r="30" spans="2:4" ht="15" x14ac:dyDescent="0.2">
      <c r="B30" s="2091" t="s">
        <v>801</v>
      </c>
      <c r="C30" s="2092"/>
      <c r="D30" s="921"/>
    </row>
    <row r="31" spans="2:4" ht="15" x14ac:dyDescent="0.2">
      <c r="B31" s="922"/>
      <c r="C31" s="922"/>
      <c r="D31" s="923"/>
    </row>
    <row r="32" spans="2:4" ht="23.25" customHeight="1" x14ac:dyDescent="0.2">
      <c r="B32" s="2081" t="s">
        <v>802</v>
      </c>
      <c r="C32" s="2081"/>
      <c r="D32" s="2081"/>
    </row>
    <row r="33" spans="2:4" ht="15" x14ac:dyDescent="0.2">
      <c r="B33" s="2079" t="s">
        <v>803</v>
      </c>
      <c r="C33" s="2080"/>
      <c r="D33" s="919" t="s">
        <v>3424</v>
      </c>
    </row>
    <row r="34" spans="2:4" ht="17.25" customHeight="1" x14ac:dyDescent="0.2">
      <c r="B34" s="2079" t="s">
        <v>805</v>
      </c>
      <c r="C34" s="2080"/>
      <c r="D34" s="919" t="s">
        <v>3425</v>
      </c>
    </row>
    <row r="35" spans="2:4" ht="15" x14ac:dyDescent="0.2">
      <c r="B35" s="2079" t="s">
        <v>807</v>
      </c>
      <c r="C35" s="2080"/>
      <c r="D35" s="55" t="s">
        <v>3426</v>
      </c>
    </row>
    <row r="36" spans="2:4" ht="15" x14ac:dyDescent="0.2">
      <c r="B36" s="2079" t="s">
        <v>809</v>
      </c>
      <c r="C36" s="2080"/>
      <c r="D36" s="555" t="s">
        <v>3427</v>
      </c>
    </row>
    <row r="37" spans="2:4" ht="15" x14ac:dyDescent="0.2">
      <c r="B37" s="2079" t="s">
        <v>811</v>
      </c>
      <c r="C37" s="2080"/>
      <c r="D37" s="218" t="s">
        <v>3428</v>
      </c>
    </row>
    <row r="38" spans="2:4" ht="15" x14ac:dyDescent="0.2">
      <c r="B38" s="2079" t="s">
        <v>803</v>
      </c>
      <c r="C38" s="2080"/>
      <c r="D38" s="919" t="s">
        <v>3429</v>
      </c>
    </row>
    <row r="39" spans="2:4" ht="15" x14ac:dyDescent="0.2">
      <c r="B39" s="2079" t="s">
        <v>805</v>
      </c>
      <c r="C39" s="2080"/>
      <c r="D39" s="919" t="s">
        <v>3430</v>
      </c>
    </row>
    <row r="40" spans="2:4" ht="15" x14ac:dyDescent="0.2">
      <c r="B40" s="2079" t="s">
        <v>807</v>
      </c>
      <c r="C40" s="2080"/>
      <c r="D40" s="55" t="s">
        <v>3426</v>
      </c>
    </row>
    <row r="41" spans="2:4" ht="15" x14ac:dyDescent="0.2">
      <c r="B41" s="2079" t="s">
        <v>809</v>
      </c>
      <c r="C41" s="2080"/>
      <c r="D41" s="555"/>
    </row>
    <row r="42" spans="2:4" ht="15" x14ac:dyDescent="0.2">
      <c r="B42" s="2079" t="s">
        <v>811</v>
      </c>
      <c r="C42" s="2080"/>
      <c r="D42" s="218" t="s">
        <v>3374</v>
      </c>
    </row>
    <row r="43" spans="2:4" ht="15" x14ac:dyDescent="0.2">
      <c r="B43" s="2079" t="s">
        <v>803</v>
      </c>
      <c r="C43" s="2080"/>
      <c r="D43" s="919" t="s">
        <v>3474</v>
      </c>
    </row>
    <row r="44" spans="2:4" ht="15" x14ac:dyDescent="0.2">
      <c r="B44" s="2079" t="s">
        <v>805</v>
      </c>
      <c r="C44" s="2080"/>
      <c r="D44" s="919"/>
    </row>
    <row r="45" spans="2:4" ht="15" x14ac:dyDescent="0.2">
      <c r="B45" s="2079" t="s">
        <v>807</v>
      </c>
      <c r="C45" s="2080"/>
      <c r="D45" s="55" t="s">
        <v>3426</v>
      </c>
    </row>
    <row r="46" spans="2:4" ht="15" x14ac:dyDescent="0.2">
      <c r="B46" s="2079" t="s">
        <v>809</v>
      </c>
      <c r="C46" s="2080"/>
      <c r="D46" s="555"/>
    </row>
    <row r="47" spans="2:4" ht="15" x14ac:dyDescent="0.2">
      <c r="B47" s="2079" t="s">
        <v>811</v>
      </c>
      <c r="C47" s="2080"/>
      <c r="D47" s="218" t="s">
        <v>3475</v>
      </c>
    </row>
    <row r="48" spans="2:4" ht="15" x14ac:dyDescent="0.2">
      <c r="B48" s="2079" t="s">
        <v>803</v>
      </c>
      <c r="C48" s="2080"/>
      <c r="D48" s="919" t="s">
        <v>3476</v>
      </c>
    </row>
    <row r="49" spans="2:4" ht="15" x14ac:dyDescent="0.2">
      <c r="B49" s="2079" t="s">
        <v>805</v>
      </c>
      <c r="C49" s="2080"/>
      <c r="D49" s="919"/>
    </row>
    <row r="50" spans="2:4" ht="15" x14ac:dyDescent="0.2">
      <c r="B50" s="2079" t="s">
        <v>807</v>
      </c>
      <c r="C50" s="2080"/>
      <c r="D50" s="55" t="s">
        <v>3477</v>
      </c>
    </row>
    <row r="51" spans="2:4" ht="15" x14ac:dyDescent="0.2">
      <c r="B51" s="2079" t="s">
        <v>809</v>
      </c>
      <c r="C51" s="2080"/>
      <c r="D51" s="555"/>
    </row>
    <row r="52" spans="2:4" ht="15" x14ac:dyDescent="0.25">
      <c r="B52" s="2079" t="s">
        <v>811</v>
      </c>
      <c r="C52" s="2080"/>
      <c r="D52" s="188" t="s">
        <v>3478</v>
      </c>
    </row>
    <row r="53" spans="2:4" ht="15" x14ac:dyDescent="0.2">
      <c r="B53" s="2079" t="s">
        <v>803</v>
      </c>
      <c r="C53" s="2080"/>
      <c r="D53" s="919" t="s">
        <v>3432</v>
      </c>
    </row>
    <row r="54" spans="2:4" ht="15" x14ac:dyDescent="0.2">
      <c r="B54" s="2079" t="s">
        <v>805</v>
      </c>
      <c r="C54" s="2080"/>
      <c r="D54" s="919"/>
    </row>
    <row r="55" spans="2:4" ht="15" x14ac:dyDescent="0.2">
      <c r="B55" s="2079" t="s">
        <v>807</v>
      </c>
      <c r="C55" s="2080"/>
      <c r="D55" s="55" t="s">
        <v>3426</v>
      </c>
    </row>
    <row r="56" spans="2:4" ht="15" x14ac:dyDescent="0.2">
      <c r="B56" s="2079" t="s">
        <v>809</v>
      </c>
      <c r="C56" s="2080"/>
      <c r="D56" s="555"/>
    </row>
    <row r="57" spans="2:4" ht="15" x14ac:dyDescent="0.2">
      <c r="B57" s="2079" t="s">
        <v>811</v>
      </c>
      <c r="C57" s="2080"/>
      <c r="D57" s="218" t="s">
        <v>3433</v>
      </c>
    </row>
  </sheetData>
  <mergeCells count="50">
    <mergeCell ref="B10:D10"/>
    <mergeCell ref="B3:D3"/>
    <mergeCell ref="B4:C4"/>
    <mergeCell ref="B5:C5"/>
    <mergeCell ref="B6:C6"/>
    <mergeCell ref="B7:C7"/>
    <mergeCell ref="B8:C8"/>
    <mergeCell ref="B24:C24"/>
    <mergeCell ref="B11:C11"/>
    <mergeCell ref="B12:C12"/>
    <mergeCell ref="B13:C13"/>
    <mergeCell ref="B14:C14"/>
    <mergeCell ref="B15:C15"/>
    <mergeCell ref="B16:C17"/>
    <mergeCell ref="B18:C18"/>
    <mergeCell ref="B19:C19"/>
    <mergeCell ref="B20:C20"/>
    <mergeCell ref="B21:C21"/>
    <mergeCell ref="B22:B23"/>
    <mergeCell ref="B38:C38"/>
    <mergeCell ref="B25:C25"/>
    <mergeCell ref="B26:C26"/>
    <mergeCell ref="B27:C27"/>
    <mergeCell ref="B28:C28"/>
    <mergeCell ref="B30:C30"/>
    <mergeCell ref="B32:D32"/>
    <mergeCell ref="B33:C33"/>
    <mergeCell ref="B34:C34"/>
    <mergeCell ref="B35:C35"/>
    <mergeCell ref="B36:C36"/>
    <mergeCell ref="B37:C37"/>
    <mergeCell ref="B50:C50"/>
    <mergeCell ref="B39:C39"/>
    <mergeCell ref="B40:C40"/>
    <mergeCell ref="B41:C41"/>
    <mergeCell ref="B42:C42"/>
    <mergeCell ref="B43:C43"/>
    <mergeCell ref="B44:C44"/>
    <mergeCell ref="B45:C45"/>
    <mergeCell ref="B46:C46"/>
    <mergeCell ref="B47:C47"/>
    <mergeCell ref="B48:C48"/>
    <mergeCell ref="B49:C49"/>
    <mergeCell ref="B57:C57"/>
    <mergeCell ref="B51:C51"/>
    <mergeCell ref="B52:C52"/>
    <mergeCell ref="B53:C53"/>
    <mergeCell ref="B54:C54"/>
    <mergeCell ref="B55:C55"/>
    <mergeCell ref="B56:C5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6">
      <formula1>Tipo_operación</formula1>
    </dataValidation>
  </dataValidations>
  <hyperlinks>
    <hyperlink ref="B1" location="'15.4.2'!A1" display="REGRESAR"/>
    <hyperlink ref="D37" r:id="rId1"/>
    <hyperlink ref="D42" r:id="rId2"/>
    <hyperlink ref="D47" r:id="rId3"/>
    <hyperlink ref="D52" r:id="rId4" display="mailto:mcalvo@imn.ac.cr"/>
    <hyperlink ref="D57" r:id="rId5"/>
    <hyperlink ref="D8" r:id="rId6"/>
  </hyperlinks>
  <pageMargins left="0.7" right="0.7" top="0.75" bottom="0.75" header="0.3" footer="0.3"/>
  <pageSetup orientation="portrait" r:id="rId7"/>
  <drawing r:id="rId8"/>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0"/>
  <dimension ref="A1:U71"/>
  <sheetViews>
    <sheetView showGridLines="0" workbookViewId="0">
      <pane ySplit="1" topLeftCell="A20" activePane="bottomLeft" state="frozen"/>
      <selection activeCell="B1" sqref="B1"/>
      <selection pane="bottomLeft" activeCell="C9" sqref="C9:F9"/>
    </sheetView>
  </sheetViews>
  <sheetFormatPr baseColWidth="10" defaultColWidth="11.42578125" defaultRowHeight="11.25" x14ac:dyDescent="0.2"/>
  <cols>
    <col min="1" max="2" width="16" style="26" customWidth="1"/>
    <col min="3" max="3" width="11.42578125" style="26"/>
    <col min="4" max="4" width="15.140625" style="26" customWidth="1"/>
    <col min="5" max="5" width="9.28515625" style="26" customWidth="1"/>
    <col min="6" max="6" width="7.5703125" style="26" customWidth="1"/>
    <col min="7" max="7" width="8" style="26" customWidth="1"/>
    <col min="8" max="8" width="8.140625" style="26" customWidth="1"/>
    <col min="9" max="9" width="6.85546875" style="26" customWidth="1"/>
    <col min="10" max="10" width="8.7109375" style="26" customWidth="1"/>
    <col min="11" max="11" width="11.85546875" style="26" customWidth="1"/>
    <col min="12" max="12" width="8.7109375" style="26" customWidth="1"/>
    <col min="13" max="13" width="9" style="26" customWidth="1"/>
    <col min="14" max="16384" width="11.42578125" style="26"/>
  </cols>
  <sheetData>
    <row r="1" spans="1:21" ht="15" x14ac:dyDescent="0.25">
      <c r="A1" s="25" t="s">
        <v>730</v>
      </c>
      <c r="C1" s="2077" t="s">
        <v>830</v>
      </c>
      <c r="D1" s="2077"/>
    </row>
    <row r="2" spans="1:21" ht="16.5" customHeight="1" x14ac:dyDescent="0.2"/>
    <row r="3" spans="1:21" ht="25.5" customHeight="1" x14ac:dyDescent="0.2">
      <c r="A3" s="2697" t="s">
        <v>732</v>
      </c>
      <c r="B3" s="2700"/>
      <c r="C3" s="2701" t="s">
        <v>3384</v>
      </c>
      <c r="D3" s="2702"/>
      <c r="E3" s="2702"/>
      <c r="F3" s="2702"/>
      <c r="G3" s="2702"/>
      <c r="H3" s="2702"/>
      <c r="I3" s="2702"/>
      <c r="J3" s="2702"/>
      <c r="K3" s="2702"/>
      <c r="L3" s="2702"/>
      <c r="M3" s="2702"/>
      <c r="N3" s="2702"/>
      <c r="O3" s="2702"/>
      <c r="P3" s="2702"/>
      <c r="Q3" s="2702"/>
      <c r="R3" s="2702"/>
      <c r="S3" s="2702"/>
      <c r="T3" s="2702"/>
      <c r="U3" s="2702"/>
    </row>
    <row r="4" spans="1:21" ht="15" x14ac:dyDescent="0.2">
      <c r="A4" s="2697" t="s">
        <v>733</v>
      </c>
      <c r="B4" s="2698"/>
      <c r="C4" s="2701" t="s">
        <v>3479</v>
      </c>
      <c r="D4" s="2702"/>
      <c r="E4" s="2702"/>
      <c r="F4" s="2702"/>
      <c r="G4" s="2702"/>
      <c r="H4" s="2702"/>
      <c r="I4" s="2702"/>
      <c r="J4" s="2702"/>
      <c r="K4" s="2702"/>
      <c r="L4" s="2702"/>
      <c r="M4" s="2702"/>
      <c r="N4" s="2702"/>
      <c r="O4" s="2702"/>
      <c r="P4" s="2702"/>
      <c r="Q4" s="2702"/>
      <c r="R4" s="2702"/>
      <c r="S4" s="2702"/>
      <c r="T4" s="2702"/>
      <c r="U4" s="2702"/>
    </row>
    <row r="5" spans="1:21" ht="15" x14ac:dyDescent="0.2">
      <c r="A5" s="2697" t="s">
        <v>735</v>
      </c>
      <c r="B5" s="2698"/>
      <c r="C5" s="2697" t="s">
        <v>3480</v>
      </c>
      <c r="D5" s="2699"/>
      <c r="E5" s="2699"/>
      <c r="F5" s="2699"/>
      <c r="G5" s="2699"/>
      <c r="H5" s="2699"/>
      <c r="I5" s="2699"/>
      <c r="J5" s="2699"/>
      <c r="K5" s="2699"/>
      <c r="L5" s="2699"/>
      <c r="M5" s="2699"/>
      <c r="N5" s="2699"/>
      <c r="O5" s="2699"/>
      <c r="P5" s="2699"/>
      <c r="Q5" s="2699"/>
      <c r="R5" s="2699"/>
      <c r="S5" s="2699"/>
      <c r="T5" s="2699"/>
      <c r="U5" s="2699"/>
    </row>
    <row r="6" spans="1:21" ht="15" x14ac:dyDescent="0.2">
      <c r="A6" s="2697" t="s">
        <v>815</v>
      </c>
      <c r="B6" s="2698"/>
      <c r="C6" s="2697" t="s">
        <v>3481</v>
      </c>
      <c r="D6" s="2699"/>
      <c r="E6" s="2699"/>
      <c r="F6" s="2699"/>
      <c r="G6" s="2699"/>
      <c r="H6" s="2699"/>
      <c r="I6" s="2699"/>
      <c r="J6" s="2699"/>
      <c r="K6" s="2699"/>
      <c r="L6" s="2699"/>
      <c r="M6" s="2699"/>
      <c r="N6" s="2699"/>
      <c r="O6" s="2699"/>
      <c r="P6" s="2699"/>
      <c r="Q6" s="2699"/>
      <c r="R6" s="2699"/>
      <c r="S6" s="2699"/>
      <c r="T6" s="2699"/>
      <c r="U6" s="2699"/>
    </row>
    <row r="9" spans="1:21" ht="12.75" x14ac:dyDescent="0.2">
      <c r="C9" s="2728" t="s">
        <v>5014</v>
      </c>
      <c r="D9" s="2728"/>
      <c r="E9" s="2728"/>
      <c r="F9" s="2728"/>
      <c r="G9" s="1375"/>
      <c r="H9" s="1375"/>
      <c r="I9" s="1375"/>
      <c r="J9" s="1375"/>
      <c r="K9" s="1375"/>
      <c r="L9" s="1375"/>
      <c r="M9" s="1375"/>
      <c r="N9" s="903"/>
    </row>
    <row r="10" spans="1:21" ht="12.75" x14ac:dyDescent="0.2">
      <c r="C10" s="824" t="s">
        <v>739</v>
      </c>
      <c r="D10" s="825" t="s">
        <v>5015</v>
      </c>
      <c r="E10" s="825" t="s">
        <v>5016</v>
      </c>
      <c r="F10" s="825" t="s">
        <v>5017</v>
      </c>
      <c r="G10" s="1376"/>
      <c r="H10" s="1376"/>
      <c r="I10" s="1376"/>
      <c r="J10" s="1376"/>
      <c r="K10" s="1376"/>
      <c r="L10" s="1376"/>
      <c r="M10" s="1376"/>
      <c r="N10" s="903"/>
    </row>
    <row r="11" spans="1:21" ht="12.75" x14ac:dyDescent="0.2">
      <c r="C11" s="1377">
        <v>1993</v>
      </c>
      <c r="D11" s="1378">
        <v>0.85377999999999998</v>
      </c>
      <c r="E11" s="1379">
        <v>0.85709000000000002</v>
      </c>
      <c r="F11" s="1379">
        <v>0.82657999999999998</v>
      </c>
      <c r="G11" s="1380"/>
      <c r="H11" s="1380"/>
      <c r="I11" s="1380"/>
      <c r="J11" s="1380"/>
      <c r="K11" s="1380"/>
      <c r="L11" s="1380"/>
      <c r="M11" s="1380"/>
      <c r="N11" s="903"/>
    </row>
    <row r="12" spans="1:21" ht="12.75" x14ac:dyDescent="0.2">
      <c r="C12" s="1381">
        <v>1994</v>
      </c>
      <c r="D12" s="1378">
        <v>0.85277000000000003</v>
      </c>
      <c r="E12" s="1379">
        <v>0.85638000000000003</v>
      </c>
      <c r="F12" s="1382">
        <v>0.82643999999999995</v>
      </c>
      <c r="G12" s="1383"/>
      <c r="H12" s="1383"/>
      <c r="I12" s="1383"/>
      <c r="J12" s="1383"/>
      <c r="K12" s="1383"/>
      <c r="L12" s="1383"/>
      <c r="M12" s="1384"/>
      <c r="N12" s="903"/>
    </row>
    <row r="13" spans="1:21" ht="12.75" x14ac:dyDescent="0.2">
      <c r="C13" s="1381">
        <v>1995</v>
      </c>
      <c r="D13" s="1378">
        <v>0.85190999999999995</v>
      </c>
      <c r="E13" s="1379">
        <v>0.85521999999999998</v>
      </c>
      <c r="F13" s="1382">
        <v>0.82545000000000002</v>
      </c>
      <c r="G13" s="1383"/>
      <c r="H13" s="1383"/>
      <c r="I13" s="1383"/>
      <c r="J13" s="1383"/>
      <c r="K13" s="1383"/>
      <c r="L13" s="1383"/>
      <c r="M13" s="1384"/>
      <c r="N13" s="903"/>
    </row>
    <row r="14" spans="1:21" ht="12.75" x14ac:dyDescent="0.2">
      <c r="C14" s="1381">
        <v>1996</v>
      </c>
      <c r="D14" s="1378">
        <v>0.85057000000000005</v>
      </c>
      <c r="E14" s="1379">
        <v>0.85441999999999996</v>
      </c>
      <c r="F14" s="1382">
        <v>0.82504</v>
      </c>
      <c r="G14" s="1383"/>
      <c r="H14" s="1383"/>
      <c r="I14" s="1383"/>
      <c r="J14" s="1383"/>
      <c r="K14" s="1383"/>
      <c r="L14" s="1383"/>
      <c r="M14" s="1384"/>
      <c r="N14" s="903"/>
    </row>
    <row r="15" spans="1:21" ht="12.75" x14ac:dyDescent="0.2">
      <c r="C15" s="1381">
        <v>1997</v>
      </c>
      <c r="D15" s="1378">
        <v>0.84909999999999997</v>
      </c>
      <c r="E15" s="1379">
        <v>0.85363</v>
      </c>
      <c r="F15" s="1382">
        <v>0.82557000000000003</v>
      </c>
      <c r="G15" s="1383"/>
      <c r="H15" s="1383"/>
      <c r="I15" s="1383"/>
      <c r="J15" s="1383"/>
      <c r="K15" s="1383"/>
      <c r="L15" s="1383"/>
      <c r="M15" s="1384"/>
      <c r="N15" s="903"/>
    </row>
    <row r="16" spans="1:21" ht="12.75" x14ac:dyDescent="0.2">
      <c r="C16" s="1381">
        <v>1998</v>
      </c>
      <c r="D16" s="1378">
        <v>0.84758</v>
      </c>
      <c r="E16" s="1379">
        <v>0.85216000000000003</v>
      </c>
      <c r="F16" s="1382">
        <v>0.82621</v>
      </c>
      <c r="G16" s="1383"/>
      <c r="H16" s="1383"/>
      <c r="I16" s="1383"/>
      <c r="J16" s="1383"/>
      <c r="K16" s="1383"/>
      <c r="L16" s="1383"/>
      <c r="M16" s="1384"/>
      <c r="N16" s="903"/>
    </row>
    <row r="17" spans="3:14" ht="12.75" x14ac:dyDescent="0.2">
      <c r="C17" s="1381">
        <v>1999</v>
      </c>
      <c r="D17" s="1378">
        <v>0.84562000000000004</v>
      </c>
      <c r="E17" s="1379">
        <v>0.85045999999999999</v>
      </c>
      <c r="F17" s="1382">
        <v>0.82330999999999999</v>
      </c>
      <c r="G17" s="1383"/>
      <c r="H17" s="1383"/>
      <c r="I17" s="1383"/>
      <c r="J17" s="1383"/>
      <c r="K17" s="1383"/>
      <c r="L17" s="1383"/>
      <c r="M17" s="1384"/>
      <c r="N17" s="903"/>
    </row>
    <row r="18" spans="3:14" ht="12.75" x14ac:dyDescent="0.2">
      <c r="C18" s="1381">
        <v>2000</v>
      </c>
      <c r="D18" s="1378">
        <v>0.84414</v>
      </c>
      <c r="E18" s="1379">
        <v>0.84931000000000001</v>
      </c>
      <c r="F18" s="1382">
        <v>0.82301999999999997</v>
      </c>
      <c r="G18" s="1383"/>
      <c r="H18" s="1383"/>
      <c r="I18" s="1383"/>
      <c r="J18" s="1383"/>
      <c r="K18" s="1383"/>
      <c r="L18" s="1383"/>
      <c r="M18" s="1384"/>
      <c r="N18" s="903"/>
    </row>
    <row r="19" spans="3:14" ht="12.75" x14ac:dyDescent="0.2">
      <c r="C19" s="1381">
        <v>2001</v>
      </c>
      <c r="D19" s="1378">
        <v>0.84231</v>
      </c>
      <c r="E19" s="1379">
        <v>0.84792999999999996</v>
      </c>
      <c r="F19" s="1382">
        <v>0.81901999999999997</v>
      </c>
      <c r="G19" s="1383"/>
      <c r="H19" s="1383"/>
      <c r="I19" s="1383"/>
      <c r="J19" s="1383"/>
      <c r="K19" s="1383"/>
      <c r="L19" s="1383"/>
      <c r="M19" s="1384"/>
      <c r="N19" s="903"/>
    </row>
    <row r="20" spans="3:14" ht="12.75" x14ac:dyDescent="0.2">
      <c r="C20" s="1381">
        <v>2002</v>
      </c>
      <c r="D20" s="1378">
        <v>0.84082999999999997</v>
      </c>
      <c r="E20" s="1379">
        <v>0.84631999999999996</v>
      </c>
      <c r="F20" s="1382">
        <v>0.81840999999999997</v>
      </c>
      <c r="G20" s="1383"/>
      <c r="H20" s="1383"/>
      <c r="I20" s="1383"/>
      <c r="J20" s="1383"/>
      <c r="K20" s="1383"/>
      <c r="L20" s="1383"/>
      <c r="M20" s="1384"/>
      <c r="N20" s="903"/>
    </row>
    <row r="21" spans="3:14" ht="12.75" x14ac:dyDescent="0.2">
      <c r="C21" s="1381">
        <v>2003</v>
      </c>
      <c r="D21" s="1378">
        <v>0.83938000000000001</v>
      </c>
      <c r="E21" s="1379">
        <v>0.84513000000000005</v>
      </c>
      <c r="F21" s="1382">
        <v>0.81828000000000001</v>
      </c>
      <c r="G21" s="1383"/>
      <c r="H21" s="1383"/>
      <c r="I21" s="1383"/>
      <c r="J21" s="1383"/>
      <c r="K21" s="1383"/>
      <c r="L21" s="1383"/>
      <c r="M21" s="1384"/>
      <c r="N21" s="903"/>
    </row>
    <row r="22" spans="3:14" ht="12.75" x14ac:dyDescent="0.2">
      <c r="C22" s="1381">
        <v>2004</v>
      </c>
      <c r="D22" s="1378">
        <v>0.83808000000000005</v>
      </c>
      <c r="E22" s="1379">
        <v>0.84350999999999998</v>
      </c>
      <c r="F22" s="1382">
        <v>0.81313999999999997</v>
      </c>
      <c r="G22" s="1383"/>
      <c r="H22" s="1383"/>
      <c r="I22" s="1383"/>
      <c r="J22" s="1383"/>
      <c r="K22" s="1383"/>
      <c r="L22" s="1383"/>
      <c r="M22" s="1384"/>
      <c r="N22" s="903"/>
    </row>
    <row r="23" spans="3:14" ht="12.75" x14ac:dyDescent="0.2">
      <c r="C23" s="1381">
        <v>2005</v>
      </c>
      <c r="D23" s="1378">
        <v>0.83662000000000003</v>
      </c>
      <c r="E23" s="1379">
        <v>0.84260999999999997</v>
      </c>
      <c r="F23" s="1382">
        <v>0.80933999999999995</v>
      </c>
      <c r="G23" s="1383"/>
      <c r="H23" s="1383"/>
      <c r="I23" s="1383"/>
      <c r="J23" s="1383"/>
      <c r="K23" s="1383"/>
      <c r="L23" s="1383"/>
      <c r="M23" s="1384"/>
      <c r="N23" s="903"/>
    </row>
    <row r="24" spans="3:14" ht="12.75" x14ac:dyDescent="0.2">
      <c r="C24" s="1381">
        <v>2006</v>
      </c>
      <c r="D24" s="1378">
        <v>0.83501999999999998</v>
      </c>
      <c r="E24" s="1379">
        <v>0.84109999999999996</v>
      </c>
      <c r="F24" s="1382">
        <v>0.80750999999999995</v>
      </c>
      <c r="G24" s="1383"/>
      <c r="H24" s="1383"/>
      <c r="I24" s="1383"/>
      <c r="J24" s="1383"/>
      <c r="K24" s="1383"/>
      <c r="L24" s="1383"/>
      <c r="M24" s="1384"/>
      <c r="N24" s="903"/>
    </row>
    <row r="25" spans="3:14" ht="12.75" x14ac:dyDescent="0.2">
      <c r="C25" s="1381">
        <v>2007</v>
      </c>
      <c r="D25" s="1378">
        <v>0.83342000000000005</v>
      </c>
      <c r="E25" s="1379">
        <v>0.84028000000000003</v>
      </c>
      <c r="F25" s="1382">
        <v>0.80225000000000002</v>
      </c>
      <c r="G25" s="1383"/>
      <c r="H25" s="1383"/>
      <c r="I25" s="1383"/>
      <c r="J25" s="1383"/>
      <c r="K25" s="1383"/>
      <c r="L25" s="1383"/>
      <c r="M25" s="1384"/>
      <c r="N25" s="903"/>
    </row>
    <row r="26" spans="3:14" ht="12.75" x14ac:dyDescent="0.2">
      <c r="C26" s="1381">
        <v>2008</v>
      </c>
      <c r="D26" s="1378">
        <v>0.83240000000000003</v>
      </c>
      <c r="E26" s="1379">
        <v>0.83911999999999998</v>
      </c>
      <c r="F26" s="1382">
        <v>0.79500000000000004</v>
      </c>
      <c r="G26" s="1383"/>
      <c r="H26" s="1383"/>
      <c r="I26" s="1383"/>
      <c r="J26" s="1383"/>
      <c r="K26" s="1383"/>
      <c r="L26" s="1383"/>
      <c r="M26" s="1384"/>
      <c r="N26" s="903"/>
    </row>
    <row r="27" spans="3:14" ht="12.75" x14ac:dyDescent="0.2">
      <c r="C27" s="1381">
        <v>2009</v>
      </c>
      <c r="D27" s="1378">
        <v>0.8306</v>
      </c>
      <c r="E27" s="1379">
        <v>0.83828999999999998</v>
      </c>
      <c r="F27" s="1382">
        <v>0.79425000000000001</v>
      </c>
      <c r="G27" s="1383"/>
      <c r="H27" s="1383"/>
      <c r="I27" s="1383"/>
      <c r="J27" s="1383"/>
      <c r="K27" s="1383"/>
      <c r="L27" s="1383"/>
      <c r="M27" s="1384"/>
      <c r="N27" s="903"/>
    </row>
    <row r="28" spans="3:14" ht="12.75" x14ac:dyDescent="0.2">
      <c r="C28" s="1381">
        <v>2010</v>
      </c>
      <c r="D28" s="1378">
        <v>0.82904999999999995</v>
      </c>
      <c r="E28" s="1379">
        <v>0.83748</v>
      </c>
      <c r="F28" s="1382">
        <v>0.78781999999999996</v>
      </c>
      <c r="G28" s="1383"/>
      <c r="H28" s="1383"/>
      <c r="I28" s="1383"/>
      <c r="J28" s="1383"/>
      <c r="K28" s="1383"/>
      <c r="L28" s="1383"/>
      <c r="M28" s="1384"/>
      <c r="N28" s="903"/>
    </row>
    <row r="29" spans="3:14" ht="12.75" x14ac:dyDescent="0.2">
      <c r="C29" s="1381">
        <v>2011</v>
      </c>
      <c r="D29" s="1378">
        <v>0.82791000000000003</v>
      </c>
      <c r="E29" s="1379">
        <v>0.83697999999999995</v>
      </c>
      <c r="F29" s="1382">
        <v>0.78224000000000005</v>
      </c>
      <c r="G29" s="1383"/>
      <c r="H29" s="1383"/>
      <c r="I29" s="1383"/>
      <c r="J29" s="1383"/>
      <c r="K29" s="1383"/>
      <c r="L29" s="1383"/>
      <c r="M29" s="1384"/>
      <c r="N29" s="903"/>
    </row>
    <row r="30" spans="3:14" ht="12.75" x14ac:dyDescent="0.2">
      <c r="C30" s="1381">
        <v>2012</v>
      </c>
      <c r="D30" s="1378">
        <v>0.82633000000000001</v>
      </c>
      <c r="E30" s="1379">
        <v>0.83679999999999999</v>
      </c>
      <c r="F30" s="1382">
        <v>0.77698</v>
      </c>
      <c r="G30" s="1383"/>
      <c r="H30" s="1383"/>
      <c r="I30" s="1383"/>
      <c r="J30" s="1383"/>
      <c r="K30" s="1383"/>
      <c r="L30" s="1383"/>
      <c r="M30" s="1384"/>
      <c r="N30" s="903"/>
    </row>
    <row r="31" spans="3:14" ht="12.75" x14ac:dyDescent="0.2">
      <c r="C31" s="1381">
        <v>2013</v>
      </c>
      <c r="D31" s="1378">
        <v>0.82482</v>
      </c>
      <c r="E31" s="1379">
        <v>0.83677999999999997</v>
      </c>
      <c r="F31" s="1382">
        <v>0.77354000000000001</v>
      </c>
      <c r="G31" s="1383"/>
      <c r="H31" s="1383"/>
      <c r="I31" s="1383"/>
      <c r="J31" s="1383"/>
      <c r="K31" s="1383"/>
      <c r="L31" s="1383"/>
      <c r="M31" s="1384"/>
      <c r="N31" s="903"/>
    </row>
    <row r="32" spans="3:14" ht="12.75" x14ac:dyDescent="0.2">
      <c r="C32" s="1381">
        <v>2014</v>
      </c>
      <c r="D32" s="1378">
        <v>0.82325999999999999</v>
      </c>
      <c r="E32" s="1379">
        <v>0.83689000000000002</v>
      </c>
      <c r="F32" s="1382">
        <v>0.76536999999999999</v>
      </c>
      <c r="G32" s="1383"/>
      <c r="H32" s="1383"/>
      <c r="I32" s="1383"/>
      <c r="J32" s="1383"/>
      <c r="K32" s="1383"/>
      <c r="L32" s="1383"/>
      <c r="M32" s="1384"/>
      <c r="N32" s="903"/>
    </row>
    <row r="33" spans="3:14" ht="12.75" x14ac:dyDescent="0.2">
      <c r="C33" s="1381">
        <v>2015</v>
      </c>
      <c r="D33" s="1378">
        <v>0.82152999999999998</v>
      </c>
      <c r="E33" s="1379">
        <v>0.83689000000000002</v>
      </c>
      <c r="F33" s="1382">
        <v>0.75970000000000004</v>
      </c>
      <c r="G33" s="1383"/>
      <c r="H33" s="1383"/>
      <c r="I33" s="1383"/>
      <c r="J33" s="1383"/>
      <c r="K33" s="1383"/>
      <c r="L33" s="1383"/>
      <c r="M33" s="1384"/>
      <c r="N33" s="903"/>
    </row>
    <row r="34" spans="3:14" ht="12.75" x14ac:dyDescent="0.2">
      <c r="C34" s="1381">
        <v>2016</v>
      </c>
      <c r="D34" s="1378">
        <v>0.82020000000000004</v>
      </c>
      <c r="E34" s="1379">
        <v>0.8367</v>
      </c>
      <c r="F34" s="1382">
        <v>0.75083</v>
      </c>
      <c r="G34" s="1383"/>
      <c r="H34" s="1383"/>
      <c r="I34" s="1383"/>
      <c r="J34" s="1383"/>
      <c r="K34" s="1383"/>
      <c r="L34" s="1383"/>
      <c r="M34" s="1384"/>
      <c r="N34" s="903"/>
    </row>
    <row r="35" spans="3:14" ht="12.75" x14ac:dyDescent="0.2">
      <c r="C35" s="1381">
        <v>2017</v>
      </c>
      <c r="D35" s="1378">
        <v>0.81864000000000003</v>
      </c>
      <c r="E35" s="1379">
        <v>0.83621000000000001</v>
      </c>
      <c r="F35" s="1382">
        <v>0.75073000000000001</v>
      </c>
      <c r="G35" s="1383"/>
      <c r="H35" s="1383"/>
      <c r="I35" s="1383"/>
      <c r="J35" s="1383"/>
      <c r="K35" s="1383"/>
      <c r="L35" s="1383"/>
      <c r="M35" s="1384"/>
      <c r="N35" s="903"/>
    </row>
    <row r="36" spans="3:14" ht="12.75" x14ac:dyDescent="0.2">
      <c r="C36" s="1381">
        <v>2018</v>
      </c>
      <c r="D36" s="1378">
        <v>0.81759000000000004</v>
      </c>
      <c r="E36" s="1379">
        <v>0.83706999999999998</v>
      </c>
      <c r="F36" s="1382">
        <v>0.74197000000000002</v>
      </c>
      <c r="G36" s="1383"/>
      <c r="H36" s="1383"/>
      <c r="I36" s="1383"/>
      <c r="J36" s="1383"/>
      <c r="K36" s="1383"/>
      <c r="L36" s="1383"/>
      <c r="M36" s="1384"/>
      <c r="N36" s="903"/>
    </row>
    <row r="37" spans="3:14" ht="12.75" x14ac:dyDescent="0.2">
      <c r="C37" s="1385">
        <v>2019</v>
      </c>
      <c r="D37" s="1386">
        <v>0.81620000000000004</v>
      </c>
      <c r="E37" s="1387">
        <v>0.83636999999999995</v>
      </c>
      <c r="F37" s="1388">
        <v>0.73545000000000005</v>
      </c>
      <c r="G37" s="1383"/>
      <c r="H37" s="1383"/>
      <c r="I37" s="1383"/>
      <c r="J37" s="1383"/>
      <c r="K37" s="1383"/>
      <c r="L37" s="1383"/>
      <c r="M37" s="1384"/>
      <c r="N37" s="903"/>
    </row>
    <row r="38" spans="3:14" x14ac:dyDescent="0.2">
      <c r="C38" s="903" t="s">
        <v>5018</v>
      </c>
      <c r="D38" s="903"/>
      <c r="E38" s="903"/>
      <c r="F38" s="903"/>
      <c r="G38" s="903"/>
      <c r="H38" s="903"/>
      <c r="I38" s="903"/>
      <c r="J38" s="903"/>
      <c r="K38" s="903"/>
      <c r="L38" s="903"/>
      <c r="M38" s="903"/>
      <c r="N38" s="903"/>
    </row>
    <row r="39" spans="3:14" x14ac:dyDescent="0.2">
      <c r="C39" s="903"/>
      <c r="D39" s="903"/>
      <c r="E39" s="903"/>
      <c r="F39" s="903"/>
      <c r="G39" s="903"/>
      <c r="H39" s="903"/>
      <c r="I39" s="903"/>
      <c r="J39" s="903"/>
      <c r="K39" s="903"/>
      <c r="L39" s="903"/>
      <c r="M39" s="903"/>
      <c r="N39" s="903"/>
    </row>
    <row r="40" spans="3:14" x14ac:dyDescent="0.2">
      <c r="C40" s="903"/>
      <c r="D40" s="903"/>
      <c r="E40" s="903"/>
      <c r="F40" s="903"/>
      <c r="G40" s="903"/>
      <c r="H40" s="903"/>
      <c r="I40" s="903"/>
      <c r="J40" s="903"/>
      <c r="K40" s="903"/>
      <c r="L40" s="903"/>
      <c r="M40" s="903"/>
      <c r="N40" s="903"/>
    </row>
    <row r="41" spans="3:14" ht="15" x14ac:dyDescent="0.2">
      <c r="C41" s="109" t="s">
        <v>5019</v>
      </c>
      <c r="D41" s="903"/>
      <c r="E41" s="903"/>
      <c r="F41" s="903"/>
      <c r="G41" s="903"/>
      <c r="H41" s="903"/>
      <c r="I41" s="903"/>
      <c r="J41" s="903"/>
      <c r="K41" s="903"/>
      <c r="L41" s="903"/>
      <c r="M41" s="903"/>
      <c r="N41" s="903"/>
    </row>
    <row r="42" spans="3:14" x14ac:dyDescent="0.2">
      <c r="C42" s="903"/>
      <c r="D42" s="903"/>
      <c r="E42" s="903"/>
      <c r="F42" s="903"/>
      <c r="G42" s="903"/>
      <c r="H42" s="903"/>
      <c r="I42" s="903"/>
      <c r="J42" s="903"/>
      <c r="K42" s="903"/>
      <c r="L42" s="903"/>
      <c r="M42" s="903"/>
      <c r="N42" s="903"/>
    </row>
    <row r="43" spans="3:14" x14ac:dyDescent="0.2">
      <c r="C43" s="903"/>
      <c r="D43" s="903"/>
      <c r="E43" s="903">
        <v>30</v>
      </c>
      <c r="F43" s="903"/>
      <c r="G43" s="903"/>
      <c r="H43" s="903"/>
      <c r="I43" s="903"/>
      <c r="J43" s="903"/>
      <c r="K43" s="903"/>
      <c r="L43" s="903"/>
      <c r="M43" s="903"/>
      <c r="N43" s="903"/>
    </row>
    <row r="44" spans="3:14" x14ac:dyDescent="0.2">
      <c r="C44" s="903"/>
      <c r="D44" s="903"/>
      <c r="E44" s="903">
        <v>143</v>
      </c>
      <c r="F44" s="903"/>
      <c r="G44" s="903"/>
      <c r="H44" s="903"/>
      <c r="I44" s="903"/>
      <c r="J44" s="903"/>
      <c r="K44" s="903"/>
      <c r="L44" s="903"/>
      <c r="M44" s="903"/>
      <c r="N44" s="903"/>
    </row>
    <row r="45" spans="3:14" x14ac:dyDescent="0.2">
      <c r="C45" s="903"/>
      <c r="D45" s="903"/>
      <c r="E45" s="903">
        <v>1</v>
      </c>
      <c r="F45" s="903"/>
      <c r="G45" s="903"/>
      <c r="H45" s="903"/>
      <c r="I45" s="903"/>
      <c r="J45" s="903"/>
      <c r="K45" s="903"/>
      <c r="L45" s="903"/>
      <c r="M45" s="903"/>
      <c r="N45" s="903"/>
    </row>
    <row r="46" spans="3:14" x14ac:dyDescent="0.2">
      <c r="C46" s="903"/>
      <c r="D46" s="903"/>
      <c r="E46" s="903"/>
      <c r="F46" s="903"/>
      <c r="G46" s="903"/>
      <c r="H46" s="903"/>
      <c r="I46" s="903"/>
      <c r="J46" s="903"/>
      <c r="K46" s="903"/>
      <c r="L46" s="903"/>
      <c r="M46" s="903"/>
      <c r="N46" s="903"/>
    </row>
    <row r="47" spans="3:14" x14ac:dyDescent="0.2">
      <c r="C47" s="903"/>
      <c r="D47" s="903"/>
      <c r="E47" s="903"/>
      <c r="F47" s="903"/>
      <c r="G47" s="903"/>
      <c r="H47" s="903"/>
      <c r="I47" s="903"/>
      <c r="J47" s="903"/>
      <c r="K47" s="903"/>
      <c r="L47" s="903"/>
      <c r="M47" s="903"/>
      <c r="N47" s="903"/>
    </row>
    <row r="48" spans="3:14" x14ac:dyDescent="0.2">
      <c r="C48" s="903"/>
      <c r="D48" s="903"/>
      <c r="E48" s="903"/>
      <c r="F48" s="903"/>
      <c r="G48" s="903"/>
      <c r="H48" s="903"/>
      <c r="I48" s="903"/>
      <c r="J48" s="903"/>
      <c r="K48" s="903"/>
      <c r="L48" s="903"/>
      <c r="M48" s="903"/>
      <c r="N48" s="903"/>
    </row>
    <row r="49" spans="3:14" x14ac:dyDescent="0.2">
      <c r="C49" s="903"/>
      <c r="D49" s="903"/>
      <c r="E49" s="903"/>
      <c r="F49" s="903"/>
      <c r="G49" s="903"/>
      <c r="H49" s="903"/>
      <c r="I49" s="903"/>
      <c r="J49" s="903"/>
      <c r="K49" s="903"/>
      <c r="L49" s="903"/>
      <c r="M49" s="903"/>
      <c r="N49" s="903"/>
    </row>
    <row r="50" spans="3:14" x14ac:dyDescent="0.2">
      <c r="C50" s="903"/>
      <c r="D50" s="903"/>
      <c r="E50" s="903"/>
      <c r="F50" s="903"/>
      <c r="G50" s="903"/>
      <c r="H50" s="903"/>
      <c r="I50" s="903"/>
      <c r="J50" s="903"/>
      <c r="K50" s="903"/>
      <c r="L50" s="903"/>
      <c r="M50" s="903"/>
      <c r="N50" s="903"/>
    </row>
    <row r="51" spans="3:14" x14ac:dyDescent="0.2">
      <c r="C51" s="903"/>
      <c r="D51" s="903"/>
      <c r="E51" s="903"/>
      <c r="F51" s="903"/>
      <c r="G51" s="903"/>
      <c r="H51" s="903"/>
      <c r="I51" s="903"/>
      <c r="J51" s="903"/>
      <c r="K51" s="903"/>
      <c r="L51" s="903"/>
      <c r="M51" s="903"/>
      <c r="N51" s="903"/>
    </row>
    <row r="52" spans="3:14" x14ac:dyDescent="0.2">
      <c r="C52" s="903"/>
      <c r="D52" s="903"/>
      <c r="E52" s="903"/>
      <c r="F52" s="903"/>
      <c r="G52" s="903"/>
      <c r="H52" s="903"/>
      <c r="I52" s="903"/>
      <c r="J52" s="903"/>
      <c r="K52" s="903"/>
      <c r="L52" s="903"/>
      <c r="M52" s="903"/>
      <c r="N52" s="903"/>
    </row>
    <row r="53" spans="3:14" x14ac:dyDescent="0.2">
      <c r="C53" s="903"/>
      <c r="D53" s="903"/>
      <c r="E53" s="903"/>
      <c r="F53" s="903"/>
      <c r="G53" s="903"/>
      <c r="H53" s="903"/>
      <c r="I53" s="903"/>
      <c r="J53" s="903"/>
      <c r="K53" s="903"/>
      <c r="L53" s="903"/>
      <c r="M53" s="903"/>
      <c r="N53" s="903"/>
    </row>
    <row r="54" spans="3:14" x14ac:dyDescent="0.2">
      <c r="C54" s="903"/>
      <c r="D54" s="903"/>
      <c r="E54" s="903"/>
      <c r="F54" s="903"/>
      <c r="G54" s="903"/>
      <c r="H54" s="903"/>
      <c r="I54" s="903"/>
      <c r="J54" s="903"/>
      <c r="K54" s="903"/>
      <c r="L54" s="903"/>
      <c r="M54" s="903"/>
      <c r="N54" s="903"/>
    </row>
    <row r="55" spans="3:14" x14ac:dyDescent="0.2">
      <c r="C55" s="903"/>
      <c r="D55" s="903"/>
      <c r="E55" s="903"/>
      <c r="F55" s="903"/>
      <c r="G55" s="903"/>
      <c r="H55" s="903"/>
      <c r="I55" s="903"/>
      <c r="J55" s="903"/>
      <c r="K55" s="903"/>
      <c r="L55" s="903"/>
      <c r="M55" s="903"/>
      <c r="N55" s="903"/>
    </row>
    <row r="56" spans="3:14" x14ac:dyDescent="0.2">
      <c r="C56" s="903"/>
      <c r="D56" s="903"/>
      <c r="E56" s="903"/>
      <c r="F56" s="903"/>
      <c r="G56" s="903"/>
      <c r="H56" s="903"/>
      <c r="I56" s="903"/>
      <c r="J56" s="903"/>
      <c r="K56" s="903"/>
      <c r="L56" s="903"/>
      <c r="M56" s="903"/>
      <c r="N56" s="903"/>
    </row>
    <row r="57" spans="3:14" x14ac:dyDescent="0.2">
      <c r="C57" s="903"/>
      <c r="D57" s="903"/>
      <c r="E57" s="903"/>
      <c r="F57" s="903"/>
      <c r="G57" s="903"/>
      <c r="H57" s="903"/>
      <c r="I57" s="903"/>
      <c r="J57" s="903"/>
      <c r="K57" s="903"/>
      <c r="L57" s="903"/>
      <c r="M57" s="903"/>
      <c r="N57" s="903"/>
    </row>
    <row r="58" spans="3:14" x14ac:dyDescent="0.2">
      <c r="C58" s="903"/>
      <c r="D58" s="903"/>
      <c r="E58" s="903"/>
      <c r="F58" s="903"/>
      <c r="G58" s="903"/>
      <c r="H58" s="903"/>
      <c r="I58" s="903"/>
      <c r="J58" s="903"/>
      <c r="K58" s="903"/>
      <c r="L58" s="903"/>
      <c r="M58" s="903"/>
      <c r="N58" s="903"/>
    </row>
    <row r="59" spans="3:14" x14ac:dyDescent="0.2">
      <c r="C59" s="903"/>
      <c r="D59" s="903"/>
      <c r="E59" s="903"/>
      <c r="F59" s="903"/>
      <c r="G59" s="903"/>
      <c r="H59" s="903"/>
      <c r="I59" s="903"/>
      <c r="J59" s="903"/>
      <c r="K59" s="903"/>
      <c r="L59" s="903"/>
      <c r="M59" s="903"/>
      <c r="N59" s="903"/>
    </row>
    <row r="60" spans="3:14" x14ac:dyDescent="0.2">
      <c r="C60" s="903"/>
      <c r="D60" s="903"/>
      <c r="E60" s="903"/>
      <c r="F60" s="903"/>
      <c r="G60" s="903"/>
      <c r="H60" s="903"/>
      <c r="I60" s="903"/>
      <c r="J60" s="903"/>
      <c r="K60" s="903"/>
      <c r="L60" s="903"/>
      <c r="M60" s="903"/>
      <c r="N60" s="903"/>
    </row>
    <row r="61" spans="3:14" x14ac:dyDescent="0.2">
      <c r="C61" s="903"/>
      <c r="D61" s="903"/>
      <c r="E61" s="903"/>
      <c r="F61" s="903"/>
      <c r="G61" s="903"/>
      <c r="H61" s="903"/>
      <c r="I61" s="903"/>
      <c r="J61" s="903"/>
      <c r="K61" s="903"/>
      <c r="L61" s="903"/>
      <c r="M61" s="903"/>
      <c r="N61" s="903"/>
    </row>
    <row r="62" spans="3:14" x14ac:dyDescent="0.2">
      <c r="C62" s="903"/>
      <c r="D62" s="903"/>
      <c r="E62" s="903"/>
      <c r="F62" s="903"/>
      <c r="G62" s="903"/>
      <c r="H62" s="903"/>
      <c r="I62" s="903"/>
      <c r="J62" s="903"/>
      <c r="K62" s="903"/>
      <c r="L62" s="903"/>
      <c r="M62" s="903"/>
      <c r="N62" s="903"/>
    </row>
    <row r="63" spans="3:14" x14ac:dyDescent="0.2">
      <c r="C63" s="903"/>
      <c r="D63" s="903"/>
      <c r="E63" s="903"/>
      <c r="F63" s="903"/>
      <c r="G63" s="903"/>
      <c r="H63" s="903"/>
      <c r="I63" s="903"/>
      <c r="J63" s="903"/>
      <c r="K63" s="903"/>
      <c r="L63" s="903"/>
      <c r="M63" s="903"/>
      <c r="N63" s="903"/>
    </row>
    <row r="64" spans="3:14" x14ac:dyDescent="0.2">
      <c r="C64" s="903"/>
      <c r="D64" s="903"/>
      <c r="E64" s="903"/>
      <c r="F64" s="903"/>
      <c r="G64" s="903"/>
      <c r="H64" s="903"/>
      <c r="I64" s="903"/>
      <c r="J64" s="903"/>
      <c r="K64" s="903"/>
      <c r="L64" s="903"/>
      <c r="M64" s="903"/>
      <c r="N64" s="903"/>
    </row>
    <row r="65" spans="3:14" x14ac:dyDescent="0.2">
      <c r="C65" s="903"/>
      <c r="D65" s="903"/>
      <c r="E65" s="903"/>
      <c r="F65" s="903"/>
      <c r="G65" s="903"/>
      <c r="H65" s="903"/>
      <c r="I65" s="903"/>
      <c r="J65" s="903"/>
      <c r="K65" s="903"/>
      <c r="L65" s="903"/>
      <c r="M65" s="903"/>
      <c r="N65" s="903"/>
    </row>
    <row r="66" spans="3:14" x14ac:dyDescent="0.2">
      <c r="C66" s="903"/>
      <c r="D66" s="903"/>
      <c r="E66" s="903"/>
      <c r="F66" s="903"/>
      <c r="G66" s="903"/>
      <c r="H66" s="903"/>
      <c r="I66" s="903"/>
      <c r="J66" s="903"/>
      <c r="K66" s="903"/>
      <c r="L66" s="903"/>
      <c r="M66" s="903"/>
      <c r="N66" s="903"/>
    </row>
    <row r="67" spans="3:14" ht="12.75" x14ac:dyDescent="0.2">
      <c r="C67" s="1374" t="s">
        <v>5020</v>
      </c>
      <c r="D67" s="903"/>
      <c r="E67" s="903"/>
      <c r="F67" s="903"/>
      <c r="G67" s="903"/>
      <c r="H67" s="903"/>
      <c r="I67" s="903"/>
      <c r="J67" s="903"/>
      <c r="K67" s="903"/>
      <c r="L67" s="903"/>
      <c r="M67" s="903"/>
      <c r="N67" s="903"/>
    </row>
    <row r="68" spans="3:14" x14ac:dyDescent="0.2">
      <c r="C68" s="903"/>
      <c r="D68" s="903"/>
      <c r="E68" s="903"/>
      <c r="F68" s="903"/>
      <c r="G68" s="903"/>
      <c r="H68" s="903"/>
      <c r="I68" s="903"/>
      <c r="J68" s="903"/>
      <c r="K68" s="903"/>
      <c r="L68" s="903"/>
      <c r="M68" s="903"/>
      <c r="N68" s="903"/>
    </row>
    <row r="69" spans="3:14" x14ac:dyDescent="0.2">
      <c r="C69" s="903"/>
      <c r="D69" s="903"/>
      <c r="E69" s="903"/>
      <c r="F69" s="903"/>
      <c r="G69" s="903"/>
      <c r="H69" s="903"/>
      <c r="I69" s="903"/>
      <c r="J69" s="903"/>
      <c r="K69" s="903"/>
      <c r="L69" s="903"/>
      <c r="M69" s="903"/>
      <c r="N69" s="903"/>
    </row>
    <row r="70" spans="3:14" x14ac:dyDescent="0.2">
      <c r="C70" s="903"/>
      <c r="D70" s="903"/>
      <c r="E70" s="903"/>
      <c r="F70" s="903"/>
      <c r="G70" s="903"/>
      <c r="H70" s="903"/>
      <c r="I70" s="903"/>
      <c r="J70" s="903"/>
      <c r="K70" s="903"/>
      <c r="L70" s="903"/>
      <c r="M70" s="903"/>
      <c r="N70" s="903"/>
    </row>
    <row r="71" spans="3:14" x14ac:dyDescent="0.2">
      <c r="C71" s="903"/>
      <c r="D71" s="903"/>
      <c r="E71" s="903"/>
      <c r="F71" s="903"/>
      <c r="G71" s="903"/>
      <c r="H71" s="903"/>
      <c r="I71" s="903"/>
      <c r="J71" s="903"/>
      <c r="K71" s="903"/>
      <c r="L71" s="903"/>
      <c r="M71" s="903"/>
      <c r="N71" s="903"/>
    </row>
  </sheetData>
  <mergeCells count="10">
    <mergeCell ref="C9:F9"/>
    <mergeCell ref="A6:B6"/>
    <mergeCell ref="C6:U6"/>
    <mergeCell ref="C1:D1"/>
    <mergeCell ref="A3:B3"/>
    <mergeCell ref="C3:U3"/>
    <mergeCell ref="A4:B4"/>
    <mergeCell ref="C4:U4"/>
    <mergeCell ref="A5:B5"/>
    <mergeCell ref="C5:U5"/>
  </mergeCells>
  <hyperlinks>
    <hyperlink ref="A1" location="'ODS 15.'!A1" display="REGRESAR"/>
    <hyperlink ref="C1:D1" location="'Metadato 15.5.1'!A1" display="VER METADATO"/>
  </hyperlinks>
  <pageMargins left="0.7" right="0.7" top="0.75" bottom="0.75" header="0.3" footer="0.3"/>
  <drawing r:id="rId1"/>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1">
    <tabColor theme="0" tint="-0.499984740745262"/>
  </sheetPr>
  <dimension ref="A1:F44"/>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8" style="26" customWidth="1"/>
    <col min="6" max="6" width="7.140625" style="26" customWidth="1"/>
    <col min="7" max="7" width="6.85546875" style="26" customWidth="1"/>
    <col min="8" max="8" width="8.7109375" style="26" customWidth="1"/>
    <col min="9" max="9" width="11.85546875" style="26" customWidth="1"/>
    <col min="10" max="10" width="8.7109375" style="26" customWidth="1"/>
    <col min="11" max="11" width="9" style="26" customWidth="1"/>
    <col min="12"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767</v>
      </c>
    </row>
    <row r="4" spans="1:6" ht="45" x14ac:dyDescent="0.2">
      <c r="A4" s="93"/>
      <c r="B4" s="2082" t="s">
        <v>856</v>
      </c>
      <c r="C4" s="2082"/>
      <c r="D4" s="910" t="s">
        <v>69</v>
      </c>
    </row>
    <row r="5" spans="1:6" ht="45" x14ac:dyDescent="0.2">
      <c r="B5" s="2082" t="s">
        <v>769</v>
      </c>
      <c r="C5" s="2082"/>
      <c r="D5" s="910" t="s">
        <v>420</v>
      </c>
    </row>
    <row r="6" spans="1:6" ht="15" x14ac:dyDescent="0.2">
      <c r="B6" s="2082" t="s">
        <v>770</v>
      </c>
      <c r="C6" s="2082"/>
      <c r="D6" s="911" t="s">
        <v>577</v>
      </c>
    </row>
    <row r="7" spans="1:6" ht="15" customHeight="1" x14ac:dyDescent="0.2">
      <c r="B7" s="2083" t="s">
        <v>771</v>
      </c>
      <c r="C7" s="2083"/>
      <c r="D7" s="912" t="s">
        <v>578</v>
      </c>
    </row>
    <row r="8" spans="1:6" s="903" customFormat="1" ht="15" x14ac:dyDescent="0.2">
      <c r="B8" s="2083" t="s">
        <v>4617</v>
      </c>
      <c r="C8" s="2083"/>
      <c r="D8" s="1285" t="s">
        <v>4781</v>
      </c>
    </row>
    <row r="9" spans="1:6" ht="15" x14ac:dyDescent="0.25">
      <c r="B9" s="913"/>
      <c r="C9" s="913"/>
      <c r="D9" s="913"/>
    </row>
    <row r="10" spans="1:6" ht="23.25" customHeight="1" x14ac:dyDescent="0.2">
      <c r="B10" s="2081" t="s">
        <v>772</v>
      </c>
      <c r="C10" s="2081"/>
      <c r="D10" s="2081"/>
    </row>
    <row r="11" spans="1:6" ht="15" x14ac:dyDescent="0.2">
      <c r="B11" s="2093" t="s">
        <v>773</v>
      </c>
      <c r="C11" s="2094"/>
      <c r="D11" s="910" t="s">
        <v>841</v>
      </c>
    </row>
    <row r="12" spans="1:6" ht="15" customHeight="1" x14ac:dyDescent="0.2">
      <c r="B12" s="2095" t="s">
        <v>775</v>
      </c>
      <c r="C12" s="2095"/>
      <c r="D12" s="914" t="s">
        <v>578</v>
      </c>
    </row>
    <row r="13" spans="1:6" ht="15" x14ac:dyDescent="0.2">
      <c r="B13" s="2082" t="s">
        <v>776</v>
      </c>
      <c r="C13" s="2082"/>
      <c r="D13" s="672" t="s">
        <v>577</v>
      </c>
    </row>
    <row r="14" spans="1:6" ht="15" x14ac:dyDescent="0.2">
      <c r="B14" s="2082" t="s">
        <v>777</v>
      </c>
      <c r="C14" s="2096"/>
      <c r="D14" s="915" t="s">
        <v>10</v>
      </c>
    </row>
    <row r="15" spans="1:6" ht="135" x14ac:dyDescent="0.2">
      <c r="B15" s="2082" t="s">
        <v>778</v>
      </c>
      <c r="C15" s="2082"/>
      <c r="D15" s="916" t="s">
        <v>3482</v>
      </c>
    </row>
    <row r="16" spans="1:6" ht="76.5" customHeight="1" x14ac:dyDescent="0.25">
      <c r="B16" s="2082" t="s">
        <v>779</v>
      </c>
      <c r="C16" s="2082"/>
      <c r="D16" s="145" t="s">
        <v>5838</v>
      </c>
    </row>
    <row r="17" spans="2:4" ht="15" x14ac:dyDescent="0.2">
      <c r="B17" s="2082" t="s">
        <v>780</v>
      </c>
      <c r="C17" s="2082"/>
      <c r="D17" s="917" t="s">
        <v>5839</v>
      </c>
    </row>
    <row r="18" spans="2:4" ht="15" x14ac:dyDescent="0.2">
      <c r="B18" s="2083" t="s">
        <v>782</v>
      </c>
      <c r="C18" s="2083"/>
      <c r="D18" s="910"/>
    </row>
    <row r="19" spans="2:4" ht="15" customHeight="1" x14ac:dyDescent="0.2">
      <c r="B19" s="2084" t="s">
        <v>783</v>
      </c>
      <c r="C19" s="2085"/>
      <c r="D19" s="917" t="s">
        <v>5840</v>
      </c>
    </row>
    <row r="20" spans="2:4" ht="15" x14ac:dyDescent="0.2">
      <c r="B20" s="2082" t="s">
        <v>784</v>
      </c>
      <c r="C20" s="2082"/>
      <c r="D20" s="916" t="s">
        <v>5841</v>
      </c>
    </row>
    <row r="21" spans="2:4" ht="15" x14ac:dyDescent="0.2">
      <c r="B21" s="2086" t="s">
        <v>786</v>
      </c>
      <c r="C21" s="918" t="s">
        <v>787</v>
      </c>
      <c r="D21" s="919" t="s">
        <v>3548</v>
      </c>
    </row>
    <row r="22" spans="2:4" ht="15" x14ac:dyDescent="0.2">
      <c r="B22" s="2087"/>
      <c r="C22" s="1751" t="s">
        <v>789</v>
      </c>
      <c r="D22" s="917"/>
    </row>
    <row r="23" spans="2:4" ht="19.5" customHeight="1" x14ac:dyDescent="0.2">
      <c r="B23" s="2088" t="s">
        <v>791</v>
      </c>
      <c r="C23" s="2088"/>
      <c r="D23" s="917" t="s">
        <v>827</v>
      </c>
    </row>
    <row r="24" spans="2:4" ht="15" x14ac:dyDescent="0.2">
      <c r="B24" s="2088" t="s">
        <v>793</v>
      </c>
      <c r="C24" s="2088"/>
      <c r="D24" s="920" t="s">
        <v>5842</v>
      </c>
    </row>
    <row r="25" spans="2:4" ht="15" x14ac:dyDescent="0.2">
      <c r="B25" s="2082" t="s">
        <v>795</v>
      </c>
      <c r="C25" s="2082"/>
      <c r="D25" s="917" t="s">
        <v>28</v>
      </c>
    </row>
    <row r="26" spans="2:4" ht="15" customHeight="1" x14ac:dyDescent="0.2">
      <c r="B26" s="2083" t="s">
        <v>797</v>
      </c>
      <c r="C26" s="2083"/>
      <c r="D26" s="920" t="s">
        <v>5843</v>
      </c>
    </row>
    <row r="27" spans="2:4" ht="15" x14ac:dyDescent="0.2">
      <c r="B27" s="2089" t="s">
        <v>799</v>
      </c>
      <c r="C27" s="2090"/>
      <c r="D27" s="919" t="s">
        <v>5021</v>
      </c>
    </row>
    <row r="28" spans="2:4" ht="90" x14ac:dyDescent="0.2">
      <c r="B28" s="1752" t="s">
        <v>800</v>
      </c>
      <c r="C28" s="1753"/>
      <c r="D28" s="917" t="s">
        <v>5844</v>
      </c>
    </row>
    <row r="29" spans="2:4" ht="15" x14ac:dyDescent="0.2">
      <c r="B29" s="2091" t="s">
        <v>801</v>
      </c>
      <c r="C29" s="2092"/>
      <c r="D29" s="921"/>
    </row>
    <row r="30" spans="2:4" ht="15" x14ac:dyDescent="0.2">
      <c r="B30" s="922"/>
      <c r="C30" s="922"/>
      <c r="D30" s="923"/>
    </row>
    <row r="31" spans="2:4" ht="23.25" customHeight="1" x14ac:dyDescent="0.2">
      <c r="B31" s="2081" t="s">
        <v>802</v>
      </c>
      <c r="C31" s="2081"/>
      <c r="D31" s="2081"/>
    </row>
    <row r="32" spans="2:4" ht="15" x14ac:dyDescent="0.2">
      <c r="B32" s="2079" t="s">
        <v>803</v>
      </c>
      <c r="C32" s="2080"/>
      <c r="D32" s="920" t="s">
        <v>3483</v>
      </c>
    </row>
    <row r="33" spans="2:4" ht="15" x14ac:dyDescent="0.2">
      <c r="B33" s="2079" t="s">
        <v>805</v>
      </c>
      <c r="C33" s="2080"/>
      <c r="D33" s="920" t="s">
        <v>3437</v>
      </c>
    </row>
    <row r="34" spans="2:4" ht="15" x14ac:dyDescent="0.2">
      <c r="B34" s="2079" t="s">
        <v>807</v>
      </c>
      <c r="C34" s="2080"/>
      <c r="D34" s="920" t="s">
        <v>2358</v>
      </c>
    </row>
    <row r="35" spans="2:4" ht="15" x14ac:dyDescent="0.2">
      <c r="B35" s="2079" t="s">
        <v>809</v>
      </c>
      <c r="C35" s="2080"/>
      <c r="D35" s="920" t="s">
        <v>3258</v>
      </c>
    </row>
    <row r="36" spans="2:4" ht="15" x14ac:dyDescent="0.2">
      <c r="B36" s="2079" t="s">
        <v>811</v>
      </c>
      <c r="C36" s="2080"/>
      <c r="D36" s="924" t="s">
        <v>3498</v>
      </c>
    </row>
    <row r="37" spans="2:4" ht="15" x14ac:dyDescent="0.2">
      <c r="B37" s="2079" t="s">
        <v>803</v>
      </c>
      <c r="C37" s="2080"/>
      <c r="D37" s="920" t="s">
        <v>5845</v>
      </c>
    </row>
    <row r="38" spans="2:4" ht="15" x14ac:dyDescent="0.2">
      <c r="B38" s="2079" t="s">
        <v>805</v>
      </c>
      <c r="C38" s="2080"/>
      <c r="D38" s="920" t="s">
        <v>3437</v>
      </c>
    </row>
    <row r="39" spans="2:4" ht="15" x14ac:dyDescent="0.2">
      <c r="B39" s="2079" t="s">
        <v>807</v>
      </c>
      <c r="C39" s="2080"/>
      <c r="D39" s="920" t="s">
        <v>2358</v>
      </c>
    </row>
    <row r="40" spans="2:4" ht="15" x14ac:dyDescent="0.2">
      <c r="B40" s="2079" t="s">
        <v>809</v>
      </c>
      <c r="C40" s="2080"/>
      <c r="D40" s="920" t="s">
        <v>5846</v>
      </c>
    </row>
    <row r="41" spans="2:4" ht="15" x14ac:dyDescent="0.2">
      <c r="B41" s="2079" t="s">
        <v>811</v>
      </c>
      <c r="C41" s="2080"/>
      <c r="D41" s="924" t="s">
        <v>5034</v>
      </c>
    </row>
    <row r="42" spans="2:4" x14ac:dyDescent="0.2">
      <c r="B42" s="903"/>
      <c r="C42" s="903"/>
      <c r="D42" s="903"/>
    </row>
    <row r="43" spans="2:4" ht="12.75" x14ac:dyDescent="0.2">
      <c r="B43" s="1783" t="s">
        <v>5847</v>
      </c>
      <c r="C43" s="1783" t="s">
        <v>5848</v>
      </c>
      <c r="D43" s="1783" t="s">
        <v>5849</v>
      </c>
    </row>
    <row r="44" spans="2:4" ht="12.75" x14ac:dyDescent="0.2">
      <c r="B44" s="1783" t="s">
        <v>5850</v>
      </c>
      <c r="C44" s="1784">
        <v>43766</v>
      </c>
      <c r="D44" s="1783" t="s">
        <v>5851</v>
      </c>
    </row>
  </sheetData>
  <mergeCells count="35">
    <mergeCell ref="B37:C37"/>
    <mergeCell ref="B38:C38"/>
    <mergeCell ref="B39:C39"/>
    <mergeCell ref="B40:C40"/>
    <mergeCell ref="B41:C41"/>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5.5.1'!A1" display="REGRESAR"/>
    <hyperlink ref="D36" r:id="rId1"/>
    <hyperlink ref="D8" r:id="rId2"/>
    <hyperlink ref="D41" r:id="rId3"/>
  </hyperlinks>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2">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42578125" style="26" customWidth="1"/>
    <col min="3" max="3" width="11.5703125" style="165" customWidth="1"/>
    <col min="4" max="5" width="11.5703125" style="26" customWidth="1"/>
    <col min="6" max="16384" width="11.42578125" style="26"/>
  </cols>
  <sheetData>
    <row r="1" spans="1:18" ht="15" x14ac:dyDescent="0.25">
      <c r="A1" s="25" t="s">
        <v>730</v>
      </c>
      <c r="B1" s="121"/>
      <c r="C1" s="2077" t="s">
        <v>830</v>
      </c>
      <c r="D1" s="2077"/>
    </row>
    <row r="2" spans="1:18" ht="15" customHeight="1" x14ac:dyDescent="0.2"/>
    <row r="3" spans="1:18" ht="27.75" customHeight="1" x14ac:dyDescent="0.2">
      <c r="A3" s="2697" t="s">
        <v>732</v>
      </c>
      <c r="B3" s="2700"/>
      <c r="C3" s="2701" t="s">
        <v>3384</v>
      </c>
      <c r="D3" s="2702"/>
      <c r="E3" s="2702"/>
      <c r="F3" s="2702"/>
      <c r="G3" s="2702"/>
      <c r="H3" s="2702"/>
      <c r="I3" s="2702"/>
      <c r="J3" s="2702"/>
      <c r="K3" s="2702"/>
      <c r="L3" s="2702"/>
      <c r="M3" s="2702"/>
      <c r="N3" s="2702"/>
      <c r="O3" s="2702"/>
      <c r="P3" s="2702"/>
      <c r="Q3" s="2702"/>
      <c r="R3" s="2702"/>
    </row>
    <row r="4" spans="1:18" ht="16.5" customHeight="1" x14ac:dyDescent="0.2">
      <c r="A4" s="2697" t="s">
        <v>733</v>
      </c>
      <c r="B4" s="2698"/>
      <c r="C4" s="2701" t="s">
        <v>3484</v>
      </c>
      <c r="D4" s="2702"/>
      <c r="E4" s="2702"/>
      <c r="F4" s="2702"/>
      <c r="G4" s="2702"/>
      <c r="H4" s="2702"/>
      <c r="I4" s="2702"/>
      <c r="J4" s="2702"/>
      <c r="K4" s="2702"/>
      <c r="L4" s="2702"/>
      <c r="M4" s="2702"/>
      <c r="N4" s="2702"/>
      <c r="O4" s="2702"/>
      <c r="P4" s="2702"/>
      <c r="Q4" s="2702"/>
      <c r="R4" s="2702"/>
    </row>
    <row r="5" spans="1:18" ht="15" customHeight="1" x14ac:dyDescent="0.2">
      <c r="A5" s="2697" t="s">
        <v>735</v>
      </c>
      <c r="B5" s="2698"/>
      <c r="C5" s="2697" t="s">
        <v>3485</v>
      </c>
      <c r="D5" s="2699"/>
      <c r="E5" s="2699"/>
      <c r="F5" s="2699"/>
      <c r="G5" s="2699"/>
      <c r="H5" s="2699"/>
      <c r="I5" s="2699"/>
      <c r="J5" s="2699"/>
      <c r="K5" s="2699"/>
      <c r="L5" s="2699"/>
      <c r="M5" s="2699"/>
      <c r="N5" s="2699"/>
      <c r="O5" s="2699"/>
      <c r="P5" s="2699"/>
      <c r="Q5" s="2699"/>
      <c r="R5" s="2699"/>
    </row>
    <row r="6" spans="1:18" ht="15" x14ac:dyDescent="0.2">
      <c r="A6" s="2697" t="s">
        <v>815</v>
      </c>
      <c r="B6" s="2698"/>
      <c r="C6" s="2697" t="s">
        <v>862</v>
      </c>
      <c r="D6" s="2699"/>
      <c r="E6" s="2699"/>
      <c r="F6" s="2699"/>
      <c r="G6" s="2699"/>
      <c r="H6" s="2699"/>
      <c r="I6" s="2699"/>
      <c r="J6" s="2699"/>
      <c r="K6" s="2699"/>
      <c r="L6" s="2699"/>
      <c r="M6" s="2699"/>
      <c r="N6" s="2699"/>
      <c r="O6" s="2699"/>
      <c r="P6" s="2699"/>
      <c r="Q6" s="2699"/>
      <c r="R6" s="2699"/>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5.'!A1" display="REGRESAR"/>
    <hyperlink ref="C1:D1" location="'Metadato 15.6.1'!A1" display="VER METADATO"/>
  </hyperlinks>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3">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913</v>
      </c>
    </row>
    <row r="4" spans="1:6" ht="45" x14ac:dyDescent="0.2">
      <c r="A4" s="93"/>
      <c r="B4" s="2082" t="s">
        <v>856</v>
      </c>
      <c r="C4" s="2082"/>
      <c r="D4" s="49" t="s">
        <v>69</v>
      </c>
    </row>
    <row r="5" spans="1:6" ht="45" x14ac:dyDescent="0.2">
      <c r="B5" s="2082" t="s">
        <v>769</v>
      </c>
      <c r="C5" s="2082"/>
      <c r="D5" s="49" t="s">
        <v>423</v>
      </c>
    </row>
    <row r="6" spans="1:6" ht="16.5" customHeight="1" x14ac:dyDescent="0.2">
      <c r="B6" s="2082" t="s">
        <v>770</v>
      </c>
      <c r="C6" s="2082"/>
      <c r="D6" s="50" t="s">
        <v>579</v>
      </c>
    </row>
    <row r="7" spans="1:6" ht="30" x14ac:dyDescent="0.2">
      <c r="B7" s="2083" t="s">
        <v>771</v>
      </c>
      <c r="C7" s="2083"/>
      <c r="D7" s="94" t="s">
        <v>580</v>
      </c>
    </row>
    <row r="8" spans="1:6" s="903" customFormat="1" ht="15" x14ac:dyDescent="0.2">
      <c r="B8" s="2083" t="s">
        <v>4617</v>
      </c>
      <c r="C8" s="2083"/>
      <c r="D8" s="1285" t="s">
        <v>4782</v>
      </c>
    </row>
    <row r="9" spans="1:6" ht="15.75" customHeight="1"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5.6.1'!A1" display="REGRESAR"/>
    <hyperlink ref="D8" r:id="rId1"/>
  </hyperlinks>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4">
    <tabColor theme="5"/>
  </sheetPr>
  <dimension ref="A1:R22"/>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5703125" style="26" customWidth="1"/>
    <col min="3" max="3" width="11.5703125" style="165" customWidth="1"/>
    <col min="4" max="5" width="11.5703125" style="26" customWidth="1"/>
    <col min="6" max="16384" width="11.42578125" style="26"/>
  </cols>
  <sheetData>
    <row r="1" spans="1:18" ht="15" x14ac:dyDescent="0.25">
      <c r="A1" s="25" t="s">
        <v>730</v>
      </c>
      <c r="B1" s="121"/>
      <c r="C1" s="2077" t="s">
        <v>830</v>
      </c>
      <c r="D1" s="2077"/>
    </row>
    <row r="2" spans="1:18" ht="16.5" customHeight="1" x14ac:dyDescent="0.2"/>
    <row r="3" spans="1:18" ht="30.75" customHeight="1" x14ac:dyDescent="0.2">
      <c r="A3" s="2697" t="s">
        <v>732</v>
      </c>
      <c r="B3" s="2700"/>
      <c r="C3" s="2701" t="s">
        <v>3384</v>
      </c>
      <c r="D3" s="2702"/>
      <c r="E3" s="2702"/>
      <c r="F3" s="2702"/>
      <c r="G3" s="2702"/>
      <c r="H3" s="2702"/>
      <c r="I3" s="2702"/>
      <c r="J3" s="2702"/>
      <c r="K3" s="2702"/>
      <c r="L3" s="2702"/>
      <c r="M3" s="2702"/>
      <c r="N3" s="2702"/>
      <c r="O3" s="2702"/>
      <c r="P3" s="2702"/>
      <c r="Q3" s="2702"/>
      <c r="R3" s="2702"/>
    </row>
    <row r="4" spans="1:18" ht="17.25" customHeight="1" x14ac:dyDescent="0.2">
      <c r="A4" s="2697" t="s">
        <v>733</v>
      </c>
      <c r="B4" s="2698"/>
      <c r="C4" s="2701" t="s">
        <v>3486</v>
      </c>
      <c r="D4" s="2702"/>
      <c r="E4" s="2702"/>
      <c r="F4" s="2702"/>
      <c r="G4" s="2702"/>
      <c r="H4" s="2702"/>
      <c r="I4" s="2702"/>
      <c r="J4" s="2702"/>
      <c r="K4" s="2702"/>
      <c r="L4" s="2702"/>
      <c r="M4" s="2702"/>
      <c r="N4" s="2702"/>
      <c r="O4" s="2702"/>
      <c r="P4" s="2702"/>
      <c r="Q4" s="2702"/>
      <c r="R4" s="2702"/>
    </row>
    <row r="5" spans="1:18" ht="15" customHeight="1" x14ac:dyDescent="0.2">
      <c r="A5" s="2697" t="s">
        <v>735</v>
      </c>
      <c r="B5" s="2698"/>
      <c r="C5" s="2697" t="s">
        <v>3487</v>
      </c>
      <c r="D5" s="2699"/>
      <c r="E5" s="2699"/>
      <c r="F5" s="2699"/>
      <c r="G5" s="2699"/>
      <c r="H5" s="2699"/>
      <c r="I5" s="2699"/>
      <c r="J5" s="2699"/>
      <c r="K5" s="2699"/>
      <c r="L5" s="2699"/>
      <c r="M5" s="2699"/>
      <c r="N5" s="2699"/>
      <c r="O5" s="2699"/>
      <c r="P5" s="2699"/>
      <c r="Q5" s="2699"/>
      <c r="R5" s="2699"/>
    </row>
    <row r="6" spans="1:18" ht="15" x14ac:dyDescent="0.2">
      <c r="A6" s="2697" t="s">
        <v>815</v>
      </c>
      <c r="B6" s="2698"/>
      <c r="C6" s="2697" t="s">
        <v>862</v>
      </c>
      <c r="D6" s="2699"/>
      <c r="E6" s="2699"/>
      <c r="F6" s="2699"/>
      <c r="G6" s="2699"/>
      <c r="H6" s="2699"/>
      <c r="I6" s="2699"/>
      <c r="J6" s="2699"/>
      <c r="K6" s="2699"/>
      <c r="L6" s="2699"/>
      <c r="M6" s="2699"/>
      <c r="N6" s="2699"/>
      <c r="O6" s="2699"/>
      <c r="P6" s="2699"/>
      <c r="Q6" s="2699"/>
      <c r="R6" s="2699"/>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sheetData>
  <mergeCells count="10">
    <mergeCell ref="A6:B6"/>
    <mergeCell ref="C6:R6"/>
    <mergeCell ref="C9:P10"/>
    <mergeCell ref="C1:D1"/>
    <mergeCell ref="A3:B3"/>
    <mergeCell ref="C3:R3"/>
    <mergeCell ref="A4:B4"/>
    <mergeCell ref="C4:R4"/>
    <mergeCell ref="A5:B5"/>
    <mergeCell ref="C5:R5"/>
  </mergeCells>
  <hyperlinks>
    <hyperlink ref="A1" location="'ODS 15.'!A1" display="REGRESAR"/>
    <hyperlink ref="C1:D1" location="'Metadato 15.7.1'!A1" display="VER METADATO"/>
  </hyperlinks>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5">
    <tabColor theme="0" tint="-0.499984740745262"/>
  </sheetPr>
  <dimension ref="A1:F36"/>
  <sheetViews>
    <sheetView showGridLines="0" zoomScaleNormal="100" workbookViewId="0">
      <pane ySplit="1" topLeftCell="A2" activePane="bottomLeft" state="frozen"/>
      <selection sqref="A1:B1"/>
      <selection pane="bottomLeft" activeCell="F9" sqref="F9"/>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864</v>
      </c>
    </row>
    <row r="4" spans="1:6" ht="45" x14ac:dyDescent="0.2">
      <c r="A4" s="93"/>
      <c r="B4" s="2082" t="s">
        <v>856</v>
      </c>
      <c r="C4" s="2082"/>
      <c r="D4" s="49" t="s">
        <v>69</v>
      </c>
    </row>
    <row r="5" spans="1:6" ht="45" x14ac:dyDescent="0.2">
      <c r="B5" s="2082" t="s">
        <v>769</v>
      </c>
      <c r="C5" s="2082"/>
      <c r="D5" s="49" t="s">
        <v>426</v>
      </c>
    </row>
    <row r="6" spans="1:6" ht="15" x14ac:dyDescent="0.2">
      <c r="B6" s="2082" t="s">
        <v>770</v>
      </c>
      <c r="C6" s="2082"/>
      <c r="D6" s="50" t="s">
        <v>581</v>
      </c>
    </row>
    <row r="7" spans="1:6" ht="30" x14ac:dyDescent="0.2">
      <c r="B7" s="2083" t="s">
        <v>771</v>
      </c>
      <c r="C7" s="2083"/>
      <c r="D7" s="94" t="s">
        <v>582</v>
      </c>
    </row>
    <row r="8" spans="1:6" s="903" customFormat="1" ht="15" x14ac:dyDescent="0.2">
      <c r="B8" s="2083" t="s">
        <v>4617</v>
      </c>
      <c r="C8" s="2083"/>
      <c r="D8" s="1285" t="s">
        <v>4783</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61" t="s">
        <v>3488</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30" x14ac:dyDescent="0.2">
      <c r="B32" s="2079" t="s">
        <v>803</v>
      </c>
      <c r="C32" s="2080"/>
      <c r="D32" s="60" t="s">
        <v>3489</v>
      </c>
    </row>
    <row r="33" spans="2:4" ht="15" x14ac:dyDescent="0.2">
      <c r="B33" s="2079" t="s">
        <v>805</v>
      </c>
      <c r="C33" s="2080"/>
      <c r="D33" s="60" t="s">
        <v>3490</v>
      </c>
    </row>
    <row r="34" spans="2:4" ht="15" x14ac:dyDescent="0.2">
      <c r="B34" s="2079" t="s">
        <v>807</v>
      </c>
      <c r="C34" s="2080"/>
      <c r="D34" s="130" t="s">
        <v>2358</v>
      </c>
    </row>
    <row r="35" spans="2:4" ht="15" x14ac:dyDescent="0.2">
      <c r="B35" s="2079" t="s">
        <v>809</v>
      </c>
      <c r="C35" s="2080"/>
      <c r="D35" s="131" t="s">
        <v>3491</v>
      </c>
    </row>
    <row r="36" spans="2:4" ht="15" x14ac:dyDescent="0.2">
      <c r="B36" s="2079" t="s">
        <v>811</v>
      </c>
      <c r="C36" s="2080"/>
      <c r="D36" s="218" t="s">
        <v>3492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5.7.1'!A1" display="REGRESAR"/>
    <hyperlink ref="D36" r:id="rId1"/>
    <hyperlink ref="D8" r:id="rId2"/>
  </hyperlink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6">
    <tabColor rgb="FF7030A0"/>
  </sheetPr>
  <dimension ref="A1:R19"/>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1" width="14.28515625" style="26" customWidth="1"/>
    <col min="2" max="2" width="16.42578125" style="26" customWidth="1"/>
    <col min="3" max="3" width="11.7109375" style="165" customWidth="1"/>
    <col min="4" max="5" width="11.7109375" style="26" customWidth="1"/>
    <col min="6" max="16384" width="11.42578125" style="26"/>
  </cols>
  <sheetData>
    <row r="1" spans="1:18" ht="15" x14ac:dyDescent="0.25">
      <c r="A1" s="25" t="s">
        <v>730</v>
      </c>
      <c r="B1" s="121"/>
      <c r="C1" s="2077" t="s">
        <v>830</v>
      </c>
      <c r="D1" s="2077"/>
    </row>
    <row r="2" spans="1:18" ht="17.25" customHeight="1" x14ac:dyDescent="0.2"/>
    <row r="3" spans="1:18" ht="27.75" customHeight="1" x14ac:dyDescent="0.2">
      <c r="A3" s="2697" t="s">
        <v>732</v>
      </c>
      <c r="B3" s="2700"/>
      <c r="C3" s="2701" t="s">
        <v>3384</v>
      </c>
      <c r="D3" s="2702"/>
      <c r="E3" s="2702"/>
      <c r="F3" s="2702"/>
      <c r="G3" s="2702"/>
      <c r="H3" s="2702"/>
      <c r="I3" s="2702"/>
      <c r="J3" s="2702"/>
      <c r="K3" s="2702"/>
      <c r="L3" s="2702"/>
      <c r="M3" s="2702"/>
      <c r="N3" s="2702"/>
      <c r="O3" s="2702"/>
      <c r="P3" s="2702"/>
      <c r="Q3" s="2702"/>
      <c r="R3" s="2702"/>
    </row>
    <row r="4" spans="1:18" ht="15" customHeight="1" x14ac:dyDescent="0.2">
      <c r="A4" s="2697" t="s">
        <v>733</v>
      </c>
      <c r="B4" s="2698"/>
      <c r="C4" s="2701" t="s">
        <v>3493</v>
      </c>
      <c r="D4" s="2702"/>
      <c r="E4" s="2702"/>
      <c r="F4" s="2702"/>
      <c r="G4" s="2702"/>
      <c r="H4" s="2702"/>
      <c r="I4" s="2702"/>
      <c r="J4" s="2702"/>
      <c r="K4" s="2702"/>
      <c r="L4" s="2702"/>
      <c r="M4" s="2702"/>
      <c r="N4" s="2702"/>
      <c r="O4" s="2702"/>
      <c r="P4" s="2702"/>
      <c r="Q4" s="2702"/>
      <c r="R4" s="2702"/>
    </row>
    <row r="5" spans="1:18" ht="15" customHeight="1" x14ac:dyDescent="0.2">
      <c r="A5" s="2697" t="s">
        <v>735</v>
      </c>
      <c r="B5" s="2698"/>
      <c r="C5" s="2697" t="s">
        <v>3494</v>
      </c>
      <c r="D5" s="2699"/>
      <c r="E5" s="2699"/>
      <c r="F5" s="2699"/>
      <c r="G5" s="2699"/>
      <c r="H5" s="2699"/>
      <c r="I5" s="2699"/>
      <c r="J5" s="2699"/>
      <c r="K5" s="2699"/>
      <c r="L5" s="2699"/>
      <c r="M5" s="2699"/>
      <c r="N5" s="2699"/>
      <c r="O5" s="2699"/>
      <c r="P5" s="2699"/>
      <c r="Q5" s="2699"/>
      <c r="R5" s="2699"/>
    </row>
    <row r="6" spans="1:18" ht="15" customHeight="1" x14ac:dyDescent="0.2">
      <c r="A6" s="2697" t="s">
        <v>815</v>
      </c>
      <c r="B6" s="2698"/>
      <c r="C6" s="2697" t="s">
        <v>862</v>
      </c>
      <c r="D6" s="2699"/>
      <c r="E6" s="2699"/>
      <c r="F6" s="2699"/>
      <c r="G6" s="2699"/>
      <c r="H6" s="2699"/>
      <c r="I6" s="2699"/>
      <c r="J6" s="2699"/>
      <c r="K6" s="2699"/>
      <c r="L6" s="2699"/>
      <c r="M6" s="2699"/>
      <c r="N6" s="2699"/>
      <c r="O6" s="2699"/>
      <c r="P6" s="2699"/>
      <c r="Q6" s="2699"/>
      <c r="R6" s="2699"/>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sheetData>
  <mergeCells count="10">
    <mergeCell ref="A6:B6"/>
    <mergeCell ref="C6:R6"/>
    <mergeCell ref="C9:P10"/>
    <mergeCell ref="C1:D1"/>
    <mergeCell ref="A3:B3"/>
    <mergeCell ref="C3:R3"/>
    <mergeCell ref="A4:B4"/>
    <mergeCell ref="C4:R4"/>
    <mergeCell ref="A5:B5"/>
    <mergeCell ref="C5:R5"/>
  </mergeCells>
  <hyperlinks>
    <hyperlink ref="A1" location="'ODS 15.'!A1" display="REGRESAR"/>
    <hyperlink ref="C1:D1" location="'Metadato 15.8.1'!A1" display="VER METADATO"/>
  </hyperlinks>
  <pageMargins left="0.7" right="0.7" top="0.75" bottom="0.75" header="0.3" footer="0.3"/>
  <pageSetup orientation="portrait" r:id="rId1"/>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7">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913</v>
      </c>
    </row>
    <row r="4" spans="1:6" ht="52.5" customHeight="1" x14ac:dyDescent="0.2">
      <c r="A4" s="93"/>
      <c r="B4" s="2082" t="s">
        <v>856</v>
      </c>
      <c r="C4" s="2082"/>
      <c r="D4" s="49" t="s">
        <v>69</v>
      </c>
    </row>
    <row r="5" spans="1:6" ht="45.75" customHeight="1" x14ac:dyDescent="0.2">
      <c r="B5" s="2082" t="s">
        <v>769</v>
      </c>
      <c r="C5" s="2082"/>
      <c r="D5" s="49" t="s">
        <v>429</v>
      </c>
    </row>
    <row r="6" spans="1:6" ht="15" x14ac:dyDescent="0.2">
      <c r="B6" s="2082" t="s">
        <v>770</v>
      </c>
      <c r="C6" s="2082"/>
      <c r="D6" s="50" t="s">
        <v>583</v>
      </c>
    </row>
    <row r="7" spans="1:6" ht="38.25" customHeight="1" x14ac:dyDescent="0.2">
      <c r="B7" s="2083" t="s">
        <v>771</v>
      </c>
      <c r="C7" s="2083"/>
      <c r="D7" s="94" t="s">
        <v>584</v>
      </c>
    </row>
    <row r="8" spans="1:6" s="903" customFormat="1" ht="15" x14ac:dyDescent="0.2">
      <c r="B8" s="2083" t="s">
        <v>4617</v>
      </c>
      <c r="C8" s="2083"/>
      <c r="D8" s="1285" t="s">
        <v>4784</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5.8.1'!A1" display="REGRESAR"/>
    <hyperlink ref="D8" r:id="rId1"/>
  </hyperlinks>
  <pageMargins left="0.7" right="0.7" top="0.75" bottom="0.75" header="0.3" footer="0.3"/>
  <pageSetup orientation="portrait" r:id="rId2"/>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8">
    <tabColor theme="5"/>
  </sheetPr>
  <dimension ref="A1:R31"/>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4.85546875" style="26" customWidth="1"/>
    <col min="3" max="3" width="11.85546875" style="165" customWidth="1"/>
    <col min="4" max="5" width="11.85546875" style="26" customWidth="1"/>
    <col min="6" max="16384" width="11.42578125" style="26"/>
  </cols>
  <sheetData>
    <row r="1" spans="1:18" ht="15" x14ac:dyDescent="0.25">
      <c r="A1" s="25" t="s">
        <v>730</v>
      </c>
      <c r="B1" s="121"/>
      <c r="C1" s="2077" t="s">
        <v>830</v>
      </c>
      <c r="D1" s="2077"/>
    </row>
    <row r="2" spans="1:18" ht="15" customHeight="1" x14ac:dyDescent="0.2"/>
    <row r="3" spans="1:18" ht="27.75" customHeight="1" x14ac:dyDescent="0.2">
      <c r="A3" s="2697" t="s">
        <v>732</v>
      </c>
      <c r="B3" s="2700"/>
      <c r="C3" s="2701" t="s">
        <v>3384</v>
      </c>
      <c r="D3" s="2702"/>
      <c r="E3" s="2702"/>
      <c r="F3" s="2702"/>
      <c r="G3" s="2702"/>
      <c r="H3" s="2702"/>
      <c r="I3" s="2702"/>
      <c r="J3" s="2702"/>
      <c r="K3" s="2702"/>
      <c r="L3" s="2702"/>
      <c r="M3" s="2702"/>
      <c r="N3" s="2702"/>
      <c r="O3" s="2702"/>
      <c r="P3" s="2702"/>
      <c r="Q3" s="2702"/>
      <c r="R3" s="2702"/>
    </row>
    <row r="4" spans="1:18" ht="15" customHeight="1" x14ac:dyDescent="0.2">
      <c r="A4" s="2697" t="s">
        <v>733</v>
      </c>
      <c r="B4" s="2698"/>
      <c r="C4" s="2701" t="s">
        <v>3495</v>
      </c>
      <c r="D4" s="2702"/>
      <c r="E4" s="2702"/>
      <c r="F4" s="2702"/>
      <c r="G4" s="2702"/>
      <c r="H4" s="2702"/>
      <c r="I4" s="2702"/>
      <c r="J4" s="2702"/>
      <c r="K4" s="2702"/>
      <c r="L4" s="2702"/>
      <c r="M4" s="2702"/>
      <c r="N4" s="2702"/>
      <c r="O4" s="2702"/>
      <c r="P4" s="2702"/>
      <c r="Q4" s="2702"/>
      <c r="R4" s="2702"/>
    </row>
    <row r="5" spans="1:18" ht="15" customHeight="1" x14ac:dyDescent="0.2">
      <c r="A5" s="2697" t="s">
        <v>735</v>
      </c>
      <c r="B5" s="2698"/>
      <c r="C5" s="2697" t="s">
        <v>3496</v>
      </c>
      <c r="D5" s="2699"/>
      <c r="E5" s="2699"/>
      <c r="F5" s="2699"/>
      <c r="G5" s="2699"/>
      <c r="H5" s="2699"/>
      <c r="I5" s="2699"/>
      <c r="J5" s="2699"/>
      <c r="K5" s="2699"/>
      <c r="L5" s="2699"/>
      <c r="M5" s="2699"/>
      <c r="N5" s="2699"/>
      <c r="O5" s="2699"/>
      <c r="P5" s="2699"/>
      <c r="Q5" s="2699"/>
      <c r="R5" s="2699"/>
    </row>
    <row r="6" spans="1:18" ht="15" customHeight="1" x14ac:dyDescent="0.2">
      <c r="A6" s="2697" t="s">
        <v>815</v>
      </c>
      <c r="B6" s="2698"/>
      <c r="C6" s="2697" t="s">
        <v>862</v>
      </c>
      <c r="D6" s="2699"/>
      <c r="E6" s="2699"/>
      <c r="F6" s="2699"/>
      <c r="G6" s="2699"/>
      <c r="H6" s="2699"/>
      <c r="I6" s="2699"/>
      <c r="J6" s="2699"/>
      <c r="K6" s="2699"/>
      <c r="L6" s="2699"/>
      <c r="M6" s="2699"/>
      <c r="N6" s="2699"/>
      <c r="O6" s="2699"/>
      <c r="P6" s="2699"/>
      <c r="Q6" s="2699"/>
      <c r="R6" s="2699"/>
    </row>
    <row r="7" spans="1:18" x14ac:dyDescent="0.2">
      <c r="A7" s="262"/>
      <c r="B7" s="76"/>
      <c r="C7" s="443"/>
    </row>
    <row r="8" spans="1:18" x14ac:dyDescent="0.2">
      <c r="A8" s="262"/>
      <c r="B8" s="76"/>
      <c r="C8" s="443"/>
    </row>
    <row r="9" spans="1:18" ht="11.25" customHeight="1" x14ac:dyDescent="0.2">
      <c r="A9" s="262"/>
      <c r="B9" s="76"/>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row r="30" spans="1:1" x14ac:dyDescent="0.2">
      <c r="A30" s="29"/>
    </row>
    <row r="31" spans="1:1" x14ac:dyDescent="0.2">
      <c r="A31" s="29"/>
    </row>
  </sheetData>
  <mergeCells count="10">
    <mergeCell ref="A6:B6"/>
    <mergeCell ref="C6:R6"/>
    <mergeCell ref="C9:P10"/>
    <mergeCell ref="C1:D1"/>
    <mergeCell ref="A3:B3"/>
    <mergeCell ref="C3:R3"/>
    <mergeCell ref="A4:B4"/>
    <mergeCell ref="C4:R4"/>
    <mergeCell ref="A5:B5"/>
    <mergeCell ref="C5:R5"/>
  </mergeCells>
  <hyperlinks>
    <hyperlink ref="A1" location="'ODS 15.'!A1" display="REGRESAR"/>
    <hyperlink ref="C1:D1" location="'Metadato 15.9.1'!A1" display="VER METADATO"/>
  </hyperlinks>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9">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767</v>
      </c>
    </row>
    <row r="4" spans="1:6" ht="49.5" customHeight="1" x14ac:dyDescent="0.2">
      <c r="A4" s="93"/>
      <c r="B4" s="2082" t="s">
        <v>856</v>
      </c>
      <c r="C4" s="2082"/>
      <c r="D4" s="49" t="s">
        <v>69</v>
      </c>
    </row>
    <row r="5" spans="1:6" ht="48" customHeight="1" x14ac:dyDescent="0.2">
      <c r="B5" s="2082" t="s">
        <v>769</v>
      </c>
      <c r="C5" s="2082"/>
      <c r="D5" s="49" t="s">
        <v>432</v>
      </c>
    </row>
    <row r="6" spans="1:6" ht="20.25" customHeight="1" x14ac:dyDescent="0.2">
      <c r="B6" s="2082" t="s">
        <v>770</v>
      </c>
      <c r="C6" s="2082"/>
      <c r="D6" s="50" t="s">
        <v>585</v>
      </c>
    </row>
    <row r="7" spans="1:6" ht="33" customHeight="1" x14ac:dyDescent="0.2">
      <c r="B7" s="2083" t="s">
        <v>771</v>
      </c>
      <c r="C7" s="2083"/>
      <c r="D7" s="94" t="s">
        <v>586</v>
      </c>
    </row>
    <row r="8" spans="1:6" s="903" customFormat="1" ht="15" x14ac:dyDescent="0.2">
      <c r="B8" s="2083" t="s">
        <v>4617</v>
      </c>
      <c r="C8" s="2083"/>
      <c r="D8" s="1285" t="s">
        <v>4632</v>
      </c>
    </row>
    <row r="9" spans="1:6" ht="15" x14ac:dyDescent="0.25">
      <c r="B9" s="52"/>
      <c r="C9" s="52"/>
      <c r="D9" s="52"/>
    </row>
    <row r="10" spans="1:6" ht="15"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15" x14ac:dyDescent="0.2">
      <c r="B31" s="2081" t="s">
        <v>802</v>
      </c>
      <c r="C31" s="2081"/>
      <c r="D31" s="2081"/>
    </row>
    <row r="32" spans="2:4" ht="15" x14ac:dyDescent="0.2">
      <c r="B32" s="2079" t="s">
        <v>803</v>
      </c>
      <c r="C32" s="2080"/>
      <c r="D32" s="60" t="s">
        <v>3483</v>
      </c>
    </row>
    <row r="33" spans="2:4" ht="15" x14ac:dyDescent="0.2">
      <c r="B33" s="2079" t="s">
        <v>805</v>
      </c>
      <c r="C33" s="2080"/>
      <c r="D33" s="60" t="s">
        <v>2357</v>
      </c>
    </row>
    <row r="34" spans="2:4" ht="15" x14ac:dyDescent="0.2">
      <c r="B34" s="2079" t="s">
        <v>807</v>
      </c>
      <c r="C34" s="2080"/>
      <c r="D34" s="130" t="s">
        <v>2358</v>
      </c>
    </row>
    <row r="35" spans="2:4" ht="15" x14ac:dyDescent="0.2">
      <c r="B35" s="2079" t="s">
        <v>809</v>
      </c>
      <c r="C35" s="2080"/>
      <c r="D35" s="131" t="s">
        <v>3497</v>
      </c>
    </row>
    <row r="36" spans="2:4" ht="15" x14ac:dyDescent="0.2">
      <c r="B36" s="2079" t="s">
        <v>811</v>
      </c>
      <c r="C36" s="2080"/>
      <c r="D36" s="218" t="s">
        <v>3498</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5.9.1'!A1" display="REGRESAR"/>
    <hyperlink ref="D36" r:id="rId1"/>
    <hyperlink ref="D8" r:id="rId2"/>
  </hyperlinks>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0">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1" width="14.85546875" style="26" customWidth="1"/>
    <col min="2" max="2" width="15.140625" style="26" customWidth="1"/>
    <col min="3" max="3" width="12.85546875" style="165" customWidth="1"/>
    <col min="4" max="5" width="12.85546875" style="26" customWidth="1"/>
    <col min="6" max="16384" width="11.42578125" style="26"/>
  </cols>
  <sheetData>
    <row r="1" spans="1:18" ht="15" x14ac:dyDescent="0.25">
      <c r="A1" s="25" t="s">
        <v>730</v>
      </c>
      <c r="B1" s="121"/>
      <c r="C1" s="2077" t="s">
        <v>830</v>
      </c>
      <c r="D1" s="2077"/>
    </row>
    <row r="3" spans="1:18" ht="31.5" customHeight="1" x14ac:dyDescent="0.2">
      <c r="A3" s="2697" t="s">
        <v>732</v>
      </c>
      <c r="B3" s="2700"/>
      <c r="C3" s="2701" t="s">
        <v>3384</v>
      </c>
      <c r="D3" s="2702"/>
      <c r="E3" s="2702"/>
      <c r="F3" s="2702"/>
      <c r="G3" s="2702"/>
      <c r="H3" s="2702"/>
      <c r="I3" s="2702"/>
      <c r="J3" s="2702"/>
      <c r="K3" s="2702"/>
      <c r="L3" s="2702"/>
      <c r="M3" s="2702"/>
      <c r="N3" s="2702"/>
      <c r="O3" s="2702"/>
      <c r="P3" s="2702"/>
      <c r="Q3" s="2702"/>
      <c r="R3" s="2702"/>
    </row>
    <row r="4" spans="1:18" ht="15" customHeight="1" x14ac:dyDescent="0.2">
      <c r="A4" s="2697" t="s">
        <v>733</v>
      </c>
      <c r="B4" s="2698"/>
      <c r="C4" s="2701" t="s">
        <v>3499</v>
      </c>
      <c r="D4" s="2702"/>
      <c r="E4" s="2702"/>
      <c r="F4" s="2702"/>
      <c r="G4" s="2702"/>
      <c r="H4" s="2702"/>
      <c r="I4" s="2702"/>
      <c r="J4" s="2702"/>
      <c r="K4" s="2702"/>
      <c r="L4" s="2702"/>
      <c r="M4" s="2702"/>
      <c r="N4" s="2702"/>
      <c r="O4" s="2702"/>
      <c r="P4" s="2702"/>
      <c r="Q4" s="2702"/>
      <c r="R4" s="2702"/>
    </row>
    <row r="5" spans="1:18" ht="15" customHeight="1" x14ac:dyDescent="0.2">
      <c r="A5" s="2697" t="s">
        <v>735</v>
      </c>
      <c r="B5" s="2698"/>
      <c r="C5" s="2697" t="s">
        <v>3500</v>
      </c>
      <c r="D5" s="2699"/>
      <c r="E5" s="2699"/>
      <c r="F5" s="2699"/>
      <c r="G5" s="2699"/>
      <c r="H5" s="2699"/>
      <c r="I5" s="2699"/>
      <c r="J5" s="2699"/>
      <c r="K5" s="2699"/>
      <c r="L5" s="2699"/>
      <c r="M5" s="2699"/>
      <c r="N5" s="2699"/>
      <c r="O5" s="2699"/>
      <c r="P5" s="2699"/>
      <c r="Q5" s="2699"/>
      <c r="R5" s="2699"/>
    </row>
    <row r="6" spans="1:18" ht="15" customHeight="1" x14ac:dyDescent="0.2">
      <c r="A6" s="2697" t="s">
        <v>815</v>
      </c>
      <c r="B6" s="2698"/>
      <c r="C6" s="2697" t="s">
        <v>862</v>
      </c>
      <c r="D6" s="2699"/>
      <c r="E6" s="2699"/>
      <c r="F6" s="2699"/>
      <c r="G6" s="2699"/>
      <c r="H6" s="2699"/>
      <c r="I6" s="2699"/>
      <c r="J6" s="2699"/>
      <c r="K6" s="2699"/>
      <c r="L6" s="2699"/>
      <c r="M6" s="2699"/>
      <c r="N6" s="2699"/>
      <c r="O6" s="2699"/>
      <c r="P6" s="2699"/>
      <c r="Q6" s="2699"/>
      <c r="R6" s="2699"/>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5.'!A1" display="REGRESAR"/>
    <hyperlink ref="C1:D1" location="'Metadato 15.a.1'!A1" display="VER METADATO"/>
  </hyperlink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1">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0.2851562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913</v>
      </c>
    </row>
    <row r="4" spans="1:6" ht="45" x14ac:dyDescent="0.2">
      <c r="A4" s="93"/>
      <c r="B4" s="2082" t="s">
        <v>856</v>
      </c>
      <c r="C4" s="2082"/>
      <c r="D4" s="49" t="s">
        <v>69</v>
      </c>
    </row>
    <row r="5" spans="1:6" ht="45" x14ac:dyDescent="0.2">
      <c r="B5" s="2082" t="s">
        <v>769</v>
      </c>
      <c r="C5" s="2082"/>
      <c r="D5" s="49" t="s">
        <v>435</v>
      </c>
    </row>
    <row r="6" spans="1:6" ht="15" x14ac:dyDescent="0.2">
      <c r="B6" s="2082" t="s">
        <v>770</v>
      </c>
      <c r="C6" s="2082"/>
      <c r="D6" s="50" t="s">
        <v>587</v>
      </c>
    </row>
    <row r="7" spans="1:6" ht="30" x14ac:dyDescent="0.2">
      <c r="B7" s="2083" t="s">
        <v>771</v>
      </c>
      <c r="C7" s="2083"/>
      <c r="D7" s="94" t="s">
        <v>588</v>
      </c>
    </row>
    <row r="8" spans="1:6" s="903" customFormat="1" ht="15" x14ac:dyDescent="0.2">
      <c r="B8" s="2083" t="s">
        <v>4617</v>
      </c>
      <c r="C8" s="2083"/>
      <c r="D8" s="1285" t="s">
        <v>4785</v>
      </c>
    </row>
    <row r="9" spans="1:6" ht="15" x14ac:dyDescent="0.25">
      <c r="A9" s="903"/>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5.a.1'!A1" display="REGRESAR"/>
    <hyperlink ref="D8" r:id="rId1"/>
  </hyperlinks>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2">
    <tabColor rgb="FF7030A0"/>
  </sheetPr>
  <dimension ref="A1:R32"/>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42578125" style="26" customWidth="1"/>
    <col min="3" max="3" width="11.85546875" style="165" customWidth="1"/>
    <col min="4" max="5" width="11.85546875" style="26" customWidth="1"/>
    <col min="6" max="16384" width="11.42578125" style="26"/>
  </cols>
  <sheetData>
    <row r="1" spans="1:18" ht="15" x14ac:dyDescent="0.25">
      <c r="A1" s="25" t="s">
        <v>730</v>
      </c>
      <c r="B1" s="121"/>
      <c r="C1" s="2077" t="s">
        <v>830</v>
      </c>
      <c r="D1" s="2077"/>
    </row>
    <row r="2" spans="1:18" ht="17.25" customHeight="1" x14ac:dyDescent="0.2"/>
    <row r="3" spans="1:18" ht="26.25" customHeight="1" x14ac:dyDescent="0.2">
      <c r="A3" s="2697" t="s">
        <v>732</v>
      </c>
      <c r="B3" s="2700"/>
      <c r="C3" s="2701" t="s">
        <v>3384</v>
      </c>
      <c r="D3" s="2702"/>
      <c r="E3" s="2702"/>
      <c r="F3" s="2702"/>
      <c r="G3" s="2702"/>
      <c r="H3" s="2702"/>
      <c r="I3" s="2702"/>
      <c r="J3" s="2702"/>
      <c r="K3" s="2702"/>
      <c r="L3" s="2702"/>
      <c r="M3" s="2702"/>
      <c r="N3" s="2702"/>
      <c r="O3" s="2702"/>
      <c r="P3" s="2702"/>
      <c r="Q3" s="2702"/>
      <c r="R3" s="2702"/>
    </row>
    <row r="4" spans="1:18" ht="24.75" customHeight="1" x14ac:dyDescent="0.2">
      <c r="A4" s="2697" t="s">
        <v>733</v>
      </c>
      <c r="B4" s="2698"/>
      <c r="C4" s="2701" t="s">
        <v>438</v>
      </c>
      <c r="D4" s="2702"/>
      <c r="E4" s="2702"/>
      <c r="F4" s="2702"/>
      <c r="G4" s="2702"/>
      <c r="H4" s="2702"/>
      <c r="I4" s="2702"/>
      <c r="J4" s="2702"/>
      <c r="K4" s="2702"/>
      <c r="L4" s="2702"/>
      <c r="M4" s="2702"/>
      <c r="N4" s="2702"/>
      <c r="O4" s="2702"/>
      <c r="P4" s="2702"/>
      <c r="Q4" s="2702"/>
      <c r="R4" s="2702"/>
    </row>
    <row r="5" spans="1:18" ht="15" customHeight="1" x14ac:dyDescent="0.2">
      <c r="A5" s="2697" t="s">
        <v>735</v>
      </c>
      <c r="B5" s="2698"/>
      <c r="C5" s="2697" t="s">
        <v>3501</v>
      </c>
      <c r="D5" s="2699"/>
      <c r="E5" s="2699"/>
      <c r="F5" s="2699"/>
      <c r="G5" s="2699"/>
      <c r="H5" s="2699"/>
      <c r="I5" s="2699"/>
      <c r="J5" s="2699"/>
      <c r="K5" s="2699"/>
      <c r="L5" s="2699"/>
      <c r="M5" s="2699"/>
      <c r="N5" s="2699"/>
      <c r="O5" s="2699"/>
      <c r="P5" s="2699"/>
      <c r="Q5" s="2699"/>
      <c r="R5" s="2699"/>
    </row>
    <row r="6" spans="1:18" ht="15" x14ac:dyDescent="0.2">
      <c r="A6" s="2697" t="s">
        <v>815</v>
      </c>
      <c r="B6" s="2698"/>
      <c r="C6" s="2697" t="s">
        <v>862</v>
      </c>
      <c r="D6" s="2699"/>
      <c r="E6" s="2699"/>
      <c r="F6" s="2699"/>
      <c r="G6" s="2699"/>
      <c r="H6" s="2699"/>
      <c r="I6" s="2699"/>
      <c r="J6" s="2699"/>
      <c r="K6" s="2699"/>
      <c r="L6" s="2699"/>
      <c r="M6" s="2699"/>
      <c r="N6" s="2699"/>
      <c r="O6" s="2699"/>
      <c r="P6" s="2699"/>
      <c r="Q6" s="2699"/>
      <c r="R6" s="2699"/>
    </row>
    <row r="7" spans="1:18" x14ac:dyDescent="0.2">
      <c r="A7" s="262"/>
      <c r="B7" s="76"/>
    </row>
    <row r="8" spans="1:18" s="165" customFormat="1" x14ac:dyDescent="0.2">
      <c r="A8" s="262"/>
      <c r="B8" s="76"/>
      <c r="D8" s="26"/>
      <c r="E8" s="26"/>
    </row>
    <row r="9" spans="1:18" s="165" customFormat="1" ht="11.25" customHeight="1" x14ac:dyDescent="0.2">
      <c r="A9" s="262"/>
      <c r="B9" s="76"/>
      <c r="C9" s="2118" t="s">
        <v>912</v>
      </c>
      <c r="D9" s="2118"/>
      <c r="E9" s="2118"/>
      <c r="F9" s="2118"/>
      <c r="G9" s="2118"/>
      <c r="H9" s="2118"/>
      <c r="I9" s="2118"/>
      <c r="J9" s="2118"/>
      <c r="K9" s="2118"/>
      <c r="L9" s="2118"/>
      <c r="M9" s="2118"/>
      <c r="N9" s="2118"/>
      <c r="O9" s="2118"/>
      <c r="P9" s="2118"/>
    </row>
    <row r="10" spans="1:18" s="165" customFormat="1" ht="11.25" customHeight="1" x14ac:dyDescent="0.2">
      <c r="A10" s="262"/>
      <c r="B10" s="76"/>
      <c r="C10" s="2118"/>
      <c r="D10" s="2118"/>
      <c r="E10" s="2118"/>
      <c r="F10" s="2118"/>
      <c r="G10" s="2118"/>
      <c r="H10" s="2118"/>
      <c r="I10" s="2118"/>
      <c r="J10" s="2118"/>
      <c r="K10" s="2118"/>
      <c r="L10" s="2118"/>
      <c r="M10" s="2118"/>
      <c r="N10" s="2118"/>
      <c r="O10" s="2118"/>
      <c r="P10" s="2118"/>
    </row>
    <row r="11" spans="1:18" s="165" customFormat="1" x14ac:dyDescent="0.2">
      <c r="A11" s="29"/>
      <c r="B11" s="26"/>
      <c r="D11" s="26"/>
      <c r="E11" s="26"/>
    </row>
    <row r="12" spans="1:18" s="165" customFormat="1" x14ac:dyDescent="0.2">
      <c r="A12" s="29"/>
      <c r="B12" s="26"/>
      <c r="D12" s="26"/>
      <c r="E12" s="26"/>
    </row>
    <row r="13" spans="1:18" s="165" customFormat="1" x14ac:dyDescent="0.2">
      <c r="A13" s="29"/>
      <c r="B13" s="26"/>
      <c r="D13" s="26"/>
      <c r="E13" s="26"/>
    </row>
    <row r="14" spans="1:18" s="165" customFormat="1" x14ac:dyDescent="0.2">
      <c r="A14" s="29"/>
      <c r="B14" s="26"/>
      <c r="D14" s="26"/>
      <c r="E14" s="26"/>
    </row>
    <row r="15" spans="1:18" s="165" customFormat="1" x14ac:dyDescent="0.2">
      <c r="A15" s="29"/>
      <c r="B15" s="26"/>
      <c r="D15" s="26"/>
      <c r="E15" s="26"/>
    </row>
    <row r="16" spans="1:18" s="165" customFormat="1" x14ac:dyDescent="0.2">
      <c r="A16" s="29"/>
      <c r="B16" s="26"/>
      <c r="D16" s="26"/>
      <c r="E16" s="26"/>
    </row>
    <row r="17" spans="1:5" s="165" customFormat="1" x14ac:dyDescent="0.2">
      <c r="A17" s="29"/>
      <c r="B17" s="26"/>
      <c r="D17" s="26"/>
      <c r="E17" s="26"/>
    </row>
    <row r="18" spans="1:5" s="165" customFormat="1" x14ac:dyDescent="0.2">
      <c r="A18" s="29"/>
      <c r="B18" s="26"/>
      <c r="D18" s="26"/>
      <c r="E18" s="26"/>
    </row>
    <row r="19" spans="1:5" s="165" customFormat="1" x14ac:dyDescent="0.2">
      <c r="A19" s="29"/>
      <c r="B19" s="26"/>
      <c r="D19" s="26"/>
      <c r="E19" s="26"/>
    </row>
    <row r="20" spans="1:5" s="165" customFormat="1" x14ac:dyDescent="0.2">
      <c r="A20" s="29"/>
      <c r="B20" s="26"/>
      <c r="D20" s="26"/>
      <c r="E20" s="26"/>
    </row>
    <row r="21" spans="1:5" s="165" customFormat="1" x14ac:dyDescent="0.2">
      <c r="A21" s="29"/>
      <c r="B21" s="26"/>
      <c r="D21" s="26"/>
      <c r="E21" s="26"/>
    </row>
    <row r="22" spans="1:5" s="165" customFormat="1" x14ac:dyDescent="0.2">
      <c r="A22" s="29"/>
      <c r="B22" s="26"/>
      <c r="D22" s="26"/>
      <c r="E22" s="26"/>
    </row>
    <row r="23" spans="1:5" s="165" customFormat="1" x14ac:dyDescent="0.2">
      <c r="A23" s="29"/>
      <c r="B23" s="26"/>
      <c r="D23" s="26"/>
      <c r="E23" s="26"/>
    </row>
    <row r="24" spans="1:5" x14ac:dyDescent="0.2">
      <c r="A24" s="29"/>
    </row>
    <row r="25" spans="1:5" x14ac:dyDescent="0.2">
      <c r="A25" s="29"/>
    </row>
    <row r="26" spans="1:5" x14ac:dyDescent="0.2">
      <c r="A26" s="29"/>
    </row>
    <row r="27" spans="1:5" x14ac:dyDescent="0.2">
      <c r="A27" s="29"/>
    </row>
    <row r="28" spans="1:5" x14ac:dyDescent="0.2">
      <c r="A28" s="29"/>
    </row>
    <row r="29" spans="1:5" x14ac:dyDescent="0.2">
      <c r="A29" s="29"/>
    </row>
    <row r="30" spans="1:5" x14ac:dyDescent="0.2">
      <c r="A30" s="29"/>
    </row>
    <row r="31" spans="1:5" x14ac:dyDescent="0.2">
      <c r="A31" s="29"/>
    </row>
    <row r="32" spans="1:5" x14ac:dyDescent="0.2">
      <c r="A32" s="29"/>
    </row>
  </sheetData>
  <mergeCells count="10">
    <mergeCell ref="A6:B6"/>
    <mergeCell ref="C6:R6"/>
    <mergeCell ref="C9:P10"/>
    <mergeCell ref="C1:D1"/>
    <mergeCell ref="A3:B3"/>
    <mergeCell ref="C3:R3"/>
    <mergeCell ref="A4:B4"/>
    <mergeCell ref="C4:R4"/>
    <mergeCell ref="A5:B5"/>
    <mergeCell ref="C5:R5"/>
  </mergeCells>
  <hyperlinks>
    <hyperlink ref="A1" location="'ODS 15.'!A1" display="REGRESAR"/>
    <hyperlink ref="C1:D1" location="'Metadato 15.b.1'!A1" display="VER METADATO"/>
  </hyperlink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3">
    <tabColor theme="0" tint="-0.499984740745262"/>
  </sheetPr>
  <dimension ref="A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913</v>
      </c>
    </row>
    <row r="4" spans="1:6" ht="45" x14ac:dyDescent="0.2">
      <c r="A4" s="93"/>
      <c r="B4" s="2082" t="s">
        <v>856</v>
      </c>
      <c r="C4" s="2082"/>
      <c r="D4" s="49" t="s">
        <v>69</v>
      </c>
    </row>
    <row r="5" spans="1:6" ht="45" x14ac:dyDescent="0.2">
      <c r="B5" s="2082" t="s">
        <v>769</v>
      </c>
      <c r="C5" s="2082"/>
      <c r="D5" s="49" t="s">
        <v>438</v>
      </c>
    </row>
    <row r="6" spans="1:6" ht="18.75" customHeight="1" x14ac:dyDescent="0.2">
      <c r="B6" s="2082" t="s">
        <v>770</v>
      </c>
      <c r="C6" s="2082"/>
      <c r="D6" s="50" t="s">
        <v>589</v>
      </c>
    </row>
    <row r="7" spans="1:6" ht="30" x14ac:dyDescent="0.2">
      <c r="B7" s="2083" t="s">
        <v>771</v>
      </c>
      <c r="C7" s="2083"/>
      <c r="D7" s="94" t="s">
        <v>590</v>
      </c>
    </row>
    <row r="8" spans="1:6" s="903" customFormat="1" ht="15" x14ac:dyDescent="0.2">
      <c r="B8" s="2083" t="s">
        <v>4617</v>
      </c>
      <c r="C8" s="2083"/>
      <c r="D8" s="1285" t="s">
        <v>4786</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5.b.1'!A1" display="REGRESAR"/>
    <hyperlink ref="D8" r:id="rId1"/>
  </hyperlink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4">
    <tabColor theme="5"/>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6.5703125" style="26" customWidth="1"/>
    <col min="3" max="3" width="12.140625" style="165" customWidth="1"/>
    <col min="4" max="5" width="12.140625" style="26" customWidth="1"/>
    <col min="6" max="16384" width="11.42578125" style="26"/>
  </cols>
  <sheetData>
    <row r="1" spans="1:18" ht="15" x14ac:dyDescent="0.25">
      <c r="A1" s="25" t="s">
        <v>730</v>
      </c>
      <c r="B1" s="121"/>
      <c r="C1" s="2077" t="s">
        <v>830</v>
      </c>
      <c r="D1" s="2077"/>
    </row>
    <row r="2" spans="1:18" ht="14.25" customHeight="1" x14ac:dyDescent="0.2"/>
    <row r="3" spans="1:18" ht="27.75" customHeight="1" x14ac:dyDescent="0.2">
      <c r="A3" s="2697" t="s">
        <v>732</v>
      </c>
      <c r="B3" s="2700"/>
      <c r="C3" s="2701" t="s">
        <v>3384</v>
      </c>
      <c r="D3" s="2702"/>
      <c r="E3" s="2702"/>
      <c r="F3" s="2702"/>
      <c r="G3" s="2702"/>
      <c r="H3" s="2702"/>
      <c r="I3" s="2702"/>
      <c r="J3" s="2702"/>
      <c r="K3" s="2702"/>
      <c r="L3" s="2702"/>
      <c r="M3" s="2702"/>
      <c r="N3" s="2702"/>
      <c r="O3" s="2702"/>
      <c r="P3" s="2702"/>
      <c r="Q3" s="2702"/>
      <c r="R3" s="2702"/>
    </row>
    <row r="4" spans="1:18" ht="15" customHeight="1" x14ac:dyDescent="0.2">
      <c r="A4" s="2697" t="s">
        <v>733</v>
      </c>
      <c r="B4" s="2698"/>
      <c r="C4" s="2701" t="s">
        <v>3502</v>
      </c>
      <c r="D4" s="2702"/>
      <c r="E4" s="2702"/>
      <c r="F4" s="2702"/>
      <c r="G4" s="2702"/>
      <c r="H4" s="2702"/>
      <c r="I4" s="2702"/>
      <c r="J4" s="2702"/>
      <c r="K4" s="2702"/>
      <c r="L4" s="2702"/>
      <c r="M4" s="2702"/>
      <c r="N4" s="2702"/>
      <c r="O4" s="2702"/>
      <c r="P4" s="2702"/>
      <c r="Q4" s="2702"/>
      <c r="R4" s="2702"/>
    </row>
    <row r="5" spans="1:18" ht="17.25" customHeight="1" x14ac:dyDescent="0.2">
      <c r="A5" s="2697" t="s">
        <v>735</v>
      </c>
      <c r="B5" s="2698"/>
      <c r="C5" s="2697" t="s">
        <v>3503</v>
      </c>
      <c r="D5" s="2699"/>
      <c r="E5" s="2699"/>
      <c r="F5" s="2699"/>
      <c r="G5" s="2699"/>
      <c r="H5" s="2699"/>
      <c r="I5" s="2699"/>
      <c r="J5" s="2699"/>
      <c r="K5" s="2699"/>
      <c r="L5" s="2699"/>
      <c r="M5" s="2699"/>
      <c r="N5" s="2699"/>
      <c r="O5" s="2699"/>
      <c r="P5" s="2699"/>
      <c r="Q5" s="2699"/>
      <c r="R5" s="2699"/>
    </row>
    <row r="6" spans="1:18" ht="15" x14ac:dyDescent="0.2">
      <c r="A6" s="2697" t="s">
        <v>815</v>
      </c>
      <c r="B6" s="2698"/>
      <c r="C6" s="2697" t="s">
        <v>862</v>
      </c>
      <c r="D6" s="2699"/>
      <c r="E6" s="2699"/>
      <c r="F6" s="2699"/>
      <c r="G6" s="2699"/>
      <c r="H6" s="2699"/>
      <c r="I6" s="2699"/>
      <c r="J6" s="2699"/>
      <c r="K6" s="2699"/>
      <c r="L6" s="2699"/>
      <c r="M6" s="2699"/>
      <c r="N6" s="2699"/>
      <c r="O6" s="2699"/>
      <c r="P6" s="2699"/>
      <c r="Q6" s="2699"/>
      <c r="R6" s="2699"/>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5.'!A1" display="REGRESAR"/>
    <hyperlink ref="C1" location="'Metadato 15.c.1'!A1" display="VER METADATO"/>
  </hyperlink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5">
    <tabColor theme="0" tint="-0.499984740745262"/>
  </sheetPr>
  <dimension ref="A1:F36"/>
  <sheetViews>
    <sheetView showGridLines="0" zoomScaleNormal="100" workbookViewId="0">
      <pane ySplit="1" topLeftCell="A2" activePane="bottomLeft" state="frozen"/>
      <selection sqref="A1:B1"/>
      <selection pane="bottomLeft" activeCell="E8" sqref="E8"/>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1:6" ht="15" x14ac:dyDescent="0.25">
      <c r="B1" s="25" t="s">
        <v>730</v>
      </c>
    </row>
    <row r="2" spans="1:6" ht="12" thickBot="1" x14ac:dyDescent="0.25"/>
    <row r="3" spans="1:6" ht="23.25" customHeight="1" thickBot="1" x14ac:dyDescent="0.25">
      <c r="B3" s="2081" t="s">
        <v>766</v>
      </c>
      <c r="C3" s="2081"/>
      <c r="D3" s="2081"/>
      <c r="F3" s="47" t="s">
        <v>864</v>
      </c>
    </row>
    <row r="4" spans="1:6" ht="51.75" customHeight="1" x14ac:dyDescent="0.2">
      <c r="A4" s="93"/>
      <c r="B4" s="2082" t="s">
        <v>856</v>
      </c>
      <c r="C4" s="2082"/>
      <c r="D4" s="49" t="s">
        <v>69</v>
      </c>
    </row>
    <row r="5" spans="1:6" ht="45" x14ac:dyDescent="0.2">
      <c r="B5" s="2082" t="s">
        <v>769</v>
      </c>
      <c r="C5" s="2082"/>
      <c r="D5" s="49" t="s">
        <v>441</v>
      </c>
    </row>
    <row r="6" spans="1:6" ht="15" x14ac:dyDescent="0.2">
      <c r="B6" s="2082" t="s">
        <v>770</v>
      </c>
      <c r="C6" s="2082"/>
      <c r="D6" s="50" t="s">
        <v>591</v>
      </c>
    </row>
    <row r="7" spans="1:6" ht="30" x14ac:dyDescent="0.2">
      <c r="B7" s="2083" t="s">
        <v>771</v>
      </c>
      <c r="C7" s="2083"/>
      <c r="D7" s="94" t="s">
        <v>582</v>
      </c>
    </row>
    <row r="8" spans="1:6" s="903" customFormat="1" ht="15" x14ac:dyDescent="0.2">
      <c r="B8" s="2083" t="s">
        <v>4617</v>
      </c>
      <c r="C8" s="2083"/>
      <c r="D8" s="1285" t="s">
        <v>4787</v>
      </c>
    </row>
    <row r="9" spans="1:6" ht="15" x14ac:dyDescent="0.25">
      <c r="B9" s="52"/>
      <c r="C9" s="52"/>
      <c r="D9" s="52"/>
    </row>
    <row r="10" spans="1:6" ht="23.25" customHeight="1" x14ac:dyDescent="0.2">
      <c r="B10" s="2081" t="s">
        <v>772</v>
      </c>
      <c r="C10" s="2081"/>
      <c r="D10" s="2081"/>
    </row>
    <row r="11" spans="1:6" ht="15" x14ac:dyDescent="0.2">
      <c r="B11" s="2093" t="s">
        <v>773</v>
      </c>
      <c r="C11" s="2094"/>
      <c r="D11" s="49"/>
    </row>
    <row r="12" spans="1:6" ht="15" x14ac:dyDescent="0.2">
      <c r="B12" s="2095" t="s">
        <v>775</v>
      </c>
      <c r="C12" s="2095"/>
      <c r="D12" s="129"/>
    </row>
    <row r="13" spans="1:6" ht="15" x14ac:dyDescent="0.2">
      <c r="B13" s="2082" t="s">
        <v>776</v>
      </c>
      <c r="C13" s="2082"/>
      <c r="D13" s="54"/>
    </row>
    <row r="14" spans="1:6" ht="15" x14ac:dyDescent="0.2">
      <c r="B14" s="2082" t="s">
        <v>777</v>
      </c>
      <c r="C14" s="2096"/>
      <c r="D14" s="54"/>
    </row>
    <row r="15" spans="1:6" ht="15" x14ac:dyDescent="0.2">
      <c r="B15" s="2082" t="s">
        <v>778</v>
      </c>
      <c r="C15" s="2082"/>
      <c r="D15" s="49"/>
    </row>
    <row r="16" spans="1: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3488</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30" x14ac:dyDescent="0.2">
      <c r="B32" s="2079" t="s">
        <v>803</v>
      </c>
      <c r="C32" s="2080"/>
      <c r="D32" s="60" t="s">
        <v>3489</v>
      </c>
    </row>
    <row r="33" spans="2:4" ht="15" x14ac:dyDescent="0.2">
      <c r="B33" s="2079" t="s">
        <v>805</v>
      </c>
      <c r="C33" s="2080"/>
      <c r="D33" s="60" t="s">
        <v>3490</v>
      </c>
    </row>
    <row r="34" spans="2:4" ht="15" x14ac:dyDescent="0.2">
      <c r="B34" s="2079" t="s">
        <v>807</v>
      </c>
      <c r="C34" s="2080"/>
      <c r="D34" s="130" t="s">
        <v>2358</v>
      </c>
    </row>
    <row r="35" spans="2:4" ht="15" x14ac:dyDescent="0.2">
      <c r="B35" s="2079" t="s">
        <v>809</v>
      </c>
      <c r="C35" s="2080"/>
      <c r="D35" s="131" t="s">
        <v>3491</v>
      </c>
    </row>
    <row r="36" spans="2:4" ht="15" x14ac:dyDescent="0.2">
      <c r="B36" s="2079" t="s">
        <v>811</v>
      </c>
      <c r="C36" s="2080"/>
      <c r="D36" s="218" t="s">
        <v>3492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5.c.1'!A1" display="REGRESAR"/>
    <hyperlink ref="D36" r:id="rId1"/>
    <hyperlink ref="D8" r:id="rId2"/>
  </hyperlinks>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6">
    <tabColor rgb="FF00689D"/>
  </sheetPr>
  <dimension ref="A1:E27"/>
  <sheetViews>
    <sheetView showGridLines="0" workbookViewId="0">
      <pane ySplit="4" topLeftCell="A5" activePane="bottomLeft" state="frozen"/>
      <selection sqref="A1:B1"/>
      <selection pane="bottomLeft" sqref="A1:B1"/>
    </sheetView>
  </sheetViews>
  <sheetFormatPr baseColWidth="10" defaultRowHeight="15" x14ac:dyDescent="0.25"/>
  <cols>
    <col min="3" max="3" width="72" style="14" customWidth="1"/>
    <col min="4" max="4" width="15" style="14" customWidth="1"/>
    <col min="5" max="5" width="82.28515625" style="14" customWidth="1"/>
  </cols>
  <sheetData>
    <row r="1" spans="1:5" x14ac:dyDescent="0.25">
      <c r="A1" s="2065" t="s">
        <v>690</v>
      </c>
      <c r="B1" s="2065"/>
    </row>
    <row r="3" spans="1:5" ht="60.75" customHeight="1" x14ac:dyDescent="0.25">
      <c r="A3" s="14"/>
      <c r="B3" s="14"/>
      <c r="C3" s="2729" t="s">
        <v>3504</v>
      </c>
      <c r="D3" s="2729"/>
      <c r="E3" s="2729"/>
    </row>
    <row r="4" spans="1:5" s="184" customFormat="1" x14ac:dyDescent="0.25">
      <c r="A4" s="606"/>
      <c r="B4" s="606"/>
      <c r="C4" s="16" t="s">
        <v>692</v>
      </c>
      <c r="D4" s="16" t="s">
        <v>693</v>
      </c>
      <c r="E4" s="16" t="s">
        <v>694</v>
      </c>
    </row>
    <row r="5" spans="1:5" s="184" customFormat="1" ht="30" x14ac:dyDescent="0.25">
      <c r="C5" s="2142" t="s">
        <v>3505</v>
      </c>
      <c r="D5" s="223" t="s">
        <v>593</v>
      </c>
      <c r="E5" s="20" t="s">
        <v>3506</v>
      </c>
    </row>
    <row r="6" spans="1:5" s="184" customFormat="1" ht="30" x14ac:dyDescent="0.25">
      <c r="C6" s="2176"/>
      <c r="D6" s="19" t="s">
        <v>595</v>
      </c>
      <c r="E6" s="21" t="s">
        <v>3507</v>
      </c>
    </row>
    <row r="7" spans="1:5" s="184" customFormat="1" ht="30" x14ac:dyDescent="0.25">
      <c r="C7" s="2176"/>
      <c r="D7" s="19" t="s">
        <v>597</v>
      </c>
      <c r="E7" s="185" t="s">
        <v>3508</v>
      </c>
    </row>
    <row r="8" spans="1:5" s="184" customFormat="1" ht="30" customHeight="1" x14ac:dyDescent="0.25">
      <c r="C8" s="2143"/>
      <c r="D8" s="19" t="s">
        <v>599</v>
      </c>
      <c r="E8" s="186" t="s">
        <v>3509</v>
      </c>
    </row>
    <row r="9" spans="1:5" s="184" customFormat="1" ht="30" x14ac:dyDescent="0.25">
      <c r="C9" s="2142" t="s">
        <v>3510</v>
      </c>
      <c r="D9" s="19" t="s">
        <v>601</v>
      </c>
      <c r="E9" s="185" t="s">
        <v>3511</v>
      </c>
    </row>
    <row r="10" spans="1:5" s="184" customFormat="1" ht="30" x14ac:dyDescent="0.25">
      <c r="C10" s="2176"/>
      <c r="D10" s="19" t="s">
        <v>603</v>
      </c>
      <c r="E10" s="185" t="s">
        <v>3512</v>
      </c>
    </row>
    <row r="11" spans="1:5" s="184" customFormat="1" ht="30" x14ac:dyDescent="0.25">
      <c r="C11" s="2143"/>
      <c r="D11" s="19" t="s">
        <v>605</v>
      </c>
      <c r="E11" s="185" t="s">
        <v>3513</v>
      </c>
    </row>
    <row r="12" spans="1:5" s="184" customFormat="1" ht="45" x14ac:dyDescent="0.25">
      <c r="C12" s="2142" t="s">
        <v>3514</v>
      </c>
      <c r="D12" s="19" t="s">
        <v>607</v>
      </c>
      <c r="E12" s="185" t="s">
        <v>3515</v>
      </c>
    </row>
    <row r="13" spans="1:5" s="184" customFormat="1" ht="30" x14ac:dyDescent="0.25">
      <c r="C13" s="2143"/>
      <c r="D13" s="223" t="s">
        <v>609</v>
      </c>
      <c r="E13" s="20" t="s">
        <v>3516</v>
      </c>
    </row>
    <row r="14" spans="1:5" s="184" customFormat="1" ht="45" customHeight="1" x14ac:dyDescent="0.25">
      <c r="C14" s="2142" t="s">
        <v>3517</v>
      </c>
      <c r="D14" s="19" t="s">
        <v>611</v>
      </c>
      <c r="E14" s="186" t="s">
        <v>3518</v>
      </c>
    </row>
    <row r="15" spans="1:5" s="184" customFormat="1" ht="45" x14ac:dyDescent="0.25">
      <c r="C15" s="2143"/>
      <c r="D15" s="223" t="s">
        <v>613</v>
      </c>
      <c r="E15" s="418" t="s">
        <v>3519</v>
      </c>
    </row>
    <row r="16" spans="1:5" s="184" customFormat="1" ht="60" x14ac:dyDescent="0.25">
      <c r="C16" s="2142" t="s">
        <v>3520</v>
      </c>
      <c r="D16" s="19" t="s">
        <v>615</v>
      </c>
      <c r="E16" s="186" t="s">
        <v>3521</v>
      </c>
    </row>
    <row r="17" spans="3:5" s="184" customFormat="1" ht="60" x14ac:dyDescent="0.25">
      <c r="C17" s="2143"/>
      <c r="D17" s="19" t="s">
        <v>617</v>
      </c>
      <c r="E17" s="186" t="s">
        <v>3522</v>
      </c>
    </row>
    <row r="18" spans="3:5" s="184" customFormat="1" ht="30" x14ac:dyDescent="0.25">
      <c r="C18" s="2142" t="s">
        <v>3523</v>
      </c>
      <c r="D18" s="19" t="s">
        <v>619</v>
      </c>
      <c r="E18" s="417" t="s">
        <v>3524</v>
      </c>
    </row>
    <row r="19" spans="3:5" s="184" customFormat="1" ht="30" x14ac:dyDescent="0.25">
      <c r="C19" s="2143"/>
      <c r="D19" s="19" t="s">
        <v>621</v>
      </c>
      <c r="E19" s="186" t="s">
        <v>3525</v>
      </c>
    </row>
    <row r="20" spans="3:5" s="184" customFormat="1" ht="60" x14ac:dyDescent="0.25">
      <c r="C20" s="2142" t="s">
        <v>3526</v>
      </c>
      <c r="D20" s="223" t="s">
        <v>623</v>
      </c>
      <c r="E20" s="418" t="s">
        <v>3527</v>
      </c>
    </row>
    <row r="21" spans="3:5" s="184" customFormat="1" ht="30" x14ac:dyDescent="0.25">
      <c r="C21" s="2143"/>
      <c r="D21" s="19" t="s">
        <v>625</v>
      </c>
      <c r="E21" s="186" t="s">
        <v>3528</v>
      </c>
    </row>
    <row r="22" spans="3:5" s="184" customFormat="1" ht="30" x14ac:dyDescent="0.25">
      <c r="C22" s="187" t="s">
        <v>3529</v>
      </c>
      <c r="D22" s="22" t="s">
        <v>627</v>
      </c>
      <c r="E22" s="23" t="s">
        <v>3530</v>
      </c>
    </row>
    <row r="23" spans="3:5" s="184" customFormat="1" ht="30" x14ac:dyDescent="0.25">
      <c r="C23" s="187" t="s">
        <v>3531</v>
      </c>
      <c r="D23" s="19" t="s">
        <v>629</v>
      </c>
      <c r="E23" s="185" t="s">
        <v>3532</v>
      </c>
    </row>
    <row r="24" spans="3:5" s="184" customFormat="1" ht="60" x14ac:dyDescent="0.25">
      <c r="C24" s="2142" t="s">
        <v>3533</v>
      </c>
      <c r="D24" s="19" t="s">
        <v>631</v>
      </c>
      <c r="E24" s="21" t="s">
        <v>3534</v>
      </c>
    </row>
    <row r="25" spans="3:5" s="184" customFormat="1" ht="45" customHeight="1" x14ac:dyDescent="0.25">
      <c r="C25" s="2143"/>
      <c r="D25" s="22" t="s">
        <v>633</v>
      </c>
      <c r="E25" s="23" t="s">
        <v>3535</v>
      </c>
    </row>
    <row r="26" spans="3:5" s="184" customFormat="1" ht="60" x14ac:dyDescent="0.25">
      <c r="C26" s="187" t="s">
        <v>3536</v>
      </c>
      <c r="D26" s="19" t="s">
        <v>635</v>
      </c>
      <c r="E26" s="21" t="s">
        <v>3537</v>
      </c>
    </row>
    <row r="27" spans="3:5" s="184" customFormat="1" ht="45" x14ac:dyDescent="0.25">
      <c r="C27" s="187" t="s">
        <v>3538</v>
      </c>
      <c r="D27" s="19" t="s">
        <v>637</v>
      </c>
      <c r="E27" s="186" t="s">
        <v>3539</v>
      </c>
    </row>
  </sheetData>
  <mergeCells count="10">
    <mergeCell ref="C16:C17"/>
    <mergeCell ref="C18:C19"/>
    <mergeCell ref="C20:C21"/>
    <mergeCell ref="C24:C25"/>
    <mergeCell ref="A1:B1"/>
    <mergeCell ref="C3:E3"/>
    <mergeCell ref="C5:C8"/>
    <mergeCell ref="C9:C11"/>
    <mergeCell ref="C12:C13"/>
    <mergeCell ref="C14:C15"/>
  </mergeCells>
  <hyperlinks>
    <hyperlink ref="D5" location="'16.1.1'!A1" display="16.1.1"/>
    <hyperlink ref="D6" location="'16.1.2'!A1" display="16.1.2"/>
    <hyperlink ref="D7" location="'16.1.3'!A1" display="16.1.3"/>
    <hyperlink ref="D8" location="'16.1.4'!A1" display="16.1.4"/>
    <hyperlink ref="D9" location="'16.2.1'!A1" display="16.2.1"/>
    <hyperlink ref="D10" location="'16.2.2'!A1" display="16.2.2"/>
    <hyperlink ref="D11" location="'16.2.3'!A1" display="16.2.3"/>
    <hyperlink ref="D12" location="'16.3.1'!A1" display="16.3.1"/>
    <hyperlink ref="D13" location="'16.3.2'!A1" display="16.3.2"/>
    <hyperlink ref="D14" location="'16.4.1'!A1" display="16.4.1"/>
    <hyperlink ref="D15" location="'16.4.2'!A1" display="16.4.2"/>
    <hyperlink ref="D16" location="'16.5.1'!A1" display="16.5.1"/>
    <hyperlink ref="D17" location="'16.5.2'!A1" display="16.5.2"/>
    <hyperlink ref="D18" location="'16.6.1'!A1" display="16.6.1"/>
    <hyperlink ref="D19" location="'16.6.2'!A1" display="16.6.2"/>
    <hyperlink ref="D20" location="'16.7.1'!A1" display="16.7.1"/>
    <hyperlink ref="D21" location="'16.7.2'!A1" display="16.7.2"/>
    <hyperlink ref="D22" location="'16.8.1'!A1" display="16.8.1"/>
    <hyperlink ref="D23" location="'16.9.1'!A1" display="16.9.1"/>
    <hyperlink ref="D24" location="'16.10.1'!A1" display="16.10.1"/>
    <hyperlink ref="D25" location="'16.10.2'!A1" display="16.10.2"/>
    <hyperlink ref="D26" location="'16.a.1'!A1" display="16.a.1"/>
    <hyperlink ref="D27" location="'16.b.1'!A1" display="16.b.1"/>
    <hyperlink ref="A1" location="Objetivos!A1" display="REGRESAR A INICIO"/>
    <hyperlink ref="A1:B1" location="'Lista de Objetivos'!A1" display="REGRESAR A INICIO"/>
    <hyperlink ref="E5" location="'16.1.1'!A1" display="16.1.1 Número de víctimas de homicidios dolosos por cada 100.000 habitantes, desglosado por sexo y edad."/>
    <hyperlink ref="E6" location="'16.1.2'!A1" display="16.1.2 Muertes causadas por conflictos por cada 100.000 habitantes, desglosadas por sexo, edad y causa-."/>
    <hyperlink ref="E7" location="'16.1.3'!A1" display="16.1.3 Proporción de la población sometida a violencia física, psicológica o sexual en los 12 meses anteriores."/>
    <hyperlink ref="E8" location="'16.1.4'!A1" display="16.1.4 Proporción de la población que no tiene miedo de caminar sola cerca de donde vive. "/>
    <hyperlink ref="E9" location="'16.2.1'!A1" display="16.2.1 Proporción de niños de 1 a 17 años que sufrieron algún castigo físico o agresión psicológica por los cuidadores en el mes anterior."/>
    <hyperlink ref="E10" location="'16.2.2'!A1" display="16.2.2 Número de víctimas de la trata de personas por cada 100.000 habitantes, desglosado por sexo, edad y tipo de explotación."/>
    <hyperlink ref="E11" location="'16.2.3'!A1" display="16.2.3 Proporción de mujeres y hombres jóvenes de 18 a 29 años de edad que habían sufrido violencia sexual antes de cumplir los 18 años."/>
    <hyperlink ref="E12" location="'16.3.1'!A1" display="16.3.1 Proporción de las víctimas de violencia en los 12 meses anteriores que notificaron su victimización a las autoridades competentes u otros mecanismos de resolución de conflictos reconocidos oficialmente."/>
    <hyperlink ref="E13" location="'16.3.2'!A1" display="16.3.2 Detenidos que no han sido sentenciados como proporción de la población carcelaria total."/>
    <hyperlink ref="E14" location="'16.4.1'!A1" display="16.4.1 Valor total de las corrientes financieras ilícitas de entrada y salida (en dólares corrientes de los Estados Unidos)."/>
    <hyperlink ref="E15" location="'16.4.2'!A1" display="16.4.2 Proporción de armas pequeñas y armas ligeras incautadas cuyo origen o contexto ilícito ha sido determinado o establecido por una autoridad competente, de conformidad con los instrumentos intenacionales."/>
    <hyperlink ref="E16" location="'16.5.1'!A1" display="16.5.1 Proporción de las personas que han tenido por lo menos un contacto con un funcionario público y que pagaron un soborno a un funcionario público, o tuvieron la experiencia de que un funcionario público les pidiera que lo pagaran, durante los 12 mese"/>
    <hyperlink ref="E17" location="'16.5.2'!A1" display="16.5.2 Proporción de negocios que han tenido por lo menos un contacto con un funcionario público y que pagaron un soborno a un funcionario público, o tuvieron la experiencia de que un funcionario público les pidiera que lo pagaran, durante los 12 meses an"/>
    <hyperlink ref="E18" location="'16.6.1'!A1" display="16.6.1 Gastos primarios del gobierno como proporción del presupuesto aprobado original, desglosados por sector (o por códigos presupuestarios o elementos similares)."/>
    <hyperlink ref="E19" location="'16.6.2'!A1" display="16.6.2 Proporción de la población que se siente satisfecha con su última experiencia de los servicios públicos."/>
    <hyperlink ref="E20" location="'16.7.1'!A1" display="16.7.1 Proporciones de posiciones (por sexo, edad, personas con discapacidad y grupos de población) en las instituciones públicas (asambleas legislativas nacionales y locales, administración pública y poder judicial), en comparación con las distribuciones"/>
    <hyperlink ref="E21" location="'16.7.2'!A1" display="16.7.2 Proporción de la población que considera que la adopción de decisiones es inclusiva y participativa, desglosada por sexo, edad, discapacidad y grupo de población."/>
    <hyperlink ref="E22" location="'16.8.1'!A1" display="16.8.1 Proporción de miembros y derechos de voto de los países en desarrollo en las organizaciones internacionales."/>
    <hyperlink ref="E23" location="'16.9.1'!A1" display="16.9.1 Proporción de niños menores de 5 años cuyo nacimiento se ha registrado ante una autoridad civil, desglosada por edad."/>
    <hyperlink ref="E24" location="'16.10.1'!A1" display="16.10.1 Número de casos verificados de homicidio, secuestro, desaparición forzada, detención arbitraria y tortura de periodistas, miembros asociados de los medios de comunicación, sindicalistas y defensores de los derechos humanos, en los 12 meses anterio"/>
    <hyperlink ref="E25" location="'16.10.2'!A1" display="16.10.2 Número de países que adoptan y aplican las garantías constitucionales, reglamentarias y/o normativas para el acceso público a la información."/>
    <hyperlink ref="E26" location="'16.a.1'!A1" display="16.a.1 Existencia de instituciones nacionales independientes de derechos humanos, en cumplimiento de lo dispuesto por los Principios de París."/>
    <hyperlink ref="E27" location="'16.b.1'!A1" display="16.b.1 Proporción de la población que declara haberse sentido personalmente víctima de discriminación o acoso en los 12 meses anteriores por motivos de discriminación prohibidos por el derecho internacional de los derechos humanos."/>
  </hyperlinks>
  <pageMargins left="0.7" right="0.7" top="0.75" bottom="0.75" header="0.3" footer="0.3"/>
  <drawing r:id="rId1"/>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7"/>
  <dimension ref="A1:AG57"/>
  <sheetViews>
    <sheetView showGridLines="0" workbookViewId="0">
      <pane ySplit="1" topLeftCell="A2" activePane="bottomLeft" state="frozen"/>
      <selection pane="bottomLeft" activeCell="C9" sqref="C9:AG9"/>
    </sheetView>
  </sheetViews>
  <sheetFormatPr baseColWidth="10" defaultColWidth="11.42578125" defaultRowHeight="11.25" x14ac:dyDescent="0.2"/>
  <cols>
    <col min="1" max="1" width="15.140625" style="26" customWidth="1"/>
    <col min="2" max="2" width="15.140625" style="165" customWidth="1"/>
    <col min="3" max="3" width="4.85546875" style="26" bestFit="1" customWidth="1"/>
    <col min="4" max="4" width="8.28515625" style="26" customWidth="1"/>
    <col min="5" max="5" width="9.28515625" style="26" customWidth="1"/>
    <col min="6" max="7" width="10" style="26" customWidth="1"/>
    <col min="8" max="8" width="11.28515625" style="26" customWidth="1"/>
    <col min="9" max="9" width="10" style="26" customWidth="1"/>
    <col min="10" max="10" width="1.28515625" style="26" customWidth="1"/>
    <col min="11" max="11" width="8" style="26" customWidth="1"/>
    <col min="12" max="12" width="8.85546875" style="26" customWidth="1"/>
    <col min="13" max="13" width="7" style="26" customWidth="1"/>
    <col min="14" max="14" width="12.85546875" style="26" customWidth="1"/>
    <col min="15" max="15" width="1.140625" style="26" customWidth="1"/>
    <col min="16" max="16" width="7.85546875" style="26" customWidth="1"/>
    <col min="17" max="17" width="13.85546875" style="26" customWidth="1"/>
    <col min="18" max="18" width="1.5703125" style="26" customWidth="1"/>
    <col min="19" max="19" width="9.5703125" style="26" customWidth="1"/>
    <col min="20" max="20" width="11.42578125" style="26"/>
    <col min="21" max="21" width="9.5703125" style="26" customWidth="1"/>
    <col min="22" max="22" width="8.28515625" style="26" customWidth="1"/>
    <col min="23" max="23" width="11.42578125" style="26"/>
    <col min="24" max="24" width="1.85546875" style="26" customWidth="1"/>
    <col min="25" max="25" width="8.140625" style="26" customWidth="1"/>
    <col min="26" max="16384" width="11.42578125" style="26"/>
  </cols>
  <sheetData>
    <row r="1" spans="1:33" ht="15" x14ac:dyDescent="0.25">
      <c r="A1" s="25" t="s">
        <v>730</v>
      </c>
      <c r="B1" s="236"/>
      <c r="C1" s="2077" t="s">
        <v>830</v>
      </c>
      <c r="D1" s="2077"/>
      <c r="E1" s="2077"/>
    </row>
    <row r="3" spans="1:33" ht="15" x14ac:dyDescent="0.2">
      <c r="A3" s="2730" t="s">
        <v>732</v>
      </c>
      <c r="B3" s="2733"/>
      <c r="C3" s="2730" t="s">
        <v>3504</v>
      </c>
      <c r="D3" s="2732"/>
      <c r="E3" s="2732"/>
      <c r="F3" s="2732"/>
      <c r="G3" s="2732"/>
      <c r="H3" s="2732"/>
      <c r="I3" s="2732"/>
      <c r="J3" s="2732"/>
      <c r="K3" s="2732"/>
      <c r="L3" s="2732"/>
      <c r="M3" s="2732"/>
      <c r="N3" s="2732"/>
      <c r="O3" s="2732"/>
      <c r="P3" s="2732"/>
      <c r="Q3" s="2732"/>
      <c r="R3" s="2732"/>
      <c r="S3" s="2732"/>
      <c r="T3" s="2732"/>
      <c r="U3" s="2732"/>
      <c r="V3" s="2732"/>
      <c r="W3" s="2732"/>
      <c r="X3" s="826"/>
      <c r="Y3" s="826"/>
      <c r="Z3" s="826"/>
      <c r="AA3" s="587"/>
    </row>
    <row r="4" spans="1:33" ht="15" x14ac:dyDescent="0.2">
      <c r="A4" s="2730" t="s">
        <v>733</v>
      </c>
      <c r="B4" s="2731"/>
      <c r="C4" s="2730" t="s">
        <v>3540</v>
      </c>
      <c r="D4" s="2732"/>
      <c r="E4" s="2732"/>
      <c r="F4" s="2732"/>
      <c r="G4" s="2732"/>
      <c r="H4" s="2732"/>
      <c r="I4" s="2732"/>
      <c r="J4" s="2732"/>
      <c r="K4" s="2732"/>
      <c r="L4" s="2732"/>
      <c r="M4" s="2732"/>
      <c r="N4" s="2732"/>
      <c r="O4" s="2732"/>
      <c r="P4" s="2732"/>
      <c r="Q4" s="2732"/>
      <c r="R4" s="2732"/>
      <c r="S4" s="2732"/>
      <c r="T4" s="2732"/>
      <c r="U4" s="2732"/>
      <c r="V4" s="2732"/>
      <c r="W4" s="2732"/>
      <c r="X4" s="826"/>
      <c r="Y4" s="826"/>
      <c r="Z4" s="826"/>
      <c r="AA4" s="587"/>
    </row>
    <row r="5" spans="1:33" ht="15" x14ac:dyDescent="0.2">
      <c r="A5" s="2730" t="s">
        <v>735</v>
      </c>
      <c r="B5" s="2731"/>
      <c r="C5" s="2730" t="s">
        <v>3541</v>
      </c>
      <c r="D5" s="2732"/>
      <c r="E5" s="2732"/>
      <c r="F5" s="2732"/>
      <c r="G5" s="2732"/>
      <c r="H5" s="2732"/>
      <c r="I5" s="2732"/>
      <c r="J5" s="2732"/>
      <c r="K5" s="2732"/>
      <c r="L5" s="2732"/>
      <c r="M5" s="2732"/>
      <c r="N5" s="2732"/>
      <c r="O5" s="2732"/>
      <c r="P5" s="2732"/>
      <c r="Q5" s="2732"/>
      <c r="R5" s="2732"/>
      <c r="S5" s="2732"/>
      <c r="T5" s="2732"/>
      <c r="U5" s="2732"/>
      <c r="V5" s="2732"/>
      <c r="W5" s="2732"/>
      <c r="X5" s="827"/>
      <c r="Y5" s="827"/>
      <c r="Z5" s="827"/>
      <c r="AA5" s="828"/>
    </row>
    <row r="6" spans="1:33" ht="15" x14ac:dyDescent="0.2">
      <c r="A6" s="2730" t="s">
        <v>815</v>
      </c>
      <c r="B6" s="2731"/>
      <c r="C6" s="2730" t="s">
        <v>3542</v>
      </c>
      <c r="D6" s="2732"/>
      <c r="E6" s="2732"/>
      <c r="F6" s="2732"/>
      <c r="G6" s="2732"/>
      <c r="H6" s="2732"/>
      <c r="I6" s="2732"/>
      <c r="J6" s="2732"/>
      <c r="K6" s="2732"/>
      <c r="L6" s="2732"/>
      <c r="M6" s="2732"/>
      <c r="N6" s="2732"/>
      <c r="O6" s="2732"/>
      <c r="P6" s="2732"/>
      <c r="Q6" s="2732"/>
      <c r="R6" s="2732"/>
      <c r="S6" s="2732"/>
      <c r="T6" s="2732"/>
      <c r="U6" s="2732"/>
      <c r="V6" s="2732"/>
      <c r="W6" s="2732"/>
      <c r="X6" s="826"/>
      <c r="Y6" s="826"/>
      <c r="Z6" s="826"/>
      <c r="AA6" s="587"/>
    </row>
    <row r="9" spans="1:33" ht="12.75" x14ac:dyDescent="0.2">
      <c r="C9" s="2115" t="s">
        <v>4215</v>
      </c>
      <c r="D9" s="2115"/>
      <c r="E9" s="2115"/>
      <c r="F9" s="2115"/>
      <c r="G9" s="2115"/>
      <c r="H9" s="2115"/>
      <c r="I9" s="2115"/>
      <c r="J9" s="2115"/>
      <c r="K9" s="2115"/>
      <c r="L9" s="2115"/>
      <c r="M9" s="2115"/>
      <c r="N9" s="2115"/>
      <c r="O9" s="2115"/>
      <c r="P9" s="2115"/>
      <c r="Q9" s="2115"/>
      <c r="R9" s="2115"/>
      <c r="S9" s="2115"/>
      <c r="T9" s="2115"/>
      <c r="U9" s="2115"/>
      <c r="V9" s="2115"/>
      <c r="W9" s="2115"/>
      <c r="X9" s="2115"/>
      <c r="Y9" s="2115"/>
      <c r="Z9" s="2115"/>
      <c r="AA9" s="2115"/>
      <c r="AB9" s="2115"/>
      <c r="AC9" s="2115"/>
      <c r="AD9" s="2115"/>
      <c r="AE9" s="2115"/>
      <c r="AF9" s="2115"/>
      <c r="AG9" s="2115"/>
    </row>
    <row r="10" spans="1:33" ht="12.75" customHeight="1" x14ac:dyDescent="0.2">
      <c r="C10" s="2112" t="s">
        <v>867</v>
      </c>
      <c r="D10" s="1013" t="s">
        <v>740</v>
      </c>
      <c r="E10" s="1013"/>
      <c r="F10" s="2117" t="s">
        <v>741</v>
      </c>
      <c r="G10" s="2117"/>
      <c r="H10" s="2117"/>
      <c r="I10" s="2117"/>
      <c r="J10" s="1006"/>
      <c r="K10" s="2117" t="s">
        <v>4216</v>
      </c>
      <c r="L10" s="2117"/>
      <c r="M10" s="2117"/>
      <c r="N10" s="2117"/>
      <c r="O10" s="2117"/>
      <c r="P10" s="2117"/>
      <c r="Q10" s="2117"/>
      <c r="R10" s="2117"/>
      <c r="S10" s="2117"/>
      <c r="T10" s="2117"/>
      <c r="U10" s="2117"/>
      <c r="V10" s="2117"/>
      <c r="W10" s="2117"/>
      <c r="X10" s="1006"/>
      <c r="Y10" s="2117" t="s">
        <v>3544</v>
      </c>
      <c r="Z10" s="2117"/>
      <c r="AA10" s="2117"/>
      <c r="AB10" s="2117"/>
      <c r="AC10" s="2117"/>
      <c r="AD10" s="2117"/>
      <c r="AE10" s="2117"/>
      <c r="AF10" s="2117"/>
      <c r="AG10" s="2117"/>
    </row>
    <row r="11" spans="1:33" ht="12.75" customHeight="1" x14ac:dyDescent="0.2">
      <c r="C11" s="2112"/>
      <c r="D11" s="839"/>
      <c r="E11" s="839"/>
      <c r="F11" s="1014" t="s">
        <v>1016</v>
      </c>
      <c r="G11" s="1014"/>
      <c r="H11" s="1014" t="s">
        <v>1014</v>
      </c>
      <c r="I11" s="1014"/>
      <c r="J11" s="1006"/>
      <c r="K11" s="2117" t="s">
        <v>3545</v>
      </c>
      <c r="L11" s="2117"/>
      <c r="M11" s="2117"/>
      <c r="N11" s="2117"/>
      <c r="O11" s="1007"/>
      <c r="P11" s="2117" t="s">
        <v>3546</v>
      </c>
      <c r="Q11" s="2117"/>
      <c r="R11" s="1007"/>
      <c r="S11" s="2117" t="s">
        <v>4217</v>
      </c>
      <c r="T11" s="2117"/>
      <c r="U11" s="2112" t="s">
        <v>4218</v>
      </c>
      <c r="V11" s="2112" t="s">
        <v>4219</v>
      </c>
      <c r="W11" s="2112" t="s">
        <v>3547</v>
      </c>
      <c r="X11" s="1006"/>
      <c r="Y11" s="2112" t="s">
        <v>3553</v>
      </c>
      <c r="Z11" s="2112" t="s">
        <v>3174</v>
      </c>
      <c r="AA11" s="2112" t="s">
        <v>3175</v>
      </c>
      <c r="AB11" s="2112" t="s">
        <v>3554</v>
      </c>
      <c r="AC11" s="2112" t="s">
        <v>762</v>
      </c>
      <c r="AD11" s="2112" t="s">
        <v>3178</v>
      </c>
      <c r="AE11" s="2112" t="s">
        <v>3179</v>
      </c>
      <c r="AF11" s="2112" t="s">
        <v>3555</v>
      </c>
      <c r="AG11" s="2112" t="s">
        <v>3547</v>
      </c>
    </row>
    <row r="12" spans="1:33" ht="40.5" x14ac:dyDescent="0.2">
      <c r="C12" s="2117"/>
      <c r="D12" s="89" t="s">
        <v>879</v>
      </c>
      <c r="E12" s="89" t="s">
        <v>1185</v>
      </c>
      <c r="F12" s="1014" t="s">
        <v>877</v>
      </c>
      <c r="G12" s="1007" t="s">
        <v>1185</v>
      </c>
      <c r="H12" s="1014" t="s">
        <v>877</v>
      </c>
      <c r="I12" s="1007" t="s">
        <v>1185</v>
      </c>
      <c r="J12" s="1007"/>
      <c r="K12" s="1007" t="s">
        <v>3548</v>
      </c>
      <c r="L12" s="1014" t="s">
        <v>3549</v>
      </c>
      <c r="M12" s="1014" t="s">
        <v>3550</v>
      </c>
      <c r="N12" s="1007" t="s">
        <v>4220</v>
      </c>
      <c r="O12" s="1007"/>
      <c r="P12" s="1007" t="s">
        <v>3551</v>
      </c>
      <c r="Q12" s="1007" t="s">
        <v>4221</v>
      </c>
      <c r="R12" s="1007"/>
      <c r="S12" s="1007" t="s">
        <v>3552</v>
      </c>
      <c r="T12" s="1007" t="s">
        <v>4222</v>
      </c>
      <c r="U12" s="2117"/>
      <c r="V12" s="2117"/>
      <c r="W12" s="2117"/>
      <c r="X12" s="1007"/>
      <c r="Y12" s="2117"/>
      <c r="Z12" s="2117"/>
      <c r="AA12" s="2117"/>
      <c r="AB12" s="2117"/>
      <c r="AC12" s="2117"/>
      <c r="AD12" s="2117"/>
      <c r="AE12" s="2117"/>
      <c r="AF12" s="2117"/>
      <c r="AG12" s="2117"/>
    </row>
    <row r="13" spans="1:33" s="830" customFormat="1" ht="13.5" customHeight="1" x14ac:dyDescent="0.25">
      <c r="C13" s="1026">
        <v>2010</v>
      </c>
      <c r="D13" s="359">
        <v>527</v>
      </c>
      <c r="E13" s="359">
        <v>11.5</v>
      </c>
      <c r="F13" s="359">
        <v>466</v>
      </c>
      <c r="G13" s="359">
        <v>20.100000000000001</v>
      </c>
      <c r="H13" s="359">
        <v>61</v>
      </c>
      <c r="I13" s="528">
        <v>2.7</v>
      </c>
      <c r="J13" s="1024"/>
      <c r="K13" s="359">
        <v>415</v>
      </c>
      <c r="L13" s="359">
        <v>76</v>
      </c>
      <c r="M13" s="359">
        <v>6</v>
      </c>
      <c r="N13" s="359">
        <v>4</v>
      </c>
      <c r="O13" s="359"/>
      <c r="P13" s="359">
        <v>5</v>
      </c>
      <c r="Q13" s="528">
        <v>0</v>
      </c>
      <c r="R13" s="528"/>
      <c r="S13" s="359">
        <v>12</v>
      </c>
      <c r="T13" s="528">
        <v>0</v>
      </c>
      <c r="U13" s="528">
        <v>6</v>
      </c>
      <c r="V13" s="528">
        <v>1</v>
      </c>
      <c r="W13" s="359">
        <v>2</v>
      </c>
      <c r="X13" s="359"/>
      <c r="Y13" s="359">
        <v>14</v>
      </c>
      <c r="Z13" s="359">
        <v>2</v>
      </c>
      <c r="AA13" s="359">
        <v>8</v>
      </c>
      <c r="AB13" s="359">
        <v>17</v>
      </c>
      <c r="AC13" s="359">
        <v>119</v>
      </c>
      <c r="AD13" s="359">
        <v>158</v>
      </c>
      <c r="AE13" s="359">
        <v>179</v>
      </c>
      <c r="AF13" s="359">
        <v>30</v>
      </c>
      <c r="AG13" s="359">
        <v>0</v>
      </c>
    </row>
    <row r="14" spans="1:33" s="830" customFormat="1" ht="12.75" x14ac:dyDescent="0.25">
      <c r="C14" s="1026">
        <v>2011</v>
      </c>
      <c r="D14" s="359">
        <v>474</v>
      </c>
      <c r="E14" s="359">
        <v>10.3</v>
      </c>
      <c r="F14" s="359">
        <v>410</v>
      </c>
      <c r="G14" s="359">
        <v>17.5</v>
      </c>
      <c r="H14" s="359">
        <v>64</v>
      </c>
      <c r="I14" s="528">
        <v>2.8</v>
      </c>
      <c r="J14" s="1024"/>
      <c r="K14" s="359">
        <v>378</v>
      </c>
      <c r="L14" s="359">
        <v>55</v>
      </c>
      <c r="M14" s="359">
        <v>6</v>
      </c>
      <c r="N14" s="359">
        <v>4</v>
      </c>
      <c r="O14" s="359"/>
      <c r="P14" s="359">
        <v>5</v>
      </c>
      <c r="Q14" s="528">
        <v>4</v>
      </c>
      <c r="R14" s="528"/>
      <c r="S14" s="359">
        <v>14</v>
      </c>
      <c r="T14" s="528">
        <v>2</v>
      </c>
      <c r="U14" s="528">
        <v>1</v>
      </c>
      <c r="V14" s="528">
        <v>5</v>
      </c>
      <c r="W14" s="359">
        <v>0</v>
      </c>
      <c r="X14" s="359"/>
      <c r="Y14" s="359">
        <v>14</v>
      </c>
      <c r="Z14" s="359">
        <v>2</v>
      </c>
      <c r="AA14" s="359">
        <v>6</v>
      </c>
      <c r="AB14" s="359">
        <v>26</v>
      </c>
      <c r="AC14" s="359">
        <v>108</v>
      </c>
      <c r="AD14" s="359">
        <v>127</v>
      </c>
      <c r="AE14" s="359">
        <v>164</v>
      </c>
      <c r="AF14" s="359">
        <v>27</v>
      </c>
      <c r="AG14" s="359"/>
    </row>
    <row r="15" spans="1:33" s="830" customFormat="1" ht="12.75" x14ac:dyDescent="0.25">
      <c r="C15" s="1026">
        <v>2012</v>
      </c>
      <c r="D15" s="359">
        <v>407</v>
      </c>
      <c r="E15" s="359">
        <v>8.8000000000000007</v>
      </c>
      <c r="F15" s="359">
        <v>357</v>
      </c>
      <c r="G15" s="359">
        <v>15.2</v>
      </c>
      <c r="H15" s="359">
        <v>50</v>
      </c>
      <c r="I15" s="528">
        <v>2.2000000000000002</v>
      </c>
      <c r="J15" s="1024"/>
      <c r="K15" s="359">
        <v>327</v>
      </c>
      <c r="L15" s="359">
        <v>60</v>
      </c>
      <c r="M15" s="359">
        <v>4</v>
      </c>
      <c r="N15" s="359">
        <v>2</v>
      </c>
      <c r="O15" s="359"/>
      <c r="P15" s="359">
        <v>1</v>
      </c>
      <c r="Q15" s="528">
        <v>1</v>
      </c>
      <c r="R15" s="528"/>
      <c r="S15" s="359">
        <v>9</v>
      </c>
      <c r="T15" s="528">
        <v>1</v>
      </c>
      <c r="U15" s="528">
        <v>2</v>
      </c>
      <c r="V15" s="528">
        <v>0</v>
      </c>
      <c r="W15" s="359">
        <v>0</v>
      </c>
      <c r="X15" s="359"/>
      <c r="Y15" s="359">
        <v>7</v>
      </c>
      <c r="Z15" s="359">
        <v>3</v>
      </c>
      <c r="AA15" s="359">
        <v>3</v>
      </c>
      <c r="AB15" s="359">
        <v>15</v>
      </c>
      <c r="AC15" s="359">
        <v>95</v>
      </c>
      <c r="AD15" s="359">
        <v>121</v>
      </c>
      <c r="AE15" s="359">
        <v>149</v>
      </c>
      <c r="AF15" s="359">
        <v>14</v>
      </c>
      <c r="AG15" s="359">
        <v>0</v>
      </c>
    </row>
    <row r="16" spans="1:33" s="830" customFormat="1" ht="12.75" x14ac:dyDescent="0.25">
      <c r="C16" s="1026">
        <v>2013</v>
      </c>
      <c r="D16" s="359">
        <v>411</v>
      </c>
      <c r="E16" s="359">
        <v>8.6999999999999993</v>
      </c>
      <c r="F16" s="359">
        <v>375</v>
      </c>
      <c r="G16" s="359">
        <v>15.8</v>
      </c>
      <c r="H16" s="359">
        <v>36</v>
      </c>
      <c r="I16" s="528">
        <v>1.5</v>
      </c>
      <c r="J16" s="1024"/>
      <c r="K16" s="359">
        <v>324</v>
      </c>
      <c r="L16" s="359">
        <v>58</v>
      </c>
      <c r="M16" s="359">
        <v>8</v>
      </c>
      <c r="N16" s="359">
        <v>1</v>
      </c>
      <c r="O16" s="359"/>
      <c r="P16" s="359">
        <v>4</v>
      </c>
      <c r="Q16" s="528">
        <v>1</v>
      </c>
      <c r="R16" s="528"/>
      <c r="S16" s="359">
        <v>9</v>
      </c>
      <c r="T16" s="528">
        <v>0</v>
      </c>
      <c r="U16" s="528">
        <v>0</v>
      </c>
      <c r="V16" s="528">
        <v>6</v>
      </c>
      <c r="W16" s="359">
        <v>0</v>
      </c>
      <c r="X16" s="359"/>
      <c r="Y16" s="359">
        <v>2</v>
      </c>
      <c r="Z16" s="359">
        <v>0</v>
      </c>
      <c r="AA16" s="359">
        <v>3</v>
      </c>
      <c r="AB16" s="359">
        <v>15</v>
      </c>
      <c r="AC16" s="359">
        <v>98</v>
      </c>
      <c r="AD16" s="359">
        <v>114</v>
      </c>
      <c r="AE16" s="359">
        <v>161</v>
      </c>
      <c r="AF16" s="359">
        <v>18</v>
      </c>
      <c r="AG16" s="359">
        <v>0</v>
      </c>
    </row>
    <row r="17" spans="2:33" s="830" customFormat="1" ht="12.75" x14ac:dyDescent="0.25">
      <c r="C17" s="1026">
        <v>2014</v>
      </c>
      <c r="D17" s="359">
        <v>477</v>
      </c>
      <c r="E17" s="359">
        <v>10</v>
      </c>
      <c r="F17" s="359">
        <v>426</v>
      </c>
      <c r="G17" s="359">
        <v>17.7</v>
      </c>
      <c r="H17" s="359">
        <v>51</v>
      </c>
      <c r="I17" s="528">
        <v>2.2000000000000002</v>
      </c>
      <c r="J17" s="1024"/>
      <c r="K17" s="359">
        <v>387</v>
      </c>
      <c r="L17" s="359">
        <v>64</v>
      </c>
      <c r="M17" s="359">
        <v>4</v>
      </c>
      <c r="N17" s="359">
        <v>1</v>
      </c>
      <c r="O17" s="359"/>
      <c r="P17" s="359">
        <v>2</v>
      </c>
      <c r="Q17" s="528">
        <v>0</v>
      </c>
      <c r="R17" s="528"/>
      <c r="S17" s="359">
        <v>6</v>
      </c>
      <c r="T17" s="528">
        <v>2</v>
      </c>
      <c r="U17" s="528">
        <v>5</v>
      </c>
      <c r="V17" s="528">
        <v>3</v>
      </c>
      <c r="W17" s="359">
        <v>3</v>
      </c>
      <c r="X17" s="359"/>
      <c r="Y17" s="359">
        <v>4</v>
      </c>
      <c r="Z17" s="359">
        <v>0</v>
      </c>
      <c r="AA17" s="359">
        <v>2</v>
      </c>
      <c r="AB17" s="359">
        <v>24</v>
      </c>
      <c r="AC17" s="359">
        <v>102</v>
      </c>
      <c r="AD17" s="359">
        <v>154</v>
      </c>
      <c r="AE17" s="359">
        <v>170</v>
      </c>
      <c r="AF17" s="359">
        <v>21</v>
      </c>
      <c r="AG17" s="359">
        <v>0</v>
      </c>
    </row>
    <row r="18" spans="2:33" s="830" customFormat="1" ht="12.75" x14ac:dyDescent="0.25">
      <c r="C18" s="1026">
        <v>2015</v>
      </c>
      <c r="D18" s="359">
        <v>557</v>
      </c>
      <c r="E18" s="359">
        <v>11.5</v>
      </c>
      <c r="F18" s="359">
        <v>515</v>
      </c>
      <c r="G18" s="359">
        <v>21.1</v>
      </c>
      <c r="H18" s="359">
        <v>42</v>
      </c>
      <c r="I18" s="528">
        <v>1.8</v>
      </c>
      <c r="J18" s="1024"/>
      <c r="K18" s="359">
        <v>444</v>
      </c>
      <c r="L18" s="359">
        <v>77</v>
      </c>
      <c r="M18" s="359">
        <v>9</v>
      </c>
      <c r="N18" s="359">
        <v>4</v>
      </c>
      <c r="O18" s="359"/>
      <c r="P18" s="359">
        <v>4</v>
      </c>
      <c r="Q18" s="528">
        <v>2</v>
      </c>
      <c r="R18" s="528"/>
      <c r="S18" s="359">
        <v>7</v>
      </c>
      <c r="T18" s="528">
        <v>2</v>
      </c>
      <c r="U18" s="528">
        <v>1</v>
      </c>
      <c r="V18" s="528">
        <v>3</v>
      </c>
      <c r="W18" s="359">
        <v>4</v>
      </c>
      <c r="X18" s="359"/>
      <c r="Y18" s="359">
        <v>5</v>
      </c>
      <c r="Z18" s="359">
        <v>3</v>
      </c>
      <c r="AA18" s="359">
        <v>5</v>
      </c>
      <c r="AB18" s="359">
        <v>13</v>
      </c>
      <c r="AC18" s="359">
        <v>124</v>
      </c>
      <c r="AD18" s="359">
        <v>182</v>
      </c>
      <c r="AE18" s="359">
        <v>196</v>
      </c>
      <c r="AF18" s="359">
        <v>29</v>
      </c>
      <c r="AG18" s="359">
        <v>0</v>
      </c>
    </row>
    <row r="19" spans="2:33" s="830" customFormat="1" ht="12.75" x14ac:dyDescent="0.25">
      <c r="C19" s="1026">
        <v>2016</v>
      </c>
      <c r="D19" s="359">
        <v>578</v>
      </c>
      <c r="E19" s="359">
        <v>11.8</v>
      </c>
      <c r="F19" s="359">
        <v>512</v>
      </c>
      <c r="G19" s="359">
        <v>20.7</v>
      </c>
      <c r="H19" s="359">
        <v>66</v>
      </c>
      <c r="I19" s="528">
        <v>2.7</v>
      </c>
      <c r="J19" s="1024"/>
      <c r="K19" s="359">
        <v>446</v>
      </c>
      <c r="L19" s="359">
        <v>86</v>
      </c>
      <c r="M19" s="359">
        <v>6</v>
      </c>
      <c r="N19" s="359">
        <v>4</v>
      </c>
      <c r="O19" s="359"/>
      <c r="P19" s="359">
        <v>3</v>
      </c>
      <c r="Q19" s="359">
        <v>0</v>
      </c>
      <c r="R19" s="359"/>
      <c r="S19" s="359">
        <v>8</v>
      </c>
      <c r="T19" s="359">
        <v>1</v>
      </c>
      <c r="U19" s="359">
        <v>4</v>
      </c>
      <c r="V19" s="359">
        <v>4</v>
      </c>
      <c r="W19" s="359">
        <v>16</v>
      </c>
      <c r="X19" s="359"/>
      <c r="Y19" s="359">
        <v>7</v>
      </c>
      <c r="Z19" s="359">
        <v>3</v>
      </c>
      <c r="AA19" s="359">
        <v>6</v>
      </c>
      <c r="AB19" s="359">
        <v>22</v>
      </c>
      <c r="AC19" s="359">
        <v>117</v>
      </c>
      <c r="AD19" s="359">
        <v>200</v>
      </c>
      <c r="AE19" s="359">
        <v>194</v>
      </c>
      <c r="AF19" s="359">
        <v>14</v>
      </c>
      <c r="AG19" s="359">
        <v>15</v>
      </c>
    </row>
    <row r="20" spans="2:33" ht="12.75" x14ac:dyDescent="0.2">
      <c r="C20" s="1027">
        <v>2017</v>
      </c>
      <c r="D20" s="362">
        <v>603</v>
      </c>
      <c r="E20" s="362">
        <v>12.2</v>
      </c>
      <c r="F20" s="362">
        <v>545</v>
      </c>
      <c r="G20" s="362">
        <v>21.8</v>
      </c>
      <c r="H20" s="362">
        <v>58</v>
      </c>
      <c r="I20" s="535">
        <v>2.4</v>
      </c>
      <c r="J20" s="1025"/>
      <c r="K20" s="362">
        <v>508</v>
      </c>
      <c r="L20" s="362">
        <v>61</v>
      </c>
      <c r="M20" s="362">
        <v>6</v>
      </c>
      <c r="N20" s="362">
        <v>1</v>
      </c>
      <c r="O20" s="362"/>
      <c r="P20" s="362">
        <v>0</v>
      </c>
      <c r="Q20" s="535">
        <v>2</v>
      </c>
      <c r="R20" s="535"/>
      <c r="S20" s="362">
        <v>9</v>
      </c>
      <c r="T20" s="535">
        <v>0</v>
      </c>
      <c r="U20" s="535">
        <v>1</v>
      </c>
      <c r="V20" s="535">
        <v>4</v>
      </c>
      <c r="W20" s="362">
        <v>11</v>
      </c>
      <c r="X20" s="362"/>
      <c r="Y20" s="362">
        <v>5</v>
      </c>
      <c r="Z20" s="362">
        <v>2</v>
      </c>
      <c r="AA20" s="362">
        <v>2</v>
      </c>
      <c r="AB20" s="362">
        <v>17</v>
      </c>
      <c r="AC20" s="362">
        <v>160</v>
      </c>
      <c r="AD20" s="362">
        <v>216</v>
      </c>
      <c r="AE20" s="362">
        <v>178</v>
      </c>
      <c r="AF20" s="362">
        <v>20</v>
      </c>
      <c r="AG20" s="362">
        <v>3</v>
      </c>
    </row>
    <row r="21" spans="2:33" ht="12.75" customHeight="1" x14ac:dyDescent="0.2">
      <c r="C21" s="2300" t="s">
        <v>4210</v>
      </c>
      <c r="D21" s="2300"/>
      <c r="E21" s="2300"/>
      <c r="F21" s="2300"/>
      <c r="G21" s="2300"/>
      <c r="H21" s="2300"/>
      <c r="I21" s="2300"/>
      <c r="J21" s="2300"/>
      <c r="K21" s="2300"/>
      <c r="L21" s="2300"/>
      <c r="M21" s="2300"/>
      <c r="N21" s="2300"/>
      <c r="O21" s="2300"/>
      <c r="P21" s="2300"/>
      <c r="Q21" s="2300"/>
      <c r="R21" s="2300"/>
      <c r="S21" s="2300"/>
      <c r="T21" s="2300"/>
      <c r="U21" s="2300"/>
      <c r="V21" s="2300"/>
      <c r="W21" s="2300"/>
      <c r="X21" s="2300"/>
      <c r="Y21" s="2300"/>
      <c r="Z21" s="2300"/>
      <c r="AA21" s="2300"/>
      <c r="AB21" s="2300"/>
      <c r="AC21" s="2300"/>
      <c r="AD21" s="2300"/>
      <c r="AE21" s="2300"/>
      <c r="AF21" s="2300"/>
      <c r="AG21" s="2300"/>
    </row>
    <row r="22" spans="2:33" ht="12.75" customHeight="1" x14ac:dyDescent="0.2">
      <c r="C22" s="2300" t="s">
        <v>4211</v>
      </c>
      <c r="D22" s="2300"/>
      <c r="E22" s="2300"/>
      <c r="F22" s="2300"/>
      <c r="G22" s="2300"/>
      <c r="H22" s="2300"/>
      <c r="I22" s="2300"/>
      <c r="J22" s="2300"/>
      <c r="K22" s="2300"/>
      <c r="L22" s="2300"/>
      <c r="M22" s="2300"/>
      <c r="N22" s="2300"/>
      <c r="O22" s="2300"/>
      <c r="P22" s="2300"/>
      <c r="Q22" s="2300"/>
      <c r="R22" s="2300"/>
      <c r="S22" s="2300"/>
      <c r="T22" s="2300"/>
      <c r="U22" s="2300"/>
      <c r="V22" s="2300"/>
      <c r="W22" s="2300"/>
      <c r="X22" s="2300"/>
      <c r="Y22" s="2300"/>
      <c r="Z22" s="2300"/>
      <c r="AA22" s="2300"/>
      <c r="AB22" s="2300"/>
      <c r="AC22" s="2300"/>
      <c r="AD22" s="2300"/>
      <c r="AE22" s="2300"/>
      <c r="AF22" s="2300"/>
      <c r="AG22" s="2300"/>
    </row>
    <row r="23" spans="2:33" ht="12.75" customHeight="1" x14ac:dyDescent="0.2">
      <c r="C23" s="2300" t="s">
        <v>4212</v>
      </c>
      <c r="D23" s="2300"/>
      <c r="E23" s="2300"/>
      <c r="F23" s="2300"/>
      <c r="G23" s="2300"/>
      <c r="H23" s="2300"/>
      <c r="I23" s="2300"/>
      <c r="J23" s="2300"/>
      <c r="K23" s="2300"/>
      <c r="L23" s="2300"/>
      <c r="M23" s="2300"/>
      <c r="N23" s="2300"/>
      <c r="O23" s="2300"/>
      <c r="P23" s="2300"/>
      <c r="Q23" s="2300"/>
      <c r="R23" s="2300"/>
      <c r="S23" s="2300"/>
      <c r="T23" s="2300"/>
      <c r="U23" s="2300"/>
      <c r="V23" s="2300"/>
      <c r="W23" s="2300"/>
      <c r="X23" s="2300"/>
      <c r="Y23" s="2300"/>
      <c r="Z23" s="2300"/>
      <c r="AA23" s="2300"/>
      <c r="AB23" s="2300"/>
      <c r="AC23" s="2300"/>
      <c r="AD23" s="2300"/>
      <c r="AE23" s="2300"/>
      <c r="AF23" s="2300"/>
      <c r="AG23" s="2300"/>
    </row>
    <row r="24" spans="2:33" ht="12.75" customHeight="1" x14ac:dyDescent="0.2">
      <c r="C24" s="2300" t="s">
        <v>4213</v>
      </c>
      <c r="D24" s="2300"/>
      <c r="E24" s="2300"/>
      <c r="F24" s="2300"/>
      <c r="G24" s="2300"/>
      <c r="H24" s="2300"/>
      <c r="I24" s="2300"/>
      <c r="J24" s="2300"/>
      <c r="K24" s="2300"/>
      <c r="L24" s="2300"/>
      <c r="M24" s="2300"/>
      <c r="N24" s="2300"/>
      <c r="O24" s="2300"/>
      <c r="P24" s="2300"/>
      <c r="Q24" s="2300"/>
      <c r="R24" s="2300"/>
      <c r="S24" s="2300"/>
      <c r="T24" s="2300"/>
      <c r="U24" s="2300"/>
      <c r="V24" s="2300"/>
      <c r="W24" s="2300"/>
      <c r="X24" s="2300"/>
      <c r="Y24" s="2300"/>
      <c r="Z24" s="2300"/>
      <c r="AA24" s="2300"/>
      <c r="AB24" s="2300"/>
      <c r="AC24" s="2300"/>
      <c r="AD24" s="2300"/>
      <c r="AE24" s="2300"/>
      <c r="AF24" s="2300"/>
      <c r="AG24" s="2300"/>
    </row>
    <row r="25" spans="2:33" ht="12.75" customHeight="1" x14ac:dyDescent="0.2">
      <c r="C25" s="2300" t="s">
        <v>4214</v>
      </c>
      <c r="D25" s="2300"/>
      <c r="E25" s="2300"/>
      <c r="F25" s="2300"/>
      <c r="G25" s="2300"/>
      <c r="H25" s="2300"/>
      <c r="I25" s="2300"/>
      <c r="J25" s="2300"/>
      <c r="K25" s="2300"/>
      <c r="L25" s="2300"/>
      <c r="M25" s="2300"/>
      <c r="N25" s="2300"/>
      <c r="O25" s="2300"/>
      <c r="P25" s="2300"/>
      <c r="Q25" s="2300"/>
      <c r="R25" s="2300"/>
      <c r="S25" s="2300"/>
      <c r="T25" s="2300"/>
      <c r="U25" s="2300"/>
      <c r="V25" s="2300"/>
      <c r="W25" s="2300"/>
      <c r="X25" s="2300"/>
      <c r="Y25" s="2300"/>
      <c r="Z25" s="2300"/>
      <c r="AA25" s="2300"/>
      <c r="AB25" s="2300"/>
      <c r="AC25" s="2300"/>
      <c r="AD25" s="2300"/>
      <c r="AE25" s="2300"/>
      <c r="AF25" s="2300"/>
      <c r="AG25" s="2300"/>
    </row>
    <row r="26" spans="2:33" ht="12.75" customHeight="1" x14ac:dyDescent="0.2">
      <c r="C26" s="2300" t="s">
        <v>4224</v>
      </c>
      <c r="D26" s="2300"/>
      <c r="E26" s="2300"/>
      <c r="F26" s="2300"/>
      <c r="G26" s="2300"/>
      <c r="H26" s="2300"/>
      <c r="I26" s="2300"/>
      <c r="J26" s="2300"/>
      <c r="K26" s="2300"/>
      <c r="L26" s="2300"/>
      <c r="M26" s="2300"/>
      <c r="N26" s="2300"/>
      <c r="O26" s="2300"/>
      <c r="P26" s="2300"/>
      <c r="Q26" s="2300"/>
      <c r="R26" s="2300"/>
      <c r="S26" s="2300"/>
      <c r="T26" s="2300"/>
      <c r="U26" s="2300"/>
      <c r="V26" s="2300"/>
      <c r="W26" s="2300"/>
      <c r="X26" s="2300"/>
      <c r="Y26" s="2300"/>
      <c r="Z26" s="2300"/>
      <c r="AA26" s="2300"/>
      <c r="AB26" s="2300"/>
      <c r="AC26" s="2300"/>
      <c r="AD26" s="2300"/>
      <c r="AE26" s="2300"/>
      <c r="AF26" s="2300"/>
      <c r="AG26" s="2300"/>
    </row>
    <row r="27" spans="2:33" s="903" customFormat="1" ht="12.75" x14ac:dyDescent="0.2">
      <c r="B27" s="165"/>
      <c r="C27" s="1008"/>
      <c r="D27" s="1008"/>
      <c r="E27" s="1008"/>
      <c r="F27" s="1008"/>
      <c r="G27" s="1008"/>
      <c r="H27" s="1008"/>
      <c r="I27" s="1008"/>
      <c r="J27" s="1008"/>
      <c r="K27" s="1008"/>
      <c r="L27" s="1008"/>
      <c r="M27" s="1008"/>
      <c r="N27" s="1008"/>
      <c r="O27" s="1008"/>
      <c r="P27" s="1008"/>
      <c r="Q27" s="1008"/>
      <c r="R27" s="1008"/>
      <c r="S27" s="1008"/>
      <c r="T27" s="1008"/>
      <c r="U27" s="1008"/>
      <c r="V27" s="1008"/>
      <c r="W27" s="1008"/>
      <c r="X27" s="1008"/>
      <c r="Y27" s="1008"/>
      <c r="Z27" s="1008"/>
      <c r="AA27" s="1008"/>
      <c r="AB27" s="1008"/>
      <c r="AC27" s="1008"/>
      <c r="AD27" s="1008"/>
      <c r="AE27" s="1008"/>
      <c r="AF27" s="1008"/>
      <c r="AG27" s="1008"/>
    </row>
    <row r="28" spans="2:33" s="903" customFormat="1" ht="12.75" x14ac:dyDescent="0.2">
      <c r="B28" s="165"/>
      <c r="C28" s="1008"/>
      <c r="D28" s="1008"/>
      <c r="E28" s="1008"/>
      <c r="F28" s="1008"/>
      <c r="G28" s="1008"/>
      <c r="H28" s="1008"/>
      <c r="I28" s="1008"/>
      <c r="J28" s="1008"/>
      <c r="K28" s="1008"/>
      <c r="L28" s="1008"/>
      <c r="M28" s="1008"/>
      <c r="N28" s="1008"/>
      <c r="O28" s="1008"/>
      <c r="P28" s="1008"/>
      <c r="Q28" s="1008"/>
      <c r="R28" s="1008"/>
      <c r="S28" s="1008"/>
      <c r="T28" s="1008"/>
      <c r="U28" s="1008"/>
      <c r="V28" s="1008"/>
      <c r="W28" s="1008"/>
      <c r="X28" s="1008"/>
      <c r="Y28" s="1008"/>
      <c r="Z28" s="1008"/>
      <c r="AA28" s="1008"/>
      <c r="AB28" s="1008"/>
      <c r="AC28" s="1008"/>
      <c r="AD28" s="1008"/>
      <c r="AE28" s="1008"/>
      <c r="AF28" s="1008"/>
      <c r="AG28" s="1008"/>
    </row>
    <row r="29" spans="2:33" ht="15" x14ac:dyDescent="0.2">
      <c r="C29" s="109" t="s">
        <v>4223</v>
      </c>
    </row>
    <row r="30" spans="2:33" x14ac:dyDescent="0.2">
      <c r="B30" s="443"/>
      <c r="C30" s="76"/>
      <c r="D30" s="76"/>
      <c r="E30" s="76"/>
      <c r="F30" s="76"/>
      <c r="G30" s="76"/>
      <c r="H30" s="76"/>
      <c r="I30" s="76"/>
    </row>
    <row r="31" spans="2:33" ht="12.75" x14ac:dyDescent="0.2">
      <c r="B31" s="443"/>
      <c r="C31" s="72"/>
      <c r="D31" s="72"/>
      <c r="E31" s="72"/>
      <c r="F31" s="72"/>
      <c r="G31" s="412"/>
      <c r="H31" s="412"/>
      <c r="I31" s="412"/>
    </row>
    <row r="32" spans="2:33" x14ac:dyDescent="0.2">
      <c r="B32" s="443"/>
      <c r="C32" s="76"/>
      <c r="D32" s="76"/>
      <c r="E32" s="76"/>
      <c r="F32" s="76"/>
      <c r="G32" s="76"/>
      <c r="H32" s="76"/>
      <c r="I32" s="76"/>
    </row>
    <row r="33" spans="2:9" x14ac:dyDescent="0.2">
      <c r="B33" s="443"/>
      <c r="C33" s="76"/>
      <c r="D33" s="76"/>
      <c r="E33" s="76"/>
      <c r="F33" s="76"/>
      <c r="G33" s="76"/>
      <c r="H33" s="76"/>
      <c r="I33" s="76"/>
    </row>
    <row r="51" spans="2:3" s="903" customFormat="1" x14ac:dyDescent="0.2">
      <c r="B51" s="165"/>
    </row>
    <row r="52" spans="2:3" s="903" customFormat="1" x14ac:dyDescent="0.2">
      <c r="B52" s="165"/>
    </row>
    <row r="56" spans="2:3" ht="12.75" x14ac:dyDescent="0.2">
      <c r="C56" s="159" t="s">
        <v>3556</v>
      </c>
    </row>
    <row r="57" spans="2:3" ht="12.75" x14ac:dyDescent="0.2">
      <c r="C57" s="693" t="s">
        <v>4225</v>
      </c>
    </row>
  </sheetData>
  <mergeCells count="35">
    <mergeCell ref="C22:AG22"/>
    <mergeCell ref="C23:AG23"/>
    <mergeCell ref="AE11:AE12"/>
    <mergeCell ref="AF11:AF12"/>
    <mergeCell ref="AG11:AG12"/>
    <mergeCell ref="C26:AG26"/>
    <mergeCell ref="F10:I10"/>
    <mergeCell ref="K10:W10"/>
    <mergeCell ref="Y10:AG10"/>
    <mergeCell ref="K11:N11"/>
    <mergeCell ref="P11:Q11"/>
    <mergeCell ref="S11:T11"/>
    <mergeCell ref="U11:U12"/>
    <mergeCell ref="Y11:Y12"/>
    <mergeCell ref="Z11:Z12"/>
    <mergeCell ref="AA11:AA12"/>
    <mergeCell ref="AB11:AB12"/>
    <mergeCell ref="AC11:AC12"/>
    <mergeCell ref="C24:AG24"/>
    <mergeCell ref="C25:AG25"/>
    <mergeCell ref="C21:AG21"/>
    <mergeCell ref="A5:B5"/>
    <mergeCell ref="C5:W5"/>
    <mergeCell ref="C1:E1"/>
    <mergeCell ref="A3:B3"/>
    <mergeCell ref="C3:W3"/>
    <mergeCell ref="A4:B4"/>
    <mergeCell ref="C4:W4"/>
    <mergeCell ref="A6:B6"/>
    <mergeCell ref="C6:W6"/>
    <mergeCell ref="C9:AG9"/>
    <mergeCell ref="C10:C12"/>
    <mergeCell ref="V11:V12"/>
    <mergeCell ref="W11:W12"/>
    <mergeCell ref="AD11:AD12"/>
  </mergeCells>
  <hyperlinks>
    <hyperlink ref="A1" location="'ODS 16.'!A1" display="REGRESAR"/>
    <hyperlink ref="C1:D1" location="'Metadato 16.1.1'!A1" display="VER METADATO"/>
  </hyperlinks>
  <pageMargins left="0.7" right="0.7" top="0.75" bottom="0.75" header="0.3" footer="0.3"/>
  <pageSetup orientation="portrait" r:id="rId1"/>
  <drawing r:id="rId2"/>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8">
    <tabColor theme="0" tint="-0.499984740745262"/>
  </sheetPr>
  <dimension ref="A1:F41"/>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8.42578125" style="68" customWidth="1"/>
    <col min="2" max="2" width="26.42578125" style="45" customWidth="1"/>
    <col min="3" max="3" width="24" style="45" customWidth="1"/>
    <col min="4" max="4" width="85.7109375" style="45" customWidth="1"/>
    <col min="5" max="5" width="3.140625" style="45" customWidth="1"/>
    <col min="6" max="6" width="7.140625" style="45" customWidth="1"/>
    <col min="7" max="7" width="9.42578125" style="45" customWidth="1"/>
    <col min="8" max="8" width="9.140625" style="45" customWidth="1"/>
    <col min="9" max="9" width="12.85546875" style="45" customWidth="1"/>
    <col min="10" max="10" width="3" style="45" customWidth="1"/>
    <col min="11" max="12" width="11.42578125" style="45"/>
    <col min="13" max="13" width="3.140625" style="45" customWidth="1"/>
    <col min="14" max="18" width="11.42578125" style="45"/>
    <col min="19" max="19" width="1.85546875" style="45" customWidth="1"/>
    <col min="20" max="16384" width="11.42578125" style="45"/>
  </cols>
  <sheetData>
    <row r="1" spans="1:6" ht="15" x14ac:dyDescent="0.25">
      <c r="A1" s="244"/>
      <c r="B1" s="166" t="s">
        <v>730</v>
      </c>
    </row>
    <row r="2" spans="1:6" ht="12" thickBot="1" x14ac:dyDescent="0.3"/>
    <row r="3" spans="1:6" ht="23.25" customHeight="1" thickBot="1" x14ac:dyDescent="0.3">
      <c r="A3" s="831"/>
      <c r="B3" s="2081" t="s">
        <v>766</v>
      </c>
      <c r="C3" s="2081"/>
      <c r="D3" s="2081"/>
      <c r="F3" s="47" t="s">
        <v>767</v>
      </c>
    </row>
    <row r="4" spans="1:6" ht="45" x14ac:dyDescent="0.25">
      <c r="A4" s="245"/>
      <c r="B4" s="2082" t="s">
        <v>856</v>
      </c>
      <c r="C4" s="2082"/>
      <c r="D4" s="910" t="s">
        <v>73</v>
      </c>
    </row>
    <row r="5" spans="1:6" ht="30" x14ac:dyDescent="0.25">
      <c r="A5" s="245"/>
      <c r="B5" s="2082" t="s">
        <v>769</v>
      </c>
      <c r="C5" s="2082"/>
      <c r="D5" s="910" t="s">
        <v>444</v>
      </c>
    </row>
    <row r="6" spans="1:6" ht="15" x14ac:dyDescent="0.25">
      <c r="A6" s="832"/>
      <c r="B6" s="2082" t="s">
        <v>770</v>
      </c>
      <c r="C6" s="2082"/>
      <c r="D6" s="911" t="s">
        <v>593</v>
      </c>
    </row>
    <row r="7" spans="1:6" ht="30" x14ac:dyDescent="0.25">
      <c r="A7" s="832"/>
      <c r="B7" s="2083" t="s">
        <v>771</v>
      </c>
      <c r="C7" s="2083"/>
      <c r="D7" s="912" t="s">
        <v>594</v>
      </c>
    </row>
    <row r="8" spans="1:6" ht="15" x14ac:dyDescent="0.25">
      <c r="A8" s="832"/>
      <c r="B8" s="2083" t="s">
        <v>4617</v>
      </c>
      <c r="C8" s="2083"/>
      <c r="D8" s="1285" t="s">
        <v>4788</v>
      </c>
    </row>
    <row r="9" spans="1:6" ht="15" x14ac:dyDescent="0.25">
      <c r="A9" s="831"/>
      <c r="B9" s="913"/>
      <c r="C9" s="913"/>
      <c r="D9" s="913"/>
    </row>
    <row r="10" spans="1:6" ht="15" x14ac:dyDescent="0.25">
      <c r="A10" s="245"/>
      <c r="B10" s="2081" t="s">
        <v>772</v>
      </c>
      <c r="C10" s="2081"/>
      <c r="D10" s="2081"/>
    </row>
    <row r="11" spans="1:6" s="42" customFormat="1" ht="18.75" customHeight="1" x14ac:dyDescent="0.25">
      <c r="A11" s="237"/>
      <c r="B11" s="2734" t="s">
        <v>773</v>
      </c>
      <c r="C11" s="2735"/>
      <c r="D11" s="801" t="s">
        <v>841</v>
      </c>
    </row>
    <row r="12" spans="1:6" s="42" customFormat="1" ht="35.25" customHeight="1" x14ac:dyDescent="0.25">
      <c r="A12" s="463"/>
      <c r="B12" s="2402" t="s">
        <v>775</v>
      </c>
      <c r="C12" s="2402"/>
      <c r="D12" s="161" t="s">
        <v>3557</v>
      </c>
    </row>
    <row r="13" spans="1:6" ht="15" x14ac:dyDescent="0.25">
      <c r="A13" s="245"/>
      <c r="B13" s="2082" t="s">
        <v>776</v>
      </c>
      <c r="C13" s="2082"/>
      <c r="D13" s="672" t="s">
        <v>593</v>
      </c>
    </row>
    <row r="14" spans="1:6" ht="15" x14ac:dyDescent="0.25">
      <c r="A14" s="833"/>
      <c r="B14" s="2082" t="s">
        <v>777</v>
      </c>
      <c r="C14" s="2096"/>
      <c r="D14" s="915" t="s">
        <v>10</v>
      </c>
    </row>
    <row r="15" spans="1:6" ht="48.75" customHeight="1" x14ac:dyDescent="0.25">
      <c r="A15" s="833"/>
      <c r="B15" s="2082" t="s">
        <v>778</v>
      </c>
      <c r="C15" s="2082"/>
      <c r="D15" s="916" t="s">
        <v>4226</v>
      </c>
    </row>
    <row r="16" spans="1:6" ht="43.5" customHeight="1" x14ac:dyDescent="0.25">
      <c r="A16" s="833"/>
      <c r="B16" s="2082" t="s">
        <v>779</v>
      </c>
      <c r="C16" s="2082"/>
      <c r="D16" s="917"/>
    </row>
    <row r="17" spans="1:4" ht="15" x14ac:dyDescent="0.25">
      <c r="A17" s="833"/>
      <c r="B17" s="2082" t="s">
        <v>780</v>
      </c>
      <c r="C17" s="2082"/>
      <c r="D17" s="917" t="s">
        <v>3558</v>
      </c>
    </row>
    <row r="18" spans="1:4" ht="15" x14ac:dyDescent="0.25">
      <c r="A18" s="832"/>
      <c r="B18" s="2083" t="s">
        <v>782</v>
      </c>
      <c r="C18" s="2083"/>
      <c r="D18" s="910"/>
    </row>
    <row r="19" spans="1:4" ht="29.25" customHeight="1" x14ac:dyDescent="0.25">
      <c r="A19" s="832"/>
      <c r="B19" s="2084" t="s">
        <v>783</v>
      </c>
      <c r="C19" s="2085"/>
      <c r="D19" s="917" t="s">
        <v>3559</v>
      </c>
    </row>
    <row r="20" spans="1:4" ht="15" x14ac:dyDescent="0.25">
      <c r="A20" s="832"/>
      <c r="B20" s="2082" t="s">
        <v>784</v>
      </c>
      <c r="C20" s="2082"/>
      <c r="D20" s="916" t="s">
        <v>824</v>
      </c>
    </row>
    <row r="21" spans="1:4" ht="15" x14ac:dyDescent="0.25">
      <c r="A21" s="833"/>
      <c r="B21" s="2086" t="s">
        <v>786</v>
      </c>
      <c r="C21" s="918" t="s">
        <v>787</v>
      </c>
      <c r="D21" s="910" t="s">
        <v>3543</v>
      </c>
    </row>
    <row r="22" spans="1:4" ht="15" x14ac:dyDescent="0.25">
      <c r="A22" s="833"/>
      <c r="B22" s="2087"/>
      <c r="C22" s="1003" t="s">
        <v>789</v>
      </c>
      <c r="D22" s="917" t="s">
        <v>3560</v>
      </c>
    </row>
    <row r="23" spans="1:4" ht="16.5" customHeight="1" x14ac:dyDescent="0.25">
      <c r="A23" s="833"/>
      <c r="B23" s="2088" t="s">
        <v>791</v>
      </c>
      <c r="C23" s="2088"/>
      <c r="D23" s="917" t="s">
        <v>827</v>
      </c>
    </row>
    <row r="24" spans="1:4" ht="15" x14ac:dyDescent="0.25">
      <c r="A24" s="833"/>
      <c r="B24" s="2088" t="s">
        <v>793</v>
      </c>
      <c r="C24" s="2088"/>
      <c r="D24" s="920" t="s">
        <v>3561</v>
      </c>
    </row>
    <row r="25" spans="1:4" ht="15" x14ac:dyDescent="0.25">
      <c r="A25" s="832"/>
      <c r="B25" s="2082" t="s">
        <v>795</v>
      </c>
      <c r="C25" s="2082"/>
      <c r="D25" s="917" t="s">
        <v>23</v>
      </c>
    </row>
    <row r="26" spans="1:4" ht="15" customHeight="1" x14ac:dyDescent="0.25">
      <c r="A26" s="832"/>
      <c r="B26" s="2083" t="s">
        <v>797</v>
      </c>
      <c r="C26" s="2083"/>
      <c r="D26" s="920" t="s">
        <v>3562</v>
      </c>
    </row>
    <row r="27" spans="1:4" ht="15" x14ac:dyDescent="0.25">
      <c r="A27" s="832"/>
      <c r="B27" s="2089" t="s">
        <v>799</v>
      </c>
      <c r="C27" s="2090"/>
      <c r="D27" s="910"/>
    </row>
    <row r="28" spans="1:4" ht="111" customHeight="1" x14ac:dyDescent="0.25">
      <c r="A28" s="832"/>
      <c r="B28" s="1004" t="s">
        <v>800</v>
      </c>
      <c r="C28" s="1005"/>
      <c r="D28" s="917" t="s">
        <v>3563</v>
      </c>
    </row>
    <row r="29" spans="1:4" ht="15" x14ac:dyDescent="0.25">
      <c r="A29" s="832"/>
      <c r="B29" s="2091" t="s">
        <v>801</v>
      </c>
      <c r="C29" s="2092"/>
      <c r="D29" s="921"/>
    </row>
    <row r="30" spans="1:4" ht="15" x14ac:dyDescent="0.25">
      <c r="B30" s="922"/>
      <c r="C30" s="922"/>
      <c r="D30" s="923"/>
    </row>
    <row r="31" spans="1:4" ht="23.25" customHeight="1" x14ac:dyDescent="0.25">
      <c r="B31" s="2081" t="s">
        <v>802</v>
      </c>
      <c r="C31" s="2081"/>
      <c r="D31" s="2081"/>
    </row>
    <row r="32" spans="1:4" ht="15" x14ac:dyDescent="0.25">
      <c r="B32" s="2079" t="s">
        <v>803</v>
      </c>
      <c r="C32" s="2080"/>
      <c r="D32" s="917" t="s">
        <v>3564</v>
      </c>
    </row>
    <row r="33" spans="2:4" ht="15" x14ac:dyDescent="0.25">
      <c r="B33" s="2079" t="s">
        <v>805</v>
      </c>
      <c r="C33" s="2080"/>
      <c r="D33" s="917" t="s">
        <v>3565</v>
      </c>
    </row>
    <row r="34" spans="2:4" ht="15" x14ac:dyDescent="0.25">
      <c r="B34" s="2079" t="s">
        <v>807</v>
      </c>
      <c r="C34" s="2080"/>
      <c r="D34" s="917" t="s">
        <v>3561</v>
      </c>
    </row>
    <row r="35" spans="2:4" ht="15" x14ac:dyDescent="0.25">
      <c r="B35" s="2079" t="s">
        <v>809</v>
      </c>
      <c r="C35" s="2080"/>
      <c r="D35" s="920" t="s">
        <v>3566</v>
      </c>
    </row>
    <row r="36" spans="2:4" ht="15" x14ac:dyDescent="0.25">
      <c r="B36" s="2079" t="s">
        <v>811</v>
      </c>
      <c r="C36" s="2080"/>
      <c r="D36" s="834" t="s">
        <v>3567</v>
      </c>
    </row>
    <row r="37" spans="2:4" ht="15" x14ac:dyDescent="0.25">
      <c r="B37" s="2079" t="s">
        <v>803</v>
      </c>
      <c r="C37" s="2080"/>
      <c r="D37" s="917" t="s">
        <v>4227</v>
      </c>
    </row>
    <row r="38" spans="2:4" ht="15" x14ac:dyDescent="0.25">
      <c r="B38" s="2079" t="s">
        <v>805</v>
      </c>
      <c r="C38" s="2080"/>
      <c r="D38" s="917" t="s">
        <v>4228</v>
      </c>
    </row>
    <row r="39" spans="2:4" ht="15" x14ac:dyDescent="0.25">
      <c r="B39" s="2079" t="s">
        <v>807</v>
      </c>
      <c r="C39" s="2080"/>
      <c r="D39" s="917" t="s">
        <v>3561</v>
      </c>
    </row>
    <row r="40" spans="2:4" ht="15" x14ac:dyDescent="0.25">
      <c r="B40" s="2079" t="s">
        <v>809</v>
      </c>
      <c r="C40" s="2080"/>
      <c r="D40" s="920" t="s">
        <v>4229</v>
      </c>
    </row>
    <row r="41" spans="2:4" ht="15" x14ac:dyDescent="0.25">
      <c r="B41" s="2079" t="s">
        <v>811</v>
      </c>
      <c r="C41" s="2080"/>
      <c r="D41" s="834" t="s">
        <v>4230</v>
      </c>
    </row>
  </sheetData>
  <mergeCells count="35">
    <mergeCell ref="B37:C37"/>
    <mergeCell ref="B38:C38"/>
    <mergeCell ref="B39:C39"/>
    <mergeCell ref="B40:C40"/>
    <mergeCell ref="B41:C41"/>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6.1.1'!A1" display="REGRESAR"/>
    <hyperlink ref="D36" r:id="rId1"/>
    <hyperlink ref="D41" r:id="rId2"/>
    <hyperlink ref="D8" r:id="rId3"/>
  </hyperlinks>
  <pageMargins left="0.7" right="0.7" top="0.75" bottom="0.75" header="0.3" footer="0.3"/>
  <pageSetup orientation="portrait" r:id="rId4"/>
  <drawing r:id="rId5"/>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9">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7109375" style="26" customWidth="1"/>
    <col min="3" max="3" width="11.5703125" style="165" customWidth="1"/>
    <col min="4" max="5" width="11.5703125" style="26" customWidth="1"/>
    <col min="6" max="16384" width="11.42578125" style="26"/>
  </cols>
  <sheetData>
    <row r="1" spans="1:18" ht="15" x14ac:dyDescent="0.25">
      <c r="A1" s="25" t="s">
        <v>730</v>
      </c>
      <c r="B1" s="121"/>
      <c r="C1" s="2077" t="s">
        <v>830</v>
      </c>
      <c r="D1" s="2077"/>
    </row>
    <row r="2" spans="1:18" ht="13.5" customHeight="1" x14ac:dyDescent="0.2"/>
    <row r="3" spans="1:18" ht="14.25" customHeight="1" x14ac:dyDescent="0.2">
      <c r="A3" s="2730" t="s">
        <v>732</v>
      </c>
      <c r="B3" s="2733"/>
      <c r="C3" s="2730" t="s">
        <v>3504</v>
      </c>
      <c r="D3" s="2736"/>
      <c r="E3" s="2736"/>
      <c r="F3" s="2736"/>
      <c r="G3" s="2736"/>
      <c r="H3" s="2736"/>
      <c r="I3" s="2736"/>
      <c r="J3" s="2736"/>
      <c r="K3" s="2736"/>
      <c r="L3" s="2736"/>
      <c r="M3" s="2736"/>
      <c r="N3" s="2736"/>
      <c r="O3" s="2736"/>
      <c r="P3" s="2736"/>
      <c r="Q3" s="2736"/>
      <c r="R3" s="2736"/>
    </row>
    <row r="4" spans="1:18" ht="15" customHeight="1" x14ac:dyDescent="0.2">
      <c r="A4" s="2730" t="s">
        <v>733</v>
      </c>
      <c r="B4" s="2731"/>
      <c r="C4" s="2730" t="s">
        <v>3540</v>
      </c>
      <c r="D4" s="2736"/>
      <c r="E4" s="2736"/>
      <c r="F4" s="2736"/>
      <c r="G4" s="2736"/>
      <c r="H4" s="2736"/>
      <c r="I4" s="2736"/>
      <c r="J4" s="2736"/>
      <c r="K4" s="2736"/>
      <c r="L4" s="2736"/>
      <c r="M4" s="2736"/>
      <c r="N4" s="2736"/>
      <c r="O4" s="2736"/>
      <c r="P4" s="2736"/>
      <c r="Q4" s="2736"/>
      <c r="R4" s="2736"/>
    </row>
    <row r="5" spans="1:18" ht="15" customHeight="1" x14ac:dyDescent="0.2">
      <c r="A5" s="2730" t="s">
        <v>735</v>
      </c>
      <c r="B5" s="2731"/>
      <c r="C5" s="2730" t="s">
        <v>3568</v>
      </c>
      <c r="D5" s="2736"/>
      <c r="E5" s="2736"/>
      <c r="F5" s="2736"/>
      <c r="G5" s="2736"/>
      <c r="H5" s="2736"/>
      <c r="I5" s="2736"/>
      <c r="J5" s="2736"/>
      <c r="K5" s="2736"/>
      <c r="L5" s="2736"/>
      <c r="M5" s="2736"/>
      <c r="N5" s="2736"/>
      <c r="O5" s="2736"/>
      <c r="P5" s="2736"/>
      <c r="Q5" s="2736"/>
      <c r="R5" s="2736"/>
    </row>
    <row r="6" spans="1:18" ht="15" customHeight="1" x14ac:dyDescent="0.2">
      <c r="A6" s="2730" t="s">
        <v>815</v>
      </c>
      <c r="B6" s="2731"/>
      <c r="C6" s="2730" t="s">
        <v>862</v>
      </c>
      <c r="D6" s="2736"/>
      <c r="E6" s="2736"/>
      <c r="F6" s="2736"/>
      <c r="G6" s="2736"/>
      <c r="H6" s="2736"/>
      <c r="I6" s="2736"/>
      <c r="J6" s="2736"/>
      <c r="K6" s="2736"/>
      <c r="L6" s="2736"/>
      <c r="M6" s="2736"/>
      <c r="N6" s="2736"/>
      <c r="O6" s="2736"/>
      <c r="P6" s="2736"/>
      <c r="Q6" s="2736"/>
      <c r="R6" s="2736"/>
    </row>
    <row r="9" spans="1:18" ht="11.25" customHeight="1" x14ac:dyDescent="0.2">
      <c r="C9" s="2118" t="s">
        <v>912</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6.'!A1" display="REGRESAR"/>
    <hyperlink ref="C1:D1" location="'Metadato 16.1.2'!A1" display="VER METADATO"/>
  </hyperlinks>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0">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913</v>
      </c>
    </row>
    <row r="4" spans="2:6" ht="45" x14ac:dyDescent="0.25">
      <c r="B4" s="2082" t="s">
        <v>856</v>
      </c>
      <c r="C4" s="2082"/>
      <c r="D4" s="49" t="s">
        <v>73</v>
      </c>
    </row>
    <row r="5" spans="2:6" ht="30" x14ac:dyDescent="0.25">
      <c r="B5" s="2082" t="s">
        <v>769</v>
      </c>
      <c r="C5" s="2082"/>
      <c r="D5" s="49" t="s">
        <v>444</v>
      </c>
    </row>
    <row r="6" spans="2:6" ht="15" x14ac:dyDescent="0.25">
      <c r="B6" s="2082" t="s">
        <v>770</v>
      </c>
      <c r="C6" s="2082"/>
      <c r="D6" s="50" t="s">
        <v>595</v>
      </c>
    </row>
    <row r="7" spans="2:6" ht="16.5" customHeight="1" x14ac:dyDescent="0.25">
      <c r="B7" s="2083" t="s">
        <v>771</v>
      </c>
      <c r="C7" s="2083"/>
      <c r="D7" s="321" t="s">
        <v>596</v>
      </c>
    </row>
    <row r="8" spans="2:6" ht="16.5" customHeight="1" x14ac:dyDescent="0.25">
      <c r="B8" s="2083" t="s">
        <v>4617</v>
      </c>
      <c r="C8" s="2083"/>
      <c r="D8" s="1292" t="s">
        <v>4632</v>
      </c>
    </row>
    <row r="9" spans="2:6" ht="15" x14ac:dyDescent="0.25">
      <c r="B9" s="52"/>
      <c r="C9" s="52"/>
      <c r="D9" s="52"/>
    </row>
    <row r="10" spans="2:6" ht="23.25" customHeight="1" x14ac:dyDescent="0.25">
      <c r="B10" s="2081" t="s">
        <v>772</v>
      </c>
      <c r="C10" s="2081"/>
      <c r="D10" s="2081"/>
    </row>
    <row r="11" spans="2:6" ht="15" x14ac:dyDescent="0.25">
      <c r="B11" s="2093" t="s">
        <v>773</v>
      </c>
      <c r="C11" s="2094"/>
      <c r="D11" s="49"/>
    </row>
    <row r="12" spans="2:6" ht="15" customHeight="1" x14ac:dyDescent="0.25">
      <c r="B12" s="2095" t="s">
        <v>775</v>
      </c>
      <c r="C12" s="2095"/>
      <c r="D12" s="129"/>
    </row>
    <row r="13" spans="2:6" ht="15" x14ac:dyDescent="0.25">
      <c r="B13" s="2082" t="s">
        <v>776</v>
      </c>
      <c r="C13" s="2082"/>
      <c r="D13" s="54"/>
    </row>
    <row r="14" spans="2:6" ht="15" x14ac:dyDescent="0.25">
      <c r="B14" s="2082" t="s">
        <v>777</v>
      </c>
      <c r="C14" s="2096"/>
      <c r="D14" s="54"/>
    </row>
    <row r="15" spans="2:6" ht="15" x14ac:dyDescent="0.25">
      <c r="B15" s="2082" t="s">
        <v>778</v>
      </c>
      <c r="C15" s="2082"/>
      <c r="D15" s="49"/>
    </row>
    <row r="16" spans="2: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customHeight="1"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2719</v>
      </c>
    </row>
    <row r="25" spans="2:4" ht="15" x14ac:dyDescent="0.25">
      <c r="B25" s="2082" t="s">
        <v>795</v>
      </c>
      <c r="C25" s="2082"/>
      <c r="D25" s="57"/>
    </row>
    <row r="26" spans="2:4" ht="15" customHeight="1" x14ac:dyDescent="0.25">
      <c r="B26" s="2083" t="s">
        <v>797</v>
      </c>
      <c r="C26" s="2083"/>
      <c r="D26" s="49"/>
    </row>
    <row r="27" spans="2:4" ht="15" x14ac:dyDescent="0.25">
      <c r="B27" s="2089" t="s">
        <v>799</v>
      </c>
      <c r="C27" s="2090"/>
      <c r="D27" s="49"/>
    </row>
    <row r="28" spans="2:4" ht="15" x14ac:dyDescent="0.25">
      <c r="B28" s="62" t="s">
        <v>800</v>
      </c>
      <c r="C28" s="63"/>
      <c r="D28" s="49"/>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6.1.2'!A1" display="REGRESAR"/>
    <hyperlink ref="D8" r:id="rId1"/>
  </hyperlinks>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1"/>
  <dimension ref="A1:BW48"/>
  <sheetViews>
    <sheetView showGridLines="0" workbookViewId="0">
      <pane ySplit="1" topLeftCell="A2" activePane="bottomLeft" state="frozen"/>
      <selection pane="bottomLeft" activeCell="C9" sqref="C9:BW9"/>
    </sheetView>
  </sheetViews>
  <sheetFormatPr baseColWidth="10" defaultColWidth="11.42578125" defaultRowHeight="11.25" x14ac:dyDescent="0.2"/>
  <cols>
    <col min="1" max="1" width="15.85546875" style="26" customWidth="1"/>
    <col min="2" max="2" width="14.5703125" style="26" customWidth="1"/>
    <col min="3" max="3" width="11.42578125" style="26"/>
    <col min="4" max="4" width="10" style="26" customWidth="1"/>
    <col min="5" max="5" width="7.5703125" style="26" customWidth="1"/>
    <col min="6" max="6" width="2.140625" style="84" customWidth="1"/>
    <col min="7" max="8" width="7.140625" style="26" customWidth="1"/>
    <col min="9" max="9" width="2.140625" style="26" customWidth="1"/>
    <col min="10" max="10" width="8.85546875" style="26" customWidth="1"/>
    <col min="11" max="11" width="8.140625" style="26" customWidth="1"/>
    <col min="12" max="12" width="9.28515625" style="84" customWidth="1"/>
    <col min="13" max="13" width="9.28515625" style="26" customWidth="1"/>
    <col min="14" max="15" width="7.85546875" style="26" customWidth="1"/>
    <col min="16" max="17" width="9.28515625" style="26" customWidth="1"/>
    <col min="18" max="21" width="8.42578125" style="26" customWidth="1"/>
    <col min="22" max="23" width="9.42578125" style="26" customWidth="1"/>
    <col min="24" max="25" width="8.7109375" style="26" customWidth="1"/>
    <col min="26" max="26" width="2.140625" style="26" customWidth="1"/>
    <col min="27" max="27" width="8.85546875" style="26" customWidth="1"/>
    <col min="28" max="28" width="2.42578125" style="26" customWidth="1"/>
    <col min="29" max="29" width="8.85546875" style="84" customWidth="1"/>
    <col min="30" max="30" width="8.85546875" style="26" customWidth="1"/>
    <col min="31" max="31" width="8.28515625" style="84" customWidth="1"/>
    <col min="32" max="32" width="8.28515625" style="26" customWidth="1"/>
    <col min="33" max="34" width="8.42578125" style="26" customWidth="1"/>
    <col min="35" max="38" width="8.5703125" style="26" customWidth="1"/>
    <col min="39" max="40" width="8.7109375" style="26" customWidth="1"/>
    <col min="41" max="42" width="8.42578125" style="26" customWidth="1"/>
    <col min="43" max="44" width="8.85546875" style="26" customWidth="1"/>
    <col min="45" max="45" width="1.85546875" style="26" customWidth="1"/>
    <col min="46" max="46" width="7.7109375" style="26" customWidth="1"/>
    <col min="47" max="47" width="2.28515625" style="26" customWidth="1"/>
    <col min="48" max="49" width="8.28515625" style="26" customWidth="1"/>
    <col min="50" max="50" width="1.85546875" style="26" customWidth="1"/>
    <col min="51" max="51" width="11.42578125" style="26"/>
    <col min="52" max="52" width="1.42578125" style="26" customWidth="1"/>
    <col min="53" max="54" width="9" style="26" customWidth="1"/>
    <col min="55" max="55" width="11.42578125" style="84"/>
    <col min="56" max="56" width="2.28515625" style="26" customWidth="1"/>
    <col min="57" max="58" width="11.42578125" style="26"/>
    <col min="59" max="59" width="2.5703125" style="84" customWidth="1"/>
    <col min="60" max="60" width="8.7109375" style="26" customWidth="1"/>
    <col min="61" max="61" width="11.42578125" style="26"/>
    <col min="62" max="62" width="11.42578125" style="84"/>
    <col min="63" max="63" width="11.42578125" style="26"/>
    <col min="64" max="64" width="2.28515625" style="26" customWidth="1"/>
    <col min="65" max="65" width="11.42578125" style="26"/>
    <col min="66" max="66" width="11.42578125" style="84"/>
    <col min="67" max="67" width="11.42578125" style="26"/>
    <col min="68" max="68" width="1.28515625" style="26" customWidth="1"/>
    <col min="69" max="69" width="11.42578125" style="26"/>
    <col min="70" max="70" width="11.42578125" style="84"/>
    <col min="71" max="71" width="1.5703125" style="26" customWidth="1"/>
    <col min="72" max="72" width="7.140625" style="26" customWidth="1"/>
    <col min="73" max="73" width="11.42578125" style="84"/>
    <col min="74" max="16384" width="11.42578125" style="26"/>
  </cols>
  <sheetData>
    <row r="1" spans="1:75" ht="15" x14ac:dyDescent="0.25">
      <c r="A1" s="25" t="s">
        <v>730</v>
      </c>
      <c r="C1" s="2077" t="s">
        <v>830</v>
      </c>
      <c r="D1" s="2077"/>
    </row>
    <row r="3" spans="1:75" ht="15" customHeight="1" x14ac:dyDescent="0.2">
      <c r="A3" s="2730" t="s">
        <v>732</v>
      </c>
      <c r="B3" s="2733"/>
      <c r="C3" s="2730" t="s">
        <v>3504</v>
      </c>
      <c r="D3" s="2732"/>
      <c r="E3" s="2732"/>
      <c r="F3" s="2732"/>
      <c r="G3" s="2732"/>
      <c r="H3" s="2732"/>
      <c r="I3" s="2732"/>
      <c r="J3" s="2732"/>
      <c r="K3" s="2732"/>
      <c r="L3" s="2732"/>
      <c r="M3" s="2732"/>
      <c r="N3" s="2732"/>
      <c r="O3" s="2732"/>
      <c r="P3" s="2732"/>
      <c r="Q3" s="2732"/>
      <c r="R3" s="2732"/>
      <c r="S3" s="2732"/>
      <c r="T3" s="2732"/>
      <c r="U3" s="2732"/>
      <c r="V3" s="2732"/>
      <c r="W3" s="2732"/>
      <c r="X3" s="2732"/>
      <c r="Y3" s="2732"/>
      <c r="Z3" s="2732"/>
    </row>
    <row r="4" spans="1:75" ht="15" x14ac:dyDescent="0.2">
      <c r="A4" s="2730" t="s">
        <v>733</v>
      </c>
      <c r="B4" s="2731"/>
      <c r="C4" s="2730" t="s">
        <v>3540</v>
      </c>
      <c r="D4" s="2736"/>
      <c r="E4" s="2736"/>
      <c r="F4" s="2736"/>
      <c r="G4" s="2736"/>
      <c r="H4" s="2736"/>
      <c r="I4" s="2736"/>
      <c r="J4" s="2736"/>
      <c r="K4" s="2736"/>
      <c r="L4" s="2736"/>
      <c r="M4" s="2736"/>
      <c r="N4" s="2736"/>
      <c r="O4" s="2736"/>
      <c r="P4" s="2736"/>
      <c r="Q4" s="2736"/>
      <c r="R4" s="2736"/>
      <c r="S4" s="2736"/>
      <c r="T4" s="2736"/>
      <c r="U4" s="2736"/>
      <c r="V4" s="2736"/>
      <c r="W4" s="2736"/>
      <c r="X4" s="2736"/>
      <c r="Y4" s="2736"/>
      <c r="Z4" s="2736"/>
    </row>
    <row r="5" spans="1:75" ht="15" x14ac:dyDescent="0.2">
      <c r="A5" s="2730" t="s">
        <v>735</v>
      </c>
      <c r="B5" s="2731"/>
      <c r="C5" s="2730" t="s">
        <v>3569</v>
      </c>
      <c r="D5" s="2736"/>
      <c r="E5" s="2736"/>
      <c r="F5" s="2736"/>
      <c r="G5" s="2736"/>
      <c r="H5" s="2736"/>
      <c r="I5" s="2736"/>
      <c r="J5" s="2736"/>
      <c r="K5" s="2736"/>
      <c r="L5" s="2736"/>
      <c r="M5" s="2736"/>
      <c r="N5" s="2736"/>
      <c r="O5" s="2736"/>
      <c r="P5" s="2736"/>
      <c r="Q5" s="2736"/>
      <c r="R5" s="2736"/>
      <c r="S5" s="2736"/>
      <c r="T5" s="2736"/>
      <c r="U5" s="2736"/>
      <c r="V5" s="2736"/>
      <c r="W5" s="2736"/>
      <c r="X5" s="2736"/>
      <c r="Y5" s="2736"/>
      <c r="Z5" s="2736"/>
    </row>
    <row r="6" spans="1:75" ht="15" x14ac:dyDescent="0.2">
      <c r="A6" s="2730" t="s">
        <v>815</v>
      </c>
      <c r="B6" s="2731"/>
      <c r="C6" s="2730" t="s">
        <v>3570</v>
      </c>
      <c r="D6" s="2736"/>
      <c r="E6" s="2736"/>
      <c r="F6" s="2736"/>
      <c r="G6" s="2736"/>
      <c r="H6" s="2736"/>
      <c r="I6" s="2736"/>
      <c r="J6" s="2736"/>
      <c r="K6" s="2736"/>
      <c r="L6" s="2736"/>
      <c r="M6" s="2736"/>
      <c r="N6" s="2736"/>
      <c r="O6" s="2736"/>
      <c r="P6" s="2736"/>
      <c r="Q6" s="2736"/>
      <c r="R6" s="2736"/>
      <c r="S6" s="2736"/>
      <c r="T6" s="2736"/>
      <c r="U6" s="2736"/>
      <c r="V6" s="2736"/>
      <c r="W6" s="2736"/>
      <c r="X6" s="2736"/>
      <c r="Y6" s="2736"/>
      <c r="Z6" s="2736"/>
    </row>
    <row r="9" spans="1:75" ht="12.75" x14ac:dyDescent="0.2">
      <c r="C9" s="2274" t="s">
        <v>3163</v>
      </c>
      <c r="D9" s="2274"/>
      <c r="E9" s="2274"/>
      <c r="F9" s="2274"/>
      <c r="G9" s="2274"/>
      <c r="H9" s="2274"/>
      <c r="I9" s="2274"/>
      <c r="J9" s="2274"/>
      <c r="K9" s="2274"/>
      <c r="L9" s="2274"/>
      <c r="M9" s="2274"/>
      <c r="N9" s="2274"/>
      <c r="O9" s="2274"/>
      <c r="P9" s="2274"/>
      <c r="Q9" s="2274"/>
      <c r="R9" s="2274"/>
      <c r="S9" s="2274"/>
      <c r="T9" s="2274"/>
      <c r="U9" s="2274"/>
      <c r="V9" s="2274"/>
      <c r="W9" s="2274"/>
      <c r="X9" s="2274"/>
      <c r="Y9" s="2274"/>
      <c r="Z9" s="2274"/>
      <c r="AA9" s="2274"/>
      <c r="AB9" s="2274"/>
      <c r="AC9" s="2274"/>
      <c r="AD9" s="2274"/>
      <c r="AE9" s="2274"/>
      <c r="AF9" s="2274"/>
      <c r="AG9" s="2274"/>
      <c r="AH9" s="2274"/>
      <c r="AI9" s="2274"/>
      <c r="AJ9" s="2274"/>
      <c r="AK9" s="2274"/>
      <c r="AL9" s="2274"/>
      <c r="AM9" s="2274"/>
      <c r="AN9" s="2274"/>
      <c r="AO9" s="2274"/>
      <c r="AP9" s="2274"/>
      <c r="AQ9" s="2274"/>
      <c r="AR9" s="2274"/>
      <c r="AS9" s="2274"/>
      <c r="AT9" s="2274"/>
      <c r="AU9" s="2274"/>
      <c r="AV9" s="2274"/>
      <c r="AW9" s="2274"/>
      <c r="AX9" s="2274"/>
      <c r="AY9" s="2274"/>
      <c r="AZ9" s="2274"/>
      <c r="BA9" s="2274"/>
      <c r="BB9" s="2274"/>
      <c r="BC9" s="2274"/>
      <c r="BD9" s="2274"/>
      <c r="BE9" s="2274"/>
      <c r="BF9" s="2274"/>
      <c r="BG9" s="2274"/>
      <c r="BH9" s="2274"/>
      <c r="BI9" s="2274"/>
      <c r="BJ9" s="2274"/>
      <c r="BK9" s="2274"/>
      <c r="BL9" s="2274"/>
      <c r="BM9" s="2274"/>
      <c r="BN9" s="2274"/>
      <c r="BO9" s="2274"/>
      <c r="BP9" s="2274"/>
      <c r="BQ9" s="2274"/>
      <c r="BR9" s="2274"/>
      <c r="BS9" s="2274"/>
      <c r="BT9" s="2274"/>
      <c r="BU9" s="2274"/>
      <c r="BV9" s="2274"/>
      <c r="BW9" s="2274"/>
    </row>
    <row r="10" spans="1:75" ht="12.75" customHeight="1" x14ac:dyDescent="0.2">
      <c r="C10" s="2204" t="s">
        <v>739</v>
      </c>
      <c r="D10" s="2204" t="s">
        <v>741</v>
      </c>
      <c r="E10" s="2204"/>
      <c r="F10" s="2204"/>
      <c r="G10" s="2204"/>
      <c r="H10" s="2204"/>
      <c r="I10" s="395"/>
      <c r="J10" s="2116" t="s">
        <v>3164</v>
      </c>
      <c r="K10" s="2116"/>
      <c r="L10" s="2116"/>
      <c r="M10" s="2116"/>
      <c r="N10" s="2116"/>
      <c r="O10" s="2116"/>
      <c r="P10" s="2116"/>
      <c r="Q10" s="2116"/>
      <c r="R10" s="2116"/>
      <c r="S10" s="2116"/>
      <c r="T10" s="2116"/>
      <c r="U10" s="2116"/>
      <c r="V10" s="2116"/>
      <c r="W10" s="2116"/>
      <c r="X10" s="2116"/>
      <c r="Y10" s="2116"/>
      <c r="Z10" s="2116"/>
      <c r="AA10" s="2116"/>
      <c r="AB10" s="31"/>
      <c r="AC10" s="2204" t="s">
        <v>921</v>
      </c>
      <c r="AD10" s="2204"/>
      <c r="AE10" s="2204"/>
      <c r="AF10" s="2204"/>
      <c r="AG10" s="2204"/>
      <c r="AH10" s="2204"/>
      <c r="AI10" s="2204"/>
      <c r="AJ10" s="2204"/>
      <c r="AK10" s="2204"/>
      <c r="AL10" s="2204"/>
      <c r="AM10" s="2204"/>
      <c r="AN10" s="2204"/>
      <c r="AO10" s="2204"/>
      <c r="AP10" s="2204"/>
      <c r="AQ10" s="2204"/>
      <c r="AR10" s="2204"/>
      <c r="AS10" s="395"/>
      <c r="AT10" s="2070" t="s">
        <v>3165</v>
      </c>
      <c r="AU10" s="2070"/>
      <c r="AV10" s="2070"/>
      <c r="AW10" s="2070"/>
      <c r="AX10" s="2070"/>
      <c r="AY10" s="2070"/>
      <c r="AZ10" s="2070"/>
      <c r="BA10" s="2070"/>
      <c r="BB10" s="2070"/>
      <c r="BC10" s="2070"/>
      <c r="BD10" s="2070"/>
      <c r="BE10" s="2070"/>
      <c r="BF10" s="2070"/>
      <c r="BG10" s="2070"/>
      <c r="BH10" s="2070"/>
      <c r="BI10" s="2070"/>
      <c r="BJ10" s="2070"/>
      <c r="BK10" s="2070"/>
      <c r="BL10" s="2070"/>
      <c r="BM10" s="2070"/>
      <c r="BN10" s="2070"/>
      <c r="BO10" s="2070"/>
      <c r="BP10" s="2070"/>
      <c r="BQ10" s="2070"/>
      <c r="BR10" s="2070"/>
      <c r="BS10" s="2070"/>
      <c r="BT10" s="2070"/>
      <c r="BU10" s="2070"/>
      <c r="BV10" s="2070"/>
      <c r="BW10" s="2070"/>
    </row>
    <row r="11" spans="1:75" ht="12.75" customHeight="1" x14ac:dyDescent="0.2">
      <c r="C11" s="2302"/>
      <c r="D11" s="2205"/>
      <c r="E11" s="2205"/>
      <c r="F11" s="2205"/>
      <c r="G11" s="2205"/>
      <c r="H11" s="2205"/>
      <c r="I11" s="167"/>
      <c r="J11" s="2117"/>
      <c r="K11" s="2117"/>
      <c r="L11" s="2117"/>
      <c r="M11" s="2117"/>
      <c r="N11" s="2117"/>
      <c r="O11" s="2117"/>
      <c r="P11" s="2117"/>
      <c r="Q11" s="2117"/>
      <c r="R11" s="2117"/>
      <c r="S11" s="2117"/>
      <c r="T11" s="2117"/>
      <c r="U11" s="2117"/>
      <c r="V11" s="2117"/>
      <c r="W11" s="2117"/>
      <c r="X11" s="2117"/>
      <c r="Y11" s="2117"/>
      <c r="Z11" s="2117"/>
      <c r="AA11" s="2117"/>
      <c r="AB11" s="119"/>
      <c r="AC11" s="2205"/>
      <c r="AD11" s="2205"/>
      <c r="AE11" s="2205"/>
      <c r="AF11" s="2205"/>
      <c r="AG11" s="2205"/>
      <c r="AH11" s="2205"/>
      <c r="AI11" s="2205"/>
      <c r="AJ11" s="2205"/>
      <c r="AK11" s="2205"/>
      <c r="AL11" s="2205"/>
      <c r="AM11" s="2205"/>
      <c r="AN11" s="2205"/>
      <c r="AO11" s="2205"/>
      <c r="AP11" s="2205"/>
      <c r="AQ11" s="2205"/>
      <c r="AR11" s="2205"/>
      <c r="AS11" s="167"/>
      <c r="AT11" s="2112" t="s">
        <v>835</v>
      </c>
      <c r="AU11" s="119"/>
      <c r="AV11" s="2070" t="s">
        <v>3166</v>
      </c>
      <c r="AW11" s="2070"/>
      <c r="AX11" s="2070"/>
      <c r="AY11" s="2070"/>
      <c r="AZ11" s="119"/>
      <c r="BA11" s="2070" t="s">
        <v>3167</v>
      </c>
      <c r="BB11" s="2070"/>
      <c r="BC11" s="2070"/>
      <c r="BD11" s="119"/>
      <c r="BE11" s="2070" t="s">
        <v>3168</v>
      </c>
      <c r="BF11" s="2070"/>
      <c r="BG11" s="119"/>
      <c r="BH11" s="119"/>
      <c r="BI11" s="2070" t="s">
        <v>3169</v>
      </c>
      <c r="BJ11" s="2070"/>
      <c r="BK11" s="2070"/>
      <c r="BL11" s="119"/>
      <c r="BM11" s="2070" t="s">
        <v>3170</v>
      </c>
      <c r="BN11" s="2070"/>
      <c r="BO11" s="2070"/>
      <c r="BP11" s="119"/>
      <c r="BQ11" s="2070" t="s">
        <v>3171</v>
      </c>
      <c r="BR11" s="2070"/>
      <c r="BS11" s="119"/>
      <c r="BT11" s="119"/>
      <c r="BU11" s="2070" t="s">
        <v>3172</v>
      </c>
      <c r="BV11" s="2070"/>
      <c r="BW11" s="2070"/>
    </row>
    <row r="12" spans="1:75" ht="12.75" customHeight="1" x14ac:dyDescent="0.2">
      <c r="C12" s="2302"/>
      <c r="D12" s="2154" t="s">
        <v>1016</v>
      </c>
      <c r="E12" s="2154"/>
      <c r="F12" s="167"/>
      <c r="G12" s="2154" t="s">
        <v>1014</v>
      </c>
      <c r="H12" s="2154"/>
      <c r="I12" s="167"/>
      <c r="J12" s="2154" t="s">
        <v>3173</v>
      </c>
      <c r="K12" s="2154"/>
      <c r="L12" s="2154" t="s">
        <v>3174</v>
      </c>
      <c r="M12" s="2154"/>
      <c r="N12" s="2154" t="s">
        <v>3175</v>
      </c>
      <c r="O12" s="2154"/>
      <c r="P12" s="2154" t="s">
        <v>3176</v>
      </c>
      <c r="Q12" s="2154"/>
      <c r="R12" s="2154" t="s">
        <v>3177</v>
      </c>
      <c r="S12" s="2154"/>
      <c r="T12" s="2154" t="s">
        <v>3178</v>
      </c>
      <c r="U12" s="2154"/>
      <c r="V12" s="2154" t="s">
        <v>3179</v>
      </c>
      <c r="W12" s="2154"/>
      <c r="X12" s="2154" t="s">
        <v>765</v>
      </c>
      <c r="Y12" s="2154"/>
      <c r="Z12" s="167"/>
      <c r="AA12" s="2204" t="s">
        <v>3180</v>
      </c>
      <c r="AB12" s="167"/>
      <c r="AC12" s="2627" t="s">
        <v>3181</v>
      </c>
      <c r="AD12" s="2627"/>
      <c r="AE12" s="2627" t="s">
        <v>922</v>
      </c>
      <c r="AF12" s="2627"/>
      <c r="AG12" s="2627" t="s">
        <v>923</v>
      </c>
      <c r="AH12" s="2627"/>
      <c r="AI12" s="2627" t="s">
        <v>924</v>
      </c>
      <c r="AJ12" s="2627"/>
      <c r="AK12" s="2627" t="s">
        <v>925</v>
      </c>
      <c r="AL12" s="2627"/>
      <c r="AM12" s="2627" t="s">
        <v>926</v>
      </c>
      <c r="AN12" s="2627"/>
      <c r="AO12" s="2627" t="s">
        <v>1837</v>
      </c>
      <c r="AP12" s="2627"/>
      <c r="AQ12" s="2627" t="s">
        <v>928</v>
      </c>
      <c r="AR12" s="2627"/>
      <c r="AS12" s="744"/>
      <c r="AT12" s="2112"/>
      <c r="AU12" s="119"/>
      <c r="AV12" s="2070" t="s">
        <v>741</v>
      </c>
      <c r="AW12" s="2070"/>
      <c r="AX12" s="119"/>
      <c r="AY12" s="2112" t="s">
        <v>740</v>
      </c>
      <c r="AZ12" s="119"/>
      <c r="BA12" s="2070" t="s">
        <v>741</v>
      </c>
      <c r="BB12" s="2070"/>
      <c r="BC12" s="2112" t="s">
        <v>740</v>
      </c>
      <c r="BD12" s="119"/>
      <c r="BE12" s="2070" t="s">
        <v>741</v>
      </c>
      <c r="BF12" s="2070"/>
      <c r="BG12" s="119"/>
      <c r="BH12" s="119"/>
      <c r="BI12" s="2070" t="s">
        <v>741</v>
      </c>
      <c r="BJ12" s="2070"/>
      <c r="BK12" s="2112" t="s">
        <v>740</v>
      </c>
      <c r="BL12" s="119"/>
      <c r="BM12" s="2070" t="s">
        <v>741</v>
      </c>
      <c r="BN12" s="2070"/>
      <c r="BO12" s="2112" t="s">
        <v>740</v>
      </c>
      <c r="BP12" s="119"/>
      <c r="BQ12" s="2070" t="s">
        <v>741</v>
      </c>
      <c r="BR12" s="2070"/>
      <c r="BS12" s="119"/>
      <c r="BT12" s="119"/>
      <c r="BU12" s="2070" t="s">
        <v>741</v>
      </c>
      <c r="BV12" s="2070"/>
      <c r="BW12" s="2112" t="s">
        <v>740</v>
      </c>
    </row>
    <row r="13" spans="1:75" ht="12.75" x14ac:dyDescent="0.2">
      <c r="C13" s="2205"/>
      <c r="D13" s="396" t="s">
        <v>879</v>
      </c>
      <c r="E13" s="396" t="s">
        <v>878</v>
      </c>
      <c r="F13" s="396"/>
      <c r="G13" s="396" t="s">
        <v>879</v>
      </c>
      <c r="H13" s="396" t="s">
        <v>878</v>
      </c>
      <c r="I13" s="396"/>
      <c r="J13" s="396" t="s">
        <v>879</v>
      </c>
      <c r="K13" s="396" t="s">
        <v>878</v>
      </c>
      <c r="L13" s="396" t="s">
        <v>879</v>
      </c>
      <c r="M13" s="396" t="s">
        <v>878</v>
      </c>
      <c r="N13" s="396" t="s">
        <v>879</v>
      </c>
      <c r="O13" s="396" t="s">
        <v>878</v>
      </c>
      <c r="P13" s="396" t="s">
        <v>879</v>
      </c>
      <c r="Q13" s="396" t="s">
        <v>878</v>
      </c>
      <c r="R13" s="396" t="s">
        <v>879</v>
      </c>
      <c r="S13" s="396" t="s">
        <v>878</v>
      </c>
      <c r="T13" s="396" t="s">
        <v>879</v>
      </c>
      <c r="U13" s="396" t="s">
        <v>878</v>
      </c>
      <c r="V13" s="396" t="s">
        <v>879</v>
      </c>
      <c r="W13" s="396" t="s">
        <v>878</v>
      </c>
      <c r="X13" s="396" t="s">
        <v>879</v>
      </c>
      <c r="Y13" s="396" t="s">
        <v>878</v>
      </c>
      <c r="Z13" s="396"/>
      <c r="AA13" s="2205"/>
      <c r="AB13" s="396"/>
      <c r="AC13" s="745" t="s">
        <v>877</v>
      </c>
      <c r="AD13" s="745" t="s">
        <v>878</v>
      </c>
      <c r="AE13" s="745" t="s">
        <v>877</v>
      </c>
      <c r="AF13" s="745" t="s">
        <v>878</v>
      </c>
      <c r="AG13" s="745" t="s">
        <v>877</v>
      </c>
      <c r="AH13" s="745" t="s">
        <v>878</v>
      </c>
      <c r="AI13" s="745" t="s">
        <v>877</v>
      </c>
      <c r="AJ13" s="745" t="s">
        <v>878</v>
      </c>
      <c r="AK13" s="745" t="s">
        <v>877</v>
      </c>
      <c r="AL13" s="745" t="s">
        <v>878</v>
      </c>
      <c r="AM13" s="745" t="s">
        <v>877</v>
      </c>
      <c r="AN13" s="746" t="s">
        <v>878</v>
      </c>
      <c r="AO13" s="746" t="s">
        <v>877</v>
      </c>
      <c r="AP13" s="746" t="s">
        <v>878</v>
      </c>
      <c r="AQ13" s="746" t="s">
        <v>877</v>
      </c>
      <c r="AR13" s="746" t="s">
        <v>878</v>
      </c>
      <c r="AS13" s="745"/>
      <c r="AT13" s="2117"/>
      <c r="AU13" s="32"/>
      <c r="AV13" s="747" t="s">
        <v>1016</v>
      </c>
      <c r="AW13" s="747" t="s">
        <v>1014</v>
      </c>
      <c r="AX13" s="748"/>
      <c r="AY13" s="2117"/>
      <c r="AZ13" s="32"/>
      <c r="BA13" s="747" t="s">
        <v>1016</v>
      </c>
      <c r="BB13" s="747" t="s">
        <v>1014</v>
      </c>
      <c r="BC13" s="2117"/>
      <c r="BD13" s="32"/>
      <c r="BE13" s="747" t="s">
        <v>1016</v>
      </c>
      <c r="BF13" s="747" t="s">
        <v>1014</v>
      </c>
      <c r="BG13" s="748"/>
      <c r="BH13" s="747" t="s">
        <v>740</v>
      </c>
      <c r="BI13" s="747" t="s">
        <v>1016</v>
      </c>
      <c r="BJ13" s="747" t="s">
        <v>1014</v>
      </c>
      <c r="BK13" s="2117"/>
      <c r="BL13" s="32"/>
      <c r="BM13" s="747" t="s">
        <v>1016</v>
      </c>
      <c r="BN13" s="747" t="s">
        <v>1014</v>
      </c>
      <c r="BO13" s="2117"/>
      <c r="BP13" s="32"/>
      <c r="BQ13" s="747" t="s">
        <v>1016</v>
      </c>
      <c r="BR13" s="747" t="s">
        <v>1014</v>
      </c>
      <c r="BS13" s="748"/>
      <c r="BT13" s="835" t="s">
        <v>740</v>
      </c>
      <c r="BU13" s="747" t="s">
        <v>1016</v>
      </c>
      <c r="BV13" s="747" t="s">
        <v>1014</v>
      </c>
      <c r="BW13" s="2117"/>
    </row>
    <row r="14" spans="1:75" ht="12.75" x14ac:dyDescent="0.2">
      <c r="C14" s="612">
        <v>2012</v>
      </c>
      <c r="D14" s="749">
        <v>1997</v>
      </c>
      <c r="E14" s="750">
        <v>84.424574864981992</v>
      </c>
      <c r="F14" s="572"/>
      <c r="G14" s="751">
        <v>7894</v>
      </c>
      <c r="H14" s="750">
        <v>342.96821743854792</v>
      </c>
      <c r="I14" s="752"/>
      <c r="J14" s="751">
        <v>675</v>
      </c>
      <c r="K14" s="750">
        <v>198.00528014080376</v>
      </c>
      <c r="L14" s="751">
        <v>665</v>
      </c>
      <c r="M14" s="750">
        <v>183.76866702775598</v>
      </c>
      <c r="N14" s="751">
        <v>1063</v>
      </c>
      <c r="O14" s="750">
        <v>270.119864101502</v>
      </c>
      <c r="P14" s="751">
        <v>1098</v>
      </c>
      <c r="Q14" s="750">
        <v>261.60484326343703</v>
      </c>
      <c r="R14" s="751">
        <v>888</v>
      </c>
      <c r="S14" s="753">
        <v>202.77761902040351</v>
      </c>
      <c r="T14" s="657">
        <v>1933</v>
      </c>
      <c r="U14" s="657">
        <v>239.26939282761217</v>
      </c>
      <c r="V14" s="754">
        <v>2717</v>
      </c>
      <c r="W14" s="657">
        <v>171.96899114900856</v>
      </c>
      <c r="X14" s="755">
        <v>696</v>
      </c>
      <c r="Y14" s="657">
        <v>213.59849007963911</v>
      </c>
      <c r="Z14" s="752"/>
      <c r="AA14" s="657">
        <v>157</v>
      </c>
      <c r="AB14" s="752"/>
      <c r="AC14" s="751">
        <v>9891</v>
      </c>
      <c r="AD14" s="836">
        <v>211.92568909595084</v>
      </c>
      <c r="AE14" s="751">
        <v>3846</v>
      </c>
      <c r="AF14" s="836">
        <v>228.49198852193132</v>
      </c>
      <c r="AG14" s="756">
        <v>2033</v>
      </c>
      <c r="AH14" s="836">
        <v>227.23030512346779</v>
      </c>
      <c r="AI14" s="756">
        <v>682</v>
      </c>
      <c r="AJ14" s="836">
        <v>131.17150385628835</v>
      </c>
      <c r="AK14" s="757">
        <v>581</v>
      </c>
      <c r="AL14" s="836">
        <v>125.42771715078312</v>
      </c>
      <c r="AM14" s="758">
        <v>970</v>
      </c>
      <c r="AN14" s="478">
        <v>346.5238654915816</v>
      </c>
      <c r="AO14" s="759">
        <v>1067</v>
      </c>
      <c r="AP14" s="478">
        <v>289.87239637808926</v>
      </c>
      <c r="AQ14" s="758">
        <v>712</v>
      </c>
      <c r="AR14" s="478">
        <v>155.40965286023609</v>
      </c>
      <c r="AS14" s="760"/>
      <c r="AT14" s="761">
        <v>9891</v>
      </c>
      <c r="AU14" s="762"/>
      <c r="AV14" s="763">
        <v>699</v>
      </c>
      <c r="AW14" s="756">
        <v>1813</v>
      </c>
      <c r="AX14" s="764"/>
      <c r="AY14" s="756">
        <v>2512</v>
      </c>
      <c r="AZ14" s="762"/>
      <c r="BA14" s="763">
        <v>317</v>
      </c>
      <c r="BB14" s="756">
        <v>1707</v>
      </c>
      <c r="BC14" s="756">
        <v>2024</v>
      </c>
      <c r="BD14" s="762"/>
      <c r="BE14" s="756">
        <v>160</v>
      </c>
      <c r="BF14" s="756">
        <v>1155</v>
      </c>
      <c r="BG14" s="765"/>
      <c r="BH14" s="766">
        <f>BE14+BF14</f>
        <v>1315</v>
      </c>
      <c r="BI14" s="763">
        <v>254</v>
      </c>
      <c r="BJ14" s="763">
        <v>262</v>
      </c>
      <c r="BK14" s="756">
        <v>516</v>
      </c>
      <c r="BL14" s="762"/>
      <c r="BM14" s="756">
        <v>112</v>
      </c>
      <c r="BN14" s="756">
        <v>859</v>
      </c>
      <c r="BO14" s="756">
        <v>971</v>
      </c>
      <c r="BP14" s="762"/>
      <c r="BQ14" s="756">
        <v>444</v>
      </c>
      <c r="BR14" s="756">
        <v>2010</v>
      </c>
      <c r="BS14" s="756"/>
      <c r="BT14" s="767">
        <f>BQ14+BR14</f>
        <v>2454</v>
      </c>
      <c r="BU14" s="756">
        <v>11</v>
      </c>
      <c r="BV14" s="756">
        <v>88</v>
      </c>
      <c r="BW14" s="756">
        <v>99</v>
      </c>
    </row>
    <row r="15" spans="1:75" ht="12.75" x14ac:dyDescent="0.2">
      <c r="C15" s="612">
        <v>2013</v>
      </c>
      <c r="D15" s="749">
        <v>2065</v>
      </c>
      <c r="E15" s="750">
        <v>88.538521100644886</v>
      </c>
      <c r="F15" s="572"/>
      <c r="G15" s="751">
        <v>7140</v>
      </c>
      <c r="H15" s="750">
        <v>299.89289685037005</v>
      </c>
      <c r="I15" s="752"/>
      <c r="J15" s="751">
        <v>724</v>
      </c>
      <c r="K15" s="750">
        <v>197.48252282437636</v>
      </c>
      <c r="L15" s="751">
        <v>796</v>
      </c>
      <c r="M15" s="750">
        <v>217.60617379244312</v>
      </c>
      <c r="N15" s="751">
        <v>1131</v>
      </c>
      <c r="O15" s="750">
        <v>291.27821838432379</v>
      </c>
      <c r="P15" s="751">
        <v>1092</v>
      </c>
      <c r="Q15" s="750">
        <v>261.2690896944269</v>
      </c>
      <c r="R15" s="751">
        <v>795</v>
      </c>
      <c r="S15" s="753">
        <v>180.3484200224118</v>
      </c>
      <c r="T15" s="657">
        <v>1568</v>
      </c>
      <c r="U15" s="657">
        <v>188.64504535830795</v>
      </c>
      <c r="V15" s="754">
        <v>2374</v>
      </c>
      <c r="W15" s="657">
        <v>150.77334600305053</v>
      </c>
      <c r="X15" s="755">
        <v>669</v>
      </c>
      <c r="Y15" s="657">
        <v>203.99226856022651</v>
      </c>
      <c r="Z15" s="752"/>
      <c r="AA15" s="657">
        <v>56</v>
      </c>
      <c r="AB15" s="752"/>
      <c r="AC15" s="751">
        <v>9205</v>
      </c>
      <c r="AD15" s="478">
        <v>195.85060545602977</v>
      </c>
      <c r="AE15" s="751">
        <v>3533</v>
      </c>
      <c r="AF15" s="478">
        <v>230.88636051732135</v>
      </c>
      <c r="AG15" s="756">
        <v>1702</v>
      </c>
      <c r="AH15" s="478">
        <v>183.46329548369849</v>
      </c>
      <c r="AI15" s="756">
        <v>668</v>
      </c>
      <c r="AJ15" s="478">
        <v>124.91841966978899</v>
      </c>
      <c r="AK15" s="757">
        <v>610</v>
      </c>
      <c r="AL15" s="478">
        <v>129.10408117048723</v>
      </c>
      <c r="AM15" s="758">
        <v>617</v>
      </c>
      <c r="AN15" s="478">
        <v>172.45282702450396</v>
      </c>
      <c r="AO15" s="759">
        <v>1262</v>
      </c>
      <c r="AP15" s="478">
        <v>280.13318534961155</v>
      </c>
      <c r="AQ15" s="758">
        <v>813</v>
      </c>
      <c r="AR15" s="478">
        <v>190.57665260196907</v>
      </c>
      <c r="AS15" s="760"/>
      <c r="AT15" s="761">
        <v>9205</v>
      </c>
      <c r="AU15" s="762"/>
      <c r="AV15" s="763">
        <v>795</v>
      </c>
      <c r="AW15" s="756">
        <v>1875</v>
      </c>
      <c r="AX15" s="764"/>
      <c r="AY15" s="756">
        <v>2670</v>
      </c>
      <c r="AZ15" s="762"/>
      <c r="BA15" s="763">
        <v>380</v>
      </c>
      <c r="BB15" s="756">
        <v>1971</v>
      </c>
      <c r="BC15" s="756">
        <v>2351</v>
      </c>
      <c r="BD15" s="762"/>
      <c r="BE15" s="756">
        <v>218</v>
      </c>
      <c r="BF15" s="756">
        <v>1267</v>
      </c>
      <c r="BG15" s="765"/>
      <c r="BH15" s="766">
        <f t="shared" ref="BH15:BH17" si="0">BE15+BF15</f>
        <v>1485</v>
      </c>
      <c r="BI15" s="763">
        <v>302</v>
      </c>
      <c r="BJ15" s="763">
        <v>368</v>
      </c>
      <c r="BK15" s="756">
        <v>670</v>
      </c>
      <c r="BL15" s="762"/>
      <c r="BM15" s="756">
        <v>134</v>
      </c>
      <c r="BN15" s="756">
        <v>876</v>
      </c>
      <c r="BO15" s="756">
        <v>1010</v>
      </c>
      <c r="BP15" s="762"/>
      <c r="BQ15" s="756">
        <v>203</v>
      </c>
      <c r="BR15" s="756">
        <v>667</v>
      </c>
      <c r="BS15" s="756"/>
      <c r="BT15" s="767">
        <f t="shared" ref="BT15:BT17" si="1">BQ15+BR15</f>
        <v>870</v>
      </c>
      <c r="BU15" s="756">
        <v>33</v>
      </c>
      <c r="BV15" s="756">
        <v>116</v>
      </c>
      <c r="BW15" s="756">
        <v>149</v>
      </c>
    </row>
    <row r="16" spans="1:75" ht="12.75" x14ac:dyDescent="0.2">
      <c r="C16" s="612">
        <v>2014</v>
      </c>
      <c r="D16" s="749">
        <v>2840</v>
      </c>
      <c r="E16" s="750">
        <v>117.82692303703043</v>
      </c>
      <c r="F16" s="572"/>
      <c r="G16" s="751">
        <v>8093</v>
      </c>
      <c r="H16" s="750">
        <v>342.51677244494249</v>
      </c>
      <c r="I16" s="752"/>
      <c r="J16" s="751">
        <v>1177</v>
      </c>
      <c r="K16" s="750">
        <v>321.62160685105937</v>
      </c>
      <c r="L16" s="751">
        <v>1306</v>
      </c>
      <c r="M16" s="750">
        <v>354.69853340575776</v>
      </c>
      <c r="N16" s="751">
        <v>1176</v>
      </c>
      <c r="O16" s="750">
        <v>306.45430286857908</v>
      </c>
      <c r="P16" s="751">
        <v>865</v>
      </c>
      <c r="Q16" s="750">
        <v>209.1053915347369</v>
      </c>
      <c r="R16" s="751">
        <v>871</v>
      </c>
      <c r="S16" s="753">
        <v>198.894674777555</v>
      </c>
      <c r="T16" s="657">
        <v>1570</v>
      </c>
      <c r="U16" s="657">
        <v>185.02913914309116</v>
      </c>
      <c r="V16" s="754">
        <v>2909</v>
      </c>
      <c r="W16" s="657">
        <v>180.29319180927223</v>
      </c>
      <c r="X16" s="755">
        <v>872</v>
      </c>
      <c r="Y16" s="657">
        <v>255.62177358125518</v>
      </c>
      <c r="Z16" s="752"/>
      <c r="AA16" s="657">
        <v>184</v>
      </c>
      <c r="AB16" s="752"/>
      <c r="AC16" s="751">
        <v>10933</v>
      </c>
      <c r="AD16" s="478">
        <v>229.05358110702875</v>
      </c>
      <c r="AE16" s="751">
        <v>4865</v>
      </c>
      <c r="AF16" s="478">
        <v>308.51984039409365</v>
      </c>
      <c r="AG16" s="756">
        <v>1893</v>
      </c>
      <c r="AH16" s="478">
        <v>199.97739294131566</v>
      </c>
      <c r="AI16" s="756">
        <v>1088</v>
      </c>
      <c r="AJ16" s="478">
        <v>210.51368822690591</v>
      </c>
      <c r="AK16" s="757">
        <v>731</v>
      </c>
      <c r="AL16" s="478">
        <v>151.29751590590163</v>
      </c>
      <c r="AM16" s="758">
        <v>577</v>
      </c>
      <c r="AN16" s="478">
        <v>160.33612231117434</v>
      </c>
      <c r="AO16" s="759">
        <v>1076</v>
      </c>
      <c r="AP16" s="478">
        <v>233.06640443086093</v>
      </c>
      <c r="AQ16" s="758">
        <v>703</v>
      </c>
      <c r="AR16" s="478">
        <v>164.21281794334541</v>
      </c>
      <c r="AS16" s="760"/>
      <c r="AT16" s="761">
        <v>10933</v>
      </c>
      <c r="AU16" s="762"/>
      <c r="AV16" s="763">
        <v>918</v>
      </c>
      <c r="AW16" s="756">
        <v>1779</v>
      </c>
      <c r="AX16" s="764"/>
      <c r="AY16" s="756">
        <v>2697</v>
      </c>
      <c r="AZ16" s="762"/>
      <c r="BA16" s="763">
        <v>523</v>
      </c>
      <c r="BB16" s="756">
        <v>2279</v>
      </c>
      <c r="BC16" s="756">
        <v>2802</v>
      </c>
      <c r="BD16" s="762"/>
      <c r="BE16" s="756">
        <v>194</v>
      </c>
      <c r="BF16" s="756">
        <v>1352</v>
      </c>
      <c r="BG16" s="765"/>
      <c r="BH16" s="766">
        <f t="shared" si="0"/>
        <v>1546</v>
      </c>
      <c r="BI16" s="763">
        <v>474</v>
      </c>
      <c r="BJ16" s="763">
        <v>490</v>
      </c>
      <c r="BK16" s="756">
        <v>964</v>
      </c>
      <c r="BL16" s="762"/>
      <c r="BM16" s="756">
        <v>224</v>
      </c>
      <c r="BN16" s="756">
        <v>993</v>
      </c>
      <c r="BO16" s="756">
        <v>1217</v>
      </c>
      <c r="BP16" s="762"/>
      <c r="BQ16" s="756">
        <v>467</v>
      </c>
      <c r="BR16" s="756">
        <v>1090</v>
      </c>
      <c r="BS16" s="756"/>
      <c r="BT16" s="767">
        <f t="shared" si="1"/>
        <v>1557</v>
      </c>
      <c r="BU16" s="756">
        <v>40</v>
      </c>
      <c r="BV16" s="756">
        <v>110</v>
      </c>
      <c r="BW16" s="756">
        <v>150</v>
      </c>
    </row>
    <row r="17" spans="3:75" ht="12.75" x14ac:dyDescent="0.2">
      <c r="C17" s="612">
        <v>2015</v>
      </c>
      <c r="D17" s="749">
        <v>3669</v>
      </c>
      <c r="E17" s="768">
        <v>150.4105235712845</v>
      </c>
      <c r="F17" s="572"/>
      <c r="G17" s="751">
        <v>8822</v>
      </c>
      <c r="H17" s="768">
        <v>368.673531689333</v>
      </c>
      <c r="I17" s="752"/>
      <c r="J17" s="751">
        <v>1537</v>
      </c>
      <c r="K17" s="768">
        <v>419.25347241164849</v>
      </c>
      <c r="L17" s="751">
        <v>1480</v>
      </c>
      <c r="M17" s="768">
        <v>399.4752838163925</v>
      </c>
      <c r="N17" s="751">
        <v>1736</v>
      </c>
      <c r="O17" s="768">
        <v>462.19259267147856</v>
      </c>
      <c r="P17" s="751">
        <v>1274</v>
      </c>
      <c r="Q17" s="768">
        <v>309.83771216222459</v>
      </c>
      <c r="R17" s="751">
        <v>812</v>
      </c>
      <c r="S17" s="753">
        <v>186.44079471536782</v>
      </c>
      <c r="T17" s="474">
        <v>1779</v>
      </c>
      <c r="U17" s="474">
        <v>205.8041632828714</v>
      </c>
      <c r="V17" s="769">
        <v>2662</v>
      </c>
      <c r="W17" s="474">
        <v>161.0617734220242</v>
      </c>
      <c r="X17" s="770">
        <v>971</v>
      </c>
      <c r="Y17" s="474">
        <v>273.03120878873682</v>
      </c>
      <c r="Z17" s="752"/>
      <c r="AA17" s="474">
        <v>240</v>
      </c>
      <c r="AB17" s="752"/>
      <c r="AC17" s="751">
        <v>12491</v>
      </c>
      <c r="AD17" s="478">
        <v>258.49365106399182</v>
      </c>
      <c r="AE17" s="751">
        <v>4784</v>
      </c>
      <c r="AF17" s="478">
        <v>300.40420189121522</v>
      </c>
      <c r="AG17" s="756">
        <v>2611</v>
      </c>
      <c r="AH17" s="478">
        <v>271.76741455615831</v>
      </c>
      <c r="AI17" s="756">
        <v>1186</v>
      </c>
      <c r="AJ17" s="478">
        <v>227.41915690004296</v>
      </c>
      <c r="AK17" s="757">
        <v>673</v>
      </c>
      <c r="AL17" s="478">
        <v>137.22763475019676</v>
      </c>
      <c r="AM17" s="758">
        <v>860</v>
      </c>
      <c r="AN17" s="478">
        <v>235.26708285231246</v>
      </c>
      <c r="AO17" s="759">
        <v>1515</v>
      </c>
      <c r="AP17" s="478">
        <v>323.74354382718292</v>
      </c>
      <c r="AQ17" s="758">
        <v>862</v>
      </c>
      <c r="AR17" s="478">
        <v>198.83604791441286</v>
      </c>
      <c r="AS17" s="760"/>
      <c r="AT17" s="761">
        <v>12491</v>
      </c>
      <c r="AU17" s="762"/>
      <c r="AV17" s="763">
        <v>907</v>
      </c>
      <c r="AW17" s="756">
        <v>1498</v>
      </c>
      <c r="AX17" s="764"/>
      <c r="AY17" s="756">
        <v>2405</v>
      </c>
      <c r="AZ17" s="762"/>
      <c r="BA17" s="763">
        <v>597</v>
      </c>
      <c r="BB17" s="756">
        <v>2467</v>
      </c>
      <c r="BC17" s="756">
        <v>3064</v>
      </c>
      <c r="BD17" s="762"/>
      <c r="BE17" s="756">
        <v>290</v>
      </c>
      <c r="BF17" s="756">
        <v>1523</v>
      </c>
      <c r="BG17" s="765"/>
      <c r="BH17" s="766">
        <f t="shared" si="0"/>
        <v>1813</v>
      </c>
      <c r="BI17" s="763">
        <v>960</v>
      </c>
      <c r="BJ17" s="763">
        <v>848</v>
      </c>
      <c r="BK17" s="756">
        <v>1808</v>
      </c>
      <c r="BL17" s="762"/>
      <c r="BM17" s="756">
        <v>341</v>
      </c>
      <c r="BN17" s="756">
        <v>1224</v>
      </c>
      <c r="BO17" s="756">
        <v>1565</v>
      </c>
      <c r="BP17" s="762"/>
      <c r="BQ17" s="756">
        <v>541</v>
      </c>
      <c r="BR17" s="756">
        <v>1148</v>
      </c>
      <c r="BS17" s="756"/>
      <c r="BT17" s="767">
        <f t="shared" si="1"/>
        <v>1689</v>
      </c>
      <c r="BU17" s="756">
        <v>33</v>
      </c>
      <c r="BV17" s="756">
        <v>115</v>
      </c>
      <c r="BW17" s="756">
        <v>148</v>
      </c>
    </row>
    <row r="18" spans="3:75" ht="15" x14ac:dyDescent="0.25">
      <c r="C18" s="621">
        <v>2016</v>
      </c>
      <c r="D18" s="771">
        <v>3695</v>
      </c>
      <c r="E18" s="772">
        <v>149.72698631385936</v>
      </c>
      <c r="F18" s="684"/>
      <c r="G18" s="773">
        <v>9342</v>
      </c>
      <c r="H18" s="772">
        <v>385.6271931979029</v>
      </c>
      <c r="I18" s="684"/>
      <c r="J18" s="773">
        <v>1370</v>
      </c>
      <c r="K18" s="772">
        <v>369.65384750294783</v>
      </c>
      <c r="L18" s="773">
        <v>1384</v>
      </c>
      <c r="M18" s="772">
        <v>374.73668249730588</v>
      </c>
      <c r="N18" s="773">
        <v>1770</v>
      </c>
      <c r="O18" s="772">
        <v>479.49</v>
      </c>
      <c r="P18" s="773">
        <v>1445</v>
      </c>
      <c r="Q18" s="772">
        <v>354.81890730509514</v>
      </c>
      <c r="R18" s="773">
        <v>828</v>
      </c>
      <c r="S18" s="774">
        <v>190.35401709048023</v>
      </c>
      <c r="T18" s="566">
        <v>1910</v>
      </c>
      <c r="U18" s="566">
        <v>218.12666878321863</v>
      </c>
      <c r="V18" s="775">
        <v>2944</v>
      </c>
      <c r="W18" s="566">
        <v>174.01028693965318</v>
      </c>
      <c r="X18" s="776">
        <v>1130</v>
      </c>
      <c r="Y18" s="566">
        <v>304.12151942340716</v>
      </c>
      <c r="Z18" s="684"/>
      <c r="AA18" s="566">
        <v>256</v>
      </c>
      <c r="AB18" s="777"/>
      <c r="AC18" s="773">
        <v>13037</v>
      </c>
      <c r="AD18" s="778">
        <v>266.58503688471961</v>
      </c>
      <c r="AE18" s="773">
        <v>4831</v>
      </c>
      <c r="AF18" s="778">
        <v>300.59047891635606</v>
      </c>
      <c r="AG18" s="779">
        <v>2930</v>
      </c>
      <c r="AH18" s="778">
        <v>300.50573165966341</v>
      </c>
      <c r="AI18" s="779">
        <v>1152</v>
      </c>
      <c r="AJ18" s="778">
        <v>219.12638570809017</v>
      </c>
      <c r="AK18" s="780">
        <v>511</v>
      </c>
      <c r="AL18" s="778">
        <v>102.65063629332771</v>
      </c>
      <c r="AM18" s="781">
        <v>830</v>
      </c>
      <c r="AN18" s="778">
        <v>223.49377314035678</v>
      </c>
      <c r="AO18" s="782">
        <v>1721</v>
      </c>
      <c r="AP18" s="778">
        <v>362.87958976262064</v>
      </c>
      <c r="AQ18" s="781">
        <v>1062</v>
      </c>
      <c r="AR18" s="778">
        <v>241.90627612394167</v>
      </c>
      <c r="AS18" s="783"/>
      <c r="AT18" s="784">
        <v>13037</v>
      </c>
      <c r="AU18" s="784"/>
      <c r="AV18" s="784">
        <v>921</v>
      </c>
      <c r="AW18" s="779">
        <v>1682</v>
      </c>
      <c r="AX18" s="777"/>
      <c r="AY18" s="779">
        <v>2603</v>
      </c>
      <c r="AZ18" s="784"/>
      <c r="BA18" s="784">
        <v>765</v>
      </c>
      <c r="BB18" s="779">
        <v>2850</v>
      </c>
      <c r="BC18" s="779">
        <v>3615</v>
      </c>
      <c r="BD18" s="784"/>
      <c r="BE18" s="779">
        <v>246</v>
      </c>
      <c r="BF18" s="779">
        <v>1620</v>
      </c>
      <c r="BG18" s="777"/>
      <c r="BH18" s="785">
        <v>1866</v>
      </c>
      <c r="BI18" s="777">
        <v>1149</v>
      </c>
      <c r="BJ18" s="777">
        <v>1092</v>
      </c>
      <c r="BK18" s="779">
        <v>2241</v>
      </c>
      <c r="BL18" s="784"/>
      <c r="BM18" s="779">
        <v>285</v>
      </c>
      <c r="BN18" s="779">
        <v>1250</v>
      </c>
      <c r="BO18" s="779">
        <v>1490</v>
      </c>
      <c r="BP18" s="784"/>
      <c r="BQ18" s="779">
        <v>294</v>
      </c>
      <c r="BR18" s="779">
        <v>765</v>
      </c>
      <c r="BS18" s="779"/>
      <c r="BT18" s="786">
        <v>1059</v>
      </c>
      <c r="BU18" s="779">
        <v>35</v>
      </c>
      <c r="BV18" s="779">
        <v>128</v>
      </c>
      <c r="BW18" s="779">
        <v>163</v>
      </c>
    </row>
    <row r="19" spans="3:75" ht="15" x14ac:dyDescent="0.25">
      <c r="AD19" s="787"/>
      <c r="AV19" s="788"/>
      <c r="AW19" s="756"/>
      <c r="BA19" s="788"/>
      <c r="BB19" s="756"/>
      <c r="BE19" s="756"/>
      <c r="BF19" s="756"/>
      <c r="BH19" s="84"/>
      <c r="BJ19" s="26"/>
      <c r="BK19" s="84"/>
      <c r="BN19" s="26"/>
      <c r="BO19" s="84"/>
      <c r="BR19" s="26"/>
      <c r="BS19" s="84"/>
      <c r="BT19" s="84"/>
      <c r="BU19" s="26"/>
      <c r="BW19" s="84"/>
    </row>
    <row r="20" spans="3:75" ht="12.75" x14ac:dyDescent="0.2">
      <c r="C20" s="7" t="s">
        <v>3182</v>
      </c>
      <c r="AV20" s="84"/>
      <c r="AW20" s="84"/>
      <c r="AX20" s="84"/>
      <c r="AY20" s="84"/>
      <c r="AZ20" s="84"/>
      <c r="BA20" s="84"/>
      <c r="BB20" s="84"/>
      <c r="BD20" s="84"/>
      <c r="BE20" s="756"/>
      <c r="BF20" s="756"/>
      <c r="BH20" s="84"/>
      <c r="BJ20" s="26"/>
      <c r="BK20" s="84"/>
      <c r="BN20" s="26"/>
      <c r="BO20" s="84"/>
      <c r="BR20" s="26"/>
      <c r="BS20" s="84"/>
      <c r="BT20" s="84"/>
      <c r="BU20" s="26"/>
      <c r="BW20" s="84"/>
    </row>
    <row r="25" spans="3:75" ht="16.5" customHeight="1" x14ac:dyDescent="0.2"/>
    <row r="26" spans="3:75" ht="15" x14ac:dyDescent="0.2">
      <c r="C26" s="109" t="s">
        <v>3571</v>
      </c>
    </row>
    <row r="27" spans="3:75" ht="15" x14ac:dyDescent="0.2">
      <c r="C27" s="109" t="s">
        <v>3572</v>
      </c>
    </row>
    <row r="48" spans="3:3" ht="12.75" x14ac:dyDescent="0.2">
      <c r="C48" s="7" t="s">
        <v>3182</v>
      </c>
    </row>
  </sheetData>
  <mergeCells count="54">
    <mergeCell ref="A5:B5"/>
    <mergeCell ref="C5:Z5"/>
    <mergeCell ref="C1:D1"/>
    <mergeCell ref="A3:B3"/>
    <mergeCell ref="C3:Z3"/>
    <mergeCell ref="A4:B4"/>
    <mergeCell ref="C4:Z4"/>
    <mergeCell ref="BU11:BW11"/>
    <mergeCell ref="A6:B6"/>
    <mergeCell ref="C6:Z6"/>
    <mergeCell ref="C9:BW9"/>
    <mergeCell ref="C10:C13"/>
    <mergeCell ref="D10:H11"/>
    <mergeCell ref="J10:AA11"/>
    <mergeCell ref="AC10:AR11"/>
    <mergeCell ref="AT10:BW10"/>
    <mergeCell ref="AT11:AT13"/>
    <mergeCell ref="AV11:AY11"/>
    <mergeCell ref="BA11:BC11"/>
    <mergeCell ref="BE11:BF11"/>
    <mergeCell ref="BI11:BK11"/>
    <mergeCell ref="BM11:BO11"/>
    <mergeCell ref="BQ11:BR11"/>
    <mergeCell ref="AC12:AD12"/>
    <mergeCell ref="D12:E12"/>
    <mergeCell ref="G12:H12"/>
    <mergeCell ref="J12:K12"/>
    <mergeCell ref="L12:M12"/>
    <mergeCell ref="N12:O12"/>
    <mergeCell ref="P12:Q12"/>
    <mergeCell ref="R12:S12"/>
    <mergeCell ref="T12:U12"/>
    <mergeCell ref="V12:W12"/>
    <mergeCell ref="X12:Y12"/>
    <mergeCell ref="AA12:AA13"/>
    <mergeCell ref="BE12:BF12"/>
    <mergeCell ref="AE12:AF12"/>
    <mergeCell ref="AG12:AH12"/>
    <mergeCell ref="AI12:AJ12"/>
    <mergeCell ref="AK12:AL12"/>
    <mergeCell ref="AM12:AN12"/>
    <mergeCell ref="AO12:AP12"/>
    <mergeCell ref="AQ12:AR12"/>
    <mergeCell ref="AV12:AW12"/>
    <mergeCell ref="AY12:AY13"/>
    <mergeCell ref="BA12:BB12"/>
    <mergeCell ref="BC12:BC13"/>
    <mergeCell ref="BW12:BW13"/>
    <mergeCell ref="BI12:BJ12"/>
    <mergeCell ref="BK12:BK13"/>
    <mergeCell ref="BM12:BN12"/>
    <mergeCell ref="BO12:BO13"/>
    <mergeCell ref="BQ12:BR12"/>
    <mergeCell ref="BU12:BV12"/>
  </mergeCells>
  <hyperlinks>
    <hyperlink ref="A1" location="'ODS 16.'!A1" display="REGRESAR"/>
    <hyperlink ref="C1:D1" location="'Metadato 16.1.3'!A1" display="VER METADATO"/>
  </hyperlinks>
  <pageMargins left="0.7" right="0.7" top="0.75" bottom="0.75" header="0.3" footer="0.3"/>
  <pageSetup orientation="portrait" r:id="rId1"/>
  <drawing r:id="rId2"/>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2">
    <tabColor theme="0" tint="-0.499984740745262"/>
  </sheetPr>
  <dimension ref="A1:BS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190" customWidth="1"/>
    <col min="5" max="5" width="7.5703125" style="45" customWidth="1"/>
    <col min="6" max="6" width="7.140625" style="45" customWidth="1"/>
    <col min="7" max="7" width="2.140625" style="45" customWidth="1"/>
    <col min="8" max="9" width="7.140625" style="45" customWidth="1"/>
    <col min="10" max="10" width="2.5703125" style="190" customWidth="1"/>
    <col min="11" max="12" width="8.140625" style="45" customWidth="1"/>
    <col min="13" max="14" width="9.28515625" style="45" customWidth="1"/>
    <col min="15" max="16" width="7.85546875" style="45" customWidth="1"/>
    <col min="17" max="18" width="9.28515625" style="45" customWidth="1"/>
    <col min="19" max="22" width="8.42578125" style="45" customWidth="1"/>
    <col min="23" max="24" width="9.42578125" style="45" customWidth="1"/>
    <col min="25" max="26" width="8.7109375" style="45" customWidth="1"/>
    <col min="27" max="27" width="2.140625" style="190" customWidth="1"/>
    <col min="28" max="28" width="8.85546875" style="45" customWidth="1"/>
    <col min="29" max="29" width="2.42578125" style="190" customWidth="1"/>
    <col min="30" max="31" width="8.85546875" style="45" customWidth="1"/>
    <col min="32" max="33" width="8.28515625" style="45" customWidth="1"/>
    <col min="34" max="35" width="8.42578125" style="45" customWidth="1"/>
    <col min="36" max="39" width="8.5703125" style="45" customWidth="1"/>
    <col min="40" max="41" width="8.7109375" style="45" customWidth="1"/>
    <col min="42" max="43" width="8.42578125" style="45" customWidth="1"/>
    <col min="44" max="45" width="8.85546875" style="45" customWidth="1"/>
    <col min="46" max="46" width="1.85546875" style="45" customWidth="1"/>
    <col min="47" max="47" width="7.7109375" style="45" customWidth="1"/>
    <col min="48" max="48" width="2.28515625" style="45" customWidth="1"/>
    <col min="49" max="50" width="8.28515625" style="45" customWidth="1"/>
    <col min="51" max="51" width="1.140625" style="45" customWidth="1"/>
    <col min="52" max="52" width="11.42578125" style="45"/>
    <col min="53" max="53" width="2.85546875" style="190" customWidth="1"/>
    <col min="54" max="55" width="9" style="45" customWidth="1"/>
    <col min="56" max="56" width="11.42578125" style="45"/>
    <col min="57" max="57" width="2.140625" style="190" customWidth="1"/>
    <col min="58" max="59" width="11.42578125" style="45"/>
    <col min="60" max="60" width="2.5703125" style="190" customWidth="1"/>
    <col min="61" max="63" width="11.42578125" style="45"/>
    <col min="64" max="64" width="2.28515625" style="190" customWidth="1"/>
    <col min="65" max="66" width="11.42578125" style="45"/>
    <col min="67" max="67" width="11.42578125" style="45" customWidth="1"/>
    <col min="68" max="68" width="1.28515625" style="190" customWidth="1"/>
    <col min="69" max="69" width="11.42578125" style="45"/>
    <col min="70" max="70" width="11.42578125" style="45" customWidth="1"/>
    <col min="71" max="71" width="1.5703125" style="190" customWidth="1"/>
    <col min="72" max="16384" width="11.42578125" style="45"/>
  </cols>
  <sheetData>
    <row r="1" spans="1:6" ht="15" x14ac:dyDescent="0.25">
      <c r="B1" s="166" t="s">
        <v>730</v>
      </c>
    </row>
    <row r="2" spans="1:6" ht="12" thickBot="1" x14ac:dyDescent="0.3"/>
    <row r="3" spans="1:6" ht="23.25" customHeight="1" thickBot="1" x14ac:dyDescent="0.3">
      <c r="B3" s="2081" t="s">
        <v>766</v>
      </c>
      <c r="C3" s="2081"/>
      <c r="D3" s="2081"/>
      <c r="F3" s="47" t="s">
        <v>880</v>
      </c>
    </row>
    <row r="4" spans="1:6" ht="45" x14ac:dyDescent="0.25">
      <c r="B4" s="2082" t="s">
        <v>856</v>
      </c>
      <c r="C4" s="2082"/>
      <c r="D4" s="49" t="s">
        <v>73</v>
      </c>
    </row>
    <row r="5" spans="1:6" ht="30" x14ac:dyDescent="0.25">
      <c r="B5" s="2082" t="s">
        <v>769</v>
      </c>
      <c r="C5" s="2082"/>
      <c r="D5" s="49" t="s">
        <v>444</v>
      </c>
    </row>
    <row r="6" spans="1:6" ht="15" x14ac:dyDescent="0.25">
      <c r="B6" s="2082" t="s">
        <v>770</v>
      </c>
      <c r="C6" s="2082"/>
      <c r="D6" s="50" t="s">
        <v>597</v>
      </c>
    </row>
    <row r="7" spans="1:6" ht="33" customHeight="1" x14ac:dyDescent="0.25">
      <c r="B7" s="2083" t="s">
        <v>771</v>
      </c>
      <c r="C7" s="2083"/>
      <c r="D7" s="94" t="s">
        <v>598</v>
      </c>
    </row>
    <row r="8" spans="1:6" ht="15" x14ac:dyDescent="0.25">
      <c r="B8" s="2083" t="s">
        <v>4617</v>
      </c>
      <c r="C8" s="2083"/>
      <c r="D8" s="1285" t="s">
        <v>4789</v>
      </c>
    </row>
    <row r="9" spans="1:6" ht="15" x14ac:dyDescent="0.25">
      <c r="B9" s="52"/>
      <c r="C9" s="52"/>
      <c r="D9" s="52"/>
    </row>
    <row r="10" spans="1:6" ht="23.25" customHeight="1" x14ac:dyDescent="0.25">
      <c r="B10" s="2081" t="s">
        <v>772</v>
      </c>
      <c r="C10" s="2081"/>
      <c r="D10" s="2081"/>
    </row>
    <row r="11" spans="1:6" ht="15.75" customHeight="1" x14ac:dyDescent="0.25">
      <c r="B11" s="2093" t="s">
        <v>773</v>
      </c>
      <c r="C11" s="2094"/>
      <c r="D11" s="49" t="s">
        <v>841</v>
      </c>
    </row>
    <row r="12" spans="1:6" ht="35.25" customHeight="1" x14ac:dyDescent="0.25">
      <c r="A12" s="837"/>
      <c r="B12" s="2095" t="s">
        <v>775</v>
      </c>
      <c r="C12" s="2095"/>
      <c r="D12" s="129" t="s">
        <v>3163</v>
      </c>
    </row>
    <row r="13" spans="1:6" ht="15" x14ac:dyDescent="0.25">
      <c r="B13" s="2082" t="s">
        <v>776</v>
      </c>
      <c r="C13" s="2082"/>
      <c r="D13" s="672" t="s">
        <v>597</v>
      </c>
    </row>
    <row r="14" spans="1:6" ht="15" x14ac:dyDescent="0.25">
      <c r="B14" s="2082" t="s">
        <v>777</v>
      </c>
      <c r="C14" s="2096"/>
      <c r="D14" s="54" t="s">
        <v>22</v>
      </c>
    </row>
    <row r="15" spans="1:6" ht="240.75" customHeight="1" x14ac:dyDescent="0.25">
      <c r="B15" s="2082" t="s">
        <v>778</v>
      </c>
      <c r="C15" s="2082"/>
      <c r="D15" s="56" t="s">
        <v>3573</v>
      </c>
    </row>
    <row r="16" spans="1:6" ht="48" customHeight="1" x14ac:dyDescent="0.25">
      <c r="B16" s="2082" t="s">
        <v>779</v>
      </c>
      <c r="C16" s="2082"/>
      <c r="D16" s="56"/>
    </row>
    <row r="17" spans="2:4" ht="15" x14ac:dyDescent="0.25">
      <c r="B17" s="2082" t="s">
        <v>780</v>
      </c>
      <c r="C17" s="2082"/>
      <c r="D17" s="57" t="s">
        <v>3574</v>
      </c>
    </row>
    <row r="18" spans="2:4" ht="15" x14ac:dyDescent="0.25">
      <c r="B18" s="2083" t="s">
        <v>782</v>
      </c>
      <c r="C18" s="2083"/>
      <c r="D18" s="49"/>
    </row>
    <row r="19" spans="2:4" ht="47.25" customHeight="1" x14ac:dyDescent="0.25">
      <c r="B19" s="2084" t="s">
        <v>783</v>
      </c>
      <c r="C19" s="2085"/>
      <c r="D19" s="57" t="s">
        <v>3186</v>
      </c>
    </row>
    <row r="20" spans="2:4" ht="15" x14ac:dyDescent="0.25">
      <c r="B20" s="2082" t="s">
        <v>784</v>
      </c>
      <c r="C20" s="2082"/>
      <c r="D20" s="56" t="s">
        <v>824</v>
      </c>
    </row>
    <row r="21" spans="2:4" ht="15" x14ac:dyDescent="0.25">
      <c r="B21" s="2086" t="s">
        <v>786</v>
      </c>
      <c r="C21" s="58" t="s">
        <v>787</v>
      </c>
      <c r="D21" s="49" t="s">
        <v>3575</v>
      </c>
    </row>
    <row r="22" spans="2:4" ht="15" x14ac:dyDescent="0.25">
      <c r="B22" s="2087"/>
      <c r="C22" s="59" t="s">
        <v>789</v>
      </c>
      <c r="D22" s="57" t="s">
        <v>3188</v>
      </c>
    </row>
    <row r="23" spans="2:4" ht="15" x14ac:dyDescent="0.25">
      <c r="B23" s="2088" t="s">
        <v>791</v>
      </c>
      <c r="C23" s="2088"/>
      <c r="D23" s="57" t="s">
        <v>3189</v>
      </c>
    </row>
    <row r="24" spans="2:4" ht="15" x14ac:dyDescent="0.25">
      <c r="B24" s="2088" t="s">
        <v>793</v>
      </c>
      <c r="C24" s="2088"/>
      <c r="D24" s="61" t="s">
        <v>1186</v>
      </c>
    </row>
    <row r="25" spans="2:4" ht="15" x14ac:dyDescent="0.25">
      <c r="B25" s="2082" t="s">
        <v>795</v>
      </c>
      <c r="C25" s="2082"/>
      <c r="D25" s="57" t="s">
        <v>23</v>
      </c>
    </row>
    <row r="26" spans="2:4" ht="15" customHeight="1" x14ac:dyDescent="0.25">
      <c r="B26" s="2083" t="s">
        <v>797</v>
      </c>
      <c r="C26" s="2083"/>
      <c r="D26" s="61" t="s">
        <v>3190</v>
      </c>
    </row>
    <row r="27" spans="2:4" ht="15" x14ac:dyDescent="0.25">
      <c r="B27" s="2089" t="s">
        <v>799</v>
      </c>
      <c r="C27" s="2090"/>
      <c r="D27" s="49"/>
    </row>
    <row r="28" spans="2:4" ht="15" x14ac:dyDescent="0.25">
      <c r="B28" s="62" t="s">
        <v>800</v>
      </c>
      <c r="C28" s="63"/>
      <c r="D28" s="57" t="s">
        <v>3576</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1189</v>
      </c>
    </row>
    <row r="33" spans="2:4" ht="15" x14ac:dyDescent="0.25">
      <c r="B33" s="2079" t="s">
        <v>805</v>
      </c>
      <c r="C33" s="2080"/>
      <c r="D33" s="61" t="s">
        <v>1190</v>
      </c>
    </row>
    <row r="34" spans="2:4" ht="15" x14ac:dyDescent="0.25">
      <c r="B34" s="2079" t="s">
        <v>807</v>
      </c>
      <c r="C34" s="2080"/>
      <c r="D34" s="61" t="s">
        <v>1186</v>
      </c>
    </row>
    <row r="35" spans="2:4" ht="15" x14ac:dyDescent="0.25">
      <c r="B35" s="2079" t="s">
        <v>809</v>
      </c>
      <c r="C35" s="2080"/>
      <c r="D35" s="61" t="s">
        <v>1191</v>
      </c>
    </row>
    <row r="36" spans="2:4" ht="15" x14ac:dyDescent="0.25">
      <c r="B36" s="2079" t="s">
        <v>811</v>
      </c>
      <c r="C36" s="2080"/>
      <c r="D36" s="61" t="s">
        <v>1192</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6.1.3'!A1" display="REGRESAR"/>
    <hyperlink ref="D8" r:id="rId1"/>
  </hyperlinks>
  <pageMargins left="0.7" right="0.7" top="0.75" bottom="0.75" header="0.3" footer="0.3"/>
  <pageSetup orientation="portrait" r:id="rId2"/>
  <drawing r:id="rId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3">
    <tabColor rgb="FFC00000"/>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140625" style="26" customWidth="1"/>
    <col min="3" max="3" width="11.85546875" style="165" customWidth="1"/>
    <col min="4" max="5" width="11.85546875" style="26" customWidth="1"/>
    <col min="6" max="16384" width="11.42578125" style="26"/>
  </cols>
  <sheetData>
    <row r="1" spans="1:18" ht="15" x14ac:dyDescent="0.25">
      <c r="A1" s="25" t="s">
        <v>730</v>
      </c>
      <c r="B1" s="121"/>
      <c r="C1" s="2077" t="s">
        <v>830</v>
      </c>
      <c r="D1" s="2077"/>
    </row>
    <row r="2" spans="1:18" ht="15.75" customHeight="1" x14ac:dyDescent="0.2"/>
    <row r="3" spans="1:18" ht="14.25" customHeight="1" x14ac:dyDescent="0.2">
      <c r="A3" s="2730" t="s">
        <v>732</v>
      </c>
      <c r="B3" s="2733"/>
      <c r="C3" s="2730" t="s">
        <v>3504</v>
      </c>
      <c r="D3" s="2732"/>
      <c r="E3" s="2732"/>
      <c r="F3" s="2732"/>
      <c r="G3" s="2732"/>
      <c r="H3" s="2732"/>
      <c r="I3" s="2732"/>
      <c r="J3" s="2732"/>
      <c r="K3" s="2732"/>
      <c r="L3" s="2732"/>
      <c r="M3" s="2732"/>
      <c r="N3" s="2732"/>
      <c r="O3" s="2732"/>
      <c r="P3" s="2732"/>
      <c r="Q3" s="2732"/>
      <c r="R3" s="2732"/>
    </row>
    <row r="4" spans="1:18" ht="15" customHeight="1" x14ac:dyDescent="0.2">
      <c r="A4" s="2730" t="s">
        <v>733</v>
      </c>
      <c r="B4" s="2731"/>
      <c r="C4" s="2730" t="s">
        <v>3540</v>
      </c>
      <c r="D4" s="2736"/>
      <c r="E4" s="2736"/>
      <c r="F4" s="2736"/>
      <c r="G4" s="2736"/>
      <c r="H4" s="2736"/>
      <c r="I4" s="2736"/>
      <c r="J4" s="2736"/>
      <c r="K4" s="2736"/>
      <c r="L4" s="2736"/>
      <c r="M4" s="2736"/>
      <c r="N4" s="2736"/>
      <c r="O4" s="2736"/>
      <c r="P4" s="2736"/>
      <c r="Q4" s="2736"/>
      <c r="R4" s="2736"/>
    </row>
    <row r="5" spans="1:18" ht="15" customHeight="1" x14ac:dyDescent="0.2">
      <c r="A5" s="2730" t="s">
        <v>735</v>
      </c>
      <c r="B5" s="2731"/>
      <c r="C5" s="2730" t="s">
        <v>3577</v>
      </c>
      <c r="D5" s="2736"/>
      <c r="E5" s="2736"/>
      <c r="F5" s="2736"/>
      <c r="G5" s="2736"/>
      <c r="H5" s="2736"/>
      <c r="I5" s="2736"/>
      <c r="J5" s="2736"/>
      <c r="K5" s="2736"/>
      <c r="L5" s="2736"/>
      <c r="M5" s="2736"/>
      <c r="N5" s="2736"/>
      <c r="O5" s="2736"/>
      <c r="P5" s="2736"/>
      <c r="Q5" s="2736"/>
      <c r="R5" s="2736"/>
    </row>
    <row r="6" spans="1:18" ht="15" x14ac:dyDescent="0.2">
      <c r="A6" s="2730" t="s">
        <v>815</v>
      </c>
      <c r="B6" s="2731"/>
      <c r="C6" s="2730" t="s">
        <v>862</v>
      </c>
      <c r="D6" s="2736"/>
      <c r="E6" s="2736"/>
      <c r="F6" s="2736"/>
      <c r="G6" s="2736"/>
      <c r="H6" s="2736"/>
      <c r="I6" s="2736"/>
      <c r="J6" s="2736"/>
      <c r="K6" s="2736"/>
      <c r="L6" s="2736"/>
      <c r="M6" s="2736"/>
      <c r="N6" s="2736"/>
      <c r="O6" s="2736"/>
      <c r="P6" s="2736"/>
      <c r="Q6" s="2736"/>
      <c r="R6" s="2736"/>
    </row>
    <row r="9" spans="1:18" ht="11.25" customHeight="1" x14ac:dyDescent="0.2">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6.'!A1" display="REGRESAR"/>
    <hyperlink ref="C1:D1" location="'Metadato 16.1.4'!A1" display="VER METADATO"/>
  </hyperlinks>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4">
    <tabColor theme="0" tint="-0.499984740745262"/>
  </sheetPr>
  <dimension ref="B1:F36"/>
  <sheetViews>
    <sheetView showGridLines="0" zoomScaleNormal="100" workbookViewId="0">
      <pane ySplit="1" topLeftCell="A2" activePane="bottomLeft" state="frozen"/>
      <selection sqref="A1:B1"/>
      <selection pane="bottomLeft" activeCell="E8" sqref="E8"/>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264" t="s">
        <v>864</v>
      </c>
    </row>
    <row r="4" spans="2:6" ht="52.5" customHeight="1" x14ac:dyDescent="0.25">
      <c r="B4" s="2082" t="s">
        <v>856</v>
      </c>
      <c r="C4" s="2082"/>
      <c r="D4" s="49" t="s">
        <v>73</v>
      </c>
    </row>
    <row r="5" spans="2:6" ht="30" x14ac:dyDescent="0.25">
      <c r="B5" s="2082" t="s">
        <v>769</v>
      </c>
      <c r="C5" s="2082"/>
      <c r="D5" s="49" t="s">
        <v>444</v>
      </c>
    </row>
    <row r="6" spans="2:6" ht="15" x14ac:dyDescent="0.25">
      <c r="B6" s="2082" t="s">
        <v>770</v>
      </c>
      <c r="C6" s="2082"/>
      <c r="D6" s="50" t="s">
        <v>599</v>
      </c>
    </row>
    <row r="7" spans="2:6" ht="17.25" customHeight="1" x14ac:dyDescent="0.25">
      <c r="B7" s="2083" t="s">
        <v>771</v>
      </c>
      <c r="C7" s="2083"/>
      <c r="D7" s="94" t="s">
        <v>600</v>
      </c>
    </row>
    <row r="8" spans="2:6" ht="17.25" customHeight="1" x14ac:dyDescent="0.25">
      <c r="B8" s="2083" t="s">
        <v>4617</v>
      </c>
      <c r="C8" s="2083"/>
      <c r="D8" s="1285" t="s">
        <v>4790</v>
      </c>
    </row>
    <row r="9" spans="2:6" ht="15" x14ac:dyDescent="0.25">
      <c r="B9" s="52"/>
      <c r="C9" s="52"/>
      <c r="D9" s="52"/>
    </row>
    <row r="10" spans="2:6" ht="23.25" customHeight="1" x14ac:dyDescent="0.25">
      <c r="B10" s="2081" t="s">
        <v>772</v>
      </c>
      <c r="C10" s="2081"/>
      <c r="D10" s="2081"/>
    </row>
    <row r="11" spans="2:6" ht="15" x14ac:dyDescent="0.25">
      <c r="B11" s="2093" t="s">
        <v>773</v>
      </c>
      <c r="C11" s="2094"/>
      <c r="D11" s="49"/>
    </row>
    <row r="12" spans="2:6" ht="15" x14ac:dyDescent="0.25">
      <c r="B12" s="2095" t="s">
        <v>775</v>
      </c>
      <c r="C12" s="2095"/>
      <c r="D12" s="129"/>
    </row>
    <row r="13" spans="2:6" ht="15" x14ac:dyDescent="0.25">
      <c r="B13" s="2082" t="s">
        <v>776</v>
      </c>
      <c r="C13" s="2082"/>
      <c r="D13" s="54"/>
    </row>
    <row r="14" spans="2:6" ht="15" x14ac:dyDescent="0.25">
      <c r="B14" s="2082" t="s">
        <v>777</v>
      </c>
      <c r="C14" s="2096"/>
      <c r="D14" s="54"/>
    </row>
    <row r="15" spans="2:6" ht="15" x14ac:dyDescent="0.25">
      <c r="B15" s="2082" t="s">
        <v>778</v>
      </c>
      <c r="C15" s="2082"/>
      <c r="D15" s="49"/>
    </row>
    <row r="16" spans="2: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2719</v>
      </c>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15" x14ac:dyDescent="0.25">
      <c r="B28" s="62" t="s">
        <v>800</v>
      </c>
      <c r="C28" s="63"/>
      <c r="D28" s="49"/>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6.1.4'!A1" display="REGRESAR"/>
    <hyperlink ref="D8" r:id="rId1"/>
  </hyperlinks>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5"/>
  <dimension ref="A1:AY43"/>
  <sheetViews>
    <sheetView showGridLines="0" zoomScaleNormal="100" workbookViewId="0">
      <pane ySplit="1" topLeftCell="A2" activePane="bottomLeft" state="frozen"/>
      <selection pane="bottomLeft" activeCell="C9" sqref="C9:AY9"/>
    </sheetView>
  </sheetViews>
  <sheetFormatPr baseColWidth="10" defaultColWidth="11.42578125" defaultRowHeight="11.25" x14ac:dyDescent="0.2"/>
  <cols>
    <col min="1" max="2" width="15.28515625" style="26" customWidth="1"/>
    <col min="3" max="3" width="5.7109375" style="320" customWidth="1"/>
    <col min="4" max="4" width="10.140625" style="26" customWidth="1"/>
    <col min="5" max="5" width="8.85546875" style="26" customWidth="1"/>
    <col min="6" max="6" width="12" style="26" customWidth="1"/>
    <col min="7" max="7" width="7.42578125" style="26" customWidth="1"/>
    <col min="8" max="8" width="10.7109375" style="26" customWidth="1"/>
    <col min="9" max="9" width="8.42578125" style="26" customWidth="1"/>
    <col min="10" max="10" width="7.28515625" style="26" customWidth="1"/>
    <col min="11" max="11" width="10.5703125" style="26" customWidth="1"/>
    <col min="12" max="12" width="13.42578125" style="26" customWidth="1"/>
    <col min="13" max="13" width="11.42578125" style="26"/>
    <col min="14" max="14" width="7.28515625" style="26" customWidth="1"/>
    <col min="15" max="15" width="1" style="26" customWidth="1"/>
    <col min="16" max="16" width="9.7109375" style="26" customWidth="1"/>
    <col min="17" max="36" width="11.42578125" style="26"/>
    <col min="37" max="37" width="7.42578125" style="26" customWidth="1"/>
    <col min="38" max="38" width="11.42578125" style="26"/>
    <col min="39" max="39" width="16.42578125" style="26" customWidth="1"/>
    <col min="40" max="40" width="8.28515625" style="26" customWidth="1"/>
    <col min="41" max="41" width="2.42578125" style="26" customWidth="1"/>
    <col min="42" max="42" width="11.42578125" style="26"/>
    <col min="43" max="43" width="14.28515625" style="26" customWidth="1"/>
    <col min="44" max="44" width="2.5703125" style="26" customWidth="1"/>
    <col min="45" max="47" width="11.42578125" style="26"/>
    <col min="48" max="48" width="2" style="26" customWidth="1"/>
    <col min="49" max="49" width="11.42578125" style="26"/>
    <col min="50" max="50" width="2.42578125" style="26" customWidth="1"/>
    <col min="51" max="51" width="12.7109375" style="26" customWidth="1"/>
    <col min="52" max="16384" width="11.42578125" style="26"/>
  </cols>
  <sheetData>
    <row r="1" spans="1:51" ht="15" x14ac:dyDescent="0.25">
      <c r="A1" s="25" t="s">
        <v>730</v>
      </c>
      <c r="C1" s="2077" t="s">
        <v>830</v>
      </c>
      <c r="D1" s="2077"/>
    </row>
    <row r="3" spans="1:51" ht="12.75" x14ac:dyDescent="0.2">
      <c r="A3" s="2730" t="s">
        <v>732</v>
      </c>
      <c r="B3" s="2733"/>
      <c r="C3" s="2730" t="s">
        <v>3504</v>
      </c>
      <c r="D3" s="2732"/>
      <c r="E3" s="2732"/>
      <c r="F3" s="2732"/>
      <c r="G3" s="2732"/>
      <c r="H3" s="2732"/>
      <c r="I3" s="2732"/>
      <c r="J3" s="2732"/>
      <c r="K3" s="2732"/>
      <c r="L3" s="2732"/>
      <c r="M3" s="2732"/>
      <c r="N3" s="2732"/>
      <c r="O3" s="2732"/>
      <c r="P3" s="2732"/>
      <c r="Q3" s="2732"/>
      <c r="R3" s="2732"/>
      <c r="S3" s="2732"/>
      <c r="T3" s="2732"/>
      <c r="U3" s="2733"/>
      <c r="V3" s="800"/>
    </row>
    <row r="4" spans="1:51" ht="15" x14ac:dyDescent="0.2">
      <c r="A4" s="2730" t="s">
        <v>733</v>
      </c>
      <c r="B4" s="2731"/>
      <c r="C4" s="2730" t="s">
        <v>3578</v>
      </c>
      <c r="D4" s="2736"/>
      <c r="E4" s="2736"/>
      <c r="F4" s="2736"/>
      <c r="G4" s="2736"/>
      <c r="H4" s="2736"/>
      <c r="I4" s="2736"/>
      <c r="J4" s="2736"/>
      <c r="K4" s="2736"/>
      <c r="L4" s="2736"/>
      <c r="M4" s="2736"/>
      <c r="N4" s="2736"/>
      <c r="O4" s="2736"/>
      <c r="P4" s="2736"/>
      <c r="Q4" s="2736"/>
      <c r="R4" s="2736"/>
      <c r="S4" s="2736"/>
      <c r="T4" s="2736"/>
      <c r="U4" s="2731"/>
      <c r="V4" s="838"/>
    </row>
    <row r="5" spans="1:51" ht="15" x14ac:dyDescent="0.2">
      <c r="A5" s="2730" t="s">
        <v>735</v>
      </c>
      <c r="B5" s="2731"/>
      <c r="C5" s="2730" t="s">
        <v>3579</v>
      </c>
      <c r="D5" s="2736"/>
      <c r="E5" s="2736"/>
      <c r="F5" s="2736"/>
      <c r="G5" s="2736"/>
      <c r="H5" s="2736"/>
      <c r="I5" s="2736"/>
      <c r="J5" s="2736"/>
      <c r="K5" s="2736"/>
      <c r="L5" s="2736"/>
      <c r="M5" s="2736"/>
      <c r="N5" s="2736"/>
      <c r="O5" s="2736"/>
      <c r="P5" s="2736"/>
      <c r="Q5" s="2736"/>
      <c r="R5" s="2736"/>
      <c r="S5" s="2736"/>
      <c r="T5" s="2736"/>
      <c r="U5" s="2731"/>
      <c r="V5" s="838"/>
    </row>
    <row r="6" spans="1:51" ht="15" x14ac:dyDescent="0.2">
      <c r="A6" s="2730" t="s">
        <v>815</v>
      </c>
      <c r="B6" s="2731"/>
      <c r="C6" s="2730" t="s">
        <v>3580</v>
      </c>
      <c r="D6" s="2736"/>
      <c r="E6" s="2736"/>
      <c r="F6" s="2736"/>
      <c r="G6" s="2736"/>
      <c r="H6" s="2736"/>
      <c r="I6" s="2736"/>
      <c r="J6" s="2736"/>
      <c r="K6" s="2736"/>
      <c r="L6" s="2736"/>
      <c r="M6" s="2736"/>
      <c r="N6" s="2736"/>
      <c r="O6" s="2736"/>
      <c r="P6" s="2736"/>
      <c r="Q6" s="2736"/>
      <c r="R6" s="2736"/>
      <c r="S6" s="2736"/>
      <c r="T6" s="2736"/>
      <c r="U6" s="2731"/>
      <c r="V6" s="838"/>
    </row>
    <row r="9" spans="1:51" ht="12.75" x14ac:dyDescent="0.2">
      <c r="C9" s="2274" t="s">
        <v>3580</v>
      </c>
      <c r="D9" s="2274"/>
      <c r="E9" s="2274"/>
      <c r="F9" s="2274"/>
      <c r="G9" s="2274"/>
      <c r="H9" s="2274"/>
      <c r="I9" s="2274"/>
      <c r="J9" s="2274"/>
      <c r="K9" s="2274"/>
      <c r="L9" s="2274"/>
      <c r="M9" s="2274"/>
      <c r="N9" s="2274"/>
      <c r="O9" s="2274"/>
      <c r="P9" s="2274"/>
      <c r="Q9" s="2274"/>
      <c r="R9" s="2274"/>
      <c r="S9" s="2274"/>
      <c r="T9" s="2274"/>
      <c r="U9" s="2274"/>
      <c r="V9" s="2274"/>
      <c r="W9" s="2274"/>
      <c r="X9" s="2274"/>
      <c r="Y9" s="2274"/>
      <c r="Z9" s="2274"/>
      <c r="AA9" s="2274"/>
      <c r="AB9" s="2274"/>
      <c r="AC9" s="2274"/>
      <c r="AD9" s="2274"/>
      <c r="AE9" s="2274"/>
      <c r="AF9" s="2274"/>
      <c r="AG9" s="2274"/>
      <c r="AH9" s="2274"/>
      <c r="AI9" s="2274"/>
      <c r="AJ9" s="2274"/>
      <c r="AK9" s="2274"/>
      <c r="AL9" s="2274"/>
      <c r="AM9" s="2274"/>
      <c r="AN9" s="2274"/>
      <c r="AO9" s="2274"/>
      <c r="AP9" s="2274"/>
      <c r="AQ9" s="2274"/>
      <c r="AR9" s="2274"/>
      <c r="AS9" s="2274"/>
      <c r="AT9" s="2274"/>
      <c r="AU9" s="2274"/>
      <c r="AV9" s="2274"/>
      <c r="AW9" s="2274"/>
      <c r="AX9" s="2274"/>
      <c r="AY9" s="2274"/>
    </row>
    <row r="10" spans="1:51" ht="12.75" x14ac:dyDescent="0.2">
      <c r="C10" s="2116" t="s">
        <v>867</v>
      </c>
      <c r="D10" s="2529" t="s">
        <v>3581</v>
      </c>
      <c r="E10" s="2529"/>
      <c r="F10" s="2529"/>
      <c r="G10" s="2529"/>
      <c r="H10" s="2529"/>
      <c r="I10" s="2529"/>
      <c r="J10" s="2529"/>
      <c r="K10" s="2529"/>
      <c r="L10" s="2529"/>
      <c r="M10" s="2529"/>
      <c r="N10" s="2529"/>
      <c r="O10" s="2529"/>
      <c r="P10" s="2529"/>
      <c r="Q10" s="2529"/>
      <c r="R10" s="2529"/>
      <c r="S10" s="2529"/>
      <c r="T10" s="2529"/>
      <c r="U10" s="2529"/>
      <c r="V10" s="2529"/>
      <c r="W10" s="2529"/>
      <c r="X10" s="2529"/>
      <c r="Y10" s="2529"/>
      <c r="Z10" s="2529"/>
      <c r="AA10" s="2529"/>
      <c r="AB10" s="2529"/>
      <c r="AC10" s="2529"/>
      <c r="AD10" s="2529"/>
      <c r="AE10" s="2529"/>
      <c r="AF10" s="2529"/>
      <c r="AG10" s="2529"/>
      <c r="AH10" s="2529"/>
      <c r="AI10" s="2529"/>
      <c r="AJ10" s="2529"/>
      <c r="AK10" s="2529"/>
      <c r="AL10" s="2529"/>
      <c r="AM10" s="2529"/>
      <c r="AN10" s="2529"/>
      <c r="AO10" s="2529"/>
      <c r="AP10" s="2529"/>
      <c r="AQ10" s="2529"/>
      <c r="AR10" s="2529"/>
      <c r="AS10" s="2529"/>
      <c r="AT10" s="2529"/>
      <c r="AU10" s="2529"/>
      <c r="AV10" s="2529"/>
      <c r="AW10" s="2529"/>
      <c r="AX10" s="2529"/>
      <c r="AY10" s="2529"/>
    </row>
    <row r="11" spans="1:51" ht="25.5" customHeight="1" x14ac:dyDescent="0.2">
      <c r="C11" s="2112"/>
      <c r="D11" s="839"/>
      <c r="E11" s="839"/>
      <c r="F11" s="2070" t="s">
        <v>3582</v>
      </c>
      <c r="G11" s="2070"/>
      <c r="H11" s="2070"/>
      <c r="I11" s="2070"/>
      <c r="J11" s="2070"/>
      <c r="K11" s="2070"/>
      <c r="L11" s="2070"/>
      <c r="M11" s="2070"/>
      <c r="N11" s="2070"/>
      <c r="O11" s="119"/>
      <c r="P11" s="2070" t="s">
        <v>3583</v>
      </c>
      <c r="Q11" s="2070"/>
      <c r="R11" s="2070"/>
      <c r="S11" s="2070"/>
      <c r="T11" s="2070"/>
      <c r="U11" s="2070"/>
      <c r="V11" s="2070"/>
      <c r="W11" s="2070"/>
      <c r="X11" s="2070"/>
      <c r="Y11" s="2070"/>
      <c r="Z11" s="2070"/>
      <c r="AA11" s="2070"/>
      <c r="AB11" s="2070"/>
      <c r="AC11" s="2070"/>
      <c r="AD11" s="2070"/>
      <c r="AE11" s="2070"/>
      <c r="AF11" s="2070"/>
      <c r="AG11" s="2070"/>
      <c r="AH11" s="2070"/>
      <c r="AI11" s="2070"/>
      <c r="AJ11" s="2070"/>
      <c r="AK11" s="119"/>
      <c r="AL11" s="2070" t="s">
        <v>3584</v>
      </c>
      <c r="AM11" s="2070"/>
      <c r="AN11" s="2070"/>
      <c r="AO11" s="119"/>
      <c r="AP11" s="2070" t="s">
        <v>3585</v>
      </c>
      <c r="AQ11" s="2070"/>
      <c r="AR11" s="119"/>
      <c r="AS11" s="2070" t="s">
        <v>3586</v>
      </c>
      <c r="AT11" s="2070"/>
      <c r="AU11" s="2070"/>
      <c r="AV11" s="119"/>
      <c r="AW11" s="30" t="s">
        <v>3587</v>
      </c>
      <c r="AX11" s="119"/>
      <c r="AY11" s="30" t="s">
        <v>3588</v>
      </c>
    </row>
    <row r="12" spans="1:51" ht="12.75" x14ac:dyDescent="0.2">
      <c r="C12" s="2112"/>
      <c r="D12" s="839"/>
      <c r="E12" s="839"/>
      <c r="F12" s="2112" t="s">
        <v>3589</v>
      </c>
      <c r="G12" s="2112" t="s">
        <v>3590</v>
      </c>
      <c r="H12" s="2112" t="s">
        <v>3591</v>
      </c>
      <c r="I12" s="2112" t="s">
        <v>3592</v>
      </c>
      <c r="J12" s="2112" t="s">
        <v>3593</v>
      </c>
      <c r="K12" s="2112" t="s">
        <v>3594</v>
      </c>
      <c r="L12" s="2112" t="s">
        <v>3595</v>
      </c>
      <c r="M12" s="2112" t="s">
        <v>3596</v>
      </c>
      <c r="N12" s="2112" t="s">
        <v>3593</v>
      </c>
      <c r="O12" s="119"/>
      <c r="P12" s="2112" t="s">
        <v>3597</v>
      </c>
      <c r="Q12" s="2070" t="s">
        <v>3598</v>
      </c>
      <c r="R12" s="2070"/>
      <c r="S12" s="2070"/>
      <c r="T12" s="2070"/>
      <c r="U12" s="2070"/>
      <c r="V12" s="2070"/>
      <c r="W12" s="2070"/>
      <c r="X12" s="2070"/>
      <c r="Y12" s="2070"/>
      <c r="Z12" s="2070"/>
      <c r="AA12" s="2070"/>
      <c r="AB12" s="2070"/>
      <c r="AC12" s="2070"/>
      <c r="AD12" s="2070"/>
      <c r="AE12" s="2070"/>
      <c r="AF12" s="2070"/>
      <c r="AG12" s="2070"/>
      <c r="AH12" s="2070"/>
      <c r="AI12" s="2070"/>
      <c r="AJ12" s="2070"/>
      <c r="AK12" s="119"/>
      <c r="AL12" s="2112" t="s">
        <v>3599</v>
      </c>
      <c r="AM12" s="2112" t="s">
        <v>3600</v>
      </c>
      <c r="AN12" s="2112" t="s">
        <v>3593</v>
      </c>
      <c r="AO12" s="119"/>
      <c r="AP12" s="2112" t="s">
        <v>3601</v>
      </c>
      <c r="AQ12" s="2112" t="s">
        <v>3602</v>
      </c>
      <c r="AR12" s="119"/>
      <c r="AS12" s="2112" t="s">
        <v>3603</v>
      </c>
      <c r="AT12" s="2112" t="s">
        <v>3604</v>
      </c>
      <c r="AU12" s="2112" t="s">
        <v>3605</v>
      </c>
      <c r="AV12" s="119"/>
      <c r="AW12" s="2112" t="s">
        <v>3606</v>
      </c>
      <c r="AX12" s="119"/>
      <c r="AY12" s="2112" t="s">
        <v>3607</v>
      </c>
    </row>
    <row r="13" spans="1:51" ht="89.25" x14ac:dyDescent="0.2">
      <c r="C13" s="2112"/>
      <c r="D13" s="839" t="s">
        <v>3608</v>
      </c>
      <c r="E13" s="839" t="s">
        <v>3609</v>
      </c>
      <c r="F13" s="2112"/>
      <c r="G13" s="2112"/>
      <c r="H13" s="2112"/>
      <c r="I13" s="2112"/>
      <c r="J13" s="2112"/>
      <c r="K13" s="2112"/>
      <c r="L13" s="2112"/>
      <c r="M13" s="2112"/>
      <c r="N13" s="2112"/>
      <c r="O13" s="1397"/>
      <c r="P13" s="2112"/>
      <c r="Q13" s="1397" t="s">
        <v>3610</v>
      </c>
      <c r="R13" s="1397" t="s">
        <v>3611</v>
      </c>
      <c r="S13" s="1397" t="s">
        <v>3612</v>
      </c>
      <c r="T13" s="1397" t="s">
        <v>3613</v>
      </c>
      <c r="U13" s="1397" t="s">
        <v>3614</v>
      </c>
      <c r="V13" s="1397" t="s">
        <v>3615</v>
      </c>
      <c r="W13" s="1397" t="s">
        <v>3616</v>
      </c>
      <c r="X13" s="1397" t="s">
        <v>3617</v>
      </c>
      <c r="Y13" s="1397" t="s">
        <v>3618</v>
      </c>
      <c r="Z13" s="1397" t="s">
        <v>3619</v>
      </c>
      <c r="AA13" s="1397" t="s">
        <v>3620</v>
      </c>
      <c r="AB13" s="1397" t="s">
        <v>3621</v>
      </c>
      <c r="AC13" s="1397" t="s">
        <v>3622</v>
      </c>
      <c r="AD13" s="1397" t="s">
        <v>3623</v>
      </c>
      <c r="AE13" s="1397" t="s">
        <v>3624</v>
      </c>
      <c r="AF13" s="1397" t="s">
        <v>3625</v>
      </c>
      <c r="AG13" s="1397" t="s">
        <v>3626</v>
      </c>
      <c r="AH13" s="1397" t="s">
        <v>3627</v>
      </c>
      <c r="AI13" s="1397" t="s">
        <v>3628</v>
      </c>
      <c r="AJ13" s="1397" t="s">
        <v>3629</v>
      </c>
      <c r="AK13" s="1397" t="s">
        <v>4947</v>
      </c>
      <c r="AL13" s="2112"/>
      <c r="AM13" s="2112"/>
      <c r="AN13" s="2112"/>
      <c r="AO13" s="1397"/>
      <c r="AP13" s="2112"/>
      <c r="AQ13" s="2112"/>
      <c r="AR13" s="1397"/>
      <c r="AS13" s="2112"/>
      <c r="AT13" s="2112"/>
      <c r="AU13" s="2112"/>
      <c r="AV13" s="1397"/>
      <c r="AW13" s="2112"/>
      <c r="AX13" s="1397"/>
      <c r="AY13" s="2112"/>
    </row>
    <row r="14" spans="1:51" ht="12.75" x14ac:dyDescent="0.2">
      <c r="C14" s="1729">
        <v>2016</v>
      </c>
      <c r="D14" s="1730">
        <v>31249</v>
      </c>
      <c r="E14" s="1730">
        <v>28049</v>
      </c>
      <c r="F14" s="1730">
        <v>545</v>
      </c>
      <c r="G14" s="1730">
        <v>451</v>
      </c>
      <c r="H14" s="1730">
        <v>24</v>
      </c>
      <c r="I14" s="1730">
        <v>40</v>
      </c>
      <c r="J14" s="1730">
        <f>+F14-G14-H14-I14</f>
        <v>30</v>
      </c>
      <c r="K14" s="1730">
        <v>437</v>
      </c>
      <c r="L14" s="1730">
        <v>39</v>
      </c>
      <c r="M14" s="1730">
        <v>361</v>
      </c>
      <c r="N14" s="1730">
        <v>37</v>
      </c>
      <c r="O14" s="1730"/>
      <c r="P14" s="1730">
        <v>20272</v>
      </c>
      <c r="Q14" s="1730">
        <v>41</v>
      </c>
      <c r="R14" s="1730">
        <v>2150</v>
      </c>
      <c r="S14" s="1730">
        <v>611</v>
      </c>
      <c r="T14" s="1730">
        <v>806</v>
      </c>
      <c r="U14" s="1730">
        <v>78</v>
      </c>
      <c r="V14" s="1730">
        <v>635</v>
      </c>
      <c r="W14" s="1730">
        <v>26</v>
      </c>
      <c r="X14" s="1730">
        <v>51</v>
      </c>
      <c r="Y14" s="1730">
        <v>9308</v>
      </c>
      <c r="Z14" s="1730">
        <v>15</v>
      </c>
      <c r="AA14" s="1730">
        <v>7</v>
      </c>
      <c r="AB14" s="1730">
        <v>80</v>
      </c>
      <c r="AC14" s="1730">
        <v>17</v>
      </c>
      <c r="AD14" s="1730">
        <v>7</v>
      </c>
      <c r="AE14" s="1730">
        <v>4</v>
      </c>
      <c r="AF14" s="1730">
        <v>3425</v>
      </c>
      <c r="AG14" s="1730">
        <v>2032</v>
      </c>
      <c r="AH14" s="1730">
        <v>32</v>
      </c>
      <c r="AI14" s="1730">
        <v>120</v>
      </c>
      <c r="AJ14" s="1730">
        <v>827</v>
      </c>
      <c r="AK14" s="1731">
        <f>+AH14+AI14+AJ14</f>
        <v>979</v>
      </c>
      <c r="AL14" s="1730">
        <v>9442</v>
      </c>
      <c r="AM14" s="1730">
        <v>8866</v>
      </c>
      <c r="AN14" s="1730">
        <v>576</v>
      </c>
      <c r="AP14" s="1730">
        <v>29</v>
      </c>
      <c r="AQ14" s="1730">
        <v>95</v>
      </c>
      <c r="AS14" s="1730">
        <v>268</v>
      </c>
      <c r="AT14" s="1730">
        <v>1</v>
      </c>
      <c r="AU14" s="1730">
        <v>4</v>
      </c>
      <c r="AW14" s="1730">
        <v>33</v>
      </c>
      <c r="AY14" s="1730">
        <v>560</v>
      </c>
    </row>
    <row r="15" spans="1:51" ht="12.75" x14ac:dyDescent="0.2">
      <c r="C15" s="1729">
        <v>2017</v>
      </c>
      <c r="D15" s="751">
        <v>40757</v>
      </c>
      <c r="E15" s="751">
        <v>39155</v>
      </c>
      <c r="F15" s="751">
        <v>396</v>
      </c>
      <c r="G15" s="751">
        <v>300</v>
      </c>
      <c r="H15" s="751">
        <v>13</v>
      </c>
      <c r="I15" s="751">
        <v>28</v>
      </c>
      <c r="J15" s="751">
        <v>69</v>
      </c>
      <c r="K15" s="751">
        <v>485</v>
      </c>
      <c r="L15" s="751">
        <v>50</v>
      </c>
      <c r="M15" s="751">
        <v>375</v>
      </c>
      <c r="N15" s="751">
        <v>141</v>
      </c>
      <c r="O15" s="751"/>
      <c r="P15" s="751">
        <v>22556</v>
      </c>
      <c r="Q15" s="751">
        <v>48</v>
      </c>
      <c r="R15" s="751">
        <v>2978</v>
      </c>
      <c r="S15" s="751">
        <v>1023</v>
      </c>
      <c r="T15" s="751">
        <v>1265</v>
      </c>
      <c r="U15" s="751">
        <v>116</v>
      </c>
      <c r="V15" s="751">
        <v>843</v>
      </c>
      <c r="W15" s="751">
        <v>26</v>
      </c>
      <c r="X15" s="751">
        <v>54</v>
      </c>
      <c r="Y15" s="751">
        <v>15031</v>
      </c>
      <c r="Z15" s="751">
        <v>15</v>
      </c>
      <c r="AA15" s="751">
        <v>17</v>
      </c>
      <c r="AB15" s="751">
        <v>78</v>
      </c>
      <c r="AC15" s="751">
        <v>18</v>
      </c>
      <c r="AD15" s="751">
        <v>6</v>
      </c>
      <c r="AE15" s="751">
        <v>9</v>
      </c>
      <c r="AF15" s="751">
        <v>5555</v>
      </c>
      <c r="AG15" s="751">
        <v>2941</v>
      </c>
      <c r="AH15" s="751">
        <v>48</v>
      </c>
      <c r="AI15" s="751">
        <v>256</v>
      </c>
      <c r="AJ15" s="751">
        <v>1134</v>
      </c>
      <c r="AK15" s="1731">
        <f>+AH15+AI15+AJ15</f>
        <v>1438</v>
      </c>
      <c r="AL15" s="763">
        <v>12034</v>
      </c>
      <c r="AM15" s="751">
        <v>11586</v>
      </c>
      <c r="AN15" s="751">
        <v>448</v>
      </c>
      <c r="AP15" s="751">
        <v>38</v>
      </c>
      <c r="AQ15" s="751">
        <v>472</v>
      </c>
      <c r="AS15" s="751">
        <v>234</v>
      </c>
      <c r="AT15" s="751">
        <v>1</v>
      </c>
      <c r="AU15" s="751">
        <v>25</v>
      </c>
      <c r="AW15" s="751">
        <v>112</v>
      </c>
      <c r="AY15" s="751">
        <v>1500</v>
      </c>
    </row>
    <row r="16" spans="1:51" ht="12.75" x14ac:dyDescent="0.2">
      <c r="C16" s="1729">
        <v>2018</v>
      </c>
      <c r="D16" s="751">
        <f>+F16+P16+K16+AL16+AP16+AQ16+AS16+AT16+AU16+AW16+AY16</f>
        <v>54552</v>
      </c>
      <c r="E16" s="751">
        <v>57241</v>
      </c>
      <c r="F16" s="751">
        <v>378</v>
      </c>
      <c r="G16" s="751">
        <v>274</v>
      </c>
      <c r="H16" s="751">
        <v>35</v>
      </c>
      <c r="I16" s="751">
        <v>24</v>
      </c>
      <c r="J16" s="1730">
        <v>54</v>
      </c>
      <c r="K16" s="751">
        <v>638</v>
      </c>
      <c r="L16" s="751">
        <v>91</v>
      </c>
      <c r="M16" s="751">
        <v>451</v>
      </c>
      <c r="N16" s="751">
        <v>96</v>
      </c>
      <c r="O16" s="751"/>
      <c r="P16" s="751">
        <v>33361</v>
      </c>
      <c r="Q16" s="751">
        <v>58</v>
      </c>
      <c r="R16" s="751">
        <v>3276</v>
      </c>
      <c r="S16" s="751">
        <v>1070</v>
      </c>
      <c r="T16" s="751">
        <v>1332</v>
      </c>
      <c r="U16" s="751">
        <v>111</v>
      </c>
      <c r="V16" s="751">
        <v>910</v>
      </c>
      <c r="W16" s="751">
        <v>32</v>
      </c>
      <c r="X16" s="751">
        <v>65</v>
      </c>
      <c r="Y16" s="751">
        <v>16918</v>
      </c>
      <c r="Z16" s="751">
        <v>14</v>
      </c>
      <c r="AA16" s="751">
        <v>18</v>
      </c>
      <c r="AB16" s="751">
        <v>65</v>
      </c>
      <c r="AC16" s="751">
        <v>15</v>
      </c>
      <c r="AD16" s="751">
        <v>6</v>
      </c>
      <c r="AE16" s="751">
        <v>6</v>
      </c>
      <c r="AF16" s="751">
        <v>5900</v>
      </c>
      <c r="AG16" s="751">
        <v>3565</v>
      </c>
      <c r="AH16" s="751">
        <v>22</v>
      </c>
      <c r="AI16" s="751">
        <v>133</v>
      </c>
      <c r="AJ16" s="751">
        <v>778</v>
      </c>
      <c r="AK16" s="1731">
        <f>+AH16+AI16+AJ16</f>
        <v>933</v>
      </c>
      <c r="AL16" s="763">
        <v>17594</v>
      </c>
      <c r="AM16" s="751">
        <v>17189</v>
      </c>
      <c r="AN16" s="751">
        <f>+AL16-AM16</f>
        <v>405</v>
      </c>
      <c r="AP16" s="751">
        <v>33</v>
      </c>
      <c r="AQ16" s="751">
        <v>61</v>
      </c>
      <c r="AS16" s="751">
        <v>157</v>
      </c>
      <c r="AT16" s="751">
        <v>1</v>
      </c>
      <c r="AU16" s="751">
        <v>11</v>
      </c>
      <c r="AW16" s="751">
        <v>858</v>
      </c>
      <c r="AY16" s="751">
        <v>1460</v>
      </c>
    </row>
    <row r="17" spans="3:51" ht="12.75" x14ac:dyDescent="0.2">
      <c r="C17" s="368" t="s">
        <v>5629</v>
      </c>
      <c r="D17" s="773">
        <f>+F17+P17+K17+AL17+AP17+AQ17+AS17+AT17+AU17+AW17+AY17</f>
        <v>43269</v>
      </c>
      <c r="E17" s="743">
        <v>44902</v>
      </c>
      <c r="F17" s="743">
        <v>396</v>
      </c>
      <c r="G17" s="743">
        <v>320</v>
      </c>
      <c r="H17" s="743">
        <v>8</v>
      </c>
      <c r="I17" s="743">
        <v>24</v>
      </c>
      <c r="J17" s="743">
        <v>45</v>
      </c>
      <c r="K17" s="743">
        <v>412</v>
      </c>
      <c r="L17" s="743">
        <v>37</v>
      </c>
      <c r="M17" s="743">
        <v>289</v>
      </c>
      <c r="N17" s="743">
        <v>86</v>
      </c>
      <c r="O17" s="743"/>
      <c r="P17" s="743">
        <v>25577</v>
      </c>
      <c r="Q17" s="743">
        <v>35</v>
      </c>
      <c r="R17" s="743">
        <v>2518</v>
      </c>
      <c r="S17" s="743">
        <v>780</v>
      </c>
      <c r="T17" s="743">
        <v>1103</v>
      </c>
      <c r="U17" s="743">
        <v>74</v>
      </c>
      <c r="V17" s="743">
        <v>722</v>
      </c>
      <c r="W17" s="743">
        <v>23</v>
      </c>
      <c r="X17" s="743">
        <v>40</v>
      </c>
      <c r="Y17" s="743">
        <v>12990</v>
      </c>
      <c r="Z17" s="743">
        <v>4</v>
      </c>
      <c r="AA17" s="743">
        <v>18</v>
      </c>
      <c r="AB17" s="743">
        <v>52</v>
      </c>
      <c r="AC17" s="743">
        <v>15</v>
      </c>
      <c r="AD17" s="743">
        <v>7</v>
      </c>
      <c r="AE17" s="743">
        <v>2</v>
      </c>
      <c r="AF17" s="743">
        <v>4621</v>
      </c>
      <c r="AG17" s="743">
        <v>2573</v>
      </c>
      <c r="AH17" s="743">
        <v>8</v>
      </c>
      <c r="AI17" s="743">
        <v>95</v>
      </c>
      <c r="AJ17" s="743">
        <v>619</v>
      </c>
      <c r="AK17" s="1732">
        <f>SUM(AH17:AJ17)</f>
        <v>722</v>
      </c>
      <c r="AL17" s="743">
        <v>15022</v>
      </c>
      <c r="AM17" s="743">
        <v>14671</v>
      </c>
      <c r="AN17" s="743">
        <f>+AL17-AM17</f>
        <v>351</v>
      </c>
      <c r="AP17" s="743">
        <v>13</v>
      </c>
      <c r="AQ17" s="743">
        <v>18</v>
      </c>
      <c r="AS17" s="743">
        <v>128</v>
      </c>
      <c r="AT17" s="743">
        <v>1</v>
      </c>
      <c r="AU17" s="743">
        <v>2</v>
      </c>
      <c r="AW17" s="743">
        <v>528</v>
      </c>
      <c r="AY17" s="743">
        <v>1172</v>
      </c>
    </row>
    <row r="18" spans="3:51" x14ac:dyDescent="0.2">
      <c r="C18" s="320" t="s">
        <v>5630</v>
      </c>
    </row>
    <row r="19" spans="3:51" s="903" customFormat="1" x14ac:dyDescent="0.2">
      <c r="C19" s="1410" t="s">
        <v>4125</v>
      </c>
    </row>
    <row r="20" spans="3:51" s="903" customFormat="1" x14ac:dyDescent="0.2">
      <c r="C20" s="1410"/>
    </row>
    <row r="21" spans="3:51" ht="15" x14ac:dyDescent="0.2">
      <c r="C21" s="109" t="s">
        <v>5631</v>
      </c>
    </row>
    <row r="43" spans="3:3" ht="12.75" x14ac:dyDescent="0.2">
      <c r="C43" s="159" t="s">
        <v>4125</v>
      </c>
    </row>
  </sheetData>
  <mergeCells count="38">
    <mergeCell ref="A5:B5"/>
    <mergeCell ref="C5:U5"/>
    <mergeCell ref="C1:D1"/>
    <mergeCell ref="A3:B3"/>
    <mergeCell ref="C3:U3"/>
    <mergeCell ref="A4:B4"/>
    <mergeCell ref="C4:U4"/>
    <mergeCell ref="A6:B6"/>
    <mergeCell ref="C6:U6"/>
    <mergeCell ref="C9:AY9"/>
    <mergeCell ref="C10:C13"/>
    <mergeCell ref="D10:AY10"/>
    <mergeCell ref="F11:N11"/>
    <mergeCell ref="P11:AJ11"/>
    <mergeCell ref="AL11:AN11"/>
    <mergeCell ref="AP11:AQ11"/>
    <mergeCell ref="AS11:AU11"/>
    <mergeCell ref="AL12:AL13"/>
    <mergeCell ref="F12:F13"/>
    <mergeCell ref="G12:G13"/>
    <mergeCell ref="H12:H13"/>
    <mergeCell ref="I12:I13"/>
    <mergeCell ref="J12:J13"/>
    <mergeCell ref="K12:K13"/>
    <mergeCell ref="L12:L13"/>
    <mergeCell ref="M12:M13"/>
    <mergeCell ref="N12:N13"/>
    <mergeCell ref="P12:P13"/>
    <mergeCell ref="Q12:AJ12"/>
    <mergeCell ref="AU12:AU13"/>
    <mergeCell ref="AW12:AW13"/>
    <mergeCell ref="AY12:AY13"/>
    <mergeCell ref="AM12:AM13"/>
    <mergeCell ref="AN12:AN13"/>
    <mergeCell ref="AP12:AP13"/>
    <mergeCell ref="AQ12:AQ13"/>
    <mergeCell ref="AS12:AS13"/>
    <mergeCell ref="AT12:AT13"/>
  </mergeCells>
  <hyperlinks>
    <hyperlink ref="A1" location="'ODS 16.'!A1" display="REGRESAR"/>
    <hyperlink ref="C1:D1" location="'Metadato 16.2.1'!A1" display="VER METADATO"/>
  </hyperlinks>
  <pageMargins left="0.7" right="0.7" top="0.75" bottom="0.75" header="0.3" footer="0.3"/>
  <pageSetup paperSize="9" orientation="portrait" r:id="rId1"/>
  <drawing r:id="rId2"/>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6">
    <tabColor theme="0" tint="-0.499984740745262"/>
  </sheetPr>
  <dimension ref="A1:F37"/>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0.7109375" style="110" customWidth="1"/>
    <col min="2" max="2" width="26.42578125" style="110" customWidth="1"/>
    <col min="3" max="3" width="24" style="110" customWidth="1"/>
    <col min="4" max="4" width="85.7109375" style="110" customWidth="1"/>
    <col min="5" max="5" width="7.42578125" style="110" customWidth="1"/>
    <col min="6" max="6" width="7.140625" style="110" customWidth="1"/>
    <col min="7" max="7" width="8.42578125" style="110" customWidth="1"/>
    <col min="8" max="8" width="7.28515625" style="110" customWidth="1"/>
    <col min="9" max="9" width="10.5703125" style="110" customWidth="1"/>
    <col min="10" max="10" width="13.42578125" style="110" customWidth="1"/>
    <col min="11" max="11" width="11.42578125" style="110"/>
    <col min="12" max="12" width="7.28515625" style="110" customWidth="1"/>
    <col min="13" max="13" width="1" style="110" customWidth="1"/>
    <col min="14" max="14" width="9.7109375" style="110" customWidth="1"/>
    <col min="15" max="34" width="11.42578125" style="110"/>
    <col min="35" max="35" width="3.140625" style="110" customWidth="1"/>
    <col min="36" max="36" width="11.42578125" style="110"/>
    <col min="37" max="37" width="16.42578125" style="110" customWidth="1"/>
    <col min="38" max="38" width="8.28515625" style="110" customWidth="1"/>
    <col min="39" max="39" width="2.42578125" style="110" customWidth="1"/>
    <col min="40" max="40" width="11.42578125" style="110"/>
    <col min="41" max="41" width="14.28515625" style="110" customWidth="1"/>
    <col min="42" max="42" width="2.5703125" style="110" customWidth="1"/>
    <col min="43" max="45" width="11.42578125" style="110"/>
    <col min="46" max="46" width="2" style="110" customWidth="1"/>
    <col min="47" max="47" width="11.42578125" style="110"/>
    <col min="48" max="48" width="2.42578125" style="110" customWidth="1"/>
    <col min="49" max="49" width="12.7109375" style="110" customWidth="1"/>
    <col min="50" max="16384" width="11.42578125" style="110"/>
  </cols>
  <sheetData>
    <row r="1" spans="1:6" ht="15" x14ac:dyDescent="0.25">
      <c r="B1" s="166" t="s">
        <v>730</v>
      </c>
    </row>
    <row r="2" spans="1:6" ht="12" thickBot="1" x14ac:dyDescent="0.3"/>
    <row r="3" spans="1:6" ht="23.25" customHeight="1" thickBot="1" x14ac:dyDescent="0.3">
      <c r="B3" s="2081" t="s">
        <v>766</v>
      </c>
      <c r="C3" s="2081"/>
      <c r="D3" s="2081"/>
      <c r="F3" s="47" t="s">
        <v>864</v>
      </c>
    </row>
    <row r="4" spans="1:6" ht="45" x14ac:dyDescent="0.25">
      <c r="B4" s="2082" t="s">
        <v>856</v>
      </c>
      <c r="C4" s="2082"/>
      <c r="D4" s="49" t="s">
        <v>73</v>
      </c>
    </row>
    <row r="5" spans="1:6" ht="30" x14ac:dyDescent="0.25">
      <c r="B5" s="2082" t="s">
        <v>769</v>
      </c>
      <c r="C5" s="2082"/>
      <c r="D5" s="49" t="s">
        <v>447</v>
      </c>
    </row>
    <row r="6" spans="1:6" ht="15" x14ac:dyDescent="0.25">
      <c r="A6" s="840"/>
      <c r="B6" s="2082" t="s">
        <v>770</v>
      </c>
      <c r="C6" s="2082"/>
      <c r="D6" s="50" t="s">
        <v>601</v>
      </c>
    </row>
    <row r="7" spans="1:6" ht="32.25" customHeight="1" x14ac:dyDescent="0.25">
      <c r="B7" s="2083" t="s">
        <v>771</v>
      </c>
      <c r="C7" s="2083"/>
      <c r="D7" s="94" t="s">
        <v>602</v>
      </c>
    </row>
    <row r="8" spans="1:6" ht="15" x14ac:dyDescent="0.25">
      <c r="B8" s="2083" t="s">
        <v>4617</v>
      </c>
      <c r="C8" s="2083"/>
      <c r="D8" s="1285" t="s">
        <v>4791</v>
      </c>
    </row>
    <row r="9" spans="1:6" ht="15" x14ac:dyDescent="0.25">
      <c r="B9" s="52"/>
      <c r="C9" s="52"/>
      <c r="D9" s="52"/>
    </row>
    <row r="10" spans="1:6" ht="23.25" customHeight="1" x14ac:dyDescent="0.25">
      <c r="B10" s="2081" t="s">
        <v>772</v>
      </c>
      <c r="C10" s="2081"/>
      <c r="D10" s="2081"/>
    </row>
    <row r="11" spans="1:6" ht="15" x14ac:dyDescent="0.25">
      <c r="B11" s="2093" t="s">
        <v>773</v>
      </c>
      <c r="C11" s="2094"/>
      <c r="D11" s="49" t="s">
        <v>1421</v>
      </c>
    </row>
    <row r="12" spans="1:6" ht="29.25" customHeight="1" x14ac:dyDescent="0.25">
      <c r="B12" s="2095" t="s">
        <v>775</v>
      </c>
      <c r="C12" s="2095"/>
      <c r="D12" s="115" t="s">
        <v>3580</v>
      </c>
    </row>
    <row r="13" spans="1:6" ht="17.25" customHeight="1" x14ac:dyDescent="0.25">
      <c r="B13" s="2082" t="s">
        <v>776</v>
      </c>
      <c r="C13" s="2082"/>
      <c r="D13" s="841" t="s">
        <v>601</v>
      </c>
    </row>
    <row r="14" spans="1:6" ht="15" x14ac:dyDescent="0.25">
      <c r="B14" s="2082" t="s">
        <v>777</v>
      </c>
      <c r="C14" s="2096"/>
      <c r="D14" s="54" t="s">
        <v>22</v>
      </c>
    </row>
    <row r="15" spans="1:6" ht="367.5" customHeight="1" x14ac:dyDescent="0.25">
      <c r="B15" s="2091" t="s">
        <v>778</v>
      </c>
      <c r="C15" s="2092"/>
      <c r="D15" s="2120" t="s">
        <v>3630</v>
      </c>
    </row>
    <row r="16" spans="1:6" ht="367.5" customHeight="1" x14ac:dyDescent="0.25">
      <c r="B16" s="2106"/>
      <c r="C16" s="2107"/>
      <c r="D16" s="2121"/>
    </row>
    <row r="17" spans="2:4" ht="36" customHeight="1" x14ac:dyDescent="0.25">
      <c r="B17" s="2082" t="s">
        <v>779</v>
      </c>
      <c r="C17" s="2082"/>
      <c r="D17" s="49"/>
    </row>
    <row r="18" spans="2:4" ht="15" x14ac:dyDescent="0.25">
      <c r="B18" s="2082" t="s">
        <v>780</v>
      </c>
      <c r="C18" s="2082"/>
      <c r="D18" s="61" t="s">
        <v>776</v>
      </c>
    </row>
    <row r="19" spans="2:4" ht="15" x14ac:dyDescent="0.25">
      <c r="B19" s="2083" t="s">
        <v>782</v>
      </c>
      <c r="C19" s="2083"/>
      <c r="D19" s="49"/>
    </row>
    <row r="20" spans="2:4" ht="34.5" customHeight="1" x14ac:dyDescent="0.25">
      <c r="B20" s="2084" t="s">
        <v>783</v>
      </c>
      <c r="C20" s="2085"/>
      <c r="D20" s="61" t="s">
        <v>3631</v>
      </c>
    </row>
    <row r="21" spans="2:4" ht="15" x14ac:dyDescent="0.25">
      <c r="B21" s="2082" t="s">
        <v>784</v>
      </c>
      <c r="C21" s="2082"/>
      <c r="D21" s="436" t="s">
        <v>824</v>
      </c>
    </row>
    <row r="22" spans="2:4" ht="15" x14ac:dyDescent="0.25">
      <c r="B22" s="2086" t="s">
        <v>786</v>
      </c>
      <c r="C22" s="58" t="s">
        <v>787</v>
      </c>
      <c r="D22" s="49"/>
    </row>
    <row r="23" spans="2:4" ht="15" x14ac:dyDescent="0.25">
      <c r="B23" s="2087"/>
      <c r="C23" s="59" t="s">
        <v>789</v>
      </c>
      <c r="D23" s="61" t="s">
        <v>3632</v>
      </c>
    </row>
    <row r="24" spans="2:4" ht="15" x14ac:dyDescent="0.25">
      <c r="B24" s="2088" t="s">
        <v>791</v>
      </c>
      <c r="C24" s="2088"/>
      <c r="D24" s="49"/>
    </row>
    <row r="25" spans="2:4" ht="15" x14ac:dyDescent="0.25">
      <c r="B25" s="2088" t="s">
        <v>793</v>
      </c>
      <c r="C25" s="2088"/>
      <c r="D25" s="61" t="s">
        <v>3633</v>
      </c>
    </row>
    <row r="26" spans="2:4" ht="15" x14ac:dyDescent="0.25">
      <c r="B26" s="2082" t="s">
        <v>795</v>
      </c>
      <c r="C26" s="2082"/>
      <c r="D26" s="57" t="s">
        <v>23</v>
      </c>
    </row>
    <row r="27" spans="2:4" ht="15" customHeight="1" x14ac:dyDescent="0.25">
      <c r="B27" s="2083" t="s">
        <v>797</v>
      </c>
      <c r="C27" s="2083"/>
      <c r="D27" s="49"/>
    </row>
    <row r="28" spans="2:4" ht="15" x14ac:dyDescent="0.25">
      <c r="B28" s="2089" t="s">
        <v>799</v>
      </c>
      <c r="C28" s="2090"/>
      <c r="D28" s="49"/>
    </row>
    <row r="29" spans="2:4" ht="15" x14ac:dyDescent="0.25">
      <c r="B29" s="62" t="s">
        <v>800</v>
      </c>
      <c r="C29" s="63"/>
      <c r="D29" s="49"/>
    </row>
    <row r="30" spans="2:4" ht="15" x14ac:dyDescent="0.25">
      <c r="B30" s="2091" t="s">
        <v>801</v>
      </c>
      <c r="C30" s="2092"/>
      <c r="D30" s="64"/>
    </row>
    <row r="31" spans="2:4" ht="15" x14ac:dyDescent="0.25">
      <c r="B31" s="65"/>
      <c r="C31" s="65"/>
      <c r="D31" s="66"/>
    </row>
    <row r="32" spans="2:4" ht="23.25" customHeight="1" x14ac:dyDescent="0.25">
      <c r="B32" s="2081" t="s">
        <v>802</v>
      </c>
      <c r="C32" s="2081"/>
      <c r="D32" s="2081"/>
    </row>
    <row r="33" spans="2:4" ht="15" x14ac:dyDescent="0.25">
      <c r="B33" s="2079" t="s">
        <v>803</v>
      </c>
      <c r="C33" s="2080"/>
      <c r="D33" s="61" t="s">
        <v>3634</v>
      </c>
    </row>
    <row r="34" spans="2:4" ht="15" x14ac:dyDescent="0.25">
      <c r="B34" s="2079" t="s">
        <v>805</v>
      </c>
      <c r="C34" s="2080"/>
      <c r="D34" s="61" t="s">
        <v>3635</v>
      </c>
    </row>
    <row r="35" spans="2:4" ht="15" x14ac:dyDescent="0.25">
      <c r="B35" s="2079" t="s">
        <v>807</v>
      </c>
      <c r="C35" s="2080"/>
      <c r="D35" s="61" t="s">
        <v>3633</v>
      </c>
    </row>
    <row r="36" spans="2:4" ht="15" x14ac:dyDescent="0.25">
      <c r="B36" s="2079" t="s">
        <v>809</v>
      </c>
      <c r="C36" s="2080"/>
      <c r="D36" s="61" t="s">
        <v>862</v>
      </c>
    </row>
    <row r="37" spans="2:4" ht="15" x14ac:dyDescent="0.25">
      <c r="B37" s="2079" t="s">
        <v>811</v>
      </c>
      <c r="C37" s="2080"/>
      <c r="D37" s="67" t="s">
        <v>3636</v>
      </c>
    </row>
  </sheetData>
  <mergeCells count="31">
    <mergeCell ref="D15:D16"/>
    <mergeCell ref="B3:D3"/>
    <mergeCell ref="B4:C4"/>
    <mergeCell ref="B5:C5"/>
    <mergeCell ref="B6:C6"/>
    <mergeCell ref="B7:C7"/>
    <mergeCell ref="B10:D10"/>
    <mergeCell ref="B8:C8"/>
    <mergeCell ref="B22:B23"/>
    <mergeCell ref="B11:C11"/>
    <mergeCell ref="B12:C12"/>
    <mergeCell ref="B13:C13"/>
    <mergeCell ref="B14:C14"/>
    <mergeCell ref="B15:C16"/>
    <mergeCell ref="B17:C17"/>
    <mergeCell ref="B18:C18"/>
    <mergeCell ref="B19:C19"/>
    <mergeCell ref="B20:C20"/>
    <mergeCell ref="B21:C21"/>
    <mergeCell ref="B37:C37"/>
    <mergeCell ref="B24:C24"/>
    <mergeCell ref="B25:C25"/>
    <mergeCell ref="B26:C26"/>
    <mergeCell ref="B27:C27"/>
    <mergeCell ref="B28:C28"/>
    <mergeCell ref="B30:C30"/>
    <mergeCell ref="B32:D32"/>
    <mergeCell ref="B33:C33"/>
    <mergeCell ref="B34:C34"/>
    <mergeCell ref="B35:C35"/>
    <mergeCell ref="B36:C36"/>
  </mergeCells>
  <dataValidations count="6">
    <dataValidation type="list" allowBlank="1" showInputMessage="1" showErrorMessage="1" sqref="D26">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6.2.1'!A1" display="REGRESAR"/>
    <hyperlink ref="D37" r:id="rId1"/>
    <hyperlink ref="D8" r:id="rId2"/>
  </hyperlinks>
  <pageMargins left="0.7" right="0.7" top="0.75" bottom="0.75" header="0.3" footer="0.3"/>
  <pageSetup paperSize="9" orientation="portrait" r:id="rId3"/>
  <drawing r:id="rId4"/>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7"/>
  <dimension ref="A1:BM60"/>
  <sheetViews>
    <sheetView showGridLines="0" zoomScaleNormal="100" workbookViewId="0">
      <pane ySplit="1" topLeftCell="A2" activePane="bottomLeft" state="frozen"/>
      <selection activeCell="B1" sqref="B1"/>
      <selection pane="bottomLeft" activeCell="C9" sqref="C9:AV9"/>
    </sheetView>
  </sheetViews>
  <sheetFormatPr baseColWidth="10" defaultColWidth="11.42578125" defaultRowHeight="11.25" x14ac:dyDescent="0.2"/>
  <cols>
    <col min="1" max="2" width="15" style="26" customWidth="1"/>
    <col min="3" max="3" width="7.85546875" style="26" customWidth="1"/>
    <col min="4" max="6" width="9.42578125" style="26" customWidth="1"/>
    <col min="7" max="7" width="1.7109375" style="84" customWidth="1"/>
    <col min="8" max="10" width="9.85546875" style="26" customWidth="1"/>
    <col min="11" max="11" width="2.140625" style="26" customWidth="1"/>
    <col min="12" max="14" width="9.28515625" style="26" customWidth="1"/>
    <col min="15" max="15" width="2.28515625" style="26" customWidth="1"/>
    <col min="16" max="18" width="9.28515625" style="26" customWidth="1"/>
    <col min="19" max="19" width="1.7109375" style="26" customWidth="1"/>
    <col min="20" max="22" width="8.5703125" style="26" customWidth="1"/>
    <col min="23" max="23" width="1.7109375" style="26" customWidth="1"/>
    <col min="24" max="26" width="9" style="26" customWidth="1"/>
    <col min="27" max="27" width="7.5703125" style="26" customWidth="1"/>
    <col min="28" max="29" width="8.85546875" style="26" customWidth="1"/>
    <col min="30" max="30" width="4.42578125" style="26" customWidth="1"/>
    <col min="31" max="31" width="5.140625" style="26" customWidth="1"/>
    <col min="32" max="33" width="8.5703125" style="26" customWidth="1"/>
    <col min="34" max="34" width="4" style="26" customWidth="1"/>
    <col min="35" max="35" width="5" style="26" customWidth="1"/>
    <col min="36" max="37" width="9.140625" style="26" customWidth="1"/>
    <col min="38" max="38" width="2.7109375" style="26" customWidth="1"/>
    <col min="39" max="39" width="5.7109375" style="26" customWidth="1"/>
    <col min="40" max="41" width="8.7109375" style="26" customWidth="1"/>
    <col min="42" max="42" width="4" style="26" customWidth="1"/>
    <col min="43" max="43" width="6" style="26" customWidth="1"/>
    <col min="44" max="45" width="8.42578125" style="26" customWidth="1"/>
    <col min="46" max="46" width="2.28515625" style="26" customWidth="1"/>
    <col min="47" max="47" width="5.42578125" style="26" customWidth="1"/>
    <col min="48" max="49" width="8" style="26" customWidth="1"/>
    <col min="50" max="50" width="2" style="26" customWidth="1"/>
    <col min="51" max="51" width="5.42578125" style="26" customWidth="1"/>
    <col min="52" max="53" width="8.42578125" style="26" customWidth="1"/>
    <col min="54" max="54" width="2" style="26" customWidth="1"/>
    <col min="55" max="55" width="4.5703125" style="26" customWidth="1"/>
    <col min="56" max="57" width="8.140625" style="26" customWidth="1"/>
    <col min="58" max="58" width="2.42578125" style="26" customWidth="1"/>
    <col min="59" max="59" width="5.85546875" style="26" customWidth="1"/>
    <col min="60" max="61" width="8.42578125" style="26" customWidth="1"/>
    <col min="62" max="62" width="2.140625" style="26" customWidth="1"/>
    <col min="63" max="63" width="6.140625" style="26" customWidth="1"/>
    <col min="64" max="16384" width="11.42578125" style="26"/>
  </cols>
  <sheetData>
    <row r="1" spans="1:48" ht="15" x14ac:dyDescent="0.25">
      <c r="A1" s="25" t="s">
        <v>730</v>
      </c>
      <c r="C1" s="2077" t="s">
        <v>830</v>
      </c>
      <c r="D1" s="2077"/>
      <c r="E1" s="2077"/>
    </row>
    <row r="3" spans="1:48" ht="29.25" customHeight="1" x14ac:dyDescent="0.2">
      <c r="A3" s="2730" t="s">
        <v>732</v>
      </c>
      <c r="B3" s="2733"/>
      <c r="C3" s="2737" t="s">
        <v>3504</v>
      </c>
      <c r="D3" s="2738"/>
      <c r="E3" s="2738"/>
      <c r="F3" s="2738"/>
      <c r="G3" s="2738"/>
      <c r="H3" s="2738"/>
      <c r="I3" s="2738"/>
      <c r="J3" s="2738"/>
      <c r="K3" s="2738"/>
      <c r="L3" s="2738"/>
      <c r="M3" s="2738"/>
      <c r="N3" s="2738"/>
      <c r="O3" s="2738"/>
      <c r="P3" s="2738"/>
      <c r="Q3" s="2738"/>
      <c r="R3" s="2738"/>
      <c r="S3" s="2738"/>
      <c r="T3" s="2739"/>
    </row>
    <row r="4" spans="1:48" ht="15" x14ac:dyDescent="0.2">
      <c r="A4" s="2730" t="s">
        <v>733</v>
      </c>
      <c r="B4" s="2731"/>
      <c r="C4" s="2730" t="s">
        <v>3578</v>
      </c>
      <c r="D4" s="2736"/>
      <c r="E4" s="2736"/>
      <c r="F4" s="2736"/>
      <c r="G4" s="2736"/>
      <c r="H4" s="2736"/>
      <c r="I4" s="2736"/>
      <c r="J4" s="2736"/>
      <c r="K4" s="2736"/>
      <c r="L4" s="2736"/>
      <c r="M4" s="2736"/>
      <c r="N4" s="2736"/>
      <c r="O4" s="2736"/>
      <c r="P4" s="2736"/>
      <c r="Q4" s="2736"/>
      <c r="R4" s="2736"/>
      <c r="S4" s="2736"/>
      <c r="T4" s="2731"/>
    </row>
    <row r="5" spans="1:48" ht="15" x14ac:dyDescent="0.2">
      <c r="A5" s="2730" t="s">
        <v>735</v>
      </c>
      <c r="B5" s="2731"/>
      <c r="C5" s="2730" t="s">
        <v>3637</v>
      </c>
      <c r="D5" s="2736"/>
      <c r="E5" s="2736"/>
      <c r="F5" s="2736"/>
      <c r="G5" s="2736"/>
      <c r="H5" s="2736"/>
      <c r="I5" s="2736"/>
      <c r="J5" s="2736"/>
      <c r="K5" s="2736"/>
      <c r="L5" s="2736"/>
      <c r="M5" s="2736"/>
      <c r="N5" s="2736"/>
      <c r="O5" s="2736"/>
      <c r="P5" s="2736"/>
      <c r="Q5" s="2736"/>
      <c r="R5" s="2736"/>
      <c r="S5" s="2736"/>
      <c r="T5" s="2731"/>
    </row>
    <row r="6" spans="1:48" ht="15" x14ac:dyDescent="0.2">
      <c r="A6" s="2730" t="s">
        <v>815</v>
      </c>
      <c r="B6" s="2731"/>
      <c r="C6" s="2730" t="s">
        <v>3638</v>
      </c>
      <c r="D6" s="2736"/>
      <c r="E6" s="2736"/>
      <c r="F6" s="2736"/>
      <c r="G6" s="2736"/>
      <c r="H6" s="2736"/>
      <c r="I6" s="2736"/>
      <c r="J6" s="2736"/>
      <c r="K6" s="2736"/>
      <c r="L6" s="2736"/>
      <c r="M6" s="2736"/>
      <c r="N6" s="2736"/>
      <c r="O6" s="2736"/>
      <c r="P6" s="2736"/>
      <c r="Q6" s="2736"/>
      <c r="R6" s="2736"/>
      <c r="S6" s="2736"/>
      <c r="T6" s="2731"/>
    </row>
    <row r="9" spans="1:48" s="4" customFormat="1" ht="12.75" x14ac:dyDescent="0.2">
      <c r="C9" s="2274" t="s">
        <v>4157</v>
      </c>
      <c r="D9" s="2274"/>
      <c r="E9" s="2274"/>
      <c r="F9" s="2274"/>
      <c r="G9" s="2274"/>
      <c r="H9" s="2274"/>
      <c r="I9" s="2274"/>
      <c r="J9" s="2274"/>
      <c r="K9" s="2274"/>
      <c r="L9" s="2274"/>
      <c r="M9" s="2274"/>
      <c r="N9" s="2274"/>
      <c r="O9" s="2274"/>
      <c r="P9" s="2274"/>
      <c r="Q9" s="2274"/>
      <c r="R9" s="2274"/>
      <c r="S9" s="2274"/>
      <c r="T9" s="2274"/>
      <c r="U9" s="2274"/>
      <c r="V9" s="2274"/>
      <c r="W9" s="2274"/>
      <c r="X9" s="2274"/>
      <c r="Y9" s="2274"/>
      <c r="Z9" s="2274"/>
      <c r="AA9" s="2274"/>
      <c r="AB9" s="2274"/>
      <c r="AC9" s="2274"/>
      <c r="AD9" s="2274"/>
      <c r="AE9" s="2274"/>
      <c r="AF9" s="2274"/>
      <c r="AG9" s="2274"/>
      <c r="AH9" s="2274"/>
      <c r="AI9" s="2274"/>
      <c r="AJ9" s="2274"/>
      <c r="AK9" s="2274"/>
      <c r="AL9" s="2274"/>
      <c r="AM9" s="2274"/>
      <c r="AN9" s="2274"/>
      <c r="AO9" s="2274"/>
      <c r="AP9" s="2274"/>
      <c r="AQ9" s="2274"/>
      <c r="AR9" s="2274"/>
      <c r="AS9" s="2274"/>
      <c r="AT9" s="2274"/>
      <c r="AU9" s="2274"/>
      <c r="AV9" s="2274"/>
    </row>
    <row r="10" spans="1:48" s="4" customFormat="1" ht="12.75" x14ac:dyDescent="0.2">
      <c r="C10" s="2302" t="s">
        <v>739</v>
      </c>
      <c r="D10" s="2302" t="s">
        <v>740</v>
      </c>
      <c r="E10" s="2302"/>
      <c r="F10" s="2302"/>
      <c r="G10" s="1869"/>
      <c r="H10" s="2205" t="s">
        <v>4158</v>
      </c>
      <c r="I10" s="2205"/>
      <c r="J10" s="2205"/>
      <c r="K10" s="2205"/>
      <c r="L10" s="2205"/>
      <c r="M10" s="2205"/>
      <c r="N10" s="2205"/>
      <c r="O10" s="2205"/>
      <c r="P10" s="2205"/>
      <c r="Q10" s="2205"/>
      <c r="R10" s="2205"/>
      <c r="S10" s="2205"/>
      <c r="T10" s="2205"/>
      <c r="U10" s="2205"/>
      <c r="V10" s="2205"/>
      <c r="W10" s="2205"/>
      <c r="X10" s="2205"/>
      <c r="Y10" s="2205"/>
      <c r="Z10" s="2205"/>
      <c r="AA10" s="2205"/>
      <c r="AB10" s="2205"/>
      <c r="AC10" s="2205"/>
      <c r="AD10" s="2205"/>
      <c r="AE10" s="2205"/>
      <c r="AF10" s="2205"/>
      <c r="AG10" s="2205"/>
      <c r="AH10" s="2205"/>
      <c r="AI10" s="2205"/>
      <c r="AJ10" s="2205"/>
      <c r="AK10" s="2205"/>
      <c r="AL10" s="2205"/>
      <c r="AM10" s="2205"/>
      <c r="AN10" s="2205"/>
      <c r="AO10" s="2205"/>
      <c r="AP10" s="2205"/>
      <c r="AQ10" s="2205"/>
      <c r="AR10" s="2205"/>
      <c r="AS10" s="2205"/>
      <c r="AT10" s="2205"/>
      <c r="AU10" s="2205"/>
      <c r="AV10" s="2205"/>
    </row>
    <row r="11" spans="1:48" s="4" customFormat="1" ht="12.75" x14ac:dyDescent="0.2">
      <c r="C11" s="2302"/>
      <c r="D11" s="2205"/>
      <c r="E11" s="2205"/>
      <c r="F11" s="2205"/>
      <c r="G11" s="1869"/>
      <c r="H11" s="2205" t="s">
        <v>3639</v>
      </c>
      <c r="I11" s="2205"/>
      <c r="J11" s="2205"/>
      <c r="K11" s="1869"/>
      <c r="L11" s="2205" t="s">
        <v>4149</v>
      </c>
      <c r="M11" s="2205"/>
      <c r="N11" s="2205"/>
      <c r="O11" s="1869"/>
      <c r="P11" s="2205" t="s">
        <v>4150</v>
      </c>
      <c r="Q11" s="2205"/>
      <c r="R11" s="2205"/>
      <c r="S11" s="1869"/>
      <c r="T11" s="2205" t="s">
        <v>4151</v>
      </c>
      <c r="U11" s="2205"/>
      <c r="V11" s="2205"/>
      <c r="W11" s="1869"/>
      <c r="X11" s="2205" t="s">
        <v>4152</v>
      </c>
      <c r="Y11" s="2205"/>
      <c r="Z11" s="2205"/>
      <c r="AA11" s="1869"/>
      <c r="AB11" s="2205" t="s">
        <v>4153</v>
      </c>
      <c r="AC11" s="2205"/>
      <c r="AD11" s="2205"/>
      <c r="AE11" s="1869"/>
      <c r="AF11" s="2205" t="s">
        <v>4154</v>
      </c>
      <c r="AG11" s="2205"/>
      <c r="AH11" s="2205"/>
      <c r="AI11" s="1869"/>
      <c r="AJ11" s="2205" t="s">
        <v>4155</v>
      </c>
      <c r="AK11" s="2205"/>
      <c r="AL11" s="2205"/>
      <c r="AM11" s="1869"/>
      <c r="AN11" s="2205" t="s">
        <v>4156</v>
      </c>
      <c r="AO11" s="2205"/>
      <c r="AP11" s="2205"/>
      <c r="AQ11" s="2117" t="s">
        <v>5996</v>
      </c>
      <c r="AR11" s="2117"/>
      <c r="AS11" s="2117"/>
      <c r="AT11" s="2117" t="s">
        <v>5997</v>
      </c>
      <c r="AU11" s="2117"/>
      <c r="AV11" s="2117"/>
    </row>
    <row r="12" spans="1:48" s="4" customFormat="1" ht="12.75" x14ac:dyDescent="0.2">
      <c r="C12" s="2302"/>
      <c r="D12" s="2302" t="s">
        <v>740</v>
      </c>
      <c r="E12" s="2205" t="s">
        <v>741</v>
      </c>
      <c r="F12" s="2205"/>
      <c r="G12" s="1869"/>
      <c r="H12" s="2302" t="s">
        <v>740</v>
      </c>
      <c r="I12" s="2205" t="s">
        <v>741</v>
      </c>
      <c r="J12" s="2205"/>
      <c r="K12" s="1869"/>
      <c r="L12" s="2302" t="s">
        <v>740</v>
      </c>
      <c r="M12" s="2205" t="s">
        <v>741</v>
      </c>
      <c r="N12" s="2205"/>
      <c r="O12" s="1869"/>
      <c r="P12" s="2302" t="s">
        <v>740</v>
      </c>
      <c r="Q12" s="2205" t="s">
        <v>741</v>
      </c>
      <c r="R12" s="2205"/>
      <c r="S12" s="1869"/>
      <c r="T12" s="2302" t="s">
        <v>740</v>
      </c>
      <c r="U12" s="2205" t="s">
        <v>741</v>
      </c>
      <c r="V12" s="2205"/>
      <c r="W12" s="1869"/>
      <c r="X12" s="2302" t="s">
        <v>740</v>
      </c>
      <c r="Y12" s="2205" t="s">
        <v>741</v>
      </c>
      <c r="Z12" s="2205"/>
      <c r="AA12" s="1869"/>
      <c r="AB12" s="2302" t="s">
        <v>740</v>
      </c>
      <c r="AC12" s="2205" t="s">
        <v>741</v>
      </c>
      <c r="AD12" s="2205"/>
      <c r="AE12" s="1869"/>
      <c r="AF12" s="2302" t="s">
        <v>740</v>
      </c>
      <c r="AG12" s="2205" t="s">
        <v>741</v>
      </c>
      <c r="AH12" s="2205"/>
      <c r="AI12" s="1869"/>
      <c r="AJ12" s="2302" t="s">
        <v>740</v>
      </c>
      <c r="AK12" s="2205" t="s">
        <v>741</v>
      </c>
      <c r="AL12" s="2205"/>
      <c r="AM12" s="1869"/>
      <c r="AN12" s="2302" t="s">
        <v>740</v>
      </c>
      <c r="AO12" s="2205" t="s">
        <v>741</v>
      </c>
      <c r="AP12" s="2205"/>
      <c r="AQ12" s="2302" t="s">
        <v>740</v>
      </c>
      <c r="AR12" s="2205" t="s">
        <v>741</v>
      </c>
      <c r="AS12" s="2205"/>
      <c r="AT12" s="2302" t="s">
        <v>740</v>
      </c>
      <c r="AU12" s="2205" t="s">
        <v>741</v>
      </c>
      <c r="AV12" s="2205"/>
    </row>
    <row r="13" spans="1:48" s="4" customFormat="1" ht="12.75" x14ac:dyDescent="0.2">
      <c r="C13" s="2205"/>
      <c r="D13" s="2205"/>
      <c r="E13" s="1870" t="s">
        <v>1016</v>
      </c>
      <c r="F13" s="1870" t="s">
        <v>1014</v>
      </c>
      <c r="G13" s="1870"/>
      <c r="H13" s="2205"/>
      <c r="I13" s="1870" t="s">
        <v>1016</v>
      </c>
      <c r="J13" s="1870" t="s">
        <v>1014</v>
      </c>
      <c r="K13" s="1870"/>
      <c r="L13" s="2205"/>
      <c r="M13" s="1870" t="s">
        <v>1016</v>
      </c>
      <c r="N13" s="1870" t="s">
        <v>1014</v>
      </c>
      <c r="O13" s="1870"/>
      <c r="P13" s="2205"/>
      <c r="Q13" s="1870" t="s">
        <v>1016</v>
      </c>
      <c r="R13" s="1870" t="s">
        <v>1014</v>
      </c>
      <c r="S13" s="1870"/>
      <c r="T13" s="2205"/>
      <c r="U13" s="1870" t="s">
        <v>1016</v>
      </c>
      <c r="V13" s="1870" t="s">
        <v>1014</v>
      </c>
      <c r="W13" s="1870"/>
      <c r="X13" s="2205"/>
      <c r="Y13" s="1870" t="s">
        <v>1016</v>
      </c>
      <c r="Z13" s="1870" t="s">
        <v>1014</v>
      </c>
      <c r="AA13" s="1870"/>
      <c r="AB13" s="2205"/>
      <c r="AC13" s="1870" t="s">
        <v>1016</v>
      </c>
      <c r="AD13" s="1870" t="s">
        <v>1014</v>
      </c>
      <c r="AE13" s="1870"/>
      <c r="AF13" s="2205"/>
      <c r="AG13" s="1870" t="s">
        <v>1016</v>
      </c>
      <c r="AH13" s="1870" t="s">
        <v>1014</v>
      </c>
      <c r="AI13" s="1870"/>
      <c r="AJ13" s="2205"/>
      <c r="AK13" s="1870" t="s">
        <v>1016</v>
      </c>
      <c r="AL13" s="1870" t="s">
        <v>1014</v>
      </c>
      <c r="AM13" s="1870"/>
      <c r="AN13" s="2205"/>
      <c r="AO13" s="1870" t="s">
        <v>1016</v>
      </c>
      <c r="AP13" s="1870" t="s">
        <v>1014</v>
      </c>
      <c r="AQ13" s="2205"/>
      <c r="AR13" s="1870" t="s">
        <v>1016</v>
      </c>
      <c r="AS13" s="1870" t="s">
        <v>1014</v>
      </c>
      <c r="AT13" s="2205"/>
      <c r="AU13" s="1870" t="s">
        <v>1016</v>
      </c>
      <c r="AV13" s="1870" t="s">
        <v>1014</v>
      </c>
    </row>
    <row r="14" spans="1:48" s="4" customFormat="1" ht="12.75" x14ac:dyDescent="0.2">
      <c r="C14" s="1878">
        <v>2015</v>
      </c>
      <c r="D14" s="1879">
        <v>5</v>
      </c>
      <c r="E14" s="1879">
        <v>0</v>
      </c>
      <c r="F14" s="1879">
        <v>5</v>
      </c>
      <c r="G14" s="1879"/>
      <c r="H14" s="1879">
        <v>1</v>
      </c>
      <c r="I14" s="1879">
        <v>0</v>
      </c>
      <c r="J14" s="1879">
        <v>1</v>
      </c>
      <c r="K14" s="1879"/>
      <c r="L14" s="1879">
        <v>0</v>
      </c>
      <c r="M14" s="1879">
        <v>0</v>
      </c>
      <c r="N14" s="1879">
        <v>0</v>
      </c>
      <c r="O14" s="1879"/>
      <c r="P14" s="1879">
        <v>0</v>
      </c>
      <c r="Q14" s="1879">
        <v>0</v>
      </c>
      <c r="R14" s="1879">
        <v>0</v>
      </c>
      <c r="S14" s="1879"/>
      <c r="T14" s="1879">
        <v>4</v>
      </c>
      <c r="U14" s="1879">
        <v>0</v>
      </c>
      <c r="V14" s="1879">
        <v>4</v>
      </c>
      <c r="W14" s="1879"/>
      <c r="X14" s="1879">
        <v>0</v>
      </c>
      <c r="Y14" s="1879">
        <v>0</v>
      </c>
      <c r="Z14" s="1879">
        <v>0</v>
      </c>
      <c r="AA14" s="1879">
        <v>0</v>
      </c>
      <c r="AB14" s="1879">
        <v>0</v>
      </c>
      <c r="AC14" s="1879">
        <v>0</v>
      </c>
      <c r="AD14" s="1879">
        <v>0</v>
      </c>
      <c r="AE14" s="1879"/>
      <c r="AF14" s="1879">
        <v>0</v>
      </c>
      <c r="AG14" s="1879">
        <v>0</v>
      </c>
      <c r="AH14" s="1879">
        <v>0</v>
      </c>
      <c r="AI14" s="1879"/>
      <c r="AJ14" s="1879">
        <v>0</v>
      </c>
      <c r="AK14" s="1879">
        <v>0</v>
      </c>
      <c r="AL14" s="1879">
        <v>0</v>
      </c>
      <c r="AM14" s="1879">
        <v>0</v>
      </c>
      <c r="AN14" s="1879">
        <v>0</v>
      </c>
      <c r="AO14" s="1879">
        <v>0</v>
      </c>
      <c r="AP14" s="1879">
        <v>0</v>
      </c>
      <c r="AQ14" s="1879">
        <v>0</v>
      </c>
      <c r="AR14" s="1879">
        <v>0</v>
      </c>
      <c r="AS14" s="1879">
        <v>0</v>
      </c>
      <c r="AT14" s="1879">
        <v>0</v>
      </c>
      <c r="AU14" s="1879">
        <v>0</v>
      </c>
      <c r="AV14" s="1879">
        <v>0</v>
      </c>
    </row>
    <row r="15" spans="1:48" s="4" customFormat="1" ht="12.75" x14ac:dyDescent="0.2">
      <c r="C15" s="1871">
        <v>2016</v>
      </c>
      <c r="D15" s="1872">
        <v>20</v>
      </c>
      <c r="E15" s="1872">
        <v>2</v>
      </c>
      <c r="F15" s="1872">
        <v>18</v>
      </c>
      <c r="G15" s="1872"/>
      <c r="H15" s="1872">
        <v>0</v>
      </c>
      <c r="I15" s="1872">
        <v>0</v>
      </c>
      <c r="J15" s="1872">
        <v>0</v>
      </c>
      <c r="K15" s="1872"/>
      <c r="L15" s="1872">
        <v>3</v>
      </c>
      <c r="M15" s="1872">
        <v>1</v>
      </c>
      <c r="N15" s="1872">
        <v>2</v>
      </c>
      <c r="O15" s="1872"/>
      <c r="P15" s="1872">
        <v>3</v>
      </c>
      <c r="Q15" s="1872">
        <v>1</v>
      </c>
      <c r="R15" s="1872">
        <v>2</v>
      </c>
      <c r="S15" s="1872"/>
      <c r="T15" s="1872">
        <v>12</v>
      </c>
      <c r="U15" s="1872">
        <v>0</v>
      </c>
      <c r="V15" s="1872">
        <v>12</v>
      </c>
      <c r="W15" s="1872"/>
      <c r="X15" s="1872">
        <v>2</v>
      </c>
      <c r="Y15" s="1872">
        <v>0</v>
      </c>
      <c r="Z15" s="1872">
        <v>2</v>
      </c>
      <c r="AA15" s="1872">
        <v>0</v>
      </c>
      <c r="AB15" s="1872">
        <v>0</v>
      </c>
      <c r="AC15" s="1872">
        <v>0</v>
      </c>
      <c r="AD15" s="1872">
        <v>0</v>
      </c>
      <c r="AE15" s="1872"/>
      <c r="AF15" s="1872">
        <v>0</v>
      </c>
      <c r="AG15" s="1872">
        <v>0</v>
      </c>
      <c r="AH15" s="1872">
        <v>0</v>
      </c>
      <c r="AI15" s="1872"/>
      <c r="AJ15" s="1872">
        <v>0</v>
      </c>
      <c r="AK15" s="1872">
        <v>0</v>
      </c>
      <c r="AL15" s="1872">
        <v>0</v>
      </c>
      <c r="AM15" s="1872">
        <v>0</v>
      </c>
      <c r="AN15" s="1872">
        <v>0</v>
      </c>
      <c r="AO15" s="1872">
        <v>0</v>
      </c>
      <c r="AP15" s="1872">
        <v>0</v>
      </c>
      <c r="AQ15" s="1872">
        <v>0</v>
      </c>
      <c r="AR15" s="1872">
        <v>0</v>
      </c>
      <c r="AS15" s="1872">
        <v>0</v>
      </c>
      <c r="AT15" s="1872">
        <v>0</v>
      </c>
      <c r="AU15" s="1872">
        <v>0</v>
      </c>
      <c r="AV15" s="1872">
        <v>0</v>
      </c>
    </row>
    <row r="16" spans="1:48" s="4" customFormat="1" ht="12.75" x14ac:dyDescent="0.2">
      <c r="C16" s="1871">
        <v>2017</v>
      </c>
      <c r="D16" s="1872">
        <v>39</v>
      </c>
      <c r="E16" s="1872">
        <v>7</v>
      </c>
      <c r="F16" s="1872">
        <v>32</v>
      </c>
      <c r="G16" s="1872"/>
      <c r="H16" s="1873">
        <v>0</v>
      </c>
      <c r="I16" s="1872">
        <v>0</v>
      </c>
      <c r="J16" s="1872">
        <v>0</v>
      </c>
      <c r="K16" s="1872"/>
      <c r="L16" s="1873">
        <v>9</v>
      </c>
      <c r="M16" s="1872">
        <v>4</v>
      </c>
      <c r="N16" s="1872">
        <v>5</v>
      </c>
      <c r="O16" s="1872"/>
      <c r="P16" s="1873">
        <v>1</v>
      </c>
      <c r="Q16" s="1872">
        <v>0</v>
      </c>
      <c r="R16" s="1872">
        <v>1</v>
      </c>
      <c r="S16" s="1872"/>
      <c r="T16" s="1873">
        <v>21</v>
      </c>
      <c r="U16" s="1872">
        <v>0</v>
      </c>
      <c r="V16" s="1872">
        <v>21</v>
      </c>
      <c r="W16" s="1872"/>
      <c r="X16" s="1873">
        <v>1</v>
      </c>
      <c r="Y16" s="1872">
        <v>0</v>
      </c>
      <c r="Z16" s="1872">
        <v>1</v>
      </c>
      <c r="AA16" s="1872">
        <v>0</v>
      </c>
      <c r="AB16" s="1873">
        <v>1</v>
      </c>
      <c r="AC16" s="1872">
        <v>0</v>
      </c>
      <c r="AD16" s="1872">
        <v>1</v>
      </c>
      <c r="AE16" s="1872"/>
      <c r="AF16" s="1873">
        <v>1</v>
      </c>
      <c r="AG16" s="1872">
        <v>0</v>
      </c>
      <c r="AH16" s="1872">
        <v>1</v>
      </c>
      <c r="AI16" s="1872"/>
      <c r="AJ16" s="1873">
        <v>1</v>
      </c>
      <c r="AK16" s="1872">
        <v>0</v>
      </c>
      <c r="AL16" s="1872">
        <v>1</v>
      </c>
      <c r="AM16" s="1872">
        <v>0</v>
      </c>
      <c r="AN16" s="1873">
        <v>4</v>
      </c>
      <c r="AO16" s="1872">
        <v>3</v>
      </c>
      <c r="AP16" s="1872">
        <v>1</v>
      </c>
      <c r="AQ16" s="1873">
        <v>0</v>
      </c>
      <c r="AR16" s="1872">
        <v>0</v>
      </c>
      <c r="AS16" s="1872">
        <v>0</v>
      </c>
      <c r="AT16" s="1873">
        <v>0</v>
      </c>
      <c r="AU16" s="1872">
        <v>0</v>
      </c>
      <c r="AV16" s="1872">
        <v>0</v>
      </c>
    </row>
    <row r="17" spans="3:48" s="4" customFormat="1" ht="12.75" x14ac:dyDescent="0.2">
      <c r="C17" s="1871">
        <v>2018</v>
      </c>
      <c r="D17" s="1872">
        <v>30</v>
      </c>
      <c r="E17" s="1872">
        <v>10</v>
      </c>
      <c r="F17" s="1872">
        <v>20</v>
      </c>
      <c r="G17" s="1872"/>
      <c r="H17" s="1873">
        <v>3</v>
      </c>
      <c r="I17" s="1872">
        <v>2</v>
      </c>
      <c r="J17" s="1872">
        <v>1</v>
      </c>
      <c r="K17" s="1872"/>
      <c r="L17" s="1873">
        <v>4</v>
      </c>
      <c r="M17" s="1872">
        <v>2</v>
      </c>
      <c r="N17" s="1872">
        <v>2</v>
      </c>
      <c r="O17" s="1872"/>
      <c r="P17" s="1873">
        <v>8</v>
      </c>
      <c r="Q17" s="1872">
        <v>3</v>
      </c>
      <c r="R17" s="1872">
        <v>5</v>
      </c>
      <c r="S17" s="1872"/>
      <c r="T17" s="1873">
        <v>0</v>
      </c>
      <c r="U17" s="1872">
        <v>0</v>
      </c>
      <c r="V17" s="1872">
        <v>0</v>
      </c>
      <c r="W17" s="1872"/>
      <c r="X17" s="1873">
        <v>0</v>
      </c>
      <c r="Y17" s="1872">
        <v>0</v>
      </c>
      <c r="Z17" s="1872">
        <v>0</v>
      </c>
      <c r="AA17" s="1872">
        <v>0</v>
      </c>
      <c r="AB17" s="1873">
        <v>1</v>
      </c>
      <c r="AC17" s="1872">
        <v>0</v>
      </c>
      <c r="AD17" s="1872">
        <v>1</v>
      </c>
      <c r="AE17" s="1872"/>
      <c r="AF17" s="1873">
        <v>0</v>
      </c>
      <c r="AG17" s="1872">
        <v>0</v>
      </c>
      <c r="AH17" s="1872">
        <v>0</v>
      </c>
      <c r="AI17" s="1872"/>
      <c r="AJ17" s="1873">
        <v>0</v>
      </c>
      <c r="AK17" s="1872">
        <v>0</v>
      </c>
      <c r="AL17" s="1872">
        <v>0</v>
      </c>
      <c r="AM17" s="1872">
        <v>0</v>
      </c>
      <c r="AN17" s="1873">
        <v>10</v>
      </c>
      <c r="AO17" s="1872">
        <v>3</v>
      </c>
      <c r="AP17" s="1872">
        <v>7</v>
      </c>
      <c r="AQ17" s="1873">
        <v>3</v>
      </c>
      <c r="AR17" s="1872">
        <v>0</v>
      </c>
      <c r="AS17" s="1872">
        <v>3</v>
      </c>
      <c r="AT17" s="1873">
        <v>1</v>
      </c>
      <c r="AU17" s="1872">
        <v>0</v>
      </c>
      <c r="AV17" s="1872">
        <v>1</v>
      </c>
    </row>
    <row r="18" spans="3:48" s="4" customFormat="1" ht="15" x14ac:dyDescent="0.2">
      <c r="C18" s="1874" t="s">
        <v>5998</v>
      </c>
      <c r="D18" s="1875">
        <v>26</v>
      </c>
      <c r="E18" s="1875">
        <v>7</v>
      </c>
      <c r="F18" s="1875">
        <v>19</v>
      </c>
      <c r="G18" s="1875"/>
      <c r="H18" s="1877">
        <v>0</v>
      </c>
      <c r="I18" s="1875">
        <v>0</v>
      </c>
      <c r="J18" s="1875">
        <v>0</v>
      </c>
      <c r="K18" s="1875"/>
      <c r="L18" s="1877">
        <v>0</v>
      </c>
      <c r="M18" s="1876">
        <v>0</v>
      </c>
      <c r="N18" s="1876">
        <v>0</v>
      </c>
      <c r="O18" s="1876"/>
      <c r="P18" s="1877">
        <v>8</v>
      </c>
      <c r="Q18" s="1875">
        <v>0</v>
      </c>
      <c r="R18" s="1875">
        <v>8</v>
      </c>
      <c r="S18" s="1875"/>
      <c r="T18" s="1877">
        <v>0</v>
      </c>
      <c r="U18" s="1875">
        <v>0</v>
      </c>
      <c r="V18" s="1875">
        <v>0</v>
      </c>
      <c r="W18" s="1875"/>
      <c r="X18" s="1877">
        <v>0</v>
      </c>
      <c r="Y18" s="1875">
        <v>0</v>
      </c>
      <c r="Z18" s="1875">
        <v>0</v>
      </c>
      <c r="AA18" s="1875">
        <v>0</v>
      </c>
      <c r="AB18" s="1877">
        <v>0</v>
      </c>
      <c r="AC18" s="1875">
        <v>0</v>
      </c>
      <c r="AD18" s="1875">
        <v>0</v>
      </c>
      <c r="AE18" s="1875"/>
      <c r="AF18" s="1877">
        <v>0</v>
      </c>
      <c r="AG18" s="1875">
        <v>0</v>
      </c>
      <c r="AH18" s="1875">
        <v>0</v>
      </c>
      <c r="AI18" s="1875"/>
      <c r="AJ18" s="1877">
        <v>0</v>
      </c>
      <c r="AK18" s="1875">
        <v>0</v>
      </c>
      <c r="AL18" s="1875">
        <v>0</v>
      </c>
      <c r="AM18" s="1875">
        <v>0</v>
      </c>
      <c r="AN18" s="1877">
        <v>14</v>
      </c>
      <c r="AO18" s="1875">
        <v>7</v>
      </c>
      <c r="AP18" s="1875">
        <v>7</v>
      </c>
      <c r="AQ18" s="1877">
        <v>4</v>
      </c>
      <c r="AR18" s="1875">
        <v>0</v>
      </c>
      <c r="AS18" s="1875">
        <v>4</v>
      </c>
      <c r="AT18" s="1877">
        <v>0</v>
      </c>
      <c r="AU18" s="1875">
        <v>0</v>
      </c>
      <c r="AV18" s="1875">
        <v>0</v>
      </c>
    </row>
    <row r="19" spans="3:48" s="4" customFormat="1" ht="12.75" x14ac:dyDescent="0.2">
      <c r="C19" s="2498" t="s">
        <v>4146</v>
      </c>
      <c r="D19" s="2498"/>
      <c r="E19" s="2498"/>
      <c r="F19" s="2498"/>
      <c r="G19" s="2498"/>
      <c r="H19" s="2498"/>
      <c r="I19" s="2498"/>
      <c r="J19" s="2498"/>
      <c r="K19" s="2498"/>
      <c r="L19" s="2498"/>
      <c r="M19" s="2498"/>
      <c r="N19" s="2498"/>
      <c r="O19" s="2498"/>
      <c r="P19" s="2498"/>
      <c r="Q19" s="2498"/>
      <c r="R19" s="2498"/>
      <c r="S19" s="2498"/>
      <c r="T19" s="2498"/>
      <c r="U19" s="2498"/>
      <c r="V19" s="2498"/>
      <c r="W19" s="2498"/>
      <c r="X19" s="2498"/>
      <c r="Y19" s="2498"/>
      <c r="Z19" s="2498"/>
      <c r="AA19" s="2498"/>
      <c r="AB19" s="2498"/>
      <c r="AC19" s="2498"/>
      <c r="AD19" s="2498"/>
      <c r="AE19" s="2498"/>
      <c r="AF19" s="2498"/>
      <c r="AG19" s="2498"/>
      <c r="AH19" s="2498"/>
      <c r="AI19" s="2498"/>
      <c r="AJ19" s="2498"/>
      <c r="AK19" s="2498"/>
      <c r="AL19" s="2498"/>
      <c r="AM19" s="2498"/>
      <c r="AN19" s="2498"/>
      <c r="AO19" s="2498"/>
      <c r="AP19" s="2498"/>
      <c r="AQ19" s="1868"/>
      <c r="AR19" s="1868"/>
      <c r="AS19" s="1868"/>
      <c r="AT19" s="1868"/>
      <c r="AU19" s="1868"/>
      <c r="AV19" s="1868"/>
    </row>
    <row r="20" spans="3:48" s="4" customFormat="1" ht="15" customHeight="1" x14ac:dyDescent="0.2">
      <c r="C20" s="2740" t="s">
        <v>5999</v>
      </c>
      <c r="D20" s="2498"/>
      <c r="E20" s="2498"/>
      <c r="F20" s="2498"/>
      <c r="G20" s="2498"/>
      <c r="H20" s="2498"/>
      <c r="I20" s="2498"/>
      <c r="J20" s="2498"/>
      <c r="K20" s="2498"/>
      <c r="L20" s="2498"/>
      <c r="M20" s="2498"/>
      <c r="N20" s="2498"/>
      <c r="O20" s="2498"/>
      <c r="P20" s="2498"/>
      <c r="Q20" s="2498"/>
      <c r="R20" s="2498"/>
      <c r="S20" s="2498"/>
      <c r="T20" s="2498"/>
      <c r="U20" s="2498"/>
      <c r="V20" s="2498"/>
      <c r="W20" s="2498"/>
      <c r="X20" s="2498"/>
      <c r="Y20" s="2498"/>
      <c r="Z20" s="2498"/>
      <c r="AA20" s="2498"/>
      <c r="AB20" s="2498"/>
      <c r="AC20" s="2498"/>
      <c r="AD20" s="2498"/>
      <c r="AE20" s="2498"/>
      <c r="AF20" s="2498"/>
      <c r="AG20" s="2498"/>
      <c r="AH20" s="2498"/>
      <c r="AI20" s="2498"/>
      <c r="AJ20" s="2498"/>
      <c r="AK20" s="2498"/>
      <c r="AL20" s="2498"/>
      <c r="AM20" s="2498"/>
      <c r="AN20" s="2498"/>
      <c r="AO20" s="2498"/>
      <c r="AP20" s="2498"/>
      <c r="AQ20" s="1868"/>
      <c r="AR20" s="1868"/>
      <c r="AS20" s="1868"/>
      <c r="AT20" s="1868"/>
      <c r="AU20" s="1868"/>
      <c r="AV20" s="1868"/>
    </row>
    <row r="21" spans="3:48" s="4" customFormat="1" ht="15" customHeight="1" x14ac:dyDescent="0.2">
      <c r="C21" s="2741" t="s">
        <v>4147</v>
      </c>
      <c r="D21" s="2741"/>
      <c r="E21" s="2741"/>
      <c r="F21" s="2741"/>
      <c r="G21" s="2741"/>
      <c r="H21" s="2741"/>
      <c r="I21" s="2741"/>
      <c r="J21" s="2741"/>
      <c r="K21" s="2741"/>
      <c r="L21" s="2741"/>
      <c r="M21" s="2741"/>
      <c r="N21" s="2741"/>
      <c r="O21" s="2741"/>
      <c r="P21" s="2741"/>
      <c r="Q21" s="2741"/>
      <c r="R21" s="2741"/>
      <c r="S21" s="2741"/>
      <c r="T21" s="2741"/>
      <c r="U21" s="2741"/>
      <c r="V21" s="2741"/>
      <c r="W21" s="2741"/>
      <c r="X21" s="2741"/>
      <c r="Y21" s="2741"/>
      <c r="Z21" s="2741"/>
      <c r="AA21" s="2741"/>
      <c r="AB21" s="2741"/>
      <c r="AC21" s="2741"/>
      <c r="AD21" s="2741"/>
      <c r="AE21" s="2741"/>
      <c r="AF21" s="2741"/>
      <c r="AG21" s="2741"/>
      <c r="AH21" s="2741"/>
      <c r="AI21" s="2741"/>
      <c r="AJ21" s="2741"/>
      <c r="AK21" s="2741"/>
      <c r="AL21" s="2741"/>
      <c r="AM21" s="2741"/>
      <c r="AN21" s="2741"/>
      <c r="AO21" s="2741"/>
      <c r="AP21" s="2741"/>
      <c r="AQ21" s="1868"/>
      <c r="AR21" s="1868"/>
      <c r="AS21" s="1868"/>
      <c r="AT21" s="1868"/>
      <c r="AU21" s="1868"/>
      <c r="AV21" s="1868"/>
    </row>
    <row r="22" spans="3:48" ht="12.75" x14ac:dyDescent="0.2">
      <c r="C22" s="2741" t="s">
        <v>4148</v>
      </c>
      <c r="D22" s="2741"/>
      <c r="E22" s="2741"/>
      <c r="F22" s="2741"/>
      <c r="G22" s="2741"/>
      <c r="H22" s="2741"/>
      <c r="I22" s="2741"/>
      <c r="J22" s="2741"/>
      <c r="K22" s="2741"/>
      <c r="L22" s="2741"/>
      <c r="M22" s="2741"/>
      <c r="N22" s="2741"/>
      <c r="O22" s="2741"/>
      <c r="P22" s="2741"/>
      <c r="Q22" s="2741"/>
      <c r="R22" s="2741"/>
      <c r="S22" s="2741"/>
      <c r="T22" s="2741"/>
      <c r="U22" s="2741"/>
      <c r="V22" s="2741"/>
      <c r="W22" s="2741"/>
      <c r="X22" s="2741"/>
      <c r="Y22" s="2741"/>
      <c r="Z22" s="2741"/>
      <c r="AA22" s="2741"/>
      <c r="AB22" s="2741"/>
      <c r="AC22" s="2741"/>
      <c r="AD22" s="2741"/>
      <c r="AE22" s="2741"/>
      <c r="AF22" s="2741"/>
      <c r="AG22" s="2741"/>
      <c r="AH22" s="2741"/>
      <c r="AI22" s="2741"/>
      <c r="AJ22" s="2741"/>
      <c r="AK22" s="2741"/>
      <c r="AL22" s="2741"/>
      <c r="AM22" s="2741"/>
      <c r="AN22" s="2741"/>
      <c r="AO22" s="2741"/>
      <c r="AP22" s="2741"/>
      <c r="AQ22" s="1868"/>
      <c r="AR22" s="1868"/>
      <c r="AS22" s="1868"/>
      <c r="AT22" s="1868"/>
      <c r="AU22" s="1868"/>
      <c r="AV22" s="1868"/>
    </row>
    <row r="23" spans="3:48" ht="48" customHeight="1" x14ac:dyDescent="0.2">
      <c r="C23" s="2071" t="s">
        <v>4159</v>
      </c>
      <c r="D23" s="2071"/>
      <c r="E23" s="2071"/>
      <c r="F23" s="2071"/>
      <c r="G23" s="2071"/>
      <c r="H23" s="2071"/>
      <c r="I23" s="2071"/>
      <c r="J23" s="2071"/>
      <c r="K23" s="2071"/>
      <c r="L23" s="2071"/>
      <c r="M23" s="2071"/>
    </row>
    <row r="45" spans="3:65" ht="39.75" customHeight="1" x14ac:dyDescent="0.2">
      <c r="C45" s="2296" t="s">
        <v>4160</v>
      </c>
      <c r="D45" s="2296"/>
      <c r="E45" s="2296"/>
      <c r="F45" s="2296"/>
      <c r="G45" s="2296"/>
      <c r="H45" s="2296"/>
      <c r="I45" s="2296"/>
      <c r="J45" s="2296"/>
      <c r="K45" s="2296"/>
      <c r="L45" s="2296"/>
    </row>
    <row r="48" spans="3:65" ht="12.75" x14ac:dyDescent="0.2">
      <c r="C48" s="2274" t="s">
        <v>4161</v>
      </c>
      <c r="D48" s="2274"/>
      <c r="E48" s="2274"/>
      <c r="F48" s="2274"/>
      <c r="G48" s="2274"/>
      <c r="H48" s="2274"/>
      <c r="I48" s="2274"/>
      <c r="J48" s="2274"/>
      <c r="K48" s="2274"/>
      <c r="L48" s="2274"/>
      <c r="M48" s="2274"/>
      <c r="N48" s="2274"/>
      <c r="O48" s="2274"/>
      <c r="P48" s="2274"/>
      <c r="Q48" s="2274"/>
      <c r="R48" s="2274"/>
      <c r="S48" s="2274"/>
      <c r="T48" s="2274"/>
      <c r="U48" s="2274"/>
      <c r="V48" s="2274"/>
      <c r="W48" s="2274"/>
      <c r="X48" s="2274"/>
      <c r="Y48" s="2274"/>
      <c r="Z48" s="2274"/>
      <c r="AA48" s="2274"/>
      <c r="AB48" s="2274"/>
      <c r="AC48" s="2274"/>
      <c r="AD48" s="2274"/>
      <c r="AE48" s="2274"/>
      <c r="AF48" s="2274"/>
      <c r="AG48" s="2274"/>
      <c r="AH48" s="2274"/>
      <c r="AI48" s="2274"/>
      <c r="AJ48" s="2274"/>
      <c r="AK48" s="2274"/>
      <c r="AL48" s="2274"/>
      <c r="AM48" s="2274"/>
      <c r="AN48" s="2274"/>
      <c r="AO48" s="2274"/>
      <c r="AP48" s="2274"/>
      <c r="AQ48" s="2274"/>
      <c r="AR48" s="2274"/>
      <c r="AS48" s="2274"/>
      <c r="AT48" s="2274"/>
      <c r="AU48" s="2274"/>
      <c r="AV48" s="2274"/>
      <c r="AW48" s="2274"/>
      <c r="AX48" s="2274"/>
      <c r="AY48" s="2274"/>
      <c r="AZ48" s="2274"/>
      <c r="BA48" s="2274"/>
      <c r="BB48" s="2274"/>
      <c r="BC48" s="2274"/>
      <c r="BD48" s="2274"/>
      <c r="BE48" s="2274"/>
      <c r="BF48" s="2274"/>
      <c r="BG48" s="2274"/>
      <c r="BH48" s="2274"/>
      <c r="BI48" s="2274"/>
      <c r="BJ48" s="2274"/>
      <c r="BK48" s="2274"/>
      <c r="BL48" s="2274"/>
      <c r="BM48" s="2274"/>
    </row>
    <row r="49" spans="3:65" ht="12.75" x14ac:dyDescent="0.2">
      <c r="C49" s="2302" t="s">
        <v>739</v>
      </c>
      <c r="D49" s="1888"/>
      <c r="E49" s="1888"/>
      <c r="F49" s="1888"/>
      <c r="G49" s="1888"/>
      <c r="H49" s="2205" t="s">
        <v>3543</v>
      </c>
      <c r="I49" s="2205"/>
      <c r="J49" s="2205"/>
      <c r="K49" s="2205"/>
      <c r="L49" s="2205"/>
      <c r="M49" s="2205"/>
      <c r="N49" s="2205"/>
      <c r="O49" s="2205"/>
      <c r="P49" s="2205"/>
      <c r="Q49" s="2205"/>
      <c r="R49" s="2205"/>
      <c r="S49" s="2205"/>
      <c r="T49" s="2205"/>
      <c r="U49" s="2205"/>
      <c r="V49" s="2205"/>
      <c r="W49" s="2205"/>
      <c r="X49" s="2205"/>
      <c r="Y49" s="2205"/>
      <c r="Z49" s="2205"/>
      <c r="AA49" s="2205"/>
      <c r="AB49" s="2205"/>
      <c r="AC49" s="2205"/>
      <c r="AD49" s="2205"/>
      <c r="AE49" s="2205"/>
      <c r="AF49" s="2205"/>
      <c r="AG49" s="2205"/>
      <c r="AH49" s="2205"/>
      <c r="AI49" s="2205"/>
      <c r="AJ49" s="2205"/>
      <c r="AK49" s="2205"/>
      <c r="AL49" s="2205"/>
      <c r="AM49" s="2205"/>
      <c r="AN49" s="2205"/>
      <c r="AO49" s="2205"/>
      <c r="AP49" s="2205"/>
      <c r="AQ49" s="2205"/>
      <c r="AR49" s="2205"/>
      <c r="AS49" s="2205"/>
      <c r="AT49" s="2205"/>
      <c r="AU49" s="2205"/>
      <c r="AV49" s="2205"/>
      <c r="AW49" s="2205"/>
      <c r="AX49" s="2205"/>
      <c r="AY49" s="2205"/>
      <c r="AZ49" s="2205"/>
      <c r="BA49" s="2205"/>
      <c r="BB49" s="2205"/>
      <c r="BC49" s="2205"/>
      <c r="BD49" s="2205"/>
      <c r="BE49" s="2205"/>
      <c r="BF49" s="2205"/>
      <c r="BG49" s="2205"/>
      <c r="BH49" s="2205"/>
      <c r="BI49" s="2205"/>
      <c r="BJ49" s="2205"/>
      <c r="BK49" s="2205"/>
      <c r="BL49" s="2205"/>
      <c r="BM49" s="2205"/>
    </row>
    <row r="50" spans="3:65" ht="12.75" x14ac:dyDescent="0.2">
      <c r="C50" s="2302"/>
      <c r="D50" s="2154" t="s">
        <v>740</v>
      </c>
      <c r="E50" s="2154"/>
      <c r="F50" s="2154"/>
      <c r="G50" s="1881"/>
      <c r="H50" s="2154" t="s">
        <v>4162</v>
      </c>
      <c r="I50" s="2154"/>
      <c r="J50" s="2154"/>
      <c r="K50" s="1881"/>
      <c r="L50" s="2154" t="s">
        <v>3552</v>
      </c>
      <c r="M50" s="2154"/>
      <c r="N50" s="2154"/>
      <c r="O50" s="1881"/>
      <c r="P50" s="2154" t="s">
        <v>3548</v>
      </c>
      <c r="Q50" s="2154"/>
      <c r="R50" s="2154"/>
      <c r="S50" s="1881"/>
      <c r="T50" s="2154" t="s">
        <v>4163</v>
      </c>
      <c r="U50" s="2154"/>
      <c r="V50" s="2154"/>
      <c r="W50" s="1881"/>
      <c r="X50" s="2154" t="s">
        <v>3551</v>
      </c>
      <c r="Y50" s="2154"/>
      <c r="Z50" s="2154"/>
      <c r="AA50" s="2154" t="s">
        <v>4164</v>
      </c>
      <c r="AB50" s="2154"/>
      <c r="AC50" s="2154"/>
      <c r="AD50" s="1881"/>
      <c r="AE50" s="2154" t="s">
        <v>4165</v>
      </c>
      <c r="AF50" s="2154"/>
      <c r="AG50" s="2154"/>
      <c r="AH50" s="1881"/>
      <c r="AI50" s="2154" t="s">
        <v>4166</v>
      </c>
      <c r="AJ50" s="2154"/>
      <c r="AK50" s="2154"/>
      <c r="AL50" s="1881"/>
      <c r="AM50" s="2154" t="s">
        <v>4167</v>
      </c>
      <c r="AN50" s="2154"/>
      <c r="AO50" s="2154"/>
      <c r="AP50" s="1881"/>
      <c r="AQ50" s="2154" t="s">
        <v>3549</v>
      </c>
      <c r="AR50" s="2154"/>
      <c r="AS50" s="2154"/>
      <c r="AT50" s="1881"/>
      <c r="AU50" s="2154" t="s">
        <v>3550</v>
      </c>
      <c r="AV50" s="2154"/>
      <c r="AW50" s="2154"/>
      <c r="AX50" s="1881"/>
      <c r="AY50" s="2154" t="s">
        <v>4168</v>
      </c>
      <c r="AZ50" s="2154"/>
      <c r="BA50" s="2154"/>
      <c r="BB50" s="1881"/>
      <c r="BC50" s="2154" t="s">
        <v>4169</v>
      </c>
      <c r="BD50" s="2154"/>
      <c r="BE50" s="2154"/>
      <c r="BF50" s="1881"/>
      <c r="BG50" s="2154" t="s">
        <v>4170</v>
      </c>
      <c r="BH50" s="2154"/>
      <c r="BI50" s="2154"/>
      <c r="BJ50" s="1881"/>
      <c r="BK50" s="2154" t="s">
        <v>4171</v>
      </c>
      <c r="BL50" s="2154"/>
      <c r="BM50" s="2154"/>
    </row>
    <row r="51" spans="3:65" ht="12.75" x14ac:dyDescent="0.2">
      <c r="C51" s="2302"/>
      <c r="D51" s="2302" t="s">
        <v>740</v>
      </c>
      <c r="E51" s="2205" t="s">
        <v>741</v>
      </c>
      <c r="F51" s="2205"/>
      <c r="G51" s="1881"/>
      <c r="H51" s="2204" t="s">
        <v>740</v>
      </c>
      <c r="I51" s="2154" t="s">
        <v>741</v>
      </c>
      <c r="J51" s="2154"/>
      <c r="K51" s="1881"/>
      <c r="L51" s="2204" t="s">
        <v>740</v>
      </c>
      <c r="M51" s="2154" t="s">
        <v>741</v>
      </c>
      <c r="N51" s="2154"/>
      <c r="O51" s="1881"/>
      <c r="P51" s="2204" t="s">
        <v>740</v>
      </c>
      <c r="Q51" s="2154" t="s">
        <v>741</v>
      </c>
      <c r="R51" s="2154"/>
      <c r="S51" s="1881"/>
      <c r="T51" s="2204" t="s">
        <v>740</v>
      </c>
      <c r="U51" s="2154" t="s">
        <v>741</v>
      </c>
      <c r="V51" s="2154"/>
      <c r="W51" s="1881"/>
      <c r="X51" s="2204" t="s">
        <v>740</v>
      </c>
      <c r="Y51" s="2154" t="s">
        <v>741</v>
      </c>
      <c r="Z51" s="2154"/>
      <c r="AA51" s="2204" t="s">
        <v>740</v>
      </c>
      <c r="AB51" s="2154" t="s">
        <v>741</v>
      </c>
      <c r="AC51" s="2154"/>
      <c r="AD51" s="1881"/>
      <c r="AE51" s="2204" t="s">
        <v>740</v>
      </c>
      <c r="AF51" s="2154" t="s">
        <v>741</v>
      </c>
      <c r="AG51" s="2154"/>
      <c r="AH51" s="1881"/>
      <c r="AI51" s="2204" t="s">
        <v>740</v>
      </c>
      <c r="AJ51" s="2154" t="s">
        <v>741</v>
      </c>
      <c r="AK51" s="2154"/>
      <c r="AL51" s="1881"/>
      <c r="AM51" s="2204" t="s">
        <v>740</v>
      </c>
      <c r="AN51" s="2154" t="s">
        <v>741</v>
      </c>
      <c r="AO51" s="2154"/>
      <c r="AP51" s="1881"/>
      <c r="AQ51" s="2204" t="s">
        <v>740</v>
      </c>
      <c r="AR51" s="2154" t="s">
        <v>741</v>
      </c>
      <c r="AS51" s="2154"/>
      <c r="AT51" s="1881"/>
      <c r="AU51" s="2204" t="s">
        <v>740</v>
      </c>
      <c r="AV51" s="2154" t="s">
        <v>741</v>
      </c>
      <c r="AW51" s="2154"/>
      <c r="AX51" s="1881"/>
      <c r="AY51" s="2204" t="s">
        <v>740</v>
      </c>
      <c r="AZ51" s="2154" t="s">
        <v>741</v>
      </c>
      <c r="BA51" s="2154"/>
      <c r="BB51" s="1881"/>
      <c r="BC51" s="2204" t="s">
        <v>740</v>
      </c>
      <c r="BD51" s="2154" t="s">
        <v>741</v>
      </c>
      <c r="BE51" s="2154"/>
      <c r="BF51" s="1881"/>
      <c r="BG51" s="2204" t="s">
        <v>740</v>
      </c>
      <c r="BH51" s="2154" t="s">
        <v>741</v>
      </c>
      <c r="BI51" s="2154"/>
      <c r="BJ51" s="1881"/>
      <c r="BK51" s="2204" t="s">
        <v>740</v>
      </c>
      <c r="BL51" s="2154" t="s">
        <v>741</v>
      </c>
      <c r="BM51" s="2154"/>
    </row>
    <row r="52" spans="3:65" ht="12.75" x14ac:dyDescent="0.2">
      <c r="C52" s="2302"/>
      <c r="D52" s="2302"/>
      <c r="E52" s="1881" t="s">
        <v>1016</v>
      </c>
      <c r="F52" s="1881" t="s">
        <v>1014</v>
      </c>
      <c r="G52" s="1881"/>
      <c r="H52" s="2302"/>
      <c r="I52" s="1881" t="s">
        <v>1016</v>
      </c>
      <c r="J52" s="1881" t="s">
        <v>1014</v>
      </c>
      <c r="K52" s="1881"/>
      <c r="L52" s="2302"/>
      <c r="M52" s="1881" t="s">
        <v>1016</v>
      </c>
      <c r="N52" s="1881" t="s">
        <v>1014</v>
      </c>
      <c r="O52" s="1881"/>
      <c r="P52" s="2302"/>
      <c r="Q52" s="1881" t="s">
        <v>1016</v>
      </c>
      <c r="R52" s="1881" t="s">
        <v>1014</v>
      </c>
      <c r="S52" s="1881"/>
      <c r="T52" s="2302"/>
      <c r="U52" s="1881" t="s">
        <v>1016</v>
      </c>
      <c r="V52" s="1881" t="s">
        <v>1014</v>
      </c>
      <c r="W52" s="1881"/>
      <c r="X52" s="2302"/>
      <c r="Y52" s="1881" t="s">
        <v>1016</v>
      </c>
      <c r="Z52" s="1881" t="s">
        <v>1014</v>
      </c>
      <c r="AA52" s="2302"/>
      <c r="AB52" s="1881" t="s">
        <v>1016</v>
      </c>
      <c r="AC52" s="1881" t="s">
        <v>1014</v>
      </c>
      <c r="AD52" s="1881"/>
      <c r="AE52" s="2302"/>
      <c r="AF52" s="1881" t="s">
        <v>1016</v>
      </c>
      <c r="AG52" s="1881" t="s">
        <v>1014</v>
      </c>
      <c r="AH52" s="1881"/>
      <c r="AI52" s="2302"/>
      <c r="AJ52" s="1881" t="s">
        <v>1016</v>
      </c>
      <c r="AK52" s="1881" t="s">
        <v>1014</v>
      </c>
      <c r="AL52" s="1881"/>
      <c r="AM52" s="2302"/>
      <c r="AN52" s="1881" t="s">
        <v>1016</v>
      </c>
      <c r="AO52" s="1881" t="s">
        <v>1014</v>
      </c>
      <c r="AP52" s="1881"/>
      <c r="AQ52" s="2302"/>
      <c r="AR52" s="1881" t="s">
        <v>1016</v>
      </c>
      <c r="AS52" s="1881" t="s">
        <v>1014</v>
      </c>
      <c r="AT52" s="1881"/>
      <c r="AU52" s="2302"/>
      <c r="AV52" s="1881" t="s">
        <v>1016</v>
      </c>
      <c r="AW52" s="1881" t="s">
        <v>1014</v>
      </c>
      <c r="AX52" s="1881"/>
      <c r="AY52" s="2302"/>
      <c r="AZ52" s="1881" t="s">
        <v>1016</v>
      </c>
      <c r="BA52" s="1881" t="s">
        <v>1014</v>
      </c>
      <c r="BB52" s="1881"/>
      <c r="BC52" s="2302"/>
      <c r="BD52" s="1881" t="s">
        <v>1016</v>
      </c>
      <c r="BE52" s="1881" t="s">
        <v>1014</v>
      </c>
      <c r="BF52" s="1881"/>
      <c r="BG52" s="2302"/>
      <c r="BH52" s="1881" t="s">
        <v>1016</v>
      </c>
      <c r="BI52" s="1881" t="s">
        <v>1014</v>
      </c>
      <c r="BJ52" s="1881"/>
      <c r="BK52" s="2302"/>
      <c r="BL52" s="1881" t="s">
        <v>1016</v>
      </c>
      <c r="BM52" s="1881" t="s">
        <v>1014</v>
      </c>
    </row>
    <row r="53" spans="3:65" ht="12.75" x14ac:dyDescent="0.2">
      <c r="C53" s="1882">
        <v>2015</v>
      </c>
      <c r="D53" s="1884">
        <v>5</v>
      </c>
      <c r="E53" s="1884">
        <v>0</v>
      </c>
      <c r="F53" s="1884">
        <v>5</v>
      </c>
      <c r="G53" s="1884"/>
      <c r="H53" s="1884">
        <v>0</v>
      </c>
      <c r="I53" s="1884">
        <v>0</v>
      </c>
      <c r="J53" s="1884">
        <v>0</v>
      </c>
      <c r="K53" s="1884"/>
      <c r="L53" s="1884">
        <v>0</v>
      </c>
      <c r="M53" s="1884">
        <v>0</v>
      </c>
      <c r="N53" s="1884">
        <v>0</v>
      </c>
      <c r="O53" s="1884"/>
      <c r="P53" s="1884">
        <v>3</v>
      </c>
      <c r="Q53" s="1884">
        <v>0</v>
      </c>
      <c r="R53" s="1884">
        <v>3</v>
      </c>
      <c r="S53" s="1884"/>
      <c r="T53" s="1884">
        <v>0</v>
      </c>
      <c r="U53" s="1884">
        <v>0</v>
      </c>
      <c r="V53" s="1884">
        <v>0</v>
      </c>
      <c r="W53" s="1884"/>
      <c r="X53" s="1884">
        <v>0</v>
      </c>
      <c r="Y53" s="1884">
        <v>0</v>
      </c>
      <c r="Z53" s="1884">
        <v>0</v>
      </c>
      <c r="AA53" s="1884">
        <v>0</v>
      </c>
      <c r="AB53" s="1884">
        <v>0</v>
      </c>
      <c r="AC53" s="1884">
        <v>0</v>
      </c>
      <c r="AD53" s="1884"/>
      <c r="AE53" s="1884">
        <v>2</v>
      </c>
      <c r="AF53" s="1884">
        <v>0</v>
      </c>
      <c r="AG53" s="1884">
        <v>2</v>
      </c>
      <c r="AH53" s="1884"/>
      <c r="AI53" s="1884">
        <v>0</v>
      </c>
      <c r="AJ53" s="1884">
        <v>0</v>
      </c>
      <c r="AK53" s="1884">
        <v>0</v>
      </c>
      <c r="AL53" s="1884"/>
      <c r="AM53" s="1884">
        <v>0</v>
      </c>
      <c r="AN53" s="1884">
        <v>0</v>
      </c>
      <c r="AO53" s="1884">
        <v>0</v>
      </c>
      <c r="AP53" s="1884"/>
      <c r="AQ53" s="1889">
        <v>0</v>
      </c>
      <c r="AR53" s="1889">
        <v>0</v>
      </c>
      <c r="AS53" s="1889">
        <v>0</v>
      </c>
      <c r="AT53" s="1889"/>
      <c r="AU53" s="1884">
        <v>0</v>
      </c>
      <c r="AV53" s="1884">
        <v>0</v>
      </c>
      <c r="AW53" s="1884">
        <v>0</v>
      </c>
      <c r="AX53" s="1884"/>
      <c r="AY53" s="1884">
        <v>0</v>
      </c>
      <c r="AZ53" s="1884">
        <v>0</v>
      </c>
      <c r="BA53" s="1884">
        <v>0</v>
      </c>
      <c r="BB53" s="1884"/>
      <c r="BC53" s="1884">
        <v>0</v>
      </c>
      <c r="BD53" s="1884">
        <v>0</v>
      </c>
      <c r="BE53" s="1884">
        <v>0</v>
      </c>
      <c r="BF53" s="1884"/>
      <c r="BG53" s="1884">
        <v>0</v>
      </c>
      <c r="BH53" s="1884">
        <v>0</v>
      </c>
      <c r="BI53" s="1884">
        <v>0</v>
      </c>
      <c r="BJ53" s="1884"/>
      <c r="BK53" s="1884">
        <v>0</v>
      </c>
      <c r="BL53" s="1884">
        <v>0</v>
      </c>
      <c r="BM53" s="1884">
        <v>0</v>
      </c>
    </row>
    <row r="54" spans="3:65" ht="12.75" x14ac:dyDescent="0.2">
      <c r="C54" s="1882">
        <v>2016</v>
      </c>
      <c r="D54" s="1884">
        <v>20</v>
      </c>
      <c r="E54" s="1884">
        <v>2</v>
      </c>
      <c r="F54" s="1884">
        <v>18</v>
      </c>
      <c r="G54" s="1884"/>
      <c r="H54" s="1884">
        <v>0</v>
      </c>
      <c r="I54" s="1883">
        <v>0</v>
      </c>
      <c r="J54" s="1884">
        <v>0</v>
      </c>
      <c r="K54" s="1884"/>
      <c r="L54" s="1884">
        <v>0</v>
      </c>
      <c r="M54" s="1883">
        <v>0</v>
      </c>
      <c r="N54" s="1884">
        <v>0</v>
      </c>
      <c r="O54" s="1884"/>
      <c r="P54" s="1884">
        <v>5</v>
      </c>
      <c r="Q54" s="1883">
        <v>1</v>
      </c>
      <c r="R54" s="1884">
        <v>4</v>
      </c>
      <c r="S54" s="1884"/>
      <c r="T54" s="1884">
        <v>0</v>
      </c>
      <c r="U54" s="1883">
        <v>0</v>
      </c>
      <c r="V54" s="1884">
        <v>0</v>
      </c>
      <c r="W54" s="1884"/>
      <c r="X54" s="1884">
        <v>0</v>
      </c>
      <c r="Y54" s="1883">
        <v>0</v>
      </c>
      <c r="Z54" s="1884">
        <v>0</v>
      </c>
      <c r="AA54" s="1884">
        <v>0</v>
      </c>
      <c r="AB54" s="1883">
        <v>0</v>
      </c>
      <c r="AC54" s="1884">
        <v>0</v>
      </c>
      <c r="AD54" s="1884"/>
      <c r="AE54" s="1884">
        <v>0</v>
      </c>
      <c r="AF54" s="1883">
        <v>0</v>
      </c>
      <c r="AG54" s="1884">
        <v>0</v>
      </c>
      <c r="AH54" s="1884"/>
      <c r="AI54" s="1884">
        <v>0</v>
      </c>
      <c r="AJ54" s="1883">
        <v>0</v>
      </c>
      <c r="AK54" s="1884">
        <v>0</v>
      </c>
      <c r="AL54" s="1884"/>
      <c r="AM54" s="1884">
        <v>2</v>
      </c>
      <c r="AN54" s="1883">
        <v>1</v>
      </c>
      <c r="AO54" s="1884">
        <v>1</v>
      </c>
      <c r="AP54" s="1884"/>
      <c r="AQ54" s="1889">
        <v>12</v>
      </c>
      <c r="AR54" s="1890">
        <v>0</v>
      </c>
      <c r="AS54" s="1889">
        <v>12</v>
      </c>
      <c r="AT54" s="1889"/>
      <c r="AU54" s="1884">
        <v>1</v>
      </c>
      <c r="AV54" s="1883">
        <v>0</v>
      </c>
      <c r="AW54" s="1884">
        <v>1</v>
      </c>
      <c r="AX54" s="1884"/>
      <c r="AY54" s="1884">
        <v>0</v>
      </c>
      <c r="AZ54" s="1883">
        <v>0</v>
      </c>
      <c r="BA54" s="1884">
        <v>0</v>
      </c>
      <c r="BB54" s="1884"/>
      <c r="BC54" s="1884">
        <v>0</v>
      </c>
      <c r="BD54" s="1883">
        <v>0</v>
      </c>
      <c r="BE54" s="1884">
        <v>0</v>
      </c>
      <c r="BF54" s="1884"/>
      <c r="BG54" s="1884">
        <v>0</v>
      </c>
      <c r="BH54" s="1883">
        <v>0</v>
      </c>
      <c r="BI54" s="1884">
        <v>0</v>
      </c>
      <c r="BJ54" s="1884"/>
      <c r="BK54" s="1884">
        <v>0</v>
      </c>
      <c r="BL54" s="1883">
        <v>0</v>
      </c>
      <c r="BM54" s="1884">
        <v>0</v>
      </c>
    </row>
    <row r="55" spans="3:65" ht="12.75" x14ac:dyDescent="0.2">
      <c r="C55" s="1882">
        <v>2017</v>
      </c>
      <c r="D55" s="1884">
        <v>39</v>
      </c>
      <c r="E55" s="1884">
        <v>7</v>
      </c>
      <c r="F55" s="1884">
        <v>32</v>
      </c>
      <c r="G55" s="1884"/>
      <c r="H55" s="1883">
        <v>2</v>
      </c>
      <c r="I55" s="1883">
        <v>0</v>
      </c>
      <c r="J55" s="1883">
        <v>2</v>
      </c>
      <c r="K55" s="1883"/>
      <c r="L55" s="1883">
        <v>1</v>
      </c>
      <c r="M55" s="1883">
        <v>0</v>
      </c>
      <c r="N55" s="1883">
        <v>1</v>
      </c>
      <c r="O55" s="1883"/>
      <c r="P55" s="1883">
        <v>20</v>
      </c>
      <c r="Q55" s="1883">
        <v>2</v>
      </c>
      <c r="R55" s="1883">
        <v>18</v>
      </c>
      <c r="S55" s="1883"/>
      <c r="T55" s="1883">
        <v>2</v>
      </c>
      <c r="U55" s="1883">
        <v>0</v>
      </c>
      <c r="V55" s="1883">
        <v>2</v>
      </c>
      <c r="W55" s="1883"/>
      <c r="X55" s="1883">
        <v>2</v>
      </c>
      <c r="Y55" s="1883">
        <v>0</v>
      </c>
      <c r="Z55" s="1883">
        <v>0</v>
      </c>
      <c r="AA55" s="1883">
        <v>1</v>
      </c>
      <c r="AB55" s="1883">
        <v>0</v>
      </c>
      <c r="AC55" s="1883">
        <v>1</v>
      </c>
      <c r="AD55" s="1883"/>
      <c r="AE55" s="1883">
        <v>1</v>
      </c>
      <c r="AF55" s="1883">
        <v>0</v>
      </c>
      <c r="AG55" s="1883">
        <v>1</v>
      </c>
      <c r="AH55" s="1883"/>
      <c r="AI55" s="1883">
        <v>0</v>
      </c>
      <c r="AJ55" s="1883">
        <v>0</v>
      </c>
      <c r="AK55" s="1883">
        <v>0</v>
      </c>
      <c r="AL55" s="1883"/>
      <c r="AM55" s="1883">
        <v>0</v>
      </c>
      <c r="AN55" s="1883">
        <v>0</v>
      </c>
      <c r="AO55" s="1883">
        <v>0</v>
      </c>
      <c r="AP55" s="1883"/>
      <c r="AQ55" s="1890">
        <v>8</v>
      </c>
      <c r="AR55" s="1890">
        <v>4</v>
      </c>
      <c r="AS55" s="1890">
        <v>4</v>
      </c>
      <c r="AT55" s="1890"/>
      <c r="AU55" s="1883">
        <v>1</v>
      </c>
      <c r="AV55" s="1883">
        <v>1</v>
      </c>
      <c r="AW55" s="1883">
        <v>0</v>
      </c>
      <c r="AX55" s="1883"/>
      <c r="AY55" s="1883">
        <v>0</v>
      </c>
      <c r="AZ55" s="1883">
        <v>0</v>
      </c>
      <c r="BA55" s="1883">
        <v>0</v>
      </c>
      <c r="BB55" s="1883"/>
      <c r="BC55" s="1883">
        <v>1</v>
      </c>
      <c r="BD55" s="1883">
        <v>0</v>
      </c>
      <c r="BE55" s="1883">
        <v>1</v>
      </c>
      <c r="BF55" s="1883"/>
      <c r="BG55" s="1883">
        <v>1</v>
      </c>
      <c r="BH55" s="1883">
        <v>0</v>
      </c>
      <c r="BI55" s="1883">
        <v>1</v>
      </c>
      <c r="BJ55" s="1883"/>
      <c r="BK55" s="1883">
        <v>1</v>
      </c>
      <c r="BL55" s="1883">
        <v>0</v>
      </c>
      <c r="BM55" s="1883">
        <v>1</v>
      </c>
    </row>
    <row r="56" spans="3:65" ht="12.75" x14ac:dyDescent="0.2">
      <c r="C56" s="1882">
        <v>2018</v>
      </c>
      <c r="D56" s="1889">
        <v>30</v>
      </c>
      <c r="E56" s="1889">
        <v>5</v>
      </c>
      <c r="F56" s="1889">
        <v>25</v>
      </c>
      <c r="G56" s="1889"/>
      <c r="H56" s="1883">
        <v>0</v>
      </c>
      <c r="I56" s="1883">
        <v>0</v>
      </c>
      <c r="J56" s="1883">
        <v>0</v>
      </c>
      <c r="K56" s="1883"/>
      <c r="L56" s="1883">
        <v>2</v>
      </c>
      <c r="M56" s="1883">
        <v>0</v>
      </c>
      <c r="N56" s="1883">
        <v>2</v>
      </c>
      <c r="O56" s="1883"/>
      <c r="P56" s="1883">
        <v>12</v>
      </c>
      <c r="Q56" s="1883">
        <v>4</v>
      </c>
      <c r="R56" s="1883">
        <v>8</v>
      </c>
      <c r="S56" s="1883"/>
      <c r="T56" s="1883">
        <v>0</v>
      </c>
      <c r="U56" s="1883">
        <v>0</v>
      </c>
      <c r="V56" s="1883">
        <v>0</v>
      </c>
      <c r="W56" s="1883"/>
      <c r="X56" s="1883">
        <v>1</v>
      </c>
      <c r="Y56" s="1883">
        <v>1</v>
      </c>
      <c r="Z56" s="1883">
        <v>0</v>
      </c>
      <c r="AA56" s="1883">
        <v>0</v>
      </c>
      <c r="AB56" s="1883">
        <v>0</v>
      </c>
      <c r="AC56" s="1883">
        <v>0</v>
      </c>
      <c r="AD56" s="1883">
        <v>0</v>
      </c>
      <c r="AE56" s="1883">
        <v>0</v>
      </c>
      <c r="AF56" s="1883">
        <v>0</v>
      </c>
      <c r="AG56" s="1883">
        <v>0</v>
      </c>
      <c r="AH56" s="1883"/>
      <c r="AI56" s="1883">
        <v>4</v>
      </c>
      <c r="AJ56" s="1883">
        <v>0</v>
      </c>
      <c r="AK56" s="1883">
        <v>4</v>
      </c>
      <c r="AL56" s="1883"/>
      <c r="AM56" s="1883">
        <v>0</v>
      </c>
      <c r="AN56" s="1883">
        <v>0</v>
      </c>
      <c r="AO56" s="1883">
        <v>0</v>
      </c>
      <c r="AP56" s="1883">
        <v>0</v>
      </c>
      <c r="AQ56" s="1890">
        <v>6</v>
      </c>
      <c r="AR56" s="1890">
        <v>0</v>
      </c>
      <c r="AS56" s="1890">
        <v>6</v>
      </c>
      <c r="AT56" s="1890"/>
      <c r="AU56" s="1883">
        <v>1</v>
      </c>
      <c r="AV56" s="1883">
        <v>0</v>
      </c>
      <c r="AW56" s="1883">
        <v>1</v>
      </c>
      <c r="AX56" s="1883"/>
      <c r="AY56" s="1883">
        <v>2</v>
      </c>
      <c r="AZ56" s="1883">
        <v>0</v>
      </c>
      <c r="BA56" s="1883">
        <v>2</v>
      </c>
      <c r="BB56" s="1883"/>
      <c r="BC56" s="1883">
        <v>0</v>
      </c>
      <c r="BD56" s="1883">
        <v>0</v>
      </c>
      <c r="BE56" s="1883">
        <v>0</v>
      </c>
      <c r="BF56" s="1883">
        <v>0</v>
      </c>
      <c r="BG56" s="1883">
        <v>1</v>
      </c>
      <c r="BH56" s="1883">
        <v>0</v>
      </c>
      <c r="BI56" s="1883">
        <v>1</v>
      </c>
      <c r="BJ56" s="1883"/>
      <c r="BK56" s="1883">
        <v>1</v>
      </c>
      <c r="BL56" s="1883">
        <v>0</v>
      </c>
      <c r="BM56" s="1883">
        <v>1</v>
      </c>
    </row>
    <row r="57" spans="3:65" ht="15" x14ac:dyDescent="0.2">
      <c r="C57" s="1885" t="s">
        <v>5998</v>
      </c>
      <c r="D57" s="1893">
        <v>26</v>
      </c>
      <c r="E57" s="1893">
        <v>7</v>
      </c>
      <c r="F57" s="1893">
        <v>19</v>
      </c>
      <c r="G57" s="1891"/>
      <c r="H57" s="1886">
        <v>0</v>
      </c>
      <c r="I57" s="1886">
        <v>0</v>
      </c>
      <c r="J57" s="1886">
        <v>0</v>
      </c>
      <c r="K57" s="1891"/>
      <c r="L57" s="1886">
        <v>0</v>
      </c>
      <c r="M57" s="1891">
        <v>0</v>
      </c>
      <c r="N57" s="1887">
        <v>0</v>
      </c>
      <c r="O57" s="1891"/>
      <c r="P57" s="1886">
        <v>19</v>
      </c>
      <c r="Q57" s="1887">
        <v>6</v>
      </c>
      <c r="R57" s="1887">
        <v>13</v>
      </c>
      <c r="S57" s="1891"/>
      <c r="T57" s="1886">
        <v>0</v>
      </c>
      <c r="U57" s="1892">
        <v>0</v>
      </c>
      <c r="V57" s="1892">
        <v>0</v>
      </c>
      <c r="W57" s="1891"/>
      <c r="X57" s="1886">
        <v>0</v>
      </c>
      <c r="Y57" s="1892">
        <v>0</v>
      </c>
      <c r="Z57" s="1892">
        <v>0</v>
      </c>
      <c r="AA57" s="1886">
        <v>0</v>
      </c>
      <c r="AB57" s="1892">
        <v>0</v>
      </c>
      <c r="AC57" s="1892">
        <v>0</v>
      </c>
      <c r="AD57" s="1891">
        <v>0</v>
      </c>
      <c r="AE57" s="1886">
        <v>0</v>
      </c>
      <c r="AF57" s="1892">
        <v>0</v>
      </c>
      <c r="AG57" s="1892">
        <v>0</v>
      </c>
      <c r="AH57" s="1891"/>
      <c r="AI57" s="1886">
        <v>0</v>
      </c>
      <c r="AJ57" s="1891">
        <v>0</v>
      </c>
      <c r="AK57" s="1892">
        <v>0</v>
      </c>
      <c r="AL57" s="1891"/>
      <c r="AM57" s="1891">
        <v>0</v>
      </c>
      <c r="AN57" s="1892">
        <v>0</v>
      </c>
      <c r="AO57" s="1892">
        <v>0</v>
      </c>
      <c r="AP57" s="1891">
        <v>0</v>
      </c>
      <c r="AQ57" s="1894">
        <v>6</v>
      </c>
      <c r="AR57" s="1892">
        <v>1</v>
      </c>
      <c r="AS57" s="1887">
        <v>5</v>
      </c>
      <c r="AT57" s="1891"/>
      <c r="AU57" s="1886">
        <v>0</v>
      </c>
      <c r="AV57" s="1892">
        <v>0</v>
      </c>
      <c r="AW57" s="1892">
        <v>0</v>
      </c>
      <c r="AX57" s="1891"/>
      <c r="AY57" s="1886">
        <v>1</v>
      </c>
      <c r="AZ57" s="1892">
        <v>0</v>
      </c>
      <c r="BA57" s="1891">
        <v>1</v>
      </c>
      <c r="BB57" s="1891"/>
      <c r="BC57" s="1886">
        <v>0</v>
      </c>
      <c r="BD57" s="1892">
        <v>0</v>
      </c>
      <c r="BE57" s="1892">
        <v>0</v>
      </c>
      <c r="BF57" s="1891">
        <v>0</v>
      </c>
      <c r="BG57" s="1886">
        <v>0</v>
      </c>
      <c r="BH57" s="1892">
        <v>0</v>
      </c>
      <c r="BI57" s="1887">
        <v>0</v>
      </c>
      <c r="BJ57" s="1891"/>
      <c r="BK57" s="1886">
        <v>0</v>
      </c>
      <c r="BL57" s="1887">
        <v>0</v>
      </c>
      <c r="BM57" s="1892">
        <v>0</v>
      </c>
    </row>
    <row r="58" spans="3:65" ht="15" x14ac:dyDescent="0.2">
      <c r="C58" s="2740" t="s">
        <v>5999</v>
      </c>
      <c r="D58" s="2498"/>
      <c r="E58" s="2498"/>
      <c r="F58" s="2498"/>
      <c r="G58" s="2498"/>
      <c r="H58" s="2498"/>
      <c r="I58" s="2498"/>
      <c r="J58" s="2498"/>
      <c r="K58" s="2498"/>
      <c r="L58" s="2498"/>
      <c r="M58" s="2498"/>
      <c r="N58" s="2498"/>
      <c r="O58" s="2498"/>
      <c r="P58" s="2498"/>
      <c r="Q58" s="2498"/>
      <c r="R58" s="2498"/>
      <c r="S58" s="2498"/>
      <c r="T58" s="2498"/>
      <c r="U58" s="2498"/>
      <c r="V58" s="2498"/>
      <c r="W58" s="2498"/>
      <c r="X58" s="2498"/>
      <c r="Y58" s="2498"/>
      <c r="Z58" s="2498"/>
      <c r="AA58" s="2498"/>
      <c r="AB58" s="2498"/>
      <c r="AC58" s="2498"/>
      <c r="AD58" s="2498"/>
      <c r="AE58" s="2498"/>
      <c r="AF58" s="2498"/>
      <c r="AG58" s="2498"/>
      <c r="AH58" s="2498"/>
      <c r="AI58" s="2498"/>
      <c r="AJ58" s="2498"/>
      <c r="AK58" s="2498"/>
      <c r="AL58" s="2498"/>
      <c r="AM58" s="2498"/>
      <c r="AN58" s="2498"/>
      <c r="AO58" s="2498"/>
      <c r="AP58" s="2498"/>
      <c r="AQ58" s="2498"/>
      <c r="AR58" s="2498"/>
      <c r="AS58" s="2498"/>
      <c r="AT58" s="1880"/>
      <c r="AU58" s="1880"/>
      <c r="AV58" s="1880"/>
      <c r="AW58" s="1880"/>
      <c r="AX58" s="1880"/>
      <c r="AY58" s="1880"/>
      <c r="AZ58" s="1880"/>
      <c r="BA58" s="1880"/>
      <c r="BB58" s="1880"/>
      <c r="BC58" s="1880"/>
      <c r="BD58" s="1880"/>
      <c r="BE58" s="1880"/>
      <c r="BF58" s="1880"/>
      <c r="BG58" s="1880"/>
      <c r="BH58" s="1880"/>
      <c r="BI58" s="1880"/>
      <c r="BJ58" s="1880"/>
      <c r="BK58" s="1880"/>
      <c r="BL58" s="1880"/>
      <c r="BM58" s="1880"/>
    </row>
    <row r="59" spans="3:65" ht="12.75" customHeight="1" x14ac:dyDescent="0.2">
      <c r="C59" s="2742" t="s">
        <v>4172</v>
      </c>
      <c r="D59" s="2742"/>
      <c r="E59" s="2742"/>
      <c r="F59" s="2742"/>
      <c r="G59" s="2742"/>
      <c r="H59" s="2742"/>
      <c r="I59" s="2742"/>
      <c r="J59" s="2742"/>
      <c r="K59" s="2742"/>
      <c r="L59" s="2742"/>
      <c r="M59" s="2742"/>
      <c r="N59" s="2742"/>
      <c r="O59" s="2742"/>
      <c r="P59" s="2742"/>
      <c r="Q59" s="2742"/>
      <c r="R59" s="2742"/>
      <c r="S59" s="2742"/>
      <c r="T59" s="2742"/>
      <c r="U59" s="2742"/>
      <c r="V59" s="2742"/>
      <c r="W59" s="2742"/>
      <c r="X59" s="2742"/>
      <c r="Y59" s="2742"/>
      <c r="Z59" s="2742"/>
      <c r="AA59" s="2742"/>
      <c r="AB59" s="2742"/>
      <c r="AC59" s="2742"/>
      <c r="AD59" s="2742"/>
      <c r="AE59" s="2742"/>
      <c r="AF59" s="2742"/>
      <c r="AG59" s="2742"/>
      <c r="AH59" s="2742"/>
      <c r="AI59" s="2742"/>
      <c r="AJ59" s="2742"/>
      <c r="AK59" s="2742"/>
      <c r="AL59" s="2742"/>
      <c r="AM59" s="2742"/>
      <c r="AN59" s="2742"/>
      <c r="AO59" s="2742"/>
      <c r="AP59" s="2742"/>
      <c r="AQ59" s="2742"/>
      <c r="AR59" s="2742"/>
      <c r="AS59" s="2742"/>
      <c r="AT59" s="2742"/>
      <c r="AU59" s="2742"/>
      <c r="AV59" s="2742"/>
      <c r="AW59" s="2742"/>
      <c r="AX59" s="2742"/>
      <c r="AY59" s="2742"/>
      <c r="AZ59" s="2742"/>
      <c r="BA59" s="2742"/>
      <c r="BB59" s="2742"/>
      <c r="BC59" s="2742"/>
      <c r="BD59" s="2742"/>
      <c r="BE59" s="2742"/>
      <c r="BF59" s="2742"/>
      <c r="BG59" s="2742"/>
      <c r="BH59" s="2742"/>
      <c r="BI59" s="2742"/>
      <c r="BJ59" s="2742"/>
      <c r="BK59" s="2742"/>
      <c r="BL59" s="2742"/>
      <c r="BM59" s="2742"/>
    </row>
    <row r="60" spans="3:65" ht="12.75" x14ac:dyDescent="0.2">
      <c r="C60" s="2741" t="s">
        <v>4173</v>
      </c>
      <c r="D60" s="2741"/>
      <c r="E60" s="2741"/>
      <c r="F60" s="2741"/>
      <c r="G60" s="2741"/>
      <c r="H60" s="2741"/>
      <c r="I60" s="2741"/>
      <c r="J60" s="2741"/>
      <c r="K60" s="2741"/>
      <c r="L60" s="2741"/>
      <c r="M60" s="2741"/>
      <c r="N60" s="2741"/>
      <c r="O60" s="2741"/>
      <c r="P60" s="2741"/>
      <c r="Q60" s="2741"/>
      <c r="R60" s="2741"/>
      <c r="S60" s="2741"/>
      <c r="T60" s="2741"/>
      <c r="U60" s="2741"/>
      <c r="V60" s="2741"/>
      <c r="W60" s="2741"/>
      <c r="X60" s="2741"/>
      <c r="Y60" s="2741"/>
      <c r="Z60" s="2741"/>
      <c r="AA60" s="2741"/>
      <c r="AB60" s="2741"/>
      <c r="AC60" s="2741"/>
      <c r="AD60" s="2741"/>
      <c r="AE60" s="2741"/>
      <c r="AF60" s="2741"/>
      <c r="AG60" s="2741"/>
      <c r="AH60" s="2741"/>
      <c r="AI60" s="2741"/>
      <c r="AJ60" s="2741"/>
      <c r="AK60" s="2741"/>
      <c r="AL60" s="2741"/>
      <c r="AM60" s="2741"/>
      <c r="AN60" s="2741"/>
      <c r="AO60" s="2741"/>
      <c r="AP60" s="2741"/>
      <c r="AQ60" s="2741"/>
      <c r="AR60" s="2741"/>
      <c r="AS60" s="2741"/>
      <c r="AT60" s="2741"/>
      <c r="AU60" s="2741"/>
      <c r="AV60" s="2741"/>
      <c r="AW60" s="2741"/>
      <c r="AX60" s="2741"/>
      <c r="AY60" s="2741"/>
      <c r="AZ60" s="2741"/>
      <c r="BA60" s="2741"/>
      <c r="BB60" s="2741"/>
      <c r="BC60" s="2741"/>
      <c r="BD60" s="2741"/>
      <c r="BE60" s="2741"/>
      <c r="BF60" s="2741"/>
      <c r="BG60" s="2741"/>
      <c r="BH60" s="2741"/>
      <c r="BI60" s="2741"/>
      <c r="BJ60" s="2741"/>
      <c r="BK60" s="2741"/>
      <c r="BL60" s="2741"/>
      <c r="BM60" s="2741"/>
    </row>
  </sheetData>
  <mergeCells count="108">
    <mergeCell ref="T11:V11"/>
    <mergeCell ref="C21:AP21"/>
    <mergeCell ref="Y12:Z12"/>
    <mergeCell ref="AB12:AB13"/>
    <mergeCell ref="AC12:AD12"/>
    <mergeCell ref="AF12:AF13"/>
    <mergeCell ref="C10:C13"/>
    <mergeCell ref="D10:F11"/>
    <mergeCell ref="H11:J11"/>
    <mergeCell ref="X12:X13"/>
    <mergeCell ref="X11:Z11"/>
    <mergeCell ref="AB11:AD11"/>
    <mergeCell ref="AF11:AH11"/>
    <mergeCell ref="AJ11:AL11"/>
    <mergeCell ref="AN11:AP11"/>
    <mergeCell ref="D12:D13"/>
    <mergeCell ref="E12:F12"/>
    <mergeCell ref="H12:H13"/>
    <mergeCell ref="AK12:AL12"/>
    <mergeCell ref="AN12:AN13"/>
    <mergeCell ref="AG12:AH12"/>
    <mergeCell ref="AJ12:AJ13"/>
    <mergeCell ref="C59:BM59"/>
    <mergeCell ref="AQ12:AQ13"/>
    <mergeCell ref="AR12:AS12"/>
    <mergeCell ref="AT12:AT13"/>
    <mergeCell ref="AQ11:AS11"/>
    <mergeCell ref="AT11:AV11"/>
    <mergeCell ref="AU12:AV12"/>
    <mergeCell ref="C9:AV9"/>
    <mergeCell ref="H10:AV10"/>
    <mergeCell ref="X51:X52"/>
    <mergeCell ref="Y51:Z51"/>
    <mergeCell ref="D50:F50"/>
    <mergeCell ref="H50:J50"/>
    <mergeCell ref="L50:N50"/>
    <mergeCell ref="P50:R50"/>
    <mergeCell ref="T50:V50"/>
    <mergeCell ref="X50:Z50"/>
    <mergeCell ref="M51:N51"/>
    <mergeCell ref="P51:P52"/>
    <mergeCell ref="Q51:R51"/>
    <mergeCell ref="T51:T52"/>
    <mergeCell ref="U51:V51"/>
    <mergeCell ref="D51:D52"/>
    <mergeCell ref="E51:F51"/>
    <mergeCell ref="C60:BM60"/>
    <mergeCell ref="AZ51:BA51"/>
    <mergeCell ref="BC51:BC52"/>
    <mergeCell ref="BD51:BE51"/>
    <mergeCell ref="BG51:BG52"/>
    <mergeCell ref="BK51:BK52"/>
    <mergeCell ref="AN51:AO51"/>
    <mergeCell ref="AQ51:AQ52"/>
    <mergeCell ref="AR51:AS51"/>
    <mergeCell ref="AU51:AU52"/>
    <mergeCell ref="AV51:AW51"/>
    <mergeCell ref="AY51:AY52"/>
    <mergeCell ref="BH51:BI51"/>
    <mergeCell ref="AI51:AI52"/>
    <mergeCell ref="AJ51:AK51"/>
    <mergeCell ref="AM51:AM52"/>
    <mergeCell ref="I51:J51"/>
    <mergeCell ref="L51:L52"/>
    <mergeCell ref="AB51:AC51"/>
    <mergeCell ref="AE51:AE52"/>
    <mergeCell ref="AF51:AG51"/>
    <mergeCell ref="AA51:AA52"/>
    <mergeCell ref="BL51:BM51"/>
    <mergeCell ref="C58:AS58"/>
    <mergeCell ref="AA50:AC50"/>
    <mergeCell ref="AE50:AG50"/>
    <mergeCell ref="AI50:AK50"/>
    <mergeCell ref="AM50:AO50"/>
    <mergeCell ref="AQ50:AS50"/>
    <mergeCell ref="C48:BM48"/>
    <mergeCell ref="C49:C52"/>
    <mergeCell ref="H49:BM49"/>
    <mergeCell ref="AU50:AW50"/>
    <mergeCell ref="AY50:BA50"/>
    <mergeCell ref="BC50:BE50"/>
    <mergeCell ref="BG50:BI50"/>
    <mergeCell ref="BK50:BM50"/>
    <mergeCell ref="H51:H52"/>
    <mergeCell ref="C23:M23"/>
    <mergeCell ref="C45:L45"/>
    <mergeCell ref="A5:B5"/>
    <mergeCell ref="C5:T5"/>
    <mergeCell ref="C1:E1"/>
    <mergeCell ref="A3:B3"/>
    <mergeCell ref="C3:T3"/>
    <mergeCell ref="A4:B4"/>
    <mergeCell ref="C4:T4"/>
    <mergeCell ref="A6:B6"/>
    <mergeCell ref="C6:T6"/>
    <mergeCell ref="M12:N12"/>
    <mergeCell ref="P12:P13"/>
    <mergeCell ref="C19:AP19"/>
    <mergeCell ref="C20:AP20"/>
    <mergeCell ref="I12:J12"/>
    <mergeCell ref="L12:L13"/>
    <mergeCell ref="C22:AP22"/>
    <mergeCell ref="AO12:AP12"/>
    <mergeCell ref="Q12:R12"/>
    <mergeCell ref="T12:T13"/>
    <mergeCell ref="U12:V12"/>
    <mergeCell ref="L11:N11"/>
    <mergeCell ref="P11:R11"/>
  </mergeCells>
  <hyperlinks>
    <hyperlink ref="A1" location="'ODS 16.'!A1" display="REGRESAR"/>
    <hyperlink ref="C1:D1" location="'Metadato 16.2.2'!A1" display="VER METADATO"/>
  </hyperlinks>
  <pageMargins left="0.7" right="0.7" top="0.75" bottom="0.75" header="0.3" footer="0.3"/>
  <pageSetup orientation="portrait" r:id="rId1"/>
  <drawing r:id="rId2"/>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8">
    <tabColor theme="0" tint="-0.499984740745262"/>
  </sheetPr>
  <dimension ref="B1:I41"/>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7.85546875" style="45" customWidth="1"/>
    <col min="2" max="2" width="26.42578125" style="45" customWidth="1"/>
    <col min="3" max="3" width="24" style="45" customWidth="1"/>
    <col min="4" max="4" width="85.7109375" style="45" customWidth="1"/>
    <col min="5" max="5" width="3.42578125" style="190" customWidth="1"/>
    <col min="6" max="6" width="7.140625" style="45" customWidth="1"/>
    <col min="7" max="7" width="9.28515625" style="45" customWidth="1"/>
    <col min="8" max="16384" width="11.42578125" style="45"/>
  </cols>
  <sheetData>
    <row r="1" spans="2:9" ht="15" x14ac:dyDescent="0.25">
      <c r="B1" s="166" t="s">
        <v>730</v>
      </c>
    </row>
    <row r="2" spans="2:9" ht="12" thickBot="1" x14ac:dyDescent="0.3"/>
    <row r="3" spans="2:9" ht="23.25" customHeight="1" thickBot="1" x14ac:dyDescent="0.3">
      <c r="B3" s="2081" t="s">
        <v>766</v>
      </c>
      <c r="C3" s="2081"/>
      <c r="D3" s="2081"/>
      <c r="F3" s="47" t="s">
        <v>880</v>
      </c>
    </row>
    <row r="4" spans="2:9" ht="45" x14ac:dyDescent="0.25">
      <c r="B4" s="2082" t="s">
        <v>856</v>
      </c>
      <c r="C4" s="2082"/>
      <c r="D4" s="1895" t="s">
        <v>73</v>
      </c>
    </row>
    <row r="5" spans="2:9" ht="30" x14ac:dyDescent="0.25">
      <c r="B5" s="2082" t="s">
        <v>769</v>
      </c>
      <c r="C5" s="2082"/>
      <c r="D5" s="1895" t="s">
        <v>447</v>
      </c>
    </row>
    <row r="6" spans="2:9" ht="15" x14ac:dyDescent="0.25">
      <c r="B6" s="2082" t="s">
        <v>770</v>
      </c>
      <c r="C6" s="2082"/>
      <c r="D6" s="1896" t="s">
        <v>603</v>
      </c>
      <c r="G6" s="191"/>
      <c r="H6" s="271"/>
      <c r="I6" s="271"/>
    </row>
    <row r="7" spans="2:9" ht="35.25" customHeight="1" x14ac:dyDescent="0.25">
      <c r="B7" s="2083" t="s">
        <v>771</v>
      </c>
      <c r="C7" s="2083"/>
      <c r="D7" s="1897" t="s">
        <v>604</v>
      </c>
    </row>
    <row r="8" spans="2:9" ht="15" customHeight="1" x14ac:dyDescent="0.25">
      <c r="B8" s="2083" t="s">
        <v>4617</v>
      </c>
      <c r="C8" s="2083"/>
      <c r="D8" s="1898" t="s">
        <v>4792</v>
      </c>
    </row>
    <row r="9" spans="2:9" ht="15" x14ac:dyDescent="0.25">
      <c r="B9" s="1899"/>
      <c r="C9" s="1899"/>
      <c r="D9" s="1899"/>
    </row>
    <row r="10" spans="2:9" ht="15" x14ac:dyDescent="0.25">
      <c r="B10" s="2081" t="s">
        <v>772</v>
      </c>
      <c r="C10" s="2081"/>
      <c r="D10" s="2081"/>
    </row>
    <row r="11" spans="2:9" ht="15" customHeight="1" x14ac:dyDescent="0.25">
      <c r="B11" s="2093" t="s">
        <v>773</v>
      </c>
      <c r="C11" s="2094"/>
      <c r="D11" s="1895" t="s">
        <v>841</v>
      </c>
    </row>
    <row r="12" spans="2:9" ht="32.25" customHeight="1" x14ac:dyDescent="0.25">
      <c r="B12" s="2095" t="s">
        <v>775</v>
      </c>
      <c r="C12" s="2095"/>
      <c r="D12" s="1900" t="s">
        <v>3638</v>
      </c>
    </row>
    <row r="13" spans="2:9" ht="15" x14ac:dyDescent="0.25">
      <c r="B13" s="2082" t="s">
        <v>776</v>
      </c>
      <c r="C13" s="2082"/>
      <c r="D13" s="1901" t="s">
        <v>603</v>
      </c>
    </row>
    <row r="14" spans="2:9" ht="15" x14ac:dyDescent="0.25">
      <c r="B14" s="2082" t="s">
        <v>777</v>
      </c>
      <c r="C14" s="2096"/>
      <c r="D14" s="1902" t="s">
        <v>10</v>
      </c>
    </row>
    <row r="15" spans="2:9" ht="232.5" customHeight="1" x14ac:dyDescent="0.25">
      <c r="B15" s="2082" t="s">
        <v>778</v>
      </c>
      <c r="C15" s="2082"/>
      <c r="D15" s="1903" t="s">
        <v>3640</v>
      </c>
    </row>
    <row r="16" spans="2:9" ht="42.75" customHeight="1" x14ac:dyDescent="0.25">
      <c r="B16" s="2082" t="s">
        <v>779</v>
      </c>
      <c r="C16" s="2082"/>
      <c r="D16" s="1903"/>
    </row>
    <row r="17" spans="2:4" ht="15" x14ac:dyDescent="0.25">
      <c r="B17" s="2082" t="s">
        <v>780</v>
      </c>
      <c r="C17" s="2082"/>
      <c r="D17" s="1904" t="s">
        <v>883</v>
      </c>
    </row>
    <row r="18" spans="2:4" ht="15" x14ac:dyDescent="0.25">
      <c r="B18" s="2083" t="s">
        <v>782</v>
      </c>
      <c r="C18" s="2083"/>
      <c r="D18" s="1895"/>
    </row>
    <row r="19" spans="2:4" ht="15" customHeight="1" x14ac:dyDescent="0.25">
      <c r="B19" s="2084" t="s">
        <v>783</v>
      </c>
      <c r="C19" s="2085"/>
      <c r="D19" s="1905" t="s">
        <v>3641</v>
      </c>
    </row>
    <row r="20" spans="2:4" ht="15" x14ac:dyDescent="0.25">
      <c r="B20" s="2082" t="s">
        <v>784</v>
      </c>
      <c r="C20" s="2082"/>
      <c r="D20" s="1903" t="s">
        <v>824</v>
      </c>
    </row>
    <row r="21" spans="2:4" ht="15" x14ac:dyDescent="0.25">
      <c r="B21" s="2086" t="s">
        <v>786</v>
      </c>
      <c r="C21" s="1906" t="s">
        <v>787</v>
      </c>
      <c r="D21" s="1895"/>
    </row>
    <row r="22" spans="2:4" ht="20.25" customHeight="1" x14ac:dyDescent="0.25">
      <c r="B22" s="2087"/>
      <c r="C22" s="1907" t="s">
        <v>789</v>
      </c>
      <c r="D22" s="1904" t="s">
        <v>3642</v>
      </c>
    </row>
    <row r="23" spans="2:4" ht="15" x14ac:dyDescent="0.25">
      <c r="B23" s="2088" t="s">
        <v>791</v>
      </c>
      <c r="C23" s="2088"/>
      <c r="D23" s="1904" t="s">
        <v>827</v>
      </c>
    </row>
    <row r="24" spans="2:4" ht="15" x14ac:dyDescent="0.25">
      <c r="B24" s="2088" t="s">
        <v>793</v>
      </c>
      <c r="C24" s="2088"/>
      <c r="D24" s="1908" t="s">
        <v>3643</v>
      </c>
    </row>
    <row r="25" spans="2:4" ht="15" x14ac:dyDescent="0.25">
      <c r="B25" s="2082" t="s">
        <v>795</v>
      </c>
      <c r="C25" s="2082"/>
      <c r="D25" s="1904" t="s">
        <v>23</v>
      </c>
    </row>
    <row r="26" spans="2:4" ht="15" customHeight="1" x14ac:dyDescent="0.25">
      <c r="B26" s="2083" t="s">
        <v>797</v>
      </c>
      <c r="C26" s="2083"/>
      <c r="D26" s="1895"/>
    </row>
    <row r="27" spans="2:4" ht="15" x14ac:dyDescent="0.25">
      <c r="B27" s="2089" t="s">
        <v>799</v>
      </c>
      <c r="C27" s="2090"/>
      <c r="D27" s="1895"/>
    </row>
    <row r="28" spans="2:4" ht="75" x14ac:dyDescent="0.25">
      <c r="B28" s="1909" t="s">
        <v>800</v>
      </c>
      <c r="C28" s="1910"/>
      <c r="D28" s="1904" t="s">
        <v>3644</v>
      </c>
    </row>
    <row r="29" spans="2:4" ht="18" customHeight="1" x14ac:dyDescent="0.25">
      <c r="B29" s="2091" t="s">
        <v>801</v>
      </c>
      <c r="C29" s="2092"/>
      <c r="D29" s="1904"/>
    </row>
    <row r="30" spans="2:4" ht="15" x14ac:dyDescent="0.25">
      <c r="B30" s="1911"/>
      <c r="C30" s="1911"/>
      <c r="D30" s="1912"/>
    </row>
    <row r="31" spans="2:4" ht="15" x14ac:dyDescent="0.25">
      <c r="B31" s="2081" t="s">
        <v>802</v>
      </c>
      <c r="C31" s="2081"/>
      <c r="D31" s="2081"/>
    </row>
    <row r="32" spans="2:4" ht="15" x14ac:dyDescent="0.25">
      <c r="B32" s="2079" t="s">
        <v>803</v>
      </c>
      <c r="C32" s="2080"/>
      <c r="D32" s="1904" t="s">
        <v>4177</v>
      </c>
    </row>
    <row r="33" spans="2:4" ht="15" x14ac:dyDescent="0.25">
      <c r="B33" s="2079" t="s">
        <v>805</v>
      </c>
      <c r="C33" s="2080"/>
      <c r="D33" s="1904" t="s">
        <v>4178</v>
      </c>
    </row>
    <row r="34" spans="2:4" ht="15" x14ac:dyDescent="0.25">
      <c r="B34" s="2079" t="s">
        <v>807</v>
      </c>
      <c r="C34" s="2080"/>
      <c r="D34" s="1904" t="s">
        <v>4176</v>
      </c>
    </row>
    <row r="35" spans="2:4" ht="15" x14ac:dyDescent="0.25">
      <c r="B35" s="2079" t="s">
        <v>809</v>
      </c>
      <c r="C35" s="2080"/>
      <c r="D35" s="1904" t="s">
        <v>4181</v>
      </c>
    </row>
    <row r="36" spans="2:4" ht="15" x14ac:dyDescent="0.25">
      <c r="B36" s="2079" t="s">
        <v>811</v>
      </c>
      <c r="C36" s="2080"/>
      <c r="D36" s="1913" t="s">
        <v>4179</v>
      </c>
    </row>
    <row r="37" spans="2:4" ht="15" x14ac:dyDescent="0.25">
      <c r="B37" s="2079" t="s">
        <v>803</v>
      </c>
      <c r="C37" s="2080"/>
      <c r="D37" s="1904" t="s">
        <v>4175</v>
      </c>
    </row>
    <row r="38" spans="2:4" ht="15" x14ac:dyDescent="0.25">
      <c r="B38" s="2079" t="s">
        <v>805</v>
      </c>
      <c r="C38" s="2080"/>
      <c r="D38" s="1904" t="s">
        <v>4180</v>
      </c>
    </row>
    <row r="39" spans="2:4" ht="15" x14ac:dyDescent="0.25">
      <c r="B39" s="2079" t="s">
        <v>807</v>
      </c>
      <c r="C39" s="2080"/>
      <c r="D39" s="1904" t="s">
        <v>4181</v>
      </c>
    </row>
    <row r="40" spans="2:4" ht="15" x14ac:dyDescent="0.25">
      <c r="B40" s="2079" t="s">
        <v>809</v>
      </c>
      <c r="C40" s="2080"/>
      <c r="D40" s="1904" t="s">
        <v>1440</v>
      </c>
    </row>
    <row r="41" spans="2:4" ht="15" x14ac:dyDescent="0.25">
      <c r="B41" s="2079" t="s">
        <v>811</v>
      </c>
      <c r="C41" s="2080"/>
      <c r="D41" s="1913" t="s">
        <v>4174</v>
      </c>
    </row>
  </sheetData>
  <mergeCells count="35">
    <mergeCell ref="B31:D31"/>
    <mergeCell ref="B39:C39"/>
    <mergeCell ref="B40:C40"/>
    <mergeCell ref="B32:C32"/>
    <mergeCell ref="B33:C33"/>
    <mergeCell ref="B34:C34"/>
    <mergeCell ref="B35:C35"/>
    <mergeCell ref="B37:C37"/>
    <mergeCell ref="B38:C38"/>
    <mergeCell ref="B18:C18"/>
    <mergeCell ref="B19:C19"/>
    <mergeCell ref="B20:C20"/>
    <mergeCell ref="B27:C27"/>
    <mergeCell ref="B29:C29"/>
    <mergeCell ref="B13:C13"/>
    <mergeCell ref="B14:C14"/>
    <mergeCell ref="B15:C15"/>
    <mergeCell ref="B16:C16"/>
    <mergeCell ref="B17:C17"/>
    <mergeCell ref="B41:C41"/>
    <mergeCell ref="B8:C8"/>
    <mergeCell ref="B3:D3"/>
    <mergeCell ref="B4:C4"/>
    <mergeCell ref="B23:C23"/>
    <mergeCell ref="B24:C24"/>
    <mergeCell ref="B25:C25"/>
    <mergeCell ref="B26:C26"/>
    <mergeCell ref="B36:C36"/>
    <mergeCell ref="B5:C5"/>
    <mergeCell ref="B6:C6"/>
    <mergeCell ref="B7:C7"/>
    <mergeCell ref="B21:B22"/>
    <mergeCell ref="B10:D10"/>
    <mergeCell ref="B11:C11"/>
    <mergeCell ref="B12:C12"/>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6.2.2'!A1" display="REGRESAR"/>
    <hyperlink ref="D41" r:id="rId1"/>
    <hyperlink ref="D36" r:id="rId2"/>
    <hyperlink ref="D8" r:id="rId3"/>
  </hyperlinks>
  <pageMargins left="0.7" right="0.7" top="0.75" bottom="0.75" header="0.3" footer="0.3"/>
  <pageSetup orientation="portrait" r:id="rId4"/>
  <drawing r:id="rId5"/>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9"/>
  <dimension ref="A1:R38"/>
  <sheetViews>
    <sheetView showGridLines="0" workbookViewId="0">
      <pane ySplit="1" topLeftCell="A2" activePane="bottomLeft" state="frozen"/>
      <selection activeCell="B1" sqref="B1"/>
      <selection pane="bottomLeft" activeCell="C9" sqref="C9:R9"/>
    </sheetView>
  </sheetViews>
  <sheetFormatPr baseColWidth="10" defaultColWidth="11.42578125" defaultRowHeight="11.25" x14ac:dyDescent="0.2"/>
  <cols>
    <col min="1" max="2" width="15.28515625" style="26" customWidth="1"/>
    <col min="3" max="3" width="11.42578125" style="26"/>
    <col min="4" max="4" width="8.85546875" style="26" customWidth="1"/>
    <col min="5" max="16384" width="11.42578125" style="26"/>
  </cols>
  <sheetData>
    <row r="1" spans="1:18" ht="15" x14ac:dyDescent="0.25">
      <c r="A1" s="25" t="s">
        <v>730</v>
      </c>
      <c r="C1" s="2077" t="s">
        <v>830</v>
      </c>
      <c r="D1" s="2077"/>
    </row>
    <row r="3" spans="1:18" ht="12.75" x14ac:dyDescent="0.2">
      <c r="A3" s="2730" t="s">
        <v>732</v>
      </c>
      <c r="B3" s="2733"/>
      <c r="C3" s="2730" t="s">
        <v>3504</v>
      </c>
      <c r="D3" s="2732"/>
      <c r="E3" s="2732"/>
      <c r="F3" s="2732"/>
      <c r="G3" s="2732"/>
      <c r="H3" s="2732"/>
      <c r="I3" s="2732"/>
      <c r="J3" s="2732"/>
      <c r="K3" s="2732"/>
      <c r="L3" s="2732"/>
      <c r="M3" s="2732"/>
      <c r="N3" s="2732"/>
      <c r="O3" s="2732"/>
      <c r="P3" s="2732"/>
      <c r="Q3" s="2732"/>
      <c r="R3" s="2732"/>
    </row>
    <row r="4" spans="1:18" ht="15" x14ac:dyDescent="0.2">
      <c r="A4" s="2730" t="s">
        <v>733</v>
      </c>
      <c r="B4" s="2731"/>
      <c r="C4" s="2730" t="s">
        <v>3578</v>
      </c>
      <c r="D4" s="2736"/>
      <c r="E4" s="2736"/>
      <c r="F4" s="2736"/>
      <c r="G4" s="2736"/>
      <c r="H4" s="2736"/>
      <c r="I4" s="2736"/>
      <c r="J4" s="2736"/>
      <c r="K4" s="2736"/>
      <c r="L4" s="2736"/>
      <c r="M4" s="2736"/>
      <c r="N4" s="2736"/>
      <c r="O4" s="2736"/>
      <c r="P4" s="2736"/>
      <c r="Q4" s="2736"/>
      <c r="R4" s="2736"/>
    </row>
    <row r="5" spans="1:18" ht="15" x14ac:dyDescent="0.2">
      <c r="A5" s="2730" t="s">
        <v>735</v>
      </c>
      <c r="B5" s="2731"/>
      <c r="C5" s="2730" t="s">
        <v>3645</v>
      </c>
      <c r="D5" s="2736"/>
      <c r="E5" s="2736"/>
      <c r="F5" s="2736"/>
      <c r="G5" s="2736"/>
      <c r="H5" s="2736"/>
      <c r="I5" s="2736"/>
      <c r="J5" s="2736"/>
      <c r="K5" s="2736"/>
      <c r="L5" s="2736"/>
      <c r="M5" s="2736"/>
      <c r="N5" s="2736"/>
      <c r="O5" s="2736"/>
      <c r="P5" s="2736"/>
      <c r="Q5" s="2736"/>
      <c r="R5" s="2736"/>
    </row>
    <row r="6" spans="1:18" ht="15" x14ac:dyDescent="0.2">
      <c r="A6" s="2730" t="s">
        <v>815</v>
      </c>
      <c r="B6" s="2731"/>
      <c r="C6" s="2730" t="s">
        <v>3646</v>
      </c>
      <c r="D6" s="2736"/>
      <c r="E6" s="2736"/>
      <c r="F6" s="2736"/>
      <c r="G6" s="2736"/>
      <c r="H6" s="2736"/>
      <c r="I6" s="2736"/>
      <c r="J6" s="2736"/>
      <c r="K6" s="2736"/>
      <c r="L6" s="2736"/>
      <c r="M6" s="2736"/>
      <c r="N6" s="2736"/>
      <c r="O6" s="2736"/>
      <c r="P6" s="2736"/>
      <c r="Q6" s="2736"/>
      <c r="R6" s="2736"/>
    </row>
    <row r="9" spans="1:18" ht="24" customHeight="1" x14ac:dyDescent="0.2">
      <c r="C9" s="2115" t="s">
        <v>3647</v>
      </c>
      <c r="D9" s="2115"/>
      <c r="E9" s="2115"/>
      <c r="F9" s="2115"/>
      <c r="G9" s="2115"/>
      <c r="H9" s="2115"/>
      <c r="I9" s="2115"/>
      <c r="J9" s="2115"/>
      <c r="K9" s="2115"/>
      <c r="L9" s="2115"/>
      <c r="M9" s="2115"/>
      <c r="N9" s="2115"/>
      <c r="O9" s="2115"/>
      <c r="P9" s="2115"/>
      <c r="Q9" s="2115"/>
      <c r="R9" s="2115"/>
    </row>
    <row r="10" spans="1:18" ht="24" customHeight="1" x14ac:dyDescent="0.2">
      <c r="C10" s="2204" t="s">
        <v>739</v>
      </c>
      <c r="D10" s="2070" t="s">
        <v>3648</v>
      </c>
      <c r="E10" s="2070"/>
      <c r="F10" s="2070"/>
      <c r="G10" s="2070" t="s">
        <v>5010</v>
      </c>
      <c r="H10" s="2070"/>
      <c r="I10" s="2070"/>
      <c r="J10" s="2070" t="s">
        <v>5011</v>
      </c>
      <c r="K10" s="2070"/>
      <c r="L10" s="2070"/>
      <c r="M10" s="2070" t="s">
        <v>746</v>
      </c>
      <c r="N10" s="2070"/>
      <c r="O10" s="2070"/>
      <c r="P10" s="2070" t="s">
        <v>747</v>
      </c>
      <c r="Q10" s="2070"/>
      <c r="R10" s="2070"/>
    </row>
    <row r="11" spans="1:18" ht="73.5" customHeight="1" x14ac:dyDescent="0.2">
      <c r="A11" s="77"/>
      <c r="C11" s="2302"/>
      <c r="D11" s="1363" t="s">
        <v>740</v>
      </c>
      <c r="E11" s="1363" t="s">
        <v>3649</v>
      </c>
      <c r="F11" s="1363" t="s">
        <v>3650</v>
      </c>
      <c r="G11" s="1363" t="s">
        <v>740</v>
      </c>
      <c r="H11" s="1363" t="s">
        <v>3649</v>
      </c>
      <c r="I11" s="1363" t="s">
        <v>3650</v>
      </c>
      <c r="J11" s="1363" t="s">
        <v>740</v>
      </c>
      <c r="K11" s="1363" t="s">
        <v>3649</v>
      </c>
      <c r="L11" s="1363" t="s">
        <v>3650</v>
      </c>
      <c r="M11" s="1363" t="s">
        <v>740</v>
      </c>
      <c r="N11" s="1363" t="s">
        <v>3649</v>
      </c>
      <c r="O11" s="1363" t="s">
        <v>3650</v>
      </c>
      <c r="P11" s="1363" t="s">
        <v>740</v>
      </c>
      <c r="Q11" s="1363" t="s">
        <v>3649</v>
      </c>
      <c r="R11" s="1363" t="s">
        <v>3650</v>
      </c>
    </row>
    <row r="12" spans="1:18" ht="12.75" x14ac:dyDescent="0.2">
      <c r="A12" s="263"/>
      <c r="C12" s="1364">
        <v>2013</v>
      </c>
      <c r="D12" s="1060">
        <v>1058880</v>
      </c>
      <c r="E12" s="1060">
        <v>367755</v>
      </c>
      <c r="F12" s="1061">
        <f>+E12/D12*100</f>
        <v>34.730564369900272</v>
      </c>
      <c r="G12" s="1369">
        <v>638115.62380152568</v>
      </c>
      <c r="H12" s="1369">
        <v>194530.38908685415</v>
      </c>
      <c r="I12" s="1370">
        <f>+H12/G12</f>
        <v>0.30485131821088163</v>
      </c>
      <c r="J12" s="1369">
        <v>420764.51147554215</v>
      </c>
      <c r="K12" s="1369">
        <v>173224.95990697216</v>
      </c>
      <c r="L12" s="1370">
        <f>+K12/J12</f>
        <v>0.41169099385189295</v>
      </c>
      <c r="M12" s="1369">
        <v>519069.00360083219</v>
      </c>
      <c r="N12" s="1369">
        <v>155000.50701978334</v>
      </c>
      <c r="O12" s="1370">
        <f>+N12/M12</f>
        <v>0.29861252732205107</v>
      </c>
      <c r="P12" s="1369">
        <v>539811.13167623582</v>
      </c>
      <c r="Q12" s="1369">
        <v>212754.84197404282</v>
      </c>
      <c r="R12" s="1370">
        <f>+Q12/P12</f>
        <v>0.3941282968978258</v>
      </c>
    </row>
    <row r="13" spans="1:18" ht="12.75" x14ac:dyDescent="0.2">
      <c r="A13" s="262"/>
      <c r="C13" s="124">
        <v>2018</v>
      </c>
      <c r="D13" s="842">
        <v>1009506</v>
      </c>
      <c r="E13" s="842">
        <v>453258</v>
      </c>
      <c r="F13" s="843">
        <f>+E13/D13*100</f>
        <v>44.898990199166718</v>
      </c>
      <c r="G13" s="1371">
        <v>603184.21381981776</v>
      </c>
      <c r="H13" s="1371">
        <v>253855.10966949124</v>
      </c>
      <c r="I13" s="1372">
        <f>+H13/G13</f>
        <v>0.42085834452113569</v>
      </c>
      <c r="J13" s="1371">
        <v>406322.43740794709</v>
      </c>
      <c r="K13" s="1371">
        <v>199402.87245227999</v>
      </c>
      <c r="L13" s="1372">
        <f>+K13/J13</f>
        <v>0.49075033543392488</v>
      </c>
      <c r="M13" s="1371">
        <v>500759</v>
      </c>
      <c r="N13" s="1371">
        <v>228688.92813886973</v>
      </c>
      <c r="O13" s="1372">
        <f>+N13/M13</f>
        <v>0.45668460904121488</v>
      </c>
      <c r="P13" s="1371">
        <v>508748</v>
      </c>
      <c r="Q13" s="1371">
        <v>224569.05398290177</v>
      </c>
      <c r="R13" s="1372">
        <f>+Q13/P13</f>
        <v>0.44141510921497829</v>
      </c>
    </row>
    <row r="14" spans="1:18" ht="12.75" x14ac:dyDescent="0.2">
      <c r="A14" s="29"/>
      <c r="C14" s="2309" t="s">
        <v>4431</v>
      </c>
      <c r="D14" s="2309"/>
      <c r="E14" s="2309"/>
      <c r="F14" s="2309"/>
      <c r="G14" s="2309"/>
      <c r="H14" s="2309"/>
      <c r="I14" s="2309"/>
      <c r="J14" s="2309"/>
      <c r="K14" s="2309"/>
      <c r="L14" s="2309"/>
      <c r="M14" s="2309"/>
      <c r="N14" s="2309"/>
      <c r="O14" s="2309"/>
      <c r="P14" s="2309"/>
      <c r="Q14" s="2309"/>
      <c r="R14" s="2309"/>
    </row>
    <row r="15" spans="1:18" x14ac:dyDescent="0.2">
      <c r="A15" s="29"/>
    </row>
    <row r="16" spans="1:18" x14ac:dyDescent="0.2">
      <c r="A16" s="29"/>
    </row>
    <row r="17" spans="1:6" ht="12.75" x14ac:dyDescent="0.2">
      <c r="A17" s="29"/>
      <c r="C17" s="925"/>
      <c r="D17" s="71"/>
      <c r="E17" s="71"/>
      <c r="F17" s="71"/>
    </row>
    <row r="18" spans="1:6" x14ac:dyDescent="0.2">
      <c r="A18" s="29"/>
      <c r="C18" s="71"/>
      <c r="D18" s="71"/>
      <c r="E18" s="71"/>
      <c r="F18" s="71"/>
    </row>
    <row r="19" spans="1:6" ht="12.75" x14ac:dyDescent="0.2">
      <c r="A19" s="29"/>
      <c r="C19" s="71"/>
      <c r="D19" s="1367"/>
      <c r="E19" s="1367"/>
      <c r="F19" s="1365"/>
    </row>
    <row r="20" spans="1:6" x14ac:dyDescent="0.2">
      <c r="A20" s="29"/>
      <c r="C20" s="71"/>
      <c r="D20" s="71"/>
      <c r="E20" s="71"/>
      <c r="F20" s="71"/>
    </row>
    <row r="21" spans="1:6" x14ac:dyDescent="0.2">
      <c r="A21" s="29"/>
      <c r="C21" s="71"/>
      <c r="D21" s="71"/>
      <c r="E21" s="71"/>
      <c r="F21" s="71"/>
    </row>
    <row r="22" spans="1:6" x14ac:dyDescent="0.2">
      <c r="A22" s="29"/>
      <c r="C22" s="71"/>
      <c r="D22" s="71"/>
      <c r="E22" s="71"/>
      <c r="F22" s="71"/>
    </row>
    <row r="23" spans="1:6" x14ac:dyDescent="0.2">
      <c r="A23" s="29"/>
      <c r="C23" s="71"/>
      <c r="D23" s="71"/>
      <c r="E23" s="71"/>
      <c r="F23" s="71"/>
    </row>
    <row r="24" spans="1:6" ht="12.75" x14ac:dyDescent="0.2">
      <c r="A24" s="29"/>
      <c r="C24" s="1368"/>
      <c r="D24" s="71"/>
      <c r="E24" s="71"/>
      <c r="F24" s="71"/>
    </row>
    <row r="25" spans="1:6" ht="12.75" x14ac:dyDescent="0.2">
      <c r="A25" s="29"/>
      <c r="C25" s="1366"/>
      <c r="D25" s="71"/>
      <c r="E25" s="71"/>
      <c r="F25" s="71"/>
    </row>
    <row r="26" spans="1:6" ht="12.75" x14ac:dyDescent="0.2">
      <c r="A26" s="29"/>
      <c r="C26" s="1366"/>
      <c r="D26" s="71"/>
      <c r="E26" s="71"/>
      <c r="F26" s="71"/>
    </row>
    <row r="27" spans="1:6" ht="12.75" x14ac:dyDescent="0.2">
      <c r="A27" s="29"/>
      <c r="C27" s="1366"/>
      <c r="D27" s="71"/>
      <c r="E27" s="71"/>
      <c r="F27" s="71"/>
    </row>
    <row r="28" spans="1:6" x14ac:dyDescent="0.2">
      <c r="A28" s="29"/>
      <c r="C28" s="71"/>
      <c r="D28" s="71"/>
      <c r="E28" s="71"/>
      <c r="F28" s="71"/>
    </row>
    <row r="29" spans="1:6" x14ac:dyDescent="0.2">
      <c r="A29" s="29"/>
      <c r="C29" s="71"/>
      <c r="D29" s="71"/>
      <c r="E29" s="71"/>
      <c r="F29" s="71"/>
    </row>
    <row r="30" spans="1:6" x14ac:dyDescent="0.2">
      <c r="A30" s="29"/>
      <c r="C30" s="71"/>
      <c r="D30" s="71"/>
      <c r="E30" s="71"/>
      <c r="F30" s="71"/>
    </row>
    <row r="31" spans="1:6" x14ac:dyDescent="0.2">
      <c r="A31" s="29"/>
      <c r="C31" s="71"/>
      <c r="D31" s="71"/>
      <c r="E31" s="71"/>
      <c r="F31" s="71"/>
    </row>
    <row r="32" spans="1:6" x14ac:dyDescent="0.2">
      <c r="A32" s="29"/>
    </row>
    <row r="33" spans="1:1" x14ac:dyDescent="0.2">
      <c r="A33" s="29"/>
    </row>
    <row r="34" spans="1:1" x14ac:dyDescent="0.2">
      <c r="A34" s="29"/>
    </row>
    <row r="35" spans="1:1" x14ac:dyDescent="0.2">
      <c r="A35" s="29"/>
    </row>
    <row r="36" spans="1:1" x14ac:dyDescent="0.2">
      <c r="A36" s="29"/>
    </row>
    <row r="37" spans="1:1" x14ac:dyDescent="0.2">
      <c r="A37" s="29"/>
    </row>
    <row r="38" spans="1:1" x14ac:dyDescent="0.2">
      <c r="A38" s="29"/>
    </row>
  </sheetData>
  <mergeCells count="17">
    <mergeCell ref="P10:R10"/>
    <mergeCell ref="C9:R9"/>
    <mergeCell ref="C14:R14"/>
    <mergeCell ref="A5:B5"/>
    <mergeCell ref="C5:R5"/>
    <mergeCell ref="A6:B6"/>
    <mergeCell ref="C6:R6"/>
    <mergeCell ref="C10:C11"/>
    <mergeCell ref="D10:F10"/>
    <mergeCell ref="J10:L10"/>
    <mergeCell ref="G10:I10"/>
    <mergeCell ref="M10:O10"/>
    <mergeCell ref="C1:D1"/>
    <mergeCell ref="A3:B3"/>
    <mergeCell ref="C3:R3"/>
    <mergeCell ref="A4:B4"/>
    <mergeCell ref="C4:R4"/>
  </mergeCells>
  <hyperlinks>
    <hyperlink ref="A1" location="'ODS 16.'!A1" display="REGRESAR"/>
    <hyperlink ref="C1:D1" location="'Metadato 16.2.3'!A1" display="VER METADATO"/>
  </hyperlinks>
  <pageMargins left="0.7" right="0.7" top="0.75" bottom="0.75" header="0.3" footer="0.3"/>
  <pageSetup orientation="portrait" horizontalDpi="4294967293" r:id="rId1"/>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0">
    <tabColor theme="0" tint="-0.499984740745262"/>
  </sheetPr>
  <dimension ref="B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264" t="s">
        <v>880</v>
      </c>
    </row>
    <row r="4" spans="2:6" ht="45" x14ac:dyDescent="0.25">
      <c r="B4" s="2082" t="s">
        <v>856</v>
      </c>
      <c r="C4" s="2082"/>
      <c r="D4" s="910" t="s">
        <v>73</v>
      </c>
    </row>
    <row r="5" spans="2:6" ht="30" x14ac:dyDescent="0.25">
      <c r="B5" s="2082" t="s">
        <v>769</v>
      </c>
      <c r="C5" s="2082"/>
      <c r="D5" s="910" t="s">
        <v>447</v>
      </c>
    </row>
    <row r="6" spans="2:6" ht="15" x14ac:dyDescent="0.25">
      <c r="B6" s="2082" t="s">
        <v>770</v>
      </c>
      <c r="C6" s="2082"/>
      <c r="D6" s="911" t="s">
        <v>605</v>
      </c>
    </row>
    <row r="7" spans="2:6" ht="30" x14ac:dyDescent="0.25">
      <c r="B7" s="2083" t="s">
        <v>771</v>
      </c>
      <c r="C7" s="2083"/>
      <c r="D7" s="912" t="s">
        <v>606</v>
      </c>
    </row>
    <row r="8" spans="2:6" ht="15" x14ac:dyDescent="0.25">
      <c r="B8" s="2083" t="s">
        <v>4617</v>
      </c>
      <c r="C8" s="2083"/>
      <c r="D8" s="1285" t="s">
        <v>4794</v>
      </c>
    </row>
    <row r="9" spans="2:6" ht="15" x14ac:dyDescent="0.25">
      <c r="B9" s="913"/>
      <c r="C9" s="913"/>
      <c r="D9" s="913"/>
    </row>
    <row r="10" spans="2:6" ht="23.25" customHeight="1" x14ac:dyDescent="0.25">
      <c r="B10" s="2081" t="s">
        <v>772</v>
      </c>
      <c r="C10" s="2081"/>
      <c r="D10" s="2081"/>
    </row>
    <row r="11" spans="2:6" ht="15.75" customHeight="1" x14ac:dyDescent="0.25">
      <c r="B11" s="2093" t="s">
        <v>773</v>
      </c>
      <c r="C11" s="2094"/>
      <c r="D11" s="910" t="s">
        <v>841</v>
      </c>
    </row>
    <row r="12" spans="2:6" ht="18.75" customHeight="1" x14ac:dyDescent="0.25">
      <c r="B12" s="2095" t="s">
        <v>775</v>
      </c>
      <c r="C12" s="2095"/>
      <c r="D12" s="914" t="s">
        <v>3646</v>
      </c>
    </row>
    <row r="13" spans="2:6" ht="15" x14ac:dyDescent="0.25">
      <c r="B13" s="2082" t="s">
        <v>776</v>
      </c>
      <c r="C13" s="2082"/>
      <c r="D13" s="672" t="s">
        <v>605</v>
      </c>
    </row>
    <row r="14" spans="2:6" ht="15" x14ac:dyDescent="0.25">
      <c r="B14" s="2082" t="s">
        <v>777</v>
      </c>
      <c r="C14" s="2096"/>
      <c r="D14" s="915" t="s">
        <v>22</v>
      </c>
    </row>
    <row r="15" spans="2:6" ht="168.75" customHeight="1" x14ac:dyDescent="0.25">
      <c r="B15" s="2082" t="s">
        <v>778</v>
      </c>
      <c r="C15" s="2082"/>
      <c r="D15" s="55" t="s">
        <v>5012</v>
      </c>
    </row>
    <row r="16" spans="2:6" ht="59.25" customHeight="1" x14ac:dyDescent="0.25">
      <c r="B16" s="2082" t="s">
        <v>779</v>
      </c>
      <c r="C16" s="2082"/>
      <c r="D16" s="1373"/>
    </row>
    <row r="17" spans="2:4" ht="15" x14ac:dyDescent="0.25">
      <c r="B17" s="2082" t="s">
        <v>780</v>
      </c>
      <c r="C17" s="2082"/>
      <c r="D17" s="917" t="s">
        <v>781</v>
      </c>
    </row>
    <row r="18" spans="2:4" ht="15" x14ac:dyDescent="0.25">
      <c r="B18" s="2083" t="s">
        <v>782</v>
      </c>
      <c r="C18" s="2083"/>
      <c r="D18" s="910"/>
    </row>
    <row r="19" spans="2:4" ht="45" x14ac:dyDescent="0.25">
      <c r="B19" s="2084" t="s">
        <v>783</v>
      </c>
      <c r="C19" s="2085"/>
      <c r="D19" s="917" t="s">
        <v>5013</v>
      </c>
    </row>
    <row r="20" spans="2:4" ht="15" x14ac:dyDescent="0.25">
      <c r="B20" s="2082" t="s">
        <v>784</v>
      </c>
      <c r="C20" s="2082"/>
      <c r="D20" s="916" t="s">
        <v>824</v>
      </c>
    </row>
    <row r="21" spans="2:4" ht="15" x14ac:dyDescent="0.25">
      <c r="B21" s="2086" t="s">
        <v>786</v>
      </c>
      <c r="C21" s="918" t="s">
        <v>787</v>
      </c>
      <c r="D21" s="917" t="s">
        <v>909</v>
      </c>
    </row>
    <row r="22" spans="2:4" ht="15" x14ac:dyDescent="0.25">
      <c r="B22" s="2087"/>
      <c r="C22" s="1360" t="s">
        <v>789</v>
      </c>
      <c r="D22" s="919"/>
    </row>
    <row r="23" spans="2:4" ht="15" x14ac:dyDescent="0.25">
      <c r="B23" s="2088" t="s">
        <v>791</v>
      </c>
      <c r="C23" s="2088"/>
      <c r="D23" s="917" t="s">
        <v>1322</v>
      </c>
    </row>
    <row r="24" spans="2:4" ht="15" x14ac:dyDescent="0.25">
      <c r="B24" s="2088" t="s">
        <v>793</v>
      </c>
      <c r="C24" s="2088"/>
      <c r="D24" s="920" t="s">
        <v>3651</v>
      </c>
    </row>
    <row r="25" spans="2:4" ht="15" x14ac:dyDescent="0.25">
      <c r="B25" s="2082" t="s">
        <v>795</v>
      </c>
      <c r="C25" s="2082"/>
      <c r="D25" s="917" t="s">
        <v>17</v>
      </c>
    </row>
    <row r="26" spans="2:4" ht="15" customHeight="1" x14ac:dyDescent="0.25">
      <c r="B26" s="2083" t="s">
        <v>797</v>
      </c>
      <c r="C26" s="2083"/>
      <c r="D26" s="920" t="s">
        <v>3652</v>
      </c>
    </row>
    <row r="27" spans="2:4" ht="15" x14ac:dyDescent="0.25">
      <c r="B27" s="2089" t="s">
        <v>799</v>
      </c>
      <c r="C27" s="2090"/>
      <c r="D27" s="910"/>
    </row>
    <row r="28" spans="2:4" ht="30" x14ac:dyDescent="0.25">
      <c r="B28" s="1361" t="s">
        <v>800</v>
      </c>
      <c r="C28" s="1362"/>
      <c r="D28" s="917" t="s">
        <v>3653</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3654</v>
      </c>
    </row>
    <row r="33" spans="2:4" ht="15" x14ac:dyDescent="0.25">
      <c r="B33" s="2079" t="s">
        <v>805</v>
      </c>
      <c r="C33" s="2080"/>
      <c r="D33" s="920" t="s">
        <v>3655</v>
      </c>
    </row>
    <row r="34" spans="2:4" ht="15" x14ac:dyDescent="0.25">
      <c r="B34" s="2079" t="s">
        <v>807</v>
      </c>
      <c r="C34" s="2080"/>
      <c r="D34" s="920" t="s">
        <v>3656</v>
      </c>
    </row>
    <row r="35" spans="2:4" ht="45" x14ac:dyDescent="0.25">
      <c r="B35" s="2079" t="s">
        <v>809</v>
      </c>
      <c r="C35" s="2080"/>
      <c r="D35" s="920" t="s">
        <v>3657</v>
      </c>
    </row>
    <row r="36" spans="2:4" ht="15" x14ac:dyDescent="0.25">
      <c r="B36" s="2079" t="s">
        <v>811</v>
      </c>
      <c r="C36" s="2080"/>
      <c r="D36" s="924" t="s">
        <v>3658</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6.2.3'!A1" display="REGRESAR"/>
    <hyperlink ref="D8" r:id="rId1"/>
    <hyperlink ref="D36" r:id="rId2"/>
  </hyperlinks>
  <pageMargins left="0.7" right="0.7" top="0.75" bottom="0.75" header="0.3" footer="0.3"/>
  <pageSetup orientation="portrait" horizontalDpi="4294967293" verticalDpi="0" r:id="rId3"/>
  <drawing r:id="rId4"/>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1"/>
  <dimension ref="A1:R22"/>
  <sheetViews>
    <sheetView showGridLines="0" workbookViewId="0">
      <pane ySplit="1" topLeftCell="A8" activePane="bottomLeft" state="frozen"/>
      <selection activeCell="D22" sqref="D22"/>
      <selection pane="bottomLeft" activeCell="C9" sqref="C9:D9"/>
    </sheetView>
  </sheetViews>
  <sheetFormatPr baseColWidth="10" defaultColWidth="11.42578125" defaultRowHeight="11.25" x14ac:dyDescent="0.2"/>
  <cols>
    <col min="1" max="2" width="15.7109375" style="26" customWidth="1"/>
    <col min="3" max="3" width="10.5703125" style="26" customWidth="1"/>
    <col min="4" max="4" width="14.85546875" style="26" customWidth="1"/>
    <col min="5" max="16384" width="11.42578125" style="26"/>
  </cols>
  <sheetData>
    <row r="1" spans="1:18" ht="15" x14ac:dyDescent="0.25">
      <c r="A1" s="25" t="s">
        <v>730</v>
      </c>
      <c r="C1" s="2077" t="s">
        <v>830</v>
      </c>
      <c r="D1" s="2077"/>
    </row>
    <row r="3" spans="1:18" ht="12.75" x14ac:dyDescent="0.2">
      <c r="A3" s="2730" t="s">
        <v>732</v>
      </c>
      <c r="B3" s="2733"/>
      <c r="C3" s="2730" t="s">
        <v>3504</v>
      </c>
      <c r="D3" s="2732"/>
      <c r="E3" s="2732"/>
      <c r="F3" s="2732"/>
      <c r="G3" s="2732"/>
      <c r="H3" s="2732"/>
      <c r="I3" s="2732"/>
      <c r="J3" s="2732"/>
      <c r="K3" s="2732"/>
      <c r="L3" s="2732"/>
      <c r="M3" s="2732"/>
      <c r="N3" s="2732"/>
      <c r="O3" s="2732"/>
      <c r="P3" s="2732"/>
      <c r="Q3" s="2732"/>
      <c r="R3" s="2732"/>
    </row>
    <row r="4" spans="1:18" ht="15" x14ac:dyDescent="0.2">
      <c r="A4" s="2730" t="s">
        <v>733</v>
      </c>
      <c r="B4" s="2731"/>
      <c r="C4" s="2730" t="s">
        <v>3659</v>
      </c>
      <c r="D4" s="2736"/>
      <c r="E4" s="2736"/>
      <c r="F4" s="2736"/>
      <c r="G4" s="2736"/>
      <c r="H4" s="2736"/>
      <c r="I4" s="2736"/>
      <c r="J4" s="2736"/>
      <c r="K4" s="2736"/>
      <c r="L4" s="2736"/>
      <c r="M4" s="2736"/>
      <c r="N4" s="2736"/>
      <c r="O4" s="2736"/>
      <c r="P4" s="2736"/>
      <c r="Q4" s="2736"/>
      <c r="R4" s="2736"/>
    </row>
    <row r="5" spans="1:18" ht="15" x14ac:dyDescent="0.2">
      <c r="A5" s="2730" t="s">
        <v>735</v>
      </c>
      <c r="B5" s="2731"/>
      <c r="C5" s="2730" t="s">
        <v>3660</v>
      </c>
      <c r="D5" s="2736"/>
      <c r="E5" s="2736"/>
      <c r="F5" s="2736"/>
      <c r="G5" s="2736"/>
      <c r="H5" s="2736"/>
      <c r="I5" s="2736"/>
      <c r="J5" s="2736"/>
      <c r="K5" s="2736"/>
      <c r="L5" s="2736"/>
      <c r="M5" s="2736"/>
      <c r="N5" s="2736"/>
      <c r="O5" s="2736"/>
      <c r="P5" s="2736"/>
      <c r="Q5" s="2736"/>
      <c r="R5" s="2736"/>
    </row>
    <row r="6" spans="1:18" ht="15" x14ac:dyDescent="0.2">
      <c r="A6" s="2730" t="s">
        <v>815</v>
      </c>
      <c r="B6" s="2731"/>
      <c r="C6" s="2730" t="s">
        <v>3661</v>
      </c>
      <c r="D6" s="2736"/>
      <c r="E6" s="2736"/>
      <c r="F6" s="2736"/>
      <c r="G6" s="2736"/>
      <c r="H6" s="2736"/>
      <c r="I6" s="2736"/>
      <c r="J6" s="2736"/>
      <c r="K6" s="2736"/>
      <c r="L6" s="2736"/>
      <c r="M6" s="2736"/>
      <c r="N6" s="2736"/>
      <c r="O6" s="2736"/>
      <c r="P6" s="2736"/>
      <c r="Q6" s="2736"/>
      <c r="R6" s="2736"/>
    </row>
    <row r="9" spans="1:18" ht="142.5" customHeight="1" x14ac:dyDescent="0.2">
      <c r="C9" s="2115" t="s">
        <v>3661</v>
      </c>
      <c r="D9" s="2115"/>
      <c r="E9" s="844"/>
      <c r="F9" s="2244" t="s">
        <v>3662</v>
      </c>
      <c r="G9" s="2244"/>
      <c r="H9" s="2244"/>
      <c r="I9" s="2244"/>
      <c r="J9" s="2244"/>
      <c r="K9" s="2244"/>
      <c r="L9" s="2244"/>
      <c r="M9" s="2244"/>
    </row>
    <row r="10" spans="1:18" ht="12.75" x14ac:dyDescent="0.2">
      <c r="C10" s="539" t="s">
        <v>867</v>
      </c>
      <c r="D10" s="539" t="s">
        <v>781</v>
      </c>
      <c r="E10" s="406"/>
      <c r="F10" s="406"/>
    </row>
    <row r="11" spans="1:18" ht="12.75" x14ac:dyDescent="0.2">
      <c r="C11" s="637">
        <v>1989</v>
      </c>
      <c r="D11" s="845">
        <v>28.5</v>
      </c>
      <c r="E11" s="406"/>
      <c r="F11" s="406"/>
    </row>
    <row r="12" spans="1:18" ht="12.75" x14ac:dyDescent="0.2">
      <c r="C12" s="637">
        <v>1992</v>
      </c>
      <c r="D12" s="845">
        <v>26.6</v>
      </c>
      <c r="E12" s="406"/>
      <c r="F12" s="406"/>
    </row>
    <row r="13" spans="1:18" ht="12.75" x14ac:dyDescent="0.2">
      <c r="C13" s="637">
        <v>1994</v>
      </c>
      <c r="D13" s="845">
        <v>20.5</v>
      </c>
      <c r="E13" s="406"/>
      <c r="F13" s="406"/>
    </row>
    <row r="14" spans="1:18" ht="12.75" x14ac:dyDescent="0.2">
      <c r="C14" s="637">
        <v>1997</v>
      </c>
      <c r="D14" s="845">
        <v>26.9</v>
      </c>
      <c r="E14" s="406"/>
      <c r="F14" s="406"/>
    </row>
    <row r="15" spans="1:18" ht="12.75" x14ac:dyDescent="0.2">
      <c r="C15" s="637">
        <v>2008</v>
      </c>
      <c r="D15" s="845">
        <v>23.1</v>
      </c>
      <c r="E15" s="406"/>
      <c r="F15" s="406"/>
    </row>
    <row r="16" spans="1:18" ht="12.75" x14ac:dyDescent="0.2">
      <c r="C16" s="637">
        <v>2010</v>
      </c>
      <c r="D16" s="845">
        <v>23.7</v>
      </c>
      <c r="E16" s="406"/>
      <c r="F16" s="406"/>
    </row>
    <row r="17" spans="3:14" ht="12.75" x14ac:dyDescent="0.2">
      <c r="C17" s="637">
        <v>2014</v>
      </c>
      <c r="D17" s="845">
        <v>29.7</v>
      </c>
      <c r="E17" s="406"/>
      <c r="F17" s="406"/>
    </row>
    <row r="18" spans="3:14" s="903" customFormat="1" ht="12.75" x14ac:dyDescent="0.2">
      <c r="C18" s="1326" t="s">
        <v>4853</v>
      </c>
      <c r="D18" s="1326"/>
      <c r="E18" s="406"/>
      <c r="F18" s="406"/>
    </row>
    <row r="19" spans="3:14" ht="12.75" x14ac:dyDescent="0.2">
      <c r="C19" s="406" t="s">
        <v>3663</v>
      </c>
      <c r="D19" s="406"/>
      <c r="E19" s="406"/>
      <c r="F19" s="406"/>
    </row>
    <row r="20" spans="3:14" ht="12.75" x14ac:dyDescent="0.2">
      <c r="C20" s="4" t="s">
        <v>3664</v>
      </c>
      <c r="D20" s="4"/>
    </row>
    <row r="22" spans="3:14" ht="30" customHeight="1" x14ac:dyDescent="0.2">
      <c r="F22" s="2294" t="s">
        <v>3665</v>
      </c>
      <c r="G22" s="2294"/>
      <c r="H22" s="2294"/>
      <c r="I22" s="2294"/>
      <c r="J22" s="2294"/>
      <c r="K22" s="2294"/>
      <c r="L22" s="2294"/>
      <c r="M22" s="2294"/>
      <c r="N22" s="2294"/>
    </row>
  </sheetData>
  <mergeCells count="12">
    <mergeCell ref="A5:B5"/>
    <mergeCell ref="C5:R5"/>
    <mergeCell ref="C1:D1"/>
    <mergeCell ref="A3:B3"/>
    <mergeCell ref="C3:R3"/>
    <mergeCell ref="A4:B4"/>
    <mergeCell ref="C4:R4"/>
    <mergeCell ref="A6:B6"/>
    <mergeCell ref="C6:R6"/>
    <mergeCell ref="C9:D9"/>
    <mergeCell ref="F9:M9"/>
    <mergeCell ref="F22:N22"/>
  </mergeCells>
  <hyperlinks>
    <hyperlink ref="A1" location="'ODS 16.'!A1" display="REGRESAR"/>
    <hyperlink ref="C1:D1" location="'Metadato 16.3.1'!A1" display="VER METADATO"/>
  </hyperlinks>
  <pageMargins left="0.7" right="0.7" top="0.75" bottom="0.75" header="0.3" footer="0.3"/>
  <pageSetup orientation="portrait" r:id="rId1"/>
  <drawing r:id="rId2"/>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2">
    <tabColor theme="0" tint="-0.499984740745262"/>
  </sheetPr>
  <dimension ref="B1:F37"/>
  <sheetViews>
    <sheetView showGridLines="0" zoomScaleNormal="100" workbookViewId="0">
      <pane ySplit="1" topLeftCell="A2" activePane="bottomLeft" state="frozen"/>
      <selection activeCell="D22" sqref="D22"/>
      <selection pane="bottomLeft" activeCell="D22" sqref="D22"/>
    </sheetView>
  </sheetViews>
  <sheetFormatPr baseColWidth="10" defaultColWidth="11.42578125" defaultRowHeight="11.25" x14ac:dyDescent="0.25"/>
  <cols>
    <col min="1" max="1" width="10"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880</v>
      </c>
    </row>
    <row r="4" spans="2:6" ht="45" x14ac:dyDescent="0.25">
      <c r="B4" s="2082" t="s">
        <v>856</v>
      </c>
      <c r="C4" s="2082"/>
      <c r="D4" s="49" t="s">
        <v>73</v>
      </c>
    </row>
    <row r="5" spans="2:6" ht="30" x14ac:dyDescent="0.25">
      <c r="B5" s="2082" t="s">
        <v>769</v>
      </c>
      <c r="C5" s="2082"/>
      <c r="D5" s="49" t="s">
        <v>450</v>
      </c>
    </row>
    <row r="6" spans="2:6" ht="15" x14ac:dyDescent="0.25">
      <c r="B6" s="2082" t="s">
        <v>770</v>
      </c>
      <c r="C6" s="2082"/>
      <c r="D6" s="50" t="s">
        <v>607</v>
      </c>
    </row>
    <row r="7" spans="2:6" ht="45" x14ac:dyDescent="0.25">
      <c r="B7" s="2083" t="s">
        <v>771</v>
      </c>
      <c r="C7" s="2083"/>
      <c r="D7" s="94" t="s">
        <v>608</v>
      </c>
    </row>
    <row r="8" spans="2:6" ht="15" x14ac:dyDescent="0.25">
      <c r="B8" s="2083" t="s">
        <v>4617</v>
      </c>
      <c r="C8" s="2083"/>
      <c r="D8" s="1285" t="s">
        <v>4795</v>
      </c>
    </row>
    <row r="9" spans="2:6" ht="15" x14ac:dyDescent="0.25">
      <c r="B9" s="52"/>
      <c r="C9" s="52"/>
      <c r="D9" s="52"/>
    </row>
    <row r="10" spans="2:6" ht="23.25" customHeight="1" x14ac:dyDescent="0.25">
      <c r="B10" s="2081" t="s">
        <v>772</v>
      </c>
      <c r="C10" s="2081"/>
      <c r="D10" s="2081"/>
    </row>
    <row r="11" spans="2:6" ht="19.5" customHeight="1" x14ac:dyDescent="0.25">
      <c r="B11" s="2093" t="s">
        <v>773</v>
      </c>
      <c r="C11" s="2094"/>
      <c r="D11" s="49" t="s">
        <v>841</v>
      </c>
    </row>
    <row r="12" spans="2:6" ht="65.25" customHeight="1" x14ac:dyDescent="0.25">
      <c r="B12" s="2095" t="s">
        <v>775</v>
      </c>
      <c r="C12" s="2095"/>
      <c r="D12" s="53" t="s">
        <v>3661</v>
      </c>
    </row>
    <row r="13" spans="2:6" ht="15" x14ac:dyDescent="0.25">
      <c r="B13" s="2082" t="s">
        <v>776</v>
      </c>
      <c r="C13" s="2082"/>
      <c r="D13" s="672" t="s">
        <v>607</v>
      </c>
    </row>
    <row r="14" spans="2:6" ht="15" x14ac:dyDescent="0.25">
      <c r="B14" s="2082" t="s">
        <v>777</v>
      </c>
      <c r="C14" s="2096"/>
      <c r="D14" s="54" t="s">
        <v>22</v>
      </c>
    </row>
    <row r="15" spans="2:6" ht="409.5" customHeight="1" x14ac:dyDescent="0.25">
      <c r="B15" s="2082" t="s">
        <v>778</v>
      </c>
      <c r="C15" s="2082"/>
      <c r="D15" s="56" t="s">
        <v>3666</v>
      </c>
    </row>
    <row r="16" spans="2:6" ht="58.5" customHeight="1" x14ac:dyDescent="0.25">
      <c r="B16" s="2082" t="s">
        <v>779</v>
      </c>
      <c r="C16" s="2082"/>
      <c r="D16" s="56"/>
    </row>
    <row r="17" spans="2:4" ht="15" x14ac:dyDescent="0.25">
      <c r="B17" s="2082" t="s">
        <v>780</v>
      </c>
      <c r="C17" s="2513"/>
      <c r="D17" s="1324" t="s">
        <v>942</v>
      </c>
    </row>
    <row r="18" spans="2:4" ht="15" x14ac:dyDescent="0.25">
      <c r="B18" s="1310"/>
      <c r="C18" s="1327" t="s">
        <v>4853</v>
      </c>
      <c r="D18" s="1327"/>
    </row>
    <row r="19" spans="2:4" ht="15" x14ac:dyDescent="0.25">
      <c r="B19" s="2083" t="s">
        <v>782</v>
      </c>
      <c r="C19" s="2516"/>
      <c r="D19" s="554"/>
    </row>
    <row r="20" spans="2:4" ht="30" x14ac:dyDescent="0.25">
      <c r="B20" s="2084" t="s">
        <v>783</v>
      </c>
      <c r="C20" s="2085"/>
      <c r="D20" s="57" t="s">
        <v>3667</v>
      </c>
    </row>
    <row r="21" spans="2:4" ht="15" x14ac:dyDescent="0.25">
      <c r="B21" s="2082" t="s">
        <v>784</v>
      </c>
      <c r="C21" s="2082"/>
      <c r="D21" s="56" t="s">
        <v>1434</v>
      </c>
    </row>
    <row r="22" spans="2:4" ht="15" x14ac:dyDescent="0.25">
      <c r="B22" s="2086" t="s">
        <v>786</v>
      </c>
      <c r="C22" s="58" t="s">
        <v>787</v>
      </c>
      <c r="D22" s="56" t="s">
        <v>1434</v>
      </c>
    </row>
    <row r="23" spans="2:4" ht="15" x14ac:dyDescent="0.25">
      <c r="B23" s="2087"/>
      <c r="C23" s="59" t="s">
        <v>789</v>
      </c>
      <c r="D23" s="60"/>
    </row>
    <row r="24" spans="2:4" ht="15" x14ac:dyDescent="0.25">
      <c r="B24" s="2088" t="s">
        <v>791</v>
      </c>
      <c r="C24" s="2088"/>
      <c r="D24" s="57" t="s">
        <v>3668</v>
      </c>
    </row>
    <row r="25" spans="2:4" ht="15" x14ac:dyDescent="0.25">
      <c r="B25" s="2088" t="s">
        <v>793</v>
      </c>
      <c r="C25" s="2088"/>
      <c r="D25" s="61" t="s">
        <v>808</v>
      </c>
    </row>
    <row r="26" spans="2:4" ht="15" x14ac:dyDescent="0.25">
      <c r="B26" s="2082" t="s">
        <v>795</v>
      </c>
      <c r="C26" s="2082"/>
      <c r="D26" s="57" t="s">
        <v>17</v>
      </c>
    </row>
    <row r="27" spans="2:4" ht="15" x14ac:dyDescent="0.25">
      <c r="B27" s="2083" t="s">
        <v>797</v>
      </c>
      <c r="C27" s="2083"/>
      <c r="D27" s="61" t="s">
        <v>798</v>
      </c>
    </row>
    <row r="28" spans="2:4" ht="15" x14ac:dyDescent="0.25">
      <c r="B28" s="2089" t="s">
        <v>799</v>
      </c>
      <c r="C28" s="2090"/>
      <c r="D28" s="49"/>
    </row>
    <row r="29" spans="2:4" ht="108" customHeight="1" x14ac:dyDescent="0.25">
      <c r="B29" s="62" t="s">
        <v>800</v>
      </c>
      <c r="C29" s="63"/>
      <c r="D29" s="57" t="s">
        <v>3669</v>
      </c>
    </row>
    <row r="30" spans="2:4" ht="15" x14ac:dyDescent="0.25">
      <c r="B30" s="2091" t="s">
        <v>801</v>
      </c>
      <c r="C30" s="2092"/>
      <c r="D30" s="64"/>
    </row>
    <row r="31" spans="2:4" ht="15" x14ac:dyDescent="0.25">
      <c r="B31" s="65"/>
      <c r="C31" s="65"/>
      <c r="D31" s="66"/>
    </row>
    <row r="32" spans="2:4" ht="23.25" customHeight="1" x14ac:dyDescent="0.25">
      <c r="B32" s="2081" t="s">
        <v>802</v>
      </c>
      <c r="C32" s="2081"/>
      <c r="D32" s="2081"/>
    </row>
    <row r="33" spans="2:4" ht="15" x14ac:dyDescent="0.25">
      <c r="B33" s="2079" t="s">
        <v>803</v>
      </c>
      <c r="C33" s="2080"/>
      <c r="D33" s="61" t="s">
        <v>3670</v>
      </c>
    </row>
    <row r="34" spans="2:4" ht="15" x14ac:dyDescent="0.25">
      <c r="B34" s="2079" t="s">
        <v>805</v>
      </c>
      <c r="C34" s="2080"/>
      <c r="D34" s="61" t="s">
        <v>1620</v>
      </c>
    </row>
    <row r="35" spans="2:4" ht="15" x14ac:dyDescent="0.25">
      <c r="B35" s="2079" t="s">
        <v>807</v>
      </c>
      <c r="C35" s="2080"/>
      <c r="D35" s="61" t="s">
        <v>808</v>
      </c>
    </row>
    <row r="36" spans="2:4" ht="15" x14ac:dyDescent="0.25">
      <c r="B36" s="2079" t="s">
        <v>809</v>
      </c>
      <c r="C36" s="2080"/>
      <c r="D36" s="61" t="s">
        <v>1709</v>
      </c>
    </row>
    <row r="37" spans="2:4" ht="15" x14ac:dyDescent="0.25">
      <c r="B37" s="2079" t="s">
        <v>811</v>
      </c>
      <c r="C37" s="2080"/>
      <c r="D37" s="61" t="s">
        <v>1710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2:D32"/>
    <mergeCell ref="B17:C17"/>
    <mergeCell ref="B19:C19"/>
    <mergeCell ref="B20:C20"/>
    <mergeCell ref="B21:C21"/>
    <mergeCell ref="B22:B23"/>
    <mergeCell ref="B24:C24"/>
    <mergeCell ref="B25:C25"/>
    <mergeCell ref="B26:C26"/>
    <mergeCell ref="B27:C27"/>
    <mergeCell ref="B28:C28"/>
    <mergeCell ref="B30:C30"/>
    <mergeCell ref="B33:C33"/>
    <mergeCell ref="B34:C34"/>
    <mergeCell ref="B35:C35"/>
    <mergeCell ref="B36:C36"/>
    <mergeCell ref="B37:C37"/>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6">
      <formula1>Tipo_operación</formula1>
    </dataValidation>
  </dataValidations>
  <hyperlinks>
    <hyperlink ref="B1" location="'16.3.1'!A1" display="REGRESAR"/>
    <hyperlink ref="D8" r:id="rId1"/>
  </hyperlinks>
  <pageMargins left="0.7" right="0.7" top="0.75" bottom="0.75" header="0.3" footer="0.3"/>
  <pageSetup orientation="portrait" r:id="rId2"/>
  <drawing r:id="rId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3"/>
  <dimension ref="A1:S44"/>
  <sheetViews>
    <sheetView showGridLines="0" workbookViewId="0">
      <pane ySplit="1" topLeftCell="A2" activePane="bottomLeft" state="frozen"/>
      <selection pane="bottomLeft"/>
    </sheetView>
  </sheetViews>
  <sheetFormatPr baseColWidth="10" defaultColWidth="11.42578125" defaultRowHeight="11.25" x14ac:dyDescent="0.2"/>
  <cols>
    <col min="1" max="2" width="15.5703125" style="26" customWidth="1"/>
    <col min="3" max="4" width="8.28515625" style="26" customWidth="1"/>
    <col min="5" max="6" width="11.42578125" style="26"/>
    <col min="7" max="7" width="2.42578125" style="84" customWidth="1"/>
    <col min="8" max="17" width="11.42578125" style="26"/>
    <col min="18" max="19" width="13.42578125" style="26" customWidth="1"/>
    <col min="20" max="16384" width="11.42578125" style="26"/>
  </cols>
  <sheetData>
    <row r="1" spans="1:19" ht="15" x14ac:dyDescent="0.25">
      <c r="A1" s="25" t="s">
        <v>730</v>
      </c>
      <c r="C1" s="2077" t="s">
        <v>830</v>
      </c>
      <c r="D1" s="2077"/>
    </row>
    <row r="3" spans="1:19" ht="12.75" x14ac:dyDescent="0.2">
      <c r="A3" s="2730" t="s">
        <v>732</v>
      </c>
      <c r="B3" s="2732"/>
      <c r="C3" s="2743" t="s">
        <v>3504</v>
      </c>
      <c r="D3" s="2743"/>
      <c r="E3" s="2743"/>
      <c r="F3" s="2743"/>
      <c r="G3" s="2743"/>
      <c r="H3" s="2743"/>
      <c r="I3" s="2743"/>
      <c r="J3" s="2743"/>
      <c r="K3" s="2743"/>
      <c r="L3" s="2743"/>
      <c r="M3" s="2743"/>
      <c r="N3" s="2743"/>
      <c r="O3" s="2743"/>
      <c r="P3" s="2743"/>
      <c r="Q3" s="2743"/>
      <c r="R3" s="2743"/>
      <c r="S3" s="2743"/>
    </row>
    <row r="4" spans="1:19" ht="15" x14ac:dyDescent="0.2">
      <c r="A4" s="2730" t="s">
        <v>733</v>
      </c>
      <c r="B4" s="2736"/>
      <c r="C4" s="2743" t="s">
        <v>3659</v>
      </c>
      <c r="D4" s="2744"/>
      <c r="E4" s="2744"/>
      <c r="F4" s="2744"/>
      <c r="G4" s="2744"/>
      <c r="H4" s="2744"/>
      <c r="I4" s="2744"/>
      <c r="J4" s="2744"/>
      <c r="K4" s="2744"/>
      <c r="L4" s="2744"/>
      <c r="M4" s="2744"/>
      <c r="N4" s="2744"/>
      <c r="O4" s="2744"/>
      <c r="P4" s="2744"/>
      <c r="Q4" s="2744"/>
      <c r="R4" s="2744"/>
      <c r="S4" s="2744"/>
    </row>
    <row r="5" spans="1:19" ht="15" x14ac:dyDescent="0.2">
      <c r="A5" s="2730" t="s">
        <v>735</v>
      </c>
      <c r="B5" s="2736"/>
      <c r="C5" s="2743" t="s">
        <v>3671</v>
      </c>
      <c r="D5" s="2744"/>
      <c r="E5" s="2744"/>
      <c r="F5" s="2744"/>
      <c r="G5" s="2744"/>
      <c r="H5" s="2744"/>
      <c r="I5" s="2744"/>
      <c r="J5" s="2744"/>
      <c r="K5" s="2744"/>
      <c r="L5" s="2744"/>
      <c r="M5" s="2744"/>
      <c r="N5" s="2744"/>
      <c r="O5" s="2744"/>
      <c r="P5" s="2744"/>
      <c r="Q5" s="2744"/>
      <c r="R5" s="2744"/>
      <c r="S5" s="2744"/>
    </row>
    <row r="6" spans="1:19" ht="15" x14ac:dyDescent="0.2">
      <c r="A6" s="2730" t="s">
        <v>815</v>
      </c>
      <c r="B6" s="2736"/>
      <c r="C6" s="2743" t="s">
        <v>3672</v>
      </c>
      <c r="D6" s="2744"/>
      <c r="E6" s="2744"/>
      <c r="F6" s="2744"/>
      <c r="G6" s="2744"/>
      <c r="H6" s="2744"/>
      <c r="I6" s="2744"/>
      <c r="J6" s="2744"/>
      <c r="K6" s="2744"/>
      <c r="L6" s="2744"/>
      <c r="M6" s="2744"/>
      <c r="N6" s="2744"/>
      <c r="O6" s="2744"/>
      <c r="P6" s="2744"/>
      <c r="Q6" s="2744"/>
      <c r="R6" s="2744"/>
      <c r="S6" s="2744"/>
    </row>
    <row r="9" spans="1:19" ht="12.75" x14ac:dyDescent="0.2">
      <c r="C9" s="2274" t="s">
        <v>3672</v>
      </c>
      <c r="D9" s="2274"/>
      <c r="E9" s="2274"/>
      <c r="F9" s="2274"/>
      <c r="G9" s="2274"/>
      <c r="H9" s="2274"/>
      <c r="I9" s="2274"/>
      <c r="J9" s="2274"/>
      <c r="K9" s="2274"/>
      <c r="L9" s="2274"/>
      <c r="M9" s="2274"/>
      <c r="N9" s="2274"/>
      <c r="O9" s="2274"/>
      <c r="P9" s="2274"/>
      <c r="Q9" s="2274"/>
    </row>
    <row r="10" spans="1:19" ht="15" customHeight="1" x14ac:dyDescent="0.2">
      <c r="A10" s="29"/>
      <c r="C10" s="2302" t="s">
        <v>739</v>
      </c>
      <c r="D10" s="2204" t="s">
        <v>740</v>
      </c>
      <c r="E10" s="2154" t="s">
        <v>741</v>
      </c>
      <c r="F10" s="2154"/>
      <c r="G10" s="167"/>
      <c r="H10" s="2154" t="s">
        <v>3673</v>
      </c>
      <c r="I10" s="2154"/>
      <c r="J10" s="2154"/>
      <c r="K10" s="2154"/>
      <c r="L10" s="2154"/>
      <c r="M10" s="2154"/>
      <c r="N10" s="2154"/>
      <c r="O10" s="2154"/>
      <c r="P10" s="2154"/>
      <c r="Q10" s="2154"/>
    </row>
    <row r="11" spans="1:19" ht="38.25" x14ac:dyDescent="0.2">
      <c r="A11" s="29"/>
      <c r="C11" s="2205"/>
      <c r="D11" s="2205"/>
      <c r="E11" s="396" t="s">
        <v>3674</v>
      </c>
      <c r="F11" s="396" t="s">
        <v>3675</v>
      </c>
      <c r="G11" s="399"/>
      <c r="H11" s="32" t="s">
        <v>3676</v>
      </c>
      <c r="I11" s="32" t="s">
        <v>3677</v>
      </c>
      <c r="J11" s="32" t="s">
        <v>3678</v>
      </c>
      <c r="K11" s="32" t="s">
        <v>3679</v>
      </c>
      <c r="L11" s="32" t="s">
        <v>3680</v>
      </c>
      <c r="M11" s="32" t="s">
        <v>3681</v>
      </c>
      <c r="N11" s="32" t="s">
        <v>3682</v>
      </c>
      <c r="O11" s="32" t="s">
        <v>3683</v>
      </c>
      <c r="P11" s="32" t="s">
        <v>3684</v>
      </c>
      <c r="Q11" s="32" t="s">
        <v>3685</v>
      </c>
    </row>
    <row r="12" spans="1:19" ht="12.75" x14ac:dyDescent="0.2">
      <c r="A12" s="29"/>
      <c r="C12" s="612">
        <v>2010</v>
      </c>
      <c r="D12" s="846">
        <v>1658</v>
      </c>
      <c r="E12" s="847">
        <v>1577</v>
      </c>
      <c r="F12" s="847">
        <v>81</v>
      </c>
      <c r="G12" s="847"/>
      <c r="H12" s="848">
        <v>254</v>
      </c>
      <c r="I12" s="848">
        <v>281</v>
      </c>
      <c r="J12" s="848">
        <v>226</v>
      </c>
      <c r="K12" s="848">
        <v>407</v>
      </c>
      <c r="L12" s="848">
        <v>200</v>
      </c>
      <c r="M12" s="848">
        <v>113</v>
      </c>
      <c r="N12" s="848">
        <v>87</v>
      </c>
      <c r="O12" s="848">
        <v>54</v>
      </c>
      <c r="P12" s="848">
        <v>15</v>
      </c>
      <c r="Q12" s="848">
        <v>21</v>
      </c>
    </row>
    <row r="13" spans="1:19" ht="12.75" x14ac:dyDescent="0.2">
      <c r="A13" s="29"/>
      <c r="C13" s="1012">
        <v>2011</v>
      </c>
      <c r="D13" s="846">
        <v>1808</v>
      </c>
      <c r="E13" s="847">
        <v>1694</v>
      </c>
      <c r="F13" s="847">
        <v>114</v>
      </c>
      <c r="G13" s="847"/>
      <c r="H13" s="847">
        <v>358</v>
      </c>
      <c r="I13" s="847">
        <v>234</v>
      </c>
      <c r="J13" s="847">
        <v>232</v>
      </c>
      <c r="K13" s="847">
        <v>488</v>
      </c>
      <c r="L13" s="847">
        <v>224</v>
      </c>
      <c r="M13" s="847">
        <v>122</v>
      </c>
      <c r="N13" s="847">
        <v>80</v>
      </c>
      <c r="O13" s="847">
        <v>44</v>
      </c>
      <c r="P13" s="751">
        <v>13</v>
      </c>
      <c r="Q13" s="751">
        <v>13</v>
      </c>
    </row>
    <row r="14" spans="1:19" ht="12.75" x14ac:dyDescent="0.2">
      <c r="A14" s="29"/>
      <c r="C14" s="1012">
        <v>2012</v>
      </c>
      <c r="D14" s="846">
        <v>1769</v>
      </c>
      <c r="E14" s="847">
        <v>1664</v>
      </c>
      <c r="F14" s="847">
        <v>105</v>
      </c>
      <c r="G14" s="847"/>
      <c r="H14" s="847">
        <v>288</v>
      </c>
      <c r="I14" s="847">
        <v>286</v>
      </c>
      <c r="J14" s="847">
        <v>225</v>
      </c>
      <c r="K14" s="847">
        <v>477</v>
      </c>
      <c r="L14" s="847">
        <v>243</v>
      </c>
      <c r="M14" s="847">
        <v>128</v>
      </c>
      <c r="N14" s="847">
        <v>93</v>
      </c>
      <c r="O14" s="847">
        <v>15</v>
      </c>
      <c r="P14" s="751">
        <v>14</v>
      </c>
      <c r="Q14" s="849">
        <v>0</v>
      </c>
    </row>
    <row r="15" spans="1:19" ht="12.75" x14ac:dyDescent="0.2">
      <c r="A15" s="29"/>
      <c r="C15" s="1012">
        <v>2013</v>
      </c>
      <c r="D15" s="846">
        <v>1536</v>
      </c>
      <c r="E15" s="847">
        <v>1453</v>
      </c>
      <c r="F15" s="847">
        <v>83</v>
      </c>
      <c r="G15" s="847"/>
      <c r="H15" s="847">
        <v>225</v>
      </c>
      <c r="I15" s="847">
        <v>232</v>
      </c>
      <c r="J15" s="847">
        <v>251</v>
      </c>
      <c r="K15" s="847">
        <v>414</v>
      </c>
      <c r="L15" s="847">
        <v>241</v>
      </c>
      <c r="M15" s="847">
        <v>87</v>
      </c>
      <c r="N15" s="847">
        <v>48</v>
      </c>
      <c r="O15" s="847">
        <v>33</v>
      </c>
      <c r="P15" s="849">
        <v>0</v>
      </c>
      <c r="Q15" s="751">
        <v>5</v>
      </c>
    </row>
    <row r="16" spans="1:19" ht="12.75" x14ac:dyDescent="0.2">
      <c r="A16" s="29"/>
      <c r="C16" s="1012">
        <v>2014</v>
      </c>
      <c r="D16" s="846">
        <v>1775</v>
      </c>
      <c r="E16" s="847">
        <v>1676</v>
      </c>
      <c r="F16" s="847">
        <v>99</v>
      </c>
      <c r="G16" s="847"/>
      <c r="H16" s="847">
        <v>285</v>
      </c>
      <c r="I16" s="847">
        <v>257</v>
      </c>
      <c r="J16" s="847">
        <v>239</v>
      </c>
      <c r="K16" s="847">
        <v>474</v>
      </c>
      <c r="L16" s="847">
        <v>286</v>
      </c>
      <c r="M16" s="847">
        <v>87</v>
      </c>
      <c r="N16" s="847">
        <v>91</v>
      </c>
      <c r="O16" s="847">
        <v>26</v>
      </c>
      <c r="P16" s="751">
        <v>2</v>
      </c>
      <c r="Q16" s="751">
        <v>28</v>
      </c>
    </row>
    <row r="17" spans="1:17" ht="12.75" x14ac:dyDescent="0.2">
      <c r="A17" s="29"/>
      <c r="C17" s="1012">
        <v>2015</v>
      </c>
      <c r="D17" s="846">
        <v>1586</v>
      </c>
      <c r="E17" s="847">
        <v>1488</v>
      </c>
      <c r="F17" s="847">
        <v>98</v>
      </c>
      <c r="G17" s="847"/>
      <c r="H17" s="847">
        <v>237</v>
      </c>
      <c r="I17" s="847">
        <v>239</v>
      </c>
      <c r="J17" s="847">
        <v>211</v>
      </c>
      <c r="K17" s="847">
        <v>432</v>
      </c>
      <c r="L17" s="847">
        <v>243</v>
      </c>
      <c r="M17" s="847">
        <v>123</v>
      </c>
      <c r="N17" s="847">
        <v>61</v>
      </c>
      <c r="O17" s="847">
        <v>20</v>
      </c>
      <c r="P17" s="751">
        <v>18</v>
      </c>
      <c r="Q17" s="751">
        <v>2</v>
      </c>
    </row>
    <row r="18" spans="1:17" ht="12.75" x14ac:dyDescent="0.2">
      <c r="A18" s="29"/>
      <c r="C18" s="1012">
        <v>2016</v>
      </c>
      <c r="D18" s="846">
        <v>1588</v>
      </c>
      <c r="E18" s="847">
        <v>1489</v>
      </c>
      <c r="F18" s="847">
        <v>99</v>
      </c>
      <c r="G18" s="847"/>
      <c r="H18" s="847">
        <v>292</v>
      </c>
      <c r="I18" s="847">
        <v>256</v>
      </c>
      <c r="J18" s="847">
        <v>190</v>
      </c>
      <c r="K18" s="847">
        <v>413</v>
      </c>
      <c r="L18" s="847">
        <v>218</v>
      </c>
      <c r="M18" s="847">
        <v>97</v>
      </c>
      <c r="N18" s="847">
        <v>93</v>
      </c>
      <c r="O18" s="847">
        <v>24</v>
      </c>
      <c r="P18" s="751">
        <v>5</v>
      </c>
      <c r="Q18" s="849">
        <v>0</v>
      </c>
    </row>
    <row r="19" spans="1:17" ht="12.75" x14ac:dyDescent="0.2">
      <c r="C19" s="196">
        <v>2017</v>
      </c>
      <c r="D19" s="850">
        <v>1865</v>
      </c>
      <c r="E19" s="851">
        <v>1727</v>
      </c>
      <c r="F19" s="851">
        <v>138</v>
      </c>
      <c r="G19" s="851"/>
      <c r="H19" s="851">
        <v>304</v>
      </c>
      <c r="I19" s="851">
        <v>278</v>
      </c>
      <c r="J19" s="851">
        <v>196</v>
      </c>
      <c r="K19" s="851">
        <v>459</v>
      </c>
      <c r="L19" s="851">
        <v>282</v>
      </c>
      <c r="M19" s="851">
        <v>163</v>
      </c>
      <c r="N19" s="851">
        <v>141</v>
      </c>
      <c r="O19" s="851">
        <v>31</v>
      </c>
      <c r="P19" s="773">
        <v>11</v>
      </c>
      <c r="Q19" s="1028">
        <v>0</v>
      </c>
    </row>
    <row r="20" spans="1:17" ht="15" x14ac:dyDescent="0.25">
      <c r="C20" s="4" t="s">
        <v>3686</v>
      </c>
      <c r="D20" s="902"/>
      <c r="E20" s="902"/>
      <c r="F20" s="902"/>
      <c r="G20" s="630"/>
      <c r="H20" s="903"/>
      <c r="I20" s="903"/>
      <c r="J20" s="903"/>
      <c r="K20" s="903"/>
      <c r="L20" s="903"/>
      <c r="M20" s="903"/>
      <c r="N20" s="903"/>
      <c r="O20" s="903"/>
      <c r="P20" s="903"/>
      <c r="Q20" s="902"/>
    </row>
    <row r="22" spans="1:17" ht="15" x14ac:dyDescent="0.25">
      <c r="C22" s="11" t="s">
        <v>4231</v>
      </c>
    </row>
    <row r="44" spans="3:3" x14ac:dyDescent="0.2">
      <c r="C44" s="26" t="s">
        <v>4232</v>
      </c>
    </row>
  </sheetData>
  <mergeCells count="14">
    <mergeCell ref="A5:B5"/>
    <mergeCell ref="C5:S5"/>
    <mergeCell ref="C1:D1"/>
    <mergeCell ref="A3:B3"/>
    <mergeCell ref="C3:S3"/>
    <mergeCell ref="A4:B4"/>
    <mergeCell ref="C4:S4"/>
    <mergeCell ref="A6:B6"/>
    <mergeCell ref="C6:S6"/>
    <mergeCell ref="C9:Q9"/>
    <mergeCell ref="C10:C11"/>
    <mergeCell ref="H10:Q10"/>
    <mergeCell ref="D10:D11"/>
    <mergeCell ref="E10:F10"/>
  </mergeCells>
  <hyperlinks>
    <hyperlink ref="A1" location="'ODS 16.'!A1" display="REGRESAR"/>
    <hyperlink ref="C1:D1" location="'Metadato 16.3.2'!A1" display="VER METADATO"/>
  </hyperlinks>
  <pageMargins left="0.7" right="0.7" top="0.75" bottom="0.75" header="0.3" footer="0.3"/>
  <pageSetup orientation="portrait" r:id="rId1"/>
  <drawing r:id="rId2"/>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4">
    <tabColor theme="0" tint="-0.499984740745262"/>
  </sheetPr>
  <dimension ref="B1:F41"/>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7" style="45" customWidth="1"/>
    <col min="2" max="2" width="26.42578125" style="45" customWidth="1"/>
    <col min="3" max="3" width="24" style="45" customWidth="1"/>
    <col min="4" max="4" width="85.7109375" style="45" customWidth="1"/>
    <col min="5" max="5" width="2.42578125" style="190" customWidth="1"/>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767</v>
      </c>
    </row>
    <row r="4" spans="2:6" ht="45" x14ac:dyDescent="0.25">
      <c r="B4" s="2082" t="s">
        <v>856</v>
      </c>
      <c r="C4" s="2082"/>
      <c r="D4" s="910" t="s">
        <v>73</v>
      </c>
    </row>
    <row r="5" spans="2:6" ht="30" x14ac:dyDescent="0.25">
      <c r="B5" s="2082" t="s">
        <v>769</v>
      </c>
      <c r="C5" s="2082"/>
      <c r="D5" s="910" t="s">
        <v>450</v>
      </c>
    </row>
    <row r="6" spans="2:6" ht="15" x14ac:dyDescent="0.25">
      <c r="B6" s="2082" t="s">
        <v>770</v>
      </c>
      <c r="C6" s="2082"/>
      <c r="D6" s="911" t="s">
        <v>609</v>
      </c>
    </row>
    <row r="7" spans="2:6" ht="15" customHeight="1" x14ac:dyDescent="0.25">
      <c r="B7" s="2083" t="s">
        <v>771</v>
      </c>
      <c r="C7" s="2083"/>
      <c r="D7" s="912" t="s">
        <v>610</v>
      </c>
    </row>
    <row r="8" spans="2:6" ht="15" customHeight="1" x14ac:dyDescent="0.25">
      <c r="B8" s="2083" t="s">
        <v>4617</v>
      </c>
      <c r="C8" s="2083"/>
      <c r="D8" s="1285" t="s">
        <v>4793</v>
      </c>
    </row>
    <row r="9" spans="2:6" ht="15" x14ac:dyDescent="0.25">
      <c r="B9" s="913"/>
      <c r="C9" s="913"/>
      <c r="D9" s="913"/>
    </row>
    <row r="10" spans="2:6" ht="23.25" customHeight="1" x14ac:dyDescent="0.25">
      <c r="B10" s="2081" t="s">
        <v>772</v>
      </c>
      <c r="C10" s="2081"/>
      <c r="D10" s="2081"/>
    </row>
    <row r="11" spans="2:6" ht="16.5" customHeight="1" x14ac:dyDescent="0.25">
      <c r="B11" s="2093" t="s">
        <v>773</v>
      </c>
      <c r="C11" s="2094"/>
      <c r="D11" s="910" t="s">
        <v>841</v>
      </c>
    </row>
    <row r="12" spans="2:6" ht="33.75" customHeight="1" x14ac:dyDescent="0.25">
      <c r="B12" s="2095" t="s">
        <v>775</v>
      </c>
      <c r="C12" s="2095"/>
      <c r="D12" s="914" t="s">
        <v>3672</v>
      </c>
    </row>
    <row r="13" spans="2:6" ht="15" x14ac:dyDescent="0.25">
      <c r="B13" s="2082" t="s">
        <v>776</v>
      </c>
      <c r="C13" s="2082"/>
      <c r="D13" s="672" t="s">
        <v>609</v>
      </c>
    </row>
    <row r="14" spans="2:6" ht="15" x14ac:dyDescent="0.25">
      <c r="B14" s="2082" t="s">
        <v>777</v>
      </c>
      <c r="C14" s="2096"/>
      <c r="D14" s="915" t="s">
        <v>10</v>
      </c>
    </row>
    <row r="15" spans="2:6" ht="60" x14ac:dyDescent="0.25">
      <c r="B15" s="2082" t="s">
        <v>778</v>
      </c>
      <c r="C15" s="2082"/>
      <c r="D15" s="916" t="s">
        <v>3687</v>
      </c>
    </row>
    <row r="16" spans="2:6" ht="40.5" customHeight="1" x14ac:dyDescent="0.25">
      <c r="B16" s="2082" t="s">
        <v>779</v>
      </c>
      <c r="C16" s="2082"/>
      <c r="D16" s="916"/>
    </row>
    <row r="17" spans="2:4" ht="15" x14ac:dyDescent="0.25">
      <c r="B17" s="2082" t="s">
        <v>780</v>
      </c>
      <c r="C17" s="2082"/>
      <c r="D17" s="917" t="s">
        <v>776</v>
      </c>
    </row>
    <row r="18" spans="2:4" ht="15" x14ac:dyDescent="0.25">
      <c r="B18" s="2083" t="s">
        <v>782</v>
      </c>
      <c r="C18" s="2083"/>
      <c r="D18" s="910"/>
    </row>
    <row r="19" spans="2:4" ht="32.25" customHeight="1" x14ac:dyDescent="0.25">
      <c r="B19" s="2084" t="s">
        <v>783</v>
      </c>
      <c r="C19" s="2085"/>
      <c r="D19" s="917" t="s">
        <v>3688</v>
      </c>
    </row>
    <row r="20" spans="2:4" ht="15" x14ac:dyDescent="0.25">
      <c r="B20" s="2082" t="s">
        <v>784</v>
      </c>
      <c r="C20" s="2082"/>
      <c r="D20" s="916" t="s">
        <v>824</v>
      </c>
    </row>
    <row r="21" spans="2:4" ht="15" x14ac:dyDescent="0.25">
      <c r="B21" s="2086" t="s">
        <v>786</v>
      </c>
      <c r="C21" s="918" t="s">
        <v>787</v>
      </c>
      <c r="D21" s="910"/>
    </row>
    <row r="22" spans="2:4" ht="15" x14ac:dyDescent="0.25">
      <c r="B22" s="2087"/>
      <c r="C22" s="1003" t="s">
        <v>789</v>
      </c>
      <c r="D22" s="917" t="s">
        <v>3689</v>
      </c>
    </row>
    <row r="23" spans="2:4" ht="12.75" customHeight="1" x14ac:dyDescent="0.25">
      <c r="B23" s="2088" t="s">
        <v>791</v>
      </c>
      <c r="C23" s="2088"/>
      <c r="D23" s="917" t="s">
        <v>827</v>
      </c>
    </row>
    <row r="24" spans="2:4" ht="15" x14ac:dyDescent="0.25">
      <c r="B24" s="2088" t="s">
        <v>793</v>
      </c>
      <c r="C24" s="2088"/>
      <c r="D24" s="920" t="s">
        <v>3561</v>
      </c>
    </row>
    <row r="25" spans="2:4" ht="15" x14ac:dyDescent="0.25">
      <c r="B25" s="2082" t="s">
        <v>795</v>
      </c>
      <c r="C25" s="2082"/>
      <c r="D25" s="917" t="s">
        <v>23</v>
      </c>
    </row>
    <row r="26" spans="2:4" ht="15" customHeight="1" x14ac:dyDescent="0.25">
      <c r="B26" s="2083" t="s">
        <v>797</v>
      </c>
      <c r="C26" s="2083"/>
      <c r="D26" s="920" t="s">
        <v>3690</v>
      </c>
    </row>
    <row r="27" spans="2:4" ht="15" x14ac:dyDescent="0.25">
      <c r="B27" s="2089" t="s">
        <v>799</v>
      </c>
      <c r="C27" s="2090"/>
      <c r="D27" s="910"/>
    </row>
    <row r="28" spans="2:4" ht="60" x14ac:dyDescent="0.25">
      <c r="B28" s="1004" t="s">
        <v>800</v>
      </c>
      <c r="C28" s="1005"/>
      <c r="D28" s="917" t="s">
        <v>3691</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17" t="s">
        <v>3564</v>
      </c>
    </row>
    <row r="33" spans="2:4" ht="15" x14ac:dyDescent="0.25">
      <c r="B33" s="2079" t="s">
        <v>805</v>
      </c>
      <c r="C33" s="2080"/>
      <c r="D33" s="917" t="s">
        <v>3565</v>
      </c>
    </row>
    <row r="34" spans="2:4" ht="15" x14ac:dyDescent="0.25">
      <c r="B34" s="2079" t="s">
        <v>807</v>
      </c>
      <c r="C34" s="2080"/>
      <c r="D34" s="917" t="s">
        <v>3561</v>
      </c>
    </row>
    <row r="35" spans="2:4" ht="15" x14ac:dyDescent="0.25">
      <c r="B35" s="2079" t="s">
        <v>809</v>
      </c>
      <c r="C35" s="2080"/>
      <c r="D35" s="920" t="s">
        <v>3566</v>
      </c>
    </row>
    <row r="36" spans="2:4" ht="15" x14ac:dyDescent="0.25">
      <c r="B36" s="2079" t="s">
        <v>811</v>
      </c>
      <c r="C36" s="2080"/>
      <c r="D36" s="852" t="s">
        <v>3567</v>
      </c>
    </row>
    <row r="37" spans="2:4" ht="15" x14ac:dyDescent="0.25">
      <c r="B37" s="2079" t="s">
        <v>803</v>
      </c>
      <c r="C37" s="2080"/>
      <c r="D37" s="917" t="s">
        <v>4227</v>
      </c>
    </row>
    <row r="38" spans="2:4" ht="15" x14ac:dyDescent="0.25">
      <c r="B38" s="2079" t="s">
        <v>805</v>
      </c>
      <c r="C38" s="2080"/>
      <c r="D38" s="917" t="s">
        <v>4228</v>
      </c>
    </row>
    <row r="39" spans="2:4" ht="15" x14ac:dyDescent="0.25">
      <c r="B39" s="2079" t="s">
        <v>807</v>
      </c>
      <c r="C39" s="2080"/>
      <c r="D39" s="917" t="s">
        <v>3561</v>
      </c>
    </row>
    <row r="40" spans="2:4" ht="15" x14ac:dyDescent="0.25">
      <c r="B40" s="2079" t="s">
        <v>809</v>
      </c>
      <c r="C40" s="2080"/>
      <c r="D40" s="920" t="s">
        <v>4229</v>
      </c>
    </row>
    <row r="41" spans="2:4" ht="15" x14ac:dyDescent="0.25">
      <c r="B41" s="2079" t="s">
        <v>811</v>
      </c>
      <c r="C41" s="2080"/>
      <c r="D41" s="834" t="s">
        <v>4230</v>
      </c>
    </row>
  </sheetData>
  <mergeCells count="35">
    <mergeCell ref="B37:C37"/>
    <mergeCell ref="B38:C38"/>
    <mergeCell ref="B39:C39"/>
    <mergeCell ref="B40:C40"/>
    <mergeCell ref="B41:C41"/>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6.3.2'!A1" display="REGRESAR"/>
    <hyperlink ref="D36" r:id="rId1"/>
    <hyperlink ref="D41" r:id="rId2"/>
    <hyperlink ref="D8" r:id="rId3"/>
  </hyperlinks>
  <pageMargins left="0.7" right="0.7" top="0.75" bottom="0.75" header="0.3" footer="0.3"/>
  <pageSetup orientation="portrait" r:id="rId4"/>
  <drawing r:id="rId5"/>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5">
    <tabColor theme="5"/>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140625" style="26" customWidth="1"/>
    <col min="3" max="3" width="12.140625" style="165" customWidth="1"/>
    <col min="4" max="5" width="12.140625" style="26" customWidth="1"/>
    <col min="6" max="16384" width="11.42578125" style="26"/>
  </cols>
  <sheetData>
    <row r="1" spans="1:18" ht="15" x14ac:dyDescent="0.25">
      <c r="A1" s="25" t="s">
        <v>730</v>
      </c>
      <c r="B1" s="121"/>
      <c r="C1" s="2077" t="s">
        <v>830</v>
      </c>
      <c r="D1" s="2077"/>
    </row>
    <row r="2" spans="1:18" ht="14.25" customHeight="1" x14ac:dyDescent="0.2"/>
    <row r="3" spans="1:18" ht="13.5" customHeight="1" x14ac:dyDescent="0.2">
      <c r="A3" s="2730" t="s">
        <v>732</v>
      </c>
      <c r="B3" s="2732"/>
      <c r="C3" s="2743" t="s">
        <v>3504</v>
      </c>
      <c r="D3" s="2743"/>
      <c r="E3" s="2743"/>
      <c r="F3" s="2743"/>
      <c r="G3" s="2743"/>
      <c r="H3" s="2743"/>
      <c r="I3" s="2743"/>
      <c r="J3" s="2743"/>
      <c r="K3" s="2743"/>
      <c r="L3" s="2743"/>
      <c r="M3" s="2743"/>
      <c r="N3" s="2743"/>
      <c r="O3" s="2743"/>
      <c r="P3" s="2743"/>
      <c r="Q3" s="2743"/>
      <c r="R3" s="2743"/>
    </row>
    <row r="4" spans="1:18" ht="15" customHeight="1" x14ac:dyDescent="0.2">
      <c r="A4" s="2730" t="s">
        <v>733</v>
      </c>
      <c r="B4" s="2736"/>
      <c r="C4" s="2743" t="s">
        <v>453</v>
      </c>
      <c r="D4" s="2744"/>
      <c r="E4" s="2744"/>
      <c r="F4" s="2744"/>
      <c r="G4" s="2744"/>
      <c r="H4" s="2744"/>
      <c r="I4" s="2744"/>
      <c r="J4" s="2744"/>
      <c r="K4" s="2744"/>
      <c r="L4" s="2744"/>
      <c r="M4" s="2744"/>
      <c r="N4" s="2744"/>
      <c r="O4" s="2744"/>
      <c r="P4" s="2744"/>
      <c r="Q4" s="2744"/>
      <c r="R4" s="2744"/>
    </row>
    <row r="5" spans="1:18" ht="15" customHeight="1" x14ac:dyDescent="0.2">
      <c r="A5" s="2730" t="s">
        <v>735</v>
      </c>
      <c r="B5" s="2736"/>
      <c r="C5" s="2743" t="s">
        <v>3692</v>
      </c>
      <c r="D5" s="2744"/>
      <c r="E5" s="2744"/>
      <c r="F5" s="2744"/>
      <c r="G5" s="2744"/>
      <c r="H5" s="2744"/>
      <c r="I5" s="2744"/>
      <c r="J5" s="2744"/>
      <c r="K5" s="2744"/>
      <c r="L5" s="2744"/>
      <c r="M5" s="2744"/>
      <c r="N5" s="2744"/>
      <c r="O5" s="2744"/>
      <c r="P5" s="2744"/>
      <c r="Q5" s="2744"/>
      <c r="R5" s="2744"/>
    </row>
    <row r="6" spans="1:18" ht="15" x14ac:dyDescent="0.2">
      <c r="A6" s="2730" t="s">
        <v>815</v>
      </c>
      <c r="B6" s="2736"/>
      <c r="C6" s="2743" t="s">
        <v>862</v>
      </c>
      <c r="D6" s="2744"/>
      <c r="E6" s="2744"/>
      <c r="F6" s="2744"/>
      <c r="G6" s="2744"/>
      <c r="H6" s="2744"/>
      <c r="I6" s="2744"/>
      <c r="J6" s="2744"/>
      <c r="K6" s="2744"/>
      <c r="L6" s="2744"/>
      <c r="M6" s="2744"/>
      <c r="N6" s="2744"/>
      <c r="O6" s="2744"/>
      <c r="P6" s="2744"/>
      <c r="Q6" s="2744"/>
      <c r="R6" s="2744"/>
    </row>
    <row r="7" spans="1:18" x14ac:dyDescent="0.2">
      <c r="A7" s="29"/>
    </row>
    <row r="8" spans="1:18" x14ac:dyDescent="0.2">
      <c r="A8" s="29"/>
    </row>
    <row r="9" spans="1:18" ht="11.25" customHeight="1" x14ac:dyDescent="0.2">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6.'!A1" display="REGRESAR"/>
    <hyperlink ref="C1:D1" location="'Metadato 16.4.1'!A1" display="VER METADATO"/>
  </hyperlinks>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6">
    <tabColor theme="0" tint="-0.499984740745262"/>
  </sheetPr>
  <dimension ref="B1:F36"/>
  <sheetViews>
    <sheetView showGridLines="0" zoomScaleNormal="100" workbookViewId="0">
      <pane ySplit="1" topLeftCell="A2" activePane="bottomLeft" state="frozen"/>
      <selection sqref="A1:B1"/>
      <selection pane="bottomLeft" activeCell="D17" sqref="D17"/>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880</v>
      </c>
    </row>
    <row r="4" spans="2:6" ht="45" x14ac:dyDescent="0.25">
      <c r="B4" s="2082" t="s">
        <v>856</v>
      </c>
      <c r="C4" s="2082"/>
      <c r="D4" s="49" t="s">
        <v>73</v>
      </c>
    </row>
    <row r="5" spans="2:6" ht="45" x14ac:dyDescent="0.25">
      <c r="B5" s="2082" t="s">
        <v>769</v>
      </c>
      <c r="C5" s="2082"/>
      <c r="D5" s="49" t="s">
        <v>453</v>
      </c>
    </row>
    <row r="6" spans="2:6" ht="15" x14ac:dyDescent="0.25">
      <c r="B6" s="2082" t="s">
        <v>770</v>
      </c>
      <c r="C6" s="2082"/>
      <c r="D6" s="50" t="s">
        <v>611</v>
      </c>
    </row>
    <row r="7" spans="2:6" ht="30" x14ac:dyDescent="0.25">
      <c r="B7" s="2083" t="s">
        <v>771</v>
      </c>
      <c r="C7" s="2083"/>
      <c r="D7" s="94" t="s">
        <v>612</v>
      </c>
    </row>
    <row r="8" spans="2:6" ht="15" x14ac:dyDescent="0.25">
      <c r="B8" s="2083" t="s">
        <v>4617</v>
      </c>
      <c r="C8" s="2083"/>
      <c r="D8" s="1285" t="s">
        <v>4632</v>
      </c>
    </row>
    <row r="9" spans="2:6" ht="15" x14ac:dyDescent="0.25">
      <c r="B9" s="52"/>
      <c r="C9" s="52"/>
      <c r="D9" s="52"/>
    </row>
    <row r="10" spans="2:6" ht="23.25" customHeight="1" x14ac:dyDescent="0.25">
      <c r="B10" s="2081" t="s">
        <v>772</v>
      </c>
      <c r="C10" s="2081"/>
      <c r="D10" s="2081"/>
    </row>
    <row r="11" spans="2:6" ht="15" x14ac:dyDescent="0.25">
      <c r="B11" s="2093" t="s">
        <v>773</v>
      </c>
      <c r="C11" s="2094"/>
      <c r="D11" s="49"/>
    </row>
    <row r="12" spans="2:6" ht="15" x14ac:dyDescent="0.25">
      <c r="B12" s="2095" t="s">
        <v>775</v>
      </c>
      <c r="C12" s="2095"/>
      <c r="D12" s="129"/>
    </row>
    <row r="13" spans="2:6" ht="15" x14ac:dyDescent="0.25">
      <c r="B13" s="2082" t="s">
        <v>776</v>
      </c>
      <c r="C13" s="2082"/>
      <c r="D13" s="54"/>
    </row>
    <row r="14" spans="2:6" ht="15" x14ac:dyDescent="0.25">
      <c r="B14" s="2082" t="s">
        <v>777</v>
      </c>
      <c r="C14" s="2096"/>
      <c r="D14" s="54"/>
    </row>
    <row r="15" spans="2:6" ht="15" x14ac:dyDescent="0.25">
      <c r="B15" s="2082" t="s">
        <v>778</v>
      </c>
      <c r="C15" s="2082"/>
      <c r="D15" s="49"/>
    </row>
    <row r="16" spans="2: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3561</v>
      </c>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45" x14ac:dyDescent="0.25">
      <c r="B28" s="62" t="s">
        <v>800</v>
      </c>
      <c r="C28" s="63"/>
      <c r="D28" s="57" t="s">
        <v>3693</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3694</v>
      </c>
    </row>
    <row r="33" spans="2:4" ht="15" x14ac:dyDescent="0.25">
      <c r="B33" s="2079" t="s">
        <v>805</v>
      </c>
      <c r="C33" s="2080"/>
      <c r="D33" s="61" t="s">
        <v>3695</v>
      </c>
    </row>
    <row r="34" spans="2:4" ht="15" x14ac:dyDescent="0.25">
      <c r="B34" s="2079" t="s">
        <v>807</v>
      </c>
      <c r="C34" s="2080"/>
      <c r="D34" s="61" t="s">
        <v>3561</v>
      </c>
    </row>
    <row r="35" spans="2:4" ht="15" x14ac:dyDescent="0.25">
      <c r="B35" s="2079" t="s">
        <v>809</v>
      </c>
      <c r="C35" s="2080"/>
      <c r="D35" s="61" t="s">
        <v>3696</v>
      </c>
    </row>
    <row r="36" spans="2:4" ht="15" x14ac:dyDescent="0.25">
      <c r="B36" s="2079" t="s">
        <v>811</v>
      </c>
      <c r="C36" s="2080"/>
      <c r="D36" s="67" t="s">
        <v>3697</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6.4.1'!A1" display="REGRESAR"/>
    <hyperlink ref="D36" r:id="rId1"/>
    <hyperlink ref="D8" r:id="rId2"/>
  </hyperlinks>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7"/>
  <dimension ref="A1:R44"/>
  <sheetViews>
    <sheetView showGridLines="0" workbookViewId="0">
      <pane ySplit="1" topLeftCell="A2" activePane="bottomLeft" state="frozen"/>
      <selection pane="bottomLeft" activeCell="C9" sqref="C9:L9"/>
    </sheetView>
  </sheetViews>
  <sheetFormatPr baseColWidth="10" defaultColWidth="11.42578125" defaultRowHeight="11.25" x14ac:dyDescent="0.2"/>
  <cols>
    <col min="1" max="2" width="15.5703125" style="26" customWidth="1"/>
    <col min="3" max="3" width="7.28515625" style="26" customWidth="1"/>
    <col min="4" max="4" width="8.140625" style="26" customWidth="1"/>
    <col min="5" max="10" width="11.42578125" style="26"/>
    <col min="11" max="11" width="8.5703125" style="26" customWidth="1"/>
    <col min="12" max="12" width="11.42578125" style="26"/>
    <col min="13" max="15" width="11.5703125" style="26" customWidth="1"/>
    <col min="16" max="16384" width="11.42578125" style="26"/>
  </cols>
  <sheetData>
    <row r="1" spans="1:18" ht="15" x14ac:dyDescent="0.25">
      <c r="A1" s="25" t="s">
        <v>730</v>
      </c>
      <c r="C1" s="2077" t="s">
        <v>830</v>
      </c>
      <c r="D1" s="2077"/>
    </row>
    <row r="3" spans="1:18" ht="12.75" x14ac:dyDescent="0.2">
      <c r="A3" s="2730" t="s">
        <v>732</v>
      </c>
      <c r="B3" s="2732"/>
      <c r="C3" s="2743" t="s">
        <v>3504</v>
      </c>
      <c r="D3" s="2743"/>
      <c r="E3" s="2743"/>
      <c r="F3" s="2743"/>
      <c r="G3" s="2743"/>
      <c r="H3" s="2743"/>
      <c r="I3" s="2743"/>
      <c r="J3" s="2743"/>
      <c r="K3" s="2743"/>
      <c r="L3" s="2743"/>
      <c r="M3" s="2743"/>
      <c r="N3" s="2743"/>
      <c r="O3" s="2743"/>
      <c r="P3" s="2743"/>
      <c r="Q3" s="2743"/>
      <c r="R3" s="2743"/>
    </row>
    <row r="4" spans="1:18" ht="15" x14ac:dyDescent="0.2">
      <c r="A4" s="2730" t="s">
        <v>733</v>
      </c>
      <c r="B4" s="2736"/>
      <c r="C4" s="2743" t="s">
        <v>453</v>
      </c>
      <c r="D4" s="2744"/>
      <c r="E4" s="2744"/>
      <c r="F4" s="2744"/>
      <c r="G4" s="2744"/>
      <c r="H4" s="2744"/>
      <c r="I4" s="2744"/>
      <c r="J4" s="2744"/>
      <c r="K4" s="2744"/>
      <c r="L4" s="2744"/>
      <c r="M4" s="2744"/>
      <c r="N4" s="2744"/>
      <c r="O4" s="2744"/>
      <c r="P4" s="2744"/>
      <c r="Q4" s="2744"/>
      <c r="R4" s="2744"/>
    </row>
    <row r="5" spans="1:18" ht="15" x14ac:dyDescent="0.2">
      <c r="A5" s="2730" t="s">
        <v>735</v>
      </c>
      <c r="B5" s="2736"/>
      <c r="C5" s="2743" t="s">
        <v>3698</v>
      </c>
      <c r="D5" s="2744"/>
      <c r="E5" s="2744"/>
      <c r="F5" s="2744"/>
      <c r="G5" s="2744"/>
      <c r="H5" s="2744"/>
      <c r="I5" s="2744"/>
      <c r="J5" s="2744"/>
      <c r="K5" s="2744"/>
      <c r="L5" s="2744"/>
      <c r="M5" s="2744"/>
      <c r="N5" s="2744"/>
      <c r="O5" s="2744"/>
      <c r="P5" s="2744"/>
      <c r="Q5" s="2744"/>
      <c r="R5" s="2744"/>
    </row>
    <row r="6" spans="1:18" ht="15" x14ac:dyDescent="0.2">
      <c r="A6" s="2730" t="s">
        <v>815</v>
      </c>
      <c r="B6" s="2736"/>
      <c r="C6" s="2743" t="s">
        <v>3699</v>
      </c>
      <c r="D6" s="2744"/>
      <c r="E6" s="2744"/>
      <c r="F6" s="2744"/>
      <c r="G6" s="2744"/>
      <c r="H6" s="2744"/>
      <c r="I6" s="2744"/>
      <c r="J6" s="2744"/>
      <c r="K6" s="2744"/>
      <c r="L6" s="2744"/>
      <c r="M6" s="2744"/>
      <c r="N6" s="2744"/>
      <c r="O6" s="2744"/>
      <c r="P6" s="2744"/>
      <c r="Q6" s="2744"/>
      <c r="R6" s="2744"/>
    </row>
    <row r="9" spans="1:18" ht="12.75" customHeight="1" x14ac:dyDescent="0.2">
      <c r="C9" s="2727" t="s">
        <v>3700</v>
      </c>
      <c r="D9" s="2727"/>
      <c r="E9" s="2727"/>
      <c r="F9" s="2727"/>
      <c r="G9" s="2727"/>
      <c r="H9" s="2727"/>
      <c r="I9" s="2727"/>
      <c r="J9" s="2727"/>
      <c r="K9" s="2727"/>
      <c r="L9" s="2727"/>
    </row>
    <row r="10" spans="1:18" ht="25.5" x14ac:dyDescent="0.2">
      <c r="A10" s="29"/>
      <c r="C10" s="1813" t="s">
        <v>739</v>
      </c>
      <c r="D10" s="853" t="s">
        <v>740</v>
      </c>
      <c r="E10" s="853" t="s">
        <v>3701</v>
      </c>
      <c r="F10" s="853" t="s">
        <v>3702</v>
      </c>
      <c r="G10" s="853" t="s">
        <v>3703</v>
      </c>
      <c r="H10" s="853" t="s">
        <v>3704</v>
      </c>
      <c r="I10" s="853" t="s">
        <v>3705</v>
      </c>
      <c r="J10" s="853" t="s">
        <v>3706</v>
      </c>
      <c r="K10" s="854" t="s">
        <v>3707</v>
      </c>
      <c r="L10" s="853" t="s">
        <v>3708</v>
      </c>
    </row>
    <row r="11" spans="1:18" ht="12.75" x14ac:dyDescent="0.2">
      <c r="A11" s="29"/>
      <c r="C11" s="238">
        <v>2010</v>
      </c>
      <c r="D11" s="855">
        <v>2765</v>
      </c>
      <c r="E11" s="855">
        <v>911</v>
      </c>
      <c r="F11" s="855">
        <v>1261</v>
      </c>
      <c r="G11" s="855">
        <v>197</v>
      </c>
      <c r="H11" s="855">
        <v>90</v>
      </c>
      <c r="I11" s="855">
        <v>90</v>
      </c>
      <c r="J11" s="855">
        <v>92</v>
      </c>
      <c r="K11" s="855">
        <v>6</v>
      </c>
      <c r="L11" s="855">
        <v>118</v>
      </c>
    </row>
    <row r="12" spans="1:18" ht="12.75" x14ac:dyDescent="0.2">
      <c r="A12" s="29"/>
      <c r="C12" s="238">
        <v>2011</v>
      </c>
      <c r="D12" s="855">
        <v>2275</v>
      </c>
      <c r="E12" s="855">
        <v>775</v>
      </c>
      <c r="F12" s="855">
        <v>888</v>
      </c>
      <c r="G12" s="855">
        <v>232</v>
      </c>
      <c r="H12" s="855">
        <v>98</v>
      </c>
      <c r="I12" s="855">
        <v>83</v>
      </c>
      <c r="J12" s="855">
        <v>81</v>
      </c>
      <c r="K12" s="855">
        <v>3</v>
      </c>
      <c r="L12" s="855">
        <v>115</v>
      </c>
    </row>
    <row r="13" spans="1:18" ht="12.75" x14ac:dyDescent="0.2">
      <c r="A13" s="29"/>
      <c r="C13" s="238">
        <v>2012</v>
      </c>
      <c r="D13" s="855">
        <v>2047</v>
      </c>
      <c r="E13" s="855">
        <v>733</v>
      </c>
      <c r="F13" s="855">
        <v>804</v>
      </c>
      <c r="G13" s="855">
        <v>182</v>
      </c>
      <c r="H13" s="855">
        <v>93</v>
      </c>
      <c r="I13" s="855">
        <v>79</v>
      </c>
      <c r="J13" s="855">
        <v>67</v>
      </c>
      <c r="K13" s="855">
        <v>8</v>
      </c>
      <c r="L13" s="855">
        <v>81</v>
      </c>
    </row>
    <row r="14" spans="1:18" ht="12.75" x14ac:dyDescent="0.2">
      <c r="A14" s="29"/>
      <c r="C14" s="238">
        <v>2013</v>
      </c>
      <c r="D14" s="855">
        <v>2032</v>
      </c>
      <c r="E14" s="855">
        <v>802</v>
      </c>
      <c r="F14" s="855">
        <v>713</v>
      </c>
      <c r="G14" s="855">
        <v>225</v>
      </c>
      <c r="H14" s="855">
        <v>86</v>
      </c>
      <c r="I14" s="855">
        <v>75</v>
      </c>
      <c r="J14" s="855">
        <v>83</v>
      </c>
      <c r="K14" s="855">
        <v>5</v>
      </c>
      <c r="L14" s="855">
        <v>43</v>
      </c>
    </row>
    <row r="15" spans="1:18" ht="12.75" x14ac:dyDescent="0.2">
      <c r="A15" s="29"/>
      <c r="C15" s="238">
        <v>2014</v>
      </c>
      <c r="D15" s="855">
        <v>1976</v>
      </c>
      <c r="E15" s="855">
        <v>878</v>
      </c>
      <c r="F15" s="855">
        <v>660</v>
      </c>
      <c r="G15" s="855">
        <v>178</v>
      </c>
      <c r="H15" s="855">
        <v>76</v>
      </c>
      <c r="I15" s="855">
        <v>57</v>
      </c>
      <c r="J15" s="855">
        <v>66</v>
      </c>
      <c r="K15" s="855">
        <v>10</v>
      </c>
      <c r="L15" s="855">
        <v>51</v>
      </c>
    </row>
    <row r="16" spans="1:18" ht="12.75" x14ac:dyDescent="0.2">
      <c r="A16" s="29"/>
      <c r="C16" s="238">
        <v>2015</v>
      </c>
      <c r="D16" s="855">
        <v>1712</v>
      </c>
      <c r="E16" s="855">
        <v>762</v>
      </c>
      <c r="F16" s="855">
        <v>617</v>
      </c>
      <c r="G16" s="855">
        <v>130</v>
      </c>
      <c r="H16" s="855">
        <v>69</v>
      </c>
      <c r="I16" s="855">
        <v>50</v>
      </c>
      <c r="J16" s="855">
        <v>45</v>
      </c>
      <c r="K16" s="855">
        <v>9</v>
      </c>
      <c r="L16" s="855">
        <v>30</v>
      </c>
    </row>
    <row r="17" spans="1:12" ht="12.75" x14ac:dyDescent="0.2">
      <c r="A17" s="29"/>
      <c r="C17" s="33">
        <v>2016</v>
      </c>
      <c r="D17" s="935">
        <v>2010</v>
      </c>
      <c r="E17" s="935">
        <v>950</v>
      </c>
      <c r="F17" s="935">
        <v>672</v>
      </c>
      <c r="G17" s="935">
        <v>149</v>
      </c>
      <c r="H17" s="935">
        <v>69</v>
      </c>
      <c r="I17" s="935">
        <v>54</v>
      </c>
      <c r="J17" s="935">
        <v>52</v>
      </c>
      <c r="K17" s="935">
        <v>25</v>
      </c>
      <c r="L17" s="935">
        <v>39</v>
      </c>
    </row>
    <row r="18" spans="1:12" ht="12.75" x14ac:dyDescent="0.2">
      <c r="A18" s="29"/>
      <c r="B18" s="903"/>
      <c r="C18" s="33">
        <v>2017</v>
      </c>
      <c r="D18" s="1832">
        <f>SUM(E18:L18)</f>
        <v>2056</v>
      </c>
      <c r="E18" s="1832">
        <v>947</v>
      </c>
      <c r="F18" s="1832">
        <v>687</v>
      </c>
      <c r="G18" s="1832">
        <v>154</v>
      </c>
      <c r="H18" s="1832">
        <v>84</v>
      </c>
      <c r="I18" s="1832">
        <v>59</v>
      </c>
      <c r="J18" s="1832">
        <v>55</v>
      </c>
      <c r="K18" s="1832">
        <v>39</v>
      </c>
      <c r="L18" s="1832">
        <v>31</v>
      </c>
    </row>
    <row r="19" spans="1:12" ht="12.75" x14ac:dyDescent="0.2">
      <c r="A19" s="29"/>
      <c r="C19" s="39">
        <v>2018</v>
      </c>
      <c r="D19" s="936">
        <f>SUM(E19:L19)</f>
        <v>2321</v>
      </c>
      <c r="E19" s="936">
        <v>1106</v>
      </c>
      <c r="F19" s="936">
        <v>792</v>
      </c>
      <c r="G19" s="936">
        <v>156</v>
      </c>
      <c r="H19" s="936">
        <v>91</v>
      </c>
      <c r="I19" s="936" t="s">
        <v>5936</v>
      </c>
      <c r="J19" s="936">
        <v>100</v>
      </c>
      <c r="K19" s="936">
        <v>18</v>
      </c>
      <c r="L19" s="936">
        <v>58</v>
      </c>
    </row>
    <row r="20" spans="1:12" s="903" customFormat="1" ht="12.75" x14ac:dyDescent="0.2">
      <c r="A20" s="29"/>
      <c r="C20" s="1814" t="s">
        <v>5937</v>
      </c>
      <c r="D20" s="238"/>
      <c r="E20" s="238"/>
      <c r="F20" s="238"/>
      <c r="G20" s="238"/>
      <c r="H20" s="238"/>
      <c r="I20" s="238"/>
      <c r="J20" s="238"/>
      <c r="K20" s="238"/>
      <c r="L20" s="238"/>
    </row>
    <row r="21" spans="1:12" x14ac:dyDescent="0.2">
      <c r="A21" s="29"/>
    </row>
    <row r="22" spans="1:12" ht="15" x14ac:dyDescent="0.2">
      <c r="A22" s="29"/>
      <c r="C22" s="109" t="s">
        <v>5938</v>
      </c>
    </row>
    <row r="23" spans="1:12" x14ac:dyDescent="0.2">
      <c r="A23" s="29"/>
    </row>
    <row r="24" spans="1:12" x14ac:dyDescent="0.2">
      <c r="A24" s="29"/>
    </row>
    <row r="25" spans="1:12" x14ac:dyDescent="0.2">
      <c r="A25" s="29"/>
    </row>
    <row r="26" spans="1:12" x14ac:dyDescent="0.2">
      <c r="A26" s="29"/>
    </row>
    <row r="27" spans="1:12" x14ac:dyDescent="0.2">
      <c r="A27" s="29"/>
    </row>
    <row r="28" spans="1:12" x14ac:dyDescent="0.2">
      <c r="A28" s="29"/>
    </row>
    <row r="44" spans="3:3" ht="12.75" x14ac:dyDescent="0.2">
      <c r="C44" s="44" t="s">
        <v>5937</v>
      </c>
    </row>
  </sheetData>
  <mergeCells count="10">
    <mergeCell ref="A6:B6"/>
    <mergeCell ref="C6:R6"/>
    <mergeCell ref="C9:L9"/>
    <mergeCell ref="C1:D1"/>
    <mergeCell ref="A3:B3"/>
    <mergeCell ref="C3:R3"/>
    <mergeCell ref="A4:B4"/>
    <mergeCell ref="C4:R4"/>
    <mergeCell ref="A5:B5"/>
    <mergeCell ref="C5:R5"/>
  </mergeCells>
  <hyperlinks>
    <hyperlink ref="A1" location="'ODS 16.'!A1" display="REGRESAR"/>
    <hyperlink ref="C1:D1" location="'Metadato 16.4.2'!A1" display="VER METADATO"/>
  </hyperlinks>
  <pageMargins left="0.7" right="0.7" top="0.75" bottom="0.75" header="0.3" footer="0.3"/>
  <pageSetup orientation="portrait" verticalDpi="300" r:id="rId1"/>
  <drawing r:id="rId2"/>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8">
    <tabColor theme="0" tint="-0.499984740745262"/>
  </sheetPr>
  <dimension ref="B1:F36"/>
  <sheetViews>
    <sheetView showGridLines="0" zoomScaleNormal="100" zoomScaleSheetLayoutView="100" workbookViewId="0">
      <pane ySplit="1" topLeftCell="A2" activePane="bottomLeft" state="frozen"/>
      <selection pane="bottomLeft" activeCell="B11" sqref="B11:C11"/>
    </sheetView>
  </sheetViews>
  <sheetFormatPr baseColWidth="10" defaultColWidth="11.42578125" defaultRowHeight="11.25" x14ac:dyDescent="0.25"/>
  <cols>
    <col min="1" max="1" width="7.28515625"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767</v>
      </c>
    </row>
    <row r="4" spans="2:6" ht="45" x14ac:dyDescent="0.25">
      <c r="B4" s="2082" t="s">
        <v>856</v>
      </c>
      <c r="C4" s="2082"/>
      <c r="D4" s="910" t="s">
        <v>73</v>
      </c>
    </row>
    <row r="5" spans="2:6" ht="45" x14ac:dyDescent="0.25">
      <c r="B5" s="2082" t="s">
        <v>769</v>
      </c>
      <c r="C5" s="2082"/>
      <c r="D5" s="910" t="s">
        <v>453</v>
      </c>
    </row>
    <row r="6" spans="2:6" ht="15.75" customHeight="1" x14ac:dyDescent="0.25">
      <c r="B6" s="2082" t="s">
        <v>770</v>
      </c>
      <c r="C6" s="2082"/>
      <c r="D6" s="911" t="s">
        <v>613</v>
      </c>
    </row>
    <row r="7" spans="2:6" ht="45" x14ac:dyDescent="0.25">
      <c r="B7" s="2083" t="s">
        <v>771</v>
      </c>
      <c r="C7" s="2083"/>
      <c r="D7" s="912" t="s">
        <v>614</v>
      </c>
    </row>
    <row r="8" spans="2:6" ht="15" x14ac:dyDescent="0.25">
      <c r="B8" s="2083" t="s">
        <v>4617</v>
      </c>
      <c r="C8" s="2083"/>
      <c r="D8" s="1285" t="s">
        <v>4796</v>
      </c>
    </row>
    <row r="9" spans="2:6" ht="15" x14ac:dyDescent="0.25">
      <c r="B9" s="913"/>
      <c r="C9" s="913"/>
      <c r="D9" s="913"/>
    </row>
    <row r="10" spans="2:6" ht="15" x14ac:dyDescent="0.25">
      <c r="B10" s="2081" t="s">
        <v>772</v>
      </c>
      <c r="C10" s="2081"/>
      <c r="D10" s="2081"/>
    </row>
    <row r="11" spans="2:6" ht="20.25" customHeight="1" x14ac:dyDescent="0.25">
      <c r="B11" s="2093" t="s">
        <v>773</v>
      </c>
      <c r="C11" s="2094"/>
      <c r="D11" s="910" t="s">
        <v>841</v>
      </c>
    </row>
    <row r="12" spans="2:6" ht="14.25" customHeight="1" x14ac:dyDescent="0.25">
      <c r="B12" s="2095" t="s">
        <v>775</v>
      </c>
      <c r="C12" s="2095"/>
      <c r="D12" s="914" t="s">
        <v>3699</v>
      </c>
    </row>
    <row r="13" spans="2:6" ht="15" x14ac:dyDescent="0.25">
      <c r="B13" s="2082" t="s">
        <v>776</v>
      </c>
      <c r="C13" s="2082"/>
      <c r="D13" s="672" t="s">
        <v>613</v>
      </c>
    </row>
    <row r="14" spans="2:6" ht="15" x14ac:dyDescent="0.25">
      <c r="B14" s="2082" t="s">
        <v>777</v>
      </c>
      <c r="C14" s="2096"/>
      <c r="D14" s="915" t="s">
        <v>22</v>
      </c>
    </row>
    <row r="15" spans="2:6" ht="45" x14ac:dyDescent="0.25">
      <c r="B15" s="2082" t="s">
        <v>778</v>
      </c>
      <c r="C15" s="2082"/>
      <c r="D15" s="916" t="s">
        <v>3709</v>
      </c>
    </row>
    <row r="16" spans="2:6" ht="32.25" customHeight="1" x14ac:dyDescent="0.25">
      <c r="B16" s="2082" t="s">
        <v>779</v>
      </c>
      <c r="C16" s="2082"/>
      <c r="D16" s="916"/>
    </row>
    <row r="17" spans="2:4" ht="15" x14ac:dyDescent="0.25">
      <c r="B17" s="2082" t="s">
        <v>780</v>
      </c>
      <c r="C17" s="2082"/>
      <c r="D17" s="917" t="s">
        <v>883</v>
      </c>
    </row>
    <row r="18" spans="2:4" ht="15" x14ac:dyDescent="0.25">
      <c r="B18" s="2083" t="s">
        <v>782</v>
      </c>
      <c r="C18" s="2083"/>
      <c r="D18" s="910"/>
    </row>
    <row r="19" spans="2:4" ht="15" customHeight="1" x14ac:dyDescent="0.25">
      <c r="B19" s="2084" t="s">
        <v>783</v>
      </c>
      <c r="C19" s="2085"/>
      <c r="D19" s="917" t="s">
        <v>3710</v>
      </c>
    </row>
    <row r="20" spans="2:4" ht="15" x14ac:dyDescent="0.25">
      <c r="B20" s="2082" t="s">
        <v>784</v>
      </c>
      <c r="C20" s="2082"/>
      <c r="D20" s="916" t="s">
        <v>824</v>
      </c>
    </row>
    <row r="21" spans="2:4" ht="15" x14ac:dyDescent="0.25">
      <c r="B21" s="2086" t="s">
        <v>786</v>
      </c>
      <c r="C21" s="918" t="s">
        <v>787</v>
      </c>
      <c r="D21" s="910"/>
    </row>
    <row r="22" spans="2:4" ht="15" x14ac:dyDescent="0.25">
      <c r="B22" s="2087"/>
      <c r="C22" s="1810" t="s">
        <v>789</v>
      </c>
      <c r="D22" s="917" t="s">
        <v>3711</v>
      </c>
    </row>
    <row r="23" spans="2:4" ht="15" x14ac:dyDescent="0.25">
      <c r="B23" s="2088" t="s">
        <v>791</v>
      </c>
      <c r="C23" s="2088"/>
      <c r="D23" s="917" t="s">
        <v>3712</v>
      </c>
    </row>
    <row r="24" spans="2:4" ht="15" x14ac:dyDescent="0.25">
      <c r="B24" s="2088" t="s">
        <v>793</v>
      </c>
      <c r="C24" s="2088"/>
      <c r="D24" s="920" t="s">
        <v>3713</v>
      </c>
    </row>
    <row r="25" spans="2:4" ht="15" x14ac:dyDescent="0.25">
      <c r="B25" s="2082" t="s">
        <v>795</v>
      </c>
      <c r="C25" s="2082"/>
      <c r="D25" s="917" t="s">
        <v>23</v>
      </c>
    </row>
    <row r="26" spans="2:4" ht="15" customHeight="1" x14ac:dyDescent="0.25">
      <c r="B26" s="2083" t="s">
        <v>797</v>
      </c>
      <c r="C26" s="2083"/>
      <c r="D26" s="920" t="s">
        <v>3714</v>
      </c>
    </row>
    <row r="27" spans="2:4" ht="15" x14ac:dyDescent="0.25">
      <c r="B27" s="2089" t="s">
        <v>799</v>
      </c>
      <c r="C27" s="2090"/>
      <c r="D27" s="910"/>
    </row>
    <row r="28" spans="2:4" ht="15" x14ac:dyDescent="0.25">
      <c r="B28" s="1811" t="s">
        <v>800</v>
      </c>
      <c r="C28" s="1812"/>
      <c r="D28" s="910"/>
    </row>
    <row r="29" spans="2:4" ht="15" x14ac:dyDescent="0.25">
      <c r="B29" s="2091" t="s">
        <v>801</v>
      </c>
      <c r="C29" s="2092"/>
      <c r="D29" s="921"/>
    </row>
    <row r="30" spans="2:4" ht="15" x14ac:dyDescent="0.25">
      <c r="B30" s="922"/>
      <c r="C30" s="922"/>
      <c r="D30" s="923"/>
    </row>
    <row r="31" spans="2:4" ht="15" x14ac:dyDescent="0.25">
      <c r="B31" s="2081" t="s">
        <v>802</v>
      </c>
      <c r="C31" s="2081"/>
      <c r="D31" s="2081"/>
    </row>
    <row r="32" spans="2:4" ht="15" x14ac:dyDescent="0.25">
      <c r="B32" s="2079" t="s">
        <v>803</v>
      </c>
      <c r="C32" s="2080"/>
      <c r="D32" s="920" t="s">
        <v>3715</v>
      </c>
    </row>
    <row r="33" spans="2:4" ht="15" x14ac:dyDescent="0.25">
      <c r="B33" s="2079" t="s">
        <v>805</v>
      </c>
      <c r="C33" s="2080"/>
      <c r="D33" s="920" t="s">
        <v>3716</v>
      </c>
    </row>
    <row r="34" spans="2:4" ht="15" x14ac:dyDescent="0.25">
      <c r="B34" s="2079" t="s">
        <v>807</v>
      </c>
      <c r="C34" s="2080"/>
      <c r="D34" s="920" t="s">
        <v>3717</v>
      </c>
    </row>
    <row r="35" spans="2:4" ht="15" x14ac:dyDescent="0.25">
      <c r="B35" s="2079" t="s">
        <v>809</v>
      </c>
      <c r="C35" s="2080"/>
      <c r="D35" s="920" t="s">
        <v>3718</v>
      </c>
    </row>
    <row r="36" spans="2:4" ht="15" x14ac:dyDescent="0.25">
      <c r="B36" s="2079" t="s">
        <v>811</v>
      </c>
      <c r="C36" s="2080"/>
      <c r="D36" s="924"/>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6.4.2'!A1" display="REGRESAR"/>
    <hyperlink ref="D8" r:id="rId1"/>
  </hyperlinks>
  <pageMargins left="0.7" right="0.7" top="0.75" bottom="0.75" header="0.3" footer="0.3"/>
  <pageSetup orientation="portrait" verticalDpi="300" r:id="rId2"/>
  <drawing r:id="rId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9">
    <tabColor rgb="FFC00000"/>
  </sheetPr>
  <dimension ref="A1:S15"/>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42578125" style="26" customWidth="1"/>
    <col min="3" max="3" width="6.42578125" style="26" customWidth="1"/>
    <col min="4" max="4" width="9" style="26" customWidth="1"/>
    <col min="5" max="16384" width="11.42578125" style="26"/>
  </cols>
  <sheetData>
    <row r="1" spans="1:19" ht="15" x14ac:dyDescent="0.25">
      <c r="A1" s="25" t="s">
        <v>730</v>
      </c>
      <c r="C1" s="2077" t="s">
        <v>830</v>
      </c>
      <c r="D1" s="2077"/>
    </row>
    <row r="3" spans="1:19" ht="12.75" x14ac:dyDescent="0.2">
      <c r="A3" s="2730" t="s">
        <v>732</v>
      </c>
      <c r="B3" s="2732"/>
      <c r="C3" s="2743" t="s">
        <v>3504</v>
      </c>
      <c r="D3" s="2743"/>
      <c r="E3" s="2743"/>
      <c r="F3" s="2743"/>
      <c r="G3" s="2743"/>
      <c r="H3" s="2743"/>
      <c r="I3" s="2743"/>
      <c r="J3" s="2743"/>
      <c r="K3" s="2743"/>
      <c r="L3" s="2743"/>
      <c r="M3" s="2743"/>
      <c r="N3" s="2743"/>
      <c r="O3" s="2743"/>
      <c r="P3" s="2743"/>
      <c r="Q3" s="2743"/>
      <c r="R3" s="2743"/>
      <c r="S3" s="2743"/>
    </row>
    <row r="4" spans="1:19" ht="15" x14ac:dyDescent="0.2">
      <c r="A4" s="2730" t="s">
        <v>733</v>
      </c>
      <c r="B4" s="2736"/>
      <c r="C4" s="2743" t="s">
        <v>3719</v>
      </c>
      <c r="D4" s="2744"/>
      <c r="E4" s="2744"/>
      <c r="F4" s="2744"/>
      <c r="G4" s="2744"/>
      <c r="H4" s="2744"/>
      <c r="I4" s="2744"/>
      <c r="J4" s="2744"/>
      <c r="K4" s="2744"/>
      <c r="L4" s="2744"/>
      <c r="M4" s="2744"/>
      <c r="N4" s="2744"/>
      <c r="O4" s="2744"/>
      <c r="P4" s="2744"/>
      <c r="Q4" s="2744"/>
      <c r="R4" s="2744"/>
      <c r="S4" s="2744"/>
    </row>
    <row r="5" spans="1:19" ht="28.5" customHeight="1" x14ac:dyDescent="0.2">
      <c r="A5" s="2730" t="s">
        <v>735</v>
      </c>
      <c r="B5" s="2736"/>
      <c r="C5" s="2745" t="s">
        <v>3720</v>
      </c>
      <c r="D5" s="2746"/>
      <c r="E5" s="2746"/>
      <c r="F5" s="2746"/>
      <c r="G5" s="2746"/>
      <c r="H5" s="2746"/>
      <c r="I5" s="2746"/>
      <c r="J5" s="2746"/>
      <c r="K5" s="2746"/>
      <c r="L5" s="2746"/>
      <c r="M5" s="2746"/>
      <c r="N5" s="2746"/>
      <c r="O5" s="2746"/>
      <c r="P5" s="2746"/>
      <c r="Q5" s="2746"/>
      <c r="R5" s="2746"/>
      <c r="S5" s="2746"/>
    </row>
    <row r="6" spans="1:19" ht="15" x14ac:dyDescent="0.2">
      <c r="A6" s="2730" t="s">
        <v>815</v>
      </c>
      <c r="B6" s="2736"/>
      <c r="C6" s="2743"/>
      <c r="D6" s="2744"/>
      <c r="E6" s="2744"/>
      <c r="F6" s="2744"/>
      <c r="G6" s="2744"/>
      <c r="H6" s="2744"/>
      <c r="I6" s="2744"/>
      <c r="J6" s="2744"/>
      <c r="K6" s="2744"/>
      <c r="L6" s="2744"/>
      <c r="M6" s="2744"/>
      <c r="N6" s="2744"/>
      <c r="O6" s="2744"/>
      <c r="P6" s="2744"/>
      <c r="Q6" s="2744"/>
      <c r="R6" s="2744"/>
      <c r="S6" s="2744"/>
    </row>
    <row r="8" spans="1:19" x14ac:dyDescent="0.2">
      <c r="A8" s="29"/>
    </row>
    <row r="9" spans="1:19" x14ac:dyDescent="0.2">
      <c r="A9" s="29"/>
      <c r="C9" s="2118" t="s">
        <v>863</v>
      </c>
      <c r="D9" s="2118"/>
      <c r="E9" s="2118"/>
      <c r="F9" s="2118"/>
      <c r="G9" s="2118"/>
      <c r="H9" s="2118"/>
      <c r="I9" s="2118"/>
      <c r="J9" s="2118"/>
      <c r="K9" s="2118"/>
      <c r="L9" s="2118"/>
      <c r="M9" s="2118"/>
      <c r="N9" s="2118"/>
      <c r="O9" s="2118"/>
      <c r="P9" s="2118"/>
    </row>
    <row r="10" spans="1:19" x14ac:dyDescent="0.2">
      <c r="A10" s="29"/>
      <c r="C10" s="2118"/>
      <c r="D10" s="2118"/>
      <c r="E10" s="2118"/>
      <c r="F10" s="2118"/>
      <c r="G10" s="2118"/>
      <c r="H10" s="2118"/>
      <c r="I10" s="2118"/>
      <c r="J10" s="2118"/>
      <c r="K10" s="2118"/>
      <c r="L10" s="2118"/>
      <c r="M10" s="2118"/>
      <c r="N10" s="2118"/>
      <c r="O10" s="2118"/>
      <c r="P10" s="2118"/>
    </row>
    <row r="11" spans="1:19" x14ac:dyDescent="0.2">
      <c r="A11" s="29"/>
    </row>
    <row r="12" spans="1:19" x14ac:dyDescent="0.2">
      <c r="A12" s="29"/>
    </row>
    <row r="13" spans="1:19" x14ac:dyDescent="0.2">
      <c r="A13" s="29"/>
    </row>
    <row r="14" spans="1:19" x14ac:dyDescent="0.2">
      <c r="A14" s="29"/>
    </row>
    <row r="15" spans="1:19" x14ac:dyDescent="0.2">
      <c r="A15" s="29"/>
    </row>
  </sheetData>
  <mergeCells count="10">
    <mergeCell ref="A6:B6"/>
    <mergeCell ref="C6:S6"/>
    <mergeCell ref="C9:P10"/>
    <mergeCell ref="C1:D1"/>
    <mergeCell ref="A3:B3"/>
    <mergeCell ref="C3:S3"/>
    <mergeCell ref="A4:B4"/>
    <mergeCell ref="C4:S4"/>
    <mergeCell ref="A5:B5"/>
    <mergeCell ref="C5:S5"/>
  </mergeCells>
  <hyperlinks>
    <hyperlink ref="A1" location="'ODS 16.'!A1" display="REGRESAR"/>
    <hyperlink ref="C1:D1" location="'Metadato 16.5.1'!A1" display="VER METADATO"/>
  </hyperlinks>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0">
    <tabColor theme="0" tint="-0.499984740745262"/>
  </sheetPr>
  <dimension ref="B1:F36"/>
  <sheetViews>
    <sheetView showGridLines="0" zoomScaleNormal="100" workbookViewId="0">
      <pane ySplit="1" topLeftCell="A2" activePane="bottomLeft" state="frozen"/>
      <selection sqref="A1:B1"/>
      <selection pane="bottomLeft" activeCell="E8" sqref="E8"/>
    </sheetView>
  </sheetViews>
  <sheetFormatPr baseColWidth="10" defaultColWidth="11.42578125" defaultRowHeight="11.25" x14ac:dyDescent="0.25"/>
  <cols>
    <col min="1" max="1" width="6.42578125"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864</v>
      </c>
    </row>
    <row r="4" spans="2:6" ht="45" x14ac:dyDescent="0.25">
      <c r="B4" s="2082" t="s">
        <v>856</v>
      </c>
      <c r="C4" s="2082"/>
      <c r="D4" s="49" t="s">
        <v>73</v>
      </c>
    </row>
    <row r="5" spans="2:6" ht="15" x14ac:dyDescent="0.25">
      <c r="B5" s="2082" t="s">
        <v>769</v>
      </c>
      <c r="C5" s="2082"/>
      <c r="D5" s="49" t="s">
        <v>456</v>
      </c>
    </row>
    <row r="6" spans="2:6" ht="15" x14ac:dyDescent="0.25">
      <c r="B6" s="2082" t="s">
        <v>770</v>
      </c>
      <c r="C6" s="2082"/>
      <c r="D6" s="50" t="s">
        <v>615</v>
      </c>
    </row>
    <row r="7" spans="2:6" ht="45" x14ac:dyDescent="0.25">
      <c r="B7" s="2083" t="s">
        <v>771</v>
      </c>
      <c r="C7" s="2083"/>
      <c r="D7" s="94" t="s">
        <v>616</v>
      </c>
    </row>
    <row r="8" spans="2:6" ht="15" x14ac:dyDescent="0.25">
      <c r="B8" s="2083" t="s">
        <v>4617</v>
      </c>
      <c r="C8" s="2083"/>
      <c r="D8" s="1285" t="s">
        <v>4797</v>
      </c>
    </row>
    <row r="9" spans="2:6" ht="15" x14ac:dyDescent="0.25">
      <c r="B9" s="52"/>
      <c r="C9" s="52"/>
      <c r="D9" s="52"/>
    </row>
    <row r="10" spans="2:6" ht="23.25" customHeight="1" x14ac:dyDescent="0.25">
      <c r="B10" s="2081" t="s">
        <v>772</v>
      </c>
      <c r="C10" s="2081"/>
      <c r="D10" s="2081"/>
    </row>
    <row r="11" spans="2:6" ht="15" x14ac:dyDescent="0.25">
      <c r="B11" s="2093" t="s">
        <v>773</v>
      </c>
      <c r="C11" s="2094"/>
      <c r="D11" s="49"/>
    </row>
    <row r="12" spans="2:6" ht="15" customHeight="1" x14ac:dyDescent="0.25">
      <c r="B12" s="2095" t="s">
        <v>775</v>
      </c>
      <c r="C12" s="2095"/>
      <c r="D12" s="129"/>
    </row>
    <row r="13" spans="2:6" ht="15" x14ac:dyDescent="0.25">
      <c r="B13" s="2082" t="s">
        <v>776</v>
      </c>
      <c r="C13" s="2082"/>
      <c r="D13" s="54"/>
    </row>
    <row r="14" spans="2:6" ht="15" x14ac:dyDescent="0.25">
      <c r="B14" s="2082" t="s">
        <v>777</v>
      </c>
      <c r="C14" s="2096"/>
      <c r="D14" s="54"/>
    </row>
    <row r="15" spans="2:6" ht="15" x14ac:dyDescent="0.25">
      <c r="B15" s="2082" t="s">
        <v>778</v>
      </c>
      <c r="C15" s="2082"/>
      <c r="D15" s="49"/>
    </row>
    <row r="16" spans="2: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3561</v>
      </c>
    </row>
    <row r="25" spans="2:4" ht="15" x14ac:dyDescent="0.25">
      <c r="B25" s="2082" t="s">
        <v>795</v>
      </c>
      <c r="C25" s="2082"/>
      <c r="D25" s="57"/>
    </row>
    <row r="26" spans="2:4" ht="15" x14ac:dyDescent="0.25">
      <c r="B26" s="2083" t="s">
        <v>797</v>
      </c>
      <c r="C26" s="2083"/>
      <c r="D26" s="61" t="s">
        <v>3721</v>
      </c>
    </row>
    <row r="27" spans="2:4" ht="15" x14ac:dyDescent="0.25">
      <c r="B27" s="2089" t="s">
        <v>799</v>
      </c>
      <c r="C27" s="2090"/>
      <c r="D27" s="49"/>
    </row>
    <row r="28" spans="2:4" ht="60" x14ac:dyDescent="0.25">
      <c r="B28" s="62" t="s">
        <v>800</v>
      </c>
      <c r="C28" s="63"/>
      <c r="D28" s="57" t="s">
        <v>3722</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57" t="s">
        <v>3564</v>
      </c>
    </row>
    <row r="33" spans="2:4" ht="15" x14ac:dyDescent="0.25">
      <c r="B33" s="2079" t="s">
        <v>805</v>
      </c>
      <c r="C33" s="2080"/>
      <c r="D33" s="57" t="s">
        <v>3565</v>
      </c>
    </row>
    <row r="34" spans="2:4" ht="15" x14ac:dyDescent="0.25">
      <c r="B34" s="2079" t="s">
        <v>807</v>
      </c>
      <c r="C34" s="2080"/>
      <c r="D34" s="57" t="s">
        <v>3561</v>
      </c>
    </row>
    <row r="35" spans="2:4" ht="15" x14ac:dyDescent="0.25">
      <c r="B35" s="2079" t="s">
        <v>809</v>
      </c>
      <c r="C35" s="2080"/>
      <c r="D35" s="61" t="s">
        <v>3566</v>
      </c>
    </row>
    <row r="36" spans="2:4" ht="15" x14ac:dyDescent="0.25">
      <c r="B36" s="2079" t="s">
        <v>811</v>
      </c>
      <c r="C36" s="2080"/>
      <c r="D36" s="852" t="s">
        <v>3567</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6.5.1'!A1" display="REGRESAR"/>
    <hyperlink ref="D36" r:id="rId1"/>
    <hyperlink ref="D8" r:id="rId2"/>
  </hyperlinks>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1">
    <tabColor rgb="FFC00000"/>
  </sheetPr>
  <dimension ref="A1:R15"/>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5703125" style="26" customWidth="1"/>
    <col min="3" max="3" width="11.28515625" style="165" customWidth="1"/>
    <col min="4" max="5" width="11.28515625" style="26" customWidth="1"/>
    <col min="6" max="16384" width="11.42578125" style="26"/>
  </cols>
  <sheetData>
    <row r="1" spans="1:18" ht="15" x14ac:dyDescent="0.25">
      <c r="A1" s="25" t="s">
        <v>730</v>
      </c>
      <c r="B1" s="121"/>
      <c r="C1" s="2077" t="s">
        <v>830</v>
      </c>
      <c r="D1" s="2077"/>
    </row>
    <row r="3" spans="1:18" ht="12.75" x14ac:dyDescent="0.2">
      <c r="A3" s="2730" t="s">
        <v>732</v>
      </c>
      <c r="B3" s="2732"/>
      <c r="C3" s="2743" t="s">
        <v>3504</v>
      </c>
      <c r="D3" s="2743"/>
      <c r="E3" s="2743"/>
      <c r="F3" s="2743"/>
      <c r="G3" s="2743"/>
      <c r="H3" s="2743"/>
      <c r="I3" s="2743"/>
      <c r="J3" s="2743"/>
      <c r="K3" s="2743"/>
      <c r="L3" s="2743"/>
      <c r="M3" s="2743"/>
      <c r="N3" s="2743"/>
      <c r="O3" s="2743"/>
      <c r="P3" s="2743"/>
      <c r="Q3" s="2743"/>
      <c r="R3" s="2743"/>
    </row>
    <row r="4" spans="1:18" ht="15" x14ac:dyDescent="0.2">
      <c r="A4" s="2730" t="s">
        <v>733</v>
      </c>
      <c r="B4" s="2736"/>
      <c r="C4" s="2743" t="s">
        <v>3719</v>
      </c>
      <c r="D4" s="2744"/>
      <c r="E4" s="2744"/>
      <c r="F4" s="2744"/>
      <c r="G4" s="2744"/>
      <c r="H4" s="2744"/>
      <c r="I4" s="2744"/>
      <c r="J4" s="2744"/>
      <c r="K4" s="2744"/>
      <c r="L4" s="2744"/>
      <c r="M4" s="2744"/>
      <c r="N4" s="2744"/>
      <c r="O4" s="2744"/>
      <c r="P4" s="2744"/>
      <c r="Q4" s="2744"/>
      <c r="R4" s="2744"/>
    </row>
    <row r="5" spans="1:18" ht="29.25" customHeight="1" x14ac:dyDescent="0.2">
      <c r="A5" s="2730" t="s">
        <v>735</v>
      </c>
      <c r="B5" s="2736"/>
      <c r="C5" s="2745" t="s">
        <v>3723</v>
      </c>
      <c r="D5" s="2746"/>
      <c r="E5" s="2746"/>
      <c r="F5" s="2746"/>
      <c r="G5" s="2746"/>
      <c r="H5" s="2746"/>
      <c r="I5" s="2746"/>
      <c r="J5" s="2746"/>
      <c r="K5" s="2746"/>
      <c r="L5" s="2746"/>
      <c r="M5" s="2746"/>
      <c r="N5" s="2746"/>
      <c r="O5" s="2746"/>
      <c r="P5" s="2746"/>
      <c r="Q5" s="2746"/>
      <c r="R5" s="2746"/>
    </row>
    <row r="6" spans="1:18" ht="15" x14ac:dyDescent="0.2">
      <c r="A6" s="2730" t="s">
        <v>815</v>
      </c>
      <c r="B6" s="2736"/>
      <c r="C6" s="2743" t="s">
        <v>862</v>
      </c>
      <c r="D6" s="2744"/>
      <c r="E6" s="2744"/>
      <c r="F6" s="2744"/>
      <c r="G6" s="2744"/>
      <c r="H6" s="2744"/>
      <c r="I6" s="2744"/>
      <c r="J6" s="2744"/>
      <c r="K6" s="2744"/>
      <c r="L6" s="2744"/>
      <c r="M6" s="2744"/>
      <c r="N6" s="2744"/>
      <c r="O6" s="2744"/>
      <c r="P6" s="2744"/>
      <c r="Q6" s="2744"/>
      <c r="R6" s="2744"/>
    </row>
    <row r="9" spans="1:18" ht="11.25" customHeight="1" x14ac:dyDescent="0.2">
      <c r="C9" s="2118" t="s">
        <v>863</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row r="15" spans="1:18" ht="15" x14ac:dyDescent="0.25">
      <c r="C15" s="856" t="s">
        <v>3724</v>
      </c>
    </row>
  </sheetData>
  <mergeCells count="10">
    <mergeCell ref="A6:B6"/>
    <mergeCell ref="C6:R6"/>
    <mergeCell ref="C9:P10"/>
    <mergeCell ref="C1:D1"/>
    <mergeCell ref="A3:B3"/>
    <mergeCell ref="C3:R3"/>
    <mergeCell ref="A4:B4"/>
    <mergeCell ref="C4:R4"/>
    <mergeCell ref="A5:B5"/>
    <mergeCell ref="C5:R5"/>
  </mergeCells>
  <hyperlinks>
    <hyperlink ref="A1" location="'ODS 16.'!A1" display="REGRESAR"/>
    <hyperlink ref="C1:D1" location="'Metadato 16.5.2'!A1" display="VER METADATO"/>
    <hyperlink ref="C15" r:id="rId1" location="corruption"/>
  </hyperlinks>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2">
    <tabColor theme="0" tint="-0.499984740745262"/>
  </sheetPr>
  <dimension ref="B1:F36"/>
  <sheetViews>
    <sheetView showGridLines="0" zoomScaleNormal="100" workbookViewId="0">
      <pane ySplit="1" topLeftCell="A2" activePane="bottomLeft" state="frozen"/>
      <selection sqref="A1:B1"/>
      <selection pane="bottomLeft" activeCell="B9" sqref="B9"/>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880</v>
      </c>
    </row>
    <row r="4" spans="2:6" ht="45" x14ac:dyDescent="0.25">
      <c r="B4" s="2082" t="s">
        <v>856</v>
      </c>
      <c r="C4" s="2082"/>
      <c r="D4" s="49" t="s">
        <v>73</v>
      </c>
    </row>
    <row r="5" spans="2:6" ht="18" customHeight="1" x14ac:dyDescent="0.25">
      <c r="B5" s="2082" t="s">
        <v>769</v>
      </c>
      <c r="C5" s="2082"/>
      <c r="D5" s="49" t="s">
        <v>456</v>
      </c>
    </row>
    <row r="6" spans="2:6" ht="15" x14ac:dyDescent="0.25">
      <c r="B6" s="2082" t="s">
        <v>770</v>
      </c>
      <c r="C6" s="2082"/>
      <c r="D6" s="50" t="s">
        <v>617</v>
      </c>
    </row>
    <row r="7" spans="2:6" ht="45" x14ac:dyDescent="0.25">
      <c r="B7" s="2083" t="s">
        <v>771</v>
      </c>
      <c r="C7" s="2083"/>
      <c r="D7" s="94" t="s">
        <v>618</v>
      </c>
    </row>
    <row r="8" spans="2:6" ht="15" x14ac:dyDescent="0.25">
      <c r="B8" s="2084" t="s">
        <v>4617</v>
      </c>
      <c r="C8" s="2085"/>
      <c r="D8" s="1285" t="s">
        <v>4798</v>
      </c>
    </row>
    <row r="9" spans="2:6" ht="15" x14ac:dyDescent="0.25">
      <c r="B9" s="52"/>
      <c r="C9" s="52"/>
      <c r="D9" s="52"/>
    </row>
    <row r="10" spans="2:6" ht="23.25" customHeight="1" x14ac:dyDescent="0.25">
      <c r="B10" s="2081" t="s">
        <v>772</v>
      </c>
      <c r="C10" s="2081"/>
      <c r="D10" s="2081"/>
    </row>
    <row r="11" spans="2:6" ht="15" x14ac:dyDescent="0.25">
      <c r="B11" s="2093" t="s">
        <v>773</v>
      </c>
      <c r="C11" s="2094"/>
      <c r="D11" s="49"/>
    </row>
    <row r="12" spans="2:6" ht="15" x14ac:dyDescent="0.25">
      <c r="B12" s="2095" t="s">
        <v>775</v>
      </c>
      <c r="C12" s="2095"/>
      <c r="D12" s="129"/>
    </row>
    <row r="13" spans="2:6" ht="15" x14ac:dyDescent="0.25">
      <c r="B13" s="2082" t="s">
        <v>776</v>
      </c>
      <c r="C13" s="2082"/>
      <c r="D13" s="54"/>
    </row>
    <row r="14" spans="2:6" ht="15" x14ac:dyDescent="0.25">
      <c r="B14" s="2082" t="s">
        <v>777</v>
      </c>
      <c r="C14" s="2096"/>
      <c r="D14" s="54"/>
    </row>
    <row r="15" spans="2:6" ht="15" x14ac:dyDescent="0.25">
      <c r="B15" s="2082" t="s">
        <v>778</v>
      </c>
      <c r="C15" s="2082"/>
      <c r="D15" s="49"/>
    </row>
    <row r="16" spans="2: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3561</v>
      </c>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15" x14ac:dyDescent="0.25">
      <c r="B28" s="62" t="s">
        <v>800</v>
      </c>
      <c r="C28" s="63"/>
      <c r="D28" s="49"/>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57" t="s">
        <v>3564</v>
      </c>
    </row>
    <row r="33" spans="2:4" ht="15" x14ac:dyDescent="0.25">
      <c r="B33" s="2079" t="s">
        <v>805</v>
      </c>
      <c r="C33" s="2080"/>
      <c r="D33" s="57" t="s">
        <v>3565</v>
      </c>
    </row>
    <row r="34" spans="2:4" ht="15" x14ac:dyDescent="0.25">
      <c r="B34" s="2079" t="s">
        <v>807</v>
      </c>
      <c r="C34" s="2080"/>
      <c r="D34" s="57" t="s">
        <v>3561</v>
      </c>
    </row>
    <row r="35" spans="2:4" ht="15" x14ac:dyDescent="0.25">
      <c r="B35" s="2079" t="s">
        <v>809</v>
      </c>
      <c r="C35" s="2080"/>
      <c r="D35" s="61" t="s">
        <v>3566</v>
      </c>
    </row>
    <row r="36" spans="2:4" ht="15" x14ac:dyDescent="0.25">
      <c r="B36" s="2079" t="s">
        <v>811</v>
      </c>
      <c r="C36" s="2080"/>
      <c r="D36" s="852" t="s">
        <v>3567</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6.5.2'!A1" display="REGRESAR"/>
    <hyperlink ref="D36" r:id="rId1"/>
    <hyperlink ref="D8" r:id="rId2"/>
  </hyperlinks>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3"/>
  <dimension ref="A1:R27"/>
  <sheetViews>
    <sheetView showGridLines="0" workbookViewId="0">
      <pane ySplit="1" topLeftCell="A2" activePane="bottomLeft" state="frozen"/>
      <selection pane="bottomLeft"/>
    </sheetView>
  </sheetViews>
  <sheetFormatPr baseColWidth="10" defaultColWidth="11.42578125" defaultRowHeight="11.25" x14ac:dyDescent="0.2"/>
  <cols>
    <col min="1" max="2" width="15.140625" style="26" customWidth="1"/>
    <col min="3" max="3" width="7.5703125" style="26" customWidth="1"/>
    <col min="4" max="4" width="9.28515625" style="26" customWidth="1"/>
    <col min="5" max="16384" width="11.42578125" style="26"/>
  </cols>
  <sheetData>
    <row r="1" spans="1:18" ht="15" x14ac:dyDescent="0.25">
      <c r="A1" s="25" t="s">
        <v>730</v>
      </c>
      <c r="C1" s="2077" t="s">
        <v>830</v>
      </c>
      <c r="D1" s="2077"/>
    </row>
    <row r="3" spans="1:18" ht="12.75" x14ac:dyDescent="0.2">
      <c r="A3" s="2730" t="s">
        <v>732</v>
      </c>
      <c r="B3" s="2732"/>
      <c r="C3" s="2743" t="s">
        <v>3504</v>
      </c>
      <c r="D3" s="2743"/>
      <c r="E3" s="2743"/>
      <c r="F3" s="2743"/>
      <c r="G3" s="2743"/>
      <c r="H3" s="2743"/>
      <c r="I3" s="2743"/>
      <c r="J3" s="2743"/>
      <c r="K3" s="2743"/>
      <c r="L3" s="2743"/>
      <c r="M3" s="2743"/>
      <c r="N3" s="2743"/>
      <c r="O3" s="2743"/>
      <c r="P3" s="2743"/>
      <c r="Q3" s="2743"/>
      <c r="R3" s="2743"/>
    </row>
    <row r="4" spans="1:18" ht="15" x14ac:dyDescent="0.2">
      <c r="A4" s="2730" t="s">
        <v>733</v>
      </c>
      <c r="B4" s="2736"/>
      <c r="C4" s="2743" t="s">
        <v>3725</v>
      </c>
      <c r="D4" s="2744"/>
      <c r="E4" s="2744"/>
      <c r="F4" s="2744"/>
      <c r="G4" s="2744"/>
      <c r="H4" s="2744"/>
      <c r="I4" s="2744"/>
      <c r="J4" s="2744"/>
      <c r="K4" s="2744"/>
      <c r="L4" s="2744"/>
      <c r="M4" s="2744"/>
      <c r="N4" s="2744"/>
      <c r="O4" s="2744"/>
      <c r="P4" s="2744"/>
      <c r="Q4" s="2744"/>
      <c r="R4" s="2744"/>
    </row>
    <row r="5" spans="1:18" ht="15" x14ac:dyDescent="0.2">
      <c r="A5" s="2730" t="s">
        <v>735</v>
      </c>
      <c r="B5" s="2736"/>
      <c r="C5" s="2745" t="s">
        <v>3726</v>
      </c>
      <c r="D5" s="2746"/>
      <c r="E5" s="2746"/>
      <c r="F5" s="2746"/>
      <c r="G5" s="2746"/>
      <c r="H5" s="2746"/>
      <c r="I5" s="2746"/>
      <c r="J5" s="2746"/>
      <c r="K5" s="2746"/>
      <c r="L5" s="2746"/>
      <c r="M5" s="2746"/>
      <c r="N5" s="2746"/>
      <c r="O5" s="2746"/>
      <c r="P5" s="2746"/>
      <c r="Q5" s="2746"/>
      <c r="R5" s="2746"/>
    </row>
    <row r="6" spans="1:18" ht="15" x14ac:dyDescent="0.2">
      <c r="A6" s="2730" t="s">
        <v>815</v>
      </c>
      <c r="B6" s="2736"/>
      <c r="C6" s="2743" t="s">
        <v>3727</v>
      </c>
      <c r="D6" s="2744"/>
      <c r="E6" s="2744"/>
      <c r="F6" s="2744"/>
      <c r="G6" s="2744"/>
      <c r="H6" s="2744"/>
      <c r="I6" s="2744"/>
      <c r="J6" s="2744"/>
      <c r="K6" s="2744"/>
      <c r="L6" s="2744"/>
      <c r="M6" s="2744"/>
      <c r="N6" s="2744"/>
      <c r="O6" s="2744"/>
      <c r="P6" s="2744"/>
      <c r="Q6" s="2744"/>
      <c r="R6" s="2744"/>
    </row>
    <row r="9" spans="1:18" ht="24" customHeight="1" x14ac:dyDescent="0.2">
      <c r="C9" s="2115" t="s">
        <v>3727</v>
      </c>
      <c r="D9" s="2115"/>
      <c r="E9" s="2115"/>
      <c r="H9" s="269" t="s">
        <v>6197</v>
      </c>
    </row>
    <row r="10" spans="1:18" ht="12.75" customHeight="1" x14ac:dyDescent="0.2">
      <c r="C10" s="2204" t="s">
        <v>867</v>
      </c>
      <c r="D10" s="2070" t="s">
        <v>3728</v>
      </c>
      <c r="E10" s="2070"/>
    </row>
    <row r="11" spans="1:18" ht="25.5" x14ac:dyDescent="0.2">
      <c r="C11" s="2205"/>
      <c r="D11" s="857" t="s">
        <v>3729</v>
      </c>
      <c r="E11" s="858" t="s">
        <v>3730</v>
      </c>
    </row>
    <row r="12" spans="1:18" ht="12.75" x14ac:dyDescent="0.2">
      <c r="C12" s="159">
        <v>2006</v>
      </c>
      <c r="D12" s="657">
        <v>96.0273724181733</v>
      </c>
      <c r="E12" s="657">
        <v>97.105995657836559</v>
      </c>
    </row>
    <row r="13" spans="1:18" ht="12.75" x14ac:dyDescent="0.2">
      <c r="C13" s="159">
        <v>2007</v>
      </c>
      <c r="D13" s="657">
        <v>92.620796195876835</v>
      </c>
      <c r="E13" s="657">
        <v>95.178415808972844</v>
      </c>
    </row>
    <row r="14" spans="1:18" ht="12.75" x14ac:dyDescent="0.2">
      <c r="C14" s="159">
        <v>2008</v>
      </c>
      <c r="D14" s="657">
        <v>97.417395542241906</v>
      </c>
      <c r="E14" s="657">
        <v>99.846050278218954</v>
      </c>
    </row>
    <row r="15" spans="1:18" ht="12.75" x14ac:dyDescent="0.2">
      <c r="C15" s="159">
        <v>2009</v>
      </c>
      <c r="D15" s="657">
        <v>89.952276834959278</v>
      </c>
      <c r="E15" s="657">
        <v>89.099491508513864</v>
      </c>
    </row>
    <row r="16" spans="1:18" ht="12.75" x14ac:dyDescent="0.2">
      <c r="C16" s="159">
        <v>2010</v>
      </c>
      <c r="D16" s="657">
        <v>99.642539019328979</v>
      </c>
      <c r="E16" s="657">
        <v>102.23403887364462</v>
      </c>
    </row>
    <row r="17" spans="3:8" ht="12.75" x14ac:dyDescent="0.2">
      <c r="C17" s="159">
        <v>2011</v>
      </c>
      <c r="D17" s="657">
        <v>94.088030529055843</v>
      </c>
      <c r="E17" s="657">
        <v>94.01394560457922</v>
      </c>
    </row>
    <row r="18" spans="3:8" ht="12.75" x14ac:dyDescent="0.2">
      <c r="C18" s="159">
        <v>2012</v>
      </c>
      <c r="D18" s="657">
        <v>95.326071796598541</v>
      </c>
      <c r="E18" s="657">
        <v>96.33204776760131</v>
      </c>
    </row>
    <row r="19" spans="3:8" ht="12.75" x14ac:dyDescent="0.2">
      <c r="C19" s="159">
        <v>2013</v>
      </c>
      <c r="D19" s="657">
        <v>98.194483742475995</v>
      </c>
      <c r="E19" s="657">
        <v>98.031068342070995</v>
      </c>
    </row>
    <row r="20" spans="3:8" ht="12.75" x14ac:dyDescent="0.2">
      <c r="C20" s="159">
        <v>2014</v>
      </c>
      <c r="D20" s="657">
        <v>96.980491077160153</v>
      </c>
      <c r="E20" s="657">
        <v>98.140897421048663</v>
      </c>
    </row>
    <row r="21" spans="3:8" ht="12.75" x14ac:dyDescent="0.2">
      <c r="C21" s="159">
        <v>2015</v>
      </c>
      <c r="D21" s="657">
        <v>94.301637484781367</v>
      </c>
      <c r="E21" s="657">
        <v>95.692275680384412</v>
      </c>
    </row>
    <row r="22" spans="3:8" ht="12.75" x14ac:dyDescent="0.2">
      <c r="C22" s="2005">
        <v>2016</v>
      </c>
      <c r="D22" s="474">
        <v>96.224141756357469</v>
      </c>
      <c r="E22" s="474">
        <v>96.736726924525755</v>
      </c>
    </row>
    <row r="23" spans="3:8" ht="12.75" x14ac:dyDescent="0.2">
      <c r="C23" s="2005">
        <v>2017</v>
      </c>
      <c r="D23" s="474">
        <v>95.2</v>
      </c>
      <c r="E23" s="474">
        <v>101.4</v>
      </c>
    </row>
    <row r="24" spans="3:8" ht="12.75" x14ac:dyDescent="0.2">
      <c r="C24" s="196">
        <v>2018</v>
      </c>
      <c r="D24" s="566">
        <v>89.9</v>
      </c>
      <c r="E24" s="566">
        <v>90</v>
      </c>
    </row>
    <row r="25" spans="3:8" x14ac:dyDescent="0.2">
      <c r="C25" s="903" t="s">
        <v>6193</v>
      </c>
      <c r="D25" s="903"/>
      <c r="E25" s="903"/>
    </row>
    <row r="27" spans="3:8" x14ac:dyDescent="0.2">
      <c r="H27" s="26" t="s">
        <v>6198</v>
      </c>
    </row>
  </sheetData>
  <mergeCells count="12">
    <mergeCell ref="A5:B5"/>
    <mergeCell ref="C5:R5"/>
    <mergeCell ref="C1:D1"/>
    <mergeCell ref="A3:B3"/>
    <mergeCell ref="C3:R3"/>
    <mergeCell ref="A4:B4"/>
    <mergeCell ref="C4:R4"/>
    <mergeCell ref="A6:B6"/>
    <mergeCell ref="C6:R6"/>
    <mergeCell ref="C9:E9"/>
    <mergeCell ref="C10:C11"/>
    <mergeCell ref="D10:E10"/>
  </mergeCells>
  <hyperlinks>
    <hyperlink ref="A1" location="'ODS 16.'!A1" display="REGRESAR"/>
    <hyperlink ref="C1:D1" location="'Metadato 16.6.1'!A1" display="VER METADATO"/>
  </hyperlinks>
  <pageMargins left="0.7" right="0.7" top="0.75" bottom="0.75" header="0.3" footer="0.3"/>
  <drawing r:id="rId1"/>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4">
    <tabColor theme="0" tint="-0.499984740745262"/>
  </sheetPr>
  <dimension ref="B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7.5703125"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880</v>
      </c>
    </row>
    <row r="4" spans="2:6" ht="45" x14ac:dyDescent="0.25">
      <c r="B4" s="2082" t="s">
        <v>856</v>
      </c>
      <c r="C4" s="2082"/>
      <c r="D4" s="910" t="s">
        <v>73</v>
      </c>
    </row>
    <row r="5" spans="2:6" ht="15" x14ac:dyDescent="0.25">
      <c r="B5" s="2082" t="s">
        <v>769</v>
      </c>
      <c r="C5" s="2082"/>
      <c r="D5" s="910" t="s">
        <v>459</v>
      </c>
    </row>
    <row r="6" spans="2:6" ht="15" x14ac:dyDescent="0.25">
      <c r="B6" s="2082" t="s">
        <v>770</v>
      </c>
      <c r="C6" s="2082"/>
      <c r="D6" s="911" t="s">
        <v>619</v>
      </c>
    </row>
    <row r="7" spans="2:6" ht="30" x14ac:dyDescent="0.25">
      <c r="B7" s="2083" t="s">
        <v>771</v>
      </c>
      <c r="C7" s="2083"/>
      <c r="D7" s="912" t="s">
        <v>620</v>
      </c>
    </row>
    <row r="8" spans="2:6" ht="15" x14ac:dyDescent="0.25">
      <c r="B8" s="2083" t="s">
        <v>4617</v>
      </c>
      <c r="C8" s="2083"/>
      <c r="D8" s="1285" t="s">
        <v>4799</v>
      </c>
    </row>
    <row r="9" spans="2:6" ht="15" x14ac:dyDescent="0.25">
      <c r="B9" s="913"/>
      <c r="C9" s="913"/>
      <c r="D9" s="913"/>
    </row>
    <row r="10" spans="2:6" ht="23.25" customHeight="1" x14ac:dyDescent="0.25">
      <c r="B10" s="2081" t="s">
        <v>772</v>
      </c>
      <c r="C10" s="2081"/>
      <c r="D10" s="2081"/>
    </row>
    <row r="11" spans="2:6" ht="15" x14ac:dyDescent="0.25">
      <c r="B11" s="2093" t="s">
        <v>773</v>
      </c>
      <c r="C11" s="2094"/>
      <c r="D11" s="1957" t="s">
        <v>841</v>
      </c>
    </row>
    <row r="12" spans="2:6" ht="16.5" customHeight="1" x14ac:dyDescent="0.25">
      <c r="B12" s="2095" t="s">
        <v>775</v>
      </c>
      <c r="C12" s="2095"/>
      <c r="D12" s="1958" t="s">
        <v>3727</v>
      </c>
    </row>
    <row r="13" spans="2:6" ht="15" x14ac:dyDescent="0.25">
      <c r="B13" s="2082" t="s">
        <v>776</v>
      </c>
      <c r="C13" s="2082"/>
      <c r="D13" s="1901" t="s">
        <v>619</v>
      </c>
    </row>
    <row r="14" spans="2:6" ht="15" x14ac:dyDescent="0.25">
      <c r="B14" s="2082" t="s">
        <v>777</v>
      </c>
      <c r="C14" s="2096"/>
      <c r="D14" s="1959" t="s">
        <v>22</v>
      </c>
    </row>
    <row r="15" spans="2:6" ht="320.25" customHeight="1" x14ac:dyDescent="0.25">
      <c r="B15" s="2082" t="s">
        <v>778</v>
      </c>
      <c r="C15" s="2082"/>
      <c r="D15" s="1960" t="s">
        <v>4128</v>
      </c>
    </row>
    <row r="16" spans="2:6" ht="36.75" customHeight="1" x14ac:dyDescent="0.25">
      <c r="B16" s="2082" t="s">
        <v>779</v>
      </c>
      <c r="C16" s="2082"/>
      <c r="D16" s="1960"/>
    </row>
    <row r="17" spans="2:4" ht="15" x14ac:dyDescent="0.25">
      <c r="B17" s="2082" t="s">
        <v>780</v>
      </c>
      <c r="C17" s="2082"/>
      <c r="D17" s="1961" t="s">
        <v>781</v>
      </c>
    </row>
    <row r="18" spans="2:4" ht="15" x14ac:dyDescent="0.25">
      <c r="B18" s="2083" t="s">
        <v>782</v>
      </c>
      <c r="C18" s="2083"/>
      <c r="D18" s="1957"/>
    </row>
    <row r="19" spans="2:4" ht="30" x14ac:dyDescent="0.25">
      <c r="B19" s="2084" t="s">
        <v>783</v>
      </c>
      <c r="C19" s="2085"/>
      <c r="D19" s="1961" t="s">
        <v>3731</v>
      </c>
    </row>
    <row r="20" spans="2:4" ht="15" x14ac:dyDescent="0.25">
      <c r="B20" s="2082" t="s">
        <v>784</v>
      </c>
      <c r="C20" s="2082"/>
      <c r="D20" s="1960" t="s">
        <v>824</v>
      </c>
    </row>
    <row r="21" spans="2:4" ht="15" x14ac:dyDescent="0.25">
      <c r="B21" s="2086" t="s">
        <v>786</v>
      </c>
      <c r="C21" s="1962" t="s">
        <v>787</v>
      </c>
      <c r="D21" s="1957"/>
    </row>
    <row r="22" spans="2:4" ht="15" x14ac:dyDescent="0.25">
      <c r="B22" s="2087"/>
      <c r="C22" s="1997" t="s">
        <v>789</v>
      </c>
      <c r="D22" s="1964"/>
    </row>
    <row r="23" spans="2:4" ht="18" customHeight="1" x14ac:dyDescent="0.25">
      <c r="B23" s="2088" t="s">
        <v>791</v>
      </c>
      <c r="C23" s="2088"/>
      <c r="D23" s="1961" t="s">
        <v>2942</v>
      </c>
    </row>
    <row r="24" spans="2:4" ht="15" x14ac:dyDescent="0.25">
      <c r="B24" s="2088" t="s">
        <v>793</v>
      </c>
      <c r="C24" s="2088"/>
      <c r="D24" s="1965" t="s">
        <v>1076</v>
      </c>
    </row>
    <row r="25" spans="2:4" ht="15" x14ac:dyDescent="0.25">
      <c r="B25" s="2082" t="s">
        <v>795</v>
      </c>
      <c r="C25" s="2082"/>
      <c r="D25" s="1961" t="s">
        <v>23</v>
      </c>
    </row>
    <row r="26" spans="2:4" ht="15" customHeight="1" x14ac:dyDescent="0.25">
      <c r="B26" s="2083" t="s">
        <v>797</v>
      </c>
      <c r="C26" s="2083"/>
      <c r="D26" s="1965" t="s">
        <v>3732</v>
      </c>
    </row>
    <row r="27" spans="2:4" ht="15" x14ac:dyDescent="0.25">
      <c r="B27" s="2089" t="s">
        <v>799</v>
      </c>
      <c r="C27" s="2090"/>
      <c r="D27" s="1957"/>
    </row>
    <row r="28" spans="2:4" ht="50.25" customHeight="1" x14ac:dyDescent="0.25">
      <c r="B28" s="1998" t="s">
        <v>800</v>
      </c>
      <c r="C28" s="1999"/>
      <c r="D28" s="1961" t="s">
        <v>3733</v>
      </c>
    </row>
    <row r="29" spans="2:4" ht="15" x14ac:dyDescent="0.25">
      <c r="B29" s="2091" t="s">
        <v>801</v>
      </c>
      <c r="C29" s="2092"/>
      <c r="D29" s="1968"/>
    </row>
    <row r="30" spans="2:4" ht="15" x14ac:dyDescent="0.25">
      <c r="B30" s="1969"/>
      <c r="C30" s="1969"/>
      <c r="D30" s="1970"/>
    </row>
    <row r="31" spans="2:4" ht="23.25" customHeight="1" x14ac:dyDescent="0.25">
      <c r="B31" s="2081" t="s">
        <v>802</v>
      </c>
      <c r="C31" s="2081"/>
      <c r="D31" s="2081"/>
    </row>
    <row r="32" spans="2:4" ht="15" x14ac:dyDescent="0.25">
      <c r="B32" s="2079" t="s">
        <v>803</v>
      </c>
      <c r="C32" s="2080"/>
      <c r="D32" s="1965" t="s">
        <v>3734</v>
      </c>
    </row>
    <row r="33" spans="2:4" ht="30" x14ac:dyDescent="0.25">
      <c r="B33" s="2079" t="s">
        <v>805</v>
      </c>
      <c r="C33" s="2080"/>
      <c r="D33" s="1965" t="s">
        <v>3735</v>
      </c>
    </row>
    <row r="34" spans="2:4" ht="15" x14ac:dyDescent="0.25">
      <c r="B34" s="2079" t="s">
        <v>807</v>
      </c>
      <c r="C34" s="2080"/>
      <c r="D34" s="1965" t="s">
        <v>1076</v>
      </c>
    </row>
    <row r="35" spans="2:4" ht="15" x14ac:dyDescent="0.25">
      <c r="B35" s="2079" t="s">
        <v>809</v>
      </c>
      <c r="C35" s="2080"/>
      <c r="D35" s="1965" t="s">
        <v>3736</v>
      </c>
    </row>
    <row r="36" spans="2:4" ht="15" x14ac:dyDescent="0.25">
      <c r="B36" s="2079" t="s">
        <v>811</v>
      </c>
      <c r="C36" s="2080"/>
      <c r="D36" s="1971" t="s">
        <v>3737</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6.6.1'!A1" display="REGRESAR"/>
    <hyperlink ref="D8" r:id="rId1"/>
    <hyperlink ref="D36" r:id="rId2"/>
  </hyperlinks>
  <pageMargins left="0.7" right="0.7" top="0.75" bottom="0.75" header="0.3" footer="0.3"/>
  <drawing r:id="rId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5">
    <tabColor theme="5"/>
  </sheetPr>
  <dimension ref="A1:R13"/>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28515625" style="26" customWidth="1"/>
    <col min="3" max="3" width="12" style="165" customWidth="1"/>
    <col min="4" max="5" width="12" style="26" customWidth="1"/>
    <col min="6" max="16384" width="11.42578125" style="26"/>
  </cols>
  <sheetData>
    <row r="1" spans="1:18" ht="15" x14ac:dyDescent="0.25">
      <c r="A1" s="25" t="s">
        <v>730</v>
      </c>
      <c r="B1" s="121"/>
      <c r="C1" s="2077" t="s">
        <v>830</v>
      </c>
      <c r="D1" s="2077"/>
    </row>
    <row r="2" spans="1:18" ht="14.25" customHeight="1" x14ac:dyDescent="0.2"/>
    <row r="3" spans="1:18" ht="15" customHeight="1" x14ac:dyDescent="0.2">
      <c r="A3" s="2730" t="s">
        <v>732</v>
      </c>
      <c r="B3" s="2732"/>
      <c r="C3" s="2743" t="s">
        <v>3504</v>
      </c>
      <c r="D3" s="2743"/>
      <c r="E3" s="2743"/>
      <c r="F3" s="2743"/>
      <c r="G3" s="2743"/>
      <c r="H3" s="2743"/>
      <c r="I3" s="2743"/>
      <c r="J3" s="2743"/>
      <c r="K3" s="2743"/>
      <c r="L3" s="2743"/>
      <c r="M3" s="2743"/>
      <c r="N3" s="2743"/>
      <c r="O3" s="2743"/>
      <c r="P3" s="2743"/>
      <c r="Q3" s="2743"/>
      <c r="R3" s="2743"/>
    </row>
    <row r="4" spans="1:18" ht="15" customHeight="1" x14ac:dyDescent="0.2">
      <c r="A4" s="2730" t="s">
        <v>733</v>
      </c>
      <c r="B4" s="2736"/>
      <c r="C4" s="2743" t="s">
        <v>3725</v>
      </c>
      <c r="D4" s="2744"/>
      <c r="E4" s="2744"/>
      <c r="F4" s="2744"/>
      <c r="G4" s="2744"/>
      <c r="H4" s="2744"/>
      <c r="I4" s="2744"/>
      <c r="J4" s="2744"/>
      <c r="K4" s="2744"/>
      <c r="L4" s="2744"/>
      <c r="M4" s="2744"/>
      <c r="N4" s="2744"/>
      <c r="O4" s="2744"/>
      <c r="P4" s="2744"/>
      <c r="Q4" s="2744"/>
      <c r="R4" s="2744"/>
    </row>
    <row r="5" spans="1:18" ht="15" customHeight="1" x14ac:dyDescent="0.2">
      <c r="A5" s="2730" t="s">
        <v>735</v>
      </c>
      <c r="B5" s="2736"/>
      <c r="C5" s="2745" t="s">
        <v>3738</v>
      </c>
      <c r="D5" s="2746"/>
      <c r="E5" s="2746"/>
      <c r="F5" s="2746"/>
      <c r="G5" s="2746"/>
      <c r="H5" s="2746"/>
      <c r="I5" s="2746"/>
      <c r="J5" s="2746"/>
      <c r="K5" s="2746"/>
      <c r="L5" s="2746"/>
      <c r="M5" s="2746"/>
      <c r="N5" s="2746"/>
      <c r="O5" s="2746"/>
      <c r="P5" s="2746"/>
      <c r="Q5" s="2746"/>
      <c r="R5" s="2746"/>
    </row>
    <row r="6" spans="1:18" ht="15" x14ac:dyDescent="0.2">
      <c r="A6" s="2730" t="s">
        <v>815</v>
      </c>
      <c r="B6" s="2736"/>
      <c r="C6" s="2743" t="s">
        <v>862</v>
      </c>
      <c r="D6" s="2744"/>
      <c r="E6" s="2744"/>
      <c r="F6" s="2744"/>
      <c r="G6" s="2744"/>
      <c r="H6" s="2744"/>
      <c r="I6" s="2744"/>
      <c r="J6" s="2744"/>
      <c r="K6" s="2744"/>
      <c r="L6" s="2744"/>
      <c r="M6" s="2744"/>
      <c r="N6" s="2744"/>
      <c r="O6" s="2744"/>
      <c r="P6" s="2744"/>
      <c r="Q6" s="2744"/>
      <c r="R6" s="2744"/>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sheetData>
  <mergeCells count="10">
    <mergeCell ref="A6:B6"/>
    <mergeCell ref="C6:R6"/>
    <mergeCell ref="C9:P10"/>
    <mergeCell ref="C1:D1"/>
    <mergeCell ref="A3:B3"/>
    <mergeCell ref="C3:R3"/>
    <mergeCell ref="A4:B4"/>
    <mergeCell ref="C4:R4"/>
    <mergeCell ref="A5:B5"/>
    <mergeCell ref="C5:R5"/>
  </mergeCells>
  <hyperlinks>
    <hyperlink ref="A1" location="'ODS 16.'!A1" display="REGRESAR"/>
    <hyperlink ref="C1:D1" location="'Metadato 16.6.2'!A1" display="VER METADATO"/>
  </hyperlinks>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6">
    <tabColor theme="0" tint="-0.499984740745262"/>
  </sheetPr>
  <dimension ref="B1:F36"/>
  <sheetViews>
    <sheetView showGridLines="0" zoomScaleNormal="100" workbookViewId="0">
      <pane ySplit="1" topLeftCell="A2" activePane="bottomLeft" state="frozen"/>
      <selection sqref="A1:B1"/>
      <selection pane="bottomLeft" activeCell="B9" sqref="B9"/>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16384" width="11.42578125" style="45"/>
  </cols>
  <sheetData>
    <row r="1" spans="2:6" ht="15" x14ac:dyDescent="0.25">
      <c r="B1" s="166" t="s">
        <v>730</v>
      </c>
    </row>
    <row r="2" spans="2:6" ht="12" thickBot="1" x14ac:dyDescent="0.3"/>
    <row r="3" spans="2:6" ht="23.25" customHeight="1" thickBot="1" x14ac:dyDescent="0.3">
      <c r="B3" s="2081" t="s">
        <v>766</v>
      </c>
      <c r="C3" s="2081"/>
      <c r="D3" s="2081"/>
      <c r="F3" s="264" t="s">
        <v>880</v>
      </c>
    </row>
    <row r="4" spans="2:6" ht="45" x14ac:dyDescent="0.25">
      <c r="B4" s="2082" t="s">
        <v>856</v>
      </c>
      <c r="C4" s="2082"/>
      <c r="D4" s="49" t="s">
        <v>73</v>
      </c>
    </row>
    <row r="5" spans="2:6" ht="15" x14ac:dyDescent="0.25">
      <c r="B5" s="2082" t="s">
        <v>769</v>
      </c>
      <c r="C5" s="2082"/>
      <c r="D5" s="49" t="s">
        <v>459</v>
      </c>
    </row>
    <row r="6" spans="2:6" ht="15" x14ac:dyDescent="0.25">
      <c r="B6" s="2082" t="s">
        <v>770</v>
      </c>
      <c r="C6" s="2082"/>
      <c r="D6" s="50" t="s">
        <v>621</v>
      </c>
    </row>
    <row r="7" spans="2:6" ht="30" x14ac:dyDescent="0.25">
      <c r="B7" s="2083" t="s">
        <v>771</v>
      </c>
      <c r="C7" s="2083"/>
      <c r="D7" s="94" t="s">
        <v>622</v>
      </c>
    </row>
    <row r="8" spans="2:6" ht="15" x14ac:dyDescent="0.25">
      <c r="B8" s="2083" t="s">
        <v>4617</v>
      </c>
      <c r="C8" s="2083"/>
      <c r="D8" s="1285" t="s">
        <v>4632</v>
      </c>
    </row>
    <row r="9" spans="2:6" ht="15" x14ac:dyDescent="0.25">
      <c r="B9" s="52"/>
      <c r="C9" s="52"/>
      <c r="D9" s="52"/>
    </row>
    <row r="10" spans="2:6" ht="23.25" customHeight="1" x14ac:dyDescent="0.25">
      <c r="B10" s="2081" t="s">
        <v>772</v>
      </c>
      <c r="C10" s="2081"/>
      <c r="D10" s="2081"/>
    </row>
    <row r="11" spans="2:6" ht="15" x14ac:dyDescent="0.25">
      <c r="B11" s="2093" t="s">
        <v>773</v>
      </c>
      <c r="C11" s="2094"/>
      <c r="D11" s="49"/>
    </row>
    <row r="12" spans="2:6" ht="15" x14ac:dyDescent="0.25">
      <c r="B12" s="2095" t="s">
        <v>775</v>
      </c>
      <c r="C12" s="2095"/>
      <c r="D12" s="129"/>
    </row>
    <row r="13" spans="2:6" ht="15" x14ac:dyDescent="0.25">
      <c r="B13" s="2082" t="s">
        <v>776</v>
      </c>
      <c r="C13" s="2082"/>
      <c r="D13" s="672" t="s">
        <v>621</v>
      </c>
    </row>
    <row r="14" spans="2:6" ht="15" x14ac:dyDescent="0.25">
      <c r="B14" s="2082" t="s">
        <v>777</v>
      </c>
      <c r="C14" s="2096"/>
      <c r="D14" s="54"/>
    </row>
    <row r="15" spans="2:6" ht="15" x14ac:dyDescent="0.25">
      <c r="B15" s="2082" t="s">
        <v>778</v>
      </c>
      <c r="C15" s="2082"/>
      <c r="D15" s="49"/>
    </row>
    <row r="16" spans="2: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2719</v>
      </c>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90" x14ac:dyDescent="0.25">
      <c r="B28" s="62" t="s">
        <v>800</v>
      </c>
      <c r="C28" s="63"/>
      <c r="D28" s="57" t="s">
        <v>3739</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6.6.2'!A1" display="REGRESAR"/>
    <hyperlink ref="D8" r:id="rId1"/>
  </hyperlinks>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7"/>
  <dimension ref="A1:S40"/>
  <sheetViews>
    <sheetView showGridLines="0" zoomScaleNormal="100" workbookViewId="0">
      <pane ySplit="1" topLeftCell="A5" activePane="bottomLeft" state="frozen"/>
      <selection activeCell="C40" sqref="C40:I40"/>
      <selection pane="bottomLeft"/>
    </sheetView>
  </sheetViews>
  <sheetFormatPr baseColWidth="10" defaultColWidth="11.42578125" defaultRowHeight="11.25" x14ac:dyDescent="0.2"/>
  <cols>
    <col min="1" max="1" width="15.42578125" style="26" customWidth="1"/>
    <col min="2" max="2" width="15.42578125" style="443" customWidth="1"/>
    <col min="3" max="3" width="7.7109375" style="26" customWidth="1"/>
    <col min="4" max="4" width="7.42578125" style="26" customWidth="1"/>
    <col min="5" max="6" width="11.42578125" style="26"/>
    <col min="7" max="7" width="3.140625" style="26" customWidth="1"/>
    <col min="8" max="8" width="10.85546875" style="26" customWidth="1"/>
    <col min="9" max="9" width="10.140625" style="26" customWidth="1"/>
    <col min="10" max="29" width="11.42578125" style="26" customWidth="1"/>
    <col min="30" max="16384" width="11.42578125" style="26"/>
  </cols>
  <sheetData>
    <row r="1" spans="1:19" ht="15" x14ac:dyDescent="0.25">
      <c r="A1" s="25" t="s">
        <v>730</v>
      </c>
      <c r="B1" s="442"/>
      <c r="C1" s="2077" t="s">
        <v>830</v>
      </c>
      <c r="D1" s="2077"/>
      <c r="E1" s="2077"/>
    </row>
    <row r="2" spans="1:19" ht="17.25" customHeight="1" x14ac:dyDescent="0.2"/>
    <row r="3" spans="1:19" ht="15.75" customHeight="1" x14ac:dyDescent="0.2">
      <c r="A3" s="2730" t="s">
        <v>732</v>
      </c>
      <c r="B3" s="2732"/>
      <c r="C3" s="2743" t="s">
        <v>3504</v>
      </c>
      <c r="D3" s="2743"/>
      <c r="E3" s="2743"/>
      <c r="F3" s="2743"/>
      <c r="G3" s="2743"/>
      <c r="H3" s="2743"/>
      <c r="I3" s="2743"/>
      <c r="J3" s="2743"/>
      <c r="K3" s="2743"/>
      <c r="L3" s="2743"/>
      <c r="M3" s="2743"/>
      <c r="N3" s="2743"/>
      <c r="O3" s="2743"/>
      <c r="P3" s="2743"/>
      <c r="Q3" s="2743"/>
      <c r="R3" s="2743"/>
      <c r="S3" s="2743"/>
    </row>
    <row r="4" spans="1:19" ht="15" x14ac:dyDescent="0.2">
      <c r="A4" s="2730" t="s">
        <v>733</v>
      </c>
      <c r="B4" s="2736"/>
      <c r="C4" s="2743" t="s">
        <v>3740</v>
      </c>
      <c r="D4" s="2744"/>
      <c r="E4" s="2744"/>
      <c r="F4" s="2744"/>
      <c r="G4" s="2744"/>
      <c r="H4" s="2744"/>
      <c r="I4" s="2744"/>
      <c r="J4" s="2744"/>
      <c r="K4" s="2744"/>
      <c r="L4" s="2744"/>
      <c r="M4" s="2744"/>
      <c r="N4" s="2744"/>
      <c r="O4" s="2744"/>
      <c r="P4" s="2744"/>
      <c r="Q4" s="2744"/>
      <c r="R4" s="2744"/>
      <c r="S4" s="2744"/>
    </row>
    <row r="5" spans="1:19" ht="29.25" customHeight="1" x14ac:dyDescent="0.2">
      <c r="A5" s="2730" t="s">
        <v>735</v>
      </c>
      <c r="B5" s="2736"/>
      <c r="C5" s="2745" t="s">
        <v>3741</v>
      </c>
      <c r="D5" s="2746"/>
      <c r="E5" s="2746"/>
      <c r="F5" s="2746"/>
      <c r="G5" s="2746"/>
      <c r="H5" s="2746"/>
      <c r="I5" s="2746"/>
      <c r="J5" s="2746"/>
      <c r="K5" s="2746"/>
      <c r="L5" s="2746"/>
      <c r="M5" s="2746"/>
      <c r="N5" s="2746"/>
      <c r="O5" s="2746"/>
      <c r="P5" s="2746"/>
      <c r="Q5" s="2746"/>
      <c r="R5" s="2746"/>
      <c r="S5" s="2746"/>
    </row>
    <row r="6" spans="1:19" ht="15" x14ac:dyDescent="0.2">
      <c r="A6" s="2730" t="s">
        <v>815</v>
      </c>
      <c r="B6" s="2736"/>
      <c r="C6" s="2743" t="s">
        <v>3742</v>
      </c>
      <c r="D6" s="2744"/>
      <c r="E6" s="2744"/>
      <c r="F6" s="2744"/>
      <c r="G6" s="2744"/>
      <c r="H6" s="2744"/>
      <c r="I6" s="2744"/>
      <c r="J6" s="2744"/>
      <c r="K6" s="2744"/>
      <c r="L6" s="2744"/>
      <c r="M6" s="2744"/>
      <c r="N6" s="2744"/>
      <c r="O6" s="2744"/>
      <c r="P6" s="2744"/>
      <c r="Q6" s="2744"/>
      <c r="R6" s="2744"/>
      <c r="S6" s="2744"/>
    </row>
    <row r="9" spans="1:19" ht="15" x14ac:dyDescent="0.25">
      <c r="C9" s="2274" t="s">
        <v>5991</v>
      </c>
      <c r="D9" s="2274"/>
      <c r="E9" s="2274"/>
      <c r="F9" s="2274"/>
      <c r="G9" s="2274"/>
      <c r="H9" s="2274"/>
      <c r="I9" s="2274"/>
      <c r="K9" s="11" t="s">
        <v>3743</v>
      </c>
    </row>
    <row r="10" spans="1:19" ht="12.75" x14ac:dyDescent="0.2">
      <c r="C10" s="2116" t="s">
        <v>739</v>
      </c>
      <c r="D10" s="2748" t="s">
        <v>740</v>
      </c>
      <c r="E10" s="2750" t="s">
        <v>1012</v>
      </c>
      <c r="F10" s="2750"/>
      <c r="G10" s="859"/>
      <c r="H10" s="2750" t="s">
        <v>2595</v>
      </c>
      <c r="I10" s="2750"/>
    </row>
    <row r="11" spans="1:19" ht="12.75" x14ac:dyDescent="0.2">
      <c r="C11" s="2117"/>
      <c r="D11" s="2749"/>
      <c r="E11" s="860" t="s">
        <v>1013</v>
      </c>
      <c r="F11" s="860" t="s">
        <v>1014</v>
      </c>
      <c r="G11" s="860"/>
      <c r="H11" s="860" t="s">
        <v>1033</v>
      </c>
      <c r="I11" s="860" t="s">
        <v>818</v>
      </c>
    </row>
    <row r="12" spans="1:19" ht="12.75" x14ac:dyDescent="0.2">
      <c r="C12" s="861">
        <v>1991</v>
      </c>
      <c r="D12" s="862">
        <v>18.167302559264236</v>
      </c>
      <c r="E12" s="862">
        <v>15.70674724878225</v>
      </c>
      <c r="F12" s="862">
        <v>23.762680880716012</v>
      </c>
      <c r="G12" s="862"/>
      <c r="H12" s="862">
        <v>24.433234746230823</v>
      </c>
      <c r="I12" s="862">
        <v>10.338445595854923</v>
      </c>
    </row>
    <row r="13" spans="1:19" ht="12.75" x14ac:dyDescent="0.2">
      <c r="C13" s="861">
        <v>1992</v>
      </c>
      <c r="D13" s="862">
        <v>18.073181096175244</v>
      </c>
      <c r="E13" s="862">
        <v>15.39586280555905</v>
      </c>
      <c r="F13" s="862">
        <v>24.144375453029074</v>
      </c>
      <c r="G13" s="862"/>
      <c r="H13" s="862">
        <v>25.208064658245288</v>
      </c>
      <c r="I13" s="862">
        <v>9.1354972325797004</v>
      </c>
    </row>
    <row r="14" spans="1:19" ht="12.75" x14ac:dyDescent="0.2">
      <c r="C14" s="861">
        <v>1993</v>
      </c>
      <c r="D14" s="862">
        <v>18.005091063365555</v>
      </c>
      <c r="E14" s="862">
        <v>15.293785083566968</v>
      </c>
      <c r="F14" s="862">
        <v>24.064316736783343</v>
      </c>
      <c r="G14" s="862"/>
      <c r="H14" s="862">
        <v>24.103398755385353</v>
      </c>
      <c r="I14" s="862">
        <v>9.8715422590410569</v>
      </c>
    </row>
    <row r="15" spans="1:19" ht="12.75" x14ac:dyDescent="0.2">
      <c r="C15" s="861">
        <v>1994</v>
      </c>
      <c r="D15" s="862">
        <v>17.686912163239281</v>
      </c>
      <c r="E15" s="862">
        <v>15.32336685863647</v>
      </c>
      <c r="F15" s="862">
        <v>22.857186851202194</v>
      </c>
      <c r="G15" s="862"/>
      <c r="H15" s="862">
        <v>22.975385958406935</v>
      </c>
      <c r="I15" s="862">
        <v>10.126347046522865</v>
      </c>
    </row>
    <row r="16" spans="1:19" ht="12.75" x14ac:dyDescent="0.2">
      <c r="C16" s="861">
        <v>1995</v>
      </c>
      <c r="D16" s="862">
        <v>17.488472165179406</v>
      </c>
      <c r="E16" s="862">
        <v>14.768707653873292</v>
      </c>
      <c r="F16" s="862">
        <v>23.301591640106793</v>
      </c>
      <c r="G16" s="862"/>
      <c r="H16" s="862">
        <v>22.567665758401454</v>
      </c>
      <c r="I16" s="862">
        <v>9.8857218324904252</v>
      </c>
    </row>
    <row r="17" spans="3:11" ht="12.75" x14ac:dyDescent="0.2">
      <c r="C17" s="861">
        <v>1996</v>
      </c>
      <c r="D17" s="862">
        <v>17.546302818809405</v>
      </c>
      <c r="E17" s="862">
        <v>13.702727174364904</v>
      </c>
      <c r="F17" s="862">
        <v>25.701595188094934</v>
      </c>
      <c r="G17" s="862"/>
      <c r="H17" s="862">
        <v>22.318065833120691</v>
      </c>
      <c r="I17" s="862">
        <v>10.184204621059719</v>
      </c>
    </row>
    <row r="18" spans="3:11" ht="12.75" x14ac:dyDescent="0.2">
      <c r="C18" s="861">
        <v>1997</v>
      </c>
      <c r="D18" s="862">
        <v>17.798125110720367</v>
      </c>
      <c r="E18" s="862">
        <v>13.592386149039676</v>
      </c>
      <c r="F18" s="862">
        <v>26.451602795099177</v>
      </c>
      <c r="G18" s="862"/>
      <c r="H18" s="862">
        <v>23.154935413808868</v>
      </c>
      <c r="I18" s="862">
        <v>9.2494764805813254</v>
      </c>
    </row>
    <row r="19" spans="3:11" ht="12.75" x14ac:dyDescent="0.2">
      <c r="C19" s="861">
        <v>1998</v>
      </c>
      <c r="D19" s="862">
        <v>17.580707922453414</v>
      </c>
      <c r="E19" s="862">
        <v>13.599606923210086</v>
      </c>
      <c r="F19" s="862">
        <v>25.379741694419629</v>
      </c>
      <c r="G19" s="862"/>
      <c r="H19" s="862">
        <v>21.999133513340833</v>
      </c>
      <c r="I19" s="862">
        <v>10.144521921336915</v>
      </c>
    </row>
    <row r="20" spans="3:11" ht="12.75" x14ac:dyDescent="0.2">
      <c r="C20" s="861">
        <v>1999</v>
      </c>
      <c r="D20" s="862">
        <v>15.360950646054199</v>
      </c>
      <c r="E20" s="862">
        <v>12.200160799438772</v>
      </c>
      <c r="F20" s="862">
        <v>21.336311259128955</v>
      </c>
      <c r="G20" s="862"/>
      <c r="H20" s="862">
        <v>18.608153039420923</v>
      </c>
      <c r="I20" s="862">
        <v>9.813939965221385</v>
      </c>
    </row>
    <row r="21" spans="3:11" ht="12.75" x14ac:dyDescent="0.2">
      <c r="C21" s="861">
        <v>2000</v>
      </c>
      <c r="D21" s="862">
        <v>16.878783796580962</v>
      </c>
      <c r="E21" s="862">
        <v>13.646421475011064</v>
      </c>
      <c r="F21" s="862">
        <v>23.549760021576603</v>
      </c>
      <c r="G21" s="862"/>
      <c r="H21" s="862">
        <v>20.49627915235072</v>
      </c>
      <c r="I21" s="862">
        <v>10.383688261909512</v>
      </c>
    </row>
    <row r="22" spans="3:11" ht="12.75" x14ac:dyDescent="0.2">
      <c r="C22" s="861">
        <v>2001</v>
      </c>
      <c r="D22" s="862">
        <v>16.32472447536226</v>
      </c>
      <c r="E22" s="862">
        <v>12.726085894855037</v>
      </c>
      <c r="F22" s="862">
        <v>23.17776890883993</v>
      </c>
      <c r="G22" s="862"/>
      <c r="H22" s="862">
        <v>19.767653441063572</v>
      </c>
      <c r="I22" s="862">
        <v>9.8947996312564399</v>
      </c>
    </row>
    <row r="23" spans="3:11" ht="12.75" x14ac:dyDescent="0.2">
      <c r="C23" s="861">
        <v>2002</v>
      </c>
      <c r="D23" s="862">
        <v>16.213692005999523</v>
      </c>
      <c r="E23" s="862">
        <v>12.050165991799826</v>
      </c>
      <c r="F23" s="862">
        <v>24.090442335256324</v>
      </c>
      <c r="G23" s="862"/>
      <c r="H23" s="862">
        <v>19.674061216114865</v>
      </c>
      <c r="I23" s="862">
        <v>9.6882482912718775</v>
      </c>
    </row>
    <row r="24" spans="3:11" ht="12.75" x14ac:dyDescent="0.2">
      <c r="C24" s="861">
        <v>2003</v>
      </c>
      <c r="D24" s="862">
        <v>16.294513715116985</v>
      </c>
      <c r="E24" s="862">
        <v>12.147371708894482</v>
      </c>
      <c r="F24" s="862">
        <v>23.926465416970977</v>
      </c>
      <c r="G24" s="862"/>
      <c r="H24" s="862">
        <v>19.458605861889506</v>
      </c>
      <c r="I24" s="862">
        <v>9.9631134729603001</v>
      </c>
    </row>
    <row r="25" spans="3:11" ht="12.75" x14ac:dyDescent="0.2">
      <c r="C25" s="861">
        <v>2004</v>
      </c>
      <c r="D25" s="862">
        <v>16.293447113221589</v>
      </c>
      <c r="E25" s="862">
        <v>12.464761891063905</v>
      </c>
      <c r="F25" s="862">
        <v>23.649228611742927</v>
      </c>
      <c r="G25" s="862"/>
      <c r="H25" s="862">
        <v>19.031595776899728</v>
      </c>
      <c r="I25" s="862">
        <v>10.695728080200864</v>
      </c>
    </row>
    <row r="26" spans="3:11" ht="12.75" x14ac:dyDescent="0.2">
      <c r="C26" s="861">
        <v>2005</v>
      </c>
      <c r="D26" s="862">
        <v>16.669016890273657</v>
      </c>
      <c r="E26" s="862">
        <v>12.59145274023229</v>
      </c>
      <c r="F26" s="862">
        <v>24.152056339726393</v>
      </c>
      <c r="G26" s="862"/>
      <c r="H26" s="862">
        <v>19.573688472009906</v>
      </c>
      <c r="I26" s="862">
        <v>10.534234695476821</v>
      </c>
    </row>
    <row r="27" spans="3:11" ht="12.75" x14ac:dyDescent="0.2">
      <c r="C27" s="861">
        <v>2006</v>
      </c>
      <c r="D27" s="862">
        <v>17.03734804037121</v>
      </c>
      <c r="E27" s="862">
        <v>13.056491999717101</v>
      </c>
      <c r="F27" s="862">
        <v>24.273422649929753</v>
      </c>
      <c r="G27" s="862"/>
      <c r="H27" s="862">
        <v>19.861318732210002</v>
      </c>
      <c r="I27" s="862">
        <v>10.762809743805125</v>
      </c>
    </row>
    <row r="28" spans="3:11" ht="12.75" x14ac:dyDescent="0.2">
      <c r="C28" s="861">
        <v>2007</v>
      </c>
      <c r="D28" s="862">
        <v>15.908750545999126</v>
      </c>
      <c r="E28" s="862">
        <v>12.230954770615469</v>
      </c>
      <c r="F28" s="862">
        <v>22.51701570680628</v>
      </c>
      <c r="G28" s="862"/>
      <c r="H28" s="862">
        <v>18.499897700272253</v>
      </c>
      <c r="I28" s="862">
        <v>9.9656092539879904</v>
      </c>
      <c r="K28" s="26" t="s">
        <v>2582</v>
      </c>
    </row>
    <row r="29" spans="3:11" ht="12.75" x14ac:dyDescent="0.2">
      <c r="C29" s="861">
        <v>2008</v>
      </c>
      <c r="D29" s="862">
        <v>15.704332579707469</v>
      </c>
      <c r="E29" s="862">
        <v>12.088978079101926</v>
      </c>
      <c r="F29" s="862">
        <v>21.873382736330349</v>
      </c>
      <c r="G29" s="862"/>
      <c r="H29" s="862">
        <v>17.88412552791117</v>
      </c>
      <c r="I29" s="862">
        <v>10.36083778489871</v>
      </c>
    </row>
    <row r="30" spans="3:11" ht="12.75" x14ac:dyDescent="0.2">
      <c r="C30" s="861">
        <v>2009</v>
      </c>
      <c r="D30" s="862">
        <v>17.981559762615575</v>
      </c>
      <c r="E30" s="862">
        <v>14.126641553517244</v>
      </c>
      <c r="F30" s="862">
        <v>24.465734871276794</v>
      </c>
      <c r="G30" s="862"/>
      <c r="H30" s="862">
        <v>20.406113737024619</v>
      </c>
      <c r="I30" s="862">
        <v>11.642272834385018</v>
      </c>
    </row>
    <row r="31" spans="3:11" ht="12.75" x14ac:dyDescent="0.2">
      <c r="C31" s="861">
        <v>2010</v>
      </c>
      <c r="D31" s="862">
        <v>16.396024960663226</v>
      </c>
      <c r="E31" s="862">
        <v>14.077124993093634</v>
      </c>
      <c r="F31" s="862">
        <v>20.39995191365886</v>
      </c>
      <c r="G31" s="862"/>
      <c r="H31" s="862">
        <v>17.775589847507192</v>
      </c>
      <c r="I31" s="862">
        <v>12.058445817945771</v>
      </c>
    </row>
    <row r="32" spans="3:11" ht="12.75" x14ac:dyDescent="0.2">
      <c r="C32" s="861">
        <v>2011</v>
      </c>
      <c r="D32" s="862">
        <v>16.625741111252083</v>
      </c>
      <c r="E32" s="862">
        <v>13.502420300044809</v>
      </c>
      <c r="F32" s="862">
        <v>22.171961741940834</v>
      </c>
      <c r="G32" s="862"/>
      <c r="H32" s="862">
        <v>18.009794567780411</v>
      </c>
      <c r="I32" s="862">
        <v>12.34746424723717</v>
      </c>
    </row>
    <row r="33" spans="2:9" ht="12.75" x14ac:dyDescent="0.2">
      <c r="C33" s="861">
        <v>2012</v>
      </c>
      <c r="D33" s="862">
        <v>15.550950786750899</v>
      </c>
      <c r="E33" s="862">
        <v>12.891036767682092</v>
      </c>
      <c r="F33" s="862">
        <v>19.837723035330598</v>
      </c>
      <c r="G33" s="862"/>
      <c r="H33" s="862">
        <v>16.789632569873426</v>
      </c>
      <c r="I33" s="862">
        <v>11.727284999238442</v>
      </c>
    </row>
    <row r="34" spans="2:9" ht="12.75" x14ac:dyDescent="0.2">
      <c r="C34" s="861">
        <v>2013</v>
      </c>
      <c r="D34" s="862">
        <v>15.264554093569888</v>
      </c>
      <c r="E34" s="862">
        <v>12.245050719649313</v>
      </c>
      <c r="F34" s="862">
        <v>20.072035197685377</v>
      </c>
      <c r="G34" s="862"/>
      <c r="H34" s="862">
        <v>16.595132237049718</v>
      </c>
      <c r="I34" s="862">
        <v>11.307825401993041</v>
      </c>
    </row>
    <row r="35" spans="2:9" ht="12.75" x14ac:dyDescent="0.2">
      <c r="C35" s="861">
        <v>2014</v>
      </c>
      <c r="D35" s="862">
        <v>14.325915164313583</v>
      </c>
      <c r="E35" s="862">
        <v>11.994223265813636</v>
      </c>
      <c r="F35" s="862">
        <v>18.128705147888507</v>
      </c>
      <c r="G35" s="862"/>
      <c r="H35" s="862">
        <v>15.416365162856392</v>
      </c>
      <c r="I35" s="862">
        <v>10.972234112732473</v>
      </c>
    </row>
    <row r="36" spans="2:9" ht="12.75" x14ac:dyDescent="0.2">
      <c r="C36" s="861">
        <v>2015</v>
      </c>
      <c r="D36" s="862">
        <v>13.25364326000336</v>
      </c>
      <c r="E36" s="862">
        <v>10.910563004746924</v>
      </c>
      <c r="F36" s="862">
        <v>17.092500021245176</v>
      </c>
      <c r="G36" s="862"/>
      <c r="H36" s="862">
        <v>14.409267499523592</v>
      </c>
      <c r="I36" s="862">
        <v>9.7250223154293671</v>
      </c>
    </row>
    <row r="37" spans="2:9" ht="12.75" x14ac:dyDescent="0.2">
      <c r="C37" s="861">
        <v>2016</v>
      </c>
      <c r="D37" s="862">
        <v>13.686734764853849</v>
      </c>
      <c r="E37" s="862">
        <v>11.081280376884736</v>
      </c>
      <c r="F37" s="862">
        <v>18.179984481474747</v>
      </c>
      <c r="G37" s="862"/>
      <c r="H37" s="862">
        <v>14.960718132902327</v>
      </c>
      <c r="I37" s="862">
        <v>9.92618991000551</v>
      </c>
    </row>
    <row r="38" spans="2:9" s="903" customFormat="1" ht="12.75" x14ac:dyDescent="0.2">
      <c r="B38" s="443"/>
      <c r="C38" s="861">
        <v>2017</v>
      </c>
      <c r="D38" s="1282">
        <v>14.265710674304172</v>
      </c>
      <c r="E38" s="1282">
        <v>11.776279770710273</v>
      </c>
      <c r="F38" s="1282">
        <v>18.569808819367044</v>
      </c>
      <c r="G38" s="1282"/>
      <c r="H38" s="1282">
        <v>15.430056957896648</v>
      </c>
      <c r="I38" s="1282">
        <v>10.848835608982519</v>
      </c>
    </row>
    <row r="39" spans="2:9" s="903" customFormat="1" ht="12.75" x14ac:dyDescent="0.2">
      <c r="B39" s="443"/>
      <c r="C39" s="861">
        <v>2018</v>
      </c>
      <c r="D39" s="1282">
        <v>12.679964242738432</v>
      </c>
      <c r="E39" s="1282">
        <v>10.424950394071939</v>
      </c>
      <c r="F39" s="1282">
        <v>16.479798340110818</v>
      </c>
      <c r="G39" s="1282"/>
      <c r="H39" s="1282">
        <v>13.37578839813616</v>
      </c>
      <c r="I39" s="1282">
        <v>10.653437113498274</v>
      </c>
    </row>
    <row r="40" spans="2:9" ht="42" customHeight="1" x14ac:dyDescent="0.2">
      <c r="C40" s="2747" t="s">
        <v>5992</v>
      </c>
      <c r="D40" s="2747"/>
      <c r="E40" s="2747"/>
      <c r="F40" s="2747"/>
      <c r="G40" s="2747"/>
      <c r="H40" s="2747"/>
      <c r="I40" s="2747"/>
    </row>
  </sheetData>
  <mergeCells count="15">
    <mergeCell ref="A5:B5"/>
    <mergeCell ref="C5:S5"/>
    <mergeCell ref="C1:E1"/>
    <mergeCell ref="A3:B3"/>
    <mergeCell ref="C3:S3"/>
    <mergeCell ref="A4:B4"/>
    <mergeCell ref="C4:S4"/>
    <mergeCell ref="C40:I40"/>
    <mergeCell ref="A6:B6"/>
    <mergeCell ref="C6:S6"/>
    <mergeCell ref="C9:I9"/>
    <mergeCell ref="C10:C11"/>
    <mergeCell ref="D10:D11"/>
    <mergeCell ref="E10:F10"/>
    <mergeCell ref="H10:I10"/>
  </mergeCells>
  <hyperlinks>
    <hyperlink ref="A1" location="'ODS 16.'!A1" display="REGRESAR"/>
    <hyperlink ref="C1:D1" location="'Metadato 16.7.1'!A1" display="VER METADATO"/>
  </hyperlinks>
  <pageMargins left="0.7" right="0.7" top="0.75" bottom="0.75" header="0.3" footer="0.3"/>
  <pageSetup orientation="portrait" r:id="rId1"/>
  <drawing r:id="rId2"/>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8">
    <tabColor theme="0" tint="-0.499984740745262"/>
  </sheetPr>
  <dimension ref="A1:F36"/>
  <sheetViews>
    <sheetView showGridLines="0" zoomScaleNormal="100" workbookViewId="0">
      <pane ySplit="1" topLeftCell="A2" activePane="bottomLeft" state="frozen"/>
      <selection activeCell="C40" sqref="C40:I40"/>
      <selection pane="bottomLeft" activeCell="B1" sqref="B1"/>
    </sheetView>
  </sheetViews>
  <sheetFormatPr baseColWidth="10" defaultColWidth="11.42578125" defaultRowHeight="11.25" x14ac:dyDescent="0.25"/>
  <cols>
    <col min="1" max="1" width="12.5703125" style="864" customWidth="1"/>
    <col min="2" max="2" width="26.42578125" style="45" customWidth="1"/>
    <col min="3" max="3" width="24" style="45" customWidth="1"/>
    <col min="4" max="4" width="85.7109375" style="45" customWidth="1"/>
    <col min="5" max="5" width="10.85546875" style="45" customWidth="1"/>
    <col min="6" max="6" width="7.140625" style="45" customWidth="1"/>
    <col min="7" max="26" width="4.42578125" style="45" bestFit="1" customWidth="1"/>
    <col min="27" max="16384" width="11.42578125" style="45"/>
  </cols>
  <sheetData>
    <row r="1" spans="1:6" ht="15" x14ac:dyDescent="0.25">
      <c r="A1" s="863"/>
      <c r="B1" s="166" t="s">
        <v>730</v>
      </c>
    </row>
    <row r="2" spans="1:6" ht="12" thickBot="1" x14ac:dyDescent="0.3"/>
    <row r="3" spans="1:6" ht="23.25" customHeight="1" thickBot="1" x14ac:dyDescent="0.3">
      <c r="A3" s="831"/>
      <c r="B3" s="2081" t="s">
        <v>766</v>
      </c>
      <c r="C3" s="2081"/>
      <c r="D3" s="2081"/>
      <c r="F3" s="47" t="s">
        <v>767</v>
      </c>
    </row>
    <row r="4" spans="1:6" ht="45" x14ac:dyDescent="0.25">
      <c r="A4" s="865"/>
      <c r="B4" s="2082" t="s">
        <v>856</v>
      </c>
      <c r="C4" s="2082"/>
      <c r="D4" s="910" t="s">
        <v>73</v>
      </c>
    </row>
    <row r="5" spans="1:6" ht="30" x14ac:dyDescent="0.25">
      <c r="A5" s="833"/>
      <c r="B5" s="2082" t="s">
        <v>769</v>
      </c>
      <c r="C5" s="2082"/>
      <c r="D5" s="910" t="s">
        <v>462</v>
      </c>
    </row>
    <row r="6" spans="1:6" ht="15" x14ac:dyDescent="0.25">
      <c r="A6" s="833"/>
      <c r="B6" s="2082" t="s">
        <v>770</v>
      </c>
      <c r="C6" s="2082"/>
      <c r="D6" s="911" t="s">
        <v>623</v>
      </c>
    </row>
    <row r="7" spans="1:6" ht="51" customHeight="1" x14ac:dyDescent="0.25">
      <c r="A7" s="832"/>
      <c r="B7" s="2083" t="s">
        <v>771</v>
      </c>
      <c r="C7" s="2083"/>
      <c r="D7" s="912" t="s">
        <v>624</v>
      </c>
    </row>
    <row r="8" spans="1:6" ht="15" x14ac:dyDescent="0.25">
      <c r="A8" s="832"/>
      <c r="B8" s="2083" t="s">
        <v>4617</v>
      </c>
      <c r="C8" s="2083"/>
      <c r="D8" s="1285" t="s">
        <v>4800</v>
      </c>
    </row>
    <row r="9" spans="1:6" ht="15" x14ac:dyDescent="0.25">
      <c r="A9" s="832"/>
      <c r="B9" s="913"/>
      <c r="C9" s="913"/>
      <c r="D9" s="913"/>
    </row>
    <row r="10" spans="1:6" ht="23.25" customHeight="1" x14ac:dyDescent="0.25">
      <c r="A10" s="831"/>
      <c r="B10" s="2081" t="s">
        <v>772</v>
      </c>
      <c r="C10" s="2081"/>
      <c r="D10" s="2081"/>
    </row>
    <row r="11" spans="1:6" ht="15.75" customHeight="1" x14ac:dyDescent="0.25">
      <c r="A11" s="833"/>
      <c r="B11" s="2093" t="s">
        <v>773</v>
      </c>
      <c r="C11" s="2094"/>
      <c r="D11" s="910" t="s">
        <v>841</v>
      </c>
    </row>
    <row r="12" spans="1:6" ht="30" customHeight="1" x14ac:dyDescent="0.25">
      <c r="A12" s="833"/>
      <c r="B12" s="2095" t="s">
        <v>775</v>
      </c>
      <c r="C12" s="2095"/>
      <c r="D12" s="914" t="s">
        <v>5991</v>
      </c>
    </row>
    <row r="13" spans="1:6" ht="15" x14ac:dyDescent="0.25">
      <c r="A13" s="833"/>
      <c r="B13" s="2082" t="s">
        <v>776</v>
      </c>
      <c r="C13" s="2082"/>
      <c r="D13" s="672" t="s">
        <v>623</v>
      </c>
    </row>
    <row r="14" spans="1:6" ht="15" x14ac:dyDescent="0.25">
      <c r="A14" s="833"/>
      <c r="B14" s="2082" t="s">
        <v>777</v>
      </c>
      <c r="C14" s="2096"/>
      <c r="D14" s="915" t="s">
        <v>22</v>
      </c>
    </row>
    <row r="15" spans="1:6" ht="409.5" x14ac:dyDescent="0.25">
      <c r="A15" s="833"/>
      <c r="B15" s="2082" t="s">
        <v>778</v>
      </c>
      <c r="C15" s="2082"/>
      <c r="D15" s="916" t="s">
        <v>5993</v>
      </c>
    </row>
    <row r="16" spans="1:6" ht="35.25" customHeight="1" x14ac:dyDescent="0.25">
      <c r="A16" s="833"/>
      <c r="B16" s="2082" t="s">
        <v>779</v>
      </c>
      <c r="C16" s="2082"/>
      <c r="D16" s="910"/>
    </row>
    <row r="17" spans="1:4" ht="12.75" customHeight="1" x14ac:dyDescent="0.25">
      <c r="A17" s="833"/>
      <c r="B17" s="2082" t="s">
        <v>780</v>
      </c>
      <c r="C17" s="2082"/>
      <c r="D17" s="917" t="s">
        <v>857</v>
      </c>
    </row>
    <row r="18" spans="1:4" ht="15" x14ac:dyDescent="0.25">
      <c r="A18" s="833"/>
      <c r="B18" s="2083" t="s">
        <v>782</v>
      </c>
      <c r="C18" s="2083"/>
      <c r="D18" s="910"/>
    </row>
    <row r="19" spans="1:4" ht="36" customHeight="1" x14ac:dyDescent="0.25">
      <c r="A19" s="832"/>
      <c r="B19" s="2084" t="s">
        <v>783</v>
      </c>
      <c r="C19" s="2085"/>
      <c r="D19" s="917" t="s">
        <v>5994</v>
      </c>
    </row>
    <row r="20" spans="1:4" ht="21.75" customHeight="1" x14ac:dyDescent="0.25">
      <c r="A20" s="832"/>
      <c r="B20" s="2082" t="s">
        <v>784</v>
      </c>
      <c r="C20" s="2082"/>
      <c r="D20" s="916" t="s">
        <v>1434</v>
      </c>
    </row>
    <row r="21" spans="1:4" ht="15" x14ac:dyDescent="0.25">
      <c r="A21" s="832"/>
      <c r="B21" s="2086" t="s">
        <v>786</v>
      </c>
      <c r="C21" s="918" t="s">
        <v>787</v>
      </c>
      <c r="D21" s="910" t="s">
        <v>742</v>
      </c>
    </row>
    <row r="22" spans="1:4" ht="15" x14ac:dyDescent="0.25">
      <c r="A22" s="833"/>
      <c r="B22" s="2087"/>
      <c r="C22" s="1816" t="s">
        <v>789</v>
      </c>
      <c r="D22" s="917" t="s">
        <v>2591</v>
      </c>
    </row>
    <row r="23" spans="1:4" ht="18" customHeight="1" x14ac:dyDescent="0.25">
      <c r="A23" s="833"/>
      <c r="B23" s="2088" t="s">
        <v>791</v>
      </c>
      <c r="C23" s="2088"/>
      <c r="D23" s="917" t="s">
        <v>5943</v>
      </c>
    </row>
    <row r="24" spans="1:4" ht="15" x14ac:dyDescent="0.25">
      <c r="A24" s="833"/>
      <c r="B24" s="2088" t="s">
        <v>793</v>
      </c>
      <c r="C24" s="2088"/>
      <c r="D24" s="920" t="s">
        <v>808</v>
      </c>
    </row>
    <row r="25" spans="1:4" ht="15" x14ac:dyDescent="0.25">
      <c r="A25" s="832"/>
      <c r="B25" s="2082" t="s">
        <v>795</v>
      </c>
      <c r="C25" s="2082"/>
      <c r="D25" s="917" t="s">
        <v>5995</v>
      </c>
    </row>
    <row r="26" spans="1:4" ht="15" customHeight="1" x14ac:dyDescent="0.25">
      <c r="A26" s="832"/>
      <c r="B26" s="2083" t="s">
        <v>797</v>
      </c>
      <c r="C26" s="2083"/>
      <c r="D26" s="920" t="s">
        <v>2731</v>
      </c>
    </row>
    <row r="27" spans="1:4" ht="15" x14ac:dyDescent="0.25">
      <c r="A27" s="832"/>
      <c r="B27" s="2089" t="s">
        <v>799</v>
      </c>
      <c r="C27" s="2090"/>
      <c r="D27" s="910"/>
    </row>
    <row r="28" spans="1:4" ht="195" x14ac:dyDescent="0.25">
      <c r="A28" s="832"/>
      <c r="B28" s="1817" t="s">
        <v>800</v>
      </c>
      <c r="C28" s="1818"/>
      <c r="D28" s="917" t="s">
        <v>4438</v>
      </c>
    </row>
    <row r="29" spans="1:4" ht="15" x14ac:dyDescent="0.25">
      <c r="A29" s="832"/>
      <c r="B29" s="2091" t="s">
        <v>801</v>
      </c>
      <c r="C29" s="2092"/>
      <c r="D29" s="921"/>
    </row>
    <row r="30" spans="1:4" ht="15" x14ac:dyDescent="0.25">
      <c r="B30" s="922"/>
      <c r="C30" s="922"/>
      <c r="D30" s="923"/>
    </row>
    <row r="31" spans="1:4" ht="23.25" customHeight="1" x14ac:dyDescent="0.25">
      <c r="B31" s="2081" t="s">
        <v>802</v>
      </c>
      <c r="C31" s="2081"/>
      <c r="D31" s="2081"/>
    </row>
    <row r="32" spans="1:4" ht="15" x14ac:dyDescent="0.25">
      <c r="B32" s="2079" t="s">
        <v>803</v>
      </c>
      <c r="C32" s="2080"/>
      <c r="D32" s="920" t="s">
        <v>1678</v>
      </c>
    </row>
    <row r="33" spans="2:4" ht="15" x14ac:dyDescent="0.25">
      <c r="B33" s="2079" t="s">
        <v>805</v>
      </c>
      <c r="C33" s="2080"/>
      <c r="D33" s="920" t="s">
        <v>1054</v>
      </c>
    </row>
    <row r="34" spans="2:4" ht="15" x14ac:dyDescent="0.25">
      <c r="B34" s="2079" t="s">
        <v>807</v>
      </c>
      <c r="C34" s="2080"/>
      <c r="D34" s="920" t="s">
        <v>808</v>
      </c>
    </row>
    <row r="35" spans="2:4" ht="15" x14ac:dyDescent="0.25">
      <c r="B35" s="2079" t="s">
        <v>809</v>
      </c>
      <c r="C35" s="2080"/>
      <c r="D35" s="920" t="s">
        <v>3744</v>
      </c>
    </row>
    <row r="36" spans="2:4" ht="15" x14ac:dyDescent="0.25">
      <c r="B36" s="2079" t="s">
        <v>811</v>
      </c>
      <c r="C36" s="2080"/>
      <c r="D36" s="920" t="s">
        <v>1056</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6.7.1'!A1" display="REGRESAR"/>
    <hyperlink ref="D8" r:id="rId1"/>
  </hyperlinks>
  <pageMargins left="0.7" right="0.7" top="0.75" bottom="0.75" header="0.3" footer="0.3"/>
  <pageSetup orientation="portrait" r:id="rId2"/>
  <drawing r:id="rId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9">
    <tabColor rgb="FFC00000"/>
  </sheetPr>
  <dimension ref="A1:R10"/>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28515625" style="26" customWidth="1"/>
    <col min="3" max="3" width="11.85546875" style="165" customWidth="1"/>
    <col min="4" max="5" width="11.85546875" style="26" customWidth="1"/>
    <col min="6" max="16384" width="11.42578125" style="26"/>
  </cols>
  <sheetData>
    <row r="1" spans="1:18" ht="15" x14ac:dyDescent="0.25">
      <c r="A1" s="25" t="s">
        <v>730</v>
      </c>
      <c r="B1" s="121"/>
      <c r="C1" s="2077" t="s">
        <v>830</v>
      </c>
      <c r="D1" s="2077"/>
    </row>
    <row r="2" spans="1:18" ht="13.5" customHeight="1" x14ac:dyDescent="0.2"/>
    <row r="3" spans="1:18" ht="11.25" customHeight="1" x14ac:dyDescent="0.2">
      <c r="A3" s="2751" t="s">
        <v>732</v>
      </c>
      <c r="B3" s="2755"/>
      <c r="C3" s="2753" t="s">
        <v>3504</v>
      </c>
      <c r="D3" s="2753"/>
      <c r="E3" s="2753"/>
      <c r="F3" s="2753"/>
      <c r="G3" s="2753"/>
      <c r="H3" s="2753"/>
      <c r="I3" s="2753"/>
      <c r="J3" s="2753"/>
      <c r="K3" s="2753"/>
      <c r="L3" s="2753"/>
      <c r="M3" s="2753"/>
      <c r="N3" s="2753"/>
      <c r="O3" s="2753"/>
      <c r="P3" s="2753"/>
      <c r="Q3" s="2753"/>
      <c r="R3" s="2753"/>
    </row>
    <row r="4" spans="1:18" ht="15" customHeight="1" x14ac:dyDescent="0.2">
      <c r="A4" s="2751" t="s">
        <v>733</v>
      </c>
      <c r="B4" s="2752"/>
      <c r="C4" s="2753" t="s">
        <v>3740</v>
      </c>
      <c r="D4" s="2754"/>
      <c r="E4" s="2754"/>
      <c r="F4" s="2754"/>
      <c r="G4" s="2754"/>
      <c r="H4" s="2754"/>
      <c r="I4" s="2754"/>
      <c r="J4" s="2754"/>
      <c r="K4" s="2754"/>
      <c r="L4" s="2754"/>
      <c r="M4" s="2754"/>
      <c r="N4" s="2754"/>
      <c r="O4" s="2754"/>
      <c r="P4" s="2754"/>
      <c r="Q4" s="2754"/>
      <c r="R4" s="2754"/>
    </row>
    <row r="5" spans="1:18" ht="15" customHeight="1" x14ac:dyDescent="0.2">
      <c r="A5" s="2751" t="s">
        <v>735</v>
      </c>
      <c r="B5" s="2752"/>
      <c r="C5" s="2756" t="s">
        <v>3745</v>
      </c>
      <c r="D5" s="2757"/>
      <c r="E5" s="2757"/>
      <c r="F5" s="2757"/>
      <c r="G5" s="2757"/>
      <c r="H5" s="2757"/>
      <c r="I5" s="2757"/>
      <c r="J5" s="2757"/>
      <c r="K5" s="2757"/>
      <c r="L5" s="2757"/>
      <c r="M5" s="2757"/>
      <c r="N5" s="2757"/>
      <c r="O5" s="2757"/>
      <c r="P5" s="2757"/>
      <c r="Q5" s="2757"/>
      <c r="R5" s="2757"/>
    </row>
    <row r="6" spans="1:18" ht="15" x14ac:dyDescent="0.2">
      <c r="A6" s="2751" t="s">
        <v>815</v>
      </c>
      <c r="B6" s="2752"/>
      <c r="C6" s="2753" t="s">
        <v>862</v>
      </c>
      <c r="D6" s="2754"/>
      <c r="E6" s="2754"/>
      <c r="F6" s="2754"/>
      <c r="G6" s="2754"/>
      <c r="H6" s="2754"/>
      <c r="I6" s="2754"/>
      <c r="J6" s="2754"/>
      <c r="K6" s="2754"/>
      <c r="L6" s="2754"/>
      <c r="M6" s="2754"/>
      <c r="N6" s="2754"/>
      <c r="O6" s="2754"/>
      <c r="P6" s="2754"/>
      <c r="Q6" s="2754"/>
      <c r="R6" s="2754"/>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6.'!A1" display="REGRESAR"/>
    <hyperlink ref="C1:D1" location="'Metadato 16.7.2'!A1" display="VER METADATO"/>
  </hyperlinks>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0">
    <tabColor theme="0" tint="-0.499984740745262"/>
  </sheetPr>
  <dimension ref="B1:F36"/>
  <sheetViews>
    <sheetView showGridLines="0" zoomScaleNormal="100" workbookViewId="0">
      <pane ySplit="1" topLeftCell="A2" activePane="bottomLeft" state="frozen"/>
      <selection sqref="A1:B1"/>
      <selection pane="bottomLeft" activeCell="B9" sqref="B9"/>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880</v>
      </c>
    </row>
    <row r="4" spans="2:6" ht="48.75" customHeight="1" x14ac:dyDescent="0.2">
      <c r="B4" s="2082" t="s">
        <v>856</v>
      </c>
      <c r="C4" s="2082"/>
      <c r="D4" s="49" t="s">
        <v>73</v>
      </c>
    </row>
    <row r="5" spans="2:6" ht="30" x14ac:dyDescent="0.2">
      <c r="B5" s="2082" t="s">
        <v>769</v>
      </c>
      <c r="C5" s="2082"/>
      <c r="D5" s="49" t="s">
        <v>462</v>
      </c>
    </row>
    <row r="6" spans="2:6" ht="18" customHeight="1" x14ac:dyDescent="0.2">
      <c r="B6" s="2082" t="s">
        <v>770</v>
      </c>
      <c r="C6" s="2082"/>
      <c r="D6" s="50" t="s">
        <v>625</v>
      </c>
    </row>
    <row r="7" spans="2:6" ht="36" customHeight="1" x14ac:dyDescent="0.2">
      <c r="B7" s="2083" t="s">
        <v>771</v>
      </c>
      <c r="C7" s="2083"/>
      <c r="D7" s="94" t="s">
        <v>626</v>
      </c>
    </row>
    <row r="8" spans="2:6" s="903" customFormat="1" ht="15" x14ac:dyDescent="0.2">
      <c r="B8" s="2083" t="s">
        <v>4617</v>
      </c>
      <c r="C8" s="2083"/>
      <c r="D8" s="1285" t="s">
        <v>4632</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customHeight="1"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customHeight="1"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2719</v>
      </c>
    </row>
    <row r="25" spans="2:4" ht="15" x14ac:dyDescent="0.2">
      <c r="B25" s="2082" t="s">
        <v>795</v>
      </c>
      <c r="C25" s="2082"/>
      <c r="D25" s="57"/>
    </row>
    <row r="26" spans="2:4" ht="15" customHeight="1"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5">
      <c r="B32" s="2079" t="s">
        <v>803</v>
      </c>
      <c r="C32" s="2080"/>
      <c r="D32" s="146" t="s">
        <v>1440</v>
      </c>
    </row>
    <row r="33" spans="2:4" ht="15" x14ac:dyDescent="0.25">
      <c r="B33" s="2079" t="s">
        <v>805</v>
      </c>
      <c r="C33" s="2080"/>
      <c r="D33" s="146" t="s">
        <v>1440</v>
      </c>
    </row>
    <row r="34" spans="2:4" ht="15" x14ac:dyDescent="0.25">
      <c r="B34" s="2079" t="s">
        <v>807</v>
      </c>
      <c r="C34" s="2080"/>
      <c r="D34" s="146" t="s">
        <v>1440</v>
      </c>
    </row>
    <row r="35" spans="2:4" ht="15" x14ac:dyDescent="0.25">
      <c r="B35" s="2079" t="s">
        <v>809</v>
      </c>
      <c r="C35" s="2080"/>
      <c r="D35" s="146" t="s">
        <v>1440</v>
      </c>
    </row>
    <row r="36" spans="2:4" ht="15" x14ac:dyDescent="0.25">
      <c r="B36" s="2079" t="s">
        <v>811</v>
      </c>
      <c r="C36" s="2080"/>
      <c r="D36" s="146" t="s">
        <v>1440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6.7.2'!A1" display="REGRESAR"/>
    <hyperlink ref="D8" r:id="rId1"/>
  </hyperlinks>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1">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28515625" style="26" customWidth="1"/>
    <col min="3" max="3" width="12.42578125" style="165" customWidth="1"/>
    <col min="4" max="5" width="12.42578125" style="26" customWidth="1"/>
    <col min="6" max="16384" width="11.42578125" style="26"/>
  </cols>
  <sheetData>
    <row r="1" spans="1:18" ht="15" x14ac:dyDescent="0.25">
      <c r="A1" s="25" t="s">
        <v>730</v>
      </c>
      <c r="B1" s="121"/>
      <c r="C1" s="2077" t="s">
        <v>830</v>
      </c>
      <c r="D1" s="2077"/>
    </row>
    <row r="3" spans="1:18" ht="14.25" customHeight="1" x14ac:dyDescent="0.2">
      <c r="A3" s="2758" t="s">
        <v>732</v>
      </c>
      <c r="B3" s="2762"/>
      <c r="C3" s="2760" t="s">
        <v>3504</v>
      </c>
      <c r="D3" s="2760"/>
      <c r="E3" s="2760"/>
      <c r="F3" s="2760"/>
      <c r="G3" s="2760"/>
      <c r="H3" s="2760"/>
      <c r="I3" s="2760"/>
      <c r="J3" s="2760"/>
      <c r="K3" s="2760"/>
      <c r="L3" s="2760"/>
      <c r="M3" s="2760"/>
      <c r="N3" s="2760"/>
      <c r="O3" s="2760"/>
      <c r="P3" s="2760"/>
      <c r="Q3" s="2760"/>
      <c r="R3" s="2760"/>
    </row>
    <row r="4" spans="1:18" ht="15" customHeight="1" x14ac:dyDescent="0.2">
      <c r="A4" s="2758" t="s">
        <v>733</v>
      </c>
      <c r="B4" s="2759"/>
      <c r="C4" s="2760" t="s">
        <v>3746</v>
      </c>
      <c r="D4" s="2761"/>
      <c r="E4" s="2761"/>
      <c r="F4" s="2761"/>
      <c r="G4" s="2761"/>
      <c r="H4" s="2761"/>
      <c r="I4" s="2761"/>
      <c r="J4" s="2761"/>
      <c r="K4" s="2761"/>
      <c r="L4" s="2761"/>
      <c r="M4" s="2761"/>
      <c r="N4" s="2761"/>
      <c r="O4" s="2761"/>
      <c r="P4" s="2761"/>
      <c r="Q4" s="2761"/>
      <c r="R4" s="2761"/>
    </row>
    <row r="5" spans="1:18" ht="15" customHeight="1" x14ac:dyDescent="0.2">
      <c r="A5" s="2758" t="s">
        <v>735</v>
      </c>
      <c r="B5" s="2759"/>
      <c r="C5" s="2763" t="s">
        <v>3747</v>
      </c>
      <c r="D5" s="2764"/>
      <c r="E5" s="2764"/>
      <c r="F5" s="2764"/>
      <c r="G5" s="2764"/>
      <c r="H5" s="2764"/>
      <c r="I5" s="2764"/>
      <c r="J5" s="2764"/>
      <c r="K5" s="2764"/>
      <c r="L5" s="2764"/>
      <c r="M5" s="2764"/>
      <c r="N5" s="2764"/>
      <c r="O5" s="2764"/>
      <c r="P5" s="2764"/>
      <c r="Q5" s="2764"/>
      <c r="R5" s="2764"/>
    </row>
    <row r="6" spans="1:18" ht="15" customHeight="1" x14ac:dyDescent="0.2">
      <c r="A6" s="2758" t="s">
        <v>815</v>
      </c>
      <c r="B6" s="2759"/>
      <c r="C6" s="2760" t="s">
        <v>862</v>
      </c>
      <c r="D6" s="2761"/>
      <c r="E6" s="2761"/>
      <c r="F6" s="2761"/>
      <c r="G6" s="2761"/>
      <c r="H6" s="2761"/>
      <c r="I6" s="2761"/>
      <c r="J6" s="2761"/>
      <c r="K6" s="2761"/>
      <c r="L6" s="2761"/>
      <c r="M6" s="2761"/>
      <c r="N6" s="2761"/>
      <c r="O6" s="2761"/>
      <c r="P6" s="2761"/>
      <c r="Q6" s="2761"/>
      <c r="R6" s="2761"/>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6.'!A1" display="REGRESAR"/>
    <hyperlink ref="C1:D1" location="'Metadato 16.8.1'!A1" display="VER METADATO"/>
  </hyperlinks>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2">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913</v>
      </c>
    </row>
    <row r="4" spans="2:6" ht="45" x14ac:dyDescent="0.25">
      <c r="B4" s="2082" t="s">
        <v>856</v>
      </c>
      <c r="C4" s="2082"/>
      <c r="D4" s="49" t="s">
        <v>73</v>
      </c>
    </row>
    <row r="5" spans="2:6" ht="30" x14ac:dyDescent="0.25">
      <c r="B5" s="2082" t="s">
        <v>769</v>
      </c>
      <c r="C5" s="2082"/>
      <c r="D5" s="49" t="s">
        <v>465</v>
      </c>
    </row>
    <row r="6" spans="2:6" ht="15" x14ac:dyDescent="0.25">
      <c r="B6" s="2082" t="s">
        <v>770</v>
      </c>
      <c r="C6" s="2082"/>
      <c r="D6" s="50" t="s">
        <v>627</v>
      </c>
    </row>
    <row r="7" spans="2:6" ht="33.75" customHeight="1" x14ac:dyDescent="0.25">
      <c r="B7" s="2083" t="s">
        <v>771</v>
      </c>
      <c r="C7" s="2083"/>
      <c r="D7" s="94" t="s">
        <v>628</v>
      </c>
    </row>
    <row r="8" spans="2:6" ht="15" x14ac:dyDescent="0.25">
      <c r="B8" s="2083" t="s">
        <v>4617</v>
      </c>
      <c r="C8" s="2083"/>
      <c r="D8" s="1285" t="s">
        <v>4801</v>
      </c>
    </row>
    <row r="9" spans="2:6" ht="15" x14ac:dyDescent="0.25">
      <c r="B9" s="52"/>
      <c r="C9" s="52"/>
      <c r="D9" s="52"/>
    </row>
    <row r="10" spans="2:6" ht="23.25" customHeight="1" x14ac:dyDescent="0.25">
      <c r="B10" s="2081" t="s">
        <v>772</v>
      </c>
      <c r="C10" s="2081"/>
      <c r="D10" s="2081"/>
    </row>
    <row r="11" spans="2:6" ht="15" x14ac:dyDescent="0.25">
      <c r="B11" s="2093" t="s">
        <v>773</v>
      </c>
      <c r="C11" s="2094"/>
      <c r="D11" s="49"/>
    </row>
    <row r="12" spans="2:6" ht="15" customHeight="1" x14ac:dyDescent="0.25">
      <c r="B12" s="2095" t="s">
        <v>775</v>
      </c>
      <c r="C12" s="2095"/>
      <c r="D12" s="129"/>
    </row>
    <row r="13" spans="2:6" ht="15" x14ac:dyDescent="0.25">
      <c r="B13" s="2082" t="s">
        <v>776</v>
      </c>
      <c r="C13" s="2082"/>
      <c r="D13" s="54"/>
    </row>
    <row r="14" spans="2:6" ht="15" x14ac:dyDescent="0.25">
      <c r="B14" s="2082" t="s">
        <v>777</v>
      </c>
      <c r="C14" s="2096"/>
      <c r="D14" s="54"/>
    </row>
    <row r="15" spans="2:6" ht="15" x14ac:dyDescent="0.25">
      <c r="B15" s="2082" t="s">
        <v>778</v>
      </c>
      <c r="C15" s="2082"/>
      <c r="D15" s="49"/>
    </row>
    <row r="16" spans="2: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customHeight="1"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914</v>
      </c>
    </row>
    <row r="25" spans="2:4" ht="15" x14ac:dyDescent="0.25">
      <c r="B25" s="2082" t="s">
        <v>795</v>
      </c>
      <c r="C25" s="2082"/>
      <c r="D25" s="57"/>
    </row>
    <row r="26" spans="2:4" ht="15" customHeight="1" x14ac:dyDescent="0.25">
      <c r="B26" s="2083" t="s">
        <v>797</v>
      </c>
      <c r="C26" s="2083"/>
      <c r="D26" s="49"/>
    </row>
    <row r="27" spans="2:4" ht="15" x14ac:dyDescent="0.25">
      <c r="B27" s="2089" t="s">
        <v>799</v>
      </c>
      <c r="C27" s="2090"/>
      <c r="D27" s="49"/>
    </row>
    <row r="28" spans="2:4" ht="38.25" customHeight="1" x14ac:dyDescent="0.25">
      <c r="B28" s="62" t="s">
        <v>800</v>
      </c>
      <c r="C28" s="63"/>
      <c r="D28" s="57" t="s">
        <v>3748</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6.8.1'!A1" display="REGRESAR"/>
    <hyperlink ref="D8" r:id="rId1"/>
  </hyperlinks>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3">
    <tabColor theme="5"/>
  </sheetPr>
  <dimension ref="A1:R45"/>
  <sheetViews>
    <sheetView showGridLines="0" zoomScaleNormal="100" workbookViewId="0">
      <pane ySplit="1" topLeftCell="A2" activePane="bottomLeft" state="frozen"/>
      <selection activeCell="B1" sqref="B1"/>
      <selection pane="bottomLeft"/>
    </sheetView>
  </sheetViews>
  <sheetFormatPr baseColWidth="10" defaultColWidth="11.42578125" defaultRowHeight="11.25" x14ac:dyDescent="0.2"/>
  <cols>
    <col min="1" max="2" width="15.5703125" style="26" customWidth="1"/>
    <col min="3" max="3" width="10.5703125" style="165" customWidth="1"/>
    <col min="4" max="5" width="10.5703125" style="26" customWidth="1"/>
    <col min="6" max="16384" width="11.42578125" style="26"/>
  </cols>
  <sheetData>
    <row r="1" spans="1:18" ht="15" x14ac:dyDescent="0.25">
      <c r="A1" s="25" t="s">
        <v>730</v>
      </c>
      <c r="B1" s="121"/>
      <c r="C1" s="2077" t="s">
        <v>830</v>
      </c>
      <c r="D1" s="2077"/>
    </row>
    <row r="3" spans="1:18" ht="16.5" customHeight="1" x14ac:dyDescent="0.2">
      <c r="A3" s="2730" t="s">
        <v>732</v>
      </c>
      <c r="B3" s="2732"/>
      <c r="C3" s="2743" t="s">
        <v>3504</v>
      </c>
      <c r="D3" s="2743"/>
      <c r="E3" s="2743"/>
      <c r="F3" s="2743"/>
      <c r="G3" s="2743"/>
      <c r="H3" s="2743"/>
      <c r="I3" s="2743"/>
      <c r="J3" s="2743"/>
      <c r="K3" s="2743"/>
      <c r="L3" s="2743"/>
      <c r="M3" s="2743"/>
      <c r="N3" s="2743"/>
      <c r="O3" s="2743"/>
      <c r="P3" s="2743"/>
      <c r="Q3" s="2743"/>
      <c r="R3" s="2743"/>
    </row>
    <row r="4" spans="1:18" ht="16.5" customHeight="1" x14ac:dyDescent="0.2">
      <c r="A4" s="2730" t="s">
        <v>733</v>
      </c>
      <c r="B4" s="2736"/>
      <c r="C4" s="2743" t="s">
        <v>3749</v>
      </c>
      <c r="D4" s="2744"/>
      <c r="E4" s="2744"/>
      <c r="F4" s="2744"/>
      <c r="G4" s="2744"/>
      <c r="H4" s="2744"/>
      <c r="I4" s="2744"/>
      <c r="J4" s="2744"/>
      <c r="K4" s="2744"/>
      <c r="L4" s="2744"/>
      <c r="M4" s="2744"/>
      <c r="N4" s="2744"/>
      <c r="O4" s="2744"/>
      <c r="P4" s="2744"/>
      <c r="Q4" s="2744"/>
      <c r="R4" s="2744"/>
    </row>
    <row r="5" spans="1:18" ht="16.5" customHeight="1" x14ac:dyDescent="0.2">
      <c r="A5" s="2730" t="s">
        <v>735</v>
      </c>
      <c r="B5" s="2736"/>
      <c r="C5" s="2745" t="s">
        <v>3750</v>
      </c>
      <c r="D5" s="2746"/>
      <c r="E5" s="2746"/>
      <c r="F5" s="2746"/>
      <c r="G5" s="2746"/>
      <c r="H5" s="2746"/>
      <c r="I5" s="2746"/>
      <c r="J5" s="2746"/>
      <c r="K5" s="2746"/>
      <c r="L5" s="2746"/>
      <c r="M5" s="2746"/>
      <c r="N5" s="2746"/>
      <c r="O5" s="2746"/>
      <c r="P5" s="2746"/>
      <c r="Q5" s="2746"/>
      <c r="R5" s="2746"/>
    </row>
    <row r="6" spans="1:18" ht="16.5" customHeight="1" x14ac:dyDescent="0.2">
      <c r="A6" s="2730" t="s">
        <v>815</v>
      </c>
      <c r="B6" s="2736"/>
      <c r="C6" s="2743" t="s">
        <v>3751</v>
      </c>
      <c r="D6" s="2744"/>
      <c r="E6" s="2744"/>
      <c r="F6" s="2744"/>
      <c r="G6" s="2744"/>
      <c r="H6" s="2744"/>
      <c r="I6" s="2744"/>
      <c r="J6" s="2744"/>
      <c r="K6" s="2744"/>
      <c r="L6" s="2744"/>
      <c r="M6" s="2744"/>
      <c r="N6" s="2744"/>
      <c r="O6" s="2744"/>
      <c r="P6" s="2744"/>
      <c r="Q6" s="2744"/>
      <c r="R6" s="2744"/>
    </row>
    <row r="9" spans="1:18" ht="60" customHeight="1" x14ac:dyDescent="0.2">
      <c r="C9" s="2765" t="s">
        <v>5634</v>
      </c>
      <c r="D9" s="2765"/>
    </row>
    <row r="10" spans="1:18" x14ac:dyDescent="0.2">
      <c r="C10" s="1733" t="s">
        <v>867</v>
      </c>
      <c r="D10" s="1734" t="s">
        <v>5637</v>
      </c>
    </row>
    <row r="12" spans="1:18" x14ac:dyDescent="0.2">
      <c r="C12" s="1401">
        <v>2011</v>
      </c>
      <c r="D12" s="803">
        <v>103.94368951021605</v>
      </c>
    </row>
    <row r="13" spans="1:18" x14ac:dyDescent="0.2">
      <c r="C13" s="1401">
        <v>2012</v>
      </c>
      <c r="D13" s="803">
        <v>103.47582944981568</v>
      </c>
    </row>
    <row r="14" spans="1:18" x14ac:dyDescent="0.2">
      <c r="C14" s="1401">
        <v>2013</v>
      </c>
      <c r="D14" s="803">
        <v>102.15375877678974</v>
      </c>
    </row>
    <row r="15" spans="1:18" x14ac:dyDescent="0.2">
      <c r="C15" s="1401">
        <v>2014</v>
      </c>
      <c r="D15" s="803">
        <v>101.4676456552498</v>
      </c>
    </row>
    <row r="16" spans="1:18" x14ac:dyDescent="0.2">
      <c r="C16" s="1401">
        <v>2015</v>
      </c>
      <c r="D16" s="803">
        <v>101.81978329255506</v>
      </c>
    </row>
    <row r="17" spans="3:4" x14ac:dyDescent="0.2">
      <c r="C17" s="1401">
        <v>2016</v>
      </c>
      <c r="D17" s="803">
        <v>100.83889706581901</v>
      </c>
    </row>
    <row r="18" spans="3:4" x14ac:dyDescent="0.2">
      <c r="C18" s="1401">
        <v>2017</v>
      </c>
      <c r="D18" s="803">
        <v>99.95505655851214</v>
      </c>
    </row>
    <row r="19" spans="3:4" x14ac:dyDescent="0.2">
      <c r="C19" s="1336">
        <v>2018</v>
      </c>
      <c r="D19" s="1297">
        <v>99.926245143058992</v>
      </c>
    </row>
    <row r="21" spans="3:4" ht="68.25" customHeight="1" x14ac:dyDescent="0.2">
      <c r="C21" s="2566" t="s">
        <v>5635</v>
      </c>
      <c r="D21" s="2566"/>
    </row>
    <row r="22" spans="3:4" ht="73.5" customHeight="1" x14ac:dyDescent="0.2">
      <c r="C22" s="2173" t="s">
        <v>5636</v>
      </c>
      <c r="D22" s="2173"/>
    </row>
    <row r="24" spans="3:4" x14ac:dyDescent="0.2">
      <c r="C24" s="353" t="s">
        <v>5638</v>
      </c>
    </row>
    <row r="45" spans="3:3" ht="12.75" x14ac:dyDescent="0.2">
      <c r="C45" s="468" t="s">
        <v>5639</v>
      </c>
    </row>
  </sheetData>
  <mergeCells count="12">
    <mergeCell ref="C22:D22"/>
    <mergeCell ref="C9:D9"/>
    <mergeCell ref="C21:D21"/>
    <mergeCell ref="A6:B6"/>
    <mergeCell ref="C6:R6"/>
    <mergeCell ref="A5:B5"/>
    <mergeCell ref="C5:R5"/>
    <mergeCell ref="C1:D1"/>
    <mergeCell ref="A3:B3"/>
    <mergeCell ref="C3:R3"/>
    <mergeCell ref="A4:B4"/>
    <mergeCell ref="C4:R4"/>
  </mergeCells>
  <hyperlinks>
    <hyperlink ref="A1" location="'ODS 16.'!A1" display="REGRESAR"/>
    <hyperlink ref="C1:D1" location="'Metadato 16.9.1'!A1" display="VER METADATO"/>
  </hyperlinks>
  <pageMargins left="0.7" right="0.7" top="0.75" bottom="0.75" header="0.3" footer="0.3"/>
  <pageSetup orientation="portrait" r:id="rId1"/>
  <drawing r:id="rId2"/>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4">
    <tabColor theme="0" tint="-0.499984740745262"/>
  </sheetPr>
  <dimension ref="B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880</v>
      </c>
    </row>
    <row r="4" spans="2:6" ht="45" x14ac:dyDescent="0.25">
      <c r="B4" s="2082" t="s">
        <v>856</v>
      </c>
      <c r="C4" s="2082"/>
      <c r="D4" s="910" t="s">
        <v>73</v>
      </c>
    </row>
    <row r="5" spans="2:6" ht="30" x14ac:dyDescent="0.25">
      <c r="B5" s="2082" t="s">
        <v>769</v>
      </c>
      <c r="C5" s="2082"/>
      <c r="D5" s="910" t="s">
        <v>468</v>
      </c>
    </row>
    <row r="6" spans="2:6" ht="15" x14ac:dyDescent="0.25">
      <c r="B6" s="2082" t="s">
        <v>770</v>
      </c>
      <c r="C6" s="2082"/>
      <c r="D6" s="911" t="s">
        <v>629</v>
      </c>
    </row>
    <row r="7" spans="2:6" ht="35.25" customHeight="1" x14ac:dyDescent="0.25">
      <c r="B7" s="2083" t="s">
        <v>771</v>
      </c>
      <c r="C7" s="2083"/>
      <c r="D7" s="912" t="s">
        <v>630</v>
      </c>
    </row>
    <row r="8" spans="2:6" ht="15" x14ac:dyDescent="0.25">
      <c r="B8" s="2083" t="s">
        <v>4617</v>
      </c>
      <c r="C8" s="2083"/>
      <c r="D8" s="1285" t="s">
        <v>4802</v>
      </c>
    </row>
    <row r="9" spans="2:6" ht="15" x14ac:dyDescent="0.25">
      <c r="B9" s="913"/>
      <c r="C9" s="913"/>
      <c r="D9" s="913"/>
    </row>
    <row r="10" spans="2:6" ht="23.25" customHeight="1" x14ac:dyDescent="0.25">
      <c r="B10" s="2081" t="s">
        <v>772</v>
      </c>
      <c r="C10" s="2081"/>
      <c r="D10" s="2081"/>
    </row>
    <row r="11" spans="2:6" ht="15" x14ac:dyDescent="0.25">
      <c r="B11" s="2093" t="s">
        <v>773</v>
      </c>
      <c r="C11" s="2094"/>
      <c r="D11" s="910"/>
    </row>
    <row r="12" spans="2:6" ht="15" customHeight="1" x14ac:dyDescent="0.25">
      <c r="B12" s="2095" t="s">
        <v>775</v>
      </c>
      <c r="C12" s="2095"/>
      <c r="D12" s="1735" t="s">
        <v>630</v>
      </c>
    </row>
    <row r="13" spans="2:6" ht="15" x14ac:dyDescent="0.25">
      <c r="B13" s="2082" t="s">
        <v>776</v>
      </c>
      <c r="C13" s="2082"/>
      <c r="D13" s="915" t="s">
        <v>629</v>
      </c>
    </row>
    <row r="14" spans="2:6" ht="15" x14ac:dyDescent="0.25">
      <c r="B14" s="2082" t="s">
        <v>777</v>
      </c>
      <c r="C14" s="2096"/>
      <c r="D14" s="915" t="s">
        <v>10</v>
      </c>
    </row>
    <row r="15" spans="2:6" ht="15" x14ac:dyDescent="0.25">
      <c r="B15" s="2082" t="s">
        <v>778</v>
      </c>
      <c r="C15" s="2082"/>
      <c r="D15" s="910" t="s">
        <v>5640</v>
      </c>
    </row>
    <row r="16" spans="2:6" ht="30" x14ac:dyDescent="0.25">
      <c r="B16" s="2082" t="s">
        <v>779</v>
      </c>
      <c r="C16" s="2082"/>
      <c r="D16" s="910" t="s">
        <v>5641</v>
      </c>
    </row>
    <row r="17" spans="2:4" ht="15" x14ac:dyDescent="0.25">
      <c r="B17" s="2082" t="s">
        <v>780</v>
      </c>
      <c r="C17" s="2082"/>
      <c r="D17" s="143" t="s">
        <v>781</v>
      </c>
    </row>
    <row r="18" spans="2:4" ht="15" x14ac:dyDescent="0.25">
      <c r="B18" s="2083" t="s">
        <v>782</v>
      </c>
      <c r="C18" s="2083"/>
      <c r="D18" s="910" t="s">
        <v>5642</v>
      </c>
    </row>
    <row r="19" spans="2:4" ht="15" customHeight="1" x14ac:dyDescent="0.25">
      <c r="B19" s="2084" t="s">
        <v>783</v>
      </c>
      <c r="C19" s="2085"/>
      <c r="D19" s="917" t="s">
        <v>5643</v>
      </c>
    </row>
    <row r="20" spans="2:4" ht="15" x14ac:dyDescent="0.25">
      <c r="B20" s="2082" t="s">
        <v>784</v>
      </c>
      <c r="C20" s="2082"/>
      <c r="D20" s="910" t="s">
        <v>824</v>
      </c>
    </row>
    <row r="21" spans="2:4" ht="15" x14ac:dyDescent="0.25">
      <c r="B21" s="2086" t="s">
        <v>786</v>
      </c>
      <c r="C21" s="918" t="s">
        <v>787</v>
      </c>
      <c r="D21" s="910" t="s">
        <v>5644</v>
      </c>
    </row>
    <row r="22" spans="2:4" ht="15" x14ac:dyDescent="0.25">
      <c r="B22" s="2087"/>
      <c r="C22" s="1390" t="s">
        <v>789</v>
      </c>
      <c r="D22" s="910" t="s">
        <v>5644</v>
      </c>
    </row>
    <row r="23" spans="2:4" ht="15" x14ac:dyDescent="0.25">
      <c r="B23" s="2088" t="s">
        <v>791</v>
      </c>
      <c r="C23" s="2088"/>
      <c r="D23" s="910" t="s">
        <v>827</v>
      </c>
    </row>
    <row r="24" spans="2:4" ht="30" x14ac:dyDescent="0.25">
      <c r="B24" s="2088" t="s">
        <v>793</v>
      </c>
      <c r="C24" s="2088"/>
      <c r="D24" s="910" t="s">
        <v>5645</v>
      </c>
    </row>
    <row r="25" spans="2:4" ht="15" x14ac:dyDescent="0.25">
      <c r="B25" s="2082" t="s">
        <v>795</v>
      </c>
      <c r="C25" s="2082"/>
      <c r="D25" s="917" t="s">
        <v>1454</v>
      </c>
    </row>
    <row r="26" spans="2:4" ht="15" customHeight="1" x14ac:dyDescent="0.25">
      <c r="B26" s="2083" t="s">
        <v>797</v>
      </c>
      <c r="C26" s="2083"/>
      <c r="D26" s="910" t="s">
        <v>5644</v>
      </c>
    </row>
    <row r="27" spans="2:4" ht="15" x14ac:dyDescent="0.25">
      <c r="B27" s="2089" t="s">
        <v>799</v>
      </c>
      <c r="C27" s="2090"/>
      <c r="D27" s="910"/>
    </row>
    <row r="28" spans="2:4" ht="45" x14ac:dyDescent="0.25">
      <c r="B28" s="1391" t="s">
        <v>800</v>
      </c>
      <c r="C28" s="1392"/>
      <c r="D28" s="917" t="s">
        <v>3752</v>
      </c>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3753</v>
      </c>
    </row>
    <row r="33" spans="2:4" ht="15" x14ac:dyDescent="0.25">
      <c r="B33" s="2079" t="s">
        <v>805</v>
      </c>
      <c r="C33" s="2080"/>
      <c r="D33" s="920" t="s">
        <v>3754</v>
      </c>
    </row>
    <row r="34" spans="2:4" ht="15" x14ac:dyDescent="0.25">
      <c r="B34" s="2079" t="s">
        <v>807</v>
      </c>
      <c r="C34" s="2080"/>
      <c r="D34" s="920" t="s">
        <v>1672</v>
      </c>
    </row>
    <row r="35" spans="2:4" ht="15" x14ac:dyDescent="0.25">
      <c r="B35" s="2079" t="s">
        <v>809</v>
      </c>
      <c r="C35" s="2080"/>
      <c r="D35" s="920" t="s">
        <v>3755</v>
      </c>
    </row>
    <row r="36" spans="2:4" ht="15" x14ac:dyDescent="0.25">
      <c r="B36" s="2079" t="s">
        <v>811</v>
      </c>
      <c r="C36" s="2080"/>
      <c r="D36" s="924" t="s">
        <v>3756</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6.9.1'!A1" display="REGRESAR"/>
    <hyperlink ref="D36" r:id="rId1"/>
    <hyperlink ref="D8" r:id="rId2"/>
  </hyperlinks>
  <pageMargins left="0.7" right="0.7" top="0.75" bottom="0.75" header="0.3" footer="0.3"/>
  <pageSetup orientation="portrait" r:id="rId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5">
    <tabColor rgb="FF7030A0"/>
  </sheetPr>
  <dimension ref="A1:R28"/>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7109375" style="26" customWidth="1"/>
    <col min="3" max="3" width="12" style="165" customWidth="1"/>
    <col min="4" max="5" width="12" style="26" customWidth="1"/>
    <col min="6" max="16384" width="11.42578125" style="26"/>
  </cols>
  <sheetData>
    <row r="1" spans="1:18" ht="15" x14ac:dyDescent="0.25">
      <c r="A1" s="25" t="s">
        <v>730</v>
      </c>
      <c r="B1" s="121"/>
      <c r="C1" s="2077" t="s">
        <v>830</v>
      </c>
      <c r="D1" s="2077"/>
    </row>
    <row r="2" spans="1:18" ht="14.25" customHeight="1" x14ac:dyDescent="0.2"/>
    <row r="3" spans="1:18" ht="15.75" customHeight="1" x14ac:dyDescent="0.2">
      <c r="A3" s="2730" t="s">
        <v>732</v>
      </c>
      <c r="B3" s="2732"/>
      <c r="C3" s="2743" t="s">
        <v>3504</v>
      </c>
      <c r="D3" s="2743"/>
      <c r="E3" s="2743"/>
      <c r="F3" s="2743"/>
      <c r="G3" s="2743"/>
      <c r="H3" s="2743"/>
      <c r="I3" s="2743"/>
      <c r="J3" s="2743"/>
      <c r="K3" s="2743"/>
      <c r="L3" s="2743"/>
      <c r="M3" s="2743"/>
      <c r="N3" s="2743"/>
      <c r="O3" s="2743"/>
      <c r="P3" s="2743"/>
      <c r="Q3" s="2743"/>
      <c r="R3" s="2743"/>
    </row>
    <row r="4" spans="1:18" ht="15" customHeight="1" x14ac:dyDescent="0.2">
      <c r="A4" s="2730" t="s">
        <v>733</v>
      </c>
      <c r="B4" s="2736"/>
      <c r="C4" s="2743" t="s">
        <v>3757</v>
      </c>
      <c r="D4" s="2744"/>
      <c r="E4" s="2744"/>
      <c r="F4" s="2744"/>
      <c r="G4" s="2744"/>
      <c r="H4" s="2744"/>
      <c r="I4" s="2744"/>
      <c r="J4" s="2744"/>
      <c r="K4" s="2744"/>
      <c r="L4" s="2744"/>
      <c r="M4" s="2744"/>
      <c r="N4" s="2744"/>
      <c r="O4" s="2744"/>
      <c r="P4" s="2744"/>
      <c r="Q4" s="2744"/>
      <c r="R4" s="2744"/>
    </row>
    <row r="5" spans="1:18" ht="27" customHeight="1" x14ac:dyDescent="0.2">
      <c r="A5" s="2730" t="s">
        <v>735</v>
      </c>
      <c r="B5" s="2736"/>
      <c r="C5" s="2745" t="s">
        <v>3758</v>
      </c>
      <c r="D5" s="2746"/>
      <c r="E5" s="2746"/>
      <c r="F5" s="2746"/>
      <c r="G5" s="2746"/>
      <c r="H5" s="2746"/>
      <c r="I5" s="2746"/>
      <c r="J5" s="2746"/>
      <c r="K5" s="2746"/>
      <c r="L5" s="2746"/>
      <c r="M5" s="2746"/>
      <c r="N5" s="2746"/>
      <c r="O5" s="2746"/>
      <c r="P5" s="2746"/>
      <c r="Q5" s="2746"/>
      <c r="R5" s="2746"/>
    </row>
    <row r="6" spans="1:18" ht="15" x14ac:dyDescent="0.2">
      <c r="A6" s="2730" t="s">
        <v>815</v>
      </c>
      <c r="B6" s="2736"/>
      <c r="C6" s="2743" t="s">
        <v>862</v>
      </c>
      <c r="D6" s="2744"/>
      <c r="E6" s="2744"/>
      <c r="F6" s="2744"/>
      <c r="G6" s="2744"/>
      <c r="H6" s="2744"/>
      <c r="I6" s="2744"/>
      <c r="J6" s="2744"/>
      <c r="K6" s="2744"/>
      <c r="L6" s="2744"/>
      <c r="M6" s="2744"/>
      <c r="N6" s="2744"/>
      <c r="O6" s="2744"/>
      <c r="P6" s="2744"/>
      <c r="Q6" s="2744"/>
      <c r="R6" s="274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sheetData>
  <mergeCells count="10">
    <mergeCell ref="A6:B6"/>
    <mergeCell ref="C6:R6"/>
    <mergeCell ref="C9:P10"/>
    <mergeCell ref="C1:D1"/>
    <mergeCell ref="A3:B3"/>
    <mergeCell ref="C3:R3"/>
    <mergeCell ref="A4:B4"/>
    <mergeCell ref="C4:R4"/>
    <mergeCell ref="A5:B5"/>
    <mergeCell ref="C5:R5"/>
  </mergeCells>
  <hyperlinks>
    <hyperlink ref="A1" location="'ODS 16.'!A1" display="REGRESAR"/>
    <hyperlink ref="C1:D1" location="'Metadato 16.10.1'!A1" display="VER METADATO"/>
  </hyperlinks>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6">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913</v>
      </c>
    </row>
    <row r="4" spans="2:6" ht="45" x14ac:dyDescent="0.25">
      <c r="B4" s="2082" t="s">
        <v>856</v>
      </c>
      <c r="C4" s="2082"/>
      <c r="D4" s="49" t="s">
        <v>73</v>
      </c>
    </row>
    <row r="5" spans="2:6" ht="45" customHeight="1" x14ac:dyDescent="0.25">
      <c r="B5" s="2082" t="s">
        <v>769</v>
      </c>
      <c r="C5" s="2082"/>
      <c r="D5" s="49" t="s">
        <v>471</v>
      </c>
    </row>
    <row r="6" spans="2:6" ht="15" x14ac:dyDescent="0.25">
      <c r="B6" s="2082" t="s">
        <v>770</v>
      </c>
      <c r="C6" s="2082"/>
      <c r="D6" s="50" t="s">
        <v>631</v>
      </c>
    </row>
    <row r="7" spans="2:6" ht="45" x14ac:dyDescent="0.25">
      <c r="B7" s="2083" t="s">
        <v>771</v>
      </c>
      <c r="C7" s="2083"/>
      <c r="D7" s="94" t="s">
        <v>632</v>
      </c>
    </row>
    <row r="8" spans="2:6" ht="15" x14ac:dyDescent="0.25">
      <c r="B8" s="2083" t="s">
        <v>4617</v>
      </c>
      <c r="C8" s="2083"/>
      <c r="D8" s="1285" t="s">
        <v>4803</v>
      </c>
    </row>
    <row r="9" spans="2:6" ht="15" x14ac:dyDescent="0.25">
      <c r="B9" s="52"/>
      <c r="C9" s="52"/>
      <c r="D9" s="52"/>
    </row>
    <row r="10" spans="2:6" ht="23.25" customHeight="1" x14ac:dyDescent="0.25">
      <c r="B10" s="2081" t="s">
        <v>772</v>
      </c>
      <c r="C10" s="2081"/>
      <c r="D10" s="2081"/>
    </row>
    <row r="11" spans="2:6" ht="15" x14ac:dyDescent="0.25">
      <c r="B11" s="2093" t="s">
        <v>773</v>
      </c>
      <c r="C11" s="2094"/>
      <c r="D11" s="49"/>
    </row>
    <row r="12" spans="2:6" ht="15" x14ac:dyDescent="0.25">
      <c r="B12" s="2095" t="s">
        <v>775</v>
      </c>
      <c r="C12" s="2095"/>
      <c r="D12" s="129"/>
    </row>
    <row r="13" spans="2:6" ht="15" x14ac:dyDescent="0.25">
      <c r="B13" s="2082" t="s">
        <v>776</v>
      </c>
      <c r="C13" s="2082"/>
      <c r="D13" s="54"/>
    </row>
    <row r="14" spans="2:6" ht="15" x14ac:dyDescent="0.25">
      <c r="B14" s="2082" t="s">
        <v>777</v>
      </c>
      <c r="C14" s="2096"/>
      <c r="D14" s="54"/>
    </row>
    <row r="15" spans="2:6" ht="15" x14ac:dyDescent="0.25">
      <c r="B15" s="2082" t="s">
        <v>778</v>
      </c>
      <c r="C15" s="2082"/>
      <c r="D15" s="49"/>
    </row>
    <row r="16" spans="2: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49"/>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78.75" customHeight="1" x14ac:dyDescent="0.25">
      <c r="B28" s="62" t="s">
        <v>800</v>
      </c>
      <c r="C28" s="63"/>
      <c r="D28" s="57" t="s">
        <v>3759</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6.10.1'!A1" display="REGRESAR"/>
    <hyperlink ref="D8" r:id="rId1"/>
  </hyperlinks>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7">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 style="26" customWidth="1"/>
    <col min="3" max="3" width="11.85546875" style="165" customWidth="1"/>
    <col min="4" max="5" width="11.85546875" style="26" customWidth="1"/>
    <col min="6" max="16384" width="11.42578125" style="26"/>
  </cols>
  <sheetData>
    <row r="1" spans="1:18" ht="15" x14ac:dyDescent="0.25">
      <c r="A1" s="25" t="s">
        <v>730</v>
      </c>
      <c r="B1" s="121"/>
      <c r="C1" s="2077" t="s">
        <v>830</v>
      </c>
      <c r="D1" s="2077"/>
    </row>
    <row r="3" spans="1:18" ht="17.25" customHeight="1" x14ac:dyDescent="0.2">
      <c r="A3" s="2730" t="s">
        <v>732</v>
      </c>
      <c r="B3" s="2732"/>
      <c r="C3" s="2743" t="s">
        <v>3504</v>
      </c>
      <c r="D3" s="2743"/>
      <c r="E3" s="2743"/>
      <c r="F3" s="2743"/>
      <c r="G3" s="2743"/>
      <c r="H3" s="2743"/>
      <c r="I3" s="2743"/>
      <c r="J3" s="2743"/>
      <c r="K3" s="2743"/>
      <c r="L3" s="2743"/>
      <c r="M3" s="2743"/>
      <c r="N3" s="2743"/>
      <c r="O3" s="2743"/>
      <c r="P3" s="2743"/>
      <c r="Q3" s="2743"/>
      <c r="R3" s="2743"/>
    </row>
    <row r="4" spans="1:18" ht="17.25" customHeight="1" x14ac:dyDescent="0.2">
      <c r="A4" s="2730" t="s">
        <v>733</v>
      </c>
      <c r="B4" s="2736"/>
      <c r="C4" s="2743" t="s">
        <v>3757</v>
      </c>
      <c r="D4" s="2744"/>
      <c r="E4" s="2744"/>
      <c r="F4" s="2744"/>
      <c r="G4" s="2744"/>
      <c r="H4" s="2744"/>
      <c r="I4" s="2744"/>
      <c r="J4" s="2744"/>
      <c r="K4" s="2744"/>
      <c r="L4" s="2744"/>
      <c r="M4" s="2744"/>
      <c r="N4" s="2744"/>
      <c r="O4" s="2744"/>
      <c r="P4" s="2744"/>
      <c r="Q4" s="2744"/>
      <c r="R4" s="2744"/>
    </row>
    <row r="5" spans="1:18" ht="17.25" customHeight="1" x14ac:dyDescent="0.2">
      <c r="A5" s="2730" t="s">
        <v>735</v>
      </c>
      <c r="B5" s="2736"/>
      <c r="C5" s="2745" t="s">
        <v>3760</v>
      </c>
      <c r="D5" s="2746"/>
      <c r="E5" s="2746"/>
      <c r="F5" s="2746"/>
      <c r="G5" s="2746"/>
      <c r="H5" s="2746"/>
      <c r="I5" s="2746"/>
      <c r="J5" s="2746"/>
      <c r="K5" s="2746"/>
      <c r="L5" s="2746"/>
      <c r="M5" s="2746"/>
      <c r="N5" s="2746"/>
      <c r="O5" s="2746"/>
      <c r="P5" s="2746"/>
      <c r="Q5" s="2746"/>
      <c r="R5" s="2746"/>
    </row>
    <row r="6" spans="1:18" ht="17.25" customHeight="1" x14ac:dyDescent="0.2">
      <c r="A6" s="2730" t="s">
        <v>815</v>
      </c>
      <c r="B6" s="2736"/>
      <c r="C6" s="2743" t="s">
        <v>862</v>
      </c>
      <c r="D6" s="2744"/>
      <c r="E6" s="2744"/>
      <c r="F6" s="2744"/>
      <c r="G6" s="2744"/>
      <c r="H6" s="2744"/>
      <c r="I6" s="2744"/>
      <c r="J6" s="2744"/>
      <c r="K6" s="2744"/>
      <c r="L6" s="2744"/>
      <c r="M6" s="2744"/>
      <c r="N6" s="2744"/>
      <c r="O6" s="2744"/>
      <c r="P6" s="2744"/>
      <c r="Q6" s="2744"/>
      <c r="R6" s="2744"/>
    </row>
    <row r="7" spans="1:18" x14ac:dyDescent="0.2">
      <c r="A7" s="29"/>
    </row>
    <row r="8" spans="1:18" x14ac:dyDescent="0.2">
      <c r="A8" s="29"/>
    </row>
    <row r="9" spans="1:18" ht="11.25" customHeight="1" x14ac:dyDescent="0.2">
      <c r="C9" s="2118" t="s">
        <v>912</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6.'!A1" display="REGRESAR"/>
    <hyperlink ref="C1:D1" location="'Metadato 16.10.2'!A1" display="VER METADATO"/>
  </hyperlinks>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8">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264" t="s">
        <v>913</v>
      </c>
    </row>
    <row r="4" spans="2:6" ht="45" x14ac:dyDescent="0.25">
      <c r="B4" s="2082" t="s">
        <v>856</v>
      </c>
      <c r="C4" s="2082"/>
      <c r="D4" s="49" t="s">
        <v>73</v>
      </c>
    </row>
    <row r="5" spans="2:6" ht="30" x14ac:dyDescent="0.25">
      <c r="B5" s="2082" t="s">
        <v>769</v>
      </c>
      <c r="C5" s="2082"/>
      <c r="D5" s="49" t="s">
        <v>471</v>
      </c>
    </row>
    <row r="6" spans="2:6" ht="15" x14ac:dyDescent="0.25">
      <c r="B6" s="2082" t="s">
        <v>770</v>
      </c>
      <c r="C6" s="2082"/>
      <c r="D6" s="50" t="s">
        <v>633</v>
      </c>
    </row>
    <row r="7" spans="2:6" ht="30" x14ac:dyDescent="0.25">
      <c r="B7" s="2083" t="s">
        <v>771</v>
      </c>
      <c r="C7" s="2083"/>
      <c r="D7" s="94" t="s">
        <v>634</v>
      </c>
    </row>
    <row r="8" spans="2:6" ht="15" x14ac:dyDescent="0.25">
      <c r="B8" s="2083" t="s">
        <v>4622</v>
      </c>
      <c r="C8" s="2083"/>
      <c r="D8" s="1285" t="s">
        <v>4804</v>
      </c>
    </row>
    <row r="9" spans="2:6" ht="15" x14ac:dyDescent="0.25">
      <c r="B9" s="52"/>
      <c r="C9" s="52"/>
      <c r="D9" s="52"/>
    </row>
    <row r="10" spans="2:6" ht="23.25" customHeight="1" x14ac:dyDescent="0.25">
      <c r="B10" s="2081" t="s">
        <v>772</v>
      </c>
      <c r="C10" s="2081"/>
      <c r="D10" s="2081"/>
    </row>
    <row r="11" spans="2:6" ht="15" x14ac:dyDescent="0.25">
      <c r="B11" s="2093" t="s">
        <v>773</v>
      </c>
      <c r="C11" s="2094"/>
      <c r="D11" s="49"/>
    </row>
    <row r="12" spans="2:6" ht="15" x14ac:dyDescent="0.25">
      <c r="B12" s="2095" t="s">
        <v>775</v>
      </c>
      <c r="C12" s="2095"/>
      <c r="D12" s="129"/>
    </row>
    <row r="13" spans="2:6" ht="15" x14ac:dyDescent="0.25">
      <c r="B13" s="2082" t="s">
        <v>776</v>
      </c>
      <c r="C13" s="2082"/>
      <c r="D13" s="54"/>
    </row>
    <row r="14" spans="2:6" ht="15" x14ac:dyDescent="0.25">
      <c r="B14" s="2082" t="s">
        <v>777</v>
      </c>
      <c r="C14" s="2096"/>
      <c r="D14" s="54"/>
    </row>
    <row r="15" spans="2:6" ht="15" x14ac:dyDescent="0.25">
      <c r="B15" s="2082" t="s">
        <v>778</v>
      </c>
      <c r="C15" s="2082"/>
      <c r="D15" s="49"/>
    </row>
    <row r="16" spans="2: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914</v>
      </c>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105" customHeight="1" x14ac:dyDescent="0.25">
      <c r="B28" s="62" t="s">
        <v>800</v>
      </c>
      <c r="C28" s="63"/>
      <c r="D28" s="57" t="s">
        <v>3761</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6.10.2'!A1" display="REGRESAR"/>
    <hyperlink ref="D8" r:id="rId1"/>
  </hyperlinks>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9">
    <tabColor rgb="FF7030A0"/>
  </sheetPr>
  <dimension ref="A1:R2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140625" style="26" customWidth="1"/>
    <col min="3" max="3" width="11.7109375" style="165" customWidth="1"/>
    <col min="4" max="6" width="11.7109375" style="26" customWidth="1"/>
    <col min="7" max="16384" width="11.42578125" style="26"/>
  </cols>
  <sheetData>
    <row r="1" spans="1:18" ht="15" x14ac:dyDescent="0.25">
      <c r="A1" s="25" t="s">
        <v>730</v>
      </c>
      <c r="B1" s="121"/>
      <c r="C1" s="2175" t="s">
        <v>830</v>
      </c>
      <c r="D1" s="2175"/>
    </row>
    <row r="3" spans="1:18" ht="15.75" customHeight="1" x14ac:dyDescent="0.2">
      <c r="A3" s="2730" t="s">
        <v>732</v>
      </c>
      <c r="B3" s="2732"/>
      <c r="C3" s="2743" t="s">
        <v>3504</v>
      </c>
      <c r="D3" s="2743"/>
      <c r="E3" s="2743"/>
      <c r="F3" s="2743"/>
      <c r="G3" s="2743"/>
      <c r="H3" s="2743"/>
      <c r="I3" s="2743"/>
      <c r="J3" s="2743"/>
      <c r="K3" s="2743"/>
      <c r="L3" s="2743"/>
      <c r="M3" s="2743"/>
      <c r="N3" s="2743"/>
      <c r="O3" s="2743"/>
      <c r="P3" s="2743"/>
      <c r="Q3" s="2743"/>
      <c r="R3" s="2743"/>
    </row>
    <row r="4" spans="1:18" ht="31.5" customHeight="1" x14ac:dyDescent="0.2">
      <c r="A4" s="2730" t="s">
        <v>733</v>
      </c>
      <c r="B4" s="2736"/>
      <c r="C4" s="2745" t="s">
        <v>3762</v>
      </c>
      <c r="D4" s="2746"/>
      <c r="E4" s="2746"/>
      <c r="F4" s="2746"/>
      <c r="G4" s="2746"/>
      <c r="H4" s="2746"/>
      <c r="I4" s="2746"/>
      <c r="J4" s="2746"/>
      <c r="K4" s="2746"/>
      <c r="L4" s="2746"/>
      <c r="M4" s="2746"/>
      <c r="N4" s="2746"/>
      <c r="O4" s="2746"/>
      <c r="P4" s="2746"/>
      <c r="Q4" s="2746"/>
      <c r="R4" s="2746"/>
    </row>
    <row r="5" spans="1:18" ht="15" customHeight="1" x14ac:dyDescent="0.2">
      <c r="A5" s="2730" t="s">
        <v>735</v>
      </c>
      <c r="B5" s="2736"/>
      <c r="C5" s="2745" t="s">
        <v>3763</v>
      </c>
      <c r="D5" s="2746"/>
      <c r="E5" s="2746"/>
      <c r="F5" s="2746"/>
      <c r="G5" s="2746"/>
      <c r="H5" s="2746"/>
      <c r="I5" s="2746"/>
      <c r="J5" s="2746"/>
      <c r="K5" s="2746"/>
      <c r="L5" s="2746"/>
      <c r="M5" s="2746"/>
      <c r="N5" s="2746"/>
      <c r="O5" s="2746"/>
      <c r="P5" s="2746"/>
      <c r="Q5" s="2746"/>
      <c r="R5" s="2746"/>
    </row>
    <row r="6" spans="1:18" ht="15" x14ac:dyDescent="0.2">
      <c r="A6" s="2730" t="s">
        <v>815</v>
      </c>
      <c r="B6" s="2736"/>
      <c r="C6" s="2743" t="s">
        <v>862</v>
      </c>
      <c r="D6" s="2744"/>
      <c r="E6" s="2744"/>
      <c r="F6" s="2744"/>
      <c r="G6" s="2744"/>
      <c r="H6" s="2744"/>
      <c r="I6" s="2744"/>
      <c r="J6" s="2744"/>
      <c r="K6" s="2744"/>
      <c r="L6" s="2744"/>
      <c r="M6" s="2744"/>
      <c r="N6" s="2744"/>
      <c r="O6" s="2744"/>
      <c r="P6" s="2744"/>
      <c r="Q6" s="2744"/>
      <c r="R6" s="274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sheetData>
  <mergeCells count="10">
    <mergeCell ref="A6:B6"/>
    <mergeCell ref="C6:R6"/>
    <mergeCell ref="C9:P10"/>
    <mergeCell ref="C1:D1"/>
    <mergeCell ref="A3:B3"/>
    <mergeCell ref="C3:R3"/>
    <mergeCell ref="A4:B4"/>
    <mergeCell ref="C4:R4"/>
    <mergeCell ref="A5:B5"/>
    <mergeCell ref="C5:R5"/>
  </mergeCells>
  <hyperlinks>
    <hyperlink ref="A1" location="'ODS 16.'!A1" display="REGRESAR"/>
    <hyperlink ref="C1:D1" location="'Metadato 16.a.1'!A1" display="VER METADATO"/>
  </hyperlinks>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0">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913</v>
      </c>
    </row>
    <row r="4" spans="2:6" ht="45" x14ac:dyDescent="0.25">
      <c r="B4" s="2082" t="s">
        <v>856</v>
      </c>
      <c r="C4" s="2082"/>
      <c r="D4" s="49" t="s">
        <v>73</v>
      </c>
    </row>
    <row r="5" spans="2:6" ht="45" x14ac:dyDescent="0.25">
      <c r="B5" s="2082" t="s">
        <v>769</v>
      </c>
      <c r="C5" s="2082"/>
      <c r="D5" s="49" t="s">
        <v>474</v>
      </c>
    </row>
    <row r="6" spans="2:6" ht="15" x14ac:dyDescent="0.25">
      <c r="B6" s="2082" t="s">
        <v>770</v>
      </c>
      <c r="C6" s="2082"/>
      <c r="D6" s="50" t="s">
        <v>635</v>
      </c>
    </row>
    <row r="7" spans="2:6" ht="30" x14ac:dyDescent="0.25">
      <c r="B7" s="2083" t="s">
        <v>771</v>
      </c>
      <c r="C7" s="2083"/>
      <c r="D7" s="94" t="s">
        <v>636</v>
      </c>
    </row>
    <row r="8" spans="2:6" ht="15" x14ac:dyDescent="0.25">
      <c r="B8" s="2083" t="s">
        <v>4617</v>
      </c>
      <c r="C8" s="2083"/>
      <c r="D8" s="1285" t="s">
        <v>4805</v>
      </c>
    </row>
    <row r="9" spans="2:6" ht="15" x14ac:dyDescent="0.25">
      <c r="B9" s="52"/>
      <c r="C9" s="52"/>
      <c r="D9" s="52"/>
    </row>
    <row r="10" spans="2:6" ht="15" x14ac:dyDescent="0.25">
      <c r="B10" s="2081" t="s">
        <v>772</v>
      </c>
      <c r="C10" s="2081"/>
      <c r="D10" s="2081"/>
    </row>
    <row r="11" spans="2:6" ht="15" x14ac:dyDescent="0.25">
      <c r="B11" s="2093" t="s">
        <v>773</v>
      </c>
      <c r="C11" s="2094"/>
      <c r="D11" s="49"/>
    </row>
    <row r="12" spans="2:6" ht="15" x14ac:dyDescent="0.25">
      <c r="B12" s="2095" t="s">
        <v>775</v>
      </c>
      <c r="C12" s="2095"/>
      <c r="D12" s="129"/>
    </row>
    <row r="13" spans="2:6" ht="15" x14ac:dyDescent="0.25">
      <c r="B13" s="2082" t="s">
        <v>776</v>
      </c>
      <c r="C13" s="2082"/>
      <c r="D13" s="54"/>
    </row>
    <row r="14" spans="2:6" ht="15" x14ac:dyDescent="0.25">
      <c r="B14" s="2082" t="s">
        <v>777</v>
      </c>
      <c r="C14" s="2096"/>
      <c r="D14" s="54"/>
    </row>
    <row r="15" spans="2:6" ht="15" x14ac:dyDescent="0.25">
      <c r="B15" s="2082" t="s">
        <v>778</v>
      </c>
      <c r="C15" s="2082"/>
      <c r="D15" s="49"/>
    </row>
    <row r="16" spans="2: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49"/>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60" x14ac:dyDescent="0.25">
      <c r="B28" s="62" t="s">
        <v>800</v>
      </c>
      <c r="C28" s="63"/>
      <c r="D28" s="57" t="s">
        <v>3764</v>
      </c>
    </row>
    <row r="29" spans="2:4" ht="15" x14ac:dyDescent="0.25">
      <c r="B29" s="2091" t="s">
        <v>801</v>
      </c>
      <c r="C29" s="2092"/>
      <c r="D29" s="64"/>
    </row>
    <row r="30" spans="2:4" ht="15" x14ac:dyDescent="0.25">
      <c r="B30" s="65"/>
      <c r="C30" s="65"/>
      <c r="D30" s="66"/>
    </row>
    <row r="31" spans="2:4" ht="15"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6.a.1'!A1" display="REGRESAR"/>
    <hyperlink ref="D8" r:id="rId1"/>
  </hyperlinks>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1">
    <tabColor rgb="FFC00000"/>
  </sheetPr>
  <dimension ref="A1:R18"/>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6.140625" style="26" customWidth="1"/>
    <col min="3" max="3" width="12.28515625" style="165" customWidth="1"/>
    <col min="4" max="6" width="12.28515625" style="26" customWidth="1"/>
    <col min="7" max="16384" width="11.42578125" style="26"/>
  </cols>
  <sheetData>
    <row r="1" spans="1:18" ht="15" x14ac:dyDescent="0.25">
      <c r="A1" s="25" t="s">
        <v>730</v>
      </c>
      <c r="B1" s="121"/>
      <c r="C1" s="2077" t="s">
        <v>830</v>
      </c>
      <c r="D1" s="2077"/>
    </row>
    <row r="3" spans="1:18" ht="15" customHeight="1" x14ac:dyDescent="0.2">
      <c r="A3" s="2730" t="s">
        <v>732</v>
      </c>
      <c r="B3" s="2732"/>
      <c r="C3" s="2743" t="s">
        <v>3504</v>
      </c>
      <c r="D3" s="2743"/>
      <c r="E3" s="2743"/>
      <c r="F3" s="2743"/>
      <c r="G3" s="2743"/>
      <c r="H3" s="2743"/>
      <c r="I3" s="2743"/>
      <c r="J3" s="2743"/>
      <c r="K3" s="2743"/>
      <c r="L3" s="2743"/>
      <c r="M3" s="2743"/>
      <c r="N3" s="2743"/>
      <c r="O3" s="2743"/>
      <c r="P3" s="2743"/>
      <c r="Q3" s="2743"/>
      <c r="R3" s="2743"/>
    </row>
    <row r="4" spans="1:18" ht="15" customHeight="1" x14ac:dyDescent="0.2">
      <c r="A4" s="2730" t="s">
        <v>733</v>
      </c>
      <c r="B4" s="2736"/>
      <c r="C4" s="2743" t="s">
        <v>3765</v>
      </c>
      <c r="D4" s="2744"/>
      <c r="E4" s="2744"/>
      <c r="F4" s="2744"/>
      <c r="G4" s="2744"/>
      <c r="H4" s="2744"/>
      <c r="I4" s="2744"/>
      <c r="J4" s="2744"/>
      <c r="K4" s="2744"/>
      <c r="L4" s="2744"/>
      <c r="M4" s="2744"/>
      <c r="N4" s="2744"/>
      <c r="O4" s="2744"/>
      <c r="P4" s="2744"/>
      <c r="Q4" s="2744"/>
      <c r="R4" s="2744"/>
    </row>
    <row r="5" spans="1:18" ht="15" customHeight="1" x14ac:dyDescent="0.2">
      <c r="A5" s="2730" t="s">
        <v>735</v>
      </c>
      <c r="B5" s="2736"/>
      <c r="C5" s="2745" t="s">
        <v>3766</v>
      </c>
      <c r="D5" s="2746"/>
      <c r="E5" s="2746"/>
      <c r="F5" s="2746"/>
      <c r="G5" s="2746"/>
      <c r="H5" s="2746"/>
      <c r="I5" s="2746"/>
      <c r="J5" s="2746"/>
      <c r="K5" s="2746"/>
      <c r="L5" s="2746"/>
      <c r="M5" s="2746"/>
      <c r="N5" s="2746"/>
      <c r="O5" s="2746"/>
      <c r="P5" s="2746"/>
      <c r="Q5" s="2746"/>
      <c r="R5" s="2746"/>
    </row>
    <row r="6" spans="1:18" ht="15" x14ac:dyDescent="0.2">
      <c r="A6" s="2730" t="s">
        <v>815</v>
      </c>
      <c r="B6" s="2736"/>
      <c r="C6" s="2743" t="s">
        <v>862</v>
      </c>
      <c r="D6" s="2744"/>
      <c r="E6" s="2744"/>
      <c r="F6" s="2744"/>
      <c r="G6" s="2744"/>
      <c r="H6" s="2744"/>
      <c r="I6" s="2744"/>
      <c r="J6" s="2744"/>
      <c r="K6" s="2744"/>
      <c r="L6" s="2744"/>
      <c r="M6" s="2744"/>
      <c r="N6" s="2744"/>
      <c r="O6" s="2744"/>
      <c r="P6" s="2744"/>
      <c r="Q6" s="2744"/>
      <c r="R6" s="2744"/>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sheetData>
  <mergeCells count="10">
    <mergeCell ref="A6:B6"/>
    <mergeCell ref="C6:R6"/>
    <mergeCell ref="C9:P10"/>
    <mergeCell ref="C1:D1"/>
    <mergeCell ref="A3:B3"/>
    <mergeCell ref="C3:R3"/>
    <mergeCell ref="A4:B4"/>
    <mergeCell ref="C4:R4"/>
    <mergeCell ref="A5:B5"/>
    <mergeCell ref="C5:R5"/>
  </mergeCells>
  <hyperlinks>
    <hyperlink ref="A1" location="'ODS 16.'!A1" display="REGRESAR"/>
    <hyperlink ref="C1:D1" location="'Metadato 16.b.1'!A1" display="VER METADATO"/>
  </hyperlinks>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2">
    <tabColor theme="0" tint="-0.499984740745262"/>
  </sheetPr>
  <dimension ref="B1:F36"/>
  <sheetViews>
    <sheetView showGridLines="0" zoomScaleNormal="100" workbookViewId="0">
      <pane ySplit="1" topLeftCell="A2" activePane="bottomLeft" state="frozen"/>
      <selection sqref="A1:B1"/>
      <selection pane="bottomLeft" activeCell="F7" sqref="F7"/>
    </sheetView>
  </sheetViews>
  <sheetFormatPr baseColWidth="10" defaultColWidth="11.42578125" defaultRowHeight="11.25" x14ac:dyDescent="0.25"/>
  <cols>
    <col min="1" max="1" width="11.42578125" style="45"/>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880</v>
      </c>
    </row>
    <row r="4" spans="2:6" ht="45" x14ac:dyDescent="0.25">
      <c r="B4" s="2082" t="s">
        <v>856</v>
      </c>
      <c r="C4" s="2082"/>
      <c r="D4" s="49" t="s">
        <v>73</v>
      </c>
    </row>
    <row r="5" spans="2:6" ht="15" x14ac:dyDescent="0.25">
      <c r="B5" s="2082" t="s">
        <v>769</v>
      </c>
      <c r="C5" s="2082"/>
      <c r="D5" s="49" t="s">
        <v>477</v>
      </c>
    </row>
    <row r="6" spans="2:6" ht="15" x14ac:dyDescent="0.25">
      <c r="B6" s="2082" t="s">
        <v>770</v>
      </c>
      <c r="C6" s="2082"/>
      <c r="D6" s="50" t="s">
        <v>637</v>
      </c>
    </row>
    <row r="7" spans="2:6" ht="45" x14ac:dyDescent="0.25">
      <c r="B7" s="2083" t="s">
        <v>771</v>
      </c>
      <c r="C7" s="2083"/>
      <c r="D7" s="94" t="s">
        <v>638</v>
      </c>
    </row>
    <row r="8" spans="2:6" ht="15" x14ac:dyDescent="0.25">
      <c r="B8" s="2083" t="s">
        <v>4617</v>
      </c>
      <c r="C8" s="2083"/>
      <c r="D8" s="1285" t="s">
        <v>4632</v>
      </c>
    </row>
    <row r="9" spans="2:6" ht="15" x14ac:dyDescent="0.25">
      <c r="B9" s="52"/>
      <c r="C9" s="52"/>
      <c r="D9" s="52"/>
    </row>
    <row r="10" spans="2:6" ht="23.25" customHeight="1" x14ac:dyDescent="0.25">
      <c r="B10" s="2081" t="s">
        <v>772</v>
      </c>
      <c r="C10" s="2081"/>
      <c r="D10" s="2081"/>
    </row>
    <row r="11" spans="2:6" ht="15" x14ac:dyDescent="0.25">
      <c r="B11" s="2093" t="s">
        <v>773</v>
      </c>
      <c r="C11" s="2094"/>
      <c r="D11" s="49"/>
    </row>
    <row r="12" spans="2:6" ht="15" x14ac:dyDescent="0.25">
      <c r="B12" s="2095" t="s">
        <v>775</v>
      </c>
      <c r="C12" s="2095"/>
      <c r="D12" s="129"/>
    </row>
    <row r="13" spans="2:6" ht="15" x14ac:dyDescent="0.25">
      <c r="B13" s="2082" t="s">
        <v>776</v>
      </c>
      <c r="C13" s="2082"/>
      <c r="D13" s="54"/>
    </row>
    <row r="14" spans="2:6" ht="15" x14ac:dyDescent="0.25">
      <c r="B14" s="2082" t="s">
        <v>777</v>
      </c>
      <c r="C14" s="2096"/>
      <c r="D14" s="54"/>
    </row>
    <row r="15" spans="2:6" ht="15" x14ac:dyDescent="0.25">
      <c r="B15" s="2082" t="s">
        <v>778</v>
      </c>
      <c r="C15" s="2082"/>
      <c r="D15" s="49"/>
    </row>
    <row r="16" spans="2: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49"/>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120" customHeight="1" x14ac:dyDescent="0.25">
      <c r="B28" s="62" t="s">
        <v>800</v>
      </c>
      <c r="C28" s="63"/>
      <c r="D28" s="57" t="s">
        <v>3767</v>
      </c>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1" t="s">
        <v>1440</v>
      </c>
    </row>
    <row r="33" spans="2:4" ht="15" x14ac:dyDescent="0.25">
      <c r="B33" s="2079" t="s">
        <v>805</v>
      </c>
      <c r="C33" s="2080"/>
      <c r="D33" s="61" t="s">
        <v>1440</v>
      </c>
    </row>
    <row r="34" spans="2:4" ht="15" x14ac:dyDescent="0.25">
      <c r="B34" s="2079" t="s">
        <v>807</v>
      </c>
      <c r="C34" s="2080"/>
      <c r="D34" s="61" t="s">
        <v>1440</v>
      </c>
    </row>
    <row r="35" spans="2:4" ht="15" x14ac:dyDescent="0.25">
      <c r="B35" s="2079" t="s">
        <v>809</v>
      </c>
      <c r="C35" s="2080"/>
      <c r="D35" s="61" t="s">
        <v>1440</v>
      </c>
    </row>
    <row r="36" spans="2:4" ht="15" x14ac:dyDescent="0.25">
      <c r="B36" s="2079" t="s">
        <v>811</v>
      </c>
      <c r="C36" s="2080"/>
      <c r="D36" s="61" t="s">
        <v>1440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6.b.1'!A1" display="REGRESAR"/>
    <hyperlink ref="D8" r:id="rId1"/>
  </hyperlinks>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3">
    <tabColor rgb="FF19486A"/>
  </sheetPr>
  <dimension ref="A1:E37"/>
  <sheetViews>
    <sheetView showGridLines="0" workbookViewId="0">
      <pane ySplit="4" topLeftCell="A5" activePane="bottomLeft" state="frozen"/>
      <selection pane="bottomLeft" sqref="A1:B1"/>
    </sheetView>
  </sheetViews>
  <sheetFormatPr baseColWidth="10" defaultRowHeight="15" x14ac:dyDescent="0.25"/>
  <cols>
    <col min="3" max="3" width="71.7109375" customWidth="1"/>
    <col min="4" max="4" width="14.5703125" customWidth="1"/>
    <col min="5" max="5" width="77.28515625" customWidth="1"/>
  </cols>
  <sheetData>
    <row r="1" spans="1:5" x14ac:dyDescent="0.25">
      <c r="A1" s="2065" t="s">
        <v>690</v>
      </c>
      <c r="B1" s="2065"/>
    </row>
    <row r="3" spans="1:5" ht="57" customHeight="1" x14ac:dyDescent="0.25">
      <c r="A3" s="14"/>
      <c r="B3" s="14"/>
      <c r="C3" s="2772" t="s">
        <v>3768</v>
      </c>
      <c r="D3" s="2772"/>
      <c r="E3" s="2772"/>
    </row>
    <row r="4" spans="1:5" s="606" customFormat="1" x14ac:dyDescent="0.25">
      <c r="C4" s="16" t="s">
        <v>692</v>
      </c>
      <c r="D4" s="16" t="s">
        <v>693</v>
      </c>
      <c r="E4" s="16" t="s">
        <v>694</v>
      </c>
    </row>
    <row r="5" spans="1:5" s="606" customFormat="1" x14ac:dyDescent="0.25">
      <c r="C5" s="2766" t="s">
        <v>3769</v>
      </c>
      <c r="D5" s="2767"/>
      <c r="E5" s="2768"/>
    </row>
    <row r="6" spans="1:5" s="606" customFormat="1" ht="31.5" customHeight="1" x14ac:dyDescent="0.25">
      <c r="C6" s="2142" t="s">
        <v>3770</v>
      </c>
      <c r="D6" s="19" t="s">
        <v>639</v>
      </c>
      <c r="E6" s="185" t="s">
        <v>3771</v>
      </c>
    </row>
    <row r="7" spans="1:5" s="606" customFormat="1" ht="31.5" customHeight="1" x14ac:dyDescent="0.25">
      <c r="C7" s="2143"/>
      <c r="D7" s="19" t="s">
        <v>641</v>
      </c>
      <c r="E7" s="185" t="s">
        <v>3772</v>
      </c>
    </row>
    <row r="8" spans="1:5" s="606" customFormat="1" ht="120" x14ac:dyDescent="0.25">
      <c r="C8" s="187" t="s">
        <v>3773</v>
      </c>
      <c r="D8" s="22" t="s">
        <v>643</v>
      </c>
      <c r="E8" s="23" t="s">
        <v>3774</v>
      </c>
    </row>
    <row r="9" spans="1:5" s="606" customFormat="1" ht="30" x14ac:dyDescent="0.25">
      <c r="C9" s="2142" t="s">
        <v>3775</v>
      </c>
      <c r="D9" s="19" t="s">
        <v>645</v>
      </c>
      <c r="E9" s="185" t="s">
        <v>3776</v>
      </c>
    </row>
    <row r="10" spans="1:5" s="606" customFormat="1" ht="30" x14ac:dyDescent="0.25">
      <c r="C10" s="2143"/>
      <c r="D10" s="223" t="s">
        <v>647</v>
      </c>
      <c r="E10" s="20" t="s">
        <v>3777</v>
      </c>
    </row>
    <row r="11" spans="1:5" s="606" customFormat="1" ht="75" x14ac:dyDescent="0.25">
      <c r="C11" s="187" t="s">
        <v>3778</v>
      </c>
      <c r="D11" s="19" t="s">
        <v>649</v>
      </c>
      <c r="E11" s="185" t="s">
        <v>3779</v>
      </c>
    </row>
    <row r="12" spans="1:5" s="606" customFormat="1" ht="30" x14ac:dyDescent="0.25">
      <c r="C12" s="187" t="s">
        <v>3780</v>
      </c>
      <c r="D12" s="22" t="s">
        <v>651</v>
      </c>
      <c r="E12" s="23" t="s">
        <v>3781</v>
      </c>
    </row>
    <row r="13" spans="1:5" s="606" customFormat="1" x14ac:dyDescent="0.25">
      <c r="C13" s="2766" t="s">
        <v>3782</v>
      </c>
      <c r="D13" s="2767"/>
      <c r="E13" s="2768"/>
    </row>
    <row r="14" spans="1:5" s="606" customFormat="1" ht="90" customHeight="1" x14ac:dyDescent="0.25">
      <c r="C14" s="2142" t="s">
        <v>3783</v>
      </c>
      <c r="D14" s="19" t="s">
        <v>653</v>
      </c>
      <c r="E14" s="185" t="s">
        <v>3784</v>
      </c>
    </row>
    <row r="15" spans="1:5" s="606" customFormat="1" ht="90" customHeight="1" x14ac:dyDescent="0.25">
      <c r="C15" s="2143"/>
      <c r="D15" s="223" t="s">
        <v>655</v>
      </c>
      <c r="E15" s="20" t="s">
        <v>3785</v>
      </c>
    </row>
    <row r="16" spans="1:5" s="606" customFormat="1" ht="60" x14ac:dyDescent="0.25">
      <c r="C16" s="187" t="s">
        <v>3786</v>
      </c>
      <c r="D16" s="19" t="s">
        <v>657</v>
      </c>
      <c r="E16" s="21" t="s">
        <v>3787</v>
      </c>
    </row>
    <row r="17" spans="3:5" s="606" customFormat="1" ht="75" x14ac:dyDescent="0.25">
      <c r="C17" s="187" t="s">
        <v>3788</v>
      </c>
      <c r="D17" s="223" t="s">
        <v>659</v>
      </c>
      <c r="E17" s="20" t="s">
        <v>3789</v>
      </c>
    </row>
    <row r="18" spans="3:5" s="606" customFormat="1" x14ac:dyDescent="0.25">
      <c r="C18" s="2766" t="s">
        <v>3790</v>
      </c>
      <c r="D18" s="2767"/>
      <c r="E18" s="2768"/>
    </row>
    <row r="19" spans="3:5" s="606" customFormat="1" ht="60" x14ac:dyDescent="0.25">
      <c r="C19" s="187" t="s">
        <v>3791</v>
      </c>
      <c r="D19" s="19" t="s">
        <v>661</v>
      </c>
      <c r="E19" s="186" t="s">
        <v>3792</v>
      </c>
    </row>
    <row r="20" spans="3:5" s="606" customFormat="1" x14ac:dyDescent="0.25">
      <c r="C20" s="2766" t="s">
        <v>3793</v>
      </c>
      <c r="D20" s="2767"/>
      <c r="E20" s="2768"/>
    </row>
    <row r="21" spans="3:5" s="606" customFormat="1" ht="60" x14ac:dyDescent="0.25">
      <c r="C21" s="187" t="s">
        <v>3794</v>
      </c>
      <c r="D21" s="19" t="s">
        <v>663</v>
      </c>
      <c r="E21" s="185" t="s">
        <v>3795</v>
      </c>
    </row>
    <row r="22" spans="3:5" s="606" customFormat="1" ht="45" x14ac:dyDescent="0.25">
      <c r="C22" s="187" t="s">
        <v>3796</v>
      </c>
      <c r="D22" s="19" t="s">
        <v>665</v>
      </c>
      <c r="E22" s="21" t="s">
        <v>3797</v>
      </c>
    </row>
    <row r="23" spans="3:5" s="606" customFormat="1" ht="90" x14ac:dyDescent="0.25">
      <c r="C23" s="187" t="s">
        <v>3798</v>
      </c>
      <c r="D23" s="19" t="s">
        <v>667</v>
      </c>
      <c r="E23" s="21" t="s">
        <v>3799</v>
      </c>
    </row>
    <row r="24" spans="3:5" s="606" customFormat="1" x14ac:dyDescent="0.25">
      <c r="C24" s="2769" t="s">
        <v>3800</v>
      </c>
      <c r="D24" s="2770"/>
      <c r="E24" s="2771"/>
    </row>
    <row r="25" spans="3:5" s="606" customFormat="1" x14ac:dyDescent="0.25">
      <c r="C25" s="2766" t="s">
        <v>3801</v>
      </c>
      <c r="D25" s="2767"/>
      <c r="E25" s="2768"/>
    </row>
    <row r="26" spans="3:5" s="606" customFormat="1" ht="30" x14ac:dyDescent="0.25">
      <c r="C26" s="187" t="s">
        <v>3802</v>
      </c>
      <c r="D26" s="19" t="s">
        <v>669</v>
      </c>
      <c r="E26" s="21" t="s">
        <v>3803</v>
      </c>
    </row>
    <row r="27" spans="3:5" s="606" customFormat="1" ht="30" x14ac:dyDescent="0.25">
      <c r="C27" s="187" t="s">
        <v>3804</v>
      </c>
      <c r="D27" s="19" t="s">
        <v>671</v>
      </c>
      <c r="E27" s="21" t="s">
        <v>3805</v>
      </c>
    </row>
    <row r="28" spans="3:5" s="606" customFormat="1" ht="45" x14ac:dyDescent="0.25">
      <c r="C28" s="187" t="s">
        <v>3806</v>
      </c>
      <c r="D28" s="19" t="s">
        <v>673</v>
      </c>
      <c r="E28" s="21" t="s">
        <v>3807</v>
      </c>
    </row>
    <row r="29" spans="3:5" s="606" customFormat="1" x14ac:dyDescent="0.25">
      <c r="C29" s="2766" t="s">
        <v>3808</v>
      </c>
      <c r="D29" s="2767"/>
      <c r="E29" s="2768"/>
    </row>
    <row r="30" spans="3:5" s="606" customFormat="1" ht="75" x14ac:dyDescent="0.25">
      <c r="C30" s="187" t="s">
        <v>3809</v>
      </c>
      <c r="D30" s="22" t="s">
        <v>675</v>
      </c>
      <c r="E30" s="23" t="s">
        <v>3810</v>
      </c>
    </row>
    <row r="31" spans="3:5" s="606" customFormat="1" ht="45" x14ac:dyDescent="0.25">
      <c r="C31" s="187" t="s">
        <v>3811</v>
      </c>
      <c r="D31" s="19" t="s">
        <v>677</v>
      </c>
      <c r="E31" s="21" t="s">
        <v>3812</v>
      </c>
    </row>
    <row r="32" spans="3:5" s="606" customFormat="1" x14ac:dyDescent="0.25">
      <c r="C32" s="2766" t="s">
        <v>3813</v>
      </c>
      <c r="D32" s="2767"/>
      <c r="E32" s="2768"/>
    </row>
    <row r="33" spans="3:5" s="606" customFormat="1" ht="45.75" customHeight="1" x14ac:dyDescent="0.25">
      <c r="C33" s="2142" t="s">
        <v>3814</v>
      </c>
      <c r="D33" s="19" t="s">
        <v>679</v>
      </c>
      <c r="E33" s="186" t="s">
        <v>3815</v>
      </c>
    </row>
    <row r="34" spans="3:5" s="606" customFormat="1" ht="39" customHeight="1" x14ac:dyDescent="0.25">
      <c r="C34" s="2176"/>
      <c r="D34" s="22" t="s">
        <v>681</v>
      </c>
      <c r="E34" s="23" t="s">
        <v>3816</v>
      </c>
    </row>
    <row r="35" spans="3:5" s="606" customFormat="1" ht="37.5" customHeight="1" x14ac:dyDescent="0.25">
      <c r="C35" s="2143"/>
      <c r="D35" s="22" t="s">
        <v>683</v>
      </c>
      <c r="E35" s="23" t="s">
        <v>3817</v>
      </c>
    </row>
    <row r="36" spans="3:5" s="606" customFormat="1" ht="36.75" customHeight="1" x14ac:dyDescent="0.25">
      <c r="C36" s="2142" t="s">
        <v>3818</v>
      </c>
      <c r="D36" s="22" t="s">
        <v>685</v>
      </c>
      <c r="E36" s="23" t="s">
        <v>3819</v>
      </c>
    </row>
    <row r="37" spans="3:5" s="606" customFormat="1" ht="47.25" customHeight="1" x14ac:dyDescent="0.25">
      <c r="C37" s="2143"/>
      <c r="D37" s="22" t="s">
        <v>687</v>
      </c>
      <c r="E37" s="23" t="s">
        <v>3820</v>
      </c>
    </row>
  </sheetData>
  <mergeCells count="15">
    <mergeCell ref="C13:E13"/>
    <mergeCell ref="A1:B1"/>
    <mergeCell ref="C3:E3"/>
    <mergeCell ref="C5:E5"/>
    <mergeCell ref="C6:C7"/>
    <mergeCell ref="C9:C10"/>
    <mergeCell ref="C32:E32"/>
    <mergeCell ref="C33:C35"/>
    <mergeCell ref="C36:C37"/>
    <mergeCell ref="C14:C15"/>
    <mergeCell ref="C18:E18"/>
    <mergeCell ref="C20:E20"/>
    <mergeCell ref="C24:E24"/>
    <mergeCell ref="C25:E25"/>
    <mergeCell ref="C29:E29"/>
  </mergeCells>
  <hyperlinks>
    <hyperlink ref="D6" location="'17.1.1'!A1" display="17.1.1"/>
    <hyperlink ref="D7" location="'17.1.2'!A1" display="17.1.2"/>
    <hyperlink ref="D8" location="'17.2.1'!A1" display="17.2.1"/>
    <hyperlink ref="D9" location="'17.3.1'!A1" display="17.3.1"/>
    <hyperlink ref="D10" location="'17.3.2'!A1" display="17.3.2"/>
    <hyperlink ref="D11" location="'17.4.1'!A1" display="17.4.1"/>
    <hyperlink ref="D12" location="'17.5.1'!A1" display="17.5.1"/>
    <hyperlink ref="D14" location="'17.6.1'!A1" display="17.6.1"/>
    <hyperlink ref="D15" location="'17.6.2'!A1" display="17.6.2"/>
    <hyperlink ref="D16" location="'17.7.1'!A1" display="17.7.1"/>
    <hyperlink ref="D17" location="'17.8.1'!A1" display="17.8.1"/>
    <hyperlink ref="D19" location="'17.9.1'!A1" display="17.9.1"/>
    <hyperlink ref="D21" location="'17.10.1'!A1" display="17.10.1"/>
    <hyperlink ref="D22" location="'17.11.1'!A1" display="17.11.1"/>
    <hyperlink ref="D23" location="'17.12.1'!A1" display="17.12.1"/>
    <hyperlink ref="D26" location="'17.13.1'!A1" display="17.13.1"/>
    <hyperlink ref="D27" location="'17.14.1'!A1" display="17.14.1"/>
    <hyperlink ref="D28" location="'17.15.1'!A1" display="17.15.1"/>
    <hyperlink ref="D30" location="'17.16.1'!A1" display="17.16.1"/>
    <hyperlink ref="D31" location="'17.17.1'!A1" display="17.17.1"/>
    <hyperlink ref="D33" location="'17.18.1'!A1" display="17.18.1"/>
    <hyperlink ref="D34" location="'17.18.2'!A1" display="17.18.2"/>
    <hyperlink ref="D35" location="'17.18.3'!A1" display="17.18.3"/>
    <hyperlink ref="D36" location="'17.19.1'!A1" display="17.19.1"/>
    <hyperlink ref="D37" location="'17.19.2'!A1" display="17.19.2"/>
    <hyperlink ref="A1" location="Objetivos!A1" display="REGRESAR A INICIO"/>
    <hyperlink ref="A1:B1" location="'Lista de Objetivos'!A1" display="REGRESAR A INICIO"/>
    <hyperlink ref="E6" location="'17.1.1'!A1" display="17.1.1 Total de los ingresos del gobierno como proporción del PIB, desglosado por fuente."/>
    <hyperlink ref="E7" location="'17.1.2'!A1" display="17.1.2 Proporción del presupuesto nacional financiado por impuestos internos."/>
    <hyperlink ref="E8" location="'17.2.1'!A1" display="17.2.1 Asistencia oficial para el desarrollo neta, total y para los países menos adelantados, como proporción del ingreso nacional bruto (INB) de los donantes del Comité de Asistencia para el Desarrollo de la Organización de Cooperación y Desarrollo Econó"/>
    <hyperlink ref="E9" location="'17.3.1'!A1" display="17.3.1 Inversión extranjera directa, asistencia oficial para el desarrollo y cooperación Sur-Sur como proporción del presupuesto nacional total."/>
    <hyperlink ref="E10" location="'17.3.2'!A1" display="17.3.2 Volumen de las remesas (en dólares de los Estados Unidos) como proporción del PIB total."/>
    <hyperlink ref="E11" location="'17.4.1'!A1" display="17.4.1 Servicio de la deuda como proporción de las exportaciones de bienes y servicios. "/>
    <hyperlink ref="E12" location="'17.5.1'!A1" display="17.5.1 Número de países que adoptan y aplican regímenes de promoción de las inversiones para los países menos adelantados."/>
    <hyperlink ref="E14" location="'17.6.1'!A1" display="17.6.1 Número de acuerdos y programas de cooperación en materia de ciencia y tecnología celebrados entre países, desglosado por tipo de cooperación."/>
    <hyperlink ref="E15" location="'17.6.2'!A1" display="17.6.2 Suscripciones a Internet de banda ancha fija por cada 100 habitantes, desglosadas por velocidad."/>
    <hyperlink ref="E16" location="'17.7.1'!A1" display="17.7.1 Monto total de fondos aprobados con destino a los países en desarrollo para promover el desarrollo, la transferencia y la difusión de tecnologías ecológicamente racionales."/>
    <hyperlink ref="E17" location="'17.8.1'!A1" display="17.8.1 Proporción de personas que usan Internet."/>
    <hyperlink ref="E19" location="'17.9.1'!A1" display="17.9.1 Valor en dólares de la asistencia financiera y técnica (incluso mediante la cooperación Norte-Sur, Sur-Sur y triangular) prometida a los países en desarrollo."/>
    <hyperlink ref="E21" location="'17.10.1'!A1" display="17.10.1 Promedio arancelario ponderado en todo el mundo."/>
    <hyperlink ref="E22" location="'17.11.1'!A1" display="17.11.1 Participación de los países en desarrollo y los países menos adelantados en las exportaciones mundiales."/>
    <hyperlink ref="E23" location="'17.12.1'!A1" display="17.12.1 Promedio de los aranceles que enfrentan los países en desarrollo, los países menos adelantados y los pequeños Estados insulares en desarrollo."/>
    <hyperlink ref="E26" location="'17.13.1'!A1" display="17.13.1 Tablero Macroeconómico."/>
    <hyperlink ref="E27" location="'17.14.1'!A1" display="17.14.1 Número de países que cuentan con mecanismos para mejorar la coherencia de las políticas de desarrollo sostenible."/>
    <hyperlink ref="E28" location="'17.15.1'!A1" display="17.15.1 Grado de utilización de los marcos de resultados y de las herramientas de planificación de los propios países por los proveedores de cooperación para el desarrollo."/>
    <hyperlink ref="E30" location="'17.16.1'!A1" display="17.16.1 Número de países que informan de los progresos en marcos de seguimiento de la eficacia de las actividades de desarrollo de múltiples interesados que favorecen el logro de los Objetivos de Desarrollo Sostenible."/>
    <hyperlink ref="E31" location="'17.17.1'!A1" display="17.17.1 Suma en dólares de los Estados Unidos comprometida para asociaciones público-privadas y asociaciones con la sociedad civil."/>
    <hyperlink ref="E33" location="'17.18.1'!A1" display="17.18.1 Proporción de indicadores de desarrollo sostenible producidos a nivel nacional, con pleno desglose cuando sea pertinente a la meta, de conformidad con los Principios Fundamentales de las Estadísticas Oficiales."/>
    <hyperlink ref="E34" location="'17.18.2'!A1" display="17.18.2 Número de países que cuentan con legislación nacional sobre las estadísticas acorde con los Principios Fundamentales de las Estadísticas Oficiales."/>
    <hyperlink ref="E35" location="'17.18.3'!A1" display="17.18.3 Número de países que cuentan con un plan nacional de estadística plenamente financiado y en proceso de aplicación, desglosado por fuente de financiación."/>
    <hyperlink ref="E36" location="'17.19.1'!A1" display="17.19.1 Valor en dólares de todos los recursos proporcionados para fortalecer la capacidad estadística de los países en desarrollo."/>
    <hyperlink ref="E37" location="'17.19.2'!A1" display="17.19.2 Proporción de países que a) han realizado al menos un censo de población y vivienda en los últimos diez años, y b) han registrado el 100% de los nacimientos y el 80% de las defunciones."/>
  </hyperlinks>
  <pageMargins left="0.7" right="0.7" top="0.75" bottom="0.75" header="0.3" footer="0.3"/>
  <pageSetup orientation="portrait" r:id="rId1"/>
  <drawing r:id="rId2"/>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4"/>
  <dimension ref="A1:S55"/>
  <sheetViews>
    <sheetView showGridLines="0" workbookViewId="0">
      <pane ySplit="1" topLeftCell="A2" activePane="bottomLeft" state="frozen"/>
      <selection activeCell="A4" sqref="A4"/>
      <selection pane="bottomLeft"/>
    </sheetView>
  </sheetViews>
  <sheetFormatPr baseColWidth="10" defaultColWidth="11.42578125" defaultRowHeight="11.25" x14ac:dyDescent="0.2"/>
  <cols>
    <col min="1" max="1" width="15" style="26" customWidth="1"/>
    <col min="2" max="2" width="15" style="165" customWidth="1"/>
    <col min="3" max="3" width="9.42578125" style="26" customWidth="1"/>
    <col min="4" max="8" width="11.42578125" style="26"/>
    <col min="9" max="9" width="12" style="26" customWidth="1"/>
    <col min="10" max="10" width="1.140625" style="26" customWidth="1"/>
    <col min="11" max="16384" width="11.42578125" style="26"/>
  </cols>
  <sheetData>
    <row r="1" spans="1:19" ht="15" x14ac:dyDescent="0.25">
      <c r="A1" s="25" t="s">
        <v>730</v>
      </c>
      <c r="B1" s="236"/>
      <c r="C1" s="2077" t="s">
        <v>830</v>
      </c>
      <c r="D1" s="2077"/>
    </row>
    <row r="3" spans="1:19" ht="15" x14ac:dyDescent="0.2">
      <c r="A3" s="2773" t="s">
        <v>732</v>
      </c>
      <c r="B3" s="2773"/>
      <c r="C3" s="2773" t="s">
        <v>3768</v>
      </c>
      <c r="D3" s="2774"/>
      <c r="E3" s="2774"/>
      <c r="F3" s="2774"/>
      <c r="G3" s="2774"/>
      <c r="H3" s="2774"/>
      <c r="I3" s="2774"/>
      <c r="J3" s="2774"/>
      <c r="K3" s="2774"/>
      <c r="L3" s="2774"/>
      <c r="M3" s="2774"/>
      <c r="N3" s="2774"/>
      <c r="O3" s="2774"/>
      <c r="P3" s="2774"/>
      <c r="Q3" s="2774"/>
      <c r="R3" s="2774"/>
      <c r="S3" s="2774"/>
    </row>
    <row r="4" spans="1:19" ht="15" x14ac:dyDescent="0.2">
      <c r="A4" s="2773" t="s">
        <v>733</v>
      </c>
      <c r="B4" s="2774"/>
      <c r="C4" s="2773" t="s">
        <v>3821</v>
      </c>
      <c r="D4" s="2774"/>
      <c r="E4" s="2774"/>
      <c r="F4" s="2774"/>
      <c r="G4" s="2774"/>
      <c r="H4" s="2774"/>
      <c r="I4" s="2774"/>
      <c r="J4" s="2774"/>
      <c r="K4" s="2774"/>
      <c r="L4" s="2774"/>
      <c r="M4" s="2774"/>
      <c r="N4" s="2774"/>
      <c r="O4" s="2774"/>
      <c r="P4" s="2774"/>
      <c r="Q4" s="2774"/>
      <c r="R4" s="2774"/>
      <c r="S4" s="2774"/>
    </row>
    <row r="5" spans="1:19" ht="15" x14ac:dyDescent="0.2">
      <c r="A5" s="2773" t="s">
        <v>735</v>
      </c>
      <c r="B5" s="2774"/>
      <c r="C5" s="2773" t="s">
        <v>3822</v>
      </c>
      <c r="D5" s="2774"/>
      <c r="E5" s="2774"/>
      <c r="F5" s="2774"/>
      <c r="G5" s="2774"/>
      <c r="H5" s="2774"/>
      <c r="I5" s="2774"/>
      <c r="J5" s="2774"/>
      <c r="K5" s="2774"/>
      <c r="L5" s="2774"/>
      <c r="M5" s="2774"/>
      <c r="N5" s="2774"/>
      <c r="O5" s="2774"/>
      <c r="P5" s="2774"/>
      <c r="Q5" s="2774"/>
      <c r="R5" s="2774"/>
      <c r="S5" s="2774"/>
    </row>
    <row r="6" spans="1:19" ht="15" x14ac:dyDescent="0.2">
      <c r="A6" s="2773" t="s">
        <v>815</v>
      </c>
      <c r="B6" s="2774"/>
      <c r="C6" s="2773" t="s">
        <v>4129</v>
      </c>
      <c r="D6" s="2774"/>
      <c r="E6" s="2774"/>
      <c r="F6" s="2774"/>
      <c r="G6" s="2774"/>
      <c r="H6" s="2774"/>
      <c r="I6" s="2774"/>
      <c r="J6" s="2774"/>
      <c r="K6" s="2774"/>
      <c r="L6" s="2774"/>
      <c r="M6" s="2774"/>
      <c r="N6" s="2774"/>
      <c r="O6" s="2774"/>
      <c r="P6" s="2774"/>
      <c r="Q6" s="2774"/>
      <c r="R6" s="2774"/>
      <c r="S6" s="2774"/>
    </row>
    <row r="9" spans="1:19" ht="20.25" customHeight="1" x14ac:dyDescent="0.2">
      <c r="C9" s="2775" t="s">
        <v>4130</v>
      </c>
      <c r="D9" s="2775"/>
      <c r="E9" s="2775"/>
      <c r="F9" s="2775"/>
      <c r="G9" s="2775"/>
      <c r="H9" s="2775"/>
      <c r="I9" s="2775"/>
      <c r="J9" s="2775"/>
      <c r="K9" s="2775"/>
    </row>
    <row r="10" spans="1:19" ht="12.75" customHeight="1" x14ac:dyDescent="0.2">
      <c r="A10" s="29"/>
      <c r="C10" s="2116" t="s">
        <v>739</v>
      </c>
      <c r="D10" s="2116" t="s">
        <v>3823</v>
      </c>
      <c r="E10" s="2070" t="s">
        <v>3824</v>
      </c>
      <c r="F10" s="2070"/>
      <c r="G10" s="2070"/>
      <c r="H10" s="2070"/>
      <c r="I10" s="2070"/>
      <c r="J10" s="2000"/>
      <c r="K10" s="2116" t="s">
        <v>3825</v>
      </c>
    </row>
    <row r="11" spans="1:19" ht="38.25" x14ac:dyDescent="0.2">
      <c r="A11" s="29"/>
      <c r="C11" s="2117"/>
      <c r="D11" s="2117"/>
      <c r="E11" s="2001" t="s">
        <v>3826</v>
      </c>
      <c r="F11" s="2001" t="s">
        <v>3827</v>
      </c>
      <c r="G11" s="2001" t="s">
        <v>3828</v>
      </c>
      <c r="H11" s="2001" t="s">
        <v>3829</v>
      </c>
      <c r="I11" s="2001" t="s">
        <v>3830</v>
      </c>
      <c r="J11" s="2001"/>
      <c r="K11" s="2117"/>
      <c r="N11" s="228"/>
      <c r="O11" s="228"/>
      <c r="P11" s="228"/>
    </row>
    <row r="12" spans="1:19" ht="11.25" customHeight="1" x14ac:dyDescent="0.2">
      <c r="A12" s="29"/>
      <c r="C12" s="2006">
        <v>2001</v>
      </c>
      <c r="D12" s="866">
        <v>13.864020349952474</v>
      </c>
      <c r="E12" s="866">
        <v>13.797687152865162</v>
      </c>
      <c r="F12" s="866">
        <v>13.218924992445372</v>
      </c>
      <c r="G12" s="657">
        <v>0.4041538484555518</v>
      </c>
      <c r="H12" s="657">
        <v>0.1311664212605082</v>
      </c>
      <c r="I12" s="657">
        <v>4.3441890703731584E-2</v>
      </c>
      <c r="J12" s="657"/>
      <c r="K12" s="657">
        <v>6.6333197087312154E-2</v>
      </c>
    </row>
    <row r="13" spans="1:19" ht="12.75" x14ac:dyDescent="0.2">
      <c r="A13" s="29"/>
      <c r="C13" s="2006">
        <v>2002</v>
      </c>
      <c r="D13" s="866">
        <v>13.619048471633951</v>
      </c>
      <c r="E13" s="866">
        <v>13.618184654297711</v>
      </c>
      <c r="F13" s="866">
        <v>13.10180276687141</v>
      </c>
      <c r="G13" s="657">
        <v>0.38881644150245165</v>
      </c>
      <c r="H13" s="657">
        <v>8.2276496458870391E-2</v>
      </c>
      <c r="I13" s="657">
        <v>4.5288949464978474E-2</v>
      </c>
      <c r="J13" s="657"/>
      <c r="K13" s="657">
        <v>8.6381733624085212E-4</v>
      </c>
    </row>
    <row r="14" spans="1:19" ht="12.75" x14ac:dyDescent="0.2">
      <c r="A14" s="29"/>
      <c r="C14" s="2006">
        <v>2003</v>
      </c>
      <c r="D14" s="866">
        <v>14.197256154420238</v>
      </c>
      <c r="E14" s="866">
        <v>13.893420963601852</v>
      </c>
      <c r="F14" s="866">
        <v>13.224763278239868</v>
      </c>
      <c r="G14" s="657">
        <v>0.36637018832370877</v>
      </c>
      <c r="H14" s="657">
        <v>0.11662696805565043</v>
      </c>
      <c r="I14" s="657">
        <v>0.18566052898262736</v>
      </c>
      <c r="J14" s="657"/>
      <c r="K14" s="657">
        <v>0.30383519081838395</v>
      </c>
    </row>
    <row r="15" spans="1:19" ht="12.75" x14ac:dyDescent="0.2">
      <c r="A15" s="29"/>
      <c r="C15" s="2006">
        <v>2004</v>
      </c>
      <c r="D15" s="866">
        <v>13.650876224399624</v>
      </c>
      <c r="E15" s="866">
        <v>13.650320421374987</v>
      </c>
      <c r="F15" s="866">
        <v>13.037771263539449</v>
      </c>
      <c r="G15" s="657">
        <v>0.34524364198218871</v>
      </c>
      <c r="H15" s="657">
        <v>9.3079137128158185E-2</v>
      </c>
      <c r="I15" s="657">
        <v>0.17422637872519112</v>
      </c>
      <c r="J15" s="657"/>
      <c r="K15" s="657">
        <v>5.5580302463721187E-4</v>
      </c>
    </row>
    <row r="16" spans="1:19" ht="12.75" x14ac:dyDescent="0.2">
      <c r="A16" s="29"/>
      <c r="C16" s="2006">
        <v>2005</v>
      </c>
      <c r="D16" s="866">
        <v>13.861344128896313</v>
      </c>
      <c r="E16" s="866">
        <v>13.860547936772278</v>
      </c>
      <c r="F16" s="866">
        <v>13.278036889902282</v>
      </c>
      <c r="G16" s="657">
        <v>0.32365891693104698</v>
      </c>
      <c r="H16" s="657">
        <v>8.8890287492393388E-2</v>
      </c>
      <c r="I16" s="657">
        <v>0.16996184244655654</v>
      </c>
      <c r="J16" s="657"/>
      <c r="K16" s="657">
        <v>7.9619212403793567E-4</v>
      </c>
    </row>
    <row r="17" spans="1:11" ht="12.75" x14ac:dyDescent="0.2">
      <c r="A17" s="29"/>
      <c r="C17" s="2006">
        <v>2006</v>
      </c>
      <c r="D17" s="866">
        <v>14.177946385050699</v>
      </c>
      <c r="E17" s="866">
        <v>14.17306045985238</v>
      </c>
      <c r="F17" s="866">
        <v>13.653356854114367</v>
      </c>
      <c r="G17" s="657">
        <v>0.28834952761003857</v>
      </c>
      <c r="H17" s="657">
        <v>9.0458811092316724E-2</v>
      </c>
      <c r="I17" s="657">
        <v>0.14089526703565664</v>
      </c>
      <c r="J17" s="657"/>
      <c r="K17" s="657">
        <v>4.8859251983179811E-3</v>
      </c>
    </row>
    <row r="18" spans="1:11" ht="12.75" x14ac:dyDescent="0.2">
      <c r="A18" s="29"/>
      <c r="C18" s="2006">
        <v>2007</v>
      </c>
      <c r="D18" s="866">
        <v>15.233407384173473</v>
      </c>
      <c r="E18" s="866">
        <v>15.231598338578184</v>
      </c>
      <c r="F18" s="866">
        <v>14.685077560542029</v>
      </c>
      <c r="G18" s="657">
        <v>0.27464730196911197</v>
      </c>
      <c r="H18" s="657">
        <v>0.14029102638972962</v>
      </c>
      <c r="I18" s="657">
        <v>0.13158244967731617</v>
      </c>
      <c r="J18" s="657"/>
      <c r="K18" s="657">
        <v>1.8090455952884895E-3</v>
      </c>
    </row>
    <row r="19" spans="1:11" ht="12.75" x14ac:dyDescent="0.2">
      <c r="C19" s="2006">
        <v>2008</v>
      </c>
      <c r="D19" s="866">
        <v>15.456800609624954</v>
      </c>
      <c r="E19" s="866">
        <v>15.453824611625439</v>
      </c>
      <c r="F19" s="866">
        <v>14.95118950933773</v>
      </c>
      <c r="G19" s="657">
        <v>0.27146083598115422</v>
      </c>
      <c r="H19" s="657">
        <v>7.0243785400530931E-2</v>
      </c>
      <c r="I19" s="657">
        <v>0.16093048090602319</v>
      </c>
      <c r="J19" s="657"/>
      <c r="K19" s="657">
        <v>2.9759979995152377E-3</v>
      </c>
    </row>
    <row r="20" spans="1:11" ht="12.75" x14ac:dyDescent="0.2">
      <c r="C20" s="2006">
        <v>2009</v>
      </c>
      <c r="D20" s="866">
        <v>13.488162760725311</v>
      </c>
      <c r="E20" s="866">
        <v>13.464605162515802</v>
      </c>
      <c r="F20" s="866">
        <v>12.91185114502926</v>
      </c>
      <c r="G20" s="657">
        <v>0.31023451963876281</v>
      </c>
      <c r="H20" s="657">
        <v>7.5450635802101984E-2</v>
      </c>
      <c r="I20" s="657">
        <v>0.16706886204567689</v>
      </c>
      <c r="J20" s="657"/>
      <c r="K20" s="657">
        <v>2.3557598209508503E-2</v>
      </c>
    </row>
    <row r="21" spans="1:11" ht="12.75" x14ac:dyDescent="0.2">
      <c r="C21" s="2006">
        <v>2010</v>
      </c>
      <c r="D21" s="866">
        <v>13.998004816752793</v>
      </c>
      <c r="E21" s="866">
        <v>13.99007152853217</v>
      </c>
      <c r="F21" s="866">
        <v>12.714497692313225</v>
      </c>
      <c r="G21" s="657">
        <v>0.3122565790278633</v>
      </c>
      <c r="H21" s="657">
        <v>0.13995981003496649</v>
      </c>
      <c r="I21" s="657">
        <v>0.82335744715611392</v>
      </c>
      <c r="J21" s="657"/>
      <c r="K21" s="657">
        <v>7.9332882206260193E-3</v>
      </c>
    </row>
    <row r="22" spans="1:11" ht="12.75" x14ac:dyDescent="0.2">
      <c r="C22" s="2006">
        <v>2011</v>
      </c>
      <c r="D22" s="866">
        <v>14.152201494432376</v>
      </c>
      <c r="E22" s="866">
        <v>14.150819479524809</v>
      </c>
      <c r="F22" s="866">
        <v>12.958530127666606</v>
      </c>
      <c r="G22" s="657">
        <v>0.31243749810249205</v>
      </c>
      <c r="H22" s="657">
        <v>0.10614605938380391</v>
      </c>
      <c r="I22" s="657">
        <v>0.77370579437190723</v>
      </c>
      <c r="J22" s="657"/>
      <c r="K22" s="657">
        <v>1.3820149075667988E-3</v>
      </c>
    </row>
    <row r="23" spans="1:11" ht="12.75" x14ac:dyDescent="0.2">
      <c r="C23" s="2006">
        <v>2012</v>
      </c>
      <c r="D23" s="866">
        <v>14.009859643944687</v>
      </c>
      <c r="E23" s="866">
        <v>13.99303031834607</v>
      </c>
      <c r="F23" s="866">
        <v>12.870095180142071</v>
      </c>
      <c r="G23" s="657">
        <v>0.31698329620017368</v>
      </c>
      <c r="H23" s="657">
        <v>9.5031213886808394E-2</v>
      </c>
      <c r="I23" s="657">
        <v>0.71092062811701517</v>
      </c>
      <c r="J23" s="657"/>
      <c r="K23" s="657">
        <v>1.6829325598615046E-2</v>
      </c>
    </row>
    <row r="24" spans="1:11" ht="12.75" x14ac:dyDescent="0.2">
      <c r="C24" s="2006">
        <v>2013</v>
      </c>
      <c r="D24" s="866">
        <v>14.228404732795024</v>
      </c>
      <c r="E24" s="866">
        <v>14.223926966709385</v>
      </c>
      <c r="F24" s="866">
        <v>13.242895794004985</v>
      </c>
      <c r="G24" s="657">
        <v>0.22634866782035348</v>
      </c>
      <c r="H24" s="657">
        <v>8.3608781457082892E-2</v>
      </c>
      <c r="I24" s="657">
        <v>0.67107372342696081</v>
      </c>
      <c r="J24" s="657"/>
      <c r="K24" s="657">
        <v>4.4777660856412669E-3</v>
      </c>
    </row>
    <row r="25" spans="1:11" ht="12.75" x14ac:dyDescent="0.2">
      <c r="C25" s="2006">
        <v>2014</v>
      </c>
      <c r="D25" s="866">
        <v>13.935164307861386</v>
      </c>
      <c r="E25" s="866">
        <v>13.926142904123278</v>
      </c>
      <c r="F25" s="866">
        <v>12.917388966929638</v>
      </c>
      <c r="G25" s="657">
        <v>0.21968827990935755</v>
      </c>
      <c r="H25" s="657">
        <v>9.9557778035206643E-2</v>
      </c>
      <c r="I25" s="657">
        <v>0.68950787924907697</v>
      </c>
      <c r="J25" s="657"/>
      <c r="K25" s="657">
        <v>9.0214037381075966E-3</v>
      </c>
    </row>
    <row r="26" spans="1:11" ht="12.75" x14ac:dyDescent="0.2">
      <c r="C26" s="2006">
        <v>2015</v>
      </c>
      <c r="D26" s="866">
        <v>14.261656618997948</v>
      </c>
      <c r="E26" s="866">
        <v>14.25912154054784</v>
      </c>
      <c r="F26" s="866">
        <v>13.173557154001395</v>
      </c>
      <c r="G26" s="657">
        <v>0.21646562698069516</v>
      </c>
      <c r="H26" s="657">
        <v>0.17459557302297224</v>
      </c>
      <c r="I26" s="657">
        <v>0.69450318654277721</v>
      </c>
      <c r="J26" s="657"/>
      <c r="K26" s="657">
        <v>2.5350784501082602E-3</v>
      </c>
    </row>
    <row r="27" spans="1:11" ht="12.75" x14ac:dyDescent="0.2">
      <c r="C27" s="2004">
        <v>2016</v>
      </c>
      <c r="D27" s="613">
        <v>14.748700450643456</v>
      </c>
      <c r="E27" s="613">
        <v>14.726596016794801</v>
      </c>
      <c r="F27" s="613">
        <v>13.456176492438798</v>
      </c>
      <c r="G27" s="474">
        <v>0.47108968526711559</v>
      </c>
      <c r="H27" s="474">
        <v>0.14383015757159071</v>
      </c>
      <c r="I27" s="474">
        <v>0.65549968151729598</v>
      </c>
      <c r="J27" s="474"/>
      <c r="K27" s="474">
        <v>2.2104433848654632E-2</v>
      </c>
    </row>
    <row r="28" spans="1:11" ht="12.75" x14ac:dyDescent="0.2">
      <c r="C28" s="2004">
        <v>2017</v>
      </c>
      <c r="D28" s="613">
        <v>14.469046054138795</v>
      </c>
      <c r="E28" s="613">
        <v>14.447538915084019</v>
      </c>
      <c r="F28" s="613">
        <v>13.386932636104868</v>
      </c>
      <c r="G28" s="474">
        <v>0.21691530004696724</v>
      </c>
      <c r="H28" s="474">
        <v>0.22849049326378298</v>
      </c>
      <c r="I28" s="474">
        <v>0.61520048566840002</v>
      </c>
      <c r="J28" s="474"/>
      <c r="K28" s="474">
        <v>2.1507139054778041E-2</v>
      </c>
    </row>
    <row r="29" spans="1:11" ht="12.75" x14ac:dyDescent="0.2">
      <c r="C29" s="124">
        <v>2018</v>
      </c>
      <c r="D29" s="867">
        <v>14.287991950392334</v>
      </c>
      <c r="E29" s="867">
        <v>14.197452281795867</v>
      </c>
      <c r="F29" s="867">
        <v>13.165155540775158</v>
      </c>
      <c r="G29" s="566">
        <v>0.24619172021589469</v>
      </c>
      <c r="H29" s="566">
        <v>0.18709233877585599</v>
      </c>
      <c r="I29" s="566">
        <v>0.59901268202895808</v>
      </c>
      <c r="J29" s="566"/>
      <c r="K29" s="566">
        <v>9.0539668596464673E-2</v>
      </c>
    </row>
    <row r="30" spans="1:11" ht="12.75" x14ac:dyDescent="0.2">
      <c r="C30" s="2003" t="s">
        <v>6199</v>
      </c>
      <c r="D30" s="903"/>
      <c r="E30" s="903"/>
      <c r="F30" s="903"/>
      <c r="G30" s="903"/>
      <c r="H30" s="903"/>
      <c r="I30" s="903"/>
      <c r="J30" s="903"/>
      <c r="K30" s="903"/>
    </row>
    <row r="31" spans="1:11" s="903" customFormat="1" x14ac:dyDescent="0.2">
      <c r="B31" s="165"/>
    </row>
    <row r="32" spans="1:11" s="903" customFormat="1" x14ac:dyDescent="0.2">
      <c r="B32" s="165"/>
    </row>
    <row r="33" spans="3:3" ht="15" x14ac:dyDescent="0.2">
      <c r="C33" s="109" t="s">
        <v>6200</v>
      </c>
    </row>
    <row r="55" spans="3:3" ht="12.75" x14ac:dyDescent="0.2">
      <c r="C55" s="44" t="s">
        <v>6201</v>
      </c>
    </row>
  </sheetData>
  <mergeCells count="14">
    <mergeCell ref="A5:B5"/>
    <mergeCell ref="C5:S5"/>
    <mergeCell ref="C1:D1"/>
    <mergeCell ref="A3:B3"/>
    <mergeCell ref="C3:S3"/>
    <mergeCell ref="A4:B4"/>
    <mergeCell ref="C4:S4"/>
    <mergeCell ref="A6:B6"/>
    <mergeCell ref="C6:S6"/>
    <mergeCell ref="C9:K9"/>
    <mergeCell ref="C10:C11"/>
    <mergeCell ref="D10:D11"/>
    <mergeCell ref="E10:I10"/>
    <mergeCell ref="K10:K11"/>
  </mergeCells>
  <hyperlinks>
    <hyperlink ref="A1" location="'ODS 17.'!A1" display="REGRESAR"/>
    <hyperlink ref="C1:D1" location="'Metadato 17.1.1'!A1" display="VER METADATO"/>
  </hyperlinks>
  <pageMargins left="0.7" right="0.7" top="0.75" bottom="0.75" header="0.3" footer="0.3"/>
  <pageSetup orientation="portrait" r:id="rId1"/>
  <drawing r:id="rId2"/>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5">
    <tabColor theme="0" tint="-0.499984740745262"/>
  </sheetPr>
  <dimension ref="B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9.42578125" style="45" customWidth="1"/>
    <col min="2" max="2" width="26.42578125" style="45" customWidth="1"/>
    <col min="3" max="3" width="24" style="45" customWidth="1"/>
    <col min="4" max="4" width="85.7109375" style="45" customWidth="1"/>
    <col min="5" max="5" width="11.42578125" style="45"/>
    <col min="6" max="6" width="7.140625" style="45" customWidth="1"/>
    <col min="7" max="7" width="11.42578125" style="45"/>
    <col min="8" max="8" width="1.140625" style="45" customWidth="1"/>
    <col min="9" max="16384" width="11.42578125" style="45"/>
  </cols>
  <sheetData>
    <row r="1" spans="2:6" ht="15" x14ac:dyDescent="0.25">
      <c r="B1" s="166" t="s">
        <v>730</v>
      </c>
    </row>
    <row r="2" spans="2:6" ht="12" thickBot="1" x14ac:dyDescent="0.3"/>
    <row r="3" spans="2:6" ht="23.25" customHeight="1" thickBot="1" x14ac:dyDescent="0.3">
      <c r="B3" s="2081" t="s">
        <v>766</v>
      </c>
      <c r="C3" s="2081"/>
      <c r="D3" s="2081"/>
      <c r="F3" s="264" t="s">
        <v>880</v>
      </c>
    </row>
    <row r="4" spans="2:6" ht="45" x14ac:dyDescent="0.25">
      <c r="B4" s="2082" t="s">
        <v>856</v>
      </c>
      <c r="C4" s="2082"/>
      <c r="D4" s="910" t="s">
        <v>73</v>
      </c>
    </row>
    <row r="5" spans="2:6" ht="45" x14ac:dyDescent="0.25">
      <c r="B5" s="2082" t="s">
        <v>769</v>
      </c>
      <c r="C5" s="2082"/>
      <c r="D5" s="910" t="s">
        <v>480</v>
      </c>
    </row>
    <row r="6" spans="2:6" ht="15" x14ac:dyDescent="0.25">
      <c r="B6" s="2082" t="s">
        <v>770</v>
      </c>
      <c r="C6" s="2082"/>
      <c r="D6" s="911" t="s">
        <v>639</v>
      </c>
    </row>
    <row r="7" spans="2:6" ht="15" customHeight="1" x14ac:dyDescent="0.25">
      <c r="B7" s="2083" t="s">
        <v>771</v>
      </c>
      <c r="C7" s="2083"/>
      <c r="D7" s="912" t="s">
        <v>4131</v>
      </c>
    </row>
    <row r="8" spans="2:6" ht="15" customHeight="1" x14ac:dyDescent="0.25">
      <c r="B8" s="2083" t="s">
        <v>4617</v>
      </c>
      <c r="C8" s="2083"/>
      <c r="D8" s="1285" t="s">
        <v>4806</v>
      </c>
    </row>
    <row r="9" spans="2:6" ht="15" x14ac:dyDescent="0.25">
      <c r="B9" s="913"/>
      <c r="C9" s="913"/>
      <c r="D9" s="913"/>
    </row>
    <row r="10" spans="2:6" ht="23.25" customHeight="1" x14ac:dyDescent="0.25">
      <c r="B10" s="2081" t="s">
        <v>772</v>
      </c>
      <c r="C10" s="2081"/>
      <c r="D10" s="2081"/>
    </row>
    <row r="11" spans="2:6" ht="15.75" customHeight="1" x14ac:dyDescent="0.25">
      <c r="B11" s="2093" t="s">
        <v>773</v>
      </c>
      <c r="C11" s="2094"/>
      <c r="D11" s="1957" t="s">
        <v>841</v>
      </c>
    </row>
    <row r="12" spans="2:6" ht="19.5" customHeight="1" x14ac:dyDescent="0.25">
      <c r="B12" s="2095" t="s">
        <v>775</v>
      </c>
      <c r="C12" s="2095"/>
      <c r="D12" s="1958" t="s">
        <v>4132</v>
      </c>
    </row>
    <row r="13" spans="2:6" ht="15" x14ac:dyDescent="0.25">
      <c r="B13" s="2082" t="s">
        <v>776</v>
      </c>
      <c r="C13" s="2082"/>
      <c r="D13" s="1901" t="s">
        <v>639</v>
      </c>
    </row>
    <row r="14" spans="2:6" ht="15" x14ac:dyDescent="0.25">
      <c r="B14" s="2082" t="s">
        <v>777</v>
      </c>
      <c r="C14" s="2096"/>
      <c r="D14" s="1959" t="s">
        <v>10</v>
      </c>
    </row>
    <row r="15" spans="2:6" ht="409.5" x14ac:dyDescent="0.25">
      <c r="B15" s="2082" t="s">
        <v>778</v>
      </c>
      <c r="C15" s="2082"/>
      <c r="D15" s="1960" t="s">
        <v>3831</v>
      </c>
    </row>
    <row r="16" spans="2:6" ht="36.75" customHeight="1" x14ac:dyDescent="0.25">
      <c r="B16" s="2082" t="s">
        <v>779</v>
      </c>
      <c r="C16" s="2082"/>
      <c r="D16" s="1960"/>
    </row>
    <row r="17" spans="2:4" ht="15.75" customHeight="1" x14ac:dyDescent="0.25">
      <c r="B17" s="2082" t="s">
        <v>780</v>
      </c>
      <c r="C17" s="2082"/>
      <c r="D17" s="1961" t="s">
        <v>857</v>
      </c>
    </row>
    <row r="18" spans="2:4" ht="15" x14ac:dyDescent="0.25">
      <c r="B18" s="2083" t="s">
        <v>782</v>
      </c>
      <c r="C18" s="2083"/>
      <c r="D18" s="1957"/>
    </row>
    <row r="19" spans="2:4" ht="34.5" customHeight="1" x14ac:dyDescent="0.25">
      <c r="B19" s="2084" t="s">
        <v>783</v>
      </c>
      <c r="C19" s="2085"/>
      <c r="D19" s="1961" t="s">
        <v>4133</v>
      </c>
    </row>
    <row r="20" spans="2:4" ht="15" x14ac:dyDescent="0.25">
      <c r="B20" s="2082" t="s">
        <v>784</v>
      </c>
      <c r="C20" s="2082"/>
      <c r="D20" s="1960" t="s">
        <v>824</v>
      </c>
    </row>
    <row r="21" spans="2:4" ht="15" x14ac:dyDescent="0.25">
      <c r="B21" s="2086" t="s">
        <v>786</v>
      </c>
      <c r="C21" s="1962" t="s">
        <v>787</v>
      </c>
      <c r="D21" s="1957"/>
    </row>
    <row r="22" spans="2:4" ht="15" x14ac:dyDescent="0.25">
      <c r="B22" s="2087"/>
      <c r="C22" s="1997" t="s">
        <v>789</v>
      </c>
      <c r="D22" s="998" t="s">
        <v>4134</v>
      </c>
    </row>
    <row r="23" spans="2:4" ht="15" x14ac:dyDescent="0.25">
      <c r="B23" s="2088" t="s">
        <v>791</v>
      </c>
      <c r="C23" s="2088"/>
      <c r="D23" s="1961" t="s">
        <v>2942</v>
      </c>
    </row>
    <row r="24" spans="2:4" ht="15" x14ac:dyDescent="0.25">
      <c r="B24" s="2088" t="s">
        <v>793</v>
      </c>
      <c r="C24" s="2088"/>
      <c r="D24" s="1965" t="s">
        <v>1076</v>
      </c>
    </row>
    <row r="25" spans="2:4" ht="15" x14ac:dyDescent="0.25">
      <c r="B25" s="2082" t="s">
        <v>795</v>
      </c>
      <c r="C25" s="2082"/>
      <c r="D25" s="1961" t="s">
        <v>23</v>
      </c>
    </row>
    <row r="26" spans="2:4" ht="15" customHeight="1" x14ac:dyDescent="0.25">
      <c r="B26" s="2083" t="s">
        <v>797</v>
      </c>
      <c r="C26" s="2083"/>
      <c r="D26" s="1965" t="s">
        <v>3832</v>
      </c>
    </row>
    <row r="27" spans="2:4" ht="15" x14ac:dyDescent="0.25">
      <c r="B27" s="2089" t="s">
        <v>799</v>
      </c>
      <c r="C27" s="2090"/>
      <c r="D27" s="1957"/>
    </row>
    <row r="28" spans="2:4" ht="30" x14ac:dyDescent="0.25">
      <c r="B28" s="1998" t="s">
        <v>800</v>
      </c>
      <c r="C28" s="1999"/>
      <c r="D28" s="1961" t="s">
        <v>3833</v>
      </c>
    </row>
    <row r="29" spans="2:4" ht="15" x14ac:dyDescent="0.25">
      <c r="B29" s="2091" t="s">
        <v>801</v>
      </c>
      <c r="C29" s="2092"/>
      <c r="D29" s="1968"/>
    </row>
    <row r="30" spans="2:4" ht="15" x14ac:dyDescent="0.25">
      <c r="B30" s="1969"/>
      <c r="C30" s="1969"/>
      <c r="D30" s="1970"/>
    </row>
    <row r="31" spans="2:4" ht="23.25" customHeight="1" x14ac:dyDescent="0.25">
      <c r="B31" s="2081" t="s">
        <v>802</v>
      </c>
      <c r="C31" s="2081"/>
      <c r="D31" s="2081"/>
    </row>
    <row r="32" spans="2:4" ht="15" x14ac:dyDescent="0.25">
      <c r="B32" s="2079" t="s">
        <v>803</v>
      </c>
      <c r="C32" s="2080"/>
      <c r="D32" s="1965" t="s">
        <v>3734</v>
      </c>
    </row>
    <row r="33" spans="2:4" ht="30" x14ac:dyDescent="0.25">
      <c r="B33" s="2079" t="s">
        <v>805</v>
      </c>
      <c r="C33" s="2080"/>
      <c r="D33" s="1965" t="s">
        <v>3735</v>
      </c>
    </row>
    <row r="34" spans="2:4" ht="15" x14ac:dyDescent="0.25">
      <c r="B34" s="2079" t="s">
        <v>807</v>
      </c>
      <c r="C34" s="2080"/>
      <c r="D34" s="1965" t="s">
        <v>1076</v>
      </c>
    </row>
    <row r="35" spans="2:4" ht="15" x14ac:dyDescent="0.25">
      <c r="B35" s="2079" t="s">
        <v>809</v>
      </c>
      <c r="C35" s="2080"/>
      <c r="D35" s="1965" t="s">
        <v>3736</v>
      </c>
    </row>
    <row r="36" spans="2:4" ht="15" x14ac:dyDescent="0.25">
      <c r="B36" s="2079" t="s">
        <v>811</v>
      </c>
      <c r="C36" s="2080"/>
      <c r="D36" s="1965" t="s">
        <v>3737</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7.1.1'!A1" display="REGRESAR"/>
    <hyperlink ref="D8" r:id="rId1"/>
  </hyperlinks>
  <pageMargins left="0.7" right="0.7" top="0.75" bottom="0.75" header="0.3" footer="0.3"/>
  <pageSetup orientation="portrait" r:id="rId2"/>
  <drawing r:id="rId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6"/>
  <dimension ref="A1:R24"/>
  <sheetViews>
    <sheetView showGridLines="0" workbookViewId="0">
      <pane ySplit="1" topLeftCell="A2" activePane="bottomLeft" state="frozen"/>
      <selection activeCell="A4" sqref="A4"/>
      <selection pane="bottomLeft"/>
    </sheetView>
  </sheetViews>
  <sheetFormatPr baseColWidth="10" defaultColWidth="11.42578125" defaultRowHeight="11.25" x14ac:dyDescent="0.2"/>
  <cols>
    <col min="1" max="1" width="15.140625" style="26" customWidth="1"/>
    <col min="2" max="2" width="15.140625" style="165" customWidth="1"/>
    <col min="3" max="3" width="8.7109375" style="26" bestFit="1" customWidth="1"/>
    <col min="4" max="16384" width="11.42578125" style="26"/>
  </cols>
  <sheetData>
    <row r="1" spans="1:18" ht="15" x14ac:dyDescent="0.25">
      <c r="A1" s="25" t="s">
        <v>730</v>
      </c>
      <c r="B1" s="236"/>
      <c r="C1" s="2077" t="s">
        <v>830</v>
      </c>
      <c r="D1" s="2077"/>
    </row>
    <row r="3" spans="1:18" ht="15" x14ac:dyDescent="0.2">
      <c r="A3" s="2773" t="s">
        <v>732</v>
      </c>
      <c r="B3" s="2773"/>
      <c r="C3" s="2773" t="s">
        <v>3768</v>
      </c>
      <c r="D3" s="2774"/>
      <c r="E3" s="2774"/>
      <c r="F3" s="2774"/>
      <c r="G3" s="2774"/>
      <c r="H3" s="2774"/>
      <c r="I3" s="2774"/>
      <c r="J3" s="2774"/>
      <c r="K3" s="2774"/>
      <c r="L3" s="2774"/>
      <c r="M3" s="2774"/>
      <c r="N3" s="2774"/>
      <c r="O3" s="2774"/>
      <c r="P3" s="2774"/>
      <c r="Q3" s="2774"/>
      <c r="R3" s="2774"/>
    </row>
    <row r="4" spans="1:18" ht="15" x14ac:dyDescent="0.2">
      <c r="A4" s="2773" t="s">
        <v>733</v>
      </c>
      <c r="B4" s="2774"/>
      <c r="C4" s="2773" t="s">
        <v>3821</v>
      </c>
      <c r="D4" s="2774"/>
      <c r="E4" s="2774"/>
      <c r="F4" s="2774"/>
      <c r="G4" s="2774"/>
      <c r="H4" s="2774"/>
      <c r="I4" s="2774"/>
      <c r="J4" s="2774"/>
      <c r="K4" s="2774"/>
      <c r="L4" s="2774"/>
      <c r="M4" s="2774"/>
      <c r="N4" s="2774"/>
      <c r="O4" s="2774"/>
      <c r="P4" s="2774"/>
      <c r="Q4" s="2774"/>
      <c r="R4" s="2774"/>
    </row>
    <row r="5" spans="1:18" ht="15" x14ac:dyDescent="0.2">
      <c r="A5" s="2773" t="s">
        <v>735</v>
      </c>
      <c r="B5" s="2774"/>
      <c r="C5" s="2773" t="s">
        <v>3834</v>
      </c>
      <c r="D5" s="2774"/>
      <c r="E5" s="2774"/>
      <c r="F5" s="2774"/>
      <c r="G5" s="2774"/>
      <c r="H5" s="2774"/>
      <c r="I5" s="2774"/>
      <c r="J5" s="2774"/>
      <c r="K5" s="2774"/>
      <c r="L5" s="2774"/>
      <c r="M5" s="2774"/>
      <c r="N5" s="2774"/>
      <c r="O5" s="2774"/>
      <c r="P5" s="2774"/>
      <c r="Q5" s="2774"/>
      <c r="R5" s="2774"/>
    </row>
    <row r="6" spans="1:18" ht="15" x14ac:dyDescent="0.2">
      <c r="A6" s="2773" t="s">
        <v>815</v>
      </c>
      <c r="B6" s="2774"/>
      <c r="C6" s="2773" t="s">
        <v>3835</v>
      </c>
      <c r="D6" s="2774"/>
      <c r="E6" s="2774"/>
      <c r="F6" s="2774"/>
      <c r="G6" s="2774"/>
      <c r="H6" s="2774"/>
      <c r="I6" s="2774"/>
      <c r="J6" s="2774"/>
      <c r="K6" s="2774"/>
      <c r="L6" s="2774"/>
      <c r="M6" s="2774"/>
      <c r="N6" s="2774"/>
      <c r="O6" s="2774"/>
      <c r="P6" s="2774"/>
      <c r="Q6" s="2774"/>
      <c r="R6" s="2774"/>
    </row>
    <row r="9" spans="1:18" ht="54" customHeight="1" x14ac:dyDescent="0.2">
      <c r="C9" s="2115" t="s">
        <v>3835</v>
      </c>
      <c r="D9" s="2115"/>
      <c r="F9" s="868" t="s">
        <v>6203</v>
      </c>
    </row>
    <row r="10" spans="1:18" ht="15" x14ac:dyDescent="0.2">
      <c r="C10" s="2002" t="s">
        <v>1404</v>
      </c>
      <c r="D10" s="1996" t="s">
        <v>781</v>
      </c>
      <c r="F10" s="109"/>
    </row>
    <row r="11" spans="1:18" ht="12.75" x14ac:dyDescent="0.2">
      <c r="C11" s="869">
        <v>2006</v>
      </c>
      <c r="D11" s="870">
        <v>89.67</v>
      </c>
      <c r="F11" s="871"/>
    </row>
    <row r="12" spans="1:18" ht="12.75" x14ac:dyDescent="0.2">
      <c r="C12" s="869">
        <v>2007</v>
      </c>
      <c r="D12" s="870">
        <v>100.09</v>
      </c>
      <c r="F12" s="871"/>
    </row>
    <row r="13" spans="1:18" ht="12.75" x14ac:dyDescent="0.2">
      <c r="C13" s="869">
        <v>2008</v>
      </c>
      <c r="D13" s="870">
        <v>97.89</v>
      </c>
      <c r="F13" s="871"/>
    </row>
    <row r="14" spans="1:18" ht="12.75" x14ac:dyDescent="0.2">
      <c r="C14" s="869">
        <v>2009</v>
      </c>
      <c r="D14" s="870">
        <v>77.05</v>
      </c>
      <c r="F14" s="871"/>
    </row>
    <row r="15" spans="1:18" ht="12.75" x14ac:dyDescent="0.2">
      <c r="C15" s="869">
        <v>2010</v>
      </c>
      <c r="D15" s="870">
        <v>66.900000000000006</v>
      </c>
      <c r="F15" s="871"/>
    </row>
    <row r="16" spans="1:18" ht="12.75" x14ac:dyDescent="0.2">
      <c r="C16" s="869">
        <v>2011</v>
      </c>
      <c r="D16" s="870">
        <v>71.56</v>
      </c>
      <c r="F16" s="871"/>
    </row>
    <row r="17" spans="3:6" ht="12.75" x14ac:dyDescent="0.2">
      <c r="C17" s="869">
        <v>2012</v>
      </c>
      <c r="D17" s="870">
        <v>70.349999999999994</v>
      </c>
      <c r="F17" s="871"/>
    </row>
    <row r="18" spans="3:6" ht="12.75" x14ac:dyDescent="0.2">
      <c r="C18" s="869">
        <v>2013</v>
      </c>
      <c r="D18" s="870">
        <v>67.569999999999993</v>
      </c>
      <c r="F18" s="871"/>
    </row>
    <row r="19" spans="3:6" ht="12.75" x14ac:dyDescent="0.2">
      <c r="C19" s="869">
        <v>2014</v>
      </c>
      <c r="D19" s="870">
        <v>66.12</v>
      </c>
      <c r="F19" s="871"/>
    </row>
    <row r="20" spans="3:6" ht="12.75" x14ac:dyDescent="0.2">
      <c r="C20" s="872">
        <v>2015</v>
      </c>
      <c r="D20" s="870">
        <v>66.05</v>
      </c>
      <c r="F20" s="871"/>
    </row>
    <row r="21" spans="3:6" ht="12.75" x14ac:dyDescent="0.2">
      <c r="C21" s="872">
        <v>2016</v>
      </c>
      <c r="D21" s="870">
        <v>67.209999999999994</v>
      </c>
      <c r="F21" s="871"/>
    </row>
    <row r="22" spans="3:6" ht="12.75" x14ac:dyDescent="0.2">
      <c r="C22" s="872">
        <v>2017</v>
      </c>
      <c r="D22" s="870">
        <v>64.91</v>
      </c>
      <c r="F22" s="873" t="s">
        <v>6204</v>
      </c>
    </row>
    <row r="23" spans="3:6" ht="12.75" customHeight="1" x14ac:dyDescent="0.2">
      <c r="C23" s="872">
        <v>2018</v>
      </c>
      <c r="D23" s="870">
        <v>65.289815723682892</v>
      </c>
    </row>
    <row r="24" spans="3:6" ht="69" customHeight="1" x14ac:dyDescent="0.2">
      <c r="C24" s="2528" t="s">
        <v>6202</v>
      </c>
      <c r="D24" s="2528"/>
    </row>
  </sheetData>
  <mergeCells count="11">
    <mergeCell ref="C24:D24"/>
    <mergeCell ref="A6:B6"/>
    <mergeCell ref="C6:R6"/>
    <mergeCell ref="C9:D9"/>
    <mergeCell ref="C1:D1"/>
    <mergeCell ref="A3:B3"/>
    <mergeCell ref="C3:R3"/>
    <mergeCell ref="A4:B4"/>
    <mergeCell ref="C4:R4"/>
    <mergeCell ref="A5:B5"/>
    <mergeCell ref="C5:R5"/>
  </mergeCells>
  <hyperlinks>
    <hyperlink ref="A1" location="'ODS 17.'!A1" display="REGRESAR"/>
    <hyperlink ref="C1:D1" location="'Metadato 17.1.2'!A1" display="VER METADATO"/>
  </hyperlinks>
  <pageMargins left="0.7" right="0.7" top="0.75" bottom="0.75" header="0.3" footer="0.3"/>
  <pageSetup orientation="portrait" r:id="rId1"/>
  <drawing r:id="rId2"/>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7">
    <tabColor theme="0" tint="-0.499984740745262"/>
  </sheetPr>
  <dimension ref="B1:F36"/>
  <sheetViews>
    <sheetView showGridLines="0" zoomScaleNormal="100" workbookViewId="0">
      <pane ySplit="1" topLeftCell="A2" activePane="bottomLeft" state="frozen"/>
      <selection activeCell="A4" sqref="A4"/>
      <selection pane="bottomLeft" activeCell="B1" sqref="B1"/>
    </sheetView>
  </sheetViews>
  <sheetFormatPr baseColWidth="10" defaultColWidth="11.42578125" defaultRowHeight="11.25" x14ac:dyDescent="0.25"/>
  <cols>
    <col min="1" max="1" width="8.7109375" style="45" bestFit="1"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880</v>
      </c>
    </row>
    <row r="4" spans="2:6" ht="30" x14ac:dyDescent="0.25">
      <c r="B4" s="2082" t="s">
        <v>856</v>
      </c>
      <c r="C4" s="2082"/>
      <c r="D4" s="910" t="s">
        <v>77</v>
      </c>
    </row>
    <row r="5" spans="2:6" ht="48" customHeight="1" x14ac:dyDescent="0.25">
      <c r="B5" s="2082" t="s">
        <v>769</v>
      </c>
      <c r="C5" s="2082"/>
      <c r="D5" s="910" t="s">
        <v>480</v>
      </c>
    </row>
    <row r="6" spans="2:6" ht="15" x14ac:dyDescent="0.25">
      <c r="B6" s="2082" t="s">
        <v>770</v>
      </c>
      <c r="C6" s="2082"/>
      <c r="D6" s="911" t="s">
        <v>641</v>
      </c>
    </row>
    <row r="7" spans="2:6" ht="15" customHeight="1" x14ac:dyDescent="0.25">
      <c r="B7" s="2083" t="s">
        <v>771</v>
      </c>
      <c r="C7" s="2083"/>
      <c r="D7" s="912" t="s">
        <v>642</v>
      </c>
    </row>
    <row r="8" spans="2:6" ht="15" customHeight="1" x14ac:dyDescent="0.25">
      <c r="B8" s="2083" t="s">
        <v>4617</v>
      </c>
      <c r="C8" s="2083"/>
      <c r="D8" s="1285" t="s">
        <v>4807</v>
      </c>
    </row>
    <row r="9" spans="2:6" ht="15" x14ac:dyDescent="0.25">
      <c r="B9" s="913"/>
      <c r="C9" s="913"/>
      <c r="D9" s="913"/>
    </row>
    <row r="10" spans="2:6" ht="15" x14ac:dyDescent="0.25">
      <c r="B10" s="2081" t="s">
        <v>772</v>
      </c>
      <c r="C10" s="2081"/>
      <c r="D10" s="2081"/>
    </row>
    <row r="11" spans="2:6" ht="15" x14ac:dyDescent="0.25">
      <c r="B11" s="2093" t="s">
        <v>773</v>
      </c>
      <c r="C11" s="2094"/>
      <c r="D11" s="1957" t="s">
        <v>1421</v>
      </c>
    </row>
    <row r="12" spans="2:6" ht="15" customHeight="1" x14ac:dyDescent="0.25">
      <c r="B12" s="2095" t="s">
        <v>775</v>
      </c>
      <c r="C12" s="2095"/>
      <c r="D12" s="1958" t="s">
        <v>4135</v>
      </c>
    </row>
    <row r="13" spans="2:6" ht="15" x14ac:dyDescent="0.25">
      <c r="B13" s="2082" t="s">
        <v>776</v>
      </c>
      <c r="C13" s="2082"/>
      <c r="D13" s="1901" t="s">
        <v>641</v>
      </c>
    </row>
    <row r="14" spans="2:6" ht="15" x14ac:dyDescent="0.25">
      <c r="B14" s="2082" t="s">
        <v>777</v>
      </c>
      <c r="C14" s="2096"/>
      <c r="D14" s="1959" t="s">
        <v>10</v>
      </c>
    </row>
    <row r="15" spans="2:6" ht="75" x14ac:dyDescent="0.25">
      <c r="B15" s="2082" t="s">
        <v>778</v>
      </c>
      <c r="C15" s="2082"/>
      <c r="D15" s="999" t="s">
        <v>4136</v>
      </c>
    </row>
    <row r="16" spans="2:6" ht="38.25" customHeight="1" x14ac:dyDescent="0.25">
      <c r="B16" s="2082" t="s">
        <v>779</v>
      </c>
      <c r="C16" s="2082"/>
      <c r="D16" s="678"/>
    </row>
    <row r="17" spans="2:4" ht="15.75" customHeight="1" x14ac:dyDescent="0.25">
      <c r="B17" s="2082" t="s">
        <v>780</v>
      </c>
      <c r="C17" s="2082"/>
      <c r="D17" s="1961" t="s">
        <v>781</v>
      </c>
    </row>
    <row r="18" spans="2:4" ht="17.25" customHeight="1" x14ac:dyDescent="0.25">
      <c r="B18" s="2083" t="s">
        <v>782</v>
      </c>
      <c r="C18" s="2083"/>
      <c r="D18" s="1957"/>
    </row>
    <row r="19" spans="2:4" ht="32.25" customHeight="1" x14ac:dyDescent="0.25">
      <c r="B19" s="2084" t="s">
        <v>783</v>
      </c>
      <c r="C19" s="2085"/>
      <c r="D19" s="1961" t="s">
        <v>6205</v>
      </c>
    </row>
    <row r="20" spans="2:4" ht="15" x14ac:dyDescent="0.25">
      <c r="B20" s="2082" t="s">
        <v>784</v>
      </c>
      <c r="C20" s="2082"/>
      <c r="D20" s="1960" t="s">
        <v>824</v>
      </c>
    </row>
    <row r="21" spans="2:4" ht="15" x14ac:dyDescent="0.25">
      <c r="B21" s="2086" t="s">
        <v>786</v>
      </c>
      <c r="C21" s="1962" t="s">
        <v>787</v>
      </c>
      <c r="D21" s="1961" t="s">
        <v>999</v>
      </c>
    </row>
    <row r="22" spans="2:4" ht="15" x14ac:dyDescent="0.25">
      <c r="B22" s="2087"/>
      <c r="C22" s="1997" t="s">
        <v>789</v>
      </c>
      <c r="D22" s="1964"/>
    </row>
    <row r="23" spans="2:4" ht="18.75" customHeight="1" x14ac:dyDescent="0.25">
      <c r="B23" s="2088" t="s">
        <v>791</v>
      </c>
      <c r="C23" s="2088"/>
      <c r="D23" s="1961" t="s">
        <v>827</v>
      </c>
    </row>
    <row r="24" spans="2:4" ht="15" x14ac:dyDescent="0.25">
      <c r="B24" s="2088" t="s">
        <v>793</v>
      </c>
      <c r="C24" s="2088"/>
      <c r="D24" s="1965" t="s">
        <v>1076</v>
      </c>
    </row>
    <row r="25" spans="2:4" ht="15" x14ac:dyDescent="0.25">
      <c r="B25" s="2082" t="s">
        <v>795</v>
      </c>
      <c r="C25" s="2082"/>
      <c r="D25" s="1961" t="s">
        <v>23</v>
      </c>
    </row>
    <row r="26" spans="2:4" ht="15" customHeight="1" x14ac:dyDescent="0.25">
      <c r="B26" s="2083" t="s">
        <v>797</v>
      </c>
      <c r="C26" s="2083"/>
      <c r="D26" s="1965" t="s">
        <v>3836</v>
      </c>
    </row>
    <row r="27" spans="2:4" ht="15" x14ac:dyDescent="0.25">
      <c r="B27" s="2089" t="s">
        <v>799</v>
      </c>
      <c r="C27" s="2090"/>
      <c r="D27" s="1957"/>
    </row>
    <row r="28" spans="2:4" ht="60" x14ac:dyDescent="0.25">
      <c r="B28" s="1998" t="s">
        <v>800</v>
      </c>
      <c r="C28" s="1999"/>
      <c r="D28" s="1961" t="s">
        <v>3837</v>
      </c>
    </row>
    <row r="29" spans="2:4" ht="15" x14ac:dyDescent="0.25">
      <c r="B29" s="2091" t="s">
        <v>801</v>
      </c>
      <c r="C29" s="2092"/>
      <c r="D29" s="1968"/>
    </row>
    <row r="30" spans="2:4" ht="15" x14ac:dyDescent="0.25">
      <c r="B30" s="1969"/>
      <c r="C30" s="1969"/>
      <c r="D30" s="1970"/>
    </row>
    <row r="31" spans="2:4" ht="15" x14ac:dyDescent="0.25">
      <c r="B31" s="2081" t="s">
        <v>802</v>
      </c>
      <c r="C31" s="2081"/>
      <c r="D31" s="2081"/>
    </row>
    <row r="32" spans="2:4" ht="15" x14ac:dyDescent="0.25">
      <c r="B32" s="2079" t="s">
        <v>803</v>
      </c>
      <c r="C32" s="2080"/>
      <c r="D32" s="1965" t="s">
        <v>3734</v>
      </c>
    </row>
    <row r="33" spans="2:4" ht="30" x14ac:dyDescent="0.25">
      <c r="B33" s="2079" t="s">
        <v>805</v>
      </c>
      <c r="C33" s="2080"/>
      <c r="D33" s="1965" t="s">
        <v>3735</v>
      </c>
    </row>
    <row r="34" spans="2:4" ht="15" x14ac:dyDescent="0.25">
      <c r="B34" s="2079" t="s">
        <v>807</v>
      </c>
      <c r="C34" s="2080"/>
      <c r="D34" s="1965" t="s">
        <v>1076</v>
      </c>
    </row>
    <row r="35" spans="2:4" ht="15" x14ac:dyDescent="0.25">
      <c r="B35" s="2079" t="s">
        <v>809</v>
      </c>
      <c r="C35" s="2080"/>
      <c r="D35" s="1965" t="s">
        <v>3736</v>
      </c>
    </row>
    <row r="36" spans="2:4" ht="15" x14ac:dyDescent="0.25">
      <c r="B36" s="2079" t="s">
        <v>811</v>
      </c>
      <c r="C36" s="2080"/>
      <c r="D36" s="1965" t="s">
        <v>3737</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7.1.2'!A1" display="REGRESAR"/>
    <hyperlink ref="D8" r:id="rId1"/>
  </hyperlinks>
  <pageMargins left="0.7" right="0.7" top="0.75" bottom="0.75" header="0.3" footer="0.3"/>
  <pageSetup orientation="portrait" r:id="rId2"/>
  <drawing r:id="rId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8">
    <tabColor rgb="FF7030A0"/>
  </sheetPr>
  <dimension ref="A1:R23"/>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5703125" style="26" customWidth="1"/>
    <col min="3" max="3" width="11.7109375" style="165" customWidth="1"/>
    <col min="4" max="5" width="11.7109375" style="26" customWidth="1"/>
    <col min="6" max="16384" width="11.42578125" style="26"/>
  </cols>
  <sheetData>
    <row r="1" spans="1:18" ht="15" x14ac:dyDescent="0.25">
      <c r="A1" s="25" t="s">
        <v>730</v>
      </c>
      <c r="B1" s="121"/>
      <c r="C1" s="2077" t="s">
        <v>830</v>
      </c>
      <c r="D1" s="2077"/>
    </row>
    <row r="3" spans="1:18" ht="11.25" customHeight="1" x14ac:dyDescent="0.2">
      <c r="A3" s="2773" t="s">
        <v>732</v>
      </c>
      <c r="B3" s="2773"/>
      <c r="C3" s="2773" t="s">
        <v>3768</v>
      </c>
      <c r="D3" s="2774"/>
      <c r="E3" s="2774"/>
      <c r="F3" s="2774"/>
      <c r="G3" s="2774"/>
      <c r="H3" s="2774"/>
      <c r="I3" s="2774"/>
      <c r="J3" s="2774"/>
      <c r="K3" s="2774"/>
      <c r="L3" s="2774"/>
      <c r="M3" s="2774"/>
      <c r="N3" s="2774"/>
      <c r="O3" s="2774"/>
      <c r="P3" s="2774"/>
      <c r="Q3" s="2774"/>
      <c r="R3" s="2774"/>
    </row>
    <row r="4" spans="1:18" ht="41.25" customHeight="1" x14ac:dyDescent="0.2">
      <c r="A4" s="2773" t="s">
        <v>733</v>
      </c>
      <c r="B4" s="2774"/>
      <c r="C4" s="2776" t="s">
        <v>3838</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3839</v>
      </c>
      <c r="D5" s="2774"/>
      <c r="E5" s="2774"/>
      <c r="F5" s="2774"/>
      <c r="G5" s="2774"/>
      <c r="H5" s="2774"/>
      <c r="I5" s="2774"/>
      <c r="J5" s="2774"/>
      <c r="K5" s="2774"/>
      <c r="L5" s="2774"/>
      <c r="M5" s="2774"/>
      <c r="N5" s="2774"/>
      <c r="O5" s="2774"/>
      <c r="P5" s="2774"/>
      <c r="Q5" s="2774"/>
      <c r="R5" s="2774"/>
    </row>
    <row r="6" spans="1:18" ht="15" customHeight="1" x14ac:dyDescent="0.2">
      <c r="A6" s="2773" t="s">
        <v>815</v>
      </c>
      <c r="B6" s="2774"/>
      <c r="C6" s="2773" t="s">
        <v>862</v>
      </c>
      <c r="D6" s="2774"/>
      <c r="E6" s="2774"/>
      <c r="F6" s="2774"/>
      <c r="G6" s="2774"/>
      <c r="H6" s="2774"/>
      <c r="I6" s="2774"/>
      <c r="J6" s="2774"/>
      <c r="K6" s="2774"/>
      <c r="L6" s="2774"/>
      <c r="M6" s="2774"/>
      <c r="N6" s="2774"/>
      <c r="O6" s="2774"/>
      <c r="P6" s="2774"/>
      <c r="Q6" s="2774"/>
      <c r="R6" s="277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o 17.2.1'!A1" display="VER METADATO"/>
  </hyperlinks>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9">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10.5703125" style="26" bestFit="1" customWidth="1"/>
    <col min="4" max="4" width="82.2851562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35.25" customHeight="1" x14ac:dyDescent="0.2">
      <c r="B4" s="2082" t="s">
        <v>856</v>
      </c>
      <c r="C4" s="2082"/>
      <c r="D4" s="49" t="s">
        <v>77</v>
      </c>
    </row>
    <row r="5" spans="2:6" ht="135" x14ac:dyDescent="0.2">
      <c r="B5" s="2082" t="s">
        <v>769</v>
      </c>
      <c r="C5" s="2082"/>
      <c r="D5" s="49" t="s">
        <v>483</v>
      </c>
    </row>
    <row r="6" spans="2:6" ht="15" x14ac:dyDescent="0.2">
      <c r="B6" s="2082" t="s">
        <v>770</v>
      </c>
      <c r="C6" s="2082"/>
      <c r="D6" s="50" t="s">
        <v>643</v>
      </c>
    </row>
    <row r="7" spans="2:6" ht="45" x14ac:dyDescent="0.2">
      <c r="B7" s="2083" t="s">
        <v>771</v>
      </c>
      <c r="C7" s="2083"/>
      <c r="D7" s="94" t="s">
        <v>644</v>
      </c>
    </row>
    <row r="8" spans="2:6" s="903" customFormat="1" ht="15" x14ac:dyDescent="0.2">
      <c r="B8" s="2083" t="s">
        <v>4617</v>
      </c>
      <c r="C8" s="2083"/>
      <c r="D8" s="1285" t="s">
        <v>4808</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61"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90" customHeight="1" x14ac:dyDescent="0.2">
      <c r="B28" s="62" t="s">
        <v>800</v>
      </c>
      <c r="C28" s="63"/>
      <c r="D28" s="57" t="s">
        <v>3840</v>
      </c>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7.2.1'!A1" display="REGRESAR"/>
    <hyperlink ref="D8" r:id="rId1"/>
  </hyperlinks>
  <pageMargins left="0.7" right="0.7" top="0.75" bottom="0.75" header="0.3" footer="0.3"/>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0"/>
  <dimension ref="A1:R338"/>
  <sheetViews>
    <sheetView showGridLines="0" zoomScaleNormal="100" workbookViewId="0">
      <pane ySplit="1" topLeftCell="A2" activePane="bottomLeft" state="frozen"/>
      <selection sqref="A1:B1"/>
      <selection pane="bottomLeft"/>
    </sheetView>
  </sheetViews>
  <sheetFormatPr baseColWidth="10" defaultColWidth="11.42578125" defaultRowHeight="11.25" x14ac:dyDescent="0.2"/>
  <cols>
    <col min="1" max="2" width="15.7109375" style="26" customWidth="1"/>
    <col min="3" max="3" width="12.140625" style="165" customWidth="1"/>
    <col min="4" max="5" width="12.140625" style="26" customWidth="1"/>
    <col min="6" max="16384" width="11.42578125" style="26"/>
  </cols>
  <sheetData>
    <row r="1" spans="1:18" ht="15" x14ac:dyDescent="0.25">
      <c r="A1" s="25" t="s">
        <v>730</v>
      </c>
      <c r="B1" s="121"/>
      <c r="C1" s="2077" t="s">
        <v>830</v>
      </c>
      <c r="D1" s="2077"/>
    </row>
    <row r="3" spans="1:18" ht="15" customHeight="1" x14ac:dyDescent="0.2">
      <c r="A3" s="2773" t="s">
        <v>732</v>
      </c>
      <c r="B3" s="2773"/>
      <c r="C3" s="2773" t="s">
        <v>3768</v>
      </c>
      <c r="D3" s="2774"/>
      <c r="E3" s="2774"/>
      <c r="F3" s="2774"/>
      <c r="G3" s="2774"/>
      <c r="H3" s="2774"/>
      <c r="I3" s="2774"/>
      <c r="J3" s="2774"/>
      <c r="K3" s="2774"/>
      <c r="L3" s="2774"/>
      <c r="M3" s="2774"/>
      <c r="N3" s="2774"/>
      <c r="O3" s="2774"/>
      <c r="P3" s="2774"/>
      <c r="Q3" s="2774"/>
      <c r="R3" s="2774"/>
    </row>
    <row r="4" spans="1:18" ht="15" customHeight="1" x14ac:dyDescent="0.2">
      <c r="A4" s="2773" t="s">
        <v>733</v>
      </c>
      <c r="B4" s="2774"/>
      <c r="C4" s="2776" t="s">
        <v>3841</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3842</v>
      </c>
      <c r="D5" s="2774"/>
      <c r="E5" s="2774"/>
      <c r="F5" s="2774"/>
      <c r="G5" s="2774"/>
      <c r="H5" s="2774"/>
      <c r="I5" s="2774"/>
      <c r="J5" s="2774"/>
      <c r="K5" s="2774"/>
      <c r="L5" s="2774"/>
      <c r="M5" s="2774"/>
      <c r="N5" s="2774"/>
      <c r="O5" s="2774"/>
      <c r="P5" s="2774"/>
      <c r="Q5" s="2774"/>
      <c r="R5" s="2774"/>
    </row>
    <row r="6" spans="1:18" ht="15" x14ac:dyDescent="0.2">
      <c r="A6" s="2773" t="s">
        <v>815</v>
      </c>
      <c r="B6" s="2774"/>
      <c r="C6" s="2773" t="s">
        <v>6191</v>
      </c>
      <c r="D6" s="2774"/>
      <c r="E6" s="2774"/>
      <c r="F6" s="2774"/>
      <c r="G6" s="2774"/>
      <c r="H6" s="2774"/>
      <c r="I6" s="2774"/>
      <c r="J6" s="2774"/>
      <c r="K6" s="2774"/>
      <c r="L6" s="2774"/>
      <c r="M6" s="2774"/>
      <c r="N6" s="2774"/>
      <c r="O6" s="2774"/>
      <c r="P6" s="2774"/>
      <c r="Q6" s="2774"/>
      <c r="R6" s="2774"/>
    </row>
    <row r="9" spans="1:18" ht="12.75" x14ac:dyDescent="0.2">
      <c r="A9" s="903"/>
      <c r="B9" s="903"/>
      <c r="C9" s="2328" t="s">
        <v>4881</v>
      </c>
      <c r="D9" s="2328"/>
      <c r="E9" s="2328"/>
      <c r="F9" s="2328"/>
      <c r="G9" s="2328"/>
      <c r="H9" s="2328"/>
      <c r="I9" s="2328"/>
      <c r="J9" s="2328"/>
      <c r="K9" s="2328"/>
      <c r="L9" s="2328"/>
      <c r="M9" s="2328"/>
    </row>
    <row r="10" spans="1:18" ht="12.75" x14ac:dyDescent="0.2">
      <c r="A10" s="903"/>
      <c r="B10" s="903"/>
      <c r="C10" s="2328" t="s">
        <v>4882</v>
      </c>
      <c r="D10" s="2328"/>
      <c r="E10" s="2328"/>
      <c r="F10" s="2328"/>
      <c r="G10" s="2328"/>
      <c r="H10" s="2328"/>
      <c r="I10" s="2328"/>
      <c r="J10" s="2328"/>
      <c r="K10" s="2328"/>
      <c r="L10" s="2328"/>
      <c r="M10" s="2328"/>
    </row>
    <row r="11" spans="1:18" ht="12.75" x14ac:dyDescent="0.2">
      <c r="A11" s="903"/>
      <c r="B11" s="903"/>
      <c r="C11" s="2779" t="s">
        <v>4883</v>
      </c>
      <c r="D11" s="2779" t="s">
        <v>4884</v>
      </c>
      <c r="E11" s="2780" t="s">
        <v>739</v>
      </c>
      <c r="F11" s="2780"/>
      <c r="G11" s="2780"/>
      <c r="H11" s="2780"/>
      <c r="I11" s="2780"/>
      <c r="J11" s="2780"/>
      <c r="K11" s="2780"/>
      <c r="L11" s="2780"/>
      <c r="M11" s="2780"/>
    </row>
    <row r="12" spans="1:18" ht="15" x14ac:dyDescent="0.2">
      <c r="A12" s="903"/>
      <c r="B12" s="903"/>
      <c r="C12" s="2626"/>
      <c r="D12" s="2626"/>
      <c r="E12" s="1337">
        <v>2010</v>
      </c>
      <c r="F12" s="1337">
        <v>2011</v>
      </c>
      <c r="G12" s="1337">
        <v>2012</v>
      </c>
      <c r="H12" s="1337">
        <v>2013</v>
      </c>
      <c r="I12" s="1337">
        <v>2014</v>
      </c>
      <c r="J12" s="1337">
        <v>2015</v>
      </c>
      <c r="K12" s="1337">
        <v>2016</v>
      </c>
      <c r="L12" s="1337" t="s">
        <v>4885</v>
      </c>
      <c r="M12" s="1337" t="s">
        <v>4886</v>
      </c>
    </row>
    <row r="13" spans="1:18" ht="12.75" x14ac:dyDescent="0.2">
      <c r="A13" s="903"/>
      <c r="B13" s="903"/>
      <c r="C13" s="1338" t="s">
        <v>3550</v>
      </c>
      <c r="D13" s="1338" t="s">
        <v>4887</v>
      </c>
      <c r="E13" s="1339">
        <v>37.165698178523598</v>
      </c>
      <c r="F13" s="1340">
        <v>-3.0574439966585487</v>
      </c>
      <c r="G13" s="1340">
        <v>10.542123593389988</v>
      </c>
      <c r="H13" s="1340">
        <v>331.97993960976601</v>
      </c>
      <c r="I13" s="1340">
        <v>190.65101876854897</v>
      </c>
      <c r="J13" s="1340">
        <v>42.000020235776901</v>
      </c>
      <c r="K13" s="1340">
        <v>29.604548193514347</v>
      </c>
      <c r="L13" s="1340">
        <v>95.678505182266235</v>
      </c>
      <c r="M13" s="1340">
        <v>93.189102221280336</v>
      </c>
    </row>
    <row r="14" spans="1:18" ht="12.75" x14ac:dyDescent="0.2">
      <c r="A14" s="903"/>
      <c r="B14" s="903"/>
      <c r="C14" s="1338"/>
      <c r="D14" s="1338" t="s">
        <v>4888</v>
      </c>
      <c r="E14" s="1339">
        <v>0</v>
      </c>
      <c r="F14" s="1340">
        <v>0</v>
      </c>
      <c r="G14" s="1340">
        <v>0</v>
      </c>
      <c r="H14" s="1340">
        <v>0</v>
      </c>
      <c r="I14" s="1340">
        <v>0</v>
      </c>
      <c r="J14" s="1340">
        <v>0</v>
      </c>
      <c r="K14" s="1340">
        <v>0</v>
      </c>
      <c r="L14" s="1340">
        <v>0</v>
      </c>
      <c r="M14" s="1340">
        <v>0</v>
      </c>
    </row>
    <row r="15" spans="1:18" ht="12.75" x14ac:dyDescent="0.2">
      <c r="A15" s="903"/>
      <c r="B15" s="903"/>
      <c r="C15" s="1338"/>
      <c r="D15" s="1338" t="s">
        <v>4889</v>
      </c>
      <c r="E15" s="1339">
        <v>0</v>
      </c>
      <c r="F15" s="1340">
        <v>0</v>
      </c>
      <c r="G15" s="1340">
        <v>0</v>
      </c>
      <c r="H15" s="1340">
        <v>0</v>
      </c>
      <c r="I15" s="1340">
        <v>0</v>
      </c>
      <c r="J15" s="1340">
        <v>0</v>
      </c>
      <c r="K15" s="1340">
        <v>0</v>
      </c>
      <c r="L15" s="1340">
        <v>0</v>
      </c>
      <c r="M15" s="1340">
        <v>0</v>
      </c>
    </row>
    <row r="16" spans="1:18" ht="12.75" x14ac:dyDescent="0.2">
      <c r="A16" s="903"/>
      <c r="B16" s="903"/>
      <c r="C16" s="1338"/>
      <c r="D16" s="1338" t="s">
        <v>4890</v>
      </c>
      <c r="E16" s="1339">
        <v>0</v>
      </c>
      <c r="F16" s="1340">
        <v>0</v>
      </c>
      <c r="G16" s="1340">
        <v>0</v>
      </c>
      <c r="H16" s="1340">
        <v>0</v>
      </c>
      <c r="I16" s="1340">
        <v>0</v>
      </c>
      <c r="J16" s="1340">
        <v>0</v>
      </c>
      <c r="K16" s="1340">
        <v>0</v>
      </c>
      <c r="L16" s="1340">
        <v>0</v>
      </c>
      <c r="M16" s="1340">
        <v>0</v>
      </c>
    </row>
    <row r="17" spans="1:13" ht="12.75" x14ac:dyDescent="0.2">
      <c r="A17" s="903"/>
      <c r="B17" s="903"/>
      <c r="C17" s="1338"/>
      <c r="D17" s="1338" t="s">
        <v>4891</v>
      </c>
      <c r="E17" s="1339">
        <f>+SUM(E14+E15+E16)</f>
        <v>0</v>
      </c>
      <c r="F17" s="1339">
        <f t="shared" ref="F17:M17" si="0">+SUM(F14+F15+F16)</f>
        <v>0</v>
      </c>
      <c r="G17" s="1339">
        <f t="shared" si="0"/>
        <v>0</v>
      </c>
      <c r="H17" s="1339">
        <f t="shared" si="0"/>
        <v>0</v>
      </c>
      <c r="I17" s="1339">
        <f t="shared" si="0"/>
        <v>0</v>
      </c>
      <c r="J17" s="1339">
        <f t="shared" si="0"/>
        <v>0</v>
      </c>
      <c r="K17" s="1339">
        <f t="shared" si="0"/>
        <v>0</v>
      </c>
      <c r="L17" s="1339">
        <f t="shared" si="0"/>
        <v>0</v>
      </c>
      <c r="M17" s="1339">
        <f t="shared" si="0"/>
        <v>0</v>
      </c>
    </row>
    <row r="18" spans="1:13" ht="12.75" x14ac:dyDescent="0.2">
      <c r="A18" s="903"/>
      <c r="B18" s="903"/>
      <c r="C18" s="1338"/>
      <c r="D18" s="1341" t="s">
        <v>4892</v>
      </c>
      <c r="E18" s="1342">
        <f>+E13+E17</f>
        <v>37.165698178523598</v>
      </c>
      <c r="F18" s="1342">
        <f t="shared" ref="F18:M18" si="1">+F13+F17</f>
        <v>-3.0574439966585487</v>
      </c>
      <c r="G18" s="1342">
        <f t="shared" si="1"/>
        <v>10.542123593389988</v>
      </c>
      <c r="H18" s="1342">
        <f t="shared" si="1"/>
        <v>331.97993960976601</v>
      </c>
      <c r="I18" s="1342">
        <f t="shared" si="1"/>
        <v>190.65101876854897</v>
      </c>
      <c r="J18" s="1342">
        <f t="shared" si="1"/>
        <v>42.000020235776901</v>
      </c>
      <c r="K18" s="1342">
        <f t="shared" si="1"/>
        <v>29.604548193514347</v>
      </c>
      <c r="L18" s="1342">
        <f t="shared" si="1"/>
        <v>95.678505182266235</v>
      </c>
      <c r="M18" s="1342">
        <f t="shared" si="1"/>
        <v>93.189102221280336</v>
      </c>
    </row>
    <row r="19" spans="1:13" ht="12.75" x14ac:dyDescent="0.2">
      <c r="A19" s="903"/>
      <c r="B19" s="903"/>
      <c r="C19" s="1338" t="s">
        <v>4163</v>
      </c>
      <c r="D19" s="1338" t="s">
        <v>4887</v>
      </c>
      <c r="E19" s="1339">
        <v>1.2255813213414513E-2</v>
      </c>
      <c r="F19" s="1340">
        <v>40.023670673370361</v>
      </c>
      <c r="G19" s="1340">
        <v>-1.637968897819519</v>
      </c>
      <c r="H19" s="1340">
        <v>42.155422866344452</v>
      </c>
      <c r="I19" s="1340">
        <v>34.898112773895264</v>
      </c>
      <c r="J19" s="1340">
        <v>25.690094470977783</v>
      </c>
      <c r="K19" s="1340">
        <v>21.479597091674805</v>
      </c>
      <c r="L19" s="1340">
        <v>15.565146595239639</v>
      </c>
      <c r="M19" s="1340">
        <v>8.455390871502459</v>
      </c>
    </row>
    <row r="20" spans="1:13" ht="12.75" x14ac:dyDescent="0.2">
      <c r="A20" s="903"/>
      <c r="B20" s="903"/>
      <c r="C20" s="1338"/>
      <c r="D20" s="1338" t="s">
        <v>4888</v>
      </c>
      <c r="E20" s="1339">
        <v>0</v>
      </c>
      <c r="F20" s="1340">
        <v>0</v>
      </c>
      <c r="G20" s="1340">
        <v>0</v>
      </c>
      <c r="H20" s="1340">
        <v>0</v>
      </c>
      <c r="I20" s="1340">
        <v>0</v>
      </c>
      <c r="J20" s="1340">
        <v>0</v>
      </c>
      <c r="K20" s="1340">
        <v>0</v>
      </c>
      <c r="L20" s="1340">
        <v>0</v>
      </c>
      <c r="M20" s="1340">
        <v>0</v>
      </c>
    </row>
    <row r="21" spans="1:13" ht="12.75" x14ac:dyDescent="0.2">
      <c r="A21" s="903"/>
      <c r="B21" s="903"/>
      <c r="C21" s="1338"/>
      <c r="D21" s="1338" t="s">
        <v>4889</v>
      </c>
      <c r="E21" s="1339">
        <v>0</v>
      </c>
      <c r="F21" s="1340">
        <v>0</v>
      </c>
      <c r="G21" s="1340">
        <v>0</v>
      </c>
      <c r="H21" s="1340">
        <v>0</v>
      </c>
      <c r="I21" s="1340">
        <v>0</v>
      </c>
      <c r="J21" s="1340">
        <v>0</v>
      </c>
      <c r="K21" s="1340">
        <v>0</v>
      </c>
      <c r="L21" s="1340">
        <v>0</v>
      </c>
      <c r="M21" s="1340">
        <v>0</v>
      </c>
    </row>
    <row r="22" spans="1:13" ht="12.75" x14ac:dyDescent="0.2">
      <c r="A22" s="903"/>
      <c r="B22" s="903"/>
      <c r="C22" s="1338"/>
      <c r="D22" s="1338" t="s">
        <v>4890</v>
      </c>
      <c r="E22" s="1339">
        <v>0</v>
      </c>
      <c r="F22" s="1340">
        <v>0</v>
      </c>
      <c r="G22" s="1340">
        <v>0</v>
      </c>
      <c r="H22" s="1340">
        <v>0</v>
      </c>
      <c r="I22" s="1340">
        <v>0</v>
      </c>
      <c r="J22" s="1340">
        <v>0</v>
      </c>
      <c r="K22" s="1340">
        <v>0</v>
      </c>
      <c r="L22" s="1340">
        <v>0</v>
      </c>
      <c r="M22" s="1340">
        <v>0</v>
      </c>
    </row>
    <row r="23" spans="1:13" ht="12.75" x14ac:dyDescent="0.2">
      <c r="A23" s="903"/>
      <c r="B23" s="903"/>
      <c r="C23" s="1338"/>
      <c r="D23" s="1338" t="s">
        <v>4891</v>
      </c>
      <c r="E23" s="1339">
        <f>+SUM(E20+E21+E22)</f>
        <v>0</v>
      </c>
      <c r="F23" s="1339">
        <f t="shared" ref="F23:M23" si="2">+SUM(F20+F21+F22)</f>
        <v>0</v>
      </c>
      <c r="G23" s="1339">
        <f t="shared" si="2"/>
        <v>0</v>
      </c>
      <c r="H23" s="1339">
        <f t="shared" si="2"/>
        <v>0</v>
      </c>
      <c r="I23" s="1339">
        <f t="shared" si="2"/>
        <v>0</v>
      </c>
      <c r="J23" s="1339">
        <f t="shared" si="2"/>
        <v>0</v>
      </c>
      <c r="K23" s="1339">
        <f t="shared" si="2"/>
        <v>0</v>
      </c>
      <c r="L23" s="1339">
        <f t="shared" si="2"/>
        <v>0</v>
      </c>
      <c r="M23" s="1339">
        <f t="shared" si="2"/>
        <v>0</v>
      </c>
    </row>
    <row r="24" spans="1:13" ht="12.75" x14ac:dyDescent="0.2">
      <c r="A24" s="903"/>
      <c r="B24" s="903"/>
      <c r="C24" s="1338"/>
      <c r="D24" s="1341" t="s">
        <v>4892</v>
      </c>
      <c r="E24" s="1342">
        <f>+E19+E23</f>
        <v>1.2255813213414513E-2</v>
      </c>
      <c r="F24" s="1342">
        <f t="shared" ref="F24:M24" si="3">+F19+F23</f>
        <v>40.023670673370361</v>
      </c>
      <c r="G24" s="1342">
        <f t="shared" si="3"/>
        <v>-1.637968897819519</v>
      </c>
      <c r="H24" s="1342">
        <f t="shared" si="3"/>
        <v>42.155422866344452</v>
      </c>
      <c r="I24" s="1342">
        <f t="shared" si="3"/>
        <v>34.898112773895264</v>
      </c>
      <c r="J24" s="1342">
        <f t="shared" si="3"/>
        <v>25.690094470977783</v>
      </c>
      <c r="K24" s="1342">
        <f t="shared" si="3"/>
        <v>21.479597091674805</v>
      </c>
      <c r="L24" s="1342">
        <f t="shared" si="3"/>
        <v>15.565146595239639</v>
      </c>
      <c r="M24" s="1342">
        <f t="shared" si="3"/>
        <v>8.455390871502459</v>
      </c>
    </row>
    <row r="25" spans="1:13" ht="12.75" x14ac:dyDescent="0.2">
      <c r="A25" s="903"/>
      <c r="B25" s="903"/>
      <c r="C25" s="1338" t="s">
        <v>3549</v>
      </c>
      <c r="D25" s="1338" t="s">
        <v>4887</v>
      </c>
      <c r="E25" s="1339">
        <v>12.29125002049841</v>
      </c>
      <c r="F25" s="1340">
        <v>-2.8330829739570618</v>
      </c>
      <c r="G25" s="1340">
        <v>27.633272290229797</v>
      </c>
      <c r="H25" s="1340">
        <v>114.56090354919434</v>
      </c>
      <c r="I25" s="1340">
        <v>54.438955307006836</v>
      </c>
      <c r="J25" s="1340">
        <v>4.7523957937955856</v>
      </c>
      <c r="K25" s="1340">
        <v>10.558946967124939</v>
      </c>
      <c r="L25" s="1340">
        <v>6.9344042539596558</v>
      </c>
      <c r="M25" s="1340">
        <v>3.5314944684505463</v>
      </c>
    </row>
    <row r="26" spans="1:13" ht="12.75" x14ac:dyDescent="0.2">
      <c r="A26" s="903"/>
      <c r="B26" s="903"/>
      <c r="C26" s="1338"/>
      <c r="D26" s="1338" t="s">
        <v>4888</v>
      </c>
      <c r="E26" s="1339">
        <v>0</v>
      </c>
      <c r="F26" s="1340">
        <v>0</v>
      </c>
      <c r="G26" s="1340">
        <v>0</v>
      </c>
      <c r="H26" s="1340">
        <v>0</v>
      </c>
      <c r="I26" s="1340">
        <v>0</v>
      </c>
      <c r="J26" s="1340">
        <v>0</v>
      </c>
      <c r="K26" s="1340">
        <v>0</v>
      </c>
      <c r="L26" s="1340">
        <v>0</v>
      </c>
      <c r="M26" s="1340">
        <v>0</v>
      </c>
    </row>
    <row r="27" spans="1:13" ht="12.75" x14ac:dyDescent="0.2">
      <c r="A27" s="903"/>
      <c r="B27" s="903"/>
      <c r="C27" s="1338"/>
      <c r="D27" s="1338" t="s">
        <v>4889</v>
      </c>
      <c r="E27" s="1339">
        <v>0</v>
      </c>
      <c r="F27" s="1340">
        <v>0</v>
      </c>
      <c r="G27" s="1340">
        <v>0</v>
      </c>
      <c r="H27" s="1340">
        <v>0</v>
      </c>
      <c r="I27" s="1340">
        <v>0</v>
      </c>
      <c r="J27" s="1340">
        <v>0</v>
      </c>
      <c r="K27" s="1340">
        <v>0</v>
      </c>
      <c r="L27" s="1340">
        <v>0</v>
      </c>
      <c r="M27" s="1340">
        <v>0</v>
      </c>
    </row>
    <row r="28" spans="1:13" ht="12.75" x14ac:dyDescent="0.2">
      <c r="A28" s="903"/>
      <c r="B28" s="903"/>
      <c r="C28" s="1338"/>
      <c r="D28" s="1338" t="s">
        <v>4890</v>
      </c>
      <c r="E28" s="1339">
        <v>0</v>
      </c>
      <c r="F28" s="1340">
        <v>0</v>
      </c>
      <c r="G28" s="1340">
        <v>0</v>
      </c>
      <c r="H28" s="1340">
        <v>0</v>
      </c>
      <c r="I28" s="1340">
        <v>0</v>
      </c>
      <c r="J28" s="1340">
        <v>0</v>
      </c>
      <c r="K28" s="1340">
        <v>0</v>
      </c>
      <c r="L28" s="1340">
        <v>0</v>
      </c>
      <c r="M28" s="1340">
        <v>0</v>
      </c>
    </row>
    <row r="29" spans="1:13" ht="12.75" x14ac:dyDescent="0.2">
      <c r="A29" s="903"/>
      <c r="B29" s="903"/>
      <c r="C29" s="1338"/>
      <c r="D29" s="1338" t="s">
        <v>4891</v>
      </c>
      <c r="E29" s="1339">
        <f>+SUM(E26+E27+E28)</f>
        <v>0</v>
      </c>
      <c r="F29" s="1339">
        <f t="shared" ref="F29:M29" si="4">+SUM(F26+F27+F28)</f>
        <v>0</v>
      </c>
      <c r="G29" s="1339">
        <f t="shared" si="4"/>
        <v>0</v>
      </c>
      <c r="H29" s="1339">
        <f t="shared" si="4"/>
        <v>0</v>
      </c>
      <c r="I29" s="1339">
        <f t="shared" si="4"/>
        <v>0</v>
      </c>
      <c r="J29" s="1339">
        <f t="shared" si="4"/>
        <v>0</v>
      </c>
      <c r="K29" s="1339">
        <f t="shared" si="4"/>
        <v>0</v>
      </c>
      <c r="L29" s="1339">
        <f t="shared" si="4"/>
        <v>0</v>
      </c>
      <c r="M29" s="1339">
        <f t="shared" si="4"/>
        <v>0</v>
      </c>
    </row>
    <row r="30" spans="1:13" ht="12.75" x14ac:dyDescent="0.2">
      <c r="A30" s="903"/>
      <c r="B30" s="903"/>
      <c r="C30" s="1338"/>
      <c r="D30" s="1341" t="s">
        <v>4892</v>
      </c>
      <c r="E30" s="1342">
        <f>+E25+E29</f>
        <v>12.29125002049841</v>
      </c>
      <c r="F30" s="1342">
        <f t="shared" ref="F30:M30" si="5">+F25+F29</f>
        <v>-2.8330829739570618</v>
      </c>
      <c r="G30" s="1342">
        <f t="shared" si="5"/>
        <v>27.633272290229797</v>
      </c>
      <c r="H30" s="1342">
        <f t="shared" si="5"/>
        <v>114.56090354919434</v>
      </c>
      <c r="I30" s="1342">
        <f t="shared" si="5"/>
        <v>54.438955307006836</v>
      </c>
      <c r="J30" s="1342">
        <f t="shared" si="5"/>
        <v>4.7523957937955856</v>
      </c>
      <c r="K30" s="1342">
        <f t="shared" si="5"/>
        <v>10.558946967124939</v>
      </c>
      <c r="L30" s="1342">
        <f t="shared" si="5"/>
        <v>6.9344042539596558</v>
      </c>
      <c r="M30" s="1342">
        <f t="shared" si="5"/>
        <v>3.5314944684505463</v>
      </c>
    </row>
    <row r="31" spans="1:13" ht="12.75" x14ac:dyDescent="0.2">
      <c r="A31" s="903"/>
      <c r="B31" s="903"/>
      <c r="C31" s="1338" t="s">
        <v>4165</v>
      </c>
      <c r="D31" s="1338" t="s">
        <v>4887</v>
      </c>
      <c r="E31" s="1339">
        <v>33.214748157857684</v>
      </c>
      <c r="F31" s="1340">
        <v>5.2504465691745281</v>
      </c>
      <c r="G31" s="1340">
        <v>9.793032955378294</v>
      </c>
      <c r="H31" s="1340">
        <v>9.9680149555206299</v>
      </c>
      <c r="I31" s="1340">
        <v>67.324079575017095</v>
      </c>
      <c r="J31" s="1340">
        <v>-0.66938793659210205</v>
      </c>
      <c r="K31" s="1340">
        <v>4.8487126231193542</v>
      </c>
      <c r="L31" s="1340">
        <v>2.2458146810531616</v>
      </c>
      <c r="M31" s="1340">
        <v>2.8022393584251404</v>
      </c>
    </row>
    <row r="32" spans="1:13" ht="12.75" x14ac:dyDescent="0.2">
      <c r="A32" s="903"/>
      <c r="B32" s="903"/>
      <c r="C32" s="1338"/>
      <c r="D32" s="1338" t="s">
        <v>4888</v>
      </c>
      <c r="E32" s="1339">
        <v>0</v>
      </c>
      <c r="F32" s="1340">
        <v>0</v>
      </c>
      <c r="G32" s="1340">
        <v>0</v>
      </c>
      <c r="H32" s="1340">
        <v>0</v>
      </c>
      <c r="I32" s="1340">
        <v>0</v>
      </c>
      <c r="J32" s="1340">
        <v>0</v>
      </c>
      <c r="K32" s="1340">
        <v>0</v>
      </c>
      <c r="L32" s="1340">
        <v>0</v>
      </c>
      <c r="M32" s="1340">
        <v>0</v>
      </c>
    </row>
    <row r="33" spans="1:13" ht="12.75" x14ac:dyDescent="0.2">
      <c r="A33" s="903"/>
      <c r="B33" s="903"/>
      <c r="C33" s="1338"/>
      <c r="D33" s="1338" t="s">
        <v>4889</v>
      </c>
      <c r="E33" s="1339">
        <v>0</v>
      </c>
      <c r="F33" s="1340">
        <v>0</v>
      </c>
      <c r="G33" s="1340">
        <v>0</v>
      </c>
      <c r="H33" s="1340">
        <v>0</v>
      </c>
      <c r="I33" s="1340">
        <v>0</v>
      </c>
      <c r="J33" s="1340">
        <v>0</v>
      </c>
      <c r="K33" s="1340">
        <v>0</v>
      </c>
      <c r="L33" s="1340">
        <v>0</v>
      </c>
      <c r="M33" s="1340">
        <v>0</v>
      </c>
    </row>
    <row r="34" spans="1:13" ht="12.75" x14ac:dyDescent="0.2">
      <c r="A34" s="903"/>
      <c r="B34" s="903"/>
      <c r="C34" s="1338"/>
      <c r="D34" s="1338" t="s">
        <v>4890</v>
      </c>
      <c r="E34" s="1339">
        <v>0</v>
      </c>
      <c r="F34" s="1340">
        <v>0</v>
      </c>
      <c r="G34" s="1340">
        <v>0</v>
      </c>
      <c r="H34" s="1340">
        <v>0</v>
      </c>
      <c r="I34" s="1340">
        <v>0</v>
      </c>
      <c r="J34" s="1340">
        <v>0</v>
      </c>
      <c r="K34" s="1340">
        <v>0</v>
      </c>
      <c r="L34" s="1340">
        <v>0</v>
      </c>
      <c r="M34" s="1340">
        <v>0</v>
      </c>
    </row>
    <row r="35" spans="1:13" ht="12.75" x14ac:dyDescent="0.2">
      <c r="A35" s="903"/>
      <c r="B35" s="903"/>
      <c r="C35" s="1338"/>
      <c r="D35" s="1338" t="s">
        <v>4891</v>
      </c>
      <c r="E35" s="1339">
        <f>+SUM(E32+E33+E34)</f>
        <v>0</v>
      </c>
      <c r="F35" s="1339">
        <f t="shared" ref="F35:M35" si="6">+SUM(F32+F33+F34)</f>
        <v>0</v>
      </c>
      <c r="G35" s="1339">
        <f t="shared" si="6"/>
        <v>0</v>
      </c>
      <c r="H35" s="1339">
        <f t="shared" si="6"/>
        <v>0</v>
      </c>
      <c r="I35" s="1339">
        <f t="shared" si="6"/>
        <v>0</v>
      </c>
      <c r="J35" s="1339">
        <f t="shared" si="6"/>
        <v>0</v>
      </c>
      <c r="K35" s="1339">
        <f t="shared" si="6"/>
        <v>0</v>
      </c>
      <c r="L35" s="1339">
        <f t="shared" si="6"/>
        <v>0</v>
      </c>
      <c r="M35" s="1339">
        <f t="shared" si="6"/>
        <v>0</v>
      </c>
    </row>
    <row r="36" spans="1:13" ht="12.75" x14ac:dyDescent="0.2">
      <c r="A36" s="903"/>
      <c r="B36" s="903"/>
      <c r="C36" s="1338"/>
      <c r="D36" s="1341" t="s">
        <v>4892</v>
      </c>
      <c r="E36" s="1342">
        <f>+E31+E35</f>
        <v>33.214748157857684</v>
      </c>
      <c r="F36" s="1342">
        <f t="shared" ref="F36:M36" si="7">+F31+F35</f>
        <v>5.2504465691745281</v>
      </c>
      <c r="G36" s="1342">
        <f t="shared" si="7"/>
        <v>9.793032955378294</v>
      </c>
      <c r="H36" s="1342">
        <f t="shared" si="7"/>
        <v>9.9680149555206299</v>
      </c>
      <c r="I36" s="1342">
        <f t="shared" si="7"/>
        <v>67.324079575017095</v>
      </c>
      <c r="J36" s="1342">
        <f t="shared" si="7"/>
        <v>-0.66938793659210205</v>
      </c>
      <c r="K36" s="1342">
        <f t="shared" si="7"/>
        <v>4.8487126231193542</v>
      </c>
      <c r="L36" s="1342">
        <f t="shared" si="7"/>
        <v>2.2458146810531616</v>
      </c>
      <c r="M36" s="1342">
        <f t="shared" si="7"/>
        <v>2.8022393584251404</v>
      </c>
    </row>
    <row r="37" spans="1:13" ht="12.75" x14ac:dyDescent="0.2">
      <c r="A37" s="903"/>
      <c r="B37" s="903"/>
      <c r="C37" s="1338" t="s">
        <v>4166</v>
      </c>
      <c r="D37" s="1338" t="s">
        <v>4887</v>
      </c>
      <c r="E37" s="1339">
        <v>12.621980668161996</v>
      </c>
      <c r="F37" s="1340">
        <v>6.8023605346679688</v>
      </c>
      <c r="G37" s="1340">
        <v>0.50651167263276875</v>
      </c>
      <c r="H37" s="1340">
        <v>17.571612048894167</v>
      </c>
      <c r="I37" s="1340">
        <v>3.1058806180953979</v>
      </c>
      <c r="J37" s="1340">
        <v>167.24634063243866</v>
      </c>
      <c r="K37" s="1340">
        <v>1.510820746421814</v>
      </c>
      <c r="L37" s="1340">
        <v>1.3989081382751465</v>
      </c>
      <c r="M37" s="1340">
        <v>1.3227249383926392</v>
      </c>
    </row>
    <row r="38" spans="1:13" ht="12.75" x14ac:dyDescent="0.2">
      <c r="A38" s="903"/>
      <c r="B38" s="903"/>
      <c r="C38" s="1338"/>
      <c r="D38" s="1338" t="s">
        <v>4888</v>
      </c>
      <c r="E38" s="1339">
        <v>0</v>
      </c>
      <c r="F38" s="1340">
        <v>0</v>
      </c>
      <c r="G38" s="1340">
        <v>0</v>
      </c>
      <c r="H38" s="1340">
        <v>0</v>
      </c>
      <c r="I38" s="1340">
        <v>0</v>
      </c>
      <c r="J38" s="1340">
        <v>0</v>
      </c>
      <c r="K38" s="1340">
        <v>0</v>
      </c>
      <c r="L38" s="1340">
        <v>0</v>
      </c>
      <c r="M38" s="1340">
        <v>0</v>
      </c>
    </row>
    <row r="39" spans="1:13" ht="12.75" x14ac:dyDescent="0.2">
      <c r="A39" s="903"/>
      <c r="B39" s="903"/>
      <c r="C39" s="1338"/>
      <c r="D39" s="1338" t="s">
        <v>4889</v>
      </c>
      <c r="E39" s="1339">
        <v>0</v>
      </c>
      <c r="F39" s="1340">
        <v>0</v>
      </c>
      <c r="G39" s="1340">
        <v>0</v>
      </c>
      <c r="H39" s="1340">
        <v>0</v>
      </c>
      <c r="I39" s="1340">
        <v>0</v>
      </c>
      <c r="J39" s="1340">
        <v>0</v>
      </c>
      <c r="K39" s="1340">
        <v>0</v>
      </c>
      <c r="L39" s="1340">
        <v>0</v>
      </c>
      <c r="M39" s="1340">
        <v>0</v>
      </c>
    </row>
    <row r="40" spans="1:13" ht="12.75" x14ac:dyDescent="0.2">
      <c r="A40" s="903"/>
      <c r="B40" s="903"/>
      <c r="C40" s="1338"/>
      <c r="D40" s="1338" t="s">
        <v>4890</v>
      </c>
      <c r="E40" s="1339">
        <v>0</v>
      </c>
      <c r="F40" s="1340">
        <v>0</v>
      </c>
      <c r="G40" s="1340">
        <v>0</v>
      </c>
      <c r="H40" s="1340">
        <v>0</v>
      </c>
      <c r="I40" s="1340">
        <v>0</v>
      </c>
      <c r="J40" s="1340">
        <v>0</v>
      </c>
      <c r="K40" s="1340">
        <v>0</v>
      </c>
      <c r="L40" s="1340">
        <v>0</v>
      </c>
      <c r="M40" s="1340">
        <v>0</v>
      </c>
    </row>
    <row r="41" spans="1:13" ht="12.75" x14ac:dyDescent="0.2">
      <c r="A41" s="903"/>
      <c r="B41" s="903"/>
      <c r="C41" s="1338"/>
      <c r="D41" s="1338" t="s">
        <v>4891</v>
      </c>
      <c r="E41" s="1339">
        <f>+SUM(E38+E39+E40)</f>
        <v>0</v>
      </c>
      <c r="F41" s="1339">
        <f t="shared" ref="F41:M41" si="8">+SUM(F38+F39+F40)</f>
        <v>0</v>
      </c>
      <c r="G41" s="1339">
        <f t="shared" si="8"/>
        <v>0</v>
      </c>
      <c r="H41" s="1339">
        <f t="shared" si="8"/>
        <v>0</v>
      </c>
      <c r="I41" s="1339">
        <f t="shared" si="8"/>
        <v>0</v>
      </c>
      <c r="J41" s="1339">
        <f t="shared" si="8"/>
        <v>0</v>
      </c>
      <c r="K41" s="1339">
        <f t="shared" si="8"/>
        <v>0</v>
      </c>
      <c r="L41" s="1339">
        <f t="shared" si="8"/>
        <v>0</v>
      </c>
      <c r="M41" s="1339">
        <f t="shared" si="8"/>
        <v>0</v>
      </c>
    </row>
    <row r="42" spans="1:13" ht="12.75" x14ac:dyDescent="0.2">
      <c r="A42" s="903"/>
      <c r="B42" s="903"/>
      <c r="C42" s="1338"/>
      <c r="D42" s="1341" t="s">
        <v>4892</v>
      </c>
      <c r="E42" s="1342">
        <f>+E37+E41</f>
        <v>12.621980668161996</v>
      </c>
      <c r="F42" s="1342">
        <f t="shared" ref="F42:M42" si="9">+F37+F41</f>
        <v>6.8023605346679688</v>
      </c>
      <c r="G42" s="1342">
        <f t="shared" si="9"/>
        <v>0.50651167263276875</v>
      </c>
      <c r="H42" s="1342">
        <f t="shared" si="9"/>
        <v>17.571612048894167</v>
      </c>
      <c r="I42" s="1342">
        <f t="shared" si="9"/>
        <v>3.1058806180953979</v>
      </c>
      <c r="J42" s="1342">
        <f t="shared" si="9"/>
        <v>167.24634063243866</v>
      </c>
      <c r="K42" s="1342">
        <f t="shared" si="9"/>
        <v>1.510820746421814</v>
      </c>
      <c r="L42" s="1342">
        <f t="shared" si="9"/>
        <v>1.3989081382751465</v>
      </c>
      <c r="M42" s="1342">
        <f t="shared" si="9"/>
        <v>1.3227249383926392</v>
      </c>
    </row>
    <row r="43" spans="1:13" ht="12.75" x14ac:dyDescent="0.2">
      <c r="A43" s="903"/>
      <c r="B43" s="903"/>
      <c r="C43" s="1338" t="s">
        <v>4893</v>
      </c>
      <c r="D43" s="1338" t="s">
        <v>4887</v>
      </c>
      <c r="E43" s="1339">
        <v>1253.4861297607422</v>
      </c>
      <c r="F43" s="1340">
        <v>1658.7005399940535</v>
      </c>
      <c r="G43" s="1340">
        <v>1015.0630441168323</v>
      </c>
      <c r="H43" s="1340">
        <v>1086.7285649627447</v>
      </c>
      <c r="I43" s="1340">
        <v>1174.7602338269353</v>
      </c>
      <c r="J43" s="1340">
        <v>1411.150729784742</v>
      </c>
      <c r="K43" s="1340">
        <v>882.69976674765348</v>
      </c>
      <c r="L43" s="1340">
        <v>1670.8034666245803</v>
      </c>
      <c r="M43" s="1340">
        <v>1444.7479784488678</v>
      </c>
    </row>
    <row r="44" spans="1:13" ht="12.75" x14ac:dyDescent="0.2">
      <c r="A44" s="903"/>
      <c r="B44" s="903"/>
      <c r="C44" s="1338"/>
      <c r="D44" s="1338" t="s">
        <v>4888</v>
      </c>
      <c r="E44" s="1339">
        <v>0.4</v>
      </c>
      <c r="F44" s="1340">
        <v>37.9</v>
      </c>
      <c r="G44" s="1340">
        <v>0</v>
      </c>
      <c r="H44" s="1340">
        <v>0</v>
      </c>
      <c r="I44" s="1340">
        <v>20.6</v>
      </c>
      <c r="J44" s="1340">
        <v>6.4</v>
      </c>
      <c r="K44" s="1340">
        <v>10.3</v>
      </c>
      <c r="L44" s="1340">
        <v>0</v>
      </c>
      <c r="M44" s="1340">
        <v>0</v>
      </c>
    </row>
    <row r="45" spans="1:13" ht="12.75" x14ac:dyDescent="0.2">
      <c r="A45" s="903"/>
      <c r="B45" s="903"/>
      <c r="C45" s="1338"/>
      <c r="D45" s="1338" t="s">
        <v>4889</v>
      </c>
      <c r="E45" s="1339">
        <v>0</v>
      </c>
      <c r="F45" s="1340">
        <v>0</v>
      </c>
      <c r="G45" s="1340">
        <v>3.5</v>
      </c>
      <c r="H45" s="1340">
        <v>0</v>
      </c>
      <c r="I45" s="1340">
        <v>10.5</v>
      </c>
      <c r="J45" s="1340">
        <v>13</v>
      </c>
      <c r="K45" s="1340">
        <v>7.8</v>
      </c>
      <c r="L45" s="1340">
        <v>32.5</v>
      </c>
      <c r="M45" s="1340">
        <v>41</v>
      </c>
    </row>
    <row r="46" spans="1:13" ht="12.75" x14ac:dyDescent="0.2">
      <c r="A46" s="903"/>
      <c r="B46" s="903"/>
      <c r="C46" s="1338"/>
      <c r="D46" s="1338" t="s">
        <v>4890</v>
      </c>
      <c r="E46" s="1339">
        <v>0</v>
      </c>
      <c r="F46" s="1340">
        <v>0</v>
      </c>
      <c r="G46" s="1340">
        <v>0</v>
      </c>
      <c r="H46" s="1340">
        <v>0</v>
      </c>
      <c r="I46" s="1340">
        <v>0</v>
      </c>
      <c r="J46" s="1340">
        <v>0</v>
      </c>
      <c r="K46" s="1340">
        <v>0</v>
      </c>
      <c r="L46" s="1340">
        <v>0</v>
      </c>
      <c r="M46" s="1340">
        <v>0</v>
      </c>
    </row>
    <row r="47" spans="1:13" ht="12.75" x14ac:dyDescent="0.2">
      <c r="A47" s="903"/>
      <c r="B47" s="903"/>
      <c r="C47" s="1338"/>
      <c r="D47" s="1338" t="s">
        <v>4891</v>
      </c>
      <c r="E47" s="1339">
        <f>+SUM(E44+E45+E46)</f>
        <v>0.4</v>
      </c>
      <c r="F47" s="1339">
        <f t="shared" ref="F47:M47" si="10">+SUM(F44+F45+F46)</f>
        <v>37.9</v>
      </c>
      <c r="G47" s="1339">
        <f t="shared" si="10"/>
        <v>3.5</v>
      </c>
      <c r="H47" s="1339">
        <f t="shared" si="10"/>
        <v>0</v>
      </c>
      <c r="I47" s="1339">
        <f t="shared" si="10"/>
        <v>31.1</v>
      </c>
      <c r="J47" s="1339">
        <f t="shared" si="10"/>
        <v>19.399999999999999</v>
      </c>
      <c r="K47" s="1339">
        <f t="shared" si="10"/>
        <v>18.100000000000001</v>
      </c>
      <c r="L47" s="1339">
        <f t="shared" si="10"/>
        <v>32.5</v>
      </c>
      <c r="M47" s="1339">
        <f t="shared" si="10"/>
        <v>41</v>
      </c>
    </row>
    <row r="48" spans="1:13" ht="12.75" x14ac:dyDescent="0.2">
      <c r="A48" s="903"/>
      <c r="B48" s="903"/>
      <c r="C48" s="1338"/>
      <c r="D48" s="1341" t="s">
        <v>4892</v>
      </c>
      <c r="E48" s="1342">
        <f>+E43+E47</f>
        <v>1253.8861297607423</v>
      </c>
      <c r="F48" s="1342">
        <f t="shared" ref="F48:M48" si="11">+F43+F47</f>
        <v>1696.6005399940536</v>
      </c>
      <c r="G48" s="1342">
        <f t="shared" si="11"/>
        <v>1018.5630441168323</v>
      </c>
      <c r="H48" s="1342">
        <f t="shared" si="11"/>
        <v>1086.7285649627447</v>
      </c>
      <c r="I48" s="1342">
        <f t="shared" si="11"/>
        <v>1205.8602338269352</v>
      </c>
      <c r="J48" s="1342">
        <f t="shared" si="11"/>
        <v>1430.5507297847421</v>
      </c>
      <c r="K48" s="1342">
        <f t="shared" si="11"/>
        <v>900.79976674765351</v>
      </c>
      <c r="L48" s="1342">
        <f t="shared" si="11"/>
        <v>1703.3034666245803</v>
      </c>
      <c r="M48" s="1342">
        <f t="shared" si="11"/>
        <v>1485.7479784488678</v>
      </c>
    </row>
    <row r="49" spans="1:13" ht="12.75" x14ac:dyDescent="0.2">
      <c r="A49" s="903"/>
      <c r="B49" s="903"/>
      <c r="C49" s="1338" t="s">
        <v>4894</v>
      </c>
      <c r="D49" s="1338" t="s">
        <v>4887</v>
      </c>
      <c r="E49" s="1339">
        <v>40.360638760412257</v>
      </c>
      <c r="F49" s="1340">
        <v>183.39501155167818</v>
      </c>
      <c r="G49" s="1340">
        <v>336.48433995246887</v>
      </c>
      <c r="H49" s="1340">
        <v>171.67027363181114</v>
      </c>
      <c r="I49" s="1340">
        <v>251.89561700820923</v>
      </c>
      <c r="J49" s="1340">
        <v>118.72565191984177</v>
      </c>
      <c r="K49" s="1340">
        <v>117.2106324583292</v>
      </c>
      <c r="L49" s="1340">
        <v>91.984181217849255</v>
      </c>
      <c r="M49" s="1340">
        <v>80.626550197601318</v>
      </c>
    </row>
    <row r="50" spans="1:13" ht="12.75" x14ac:dyDescent="0.2">
      <c r="A50" s="903"/>
      <c r="B50" s="903"/>
      <c r="C50" s="1338"/>
      <c r="D50" s="1338" t="s">
        <v>4888</v>
      </c>
      <c r="E50" s="1339">
        <v>0.1</v>
      </c>
      <c r="F50" s="1340">
        <v>0</v>
      </c>
      <c r="G50" s="1340">
        <v>0</v>
      </c>
      <c r="H50" s="1340">
        <v>0</v>
      </c>
      <c r="I50" s="1340">
        <v>2</v>
      </c>
      <c r="J50" s="1340">
        <v>0</v>
      </c>
      <c r="K50" s="1340">
        <v>0.1</v>
      </c>
      <c r="L50" s="1340">
        <v>0</v>
      </c>
      <c r="M50" s="1340">
        <v>0.1</v>
      </c>
    </row>
    <row r="51" spans="1:13" ht="12.75" x14ac:dyDescent="0.2">
      <c r="A51" s="903"/>
      <c r="B51" s="903"/>
      <c r="C51" s="1338"/>
      <c r="D51" s="1338" t="s">
        <v>4889</v>
      </c>
      <c r="E51" s="1339">
        <v>0</v>
      </c>
      <c r="F51" s="1340">
        <v>0</v>
      </c>
      <c r="G51" s="1340">
        <v>0</v>
      </c>
      <c r="H51" s="1340">
        <v>0</v>
      </c>
      <c r="I51" s="1340">
        <v>5</v>
      </c>
      <c r="J51" s="1340">
        <v>0</v>
      </c>
      <c r="K51" s="1340">
        <v>0</v>
      </c>
      <c r="L51" s="1340">
        <v>0</v>
      </c>
      <c r="M51" s="1340">
        <v>0</v>
      </c>
    </row>
    <row r="52" spans="1:13" ht="12.75" x14ac:dyDescent="0.2">
      <c r="A52" s="903"/>
      <c r="B52" s="903"/>
      <c r="C52" s="1338"/>
      <c r="D52" s="1338" t="s">
        <v>4890</v>
      </c>
      <c r="E52" s="1339">
        <v>0</v>
      </c>
      <c r="F52" s="1340">
        <v>0</v>
      </c>
      <c r="G52" s="1340">
        <v>0</v>
      </c>
      <c r="H52" s="1340">
        <v>0</v>
      </c>
      <c r="I52" s="1340">
        <v>0</v>
      </c>
      <c r="J52" s="1340">
        <v>0</v>
      </c>
      <c r="K52" s="1340">
        <v>0</v>
      </c>
      <c r="L52" s="1340">
        <v>0</v>
      </c>
      <c r="M52" s="1340">
        <v>0</v>
      </c>
    </row>
    <row r="53" spans="1:13" ht="12.75" x14ac:dyDescent="0.2">
      <c r="A53" s="903"/>
      <c r="B53" s="903"/>
      <c r="C53" s="1338"/>
      <c r="D53" s="1338" t="s">
        <v>4891</v>
      </c>
      <c r="E53" s="1339">
        <f>+SUM(E50+E51+E52)</f>
        <v>0.1</v>
      </c>
      <c r="F53" s="1339">
        <f t="shared" ref="F53:M53" si="12">+SUM(F50+F51+F52)</f>
        <v>0</v>
      </c>
      <c r="G53" s="1339">
        <f t="shared" si="12"/>
        <v>0</v>
      </c>
      <c r="H53" s="1339">
        <f t="shared" si="12"/>
        <v>0</v>
      </c>
      <c r="I53" s="1339">
        <f t="shared" si="12"/>
        <v>7</v>
      </c>
      <c r="J53" s="1339">
        <f t="shared" si="12"/>
        <v>0</v>
      </c>
      <c r="K53" s="1339">
        <f t="shared" si="12"/>
        <v>0.1</v>
      </c>
      <c r="L53" s="1339">
        <f t="shared" si="12"/>
        <v>0</v>
      </c>
      <c r="M53" s="1339">
        <f t="shared" si="12"/>
        <v>0.1</v>
      </c>
    </row>
    <row r="54" spans="1:13" ht="12.75" x14ac:dyDescent="0.2">
      <c r="A54" s="903"/>
      <c r="B54" s="903"/>
      <c r="C54" s="1338"/>
      <c r="D54" s="1341" t="s">
        <v>4892</v>
      </c>
      <c r="E54" s="1342">
        <f>+E49+E53</f>
        <v>40.460638760412259</v>
      </c>
      <c r="F54" s="1342">
        <f t="shared" ref="F54:M54" si="13">+F49+F53</f>
        <v>183.39501155167818</v>
      </c>
      <c r="G54" s="1342">
        <f t="shared" si="13"/>
        <v>336.48433995246887</v>
      </c>
      <c r="H54" s="1342">
        <f t="shared" si="13"/>
        <v>171.67027363181114</v>
      </c>
      <c r="I54" s="1342">
        <f t="shared" si="13"/>
        <v>258.89561700820923</v>
      </c>
      <c r="J54" s="1342">
        <f t="shared" si="13"/>
        <v>118.72565191984177</v>
      </c>
      <c r="K54" s="1342">
        <f t="shared" si="13"/>
        <v>117.3106324583292</v>
      </c>
      <c r="L54" s="1342">
        <f t="shared" si="13"/>
        <v>91.984181217849255</v>
      </c>
      <c r="M54" s="1342">
        <f t="shared" si="13"/>
        <v>80.726550197601313</v>
      </c>
    </row>
    <row r="55" spans="1:13" ht="12.75" x14ac:dyDescent="0.2">
      <c r="A55" s="903"/>
      <c r="B55" s="903"/>
      <c r="C55" s="1338" t="s">
        <v>4895</v>
      </c>
      <c r="D55" s="1338" t="s">
        <v>4887</v>
      </c>
      <c r="E55" s="1339">
        <v>47.224223266588524</v>
      </c>
      <c r="F55" s="1340">
        <v>42.308354705572128</v>
      </c>
      <c r="G55" s="1340">
        <v>7.1768420934677124</v>
      </c>
      <c r="H55" s="1340">
        <v>47.85950231552124</v>
      </c>
      <c r="I55" s="1340">
        <v>86.425018310546875</v>
      </c>
      <c r="J55" s="1340">
        <v>34.3991858959198</v>
      </c>
      <c r="K55" s="1340">
        <v>91.53130841255188</v>
      </c>
      <c r="L55" s="1340">
        <v>70.157689318060875</v>
      </c>
      <c r="M55" s="1340">
        <v>1.6875276127830148</v>
      </c>
    </row>
    <row r="56" spans="1:13" ht="12.75" x14ac:dyDescent="0.2">
      <c r="A56" s="903"/>
      <c r="B56" s="903"/>
      <c r="C56" s="1338"/>
      <c r="D56" s="1338" t="s">
        <v>4888</v>
      </c>
      <c r="E56" s="1339">
        <v>0</v>
      </c>
      <c r="F56" s="1340">
        <v>0</v>
      </c>
      <c r="G56" s="1340">
        <v>0</v>
      </c>
      <c r="H56" s="1340">
        <v>0.4</v>
      </c>
      <c r="I56" s="1340">
        <v>0.5</v>
      </c>
      <c r="J56" s="1340">
        <v>0.6</v>
      </c>
      <c r="K56" s="1340">
        <v>0</v>
      </c>
      <c r="L56" s="1340">
        <v>1.9</v>
      </c>
      <c r="M56" s="1340">
        <v>1.9</v>
      </c>
    </row>
    <row r="57" spans="1:13" ht="12.75" x14ac:dyDescent="0.2">
      <c r="A57" s="903"/>
      <c r="B57" s="903"/>
      <c r="C57" s="1338"/>
      <c r="D57" s="1338" t="s">
        <v>4889</v>
      </c>
      <c r="E57" s="1339">
        <v>0</v>
      </c>
      <c r="F57" s="1340">
        <v>0</v>
      </c>
      <c r="G57" s="1340">
        <v>0</v>
      </c>
      <c r="H57" s="1340">
        <v>0.2</v>
      </c>
      <c r="I57" s="1340">
        <v>0.9</v>
      </c>
      <c r="J57" s="1340">
        <v>0</v>
      </c>
      <c r="K57" s="1340">
        <v>0</v>
      </c>
      <c r="L57" s="1340">
        <v>0</v>
      </c>
      <c r="M57" s="1340">
        <v>0</v>
      </c>
    </row>
    <row r="58" spans="1:13" ht="12.75" x14ac:dyDescent="0.2">
      <c r="A58" s="903"/>
      <c r="B58" s="903"/>
      <c r="C58" s="1338"/>
      <c r="D58" s="1338" t="s">
        <v>4890</v>
      </c>
      <c r="E58" s="1339">
        <v>0</v>
      </c>
      <c r="F58" s="1340">
        <v>0</v>
      </c>
      <c r="G58" s="1340">
        <v>0</v>
      </c>
      <c r="H58" s="1340">
        <v>0</v>
      </c>
      <c r="I58" s="1340">
        <v>0</v>
      </c>
      <c r="J58" s="1340">
        <v>0</v>
      </c>
      <c r="K58" s="1340">
        <v>0</v>
      </c>
      <c r="L58" s="1340">
        <v>0</v>
      </c>
      <c r="M58" s="1340">
        <v>0</v>
      </c>
    </row>
    <row r="59" spans="1:13" ht="12.75" x14ac:dyDescent="0.2">
      <c r="A59" s="903"/>
      <c r="B59" s="903"/>
      <c r="C59" s="1338"/>
      <c r="D59" s="1338" t="s">
        <v>4891</v>
      </c>
      <c r="E59" s="1339">
        <f>+SUM(E56+E57+E58)</f>
        <v>0</v>
      </c>
      <c r="F59" s="1339">
        <f t="shared" ref="F59:M59" si="14">+SUM(F56+F57+F58)</f>
        <v>0</v>
      </c>
      <c r="G59" s="1339">
        <f t="shared" si="14"/>
        <v>0</v>
      </c>
      <c r="H59" s="1339">
        <f t="shared" si="14"/>
        <v>0.60000000000000009</v>
      </c>
      <c r="I59" s="1339">
        <f t="shared" si="14"/>
        <v>1.4</v>
      </c>
      <c r="J59" s="1339">
        <f t="shared" si="14"/>
        <v>0.6</v>
      </c>
      <c r="K59" s="1339">
        <f t="shared" si="14"/>
        <v>0</v>
      </c>
      <c r="L59" s="1339">
        <f t="shared" si="14"/>
        <v>1.9</v>
      </c>
      <c r="M59" s="1339">
        <f t="shared" si="14"/>
        <v>1.9</v>
      </c>
    </row>
    <row r="60" spans="1:13" ht="12.75" x14ac:dyDescent="0.2">
      <c r="A60" s="903"/>
      <c r="B60" s="903"/>
      <c r="C60" s="1338"/>
      <c r="D60" s="1341" t="s">
        <v>4892</v>
      </c>
      <c r="E60" s="1342">
        <f>+E55+E59</f>
        <v>47.224223266588524</v>
      </c>
      <c r="F60" s="1342">
        <f t="shared" ref="F60:M60" si="15">+F55+F59</f>
        <v>42.308354705572128</v>
      </c>
      <c r="G60" s="1342">
        <f t="shared" si="15"/>
        <v>7.1768420934677124</v>
      </c>
      <c r="H60" s="1342">
        <f t="shared" si="15"/>
        <v>48.459502315521242</v>
      </c>
      <c r="I60" s="1342">
        <f t="shared" si="15"/>
        <v>87.825018310546881</v>
      </c>
      <c r="J60" s="1342">
        <f t="shared" si="15"/>
        <v>34.999185895919801</v>
      </c>
      <c r="K60" s="1342">
        <f t="shared" si="15"/>
        <v>91.53130841255188</v>
      </c>
      <c r="L60" s="1342">
        <f t="shared" si="15"/>
        <v>72.057689318060881</v>
      </c>
      <c r="M60" s="1342">
        <f t="shared" si="15"/>
        <v>3.5875276127830147</v>
      </c>
    </row>
    <row r="61" spans="1:13" ht="12.75" x14ac:dyDescent="0.2">
      <c r="A61" s="903"/>
      <c r="B61" s="903"/>
      <c r="C61" s="1343" t="s">
        <v>3552</v>
      </c>
      <c r="D61" s="1338" t="s">
        <v>4887</v>
      </c>
      <c r="E61" s="1339">
        <v>98.321146434405819</v>
      </c>
      <c r="F61" s="1340">
        <v>151.64271469041705</v>
      </c>
      <c r="G61" s="1340">
        <v>105.69430881738663</v>
      </c>
      <c r="H61" s="1340">
        <v>78.634225368499756</v>
      </c>
      <c r="I61" s="1340">
        <v>194.03731942176819</v>
      </c>
      <c r="J61" s="1340">
        <v>154.13575282692909</v>
      </c>
      <c r="K61" s="1340">
        <v>88.916043020784855</v>
      </c>
      <c r="L61" s="1340">
        <v>178.87516023218632</v>
      </c>
      <c r="M61" s="1340">
        <v>68.56119966506958</v>
      </c>
    </row>
    <row r="62" spans="1:13" ht="12.75" x14ac:dyDescent="0.2">
      <c r="A62" s="903"/>
      <c r="B62" s="903"/>
      <c r="C62" s="1338"/>
      <c r="D62" s="1338" t="s">
        <v>4888</v>
      </c>
      <c r="E62" s="1339">
        <v>0</v>
      </c>
      <c r="F62" s="1340">
        <v>0</v>
      </c>
      <c r="G62" s="1340">
        <v>0</v>
      </c>
      <c r="H62" s="1340">
        <v>0</v>
      </c>
      <c r="I62" s="1340">
        <v>0</v>
      </c>
      <c r="J62" s="1340">
        <v>0</v>
      </c>
      <c r="K62" s="1340">
        <v>0</v>
      </c>
      <c r="L62" s="1340">
        <v>0</v>
      </c>
      <c r="M62" s="1340">
        <v>0</v>
      </c>
    </row>
    <row r="63" spans="1:13" ht="12.75" x14ac:dyDescent="0.2">
      <c r="A63" s="903"/>
      <c r="B63" s="903"/>
      <c r="C63" s="1338"/>
      <c r="D63" s="1338" t="s">
        <v>4889</v>
      </c>
      <c r="E63" s="1339">
        <v>0</v>
      </c>
      <c r="F63" s="1340">
        <v>0</v>
      </c>
      <c r="G63" s="1340">
        <v>0</v>
      </c>
      <c r="H63" s="1340">
        <v>0</v>
      </c>
      <c r="I63" s="1340">
        <v>0</v>
      </c>
      <c r="J63" s="1340">
        <v>0</v>
      </c>
      <c r="K63" s="1340">
        <v>0</v>
      </c>
      <c r="L63" s="1340">
        <v>0</v>
      </c>
      <c r="M63" s="1340">
        <v>0</v>
      </c>
    </row>
    <row r="64" spans="1:13" ht="12.75" x14ac:dyDescent="0.2">
      <c r="A64" s="903"/>
      <c r="B64" s="903"/>
      <c r="C64" s="1338"/>
      <c r="D64" s="1338" t="s">
        <v>4890</v>
      </c>
      <c r="E64" s="1339">
        <v>0</v>
      </c>
      <c r="F64" s="1340">
        <v>0</v>
      </c>
      <c r="G64" s="1340">
        <v>0</v>
      </c>
      <c r="H64" s="1340">
        <v>0</v>
      </c>
      <c r="I64" s="1340">
        <v>0</v>
      </c>
      <c r="J64" s="1340">
        <v>0</v>
      </c>
      <c r="K64" s="1340">
        <v>0</v>
      </c>
      <c r="L64" s="1340">
        <v>0</v>
      </c>
      <c r="M64" s="1340">
        <v>0</v>
      </c>
    </row>
    <row r="65" spans="1:13" ht="12.75" x14ac:dyDescent="0.2">
      <c r="A65" s="903"/>
      <c r="B65" s="903"/>
      <c r="C65" s="1338"/>
      <c r="D65" s="1338" t="s">
        <v>4891</v>
      </c>
      <c r="E65" s="1339">
        <f>+SUM(E62+E63+E64)</f>
        <v>0</v>
      </c>
      <c r="F65" s="1339">
        <f t="shared" ref="F65:M65" si="16">+SUM(F62+F63+F64)</f>
        <v>0</v>
      </c>
      <c r="G65" s="1339">
        <f t="shared" si="16"/>
        <v>0</v>
      </c>
      <c r="H65" s="1339">
        <f t="shared" si="16"/>
        <v>0</v>
      </c>
      <c r="I65" s="1339">
        <f t="shared" si="16"/>
        <v>0</v>
      </c>
      <c r="J65" s="1339">
        <f t="shared" si="16"/>
        <v>0</v>
      </c>
      <c r="K65" s="1339">
        <f t="shared" si="16"/>
        <v>0</v>
      </c>
      <c r="L65" s="1339">
        <f t="shared" si="16"/>
        <v>0</v>
      </c>
      <c r="M65" s="1339">
        <f t="shared" si="16"/>
        <v>0</v>
      </c>
    </row>
    <row r="66" spans="1:13" ht="12.75" x14ac:dyDescent="0.2">
      <c r="A66" s="903"/>
      <c r="B66" s="903"/>
      <c r="C66" s="1338"/>
      <c r="D66" s="1341" t="s">
        <v>4892</v>
      </c>
      <c r="E66" s="1342">
        <f>+E61+E65</f>
        <v>98.321146434405819</v>
      </c>
      <c r="F66" s="1342">
        <f t="shared" ref="F66:M66" si="17">+F61+F65</f>
        <v>151.64271469041705</v>
      </c>
      <c r="G66" s="1342">
        <f t="shared" si="17"/>
        <v>105.69430881738663</v>
      </c>
      <c r="H66" s="1342">
        <f t="shared" si="17"/>
        <v>78.634225368499756</v>
      </c>
      <c r="I66" s="1342">
        <f t="shared" si="17"/>
        <v>194.03731942176819</v>
      </c>
      <c r="J66" s="1342">
        <f t="shared" si="17"/>
        <v>154.13575282692909</v>
      </c>
      <c r="K66" s="1342">
        <f t="shared" si="17"/>
        <v>88.916043020784855</v>
      </c>
      <c r="L66" s="1342">
        <f t="shared" si="17"/>
        <v>178.87516023218632</v>
      </c>
      <c r="M66" s="1342">
        <f t="shared" si="17"/>
        <v>68.56119966506958</v>
      </c>
    </row>
    <row r="67" spans="1:13" ht="12.75" x14ac:dyDescent="0.2">
      <c r="A67" s="903"/>
      <c r="B67" s="903"/>
      <c r="C67" s="1338" t="s">
        <v>4896</v>
      </c>
      <c r="D67" s="1338" t="s">
        <v>4887</v>
      </c>
      <c r="E67" s="1339">
        <v>-5.8586931228637695</v>
      </c>
      <c r="F67" s="1340">
        <v>7.8602108955383301</v>
      </c>
      <c r="G67" s="1340">
        <v>89.459846973419189</v>
      </c>
      <c r="H67" s="1340">
        <v>19.391106843948364</v>
      </c>
      <c r="I67" s="1340">
        <v>51.920374393463135</v>
      </c>
      <c r="J67" s="1340">
        <v>-51.091845512390137</v>
      </c>
      <c r="K67" s="1340">
        <v>9.061229944229126</v>
      </c>
      <c r="L67" s="1340">
        <v>22.079223394393921</v>
      </c>
      <c r="M67" s="1340">
        <v>56.209596633911133</v>
      </c>
    </row>
    <row r="68" spans="1:13" ht="12.75" x14ac:dyDescent="0.2">
      <c r="A68" s="903"/>
      <c r="B68" s="903"/>
      <c r="C68" s="1338"/>
      <c r="D68" s="1338" t="s">
        <v>4888</v>
      </c>
      <c r="E68" s="1339">
        <v>0.1</v>
      </c>
      <c r="F68" s="1340">
        <v>0.6</v>
      </c>
      <c r="G68" s="1340">
        <v>0</v>
      </c>
      <c r="H68" s="1340">
        <v>0</v>
      </c>
      <c r="I68" s="1340">
        <v>0</v>
      </c>
      <c r="J68" s="1340">
        <v>0</v>
      </c>
      <c r="K68" s="1340">
        <v>0</v>
      </c>
      <c r="L68" s="1340">
        <v>0</v>
      </c>
      <c r="M68" s="1340">
        <v>0</v>
      </c>
    </row>
    <row r="69" spans="1:13" ht="12.75" x14ac:dyDescent="0.2">
      <c r="A69" s="903"/>
      <c r="B69" s="903"/>
      <c r="C69" s="1338"/>
      <c r="D69" s="1338" t="s">
        <v>4889</v>
      </c>
      <c r="E69" s="1339">
        <v>0</v>
      </c>
      <c r="F69" s="1340">
        <v>0</v>
      </c>
      <c r="G69" s="1340">
        <v>0</v>
      </c>
      <c r="H69" s="1340">
        <v>0</v>
      </c>
      <c r="I69" s="1340">
        <v>0</v>
      </c>
      <c r="J69" s="1340">
        <v>0</v>
      </c>
      <c r="K69" s="1340">
        <v>0</v>
      </c>
      <c r="L69" s="1340">
        <v>0</v>
      </c>
      <c r="M69" s="1340">
        <v>0</v>
      </c>
    </row>
    <row r="70" spans="1:13" ht="12.75" x14ac:dyDescent="0.2">
      <c r="A70" s="903"/>
      <c r="B70" s="903"/>
      <c r="C70" s="1338"/>
      <c r="D70" s="1338" t="s">
        <v>4890</v>
      </c>
      <c r="E70" s="1339">
        <v>0</v>
      </c>
      <c r="F70" s="1340">
        <v>0</v>
      </c>
      <c r="G70" s="1340">
        <v>0</v>
      </c>
      <c r="H70" s="1340">
        <v>0</v>
      </c>
      <c r="I70" s="1340">
        <v>0</v>
      </c>
      <c r="J70" s="1340">
        <v>0</v>
      </c>
      <c r="K70" s="1340">
        <v>0</v>
      </c>
      <c r="L70" s="1340">
        <v>0</v>
      </c>
      <c r="M70" s="1340">
        <v>0</v>
      </c>
    </row>
    <row r="71" spans="1:13" ht="12.75" x14ac:dyDescent="0.2">
      <c r="A71" s="903"/>
      <c r="B71" s="903"/>
      <c r="C71" s="1338"/>
      <c r="D71" s="1338" t="s">
        <v>4891</v>
      </c>
      <c r="E71" s="1339">
        <f>+SUM(E68+E69+E70)</f>
        <v>0.1</v>
      </c>
      <c r="F71" s="1339">
        <f t="shared" ref="F71:M71" si="18">+SUM(F68+F69+F70)</f>
        <v>0.6</v>
      </c>
      <c r="G71" s="1339">
        <f t="shared" si="18"/>
        <v>0</v>
      </c>
      <c r="H71" s="1339">
        <f t="shared" si="18"/>
        <v>0</v>
      </c>
      <c r="I71" s="1339">
        <f t="shared" si="18"/>
        <v>0</v>
      </c>
      <c r="J71" s="1339">
        <f t="shared" si="18"/>
        <v>0</v>
      </c>
      <c r="K71" s="1339">
        <f t="shared" si="18"/>
        <v>0</v>
      </c>
      <c r="L71" s="1339">
        <f t="shared" si="18"/>
        <v>0</v>
      </c>
      <c r="M71" s="1339">
        <f t="shared" si="18"/>
        <v>0</v>
      </c>
    </row>
    <row r="72" spans="1:13" ht="12.75" x14ac:dyDescent="0.2">
      <c r="A72" s="903"/>
      <c r="B72" s="903"/>
      <c r="C72" s="1338"/>
      <c r="D72" s="1341" t="s">
        <v>4892</v>
      </c>
      <c r="E72" s="1342">
        <f>+E67+E71</f>
        <v>-5.7586931228637699</v>
      </c>
      <c r="F72" s="1342">
        <f t="shared" ref="F72:M72" si="19">+F67+F71</f>
        <v>8.4602108955383297</v>
      </c>
      <c r="G72" s="1342">
        <f t="shared" si="19"/>
        <v>89.459846973419189</v>
      </c>
      <c r="H72" s="1342">
        <f t="shared" si="19"/>
        <v>19.391106843948364</v>
      </c>
      <c r="I72" s="1342">
        <f t="shared" si="19"/>
        <v>51.920374393463135</v>
      </c>
      <c r="J72" s="1342">
        <f t="shared" si="19"/>
        <v>-51.091845512390137</v>
      </c>
      <c r="K72" s="1342">
        <f t="shared" si="19"/>
        <v>9.061229944229126</v>
      </c>
      <c r="L72" s="1342">
        <f t="shared" si="19"/>
        <v>22.079223394393921</v>
      </c>
      <c r="M72" s="1342">
        <f t="shared" si="19"/>
        <v>56.209596633911133</v>
      </c>
    </row>
    <row r="73" spans="1:13" ht="12.75" x14ac:dyDescent="0.2">
      <c r="A73" s="903"/>
      <c r="B73" s="903"/>
      <c r="C73" s="1338" t="s">
        <v>4897</v>
      </c>
      <c r="D73" s="1338" t="s">
        <v>4887</v>
      </c>
      <c r="E73" s="1339">
        <v>-2.3473720997571945E-2</v>
      </c>
      <c r="F73" s="1339">
        <v>-2.3473720997571945E-2</v>
      </c>
      <c r="G73" s="1339">
        <v>-2.3473720997571945E-2</v>
      </c>
      <c r="H73" s="1339">
        <v>-2.3473720997571945E-2</v>
      </c>
      <c r="I73" s="1340">
        <v>-8.3192768096923828</v>
      </c>
      <c r="J73" s="1340">
        <v>16.322124481201172</v>
      </c>
      <c r="K73" s="1340">
        <v>1.4514087438583374</v>
      </c>
      <c r="L73" s="1340">
        <v>17.044901847839355</v>
      </c>
      <c r="M73" s="1340">
        <v>13.163099825382233</v>
      </c>
    </row>
    <row r="74" spans="1:13" ht="12.75" x14ac:dyDescent="0.2">
      <c r="A74" s="903"/>
      <c r="B74" s="903"/>
      <c r="C74" s="1338"/>
      <c r="D74" s="1338" t="s">
        <v>4888</v>
      </c>
      <c r="E74" s="1339">
        <v>0</v>
      </c>
      <c r="F74" s="1340">
        <v>0</v>
      </c>
      <c r="G74" s="1340">
        <v>0</v>
      </c>
      <c r="H74" s="1340">
        <v>0</v>
      </c>
      <c r="I74" s="1340">
        <v>0</v>
      </c>
      <c r="J74" s="1340">
        <v>0</v>
      </c>
      <c r="K74" s="1340">
        <v>0</v>
      </c>
      <c r="L74" s="1340">
        <v>0</v>
      </c>
      <c r="M74" s="1340">
        <v>0</v>
      </c>
    </row>
    <row r="75" spans="1:13" ht="12.75" x14ac:dyDescent="0.2">
      <c r="A75" s="903"/>
      <c r="B75" s="903"/>
      <c r="C75" s="1338"/>
      <c r="D75" s="1338" t="s">
        <v>4889</v>
      </c>
      <c r="E75" s="1339">
        <v>0</v>
      </c>
      <c r="F75" s="1340">
        <v>0</v>
      </c>
      <c r="G75" s="1340">
        <v>0</v>
      </c>
      <c r="H75" s="1340">
        <v>0</v>
      </c>
      <c r="I75" s="1340">
        <v>0</v>
      </c>
      <c r="J75" s="1340">
        <v>0</v>
      </c>
      <c r="K75" s="1340">
        <v>0</v>
      </c>
      <c r="L75" s="1340">
        <v>0</v>
      </c>
      <c r="M75" s="1340">
        <v>0</v>
      </c>
    </row>
    <row r="76" spans="1:13" ht="12.75" x14ac:dyDescent="0.2">
      <c r="A76" s="903"/>
      <c r="B76" s="903"/>
      <c r="C76" s="1338"/>
      <c r="D76" s="1338" t="s">
        <v>4890</v>
      </c>
      <c r="E76" s="1339">
        <v>0</v>
      </c>
      <c r="F76" s="1340">
        <v>0</v>
      </c>
      <c r="G76" s="1340">
        <v>0</v>
      </c>
      <c r="H76" s="1340">
        <v>0</v>
      </c>
      <c r="I76" s="1340">
        <v>0</v>
      </c>
      <c r="J76" s="1340">
        <v>0</v>
      </c>
      <c r="K76" s="1340">
        <v>0</v>
      </c>
      <c r="L76" s="1340">
        <v>0</v>
      </c>
      <c r="M76" s="1340">
        <v>0</v>
      </c>
    </row>
    <row r="77" spans="1:13" ht="12.75" x14ac:dyDescent="0.2">
      <c r="A77" s="903"/>
      <c r="B77" s="903"/>
      <c r="C77" s="1338"/>
      <c r="D77" s="1338" t="s">
        <v>4891</v>
      </c>
      <c r="E77" s="1339">
        <f>+SUM(E74+E75+E76)</f>
        <v>0</v>
      </c>
      <c r="F77" s="1339">
        <f t="shared" ref="F77:M77" si="20">+SUM(F74+F75+F76)</f>
        <v>0</v>
      </c>
      <c r="G77" s="1339">
        <f t="shared" si="20"/>
        <v>0</v>
      </c>
      <c r="H77" s="1339">
        <f t="shared" si="20"/>
        <v>0</v>
      </c>
      <c r="I77" s="1339">
        <f t="shared" si="20"/>
        <v>0</v>
      </c>
      <c r="J77" s="1339">
        <f t="shared" si="20"/>
        <v>0</v>
      </c>
      <c r="K77" s="1339">
        <f t="shared" si="20"/>
        <v>0</v>
      </c>
      <c r="L77" s="1339">
        <f t="shared" si="20"/>
        <v>0</v>
      </c>
      <c r="M77" s="1339">
        <f t="shared" si="20"/>
        <v>0</v>
      </c>
    </row>
    <row r="78" spans="1:13" ht="12.75" x14ac:dyDescent="0.2">
      <c r="A78" s="903"/>
      <c r="B78" s="903"/>
      <c r="C78" s="1338"/>
      <c r="D78" s="1341" t="s">
        <v>4892</v>
      </c>
      <c r="E78" s="1342">
        <f>+E73+E77</f>
        <v>-2.3473720997571945E-2</v>
      </c>
      <c r="F78" s="1342">
        <f t="shared" ref="F78:M78" si="21">+F73+F77</f>
        <v>-2.3473720997571945E-2</v>
      </c>
      <c r="G78" s="1342">
        <f t="shared" si="21"/>
        <v>-2.3473720997571945E-2</v>
      </c>
      <c r="H78" s="1342">
        <f t="shared" si="21"/>
        <v>-2.3473720997571945E-2</v>
      </c>
      <c r="I78" s="1342">
        <f t="shared" si="21"/>
        <v>-8.3192768096923828</v>
      </c>
      <c r="J78" s="1342">
        <f t="shared" si="21"/>
        <v>16.322124481201172</v>
      </c>
      <c r="K78" s="1342">
        <f t="shared" si="21"/>
        <v>1.4514087438583374</v>
      </c>
      <c r="L78" s="1342">
        <f t="shared" si="21"/>
        <v>17.044901847839355</v>
      </c>
      <c r="M78" s="1342">
        <f t="shared" si="21"/>
        <v>13.163099825382233</v>
      </c>
    </row>
    <row r="79" spans="1:13" ht="12.75" x14ac:dyDescent="0.2">
      <c r="A79" s="903"/>
      <c r="B79" s="903"/>
      <c r="C79" s="1338" t="s">
        <v>4898</v>
      </c>
      <c r="D79" s="1338" t="s">
        <v>4887</v>
      </c>
      <c r="E79" s="1339">
        <v>2.4100393522530794E-2</v>
      </c>
      <c r="F79" s="1340">
        <v>-2.3473720997571945E-2</v>
      </c>
      <c r="G79" s="1340">
        <v>7.1496995091438293</v>
      </c>
      <c r="H79" s="1340">
        <v>9.0057997703552246</v>
      </c>
      <c r="I79" s="1340">
        <v>30.788817405700684</v>
      </c>
      <c r="J79" s="1340">
        <v>10.529593944549561</v>
      </c>
      <c r="K79" s="1340">
        <v>10.985355377197266</v>
      </c>
      <c r="L79" s="1340">
        <v>10.171626091003418</v>
      </c>
      <c r="M79" s="1340">
        <v>8.6673192977905273</v>
      </c>
    </row>
    <row r="80" spans="1:13" ht="12.75" x14ac:dyDescent="0.2">
      <c r="A80" s="903"/>
      <c r="B80" s="903"/>
      <c r="C80" s="1338"/>
      <c r="D80" s="1338" t="s">
        <v>4888</v>
      </c>
      <c r="E80" s="1339">
        <v>0</v>
      </c>
      <c r="F80" s="1340">
        <v>0</v>
      </c>
      <c r="G80" s="1340">
        <v>0</v>
      </c>
      <c r="H80" s="1340">
        <v>0</v>
      </c>
      <c r="I80" s="1340">
        <v>0</v>
      </c>
      <c r="J80" s="1340">
        <v>0</v>
      </c>
      <c r="K80" s="1340">
        <v>0</v>
      </c>
      <c r="L80" s="1340">
        <v>0</v>
      </c>
      <c r="M80" s="1340">
        <v>0</v>
      </c>
    </row>
    <row r="81" spans="1:13" ht="12.75" x14ac:dyDescent="0.2">
      <c r="A81" s="903"/>
      <c r="B81" s="903"/>
      <c r="C81" s="1338"/>
      <c r="D81" s="1338" t="s">
        <v>4889</v>
      </c>
      <c r="E81" s="1339">
        <v>0</v>
      </c>
      <c r="F81" s="1340">
        <v>0</v>
      </c>
      <c r="G81" s="1340">
        <v>0</v>
      </c>
      <c r="H81" s="1340">
        <v>0</v>
      </c>
      <c r="I81" s="1340">
        <v>0</v>
      </c>
      <c r="J81" s="1340">
        <v>0</v>
      </c>
      <c r="K81" s="1340">
        <v>0</v>
      </c>
      <c r="L81" s="1340">
        <v>0</v>
      </c>
      <c r="M81" s="1340">
        <v>0</v>
      </c>
    </row>
    <row r="82" spans="1:13" ht="12.75" x14ac:dyDescent="0.2">
      <c r="A82" s="903"/>
      <c r="B82" s="903"/>
      <c r="C82" s="1338"/>
      <c r="D82" s="1338" t="s">
        <v>4890</v>
      </c>
      <c r="E82" s="1339">
        <v>0</v>
      </c>
      <c r="F82" s="1340">
        <v>0</v>
      </c>
      <c r="G82" s="1340">
        <v>0</v>
      </c>
      <c r="H82" s="1340">
        <v>0</v>
      </c>
      <c r="I82" s="1340">
        <v>0</v>
      </c>
      <c r="J82" s="1340">
        <v>0</v>
      </c>
      <c r="K82" s="1340">
        <v>0</v>
      </c>
      <c r="L82" s="1340">
        <v>0</v>
      </c>
      <c r="M82" s="1340">
        <v>0</v>
      </c>
    </row>
    <row r="83" spans="1:13" ht="12.75" x14ac:dyDescent="0.2">
      <c r="A83" s="903"/>
      <c r="B83" s="903"/>
      <c r="C83" s="1338"/>
      <c r="D83" s="1338" t="s">
        <v>4891</v>
      </c>
      <c r="E83" s="1339">
        <f>+SUM(E80+E81+E82)</f>
        <v>0</v>
      </c>
      <c r="F83" s="1339">
        <f t="shared" ref="F83:M83" si="22">+SUM(F80+F81+F82)</f>
        <v>0</v>
      </c>
      <c r="G83" s="1339">
        <f t="shared" si="22"/>
        <v>0</v>
      </c>
      <c r="H83" s="1339">
        <f t="shared" si="22"/>
        <v>0</v>
      </c>
      <c r="I83" s="1339">
        <f t="shared" si="22"/>
        <v>0</v>
      </c>
      <c r="J83" s="1339">
        <f t="shared" si="22"/>
        <v>0</v>
      </c>
      <c r="K83" s="1339">
        <f t="shared" si="22"/>
        <v>0</v>
      </c>
      <c r="L83" s="1339">
        <f t="shared" si="22"/>
        <v>0</v>
      </c>
      <c r="M83" s="1339">
        <f t="shared" si="22"/>
        <v>0</v>
      </c>
    </row>
    <row r="84" spans="1:13" ht="12.75" x14ac:dyDescent="0.2">
      <c r="A84" s="903"/>
      <c r="B84" s="903"/>
      <c r="C84" s="1338"/>
      <c r="D84" s="1341" t="s">
        <v>4892</v>
      </c>
      <c r="E84" s="1342">
        <f>+E79+E83</f>
        <v>2.4100393522530794E-2</v>
      </c>
      <c r="F84" s="1342">
        <f t="shared" ref="F84:M84" si="23">+F79+F83</f>
        <v>-2.3473720997571945E-2</v>
      </c>
      <c r="G84" s="1342">
        <f t="shared" si="23"/>
        <v>7.1496995091438293</v>
      </c>
      <c r="H84" s="1342">
        <f t="shared" si="23"/>
        <v>9.0057997703552246</v>
      </c>
      <c r="I84" s="1342">
        <f t="shared" si="23"/>
        <v>30.788817405700684</v>
      </c>
      <c r="J84" s="1342">
        <f t="shared" si="23"/>
        <v>10.529593944549561</v>
      </c>
      <c r="K84" s="1342">
        <f t="shared" si="23"/>
        <v>10.985355377197266</v>
      </c>
      <c r="L84" s="1342">
        <f t="shared" si="23"/>
        <v>10.171626091003418</v>
      </c>
      <c r="M84" s="1342">
        <f t="shared" si="23"/>
        <v>8.6673192977905273</v>
      </c>
    </row>
    <row r="85" spans="1:13" ht="12.75" x14ac:dyDescent="0.2">
      <c r="A85" s="903"/>
      <c r="B85" s="903"/>
      <c r="C85" s="1338" t="s">
        <v>4899</v>
      </c>
      <c r="D85" s="1338" t="s">
        <v>4887</v>
      </c>
      <c r="E85" s="1339">
        <v>3.5548442114268255</v>
      </c>
      <c r="F85" s="1340">
        <v>-1.519644021987915</v>
      </c>
      <c r="G85" s="1340">
        <v>3.7093698978424072</v>
      </c>
      <c r="H85" s="1340">
        <v>3.0422589778900146</v>
      </c>
      <c r="I85" s="1340">
        <v>-14.59578800201416</v>
      </c>
      <c r="J85" s="1340">
        <v>30.403827667236328</v>
      </c>
      <c r="K85" s="1340">
        <v>-2.3473720997571945E-2</v>
      </c>
      <c r="L85" s="1340">
        <v>9.9241504669189453</v>
      </c>
      <c r="M85" s="1340">
        <v>-1.0113283395767212</v>
      </c>
    </row>
    <row r="86" spans="1:13" ht="12.75" x14ac:dyDescent="0.2">
      <c r="A86" s="903"/>
      <c r="B86" s="903"/>
      <c r="C86" s="1338"/>
      <c r="D86" s="1338" t="s">
        <v>4888</v>
      </c>
      <c r="E86" s="1339">
        <v>0</v>
      </c>
      <c r="F86" s="1340">
        <v>0</v>
      </c>
      <c r="G86" s="1340">
        <v>0</v>
      </c>
      <c r="H86" s="1340">
        <v>0</v>
      </c>
      <c r="I86" s="1340">
        <v>0</v>
      </c>
      <c r="J86" s="1340">
        <v>0</v>
      </c>
      <c r="K86" s="1340">
        <v>0</v>
      </c>
      <c r="L86" s="1340">
        <v>0</v>
      </c>
      <c r="M86" s="1340">
        <v>0</v>
      </c>
    </row>
    <row r="87" spans="1:13" ht="12.75" x14ac:dyDescent="0.2">
      <c r="A87" s="903"/>
      <c r="B87" s="903"/>
      <c r="C87" s="1338"/>
      <c r="D87" s="1338" t="s">
        <v>4889</v>
      </c>
      <c r="E87" s="1339">
        <v>0</v>
      </c>
      <c r="F87" s="1340">
        <v>0</v>
      </c>
      <c r="G87" s="1340">
        <v>0</v>
      </c>
      <c r="H87" s="1340">
        <v>0</v>
      </c>
      <c r="I87" s="1340">
        <v>0</v>
      </c>
      <c r="J87" s="1340">
        <v>0</v>
      </c>
      <c r="K87" s="1340">
        <v>0</v>
      </c>
      <c r="L87" s="1340">
        <v>0</v>
      </c>
      <c r="M87" s="1340">
        <v>0</v>
      </c>
    </row>
    <row r="88" spans="1:13" ht="12.75" x14ac:dyDescent="0.2">
      <c r="A88" s="903"/>
      <c r="B88" s="903"/>
      <c r="C88" s="1338"/>
      <c r="D88" s="1338" t="s">
        <v>4890</v>
      </c>
      <c r="E88" s="1339">
        <v>0</v>
      </c>
      <c r="F88" s="1340">
        <v>0</v>
      </c>
      <c r="G88" s="1340">
        <v>0</v>
      </c>
      <c r="H88" s="1340">
        <v>0</v>
      </c>
      <c r="I88" s="1340">
        <v>0</v>
      </c>
      <c r="J88" s="1340">
        <v>0</v>
      </c>
      <c r="K88" s="1340">
        <v>0</v>
      </c>
      <c r="L88" s="1340">
        <v>0</v>
      </c>
      <c r="M88" s="1340">
        <v>0</v>
      </c>
    </row>
    <row r="89" spans="1:13" ht="12.75" x14ac:dyDescent="0.2">
      <c r="A89" s="903"/>
      <c r="B89" s="903"/>
      <c r="C89" s="1338"/>
      <c r="D89" s="1338" t="s">
        <v>4891</v>
      </c>
      <c r="E89" s="1339">
        <f>+SUM(E86+E87+E88)</f>
        <v>0</v>
      </c>
      <c r="F89" s="1339">
        <f t="shared" ref="F89:M89" si="24">+SUM(F86+F87+F88)</f>
        <v>0</v>
      </c>
      <c r="G89" s="1339">
        <f t="shared" si="24"/>
        <v>0</v>
      </c>
      <c r="H89" s="1339">
        <f t="shared" si="24"/>
        <v>0</v>
      </c>
      <c r="I89" s="1339">
        <f t="shared" si="24"/>
        <v>0</v>
      </c>
      <c r="J89" s="1339">
        <f t="shared" si="24"/>
        <v>0</v>
      </c>
      <c r="K89" s="1339">
        <f t="shared" si="24"/>
        <v>0</v>
      </c>
      <c r="L89" s="1339">
        <f t="shared" si="24"/>
        <v>0</v>
      </c>
      <c r="M89" s="1339">
        <f t="shared" si="24"/>
        <v>0</v>
      </c>
    </row>
    <row r="90" spans="1:13" ht="12.75" x14ac:dyDescent="0.2">
      <c r="A90" s="903"/>
      <c r="B90" s="903"/>
      <c r="C90" s="1338"/>
      <c r="D90" s="1341" t="s">
        <v>4892</v>
      </c>
      <c r="E90" s="1342">
        <f>+E85+E89</f>
        <v>3.5548442114268255</v>
      </c>
      <c r="F90" s="1342">
        <f t="shared" ref="F90:M90" si="25">+F85+F89</f>
        <v>-1.519644021987915</v>
      </c>
      <c r="G90" s="1342">
        <f t="shared" si="25"/>
        <v>3.7093698978424072</v>
      </c>
      <c r="H90" s="1342">
        <f t="shared" si="25"/>
        <v>3.0422589778900146</v>
      </c>
      <c r="I90" s="1342">
        <f t="shared" si="25"/>
        <v>-14.59578800201416</v>
      </c>
      <c r="J90" s="1342">
        <f t="shared" si="25"/>
        <v>30.403827667236328</v>
      </c>
      <c r="K90" s="1342">
        <f t="shared" si="25"/>
        <v>-2.3473720997571945E-2</v>
      </c>
      <c r="L90" s="1342">
        <f t="shared" si="25"/>
        <v>9.9241504669189453</v>
      </c>
      <c r="M90" s="1342">
        <f t="shared" si="25"/>
        <v>-1.0113283395767212</v>
      </c>
    </row>
    <row r="91" spans="1:13" ht="12.75" x14ac:dyDescent="0.2">
      <c r="A91" s="903"/>
      <c r="B91" s="903"/>
      <c r="C91" s="1338" t="s">
        <v>4900</v>
      </c>
      <c r="D91" s="1338" t="s">
        <v>4887</v>
      </c>
      <c r="E91" s="1339">
        <v>-2.3473720997571945E-2</v>
      </c>
      <c r="F91" s="1340">
        <v>-2.3473720997571945E-2</v>
      </c>
      <c r="G91" s="1340">
        <v>-2.3473720997571945E-2</v>
      </c>
      <c r="H91" s="1340">
        <v>-2.3473720997571945E-2</v>
      </c>
      <c r="I91" s="1340">
        <v>1.984504222869873</v>
      </c>
      <c r="J91" s="1340">
        <v>1.3748966455459595</v>
      </c>
      <c r="K91" s="1340">
        <v>2.0634353160858154</v>
      </c>
      <c r="L91" s="1340">
        <v>1.910588264465332</v>
      </c>
      <c r="M91" s="1340">
        <v>-2.3473720997571945E-2</v>
      </c>
    </row>
    <row r="92" spans="1:13" ht="12.75" x14ac:dyDescent="0.2">
      <c r="A92" s="903"/>
      <c r="B92" s="903"/>
      <c r="C92" s="1338"/>
      <c r="D92" s="1338" t="s">
        <v>4888</v>
      </c>
      <c r="E92" s="1339">
        <v>0</v>
      </c>
      <c r="F92" s="1340">
        <v>0</v>
      </c>
      <c r="G92" s="1340">
        <v>0</v>
      </c>
      <c r="H92" s="1340">
        <v>0</v>
      </c>
      <c r="I92" s="1340">
        <v>0</v>
      </c>
      <c r="J92" s="1340">
        <v>0</v>
      </c>
      <c r="K92" s="1340">
        <v>0</v>
      </c>
      <c r="L92" s="1340">
        <v>0</v>
      </c>
      <c r="M92" s="1340">
        <v>0</v>
      </c>
    </row>
    <row r="93" spans="1:13" ht="12.75" x14ac:dyDescent="0.2">
      <c r="A93" s="903"/>
      <c r="B93" s="903"/>
      <c r="C93" s="1338"/>
      <c r="D93" s="1338" t="s">
        <v>4889</v>
      </c>
      <c r="E93" s="1339">
        <v>0</v>
      </c>
      <c r="F93" s="1340">
        <v>0</v>
      </c>
      <c r="G93" s="1340">
        <v>0</v>
      </c>
      <c r="H93" s="1340">
        <v>0</v>
      </c>
      <c r="I93" s="1340">
        <v>0</v>
      </c>
      <c r="J93" s="1340">
        <v>0</v>
      </c>
      <c r="K93" s="1340">
        <v>0</v>
      </c>
      <c r="L93" s="1340">
        <v>0</v>
      </c>
      <c r="M93" s="1340">
        <v>0</v>
      </c>
    </row>
    <row r="94" spans="1:13" ht="12.75" x14ac:dyDescent="0.2">
      <c r="A94" s="903"/>
      <c r="B94" s="903"/>
      <c r="C94" s="1338"/>
      <c r="D94" s="1338" t="s">
        <v>4890</v>
      </c>
      <c r="E94" s="1339">
        <v>0</v>
      </c>
      <c r="F94" s="1340">
        <v>0</v>
      </c>
      <c r="G94" s="1340">
        <v>0</v>
      </c>
      <c r="H94" s="1340">
        <v>0</v>
      </c>
      <c r="I94" s="1340">
        <v>0</v>
      </c>
      <c r="J94" s="1340">
        <v>0</v>
      </c>
      <c r="K94" s="1340">
        <v>0</v>
      </c>
      <c r="L94" s="1340">
        <v>0</v>
      </c>
      <c r="M94" s="1340">
        <v>0</v>
      </c>
    </row>
    <row r="95" spans="1:13" ht="12.75" x14ac:dyDescent="0.2">
      <c r="A95" s="903"/>
      <c r="B95" s="903"/>
      <c r="C95" s="1338"/>
      <c r="D95" s="1338" t="s">
        <v>4891</v>
      </c>
      <c r="E95" s="1339">
        <f>+SUM(E92+E93+E94)</f>
        <v>0</v>
      </c>
      <c r="F95" s="1339">
        <f t="shared" ref="F95:M95" si="26">+SUM(F92+F93+F94)</f>
        <v>0</v>
      </c>
      <c r="G95" s="1339">
        <f t="shared" si="26"/>
        <v>0</v>
      </c>
      <c r="H95" s="1339">
        <f t="shared" si="26"/>
        <v>0</v>
      </c>
      <c r="I95" s="1339">
        <f t="shared" si="26"/>
        <v>0</v>
      </c>
      <c r="J95" s="1339">
        <f t="shared" si="26"/>
        <v>0</v>
      </c>
      <c r="K95" s="1339">
        <f t="shared" si="26"/>
        <v>0</v>
      </c>
      <c r="L95" s="1339">
        <f t="shared" si="26"/>
        <v>0</v>
      </c>
      <c r="M95" s="1339">
        <f t="shared" si="26"/>
        <v>0</v>
      </c>
    </row>
    <row r="96" spans="1:13" ht="12.75" x14ac:dyDescent="0.2">
      <c r="A96" s="903"/>
      <c r="B96" s="903"/>
      <c r="C96" s="1338"/>
      <c r="D96" s="1341" t="s">
        <v>4892</v>
      </c>
      <c r="E96" s="1342">
        <f>+E91+E95</f>
        <v>-2.3473720997571945E-2</v>
      </c>
      <c r="F96" s="1342">
        <f t="shared" ref="F96:M96" si="27">+F91+F95</f>
        <v>-2.3473720997571945E-2</v>
      </c>
      <c r="G96" s="1342">
        <f t="shared" si="27"/>
        <v>-2.3473720997571945E-2</v>
      </c>
      <c r="H96" s="1342">
        <f t="shared" si="27"/>
        <v>-2.3473720997571945E-2</v>
      </c>
      <c r="I96" s="1342">
        <f t="shared" si="27"/>
        <v>1.984504222869873</v>
      </c>
      <c r="J96" s="1342">
        <f t="shared" si="27"/>
        <v>1.3748966455459595</v>
      </c>
      <c r="K96" s="1342">
        <f t="shared" si="27"/>
        <v>2.0634353160858154</v>
      </c>
      <c r="L96" s="1342">
        <f t="shared" si="27"/>
        <v>1.910588264465332</v>
      </c>
      <c r="M96" s="1342">
        <f t="shared" si="27"/>
        <v>-2.3473720997571945E-2</v>
      </c>
    </row>
    <row r="97" spans="1:13" ht="12.75" x14ac:dyDescent="0.2">
      <c r="A97" s="903"/>
      <c r="B97" s="903"/>
      <c r="C97" s="1338" t="s">
        <v>4901</v>
      </c>
      <c r="D97" s="1338" t="s">
        <v>4887</v>
      </c>
      <c r="E97" s="1339">
        <v>2.6952511707495432</v>
      </c>
      <c r="F97" s="1340">
        <v>1.5408558547496796</v>
      </c>
      <c r="G97" s="1340">
        <v>-4.915846586227417</v>
      </c>
      <c r="H97" s="1340">
        <v>32.817573070526123</v>
      </c>
      <c r="I97" s="1340">
        <v>19.457856893539429</v>
      </c>
      <c r="J97" s="1340">
        <v>7.2168327569961548</v>
      </c>
      <c r="K97" s="1340">
        <v>5.7687886953353882</v>
      </c>
      <c r="L97" s="1340">
        <v>1.9241385012865067</v>
      </c>
      <c r="M97" s="1340">
        <v>2.6807522773742676</v>
      </c>
    </row>
    <row r="98" spans="1:13" ht="12.75" x14ac:dyDescent="0.2">
      <c r="A98" s="903"/>
      <c r="B98" s="903"/>
      <c r="C98" s="1338"/>
      <c r="D98" s="1338" t="s">
        <v>4888</v>
      </c>
      <c r="E98" s="1339">
        <v>0</v>
      </c>
      <c r="F98" s="1340">
        <v>0</v>
      </c>
      <c r="G98" s="1340">
        <v>0</v>
      </c>
      <c r="H98" s="1340">
        <v>0</v>
      </c>
      <c r="I98" s="1340">
        <v>0.4</v>
      </c>
      <c r="J98" s="1340">
        <v>0.1</v>
      </c>
      <c r="K98" s="1340">
        <v>0.1</v>
      </c>
      <c r="L98" s="1340">
        <v>0</v>
      </c>
      <c r="M98" s="1340">
        <v>0.2</v>
      </c>
    </row>
    <row r="99" spans="1:13" ht="12.75" x14ac:dyDescent="0.2">
      <c r="A99" s="903"/>
      <c r="B99" s="903"/>
      <c r="C99" s="1338"/>
      <c r="D99" s="1338" t="s">
        <v>4889</v>
      </c>
      <c r="E99" s="1339">
        <v>0</v>
      </c>
      <c r="F99" s="1340">
        <v>0</v>
      </c>
      <c r="G99" s="1340">
        <v>0</v>
      </c>
      <c r="H99" s="1340">
        <v>0</v>
      </c>
      <c r="I99" s="1340">
        <v>0</v>
      </c>
      <c r="J99" s="1340">
        <v>0</v>
      </c>
      <c r="K99" s="1340">
        <v>0</v>
      </c>
      <c r="L99" s="1340">
        <v>0</v>
      </c>
      <c r="M99" s="1340">
        <v>0</v>
      </c>
    </row>
    <row r="100" spans="1:13" ht="12.75" x14ac:dyDescent="0.2">
      <c r="A100" s="903"/>
      <c r="B100" s="903"/>
      <c r="C100" s="1338"/>
      <c r="D100" s="1338" t="s">
        <v>4890</v>
      </c>
      <c r="E100" s="1339">
        <v>0</v>
      </c>
      <c r="F100" s="1340">
        <v>0</v>
      </c>
      <c r="G100" s="1340">
        <v>0</v>
      </c>
      <c r="H100" s="1340">
        <v>0</v>
      </c>
      <c r="I100" s="1340">
        <v>0</v>
      </c>
      <c r="J100" s="1340">
        <v>0</v>
      </c>
      <c r="K100" s="1340">
        <v>0</v>
      </c>
      <c r="L100" s="1340">
        <v>0</v>
      </c>
      <c r="M100" s="1340">
        <v>0</v>
      </c>
    </row>
    <row r="101" spans="1:13" ht="12.75" x14ac:dyDescent="0.2">
      <c r="A101" s="903"/>
      <c r="B101" s="903"/>
      <c r="C101" s="1338"/>
      <c r="D101" s="1338" t="s">
        <v>4891</v>
      </c>
      <c r="E101" s="1339">
        <f>+SUM(E98+E99+E100)</f>
        <v>0</v>
      </c>
      <c r="F101" s="1339">
        <f t="shared" ref="F101:M101" si="28">+SUM(F98+F99+F100)</f>
        <v>0</v>
      </c>
      <c r="G101" s="1339">
        <f t="shared" si="28"/>
        <v>0</v>
      </c>
      <c r="H101" s="1339">
        <f t="shared" si="28"/>
        <v>0</v>
      </c>
      <c r="I101" s="1339">
        <f t="shared" si="28"/>
        <v>0.4</v>
      </c>
      <c r="J101" s="1339">
        <f t="shared" si="28"/>
        <v>0.1</v>
      </c>
      <c r="K101" s="1339">
        <f t="shared" si="28"/>
        <v>0.1</v>
      </c>
      <c r="L101" s="1339">
        <f t="shared" si="28"/>
        <v>0</v>
      </c>
      <c r="M101" s="1339">
        <f t="shared" si="28"/>
        <v>0.2</v>
      </c>
    </row>
    <row r="102" spans="1:13" ht="12.75" x14ac:dyDescent="0.2">
      <c r="A102" s="903"/>
      <c r="B102" s="903"/>
      <c r="C102" s="1338"/>
      <c r="D102" s="1341" t="s">
        <v>4892</v>
      </c>
      <c r="E102" s="1342">
        <f>+E97+E101</f>
        <v>2.6952511707495432</v>
      </c>
      <c r="F102" s="1342">
        <f t="shared" ref="F102:M102" si="29">+F97+F101</f>
        <v>1.5408558547496796</v>
      </c>
      <c r="G102" s="1342">
        <f t="shared" si="29"/>
        <v>-4.915846586227417</v>
      </c>
      <c r="H102" s="1342">
        <f t="shared" si="29"/>
        <v>32.817573070526123</v>
      </c>
      <c r="I102" s="1342">
        <f t="shared" si="29"/>
        <v>19.857856893539427</v>
      </c>
      <c r="J102" s="1342">
        <f t="shared" si="29"/>
        <v>7.3168327569961544</v>
      </c>
      <c r="K102" s="1342">
        <f t="shared" si="29"/>
        <v>5.8687886953353878</v>
      </c>
      <c r="L102" s="1342">
        <f t="shared" si="29"/>
        <v>1.9241385012865067</v>
      </c>
      <c r="M102" s="1342">
        <f t="shared" si="29"/>
        <v>2.8807522773742678</v>
      </c>
    </row>
    <row r="103" spans="1:13" ht="12.75" x14ac:dyDescent="0.2">
      <c r="A103" s="903"/>
      <c r="B103" s="903"/>
      <c r="C103" s="1338" t="s">
        <v>4902</v>
      </c>
      <c r="D103" s="1338" t="s">
        <v>4887</v>
      </c>
      <c r="E103" s="1339">
        <v>6.9940258528804407</v>
      </c>
      <c r="F103" s="1339">
        <v>30.144929807633162</v>
      </c>
      <c r="G103" s="1339">
        <v>31.565601818263531</v>
      </c>
      <c r="H103" s="1339">
        <v>109.43230115892948</v>
      </c>
      <c r="I103" s="1339">
        <v>-65.824073195457458</v>
      </c>
      <c r="J103" s="1339">
        <v>461.12242496013641</v>
      </c>
      <c r="K103" s="1339">
        <v>368.77702055033296</v>
      </c>
      <c r="L103" s="1339">
        <v>103.22503125667572</v>
      </c>
      <c r="M103" s="1339">
        <v>128.64706718921661</v>
      </c>
    </row>
    <row r="104" spans="1:13" ht="12.75" x14ac:dyDescent="0.2">
      <c r="A104" s="903"/>
      <c r="B104" s="903"/>
      <c r="C104" s="1338"/>
      <c r="D104" s="1338" t="s">
        <v>4888</v>
      </c>
      <c r="E104" s="1339">
        <v>0.8</v>
      </c>
      <c r="F104" s="1340">
        <v>0.8</v>
      </c>
      <c r="G104" s="1340">
        <v>0</v>
      </c>
      <c r="H104" s="1340">
        <v>0</v>
      </c>
      <c r="I104" s="1340">
        <v>0</v>
      </c>
      <c r="J104" s="1340">
        <v>0</v>
      </c>
      <c r="K104" s="1340">
        <v>1.5</v>
      </c>
      <c r="L104" s="1340">
        <v>0</v>
      </c>
      <c r="M104" s="1340">
        <v>0</v>
      </c>
    </row>
    <row r="105" spans="1:13" ht="12.75" x14ac:dyDescent="0.2">
      <c r="A105" s="903"/>
      <c r="B105" s="903"/>
      <c r="C105" s="1338"/>
      <c r="D105" s="1338" t="s">
        <v>4889</v>
      </c>
      <c r="E105" s="1339">
        <v>8.1</v>
      </c>
      <c r="F105" s="1340">
        <v>3.5</v>
      </c>
      <c r="G105" s="1340">
        <v>1.8</v>
      </c>
      <c r="H105" s="1340">
        <v>0.5</v>
      </c>
      <c r="I105" s="1340">
        <v>0</v>
      </c>
      <c r="J105" s="1340">
        <v>0</v>
      </c>
      <c r="K105" s="1340">
        <v>0</v>
      </c>
      <c r="L105" s="1340">
        <v>0</v>
      </c>
      <c r="M105" s="1340">
        <v>0</v>
      </c>
    </row>
    <row r="106" spans="1:13" ht="12.75" x14ac:dyDescent="0.2">
      <c r="A106" s="903"/>
      <c r="B106" s="903"/>
      <c r="C106" s="1338"/>
      <c r="D106" s="1338" t="s">
        <v>4890</v>
      </c>
      <c r="E106" s="1339">
        <v>0</v>
      </c>
      <c r="F106" s="1340">
        <v>0</v>
      </c>
      <c r="G106" s="1340">
        <v>0</v>
      </c>
      <c r="H106" s="1340">
        <v>0</v>
      </c>
      <c r="I106" s="1340">
        <v>0</v>
      </c>
      <c r="J106" s="1340">
        <v>0</v>
      </c>
      <c r="K106" s="1340">
        <v>0</v>
      </c>
      <c r="L106" s="1340">
        <v>0</v>
      </c>
      <c r="M106" s="1340">
        <v>0</v>
      </c>
    </row>
    <row r="107" spans="1:13" ht="12.75" x14ac:dyDescent="0.2">
      <c r="A107" s="903"/>
      <c r="B107" s="903"/>
      <c r="C107" s="1338"/>
      <c r="D107" s="1338" t="s">
        <v>4891</v>
      </c>
      <c r="E107" s="1339">
        <f>+SUM(E104+E105+E106)</f>
        <v>8.9</v>
      </c>
      <c r="F107" s="1339">
        <f t="shared" ref="F107:M107" si="30">+SUM(F104+F105+F106)</f>
        <v>4.3</v>
      </c>
      <c r="G107" s="1339">
        <f t="shared" si="30"/>
        <v>1.8</v>
      </c>
      <c r="H107" s="1339">
        <f t="shared" si="30"/>
        <v>0.5</v>
      </c>
      <c r="I107" s="1339">
        <f t="shared" si="30"/>
        <v>0</v>
      </c>
      <c r="J107" s="1339">
        <f t="shared" si="30"/>
        <v>0</v>
      </c>
      <c r="K107" s="1339">
        <f t="shared" si="30"/>
        <v>1.5</v>
      </c>
      <c r="L107" s="1339">
        <f t="shared" si="30"/>
        <v>0</v>
      </c>
      <c r="M107" s="1339">
        <f t="shared" si="30"/>
        <v>0</v>
      </c>
    </row>
    <row r="108" spans="1:13" ht="12.75" x14ac:dyDescent="0.2">
      <c r="A108" s="903"/>
      <c r="B108" s="903"/>
      <c r="C108" s="1338"/>
      <c r="D108" s="1341" t="s">
        <v>4892</v>
      </c>
      <c r="E108" s="1342">
        <f>+E103+E107</f>
        <v>15.894025852880441</v>
      </c>
      <c r="F108" s="1342">
        <f t="shared" ref="F108:M108" si="31">+F103+F107</f>
        <v>34.444929807633159</v>
      </c>
      <c r="G108" s="1342">
        <f t="shared" si="31"/>
        <v>33.365601818263528</v>
      </c>
      <c r="H108" s="1342">
        <f t="shared" si="31"/>
        <v>109.93230115892948</v>
      </c>
      <c r="I108" s="1342">
        <f t="shared" si="31"/>
        <v>-65.824073195457458</v>
      </c>
      <c r="J108" s="1342">
        <f t="shared" si="31"/>
        <v>461.12242496013641</v>
      </c>
      <c r="K108" s="1342">
        <f t="shared" si="31"/>
        <v>370.27702055033296</v>
      </c>
      <c r="L108" s="1342">
        <f t="shared" si="31"/>
        <v>103.22503125667572</v>
      </c>
      <c r="M108" s="1342">
        <f t="shared" si="31"/>
        <v>128.64706718921661</v>
      </c>
    </row>
    <row r="109" spans="1:13" ht="12.75" x14ac:dyDescent="0.2">
      <c r="A109" s="903"/>
      <c r="B109" s="903"/>
      <c r="C109" s="1338" t="s">
        <v>4903</v>
      </c>
      <c r="D109" s="1338" t="s">
        <v>4887</v>
      </c>
      <c r="E109" s="1339">
        <v>28.396472692489624</v>
      </c>
      <c r="F109" s="1340">
        <v>247.40993142127991</v>
      </c>
      <c r="G109" s="1340">
        <v>310.84941720962524</v>
      </c>
      <c r="H109" s="1340">
        <v>246.54111135005951</v>
      </c>
      <c r="I109" s="1340">
        <v>317.5682547390461</v>
      </c>
      <c r="J109" s="1340">
        <v>117.56085239350796</v>
      </c>
      <c r="K109" s="1340">
        <v>154.14882498979568</v>
      </c>
      <c r="L109" s="1340">
        <v>119.53295842558146</v>
      </c>
      <c r="M109" s="1340">
        <v>56.960972607135773</v>
      </c>
    </row>
    <row r="110" spans="1:13" ht="12.75" x14ac:dyDescent="0.2">
      <c r="A110" s="903"/>
      <c r="B110" s="903"/>
      <c r="C110" s="1338"/>
      <c r="D110" s="1338" t="s">
        <v>4888</v>
      </c>
      <c r="E110" s="1339">
        <v>4.8</v>
      </c>
      <c r="F110" s="1340">
        <v>1.5</v>
      </c>
      <c r="G110" s="1340">
        <v>0</v>
      </c>
      <c r="H110" s="1340">
        <v>0.2</v>
      </c>
      <c r="I110" s="1340">
        <v>0</v>
      </c>
      <c r="J110" s="1340">
        <v>2.1</v>
      </c>
      <c r="K110" s="1340">
        <v>1.4</v>
      </c>
      <c r="L110" s="1340">
        <v>0</v>
      </c>
      <c r="M110" s="1340">
        <v>0.4</v>
      </c>
    </row>
    <row r="111" spans="1:13" ht="12.75" x14ac:dyDescent="0.2">
      <c r="A111" s="903"/>
      <c r="B111" s="903"/>
      <c r="C111" s="1338"/>
      <c r="D111" s="1338" t="s">
        <v>4889</v>
      </c>
      <c r="E111" s="1339">
        <v>0</v>
      </c>
      <c r="F111" s="1340">
        <v>0.3</v>
      </c>
      <c r="G111" s="1340">
        <v>1.1000000000000001</v>
      </c>
      <c r="H111" s="1340">
        <v>1.7</v>
      </c>
      <c r="I111" s="1340">
        <v>1.5</v>
      </c>
      <c r="J111" s="1340">
        <v>0</v>
      </c>
      <c r="K111" s="1340">
        <v>0</v>
      </c>
      <c r="L111" s="1340">
        <v>0.8</v>
      </c>
      <c r="M111" s="1340">
        <v>0</v>
      </c>
    </row>
    <row r="112" spans="1:13" ht="12.75" x14ac:dyDescent="0.2">
      <c r="A112" s="903"/>
      <c r="B112" s="903"/>
      <c r="C112" s="1338"/>
      <c r="D112" s="1338" t="s">
        <v>4890</v>
      </c>
      <c r="E112" s="1339">
        <v>0</v>
      </c>
      <c r="F112" s="1340">
        <v>0</v>
      </c>
      <c r="G112" s="1340">
        <v>0</v>
      </c>
      <c r="H112" s="1340">
        <v>0</v>
      </c>
      <c r="I112" s="1340">
        <v>0</v>
      </c>
      <c r="J112" s="1340">
        <v>0</v>
      </c>
      <c r="K112" s="1340">
        <v>0</v>
      </c>
      <c r="L112" s="1340">
        <v>0</v>
      </c>
      <c r="M112" s="1340">
        <v>0</v>
      </c>
    </row>
    <row r="113" spans="1:13" ht="12.75" x14ac:dyDescent="0.2">
      <c r="A113" s="903"/>
      <c r="B113" s="903"/>
      <c r="C113" s="1338"/>
      <c r="D113" s="1338" t="s">
        <v>4891</v>
      </c>
      <c r="E113" s="1339">
        <f>+SUM(E110+E111+E112)</f>
        <v>4.8</v>
      </c>
      <c r="F113" s="1339">
        <f t="shared" ref="F113:M113" si="32">+SUM(F110+F111+F112)</f>
        <v>1.8</v>
      </c>
      <c r="G113" s="1339">
        <f t="shared" si="32"/>
        <v>1.1000000000000001</v>
      </c>
      <c r="H113" s="1339">
        <f t="shared" si="32"/>
        <v>1.9</v>
      </c>
      <c r="I113" s="1339">
        <f t="shared" si="32"/>
        <v>1.5</v>
      </c>
      <c r="J113" s="1339">
        <f t="shared" si="32"/>
        <v>2.1</v>
      </c>
      <c r="K113" s="1339">
        <f t="shared" si="32"/>
        <v>1.4</v>
      </c>
      <c r="L113" s="1339">
        <f t="shared" si="32"/>
        <v>0.8</v>
      </c>
      <c r="M113" s="1339">
        <f t="shared" si="32"/>
        <v>0.4</v>
      </c>
    </row>
    <row r="114" spans="1:13" ht="12.75" x14ac:dyDescent="0.2">
      <c r="A114" s="903"/>
      <c r="B114" s="903"/>
      <c r="C114" s="1338"/>
      <c r="D114" s="1341" t="s">
        <v>4892</v>
      </c>
      <c r="E114" s="1342">
        <f>+E109+E113</f>
        <v>33.196472692489621</v>
      </c>
      <c r="F114" s="1342">
        <f t="shared" ref="F114:M114" si="33">+F109+F113</f>
        <v>249.20993142127992</v>
      </c>
      <c r="G114" s="1342">
        <f t="shared" si="33"/>
        <v>311.94941720962527</v>
      </c>
      <c r="H114" s="1342">
        <f t="shared" si="33"/>
        <v>248.44111135005951</v>
      </c>
      <c r="I114" s="1342">
        <f t="shared" si="33"/>
        <v>319.0682547390461</v>
      </c>
      <c r="J114" s="1342">
        <f t="shared" si="33"/>
        <v>119.66085239350795</v>
      </c>
      <c r="K114" s="1342">
        <f t="shared" si="33"/>
        <v>155.54882498979569</v>
      </c>
      <c r="L114" s="1342">
        <f t="shared" si="33"/>
        <v>120.33295842558145</v>
      </c>
      <c r="M114" s="1342">
        <f t="shared" si="33"/>
        <v>57.360972607135771</v>
      </c>
    </row>
    <row r="115" spans="1:13" ht="12.75" x14ac:dyDescent="0.2">
      <c r="A115" s="903"/>
      <c r="B115" s="903"/>
      <c r="C115" s="1338" t="s">
        <v>4904</v>
      </c>
      <c r="D115" s="1338" t="s">
        <v>4887</v>
      </c>
      <c r="E115" s="1339">
        <v>67.701128685839649</v>
      </c>
      <c r="F115" s="1340">
        <v>4.8326560934074223</v>
      </c>
      <c r="G115" s="1340">
        <v>-3.366327200550586</v>
      </c>
      <c r="H115" s="1340">
        <v>25.845816679531708</v>
      </c>
      <c r="I115" s="1340">
        <v>38.062696294742636</v>
      </c>
      <c r="J115" s="1340">
        <v>-41.776293076749425</v>
      </c>
      <c r="K115" s="1340">
        <v>40.46098482018715</v>
      </c>
      <c r="L115" s="1340">
        <v>267.19660734958052</v>
      </c>
      <c r="M115" s="1340">
        <v>52.379905552603304</v>
      </c>
    </row>
    <row r="116" spans="1:13" ht="12.75" x14ac:dyDescent="0.2">
      <c r="A116" s="903"/>
      <c r="B116" s="903"/>
      <c r="C116" s="1338"/>
      <c r="D116" s="1338" t="s">
        <v>4888</v>
      </c>
      <c r="E116" s="1339">
        <v>0</v>
      </c>
      <c r="F116" s="1340">
        <v>0.2</v>
      </c>
      <c r="G116" s="1340">
        <v>0</v>
      </c>
      <c r="H116" s="1340">
        <v>0</v>
      </c>
      <c r="I116" s="1340">
        <v>0</v>
      </c>
      <c r="J116" s="1340">
        <v>0.6</v>
      </c>
      <c r="K116" s="1340">
        <v>0.5</v>
      </c>
      <c r="L116" s="1340">
        <v>0</v>
      </c>
      <c r="M116" s="1340">
        <v>0.4</v>
      </c>
    </row>
    <row r="117" spans="1:13" ht="12.75" x14ac:dyDescent="0.2">
      <c r="A117" s="903"/>
      <c r="B117" s="903"/>
      <c r="C117" s="1338"/>
      <c r="D117" s="1338" t="s">
        <v>4889</v>
      </c>
      <c r="E117" s="1339">
        <v>0.1</v>
      </c>
      <c r="F117" s="1340">
        <v>0</v>
      </c>
      <c r="G117" s="1340">
        <v>0</v>
      </c>
      <c r="H117" s="1340">
        <v>0</v>
      </c>
      <c r="I117" s="1340">
        <v>1.6</v>
      </c>
      <c r="J117" s="1340">
        <v>0</v>
      </c>
      <c r="K117" s="1340">
        <v>0</v>
      </c>
      <c r="L117" s="1340">
        <v>0</v>
      </c>
      <c r="M117" s="1340">
        <v>0</v>
      </c>
    </row>
    <row r="118" spans="1:13" ht="12.75" x14ac:dyDescent="0.2">
      <c r="A118" s="903"/>
      <c r="B118" s="903"/>
      <c r="C118" s="1338"/>
      <c r="D118" s="1338" t="s">
        <v>4890</v>
      </c>
      <c r="E118" s="1339">
        <v>0</v>
      </c>
      <c r="F118" s="1340">
        <v>0</v>
      </c>
      <c r="G118" s="1340">
        <v>0</v>
      </c>
      <c r="H118" s="1340">
        <v>0</v>
      </c>
      <c r="I118" s="1340">
        <v>0</v>
      </c>
      <c r="J118" s="1340">
        <v>0</v>
      </c>
      <c r="K118" s="1340">
        <v>0</v>
      </c>
      <c r="L118" s="1340">
        <v>0</v>
      </c>
      <c r="M118" s="1340">
        <v>0</v>
      </c>
    </row>
    <row r="119" spans="1:13" ht="12.75" x14ac:dyDescent="0.2">
      <c r="A119" s="903"/>
      <c r="B119" s="903"/>
      <c r="C119" s="1338"/>
      <c r="D119" s="1338" t="s">
        <v>4891</v>
      </c>
      <c r="E119" s="1339">
        <f>+SUM(E116+E117+E118)</f>
        <v>0.1</v>
      </c>
      <c r="F119" s="1339">
        <f t="shared" ref="F119:M119" si="34">+SUM(F116+F117+F118)</f>
        <v>0.2</v>
      </c>
      <c r="G119" s="1339">
        <f t="shared" si="34"/>
        <v>0</v>
      </c>
      <c r="H119" s="1339">
        <f t="shared" si="34"/>
        <v>0</v>
      </c>
      <c r="I119" s="1339">
        <f t="shared" si="34"/>
        <v>1.6</v>
      </c>
      <c r="J119" s="1339">
        <f t="shared" si="34"/>
        <v>0.6</v>
      </c>
      <c r="K119" s="1339">
        <f t="shared" si="34"/>
        <v>0.5</v>
      </c>
      <c r="L119" s="1339">
        <f t="shared" si="34"/>
        <v>0</v>
      </c>
      <c r="M119" s="1339">
        <f t="shared" si="34"/>
        <v>0.4</v>
      </c>
    </row>
    <row r="120" spans="1:13" ht="12.75" x14ac:dyDescent="0.2">
      <c r="A120" s="903"/>
      <c r="B120" s="903"/>
      <c r="C120" s="1338"/>
      <c r="D120" s="1341" t="s">
        <v>4892</v>
      </c>
      <c r="E120" s="1342">
        <f>+E115+E119</f>
        <v>67.801128685839643</v>
      </c>
      <c r="F120" s="1342">
        <f t="shared" ref="F120:M120" si="35">+F115+F119</f>
        <v>5.0326560934074225</v>
      </c>
      <c r="G120" s="1342">
        <f t="shared" si="35"/>
        <v>-3.366327200550586</v>
      </c>
      <c r="H120" s="1342">
        <f t="shared" si="35"/>
        <v>25.845816679531708</v>
      </c>
      <c r="I120" s="1342">
        <f t="shared" si="35"/>
        <v>39.662696294742638</v>
      </c>
      <c r="J120" s="1342">
        <f t="shared" si="35"/>
        <v>-41.176293076749424</v>
      </c>
      <c r="K120" s="1342">
        <f t="shared" si="35"/>
        <v>40.96098482018715</v>
      </c>
      <c r="L120" s="1342">
        <f t="shared" si="35"/>
        <v>267.19660734958052</v>
      </c>
      <c r="M120" s="1342">
        <f t="shared" si="35"/>
        <v>52.779905552603303</v>
      </c>
    </row>
    <row r="121" spans="1:13" ht="12.75" x14ac:dyDescent="0.2">
      <c r="A121" s="903"/>
      <c r="B121" s="903"/>
      <c r="C121" s="1338" t="s">
        <v>4905</v>
      </c>
      <c r="D121" s="1338" t="s">
        <v>4887</v>
      </c>
      <c r="E121" s="1339">
        <v>0.70424234308302402</v>
      </c>
      <c r="F121" s="1340">
        <v>-0.87117099761962891</v>
      </c>
      <c r="G121" s="1340">
        <v>5.0722234845161438</v>
      </c>
      <c r="H121" s="1340">
        <v>-8.4252693206071854</v>
      </c>
      <c r="I121" s="1340">
        <v>3.9659099131822586</v>
      </c>
      <c r="J121" s="1340">
        <v>22.136565208435059</v>
      </c>
      <c r="K121" s="1340">
        <v>21.187902927398682</v>
      </c>
      <c r="L121" s="1340">
        <v>-9.1188994646072388</v>
      </c>
      <c r="M121" s="1340">
        <v>22.654953151941299</v>
      </c>
    </row>
    <row r="122" spans="1:13" ht="12.75" x14ac:dyDescent="0.2">
      <c r="A122" s="903"/>
      <c r="B122" s="903"/>
      <c r="C122" s="1338"/>
      <c r="D122" s="1338" t="s">
        <v>4888</v>
      </c>
      <c r="E122" s="1339">
        <v>0</v>
      </c>
      <c r="F122" s="1340">
        <v>0</v>
      </c>
      <c r="G122" s="1340">
        <v>0</v>
      </c>
      <c r="H122" s="1340">
        <v>0</v>
      </c>
      <c r="I122" s="1340">
        <v>0</v>
      </c>
      <c r="J122" s="1340">
        <v>0</v>
      </c>
      <c r="K122" s="1340">
        <v>0</v>
      </c>
      <c r="L122" s="1340">
        <v>0</v>
      </c>
      <c r="M122" s="1340">
        <v>0</v>
      </c>
    </row>
    <row r="123" spans="1:13" ht="12.75" x14ac:dyDescent="0.2">
      <c r="A123" s="903"/>
      <c r="B123" s="903"/>
      <c r="C123" s="1338"/>
      <c r="D123" s="1338" t="s">
        <v>4889</v>
      </c>
      <c r="E123" s="1339">
        <v>0</v>
      </c>
      <c r="F123" s="1340">
        <v>0</v>
      </c>
      <c r="G123" s="1340">
        <v>0</v>
      </c>
      <c r="H123" s="1340">
        <v>0</v>
      </c>
      <c r="I123" s="1340">
        <v>0</v>
      </c>
      <c r="J123" s="1340">
        <v>0</v>
      </c>
      <c r="K123" s="1340">
        <v>0</v>
      </c>
      <c r="L123" s="1340">
        <v>0</v>
      </c>
      <c r="M123" s="1340">
        <v>0</v>
      </c>
    </row>
    <row r="124" spans="1:13" ht="12.75" x14ac:dyDescent="0.2">
      <c r="A124" s="903"/>
      <c r="B124" s="903"/>
      <c r="C124" s="1338"/>
      <c r="D124" s="1338" t="s">
        <v>4890</v>
      </c>
      <c r="E124" s="1339">
        <v>0</v>
      </c>
      <c r="F124" s="1340">
        <v>0</v>
      </c>
      <c r="G124" s="1340">
        <v>0</v>
      </c>
      <c r="H124" s="1340">
        <v>0</v>
      </c>
      <c r="I124" s="1340">
        <v>0</v>
      </c>
      <c r="J124" s="1340">
        <v>0</v>
      </c>
      <c r="K124" s="1340">
        <v>0</v>
      </c>
      <c r="L124" s="1340">
        <v>0</v>
      </c>
      <c r="M124" s="1340">
        <v>0</v>
      </c>
    </row>
    <row r="125" spans="1:13" ht="12.75" x14ac:dyDescent="0.2">
      <c r="A125" s="903"/>
      <c r="B125" s="903"/>
      <c r="C125" s="1338"/>
      <c r="D125" s="1338" t="s">
        <v>4891</v>
      </c>
      <c r="E125" s="1339">
        <f>+SUM(E122+E123+E124)</f>
        <v>0</v>
      </c>
      <c r="F125" s="1339">
        <f t="shared" ref="F125:M125" si="36">+SUM(F122+F123+F124)</f>
        <v>0</v>
      </c>
      <c r="G125" s="1339">
        <f t="shared" si="36"/>
        <v>0</v>
      </c>
      <c r="H125" s="1339">
        <f t="shared" si="36"/>
        <v>0</v>
      </c>
      <c r="I125" s="1339">
        <f t="shared" si="36"/>
        <v>0</v>
      </c>
      <c r="J125" s="1339">
        <f t="shared" si="36"/>
        <v>0</v>
      </c>
      <c r="K125" s="1339">
        <f t="shared" si="36"/>
        <v>0</v>
      </c>
      <c r="L125" s="1339">
        <f t="shared" si="36"/>
        <v>0</v>
      </c>
      <c r="M125" s="1339">
        <f t="shared" si="36"/>
        <v>0</v>
      </c>
    </row>
    <row r="126" spans="1:13" ht="12.75" x14ac:dyDescent="0.2">
      <c r="A126" s="903"/>
      <c r="B126" s="903"/>
      <c r="C126" s="1338"/>
      <c r="D126" s="1341" t="s">
        <v>4892</v>
      </c>
      <c r="E126" s="1342">
        <f>+E121+E125</f>
        <v>0.70424234308302402</v>
      </c>
      <c r="F126" s="1342">
        <f t="shared" ref="F126:M126" si="37">+F121+F125</f>
        <v>-0.87117099761962891</v>
      </c>
      <c r="G126" s="1342">
        <f t="shared" si="37"/>
        <v>5.0722234845161438</v>
      </c>
      <c r="H126" s="1342">
        <f t="shared" si="37"/>
        <v>-8.4252693206071854</v>
      </c>
      <c r="I126" s="1342">
        <f t="shared" si="37"/>
        <v>3.9659099131822586</v>
      </c>
      <c r="J126" s="1342">
        <f t="shared" si="37"/>
        <v>22.136565208435059</v>
      </c>
      <c r="K126" s="1342">
        <f t="shared" si="37"/>
        <v>21.187902927398682</v>
      </c>
      <c r="L126" s="1342">
        <f t="shared" si="37"/>
        <v>-9.1188994646072388</v>
      </c>
      <c r="M126" s="1342">
        <f t="shared" si="37"/>
        <v>22.654953151941299</v>
      </c>
    </row>
    <row r="127" spans="1:13" ht="12.75" x14ac:dyDescent="0.2">
      <c r="A127" s="903"/>
      <c r="B127" s="903"/>
      <c r="C127" s="1338" t="s">
        <v>4906</v>
      </c>
      <c r="D127" s="1338" t="s">
        <v>4887</v>
      </c>
      <c r="E127" s="1339">
        <v>-2.3473720997571945E-2</v>
      </c>
      <c r="F127" s="1340">
        <v>1</v>
      </c>
      <c r="G127" s="1340">
        <v>-2.3473720997571945E-2</v>
      </c>
      <c r="H127" s="1340">
        <v>-2.3473720997571945E-2</v>
      </c>
      <c r="I127" s="1340">
        <v>0.7218780517578125</v>
      </c>
      <c r="J127" s="1340">
        <v>0.40971395373344421</v>
      </c>
      <c r="K127" s="1340">
        <v>0.61489582061767578</v>
      </c>
      <c r="L127" s="1340">
        <v>0.56934797763824463</v>
      </c>
      <c r="M127" s="1340">
        <v>18.410998106002808</v>
      </c>
    </row>
    <row r="128" spans="1:13" ht="12.75" x14ac:dyDescent="0.2">
      <c r="A128" s="903"/>
      <c r="B128" s="903"/>
      <c r="C128" s="1338"/>
      <c r="D128" s="1338" t="s">
        <v>4888</v>
      </c>
      <c r="E128" s="1339">
        <v>0</v>
      </c>
      <c r="F128" s="1340">
        <v>0</v>
      </c>
      <c r="G128" s="1340">
        <v>0</v>
      </c>
      <c r="H128" s="1340">
        <v>0</v>
      </c>
      <c r="I128" s="1340">
        <v>0</v>
      </c>
      <c r="J128" s="1340">
        <v>0</v>
      </c>
      <c r="K128" s="1340">
        <v>0</v>
      </c>
      <c r="L128" s="1340">
        <v>0</v>
      </c>
      <c r="M128" s="1340">
        <v>0</v>
      </c>
    </row>
    <row r="129" spans="1:13" ht="12.75" x14ac:dyDescent="0.2">
      <c r="A129" s="903"/>
      <c r="B129" s="903"/>
      <c r="C129" s="1338"/>
      <c r="D129" s="1338" t="s">
        <v>4889</v>
      </c>
      <c r="E129" s="1339">
        <v>0</v>
      </c>
      <c r="F129" s="1340">
        <v>0</v>
      </c>
      <c r="G129" s="1340">
        <v>0</v>
      </c>
      <c r="H129" s="1340">
        <v>0</v>
      </c>
      <c r="I129" s="1340">
        <v>0</v>
      </c>
      <c r="J129" s="1340">
        <v>0</v>
      </c>
      <c r="K129" s="1340">
        <v>0</v>
      </c>
      <c r="L129" s="1340">
        <v>0</v>
      </c>
      <c r="M129" s="1340">
        <v>0</v>
      </c>
    </row>
    <row r="130" spans="1:13" ht="12.75" x14ac:dyDescent="0.2">
      <c r="A130" s="903"/>
      <c r="B130" s="903"/>
      <c r="C130" s="1338"/>
      <c r="D130" s="1338" t="s">
        <v>4890</v>
      </c>
      <c r="E130" s="1339">
        <v>0</v>
      </c>
      <c r="F130" s="1340">
        <v>0</v>
      </c>
      <c r="G130" s="1340">
        <v>0</v>
      </c>
      <c r="H130" s="1340">
        <v>0</v>
      </c>
      <c r="I130" s="1340">
        <v>0</v>
      </c>
      <c r="J130" s="1340">
        <v>0</v>
      </c>
      <c r="K130" s="1340">
        <v>0</v>
      </c>
      <c r="L130" s="1340">
        <v>0</v>
      </c>
      <c r="M130" s="1340">
        <v>0</v>
      </c>
    </row>
    <row r="131" spans="1:13" ht="12.75" x14ac:dyDescent="0.2">
      <c r="A131" s="903"/>
      <c r="B131" s="903"/>
      <c r="C131" s="1338"/>
      <c r="D131" s="1338" t="s">
        <v>4891</v>
      </c>
      <c r="E131" s="1339">
        <f>+SUM(E128+E129+E130)</f>
        <v>0</v>
      </c>
      <c r="F131" s="1339">
        <f t="shared" ref="F131:M131" si="38">+SUM(F128+F129+F130)</f>
        <v>0</v>
      </c>
      <c r="G131" s="1339">
        <f t="shared" si="38"/>
        <v>0</v>
      </c>
      <c r="H131" s="1339">
        <f t="shared" si="38"/>
        <v>0</v>
      </c>
      <c r="I131" s="1339">
        <f t="shared" si="38"/>
        <v>0</v>
      </c>
      <c r="J131" s="1339">
        <f t="shared" si="38"/>
        <v>0</v>
      </c>
      <c r="K131" s="1339">
        <f t="shared" si="38"/>
        <v>0</v>
      </c>
      <c r="L131" s="1339">
        <f t="shared" si="38"/>
        <v>0</v>
      </c>
      <c r="M131" s="1339">
        <f t="shared" si="38"/>
        <v>0</v>
      </c>
    </row>
    <row r="132" spans="1:13" ht="12.75" x14ac:dyDescent="0.2">
      <c r="A132" s="903"/>
      <c r="B132" s="903"/>
      <c r="C132" s="1338"/>
      <c r="D132" s="1341" t="s">
        <v>4892</v>
      </c>
      <c r="E132" s="1342">
        <f>+E127+E131</f>
        <v>-2.3473720997571945E-2</v>
      </c>
      <c r="F132" s="1342">
        <f t="shared" ref="F132:M132" si="39">+F127+F131</f>
        <v>1</v>
      </c>
      <c r="G132" s="1342">
        <f t="shared" si="39"/>
        <v>-2.3473720997571945E-2</v>
      </c>
      <c r="H132" s="1342">
        <f t="shared" si="39"/>
        <v>-2.3473720997571945E-2</v>
      </c>
      <c r="I132" s="1342">
        <f t="shared" si="39"/>
        <v>0.7218780517578125</v>
      </c>
      <c r="J132" s="1342">
        <f t="shared" si="39"/>
        <v>0.40971395373344421</v>
      </c>
      <c r="K132" s="1342">
        <f t="shared" si="39"/>
        <v>0.61489582061767578</v>
      </c>
      <c r="L132" s="1342">
        <f t="shared" si="39"/>
        <v>0.56934797763824463</v>
      </c>
      <c r="M132" s="1342">
        <f t="shared" si="39"/>
        <v>18.410998106002808</v>
      </c>
    </row>
    <row r="133" spans="1:13" ht="12.75" x14ac:dyDescent="0.2">
      <c r="A133" s="903"/>
      <c r="B133" s="903"/>
      <c r="C133" s="1338" t="s">
        <v>4907</v>
      </c>
      <c r="D133" s="1338" t="s">
        <v>4887</v>
      </c>
      <c r="E133" s="1339">
        <v>5.5008262092997029E-2</v>
      </c>
      <c r="F133" s="1340">
        <v>6.874999962747097E-3</v>
      </c>
      <c r="G133" s="1340">
        <v>11.838655471801758</v>
      </c>
      <c r="H133" s="1340">
        <v>28.238453358411789</v>
      </c>
      <c r="I133" s="1340">
        <v>30.770728230476379</v>
      </c>
      <c r="J133" s="1340">
        <v>27.131937175989151</v>
      </c>
      <c r="K133" s="1340">
        <v>-3.7157516181468964</v>
      </c>
      <c r="L133" s="1340">
        <v>24.990880131721497</v>
      </c>
      <c r="M133" s="1340">
        <v>12.880499452352524</v>
      </c>
    </row>
    <row r="134" spans="1:13" ht="12.75" x14ac:dyDescent="0.2">
      <c r="A134" s="903"/>
      <c r="B134" s="903"/>
      <c r="C134" s="1338"/>
      <c r="D134" s="1338" t="s">
        <v>4888</v>
      </c>
      <c r="E134" s="1339">
        <v>0</v>
      </c>
      <c r="F134" s="1340">
        <v>0</v>
      </c>
      <c r="G134" s="1340">
        <v>0</v>
      </c>
      <c r="H134" s="1340">
        <v>0</v>
      </c>
      <c r="I134" s="1340">
        <v>0</v>
      </c>
      <c r="J134" s="1340">
        <v>0</v>
      </c>
      <c r="K134" s="1340">
        <v>0</v>
      </c>
      <c r="L134" s="1340">
        <v>0</v>
      </c>
      <c r="M134" s="1340">
        <v>0</v>
      </c>
    </row>
    <row r="135" spans="1:13" ht="12.75" x14ac:dyDescent="0.2">
      <c r="A135" s="903"/>
      <c r="B135" s="903"/>
      <c r="C135" s="1338"/>
      <c r="D135" s="1338" t="s">
        <v>4889</v>
      </c>
      <c r="E135" s="1339">
        <v>0</v>
      </c>
      <c r="F135" s="1340">
        <v>0</v>
      </c>
      <c r="G135" s="1340">
        <v>0</v>
      </c>
      <c r="H135" s="1340">
        <v>0</v>
      </c>
      <c r="I135" s="1340">
        <v>0</v>
      </c>
      <c r="J135" s="1340">
        <v>0</v>
      </c>
      <c r="K135" s="1340">
        <v>0</v>
      </c>
      <c r="L135" s="1340">
        <v>0</v>
      </c>
      <c r="M135" s="1340">
        <v>0</v>
      </c>
    </row>
    <row r="136" spans="1:13" ht="12.75" x14ac:dyDescent="0.2">
      <c r="A136" s="903"/>
      <c r="B136" s="903"/>
      <c r="C136" s="1338"/>
      <c r="D136" s="1338" t="s">
        <v>4890</v>
      </c>
      <c r="E136" s="1339">
        <v>0</v>
      </c>
      <c r="F136" s="1340">
        <v>0</v>
      </c>
      <c r="G136" s="1340">
        <v>0</v>
      </c>
      <c r="H136" s="1340">
        <v>0</v>
      </c>
      <c r="I136" s="1340">
        <v>0</v>
      </c>
      <c r="J136" s="1340">
        <v>0</v>
      </c>
      <c r="K136" s="1340">
        <v>0</v>
      </c>
      <c r="L136" s="1340">
        <v>0</v>
      </c>
      <c r="M136" s="1340">
        <v>0</v>
      </c>
    </row>
    <row r="137" spans="1:13" ht="12.75" x14ac:dyDescent="0.2">
      <c r="A137" s="903"/>
      <c r="B137" s="903"/>
      <c r="C137" s="1338"/>
      <c r="D137" s="1338" t="s">
        <v>4891</v>
      </c>
      <c r="E137" s="1339">
        <f>+SUM(E134+E135+E136)</f>
        <v>0</v>
      </c>
      <c r="F137" s="1339">
        <f t="shared" ref="F137:M137" si="40">+SUM(F134+F135+F136)</f>
        <v>0</v>
      </c>
      <c r="G137" s="1339">
        <f t="shared" si="40"/>
        <v>0</v>
      </c>
      <c r="H137" s="1339">
        <f t="shared" si="40"/>
        <v>0</v>
      </c>
      <c r="I137" s="1339">
        <f t="shared" si="40"/>
        <v>0</v>
      </c>
      <c r="J137" s="1339">
        <f t="shared" si="40"/>
        <v>0</v>
      </c>
      <c r="K137" s="1339">
        <f t="shared" si="40"/>
        <v>0</v>
      </c>
      <c r="L137" s="1339">
        <f t="shared" si="40"/>
        <v>0</v>
      </c>
      <c r="M137" s="1339">
        <f t="shared" si="40"/>
        <v>0</v>
      </c>
    </row>
    <row r="138" spans="1:13" ht="12.75" x14ac:dyDescent="0.2">
      <c r="A138" s="903"/>
      <c r="B138" s="903"/>
      <c r="C138" s="1338"/>
      <c r="D138" s="1341" t="s">
        <v>4892</v>
      </c>
      <c r="E138" s="1342">
        <f>+E133+E137</f>
        <v>5.5008262092997029E-2</v>
      </c>
      <c r="F138" s="1342">
        <f t="shared" ref="F138:M138" si="41">+F133+F137</f>
        <v>6.874999962747097E-3</v>
      </c>
      <c r="G138" s="1342">
        <f t="shared" si="41"/>
        <v>11.838655471801758</v>
      </c>
      <c r="H138" s="1342">
        <f t="shared" si="41"/>
        <v>28.238453358411789</v>
      </c>
      <c r="I138" s="1342">
        <f t="shared" si="41"/>
        <v>30.770728230476379</v>
      </c>
      <c r="J138" s="1342">
        <f t="shared" si="41"/>
        <v>27.131937175989151</v>
      </c>
      <c r="K138" s="1342">
        <f t="shared" si="41"/>
        <v>-3.7157516181468964</v>
      </c>
      <c r="L138" s="1342">
        <f t="shared" si="41"/>
        <v>24.990880131721497</v>
      </c>
      <c r="M138" s="1342">
        <f t="shared" si="41"/>
        <v>12.880499452352524</v>
      </c>
    </row>
    <row r="139" spans="1:13" ht="12.75" x14ac:dyDescent="0.2">
      <c r="A139" s="903"/>
      <c r="B139" s="903"/>
      <c r="C139" s="1338" t="s">
        <v>4908</v>
      </c>
      <c r="D139" s="1338" t="s">
        <v>4887</v>
      </c>
      <c r="E139" s="1339">
        <v>19.838288546772674</v>
      </c>
      <c r="F139" s="1340">
        <v>8.9800470247864723</v>
      </c>
      <c r="G139" s="1340">
        <v>-9.8120220899581909</v>
      </c>
      <c r="H139" s="1340">
        <v>32.335995517671108</v>
      </c>
      <c r="I139" s="1340">
        <v>91.632083177566528</v>
      </c>
      <c r="J139" s="1340">
        <v>97.75194177031517</v>
      </c>
      <c r="K139" s="1340">
        <v>58.588093761354685</v>
      </c>
      <c r="L139" s="1340">
        <v>-6.3510220050811768</v>
      </c>
      <c r="M139" s="1340">
        <v>11.605631947517395</v>
      </c>
    </row>
    <row r="140" spans="1:13" ht="12.75" x14ac:dyDescent="0.2">
      <c r="A140" s="903"/>
      <c r="B140" s="903"/>
      <c r="C140" s="1338"/>
      <c r="D140" s="1338" t="s">
        <v>4888</v>
      </c>
      <c r="E140" s="1339">
        <v>14.8</v>
      </c>
      <c r="F140" s="1340">
        <v>0</v>
      </c>
      <c r="G140" s="1340">
        <v>0</v>
      </c>
      <c r="H140" s="1340">
        <v>10.6</v>
      </c>
      <c r="I140" s="1340">
        <v>0</v>
      </c>
      <c r="J140" s="1340">
        <v>0</v>
      </c>
      <c r="K140" s="1340">
        <v>11.3</v>
      </c>
      <c r="L140" s="1340">
        <v>0</v>
      </c>
      <c r="M140" s="1340">
        <v>0.3</v>
      </c>
    </row>
    <row r="141" spans="1:13" ht="12.75" x14ac:dyDescent="0.2">
      <c r="A141" s="903"/>
      <c r="B141" s="903"/>
      <c r="C141" s="1338"/>
      <c r="D141" s="1338" t="s">
        <v>4889</v>
      </c>
      <c r="E141" s="1339">
        <v>16.8</v>
      </c>
      <c r="F141" s="1340">
        <v>0</v>
      </c>
      <c r="G141" s="1340">
        <v>0</v>
      </c>
      <c r="H141" s="1340">
        <v>2.2000000000000002</v>
      </c>
      <c r="I141" s="1340">
        <v>8</v>
      </c>
      <c r="J141" s="1340">
        <v>0</v>
      </c>
      <c r="K141" s="1340">
        <v>7.2</v>
      </c>
      <c r="L141" s="1340">
        <v>21</v>
      </c>
      <c r="M141" s="1340">
        <v>20.9</v>
      </c>
    </row>
    <row r="142" spans="1:13" ht="12.75" x14ac:dyDescent="0.2">
      <c r="A142" s="903"/>
      <c r="B142" s="903"/>
      <c r="C142" s="1338"/>
      <c r="D142" s="1338" t="s">
        <v>4890</v>
      </c>
      <c r="E142" s="1339">
        <v>40.5</v>
      </c>
      <c r="F142" s="1340">
        <v>0</v>
      </c>
      <c r="G142" s="1340">
        <v>0</v>
      </c>
      <c r="H142" s="1340">
        <v>0</v>
      </c>
      <c r="I142" s="1340">
        <v>0</v>
      </c>
      <c r="J142" s="1340">
        <v>0</v>
      </c>
      <c r="K142" s="1340">
        <v>0</v>
      </c>
      <c r="L142" s="1340">
        <v>0</v>
      </c>
      <c r="M142" s="1340">
        <v>0</v>
      </c>
    </row>
    <row r="143" spans="1:13" ht="12.75" x14ac:dyDescent="0.2">
      <c r="A143" s="903"/>
      <c r="B143" s="903"/>
      <c r="C143" s="1338"/>
      <c r="D143" s="1338" t="s">
        <v>4891</v>
      </c>
      <c r="E143" s="1339">
        <f>+SUM(E140+E141+E142)</f>
        <v>72.099999999999994</v>
      </c>
      <c r="F143" s="1339">
        <f t="shared" ref="F143:M143" si="42">+SUM(F140+F141+F142)</f>
        <v>0</v>
      </c>
      <c r="G143" s="1339">
        <f t="shared" si="42"/>
        <v>0</v>
      </c>
      <c r="H143" s="1339">
        <f t="shared" si="42"/>
        <v>12.8</v>
      </c>
      <c r="I143" s="1339">
        <f t="shared" si="42"/>
        <v>8</v>
      </c>
      <c r="J143" s="1339">
        <f t="shared" si="42"/>
        <v>0</v>
      </c>
      <c r="K143" s="1339">
        <f t="shared" si="42"/>
        <v>18.5</v>
      </c>
      <c r="L143" s="1339">
        <f t="shared" si="42"/>
        <v>21</v>
      </c>
      <c r="M143" s="1339">
        <f t="shared" si="42"/>
        <v>21.2</v>
      </c>
    </row>
    <row r="144" spans="1:13" ht="12.75" x14ac:dyDescent="0.2">
      <c r="A144" s="903"/>
      <c r="B144" s="903"/>
      <c r="C144" s="1338"/>
      <c r="D144" s="1341" t="s">
        <v>4892</v>
      </c>
      <c r="E144" s="1342">
        <f>+E139+E143</f>
        <v>91.938288546772668</v>
      </c>
      <c r="F144" s="1342">
        <f t="shared" ref="F144:M144" si="43">+F139+F143</f>
        <v>8.9800470247864723</v>
      </c>
      <c r="G144" s="1342">
        <f t="shared" si="43"/>
        <v>-9.8120220899581909</v>
      </c>
      <c r="H144" s="1342">
        <f t="shared" si="43"/>
        <v>45.135995517671105</v>
      </c>
      <c r="I144" s="1342">
        <f t="shared" si="43"/>
        <v>99.632083177566528</v>
      </c>
      <c r="J144" s="1342">
        <f t="shared" si="43"/>
        <v>97.75194177031517</v>
      </c>
      <c r="K144" s="1342">
        <f t="shared" si="43"/>
        <v>77.088093761354685</v>
      </c>
      <c r="L144" s="1342">
        <f t="shared" si="43"/>
        <v>14.648977994918823</v>
      </c>
      <c r="M144" s="1342">
        <f t="shared" si="43"/>
        <v>32.805631947517398</v>
      </c>
    </row>
    <row r="145" spans="1:13" ht="12.75" x14ac:dyDescent="0.2">
      <c r="A145" s="903"/>
      <c r="B145" s="903"/>
      <c r="C145" s="1338" t="s">
        <v>4909</v>
      </c>
      <c r="D145" s="1338" t="s">
        <v>4887</v>
      </c>
      <c r="E145" s="1339">
        <v>-0.75366723537445068</v>
      </c>
      <c r="F145" s="1340">
        <v>-5.5891722440719604E-2</v>
      </c>
      <c r="G145" s="1340">
        <v>4.886107075959444</v>
      </c>
      <c r="H145" s="1340">
        <v>113.40373182296753</v>
      </c>
      <c r="I145" s="1340">
        <v>34.036534786224365</v>
      </c>
      <c r="J145" s="1340">
        <v>15.091119766235352</v>
      </c>
      <c r="K145" s="1340">
        <v>21.000850915908813</v>
      </c>
      <c r="L145" s="1340">
        <v>35.468868255615234</v>
      </c>
      <c r="M145" s="1340">
        <v>9.7533380817621946</v>
      </c>
    </row>
    <row r="146" spans="1:13" ht="12.75" x14ac:dyDescent="0.2">
      <c r="A146" s="903"/>
      <c r="B146" s="903"/>
      <c r="C146" s="1338"/>
      <c r="D146" s="1338" t="s">
        <v>4888</v>
      </c>
      <c r="E146" s="1339">
        <v>0</v>
      </c>
      <c r="F146" s="1339">
        <v>0</v>
      </c>
      <c r="G146" s="1339">
        <v>0</v>
      </c>
      <c r="H146" s="1339">
        <v>0</v>
      </c>
      <c r="I146" s="1339">
        <v>0</v>
      </c>
      <c r="J146" s="1339">
        <v>0</v>
      </c>
      <c r="K146" s="1339">
        <v>0</v>
      </c>
      <c r="L146" s="1340">
        <v>0.5</v>
      </c>
      <c r="M146" s="1340">
        <v>0</v>
      </c>
    </row>
    <row r="147" spans="1:13" ht="12.75" x14ac:dyDescent="0.2">
      <c r="A147" s="903"/>
      <c r="B147" s="903"/>
      <c r="C147" s="1338"/>
      <c r="D147" s="1338" t="s">
        <v>4889</v>
      </c>
      <c r="E147" s="1339">
        <v>0</v>
      </c>
      <c r="F147" s="1339">
        <v>0</v>
      </c>
      <c r="G147" s="1339">
        <v>0</v>
      </c>
      <c r="H147" s="1339">
        <v>0</v>
      </c>
      <c r="I147" s="1339">
        <v>0</v>
      </c>
      <c r="J147" s="1339">
        <v>0</v>
      </c>
      <c r="K147" s="1339">
        <v>0</v>
      </c>
      <c r="L147" s="1340">
        <v>0.6</v>
      </c>
      <c r="M147" s="1340">
        <v>0</v>
      </c>
    </row>
    <row r="148" spans="1:13" ht="12.75" x14ac:dyDescent="0.2">
      <c r="A148" s="903"/>
      <c r="B148" s="903"/>
      <c r="C148" s="1338"/>
      <c r="D148" s="1338" t="s">
        <v>4890</v>
      </c>
      <c r="E148" s="1339">
        <v>0</v>
      </c>
      <c r="F148" s="1339">
        <v>0</v>
      </c>
      <c r="G148" s="1339">
        <v>0</v>
      </c>
      <c r="H148" s="1339">
        <v>0</v>
      </c>
      <c r="I148" s="1339">
        <v>0</v>
      </c>
      <c r="J148" s="1339">
        <v>0</v>
      </c>
      <c r="K148" s="1339">
        <v>0</v>
      </c>
      <c r="L148" s="1340">
        <v>0</v>
      </c>
      <c r="M148" s="1340">
        <v>0</v>
      </c>
    </row>
    <row r="149" spans="1:13" ht="12.75" x14ac:dyDescent="0.2">
      <c r="A149" s="903"/>
      <c r="B149" s="903"/>
      <c r="C149" s="1338"/>
      <c r="D149" s="1338" t="s">
        <v>4891</v>
      </c>
      <c r="E149" s="1339">
        <f>+SUM(E146+E147+E148)</f>
        <v>0</v>
      </c>
      <c r="F149" s="1339">
        <f t="shared" ref="F149:M149" si="44">+SUM(F146+F147+F148)</f>
        <v>0</v>
      </c>
      <c r="G149" s="1339">
        <f t="shared" si="44"/>
        <v>0</v>
      </c>
      <c r="H149" s="1339">
        <f t="shared" si="44"/>
        <v>0</v>
      </c>
      <c r="I149" s="1339">
        <f t="shared" si="44"/>
        <v>0</v>
      </c>
      <c r="J149" s="1339">
        <f t="shared" si="44"/>
        <v>0</v>
      </c>
      <c r="K149" s="1339">
        <f t="shared" si="44"/>
        <v>0</v>
      </c>
      <c r="L149" s="1339">
        <f t="shared" si="44"/>
        <v>1.1000000000000001</v>
      </c>
      <c r="M149" s="1339">
        <f t="shared" si="44"/>
        <v>0</v>
      </c>
    </row>
    <row r="150" spans="1:13" ht="12.75" x14ac:dyDescent="0.2">
      <c r="A150" s="903"/>
      <c r="B150" s="903"/>
      <c r="C150" s="1338"/>
      <c r="D150" s="1341" t="s">
        <v>4892</v>
      </c>
      <c r="E150" s="1342">
        <f>+E145+E149</f>
        <v>-0.75366723537445068</v>
      </c>
      <c r="F150" s="1342">
        <f t="shared" ref="F150:M150" si="45">+F145+F149</f>
        <v>-5.5891722440719604E-2</v>
      </c>
      <c r="G150" s="1342">
        <f t="shared" si="45"/>
        <v>4.886107075959444</v>
      </c>
      <c r="H150" s="1342">
        <f t="shared" si="45"/>
        <v>113.40373182296753</v>
      </c>
      <c r="I150" s="1342">
        <f t="shared" si="45"/>
        <v>34.036534786224365</v>
      </c>
      <c r="J150" s="1342">
        <f t="shared" si="45"/>
        <v>15.091119766235352</v>
      </c>
      <c r="K150" s="1342">
        <f t="shared" si="45"/>
        <v>21.000850915908813</v>
      </c>
      <c r="L150" s="1342">
        <f t="shared" si="45"/>
        <v>36.568868255615236</v>
      </c>
      <c r="M150" s="1342">
        <f t="shared" si="45"/>
        <v>9.7533380817621946</v>
      </c>
    </row>
    <row r="151" spans="1:13" ht="12.75" x14ac:dyDescent="0.2">
      <c r="A151" s="903"/>
      <c r="B151" s="903"/>
      <c r="C151" s="1338" t="s">
        <v>4910</v>
      </c>
      <c r="D151" s="1338" t="s">
        <v>4887</v>
      </c>
      <c r="E151" s="1339">
        <v>14.147982022957876</v>
      </c>
      <c r="F151" s="1340">
        <v>-30.325967222452164</v>
      </c>
      <c r="G151" s="1340">
        <v>10.963039457798004</v>
      </c>
      <c r="H151" s="1340">
        <v>5.9152614325284958</v>
      </c>
      <c r="I151" s="1340">
        <v>52.744926452636719</v>
      </c>
      <c r="J151" s="1340">
        <v>38.302147150039673</v>
      </c>
      <c r="K151" s="1340">
        <v>19.648025989532471</v>
      </c>
      <c r="L151" s="1340">
        <v>0.9144134521484375</v>
      </c>
      <c r="M151" s="1340">
        <v>-2.3477256298065186</v>
      </c>
    </row>
    <row r="152" spans="1:13" ht="12.75" x14ac:dyDescent="0.2">
      <c r="A152" s="903"/>
      <c r="B152" s="903"/>
      <c r="C152" s="1338"/>
      <c r="D152" s="1338" t="s">
        <v>4888</v>
      </c>
      <c r="E152" s="1339">
        <v>0</v>
      </c>
      <c r="F152" s="1340">
        <v>0</v>
      </c>
      <c r="G152" s="1340">
        <v>0</v>
      </c>
      <c r="H152" s="1340">
        <v>0</v>
      </c>
      <c r="I152" s="1340">
        <v>0</v>
      </c>
      <c r="J152" s="1340">
        <v>0</v>
      </c>
      <c r="K152" s="1340">
        <v>0</v>
      </c>
      <c r="L152" s="1340">
        <v>0</v>
      </c>
      <c r="M152" s="1340">
        <v>0</v>
      </c>
    </row>
    <row r="153" spans="1:13" ht="12.75" x14ac:dyDescent="0.2">
      <c r="A153" s="903"/>
      <c r="B153" s="903"/>
      <c r="C153" s="1338"/>
      <c r="D153" s="1338" t="s">
        <v>4889</v>
      </c>
      <c r="E153" s="1339">
        <v>0</v>
      </c>
      <c r="F153" s="1340">
        <v>0</v>
      </c>
      <c r="G153" s="1340">
        <v>0</v>
      </c>
      <c r="H153" s="1340">
        <v>0</v>
      </c>
      <c r="I153" s="1340">
        <v>0</v>
      </c>
      <c r="J153" s="1340">
        <v>0</v>
      </c>
      <c r="K153" s="1340">
        <v>0</v>
      </c>
      <c r="L153" s="1340">
        <v>0</v>
      </c>
      <c r="M153" s="1340">
        <v>0</v>
      </c>
    </row>
    <row r="154" spans="1:13" ht="12.75" x14ac:dyDescent="0.2">
      <c r="A154" s="903"/>
      <c r="B154" s="903"/>
      <c r="C154" s="1338"/>
      <c r="D154" s="1338" t="s">
        <v>4890</v>
      </c>
      <c r="E154" s="1339">
        <v>0</v>
      </c>
      <c r="F154" s="1340">
        <v>0</v>
      </c>
      <c r="G154" s="1340">
        <v>0</v>
      </c>
      <c r="H154" s="1340">
        <v>0</v>
      </c>
      <c r="I154" s="1340">
        <v>0</v>
      </c>
      <c r="J154" s="1340">
        <v>0</v>
      </c>
      <c r="K154" s="1340">
        <v>0</v>
      </c>
      <c r="L154" s="1340">
        <v>0</v>
      </c>
      <c r="M154" s="1340">
        <v>0</v>
      </c>
    </row>
    <row r="155" spans="1:13" ht="12.75" x14ac:dyDescent="0.2">
      <c r="A155" s="903"/>
      <c r="B155" s="903"/>
      <c r="C155" s="1338"/>
      <c r="D155" s="1338" t="s">
        <v>4891</v>
      </c>
      <c r="E155" s="1339">
        <f>+SUM(E152+E153+E154)</f>
        <v>0</v>
      </c>
      <c r="F155" s="1339">
        <f t="shared" ref="F155:M155" si="46">+SUM(F152+F153+F154)</f>
        <v>0</v>
      </c>
      <c r="G155" s="1339">
        <f t="shared" si="46"/>
        <v>0</v>
      </c>
      <c r="H155" s="1339">
        <f t="shared" si="46"/>
        <v>0</v>
      </c>
      <c r="I155" s="1339">
        <f t="shared" si="46"/>
        <v>0</v>
      </c>
      <c r="J155" s="1339">
        <f t="shared" si="46"/>
        <v>0</v>
      </c>
      <c r="K155" s="1339">
        <f t="shared" si="46"/>
        <v>0</v>
      </c>
      <c r="L155" s="1339">
        <f t="shared" si="46"/>
        <v>0</v>
      </c>
      <c r="M155" s="1339">
        <f t="shared" si="46"/>
        <v>0</v>
      </c>
    </row>
    <row r="156" spans="1:13" ht="12.75" x14ac:dyDescent="0.2">
      <c r="A156" s="903"/>
      <c r="B156" s="903"/>
      <c r="C156" s="1338"/>
      <c r="D156" s="1341" t="s">
        <v>4892</v>
      </c>
      <c r="E156" s="1342">
        <f>+E151+E155</f>
        <v>14.147982022957876</v>
      </c>
      <c r="F156" s="1342">
        <f t="shared" ref="F156:M156" si="47">+F151+F155</f>
        <v>-30.325967222452164</v>
      </c>
      <c r="G156" s="1342">
        <f t="shared" si="47"/>
        <v>10.963039457798004</v>
      </c>
      <c r="H156" s="1342">
        <f t="shared" si="47"/>
        <v>5.9152614325284958</v>
      </c>
      <c r="I156" s="1342">
        <f t="shared" si="47"/>
        <v>52.744926452636719</v>
      </c>
      <c r="J156" s="1342">
        <f t="shared" si="47"/>
        <v>38.302147150039673</v>
      </c>
      <c r="K156" s="1342">
        <f t="shared" si="47"/>
        <v>19.648025989532471</v>
      </c>
      <c r="L156" s="1342">
        <f t="shared" si="47"/>
        <v>0.9144134521484375</v>
      </c>
      <c r="M156" s="1342">
        <f t="shared" si="47"/>
        <v>-2.3477256298065186</v>
      </c>
    </row>
    <row r="157" spans="1:13" ht="12.75" x14ac:dyDescent="0.2">
      <c r="A157" s="903"/>
      <c r="B157" s="903"/>
      <c r="C157" s="1344" t="s">
        <v>4911</v>
      </c>
      <c r="D157" s="1344" t="s">
        <v>4887</v>
      </c>
      <c r="E157" s="1345">
        <v>0</v>
      </c>
      <c r="F157" s="1345">
        <v>0</v>
      </c>
      <c r="G157" s="1345">
        <v>0</v>
      </c>
      <c r="H157" s="1345">
        <v>0</v>
      </c>
      <c r="I157" s="1345">
        <v>0</v>
      </c>
      <c r="J157" s="1345">
        <v>0</v>
      </c>
      <c r="K157" s="1345">
        <v>0</v>
      </c>
      <c r="L157" s="1345">
        <v>0</v>
      </c>
      <c r="M157" s="1345">
        <v>0</v>
      </c>
    </row>
    <row r="158" spans="1:13" ht="12.75" x14ac:dyDescent="0.2">
      <c r="A158" s="903"/>
      <c r="B158" s="903"/>
      <c r="C158" s="1344"/>
      <c r="D158" s="1344" t="s">
        <v>4888</v>
      </c>
      <c r="E158" s="1345">
        <v>0</v>
      </c>
      <c r="F158" s="1345">
        <v>0</v>
      </c>
      <c r="G158" s="1345">
        <v>0</v>
      </c>
      <c r="H158" s="1345">
        <v>0</v>
      </c>
      <c r="I158" s="1345">
        <v>0</v>
      </c>
      <c r="J158" s="1345">
        <v>0</v>
      </c>
      <c r="K158" s="1345">
        <v>0.2</v>
      </c>
      <c r="L158" s="1345">
        <v>0</v>
      </c>
      <c r="M158" s="1345">
        <v>0</v>
      </c>
    </row>
    <row r="159" spans="1:13" ht="12.75" x14ac:dyDescent="0.2">
      <c r="A159" s="903"/>
      <c r="B159" s="903"/>
      <c r="C159" s="1344"/>
      <c r="D159" s="1344" t="s">
        <v>4889</v>
      </c>
      <c r="E159" s="1345">
        <v>0</v>
      </c>
      <c r="F159" s="1345">
        <v>0</v>
      </c>
      <c r="G159" s="1345">
        <v>0</v>
      </c>
      <c r="H159" s="1345">
        <v>0</v>
      </c>
      <c r="I159" s="1345">
        <v>0</v>
      </c>
      <c r="J159" s="1345">
        <v>0</v>
      </c>
      <c r="K159" s="1345">
        <v>0</v>
      </c>
      <c r="L159" s="1345">
        <v>0</v>
      </c>
      <c r="M159" s="1345">
        <v>0</v>
      </c>
    </row>
    <row r="160" spans="1:13" ht="12.75" x14ac:dyDescent="0.2">
      <c r="A160" s="903"/>
      <c r="B160" s="903"/>
      <c r="C160" s="1344"/>
      <c r="D160" s="1344" t="s">
        <v>4890</v>
      </c>
      <c r="E160" s="1345">
        <v>0</v>
      </c>
      <c r="F160" s="1345">
        <v>0</v>
      </c>
      <c r="G160" s="1345">
        <v>0</v>
      </c>
      <c r="H160" s="1345">
        <v>0</v>
      </c>
      <c r="I160" s="1345">
        <v>0</v>
      </c>
      <c r="J160" s="1345">
        <v>0</v>
      </c>
      <c r="K160" s="1345">
        <v>0</v>
      </c>
      <c r="L160" s="1345">
        <v>0</v>
      </c>
      <c r="M160" s="1345">
        <v>0</v>
      </c>
    </row>
    <row r="161" spans="1:13" ht="12.75" x14ac:dyDescent="0.2">
      <c r="A161" s="903"/>
      <c r="B161" s="903"/>
      <c r="C161" s="1344"/>
      <c r="D161" s="1344" t="s">
        <v>4891</v>
      </c>
      <c r="E161" s="1345">
        <f>+SUM(E158+E159+E160)</f>
        <v>0</v>
      </c>
      <c r="F161" s="1345">
        <f t="shared" ref="F161:M161" si="48">+SUM(F158+F159+F160)</f>
        <v>0</v>
      </c>
      <c r="G161" s="1345">
        <f t="shared" si="48"/>
        <v>0</v>
      </c>
      <c r="H161" s="1345">
        <f t="shared" si="48"/>
        <v>0</v>
      </c>
      <c r="I161" s="1345">
        <f t="shared" si="48"/>
        <v>0</v>
      </c>
      <c r="J161" s="1345">
        <f t="shared" si="48"/>
        <v>0</v>
      </c>
      <c r="K161" s="1345">
        <f t="shared" si="48"/>
        <v>0.2</v>
      </c>
      <c r="L161" s="1345">
        <f t="shared" si="48"/>
        <v>0</v>
      </c>
      <c r="M161" s="1345">
        <f t="shared" si="48"/>
        <v>0</v>
      </c>
    </row>
    <row r="162" spans="1:13" ht="12.75" x14ac:dyDescent="0.2">
      <c r="A162" s="903"/>
      <c r="B162" s="903"/>
      <c r="C162" s="1344"/>
      <c r="D162" s="1346" t="s">
        <v>4892</v>
      </c>
      <c r="E162" s="1347">
        <f>+E157+E161</f>
        <v>0</v>
      </c>
      <c r="F162" s="1347">
        <f t="shared" ref="F162:M162" si="49">+F157+F161</f>
        <v>0</v>
      </c>
      <c r="G162" s="1347">
        <f t="shared" si="49"/>
        <v>0</v>
      </c>
      <c r="H162" s="1347">
        <f t="shared" si="49"/>
        <v>0</v>
      </c>
      <c r="I162" s="1347">
        <f t="shared" si="49"/>
        <v>0</v>
      </c>
      <c r="J162" s="1347">
        <f t="shared" si="49"/>
        <v>0</v>
      </c>
      <c r="K162" s="1347">
        <f t="shared" si="49"/>
        <v>0.2</v>
      </c>
      <c r="L162" s="1347">
        <f t="shared" si="49"/>
        <v>0</v>
      </c>
      <c r="M162" s="1347">
        <f t="shared" si="49"/>
        <v>0</v>
      </c>
    </row>
    <row r="163" spans="1:13" ht="12.75" x14ac:dyDescent="0.2">
      <c r="A163" s="903"/>
      <c r="B163" s="903"/>
      <c r="C163" s="1338" t="s">
        <v>4912</v>
      </c>
      <c r="D163" s="1338" t="s">
        <v>4887</v>
      </c>
      <c r="E163" s="1339">
        <v>-1.8431981469329912</v>
      </c>
      <c r="F163" s="1340">
        <v>58.582362622022629</v>
      </c>
      <c r="G163" s="1340">
        <v>114.64606654644012</v>
      </c>
      <c r="H163" s="1340">
        <v>106.09101390838623</v>
      </c>
      <c r="I163" s="1340">
        <v>118.62192606925964</v>
      </c>
      <c r="J163" s="1340">
        <v>13.66754362359643</v>
      </c>
      <c r="K163" s="1340">
        <v>185.99927885830402</v>
      </c>
      <c r="L163" s="1340">
        <v>-3.9674253463745117</v>
      </c>
      <c r="M163" s="1340">
        <v>-8.3789896965026855</v>
      </c>
    </row>
    <row r="164" spans="1:13" ht="12.75" x14ac:dyDescent="0.2">
      <c r="A164" s="903"/>
      <c r="B164" s="903"/>
      <c r="C164" s="1338"/>
      <c r="D164" s="1338" t="s">
        <v>4888</v>
      </c>
      <c r="E164" s="1339">
        <v>0</v>
      </c>
      <c r="F164" s="1339">
        <v>0</v>
      </c>
      <c r="G164" s="1339">
        <v>0</v>
      </c>
      <c r="H164" s="1339">
        <v>0</v>
      </c>
      <c r="I164" s="1339">
        <v>0</v>
      </c>
      <c r="J164" s="1340">
        <v>0</v>
      </c>
      <c r="K164" s="1340">
        <v>0.2</v>
      </c>
      <c r="L164" s="1340">
        <v>0</v>
      </c>
      <c r="M164" s="1340">
        <v>0</v>
      </c>
    </row>
    <row r="165" spans="1:13" ht="12.75" x14ac:dyDescent="0.2">
      <c r="A165" s="903"/>
      <c r="B165" s="903"/>
      <c r="C165" s="1338"/>
      <c r="D165" s="1338" t="s">
        <v>4889</v>
      </c>
      <c r="E165" s="1339">
        <v>0</v>
      </c>
      <c r="F165" s="1339">
        <v>0</v>
      </c>
      <c r="G165" s="1339">
        <v>0</v>
      </c>
      <c r="H165" s="1339">
        <v>0</v>
      </c>
      <c r="I165" s="1339">
        <v>0</v>
      </c>
      <c r="J165" s="1340">
        <v>0.4</v>
      </c>
      <c r="K165" s="1340">
        <v>0</v>
      </c>
      <c r="L165" s="1340">
        <v>0</v>
      </c>
      <c r="M165" s="1340">
        <v>0</v>
      </c>
    </row>
    <row r="166" spans="1:13" ht="12.75" x14ac:dyDescent="0.2">
      <c r="A166" s="903"/>
      <c r="B166" s="903"/>
      <c r="C166" s="1338"/>
      <c r="D166" s="1338" t="s">
        <v>4890</v>
      </c>
      <c r="E166" s="1339">
        <v>0</v>
      </c>
      <c r="F166" s="1339">
        <v>0</v>
      </c>
      <c r="G166" s="1339">
        <v>0</v>
      </c>
      <c r="H166" s="1339">
        <v>0</v>
      </c>
      <c r="I166" s="1339">
        <v>0</v>
      </c>
      <c r="J166" s="1340">
        <v>0</v>
      </c>
      <c r="K166" s="1340">
        <v>0</v>
      </c>
      <c r="L166" s="1340">
        <v>0</v>
      </c>
      <c r="M166" s="1340">
        <v>0</v>
      </c>
    </row>
    <row r="167" spans="1:13" ht="12.75" x14ac:dyDescent="0.2">
      <c r="A167" s="903"/>
      <c r="B167" s="903"/>
      <c r="C167" s="1338"/>
      <c r="D167" s="1338" t="s">
        <v>4891</v>
      </c>
      <c r="E167" s="1339">
        <f>+SUM(E164+E165+E166)</f>
        <v>0</v>
      </c>
      <c r="F167" s="1339">
        <f t="shared" ref="F167:M167" si="50">+SUM(F164+F165+F166)</f>
        <v>0</v>
      </c>
      <c r="G167" s="1339">
        <f t="shared" si="50"/>
        <v>0</v>
      </c>
      <c r="H167" s="1339">
        <f t="shared" si="50"/>
        <v>0</v>
      </c>
      <c r="I167" s="1339">
        <f t="shared" si="50"/>
        <v>0</v>
      </c>
      <c r="J167" s="1339">
        <f t="shared" si="50"/>
        <v>0.4</v>
      </c>
      <c r="K167" s="1339">
        <f t="shared" si="50"/>
        <v>0.2</v>
      </c>
      <c r="L167" s="1339">
        <f t="shared" si="50"/>
        <v>0</v>
      </c>
      <c r="M167" s="1339">
        <f t="shared" si="50"/>
        <v>0</v>
      </c>
    </row>
    <row r="168" spans="1:13" ht="12.75" x14ac:dyDescent="0.2">
      <c r="A168" s="903"/>
      <c r="B168" s="903"/>
      <c r="C168" s="1338"/>
      <c r="D168" s="1341" t="s">
        <v>4892</v>
      </c>
      <c r="E168" s="1342">
        <f>+E163+E167</f>
        <v>-1.8431981469329912</v>
      </c>
      <c r="F168" s="1342">
        <f t="shared" ref="F168:M168" si="51">+F163+F167</f>
        <v>58.582362622022629</v>
      </c>
      <c r="G168" s="1342">
        <f t="shared" si="51"/>
        <v>114.64606654644012</v>
      </c>
      <c r="H168" s="1342">
        <f t="shared" si="51"/>
        <v>106.09101390838623</v>
      </c>
      <c r="I168" s="1342">
        <f t="shared" si="51"/>
        <v>118.62192606925964</v>
      </c>
      <c r="J168" s="1342">
        <f t="shared" si="51"/>
        <v>14.06754362359643</v>
      </c>
      <c r="K168" s="1342">
        <f t="shared" si="51"/>
        <v>186.19927885830401</v>
      </c>
      <c r="L168" s="1342">
        <f t="shared" si="51"/>
        <v>-3.9674253463745117</v>
      </c>
      <c r="M168" s="1342">
        <f t="shared" si="51"/>
        <v>-8.3789896965026855</v>
      </c>
    </row>
    <row r="169" spans="1:13" ht="12.75" x14ac:dyDescent="0.2">
      <c r="A169" s="903"/>
      <c r="B169" s="903"/>
      <c r="C169" s="1338" t="s">
        <v>4913</v>
      </c>
      <c r="D169" s="1338" t="s">
        <v>4887</v>
      </c>
      <c r="E169" s="1339">
        <v>-3.7271938323974609</v>
      </c>
      <c r="F169" s="1339">
        <v>1.2610702812671661</v>
      </c>
      <c r="G169" s="1339">
        <v>2.6763805747032166</v>
      </c>
      <c r="H169" s="1339">
        <v>7.5325942039489746</v>
      </c>
      <c r="I169" s="1339">
        <v>23.041929841041565</v>
      </c>
      <c r="J169" s="1339">
        <v>-8.7857359051704407</v>
      </c>
      <c r="K169" s="1339">
        <v>3.2912609428167343</v>
      </c>
      <c r="L169" s="1339">
        <v>0.94501820206642151</v>
      </c>
      <c r="M169" s="1339">
        <v>9.0098282694816589</v>
      </c>
    </row>
    <row r="170" spans="1:13" ht="12.75" x14ac:dyDescent="0.2">
      <c r="A170" s="903"/>
      <c r="B170" s="903"/>
      <c r="C170" s="1338"/>
      <c r="D170" s="1338" t="s">
        <v>4888</v>
      </c>
      <c r="E170" s="1339">
        <v>0</v>
      </c>
      <c r="F170" s="1340">
        <v>0</v>
      </c>
      <c r="G170" s="1340">
        <v>0</v>
      </c>
      <c r="H170" s="1340">
        <v>0</v>
      </c>
      <c r="I170" s="1340">
        <v>0</v>
      </c>
      <c r="J170" s="1340">
        <v>0</v>
      </c>
      <c r="K170" s="1340">
        <v>0</v>
      </c>
      <c r="L170" s="1340">
        <v>0</v>
      </c>
      <c r="M170" s="1340">
        <v>0</v>
      </c>
    </row>
    <row r="171" spans="1:13" ht="12.75" x14ac:dyDescent="0.2">
      <c r="A171" s="903"/>
      <c r="B171" s="903"/>
      <c r="C171" s="1338"/>
      <c r="D171" s="1338" t="s">
        <v>4889</v>
      </c>
      <c r="E171" s="1339">
        <v>0</v>
      </c>
      <c r="F171" s="1340">
        <v>0</v>
      </c>
      <c r="G171" s="1340">
        <v>0</v>
      </c>
      <c r="H171" s="1340">
        <v>0</v>
      </c>
      <c r="I171" s="1340">
        <v>0</v>
      </c>
      <c r="J171" s="1340">
        <v>0</v>
      </c>
      <c r="K171" s="1340">
        <v>0</v>
      </c>
      <c r="L171" s="1340">
        <v>0</v>
      </c>
      <c r="M171" s="1340">
        <v>0</v>
      </c>
    </row>
    <row r="172" spans="1:13" ht="12.75" x14ac:dyDescent="0.2">
      <c r="A172" s="903"/>
      <c r="B172" s="903"/>
      <c r="C172" s="1338"/>
      <c r="D172" s="1338" t="s">
        <v>4890</v>
      </c>
      <c r="E172" s="1339">
        <v>0</v>
      </c>
      <c r="F172" s="1340">
        <v>0</v>
      </c>
      <c r="G172" s="1340">
        <v>0</v>
      </c>
      <c r="H172" s="1340">
        <v>0</v>
      </c>
      <c r="I172" s="1340">
        <v>0</v>
      </c>
      <c r="J172" s="1340">
        <v>0</v>
      </c>
      <c r="K172" s="1340">
        <v>0</v>
      </c>
      <c r="L172" s="1340">
        <v>0</v>
      </c>
      <c r="M172" s="1340">
        <v>0</v>
      </c>
    </row>
    <row r="173" spans="1:13" ht="12.75" x14ac:dyDescent="0.2">
      <c r="A173" s="903"/>
      <c r="B173" s="903"/>
      <c r="C173" s="1338"/>
      <c r="D173" s="1338" t="s">
        <v>4891</v>
      </c>
      <c r="E173" s="1339">
        <f>+SUM(E170+E171+E172)</f>
        <v>0</v>
      </c>
      <c r="F173" s="1339">
        <f t="shared" ref="F173:M173" si="52">+SUM(F170+F171+F172)</f>
        <v>0</v>
      </c>
      <c r="G173" s="1339">
        <f t="shared" si="52"/>
        <v>0</v>
      </c>
      <c r="H173" s="1339">
        <f t="shared" si="52"/>
        <v>0</v>
      </c>
      <c r="I173" s="1339">
        <f t="shared" si="52"/>
        <v>0</v>
      </c>
      <c r="J173" s="1339">
        <f t="shared" si="52"/>
        <v>0</v>
      </c>
      <c r="K173" s="1339">
        <f t="shared" si="52"/>
        <v>0</v>
      </c>
      <c r="L173" s="1339">
        <f t="shared" si="52"/>
        <v>0</v>
      </c>
      <c r="M173" s="1339">
        <f t="shared" si="52"/>
        <v>0</v>
      </c>
    </row>
    <row r="174" spans="1:13" ht="12.75" x14ac:dyDescent="0.2">
      <c r="A174" s="903"/>
      <c r="B174" s="903"/>
      <c r="C174" s="1338"/>
      <c r="D174" s="1341" t="s">
        <v>4892</v>
      </c>
      <c r="E174" s="1342">
        <f>+E169+E173</f>
        <v>-3.7271938323974609</v>
      </c>
      <c r="F174" s="1342">
        <f t="shared" ref="F174:M174" si="53">+F169+F173</f>
        <v>1.2610702812671661</v>
      </c>
      <c r="G174" s="1342">
        <f t="shared" si="53"/>
        <v>2.6763805747032166</v>
      </c>
      <c r="H174" s="1342">
        <f t="shared" si="53"/>
        <v>7.5325942039489746</v>
      </c>
      <c r="I174" s="1342">
        <f t="shared" si="53"/>
        <v>23.041929841041565</v>
      </c>
      <c r="J174" s="1342">
        <f t="shared" si="53"/>
        <v>-8.7857359051704407</v>
      </c>
      <c r="K174" s="1342">
        <f t="shared" si="53"/>
        <v>3.2912609428167343</v>
      </c>
      <c r="L174" s="1342">
        <f t="shared" si="53"/>
        <v>0.94501820206642151</v>
      </c>
      <c r="M174" s="1342">
        <f t="shared" si="53"/>
        <v>9.0098282694816589</v>
      </c>
    </row>
    <row r="175" spans="1:13" ht="12.75" x14ac:dyDescent="0.2">
      <c r="A175" s="903"/>
      <c r="B175" s="903"/>
      <c r="C175" s="1338" t="s">
        <v>4914</v>
      </c>
      <c r="D175" s="1338" t="s">
        <v>4887</v>
      </c>
      <c r="E175" s="1339">
        <v>0.61714041233062744</v>
      </c>
      <c r="F175" s="1339">
        <v>-3.5775866126641631E-4</v>
      </c>
      <c r="G175" s="1339">
        <v>15.78506276011467</v>
      </c>
      <c r="H175" s="1339">
        <v>1.5886370092630386E-2</v>
      </c>
      <c r="I175" s="1339">
        <v>-6.1544567346572876E-2</v>
      </c>
      <c r="J175" s="1339">
        <v>1.3229872100055218E-2</v>
      </c>
      <c r="K175" s="1339">
        <v>-0.91953819990158081</v>
      </c>
      <c r="L175" s="1339">
        <v>10.069829940795898</v>
      </c>
      <c r="M175" s="1339">
        <v>8.1425867080688477</v>
      </c>
    </row>
    <row r="176" spans="1:13" ht="12.75" x14ac:dyDescent="0.2">
      <c r="A176" s="903"/>
      <c r="B176" s="903"/>
      <c r="C176" s="1338"/>
      <c r="D176" s="1338" t="s">
        <v>4888</v>
      </c>
      <c r="E176" s="1339">
        <v>0</v>
      </c>
      <c r="F176" s="1340">
        <v>0</v>
      </c>
      <c r="G176" s="1340">
        <v>0</v>
      </c>
      <c r="H176" s="1340">
        <v>0.5</v>
      </c>
      <c r="I176" s="1340">
        <v>2</v>
      </c>
      <c r="J176" s="1340">
        <v>3.8</v>
      </c>
      <c r="K176" s="1340">
        <v>1.7</v>
      </c>
      <c r="L176" s="1340">
        <v>1.3</v>
      </c>
      <c r="M176" s="1340">
        <v>0.5</v>
      </c>
    </row>
    <row r="177" spans="1:13" ht="12.75" x14ac:dyDescent="0.2">
      <c r="A177" s="903"/>
      <c r="B177" s="903"/>
      <c r="C177" s="1338"/>
      <c r="D177" s="1338" t="s">
        <v>4889</v>
      </c>
      <c r="E177" s="1339">
        <v>0</v>
      </c>
      <c r="F177" s="1340">
        <v>0</v>
      </c>
      <c r="G177" s="1340">
        <v>0</v>
      </c>
      <c r="H177" s="1340">
        <v>1.1000000000000001</v>
      </c>
      <c r="I177" s="1340">
        <v>0</v>
      </c>
      <c r="J177" s="1340">
        <v>0</v>
      </c>
      <c r="K177" s="1340">
        <v>0</v>
      </c>
      <c r="L177" s="1340">
        <v>0.1</v>
      </c>
      <c r="M177" s="1340">
        <v>0</v>
      </c>
    </row>
    <row r="178" spans="1:13" ht="12.75" x14ac:dyDescent="0.2">
      <c r="A178" s="903"/>
      <c r="B178" s="903"/>
      <c r="C178" s="1338"/>
      <c r="D178" s="1338" t="s">
        <v>4890</v>
      </c>
      <c r="E178" s="1339">
        <v>0</v>
      </c>
      <c r="F178" s="1340">
        <v>0</v>
      </c>
      <c r="G178" s="1340">
        <v>0</v>
      </c>
      <c r="H178" s="1340">
        <v>50</v>
      </c>
      <c r="I178" s="1340">
        <v>0</v>
      </c>
      <c r="J178" s="1340">
        <v>0</v>
      </c>
      <c r="K178" s="1340">
        <v>0</v>
      </c>
      <c r="L178" s="1340">
        <v>0</v>
      </c>
      <c r="M178" s="1340">
        <v>0</v>
      </c>
    </row>
    <row r="179" spans="1:13" ht="12.75" x14ac:dyDescent="0.2">
      <c r="A179" s="903"/>
      <c r="B179" s="903"/>
      <c r="C179" s="1338"/>
      <c r="D179" s="1338" t="s">
        <v>4891</v>
      </c>
      <c r="E179" s="1339">
        <f>+SUM(E176+E177+E178)</f>
        <v>0</v>
      </c>
      <c r="F179" s="1339">
        <f t="shared" ref="F179:M179" si="54">+SUM(F176+F177+F178)</f>
        <v>0</v>
      </c>
      <c r="G179" s="1339">
        <f t="shared" si="54"/>
        <v>0</v>
      </c>
      <c r="H179" s="1339">
        <f t="shared" si="54"/>
        <v>51.6</v>
      </c>
      <c r="I179" s="1339">
        <f t="shared" si="54"/>
        <v>2</v>
      </c>
      <c r="J179" s="1339">
        <f t="shared" si="54"/>
        <v>3.8</v>
      </c>
      <c r="K179" s="1339">
        <f t="shared" si="54"/>
        <v>1.7</v>
      </c>
      <c r="L179" s="1339">
        <f t="shared" si="54"/>
        <v>1.4000000000000001</v>
      </c>
      <c r="M179" s="1339">
        <f t="shared" si="54"/>
        <v>0.5</v>
      </c>
    </row>
    <row r="180" spans="1:13" ht="12.75" x14ac:dyDescent="0.2">
      <c r="A180" s="903"/>
      <c r="B180" s="903"/>
      <c r="C180" s="1338"/>
      <c r="D180" s="1341" t="s">
        <v>4892</v>
      </c>
      <c r="E180" s="1342">
        <f>+E175+E179</f>
        <v>0.61714041233062744</v>
      </c>
      <c r="F180" s="1342">
        <f t="shared" ref="F180:M180" si="55">+F175+F179</f>
        <v>-3.5775866126641631E-4</v>
      </c>
      <c r="G180" s="1342">
        <f t="shared" si="55"/>
        <v>15.78506276011467</v>
      </c>
      <c r="H180" s="1342">
        <f t="shared" si="55"/>
        <v>51.615886370092632</v>
      </c>
      <c r="I180" s="1342">
        <f t="shared" si="55"/>
        <v>1.9384554326534271</v>
      </c>
      <c r="J180" s="1342">
        <f t="shared" si="55"/>
        <v>3.813229872100055</v>
      </c>
      <c r="K180" s="1342">
        <f t="shared" si="55"/>
        <v>0.78046180009841915</v>
      </c>
      <c r="L180" s="1342">
        <f t="shared" si="55"/>
        <v>11.469829940795899</v>
      </c>
      <c r="M180" s="1342">
        <f t="shared" si="55"/>
        <v>8.6425867080688477</v>
      </c>
    </row>
    <row r="181" spans="1:13" ht="12.75" x14ac:dyDescent="0.2">
      <c r="A181" s="903"/>
      <c r="B181" s="903"/>
      <c r="C181" s="1338" t="s">
        <v>4915</v>
      </c>
      <c r="D181" s="1338" t="s">
        <v>4887</v>
      </c>
      <c r="E181" s="1339">
        <v>8.7450309365522116E-5</v>
      </c>
      <c r="F181" s="1339">
        <v>-2.3473720997571945E-2</v>
      </c>
      <c r="G181" s="1339">
        <v>0.2768169641494751</v>
      </c>
      <c r="H181" s="1339">
        <v>2.8804895877838135</v>
      </c>
      <c r="I181" s="1339">
        <v>28.558190405368805</v>
      </c>
      <c r="J181" s="1339">
        <v>4.0870461463928223</v>
      </c>
      <c r="K181" s="1339">
        <v>0.89448904991149902</v>
      </c>
      <c r="L181" s="1339">
        <v>1.1786079406738281</v>
      </c>
      <c r="M181" s="1339">
        <v>6.2456947714090347</v>
      </c>
    </row>
    <row r="182" spans="1:13" ht="12.75" x14ac:dyDescent="0.2">
      <c r="A182" s="903"/>
      <c r="B182" s="903"/>
      <c r="C182" s="1338"/>
      <c r="D182" s="1338" t="s">
        <v>4888</v>
      </c>
      <c r="E182" s="1339">
        <v>0</v>
      </c>
      <c r="F182" s="1339">
        <v>0</v>
      </c>
      <c r="G182" s="1339">
        <v>0</v>
      </c>
      <c r="H182" s="1339">
        <v>0</v>
      </c>
      <c r="I182" s="1339">
        <v>0</v>
      </c>
      <c r="J182" s="1339">
        <v>0</v>
      </c>
      <c r="K182" s="1339">
        <v>0</v>
      </c>
      <c r="L182" s="1339">
        <v>0</v>
      </c>
      <c r="M182" s="1340">
        <v>0.1</v>
      </c>
    </row>
    <row r="183" spans="1:13" ht="12.75" x14ac:dyDescent="0.2">
      <c r="A183" s="903"/>
      <c r="B183" s="903"/>
      <c r="C183" s="1338"/>
      <c r="D183" s="1338" t="s">
        <v>4889</v>
      </c>
      <c r="E183" s="1339">
        <v>0</v>
      </c>
      <c r="F183" s="1339">
        <v>0</v>
      </c>
      <c r="G183" s="1339">
        <v>0</v>
      </c>
      <c r="H183" s="1339">
        <v>0</v>
      </c>
      <c r="I183" s="1339">
        <v>0</v>
      </c>
      <c r="J183" s="1339">
        <v>0</v>
      </c>
      <c r="K183" s="1339">
        <v>0</v>
      </c>
      <c r="L183" s="1339">
        <v>0</v>
      </c>
      <c r="M183" s="1340">
        <v>0</v>
      </c>
    </row>
    <row r="184" spans="1:13" ht="12.75" x14ac:dyDescent="0.2">
      <c r="A184" s="903"/>
      <c r="B184" s="903"/>
      <c r="C184" s="1338"/>
      <c r="D184" s="1338" t="s">
        <v>4890</v>
      </c>
      <c r="E184" s="1339">
        <v>0</v>
      </c>
      <c r="F184" s="1339">
        <v>0</v>
      </c>
      <c r="G184" s="1339">
        <v>0</v>
      </c>
      <c r="H184" s="1339">
        <v>0</v>
      </c>
      <c r="I184" s="1339">
        <v>0</v>
      </c>
      <c r="J184" s="1339">
        <v>0</v>
      </c>
      <c r="K184" s="1339">
        <v>0</v>
      </c>
      <c r="L184" s="1339">
        <v>0</v>
      </c>
      <c r="M184" s="1340">
        <v>0</v>
      </c>
    </row>
    <row r="185" spans="1:13" ht="12.75" x14ac:dyDescent="0.2">
      <c r="A185" s="903"/>
      <c r="B185" s="903"/>
      <c r="C185" s="1338"/>
      <c r="D185" s="1338" t="s">
        <v>4891</v>
      </c>
      <c r="E185" s="1339">
        <f>+SUM(E182+E183+E184)</f>
        <v>0</v>
      </c>
      <c r="F185" s="1339">
        <f t="shared" ref="F185:M185" si="56">+SUM(F182+F183+F184)</f>
        <v>0</v>
      </c>
      <c r="G185" s="1339">
        <f t="shared" si="56"/>
        <v>0</v>
      </c>
      <c r="H185" s="1339">
        <f t="shared" si="56"/>
        <v>0</v>
      </c>
      <c r="I185" s="1339">
        <f t="shared" si="56"/>
        <v>0</v>
      </c>
      <c r="J185" s="1339">
        <f t="shared" si="56"/>
        <v>0</v>
      </c>
      <c r="K185" s="1339">
        <f t="shared" si="56"/>
        <v>0</v>
      </c>
      <c r="L185" s="1339">
        <f t="shared" si="56"/>
        <v>0</v>
      </c>
      <c r="M185" s="1339">
        <f t="shared" si="56"/>
        <v>0.1</v>
      </c>
    </row>
    <row r="186" spans="1:13" ht="12.75" x14ac:dyDescent="0.2">
      <c r="A186" s="903"/>
      <c r="B186" s="903"/>
      <c r="C186" s="1338"/>
      <c r="D186" s="1341" t="s">
        <v>4892</v>
      </c>
      <c r="E186" s="1342">
        <f>+E181+E185</f>
        <v>8.7450309365522116E-5</v>
      </c>
      <c r="F186" s="1342">
        <f t="shared" ref="F186:M186" si="57">+F181+F185</f>
        <v>-2.3473720997571945E-2</v>
      </c>
      <c r="G186" s="1342">
        <f t="shared" si="57"/>
        <v>0.2768169641494751</v>
      </c>
      <c r="H186" s="1342">
        <f t="shared" si="57"/>
        <v>2.8804895877838135</v>
      </c>
      <c r="I186" s="1342">
        <f t="shared" si="57"/>
        <v>28.558190405368805</v>
      </c>
      <c r="J186" s="1342">
        <f t="shared" si="57"/>
        <v>4.0870461463928223</v>
      </c>
      <c r="K186" s="1342">
        <f t="shared" si="57"/>
        <v>0.89448904991149902</v>
      </c>
      <c r="L186" s="1342">
        <f t="shared" si="57"/>
        <v>1.1786079406738281</v>
      </c>
      <c r="M186" s="1342">
        <f t="shared" si="57"/>
        <v>6.3456947714090344</v>
      </c>
    </row>
    <row r="187" spans="1:13" ht="12.75" x14ac:dyDescent="0.2">
      <c r="A187" s="903"/>
      <c r="B187" s="903"/>
      <c r="C187" s="1338" t="s">
        <v>4916</v>
      </c>
      <c r="D187" s="1338" t="s">
        <v>4887</v>
      </c>
      <c r="E187" s="1339">
        <v>0.7859741598367691</v>
      </c>
      <c r="F187" s="1339">
        <v>-1.1408389210700989</v>
      </c>
      <c r="G187" s="1339">
        <v>-10.163014590740204</v>
      </c>
      <c r="H187" s="1339">
        <v>9.1672534942626953</v>
      </c>
      <c r="I187" s="1339">
        <v>0.90746322274208069</v>
      </c>
      <c r="J187" s="1339">
        <v>-1.7466144859790802</v>
      </c>
      <c r="K187" s="1339">
        <v>-2.577942926203832</v>
      </c>
      <c r="L187" s="1339">
        <v>2.9687724113464355</v>
      </c>
      <c r="M187" s="1339">
        <v>4.9613596200942993</v>
      </c>
    </row>
    <row r="188" spans="1:13" ht="12.75" x14ac:dyDescent="0.2">
      <c r="A188" s="903"/>
      <c r="B188" s="903"/>
      <c r="C188" s="1338"/>
      <c r="D188" s="1338" t="s">
        <v>4888</v>
      </c>
      <c r="E188" s="1339">
        <v>6.2</v>
      </c>
      <c r="F188" s="1340">
        <v>5.2</v>
      </c>
      <c r="G188" s="1340">
        <v>0</v>
      </c>
      <c r="H188" s="1340">
        <v>0</v>
      </c>
      <c r="I188" s="1340">
        <v>6.6</v>
      </c>
      <c r="J188" s="1340">
        <v>0</v>
      </c>
      <c r="K188" s="1340">
        <v>0.3</v>
      </c>
      <c r="L188" s="1340">
        <v>0.3</v>
      </c>
      <c r="M188" s="1340">
        <v>0.4</v>
      </c>
    </row>
    <row r="189" spans="1:13" ht="12.75" x14ac:dyDescent="0.2">
      <c r="A189" s="903"/>
      <c r="B189" s="903"/>
      <c r="C189" s="1338"/>
      <c r="D189" s="1338" t="s">
        <v>4889</v>
      </c>
      <c r="E189" s="1339">
        <v>19.899999999999999</v>
      </c>
      <c r="F189" s="1340">
        <v>1.3</v>
      </c>
      <c r="G189" s="1340">
        <v>0</v>
      </c>
      <c r="H189" s="1340">
        <v>0</v>
      </c>
      <c r="I189" s="1340">
        <v>1</v>
      </c>
      <c r="J189" s="1340">
        <v>0</v>
      </c>
      <c r="K189" s="1340">
        <v>0</v>
      </c>
      <c r="L189" s="1340">
        <v>0</v>
      </c>
      <c r="M189" s="1340">
        <v>9</v>
      </c>
    </row>
    <row r="190" spans="1:13" ht="12.75" x14ac:dyDescent="0.2">
      <c r="A190" s="903"/>
      <c r="B190" s="903"/>
      <c r="C190" s="1338"/>
      <c r="D190" s="1338" t="s">
        <v>4890</v>
      </c>
      <c r="E190" s="1339">
        <v>0</v>
      </c>
      <c r="F190" s="1340">
        <v>0</v>
      </c>
      <c r="G190" s="1340">
        <v>0</v>
      </c>
      <c r="H190" s="1340">
        <v>560</v>
      </c>
      <c r="I190" s="1340">
        <v>164</v>
      </c>
      <c r="J190" s="1340">
        <v>421.4</v>
      </c>
      <c r="K190" s="1340">
        <v>0</v>
      </c>
      <c r="L190" s="1340">
        <v>8.6</v>
      </c>
      <c r="M190" s="1340">
        <v>0</v>
      </c>
    </row>
    <row r="191" spans="1:13" ht="12.75" x14ac:dyDescent="0.2">
      <c r="A191" s="903"/>
      <c r="B191" s="903"/>
      <c r="C191" s="1338"/>
      <c r="D191" s="1338" t="s">
        <v>4891</v>
      </c>
      <c r="E191" s="1339">
        <f>+SUM(E188+E189+E190)</f>
        <v>26.099999999999998</v>
      </c>
      <c r="F191" s="1339">
        <f t="shared" ref="F191:M191" si="58">+SUM(F188+F189+F190)</f>
        <v>6.5</v>
      </c>
      <c r="G191" s="1339">
        <f t="shared" si="58"/>
        <v>0</v>
      </c>
      <c r="H191" s="1339">
        <f t="shared" si="58"/>
        <v>560</v>
      </c>
      <c r="I191" s="1339">
        <f t="shared" si="58"/>
        <v>171.6</v>
      </c>
      <c r="J191" s="1339">
        <f t="shared" si="58"/>
        <v>421.4</v>
      </c>
      <c r="K191" s="1339">
        <f t="shared" si="58"/>
        <v>0.3</v>
      </c>
      <c r="L191" s="1339">
        <f t="shared" si="58"/>
        <v>8.9</v>
      </c>
      <c r="M191" s="1339">
        <f t="shared" si="58"/>
        <v>9.4</v>
      </c>
    </row>
    <row r="192" spans="1:13" ht="12.75" x14ac:dyDescent="0.2">
      <c r="A192" s="903"/>
      <c r="B192" s="903"/>
      <c r="C192" s="1338"/>
      <c r="D192" s="1341" t="s">
        <v>4892</v>
      </c>
      <c r="E192" s="1342">
        <f>+E187+E191</f>
        <v>26.885974159836767</v>
      </c>
      <c r="F192" s="1342">
        <f t="shared" ref="F192:M192" si="59">+F187+F191</f>
        <v>5.3591610789299011</v>
      </c>
      <c r="G192" s="1342">
        <f t="shared" si="59"/>
        <v>-10.163014590740204</v>
      </c>
      <c r="H192" s="1342">
        <f t="shared" si="59"/>
        <v>569.1672534942627</v>
      </c>
      <c r="I192" s="1342">
        <f t="shared" si="59"/>
        <v>172.50746322274208</v>
      </c>
      <c r="J192" s="1342">
        <f t="shared" si="59"/>
        <v>419.6533855140209</v>
      </c>
      <c r="K192" s="1342">
        <f t="shared" si="59"/>
        <v>-2.2779429262038322</v>
      </c>
      <c r="L192" s="1342">
        <f t="shared" si="59"/>
        <v>11.868772411346436</v>
      </c>
      <c r="M192" s="1342">
        <f t="shared" si="59"/>
        <v>14.3613596200943</v>
      </c>
    </row>
    <row r="193" spans="1:13" ht="12.75" x14ac:dyDescent="0.2">
      <c r="A193" s="903"/>
      <c r="B193" s="903"/>
      <c r="C193" s="1338" t="s">
        <v>4917</v>
      </c>
      <c r="D193" s="1338" t="s">
        <v>4887</v>
      </c>
      <c r="E193" s="1339">
        <v>0.788040860905312</v>
      </c>
      <c r="F193" s="1339">
        <v>0.95324883610010147</v>
      </c>
      <c r="G193" s="1339">
        <v>4.6793085411190987</v>
      </c>
      <c r="H193" s="1339">
        <v>7.1336584687232971</v>
      </c>
      <c r="I193" s="1339">
        <v>11.001918792724609</v>
      </c>
      <c r="J193" s="1339">
        <v>1.9480770528316498</v>
      </c>
      <c r="K193" s="1339">
        <v>0.54955124808475375</v>
      </c>
      <c r="L193" s="1339">
        <v>1.8107849359512329</v>
      </c>
      <c r="M193" s="1339">
        <v>4.7708936929702759</v>
      </c>
    </row>
    <row r="194" spans="1:13" ht="12.75" x14ac:dyDescent="0.2">
      <c r="A194" s="903"/>
      <c r="B194" s="903"/>
      <c r="C194" s="1338"/>
      <c r="D194" s="1338" t="s">
        <v>4888</v>
      </c>
      <c r="E194" s="1339">
        <v>0</v>
      </c>
      <c r="F194" s="1340">
        <v>0</v>
      </c>
      <c r="G194" s="1340">
        <v>0.7</v>
      </c>
      <c r="H194" s="1340">
        <v>8</v>
      </c>
      <c r="I194" s="1340">
        <v>0</v>
      </c>
      <c r="J194" s="1340">
        <v>0</v>
      </c>
      <c r="K194" s="1340">
        <v>0</v>
      </c>
      <c r="L194" s="1340">
        <v>0</v>
      </c>
      <c r="M194" s="1340">
        <v>0</v>
      </c>
    </row>
    <row r="195" spans="1:13" ht="12.75" x14ac:dyDescent="0.2">
      <c r="A195" s="903"/>
      <c r="B195" s="903"/>
      <c r="C195" s="1338"/>
      <c r="D195" s="1338" t="s">
        <v>4889</v>
      </c>
      <c r="E195" s="1339">
        <v>0</v>
      </c>
      <c r="F195" s="1340">
        <v>0</v>
      </c>
      <c r="G195" s="1340">
        <v>18.3</v>
      </c>
      <c r="H195" s="1340">
        <v>16.2</v>
      </c>
      <c r="I195" s="1340">
        <v>0</v>
      </c>
      <c r="J195" s="1340">
        <v>42</v>
      </c>
      <c r="K195" s="1340">
        <v>0</v>
      </c>
      <c r="L195" s="1340">
        <v>0.5</v>
      </c>
      <c r="M195" s="1340">
        <v>19.899999999999999</v>
      </c>
    </row>
    <row r="196" spans="1:13" ht="12.75" x14ac:dyDescent="0.2">
      <c r="A196" s="903"/>
      <c r="B196" s="903"/>
      <c r="C196" s="1338"/>
      <c r="D196" s="1338" t="s">
        <v>4890</v>
      </c>
      <c r="E196" s="1339">
        <v>0</v>
      </c>
      <c r="F196" s="1340">
        <v>0</v>
      </c>
      <c r="G196" s="1340">
        <v>0</v>
      </c>
      <c r="H196" s="1340">
        <v>502</v>
      </c>
      <c r="I196" s="1340">
        <v>0</v>
      </c>
      <c r="J196" s="1340">
        <v>0</v>
      </c>
      <c r="K196" s="1340">
        <v>0</v>
      </c>
      <c r="L196" s="1340">
        <v>0</v>
      </c>
      <c r="M196" s="1340">
        <v>0</v>
      </c>
    </row>
    <row r="197" spans="1:13" ht="12.75" x14ac:dyDescent="0.2">
      <c r="A197" s="903"/>
      <c r="B197" s="903"/>
      <c r="C197" s="1338"/>
      <c r="D197" s="1338" t="s">
        <v>4891</v>
      </c>
      <c r="E197" s="1339">
        <f>+SUM(E194+E195+E196)</f>
        <v>0</v>
      </c>
      <c r="F197" s="1339">
        <f t="shared" ref="F197:M197" si="60">+SUM(F194+F195+F196)</f>
        <v>0</v>
      </c>
      <c r="G197" s="1339">
        <f t="shared" si="60"/>
        <v>19</v>
      </c>
      <c r="H197" s="1339">
        <f t="shared" si="60"/>
        <v>526.20000000000005</v>
      </c>
      <c r="I197" s="1339">
        <f t="shared" si="60"/>
        <v>0</v>
      </c>
      <c r="J197" s="1339">
        <f t="shared" si="60"/>
        <v>42</v>
      </c>
      <c r="K197" s="1339">
        <f t="shared" si="60"/>
        <v>0</v>
      </c>
      <c r="L197" s="1339">
        <f t="shared" si="60"/>
        <v>0.5</v>
      </c>
      <c r="M197" s="1339">
        <f t="shared" si="60"/>
        <v>19.899999999999999</v>
      </c>
    </row>
    <row r="198" spans="1:13" ht="12.75" x14ac:dyDescent="0.2">
      <c r="A198" s="903"/>
      <c r="B198" s="903"/>
      <c r="C198" s="1338"/>
      <c r="D198" s="1341" t="s">
        <v>4892</v>
      </c>
      <c r="E198" s="1342">
        <f>+E193+E197</f>
        <v>0.788040860905312</v>
      </c>
      <c r="F198" s="1342">
        <f t="shared" ref="F198:M198" si="61">+F193+F197</f>
        <v>0.95324883610010147</v>
      </c>
      <c r="G198" s="1342">
        <f t="shared" si="61"/>
        <v>23.679308541119099</v>
      </c>
      <c r="H198" s="1342">
        <f t="shared" si="61"/>
        <v>533.33365846872334</v>
      </c>
      <c r="I198" s="1342">
        <f t="shared" si="61"/>
        <v>11.001918792724609</v>
      </c>
      <c r="J198" s="1342">
        <f t="shared" si="61"/>
        <v>43.94807705283165</v>
      </c>
      <c r="K198" s="1342">
        <f t="shared" si="61"/>
        <v>0.54955124808475375</v>
      </c>
      <c r="L198" s="1342">
        <f t="shared" si="61"/>
        <v>2.3107849359512329</v>
      </c>
      <c r="M198" s="1342">
        <f t="shared" si="61"/>
        <v>24.670893692970274</v>
      </c>
    </row>
    <row r="199" spans="1:13" ht="12.75" x14ac:dyDescent="0.2">
      <c r="A199" s="903"/>
      <c r="B199" s="903"/>
      <c r="C199" s="1338" t="s">
        <v>4918</v>
      </c>
      <c r="D199" s="1338" t="s">
        <v>4887</v>
      </c>
      <c r="E199" s="1339">
        <v>0</v>
      </c>
      <c r="F199" s="1339">
        <v>0</v>
      </c>
      <c r="G199" s="1339">
        <v>0</v>
      </c>
      <c r="H199" s="1339">
        <v>0</v>
      </c>
      <c r="I199" s="1339">
        <v>0</v>
      </c>
      <c r="J199" s="1339">
        <v>0</v>
      </c>
      <c r="K199" s="1339">
        <v>0</v>
      </c>
      <c r="L199" s="1339">
        <v>0</v>
      </c>
      <c r="M199" s="1339">
        <v>0</v>
      </c>
    </row>
    <row r="200" spans="1:13" ht="12.75" x14ac:dyDescent="0.2">
      <c r="A200" s="903"/>
      <c r="B200" s="903"/>
      <c r="C200" s="1338"/>
      <c r="D200" s="1338" t="s">
        <v>4888</v>
      </c>
      <c r="E200" s="1339">
        <v>0</v>
      </c>
      <c r="F200" s="1339">
        <v>0</v>
      </c>
      <c r="G200" s="1339">
        <v>0</v>
      </c>
      <c r="H200" s="1339">
        <v>0</v>
      </c>
      <c r="I200" s="1339">
        <v>0</v>
      </c>
      <c r="J200" s="1339">
        <v>0</v>
      </c>
      <c r="K200" s="1339">
        <v>0</v>
      </c>
      <c r="L200" s="1340">
        <v>0</v>
      </c>
      <c r="M200" s="1340">
        <v>0</v>
      </c>
    </row>
    <row r="201" spans="1:13" ht="12.75" x14ac:dyDescent="0.2">
      <c r="A201" s="903"/>
      <c r="B201" s="903"/>
      <c r="C201" s="1338"/>
      <c r="D201" s="1338" t="s">
        <v>4889</v>
      </c>
      <c r="E201" s="1339">
        <v>0</v>
      </c>
      <c r="F201" s="1339">
        <v>0</v>
      </c>
      <c r="G201" s="1339">
        <v>0</v>
      </c>
      <c r="H201" s="1339">
        <v>0</v>
      </c>
      <c r="I201" s="1339">
        <v>0</v>
      </c>
      <c r="J201" s="1339">
        <v>0</v>
      </c>
      <c r="K201" s="1339">
        <v>0</v>
      </c>
      <c r="L201" s="1340">
        <v>10</v>
      </c>
      <c r="M201" s="1340">
        <v>0</v>
      </c>
    </row>
    <row r="202" spans="1:13" ht="12.75" x14ac:dyDescent="0.2">
      <c r="A202" s="903"/>
      <c r="B202" s="903"/>
      <c r="C202" s="1338"/>
      <c r="D202" s="1338" t="s">
        <v>4890</v>
      </c>
      <c r="E202" s="1339">
        <v>0</v>
      </c>
      <c r="F202" s="1339">
        <v>0</v>
      </c>
      <c r="G202" s="1339">
        <v>0</v>
      </c>
      <c r="H202" s="1339">
        <v>0</v>
      </c>
      <c r="I202" s="1339">
        <v>0</v>
      </c>
      <c r="J202" s="1339">
        <v>0</v>
      </c>
      <c r="K202" s="1339">
        <v>0</v>
      </c>
      <c r="L202" s="1340">
        <v>0</v>
      </c>
      <c r="M202" s="1340">
        <v>0</v>
      </c>
    </row>
    <row r="203" spans="1:13" ht="12.75" x14ac:dyDescent="0.2">
      <c r="A203" s="903"/>
      <c r="B203" s="903"/>
      <c r="C203" s="1338"/>
      <c r="D203" s="1338" t="s">
        <v>4891</v>
      </c>
      <c r="E203" s="1339">
        <f>+SUM(E200+E201+E202)</f>
        <v>0</v>
      </c>
      <c r="F203" s="1339">
        <f t="shared" ref="F203:M203" si="62">+SUM(F200+F201+F202)</f>
        <v>0</v>
      </c>
      <c r="G203" s="1339">
        <f t="shared" si="62"/>
        <v>0</v>
      </c>
      <c r="H203" s="1339">
        <f t="shared" si="62"/>
        <v>0</v>
      </c>
      <c r="I203" s="1339">
        <f t="shared" si="62"/>
        <v>0</v>
      </c>
      <c r="J203" s="1339">
        <f t="shared" si="62"/>
        <v>0</v>
      </c>
      <c r="K203" s="1339">
        <f t="shared" si="62"/>
        <v>0</v>
      </c>
      <c r="L203" s="1339">
        <f t="shared" si="62"/>
        <v>10</v>
      </c>
      <c r="M203" s="1339">
        <f t="shared" si="62"/>
        <v>0</v>
      </c>
    </row>
    <row r="204" spans="1:13" ht="12.75" x14ac:dyDescent="0.2">
      <c r="A204" s="903"/>
      <c r="B204" s="903"/>
      <c r="C204" s="1338"/>
      <c r="D204" s="1341" t="s">
        <v>4892</v>
      </c>
      <c r="E204" s="1342">
        <f>+E199+E203</f>
        <v>0</v>
      </c>
      <c r="F204" s="1342">
        <f t="shared" ref="F204:M204" si="63">+F199+F203</f>
        <v>0</v>
      </c>
      <c r="G204" s="1342">
        <f t="shared" si="63"/>
        <v>0</v>
      </c>
      <c r="H204" s="1342">
        <f t="shared" si="63"/>
        <v>0</v>
      </c>
      <c r="I204" s="1342">
        <f t="shared" si="63"/>
        <v>0</v>
      </c>
      <c r="J204" s="1342">
        <f t="shared" si="63"/>
        <v>0</v>
      </c>
      <c r="K204" s="1342">
        <f t="shared" si="63"/>
        <v>0</v>
      </c>
      <c r="L204" s="1342">
        <f t="shared" si="63"/>
        <v>10</v>
      </c>
      <c r="M204" s="1342">
        <f t="shared" si="63"/>
        <v>0</v>
      </c>
    </row>
    <row r="205" spans="1:13" ht="12.75" x14ac:dyDescent="0.2">
      <c r="A205" s="903"/>
      <c r="B205" s="903"/>
      <c r="C205" s="1338" t="s">
        <v>4919</v>
      </c>
      <c r="D205" s="1338" t="s">
        <v>4887</v>
      </c>
      <c r="E205" s="1339">
        <v>0</v>
      </c>
      <c r="F205" s="1339">
        <v>0</v>
      </c>
      <c r="G205" s="1339">
        <v>0</v>
      </c>
      <c r="H205" s="1339">
        <v>0</v>
      </c>
      <c r="I205" s="1339">
        <v>0</v>
      </c>
      <c r="J205" s="1339">
        <v>0</v>
      </c>
      <c r="K205" s="1339">
        <v>0</v>
      </c>
      <c r="L205" s="1339">
        <v>0</v>
      </c>
      <c r="M205" s="1339">
        <v>0</v>
      </c>
    </row>
    <row r="206" spans="1:13" ht="12.75" x14ac:dyDescent="0.2">
      <c r="A206" s="903"/>
      <c r="B206" s="903"/>
      <c r="C206" s="1338"/>
      <c r="D206" s="1338" t="s">
        <v>4888</v>
      </c>
      <c r="E206" s="1339">
        <v>0</v>
      </c>
      <c r="F206" s="1339">
        <v>0</v>
      </c>
      <c r="G206" s="1339">
        <v>0</v>
      </c>
      <c r="H206" s="1339">
        <v>0</v>
      </c>
      <c r="I206" s="1339">
        <v>0</v>
      </c>
      <c r="J206" s="1339">
        <v>0</v>
      </c>
      <c r="K206" s="1339">
        <v>0</v>
      </c>
      <c r="L206" s="1340">
        <v>1</v>
      </c>
      <c r="M206" s="1340">
        <v>0</v>
      </c>
    </row>
    <row r="207" spans="1:13" ht="12.75" x14ac:dyDescent="0.2">
      <c r="A207" s="903"/>
      <c r="B207" s="903"/>
      <c r="C207" s="1338"/>
      <c r="D207" s="1338" t="s">
        <v>4889</v>
      </c>
      <c r="E207" s="1339">
        <v>0</v>
      </c>
      <c r="F207" s="1339">
        <v>0</v>
      </c>
      <c r="G207" s="1339">
        <v>0</v>
      </c>
      <c r="H207" s="1339">
        <v>0</v>
      </c>
      <c r="I207" s="1339">
        <v>0</v>
      </c>
      <c r="J207" s="1339">
        <v>0</v>
      </c>
      <c r="K207" s="1339">
        <v>0</v>
      </c>
      <c r="L207" s="1340">
        <v>0</v>
      </c>
      <c r="M207" s="1340">
        <v>0</v>
      </c>
    </row>
    <row r="208" spans="1:13" ht="12.75" x14ac:dyDescent="0.2">
      <c r="A208" s="903"/>
      <c r="B208" s="903"/>
      <c r="C208" s="1338"/>
      <c r="D208" s="1338" t="s">
        <v>4890</v>
      </c>
      <c r="E208" s="1339">
        <v>0</v>
      </c>
      <c r="F208" s="1339">
        <v>0</v>
      </c>
      <c r="G208" s="1339">
        <v>0</v>
      </c>
      <c r="H208" s="1339">
        <v>0</v>
      </c>
      <c r="I208" s="1339">
        <v>0</v>
      </c>
      <c r="J208" s="1339">
        <v>0</v>
      </c>
      <c r="K208" s="1339">
        <v>0</v>
      </c>
      <c r="L208" s="1340">
        <v>0</v>
      </c>
      <c r="M208" s="1340">
        <v>0</v>
      </c>
    </row>
    <row r="209" spans="1:13" ht="12.75" x14ac:dyDescent="0.2">
      <c r="A209" s="903"/>
      <c r="B209" s="903"/>
      <c r="C209" s="1338"/>
      <c r="D209" s="1338" t="s">
        <v>4891</v>
      </c>
      <c r="E209" s="1339">
        <f>+SUM(E206+E207+E208)</f>
        <v>0</v>
      </c>
      <c r="F209" s="1339">
        <f t="shared" ref="F209:M209" si="64">+SUM(F206+F207+F208)</f>
        <v>0</v>
      </c>
      <c r="G209" s="1339">
        <f t="shared" si="64"/>
        <v>0</v>
      </c>
      <c r="H209" s="1339">
        <f t="shared" si="64"/>
        <v>0</v>
      </c>
      <c r="I209" s="1339">
        <f t="shared" si="64"/>
        <v>0</v>
      </c>
      <c r="J209" s="1339">
        <f t="shared" si="64"/>
        <v>0</v>
      </c>
      <c r="K209" s="1339">
        <f t="shared" si="64"/>
        <v>0</v>
      </c>
      <c r="L209" s="1339">
        <f t="shared" si="64"/>
        <v>1</v>
      </c>
      <c r="M209" s="1339">
        <f t="shared" si="64"/>
        <v>0</v>
      </c>
    </row>
    <row r="210" spans="1:13" ht="12.75" x14ac:dyDescent="0.2">
      <c r="A210" s="903"/>
      <c r="B210" s="903"/>
      <c r="C210" s="1338"/>
      <c r="D210" s="1341" t="s">
        <v>4892</v>
      </c>
      <c r="E210" s="1342">
        <f>+E205+E209</f>
        <v>0</v>
      </c>
      <c r="F210" s="1342">
        <f t="shared" ref="F210:M210" si="65">+F205+F209</f>
        <v>0</v>
      </c>
      <c r="G210" s="1342">
        <f t="shared" si="65"/>
        <v>0</v>
      </c>
      <c r="H210" s="1342">
        <f t="shared" si="65"/>
        <v>0</v>
      </c>
      <c r="I210" s="1342">
        <f t="shared" si="65"/>
        <v>0</v>
      </c>
      <c r="J210" s="1342">
        <f t="shared" si="65"/>
        <v>0</v>
      </c>
      <c r="K210" s="1342">
        <f t="shared" si="65"/>
        <v>0</v>
      </c>
      <c r="L210" s="1342">
        <f t="shared" si="65"/>
        <v>1</v>
      </c>
      <c r="M210" s="1342">
        <f t="shared" si="65"/>
        <v>0</v>
      </c>
    </row>
    <row r="211" spans="1:13" ht="12.75" x14ac:dyDescent="0.2">
      <c r="A211" s="903"/>
      <c r="B211" s="903"/>
      <c r="C211" s="1338" t="s">
        <v>4920</v>
      </c>
      <c r="D211" s="1338" t="s">
        <v>4887</v>
      </c>
      <c r="E211" s="1339">
        <v>14.797740145037096</v>
      </c>
      <c r="F211" s="1339">
        <v>50.686206516809762</v>
      </c>
      <c r="G211" s="1339">
        <v>161.60459597781301</v>
      </c>
      <c r="H211" s="1339">
        <v>89.668719857931137</v>
      </c>
      <c r="I211" s="1339">
        <v>102.12419643066823</v>
      </c>
      <c r="J211" s="1339">
        <v>32.778298748657107</v>
      </c>
      <c r="K211" s="1339">
        <v>58.333305019885302</v>
      </c>
      <c r="L211" s="1339">
        <v>-3.8228520397096872</v>
      </c>
      <c r="M211" s="1339">
        <v>13.87702501565218</v>
      </c>
    </row>
    <row r="212" spans="1:13" ht="12.75" x14ac:dyDescent="0.2">
      <c r="A212" s="903"/>
      <c r="B212" s="903"/>
      <c r="C212" s="1338"/>
      <c r="D212" s="1338" t="s">
        <v>4888</v>
      </c>
      <c r="E212" s="1339">
        <v>0</v>
      </c>
      <c r="F212" s="1340">
        <v>0</v>
      </c>
      <c r="G212" s="1340">
        <v>0</v>
      </c>
      <c r="H212" s="1340">
        <v>0</v>
      </c>
      <c r="I212" s="1340">
        <v>0</v>
      </c>
      <c r="J212" s="1340">
        <v>0</v>
      </c>
      <c r="K212" s="1340">
        <v>0</v>
      </c>
      <c r="L212" s="1340">
        <v>0</v>
      </c>
      <c r="M212" s="1340">
        <v>0</v>
      </c>
    </row>
    <row r="213" spans="1:13" ht="12.75" x14ac:dyDescent="0.2">
      <c r="A213" s="903"/>
      <c r="B213" s="903"/>
      <c r="C213" s="1338"/>
      <c r="D213" s="1338" t="s">
        <v>4889</v>
      </c>
      <c r="E213" s="1339">
        <v>0</v>
      </c>
      <c r="F213" s="1340">
        <v>0</v>
      </c>
      <c r="G213" s="1340">
        <v>0</v>
      </c>
      <c r="H213" s="1340">
        <v>0</v>
      </c>
      <c r="I213" s="1340">
        <v>0</v>
      </c>
      <c r="J213" s="1340">
        <v>0</v>
      </c>
      <c r="K213" s="1340">
        <v>0</v>
      </c>
      <c r="L213" s="1340">
        <v>0</v>
      </c>
      <c r="M213" s="1340">
        <v>0</v>
      </c>
    </row>
    <row r="214" spans="1:13" ht="12.75" x14ac:dyDescent="0.2">
      <c r="A214" s="903"/>
      <c r="B214" s="903"/>
      <c r="C214" s="1338"/>
      <c r="D214" s="1338" t="s">
        <v>4890</v>
      </c>
      <c r="E214" s="1339">
        <v>0</v>
      </c>
      <c r="F214" s="1340">
        <v>0</v>
      </c>
      <c r="G214" s="1340">
        <v>0</v>
      </c>
      <c r="H214" s="1340">
        <v>0</v>
      </c>
      <c r="I214" s="1340">
        <v>0</v>
      </c>
      <c r="J214" s="1340">
        <v>0</v>
      </c>
      <c r="K214" s="1340">
        <v>0</v>
      </c>
      <c r="L214" s="1340">
        <v>0</v>
      </c>
      <c r="M214" s="1340">
        <v>0</v>
      </c>
    </row>
    <row r="215" spans="1:13" ht="12.75" x14ac:dyDescent="0.2">
      <c r="A215" s="903"/>
      <c r="B215" s="903"/>
      <c r="C215" s="1338"/>
      <c r="D215" s="1338" t="s">
        <v>4891</v>
      </c>
      <c r="E215" s="1339">
        <f>+SUM(E212+E213+E214)</f>
        <v>0</v>
      </c>
      <c r="F215" s="1339">
        <f t="shared" ref="F215:M215" si="66">+SUM(F212+F213+F214)</f>
        <v>0</v>
      </c>
      <c r="G215" s="1339">
        <f t="shared" si="66"/>
        <v>0</v>
      </c>
      <c r="H215" s="1339">
        <f t="shared" si="66"/>
        <v>0</v>
      </c>
      <c r="I215" s="1339">
        <f t="shared" si="66"/>
        <v>0</v>
      </c>
      <c r="J215" s="1339">
        <f t="shared" si="66"/>
        <v>0</v>
      </c>
      <c r="K215" s="1339">
        <f t="shared" si="66"/>
        <v>0</v>
      </c>
      <c r="L215" s="1339">
        <f t="shared" si="66"/>
        <v>0</v>
      </c>
      <c r="M215" s="1339">
        <f t="shared" si="66"/>
        <v>0</v>
      </c>
    </row>
    <row r="216" spans="1:13" ht="13.5" thickBot="1" x14ac:dyDescent="0.25">
      <c r="A216" s="903"/>
      <c r="B216" s="903"/>
      <c r="C216" s="1348"/>
      <c r="D216" s="1349" t="s">
        <v>4892</v>
      </c>
      <c r="E216" s="1350">
        <f>+E211+E215</f>
        <v>14.797740145037096</v>
      </c>
      <c r="F216" s="1350">
        <f t="shared" ref="F216:M216" si="67">+F211+F215</f>
        <v>50.686206516809762</v>
      </c>
      <c r="G216" s="1350">
        <f t="shared" si="67"/>
        <v>161.60459597781301</v>
      </c>
      <c r="H216" s="1350">
        <f t="shared" si="67"/>
        <v>89.668719857931137</v>
      </c>
      <c r="I216" s="1350">
        <f t="shared" si="67"/>
        <v>102.12419643066823</v>
      </c>
      <c r="J216" s="1350">
        <f t="shared" si="67"/>
        <v>32.778298748657107</v>
      </c>
      <c r="K216" s="1350">
        <f t="shared" si="67"/>
        <v>58.333305019885302</v>
      </c>
      <c r="L216" s="1350">
        <f t="shared" si="67"/>
        <v>-3.8228520397096872</v>
      </c>
      <c r="M216" s="1350">
        <f t="shared" si="67"/>
        <v>13.87702501565218</v>
      </c>
    </row>
    <row r="217" spans="1:13" ht="12.75" x14ac:dyDescent="0.2">
      <c r="A217" s="903"/>
      <c r="B217" s="903"/>
      <c r="C217" s="1338" t="s">
        <v>2981</v>
      </c>
      <c r="D217" s="1338" t="s">
        <v>4921</v>
      </c>
      <c r="E217" s="1339">
        <v>0</v>
      </c>
      <c r="F217" s="1339">
        <v>0</v>
      </c>
      <c r="G217" s="1339">
        <v>0</v>
      </c>
      <c r="H217" s="1339">
        <v>0</v>
      </c>
      <c r="I217" s="1339">
        <v>0</v>
      </c>
      <c r="J217" s="1339">
        <v>0</v>
      </c>
      <c r="K217" s="1339">
        <v>0</v>
      </c>
      <c r="L217" s="1339">
        <v>0</v>
      </c>
      <c r="M217" s="1339">
        <v>0</v>
      </c>
    </row>
    <row r="218" spans="1:13" ht="12.75" x14ac:dyDescent="0.2">
      <c r="A218" s="903"/>
      <c r="B218" s="903"/>
      <c r="C218" s="1338"/>
      <c r="D218" s="1338" t="s">
        <v>4922</v>
      </c>
      <c r="E218" s="1339">
        <v>0</v>
      </c>
      <c r="F218" s="1339">
        <v>0</v>
      </c>
      <c r="G218" s="1339">
        <v>0</v>
      </c>
      <c r="H218" s="1339">
        <v>0</v>
      </c>
      <c r="I218" s="1339">
        <v>0</v>
      </c>
      <c r="J218" s="1339">
        <v>0</v>
      </c>
      <c r="K218" s="1339">
        <v>0</v>
      </c>
      <c r="L218" s="1339">
        <v>0</v>
      </c>
      <c r="M218" s="1339">
        <v>0</v>
      </c>
    </row>
    <row r="219" spans="1:13" ht="12.75" x14ac:dyDescent="0.2">
      <c r="A219" s="903"/>
      <c r="B219" s="903"/>
      <c r="C219" s="1338"/>
      <c r="D219" s="1338" t="s">
        <v>4923</v>
      </c>
      <c r="E219" s="1339">
        <v>500</v>
      </c>
      <c r="F219" s="1339">
        <v>0</v>
      </c>
      <c r="G219" s="1339">
        <v>0</v>
      </c>
      <c r="H219" s="1339">
        <v>0</v>
      </c>
      <c r="I219" s="1339">
        <v>0</v>
      </c>
      <c r="J219" s="1339">
        <v>0</v>
      </c>
      <c r="K219" s="1339">
        <v>0</v>
      </c>
      <c r="L219" s="1339">
        <v>0</v>
      </c>
      <c r="M219" s="1339">
        <v>0</v>
      </c>
    </row>
    <row r="220" spans="1:13" ht="12.75" x14ac:dyDescent="0.2">
      <c r="A220" s="903"/>
      <c r="B220" s="903"/>
      <c r="C220" s="1338"/>
      <c r="D220" s="1341" t="s">
        <v>4924</v>
      </c>
      <c r="E220" s="1342">
        <f>+E217+E218+E219</f>
        <v>500</v>
      </c>
      <c r="F220" s="1342">
        <f t="shared" ref="F220:M220" si="68">+F217+F218+F219</f>
        <v>0</v>
      </c>
      <c r="G220" s="1342">
        <f t="shared" si="68"/>
        <v>0</v>
      </c>
      <c r="H220" s="1342">
        <f t="shared" si="68"/>
        <v>0</v>
      </c>
      <c r="I220" s="1342">
        <f t="shared" si="68"/>
        <v>0</v>
      </c>
      <c r="J220" s="1342">
        <f t="shared" si="68"/>
        <v>0</v>
      </c>
      <c r="K220" s="1342">
        <f t="shared" si="68"/>
        <v>0</v>
      </c>
      <c r="L220" s="1342">
        <f t="shared" si="68"/>
        <v>0</v>
      </c>
      <c r="M220" s="1342">
        <f t="shared" si="68"/>
        <v>0</v>
      </c>
    </row>
    <row r="221" spans="1:13" ht="12.75" x14ac:dyDescent="0.2">
      <c r="A221" s="903"/>
      <c r="B221" s="903"/>
      <c r="C221" s="1338" t="s">
        <v>4925</v>
      </c>
      <c r="D221" s="1338" t="s">
        <v>4921</v>
      </c>
      <c r="E221" s="1339">
        <v>0</v>
      </c>
      <c r="F221" s="1339">
        <v>0</v>
      </c>
      <c r="G221" s="1339">
        <v>0</v>
      </c>
      <c r="H221" s="1339">
        <v>0</v>
      </c>
      <c r="I221" s="1339">
        <v>0</v>
      </c>
      <c r="J221" s="1339">
        <v>0</v>
      </c>
      <c r="K221" s="1339">
        <v>0</v>
      </c>
      <c r="L221" s="1339">
        <v>0</v>
      </c>
      <c r="M221" s="1339">
        <v>0</v>
      </c>
    </row>
    <row r="222" spans="1:13" ht="12.75" x14ac:dyDescent="0.2">
      <c r="A222" s="903"/>
      <c r="B222" s="903"/>
      <c r="C222" s="1338"/>
      <c r="D222" s="1338" t="s">
        <v>4922</v>
      </c>
      <c r="E222" s="1339">
        <v>0</v>
      </c>
      <c r="F222" s="1339">
        <v>0</v>
      </c>
      <c r="G222" s="1339">
        <v>0</v>
      </c>
      <c r="H222" s="1339">
        <v>0</v>
      </c>
      <c r="I222" s="1339">
        <v>0</v>
      </c>
      <c r="J222" s="1339">
        <v>0</v>
      </c>
      <c r="K222" s="1339">
        <v>0</v>
      </c>
      <c r="L222" s="1339">
        <v>0</v>
      </c>
      <c r="M222" s="1339">
        <v>0</v>
      </c>
    </row>
    <row r="223" spans="1:13" ht="12.75" x14ac:dyDescent="0.2">
      <c r="A223" s="903"/>
      <c r="B223" s="903"/>
      <c r="C223" s="1338"/>
      <c r="D223" s="1338" t="s">
        <v>4923</v>
      </c>
      <c r="E223" s="1339">
        <v>52.8</v>
      </c>
      <c r="F223" s="1339">
        <v>0</v>
      </c>
      <c r="G223" s="1339">
        <v>0</v>
      </c>
      <c r="H223" s="1339">
        <v>0</v>
      </c>
      <c r="I223" s="1339">
        <v>0</v>
      </c>
      <c r="J223" s="1339">
        <v>0</v>
      </c>
      <c r="K223" s="1339">
        <v>0</v>
      </c>
      <c r="L223" s="1339">
        <v>0</v>
      </c>
      <c r="M223" s="1339">
        <v>0</v>
      </c>
    </row>
    <row r="224" spans="1:13" ht="12.75" x14ac:dyDescent="0.2">
      <c r="A224" s="903"/>
      <c r="B224" s="903"/>
      <c r="C224" s="1338"/>
      <c r="D224" s="1341" t="s">
        <v>4924</v>
      </c>
      <c r="E224" s="1342">
        <f>+E221+E222+E223</f>
        <v>52.8</v>
      </c>
      <c r="F224" s="1342">
        <f t="shared" ref="F224:M224" si="69">+F221+F222+F223</f>
        <v>0</v>
      </c>
      <c r="G224" s="1342">
        <f t="shared" si="69"/>
        <v>0</v>
      </c>
      <c r="H224" s="1342">
        <f t="shared" si="69"/>
        <v>0</v>
      </c>
      <c r="I224" s="1342">
        <f t="shared" si="69"/>
        <v>0</v>
      </c>
      <c r="J224" s="1342">
        <f t="shared" si="69"/>
        <v>0</v>
      </c>
      <c r="K224" s="1342">
        <f t="shared" si="69"/>
        <v>0</v>
      </c>
      <c r="L224" s="1342">
        <f t="shared" si="69"/>
        <v>0</v>
      </c>
      <c r="M224" s="1342">
        <f t="shared" si="69"/>
        <v>0</v>
      </c>
    </row>
    <row r="225" spans="1:13" ht="12.75" x14ac:dyDescent="0.2">
      <c r="A225" s="903"/>
      <c r="B225" s="903"/>
      <c r="C225" s="1338" t="s">
        <v>4926</v>
      </c>
      <c r="D225" s="1338" t="s">
        <v>4921</v>
      </c>
      <c r="E225" s="1339">
        <v>5.6</v>
      </c>
      <c r="F225" s="1339">
        <v>5.4</v>
      </c>
      <c r="G225" s="1339">
        <v>3.7</v>
      </c>
      <c r="H225" s="1339">
        <v>0.4</v>
      </c>
      <c r="I225" s="1339">
        <v>6.3</v>
      </c>
      <c r="J225" s="1339">
        <v>0</v>
      </c>
      <c r="K225" s="1339">
        <v>3.8</v>
      </c>
      <c r="L225" s="1339">
        <v>1.5</v>
      </c>
      <c r="M225" s="1339">
        <v>5.5</v>
      </c>
    </row>
    <row r="226" spans="1:13" ht="12.75" x14ac:dyDescent="0.2">
      <c r="A226" s="903"/>
      <c r="B226" s="903"/>
      <c r="C226" s="1338"/>
      <c r="D226" s="1338" t="s">
        <v>4922</v>
      </c>
      <c r="E226" s="1339">
        <v>10.6</v>
      </c>
      <c r="F226" s="1339">
        <v>1</v>
      </c>
      <c r="G226" s="1339">
        <v>0</v>
      </c>
      <c r="H226" s="1339">
        <v>2.2999999999999998</v>
      </c>
      <c r="I226" s="1339">
        <v>0</v>
      </c>
      <c r="J226" s="1339">
        <v>5.5</v>
      </c>
      <c r="K226" s="1339">
        <v>0</v>
      </c>
      <c r="L226" s="1339">
        <v>1.4</v>
      </c>
      <c r="M226" s="1339">
        <v>0</v>
      </c>
    </row>
    <row r="227" spans="1:13" ht="12.75" x14ac:dyDescent="0.2">
      <c r="A227" s="903"/>
      <c r="B227" s="903"/>
      <c r="C227" s="1338"/>
      <c r="D227" s="1338" t="s">
        <v>4923</v>
      </c>
      <c r="E227" s="1339">
        <v>20</v>
      </c>
      <c r="F227" s="1339">
        <v>132.4</v>
      </c>
      <c r="G227" s="1339">
        <v>703.2</v>
      </c>
      <c r="H227" s="1339">
        <v>450</v>
      </c>
      <c r="I227" s="1339">
        <v>61</v>
      </c>
      <c r="J227" s="1339">
        <v>397.2</v>
      </c>
      <c r="K227" s="1339">
        <v>26</v>
      </c>
      <c r="L227" s="1339">
        <v>28</v>
      </c>
      <c r="M227" s="1339">
        <v>146</v>
      </c>
    </row>
    <row r="228" spans="1:13" ht="12.75" x14ac:dyDescent="0.2">
      <c r="A228" s="903"/>
      <c r="B228" s="903"/>
      <c r="C228" s="1338"/>
      <c r="D228" s="1341" t="s">
        <v>4924</v>
      </c>
      <c r="E228" s="1342">
        <f>+E225+E226+E227</f>
        <v>36.200000000000003</v>
      </c>
      <c r="F228" s="1342">
        <f t="shared" ref="F228:M228" si="70">+F225+F226+F227</f>
        <v>138.80000000000001</v>
      </c>
      <c r="G228" s="1342">
        <f t="shared" si="70"/>
        <v>706.90000000000009</v>
      </c>
      <c r="H228" s="1342">
        <f t="shared" si="70"/>
        <v>452.7</v>
      </c>
      <c r="I228" s="1342">
        <f t="shared" si="70"/>
        <v>67.3</v>
      </c>
      <c r="J228" s="1342">
        <f t="shared" si="70"/>
        <v>402.7</v>
      </c>
      <c r="K228" s="1342">
        <f t="shared" si="70"/>
        <v>29.8</v>
      </c>
      <c r="L228" s="1342">
        <f t="shared" si="70"/>
        <v>30.9</v>
      </c>
      <c r="M228" s="1342">
        <f t="shared" si="70"/>
        <v>151.5</v>
      </c>
    </row>
    <row r="229" spans="1:13" ht="12.75" x14ac:dyDescent="0.2">
      <c r="A229" s="903"/>
      <c r="B229" s="903"/>
      <c r="C229" s="1338" t="s">
        <v>4927</v>
      </c>
      <c r="D229" s="1338" t="s">
        <v>4921</v>
      </c>
      <c r="E229" s="1339">
        <v>14.2</v>
      </c>
      <c r="F229" s="1339">
        <v>27.5</v>
      </c>
      <c r="G229" s="1339">
        <v>6.4</v>
      </c>
      <c r="H229" s="1339">
        <v>1.4</v>
      </c>
      <c r="I229" s="1339">
        <v>2.8</v>
      </c>
      <c r="J229" s="1339">
        <v>0.7</v>
      </c>
      <c r="K229" s="1339">
        <v>3.1</v>
      </c>
      <c r="L229" s="1339">
        <v>0</v>
      </c>
      <c r="M229" s="1339">
        <v>0</v>
      </c>
    </row>
    <row r="230" spans="1:13" ht="12.75" x14ac:dyDescent="0.2">
      <c r="A230" s="903"/>
      <c r="B230" s="903"/>
      <c r="C230" s="1338"/>
      <c r="D230" s="1338" t="s">
        <v>4922</v>
      </c>
      <c r="E230" s="1339">
        <v>16.600000000000001</v>
      </c>
      <c r="F230" s="1339">
        <v>2</v>
      </c>
      <c r="G230" s="1339">
        <v>0</v>
      </c>
      <c r="H230" s="1339">
        <v>0.9</v>
      </c>
      <c r="I230" s="1339">
        <v>2.9</v>
      </c>
      <c r="J230" s="1339">
        <v>0</v>
      </c>
      <c r="K230" s="1339">
        <v>0</v>
      </c>
      <c r="L230" s="1339">
        <v>8.6999999999999993</v>
      </c>
      <c r="M230" s="1339">
        <v>4.7</v>
      </c>
    </row>
    <row r="231" spans="1:13" ht="12.75" x14ac:dyDescent="0.2">
      <c r="A231" s="903"/>
      <c r="B231" s="903"/>
      <c r="C231" s="1338"/>
      <c r="D231" s="1338" t="s">
        <v>4923</v>
      </c>
      <c r="E231" s="1339">
        <v>0</v>
      </c>
      <c r="F231" s="1339">
        <v>0</v>
      </c>
      <c r="G231" s="1339">
        <v>0</v>
      </c>
      <c r="H231" s="1339">
        <v>0</v>
      </c>
      <c r="I231" s="1339">
        <v>0</v>
      </c>
      <c r="J231" s="1339">
        <v>0</v>
      </c>
      <c r="K231" s="1339">
        <v>0</v>
      </c>
      <c r="L231" s="1339">
        <v>0</v>
      </c>
      <c r="M231" s="1339">
        <v>0</v>
      </c>
    </row>
    <row r="232" spans="1:13" ht="12.75" x14ac:dyDescent="0.2">
      <c r="A232" s="903"/>
      <c r="B232" s="903"/>
      <c r="C232" s="1338"/>
      <c r="D232" s="1341" t="s">
        <v>4924</v>
      </c>
      <c r="E232" s="1342">
        <f>+E229+E230+E231</f>
        <v>30.8</v>
      </c>
      <c r="F232" s="1342">
        <f t="shared" ref="F232:M232" si="71">+F229+F230+F231</f>
        <v>29.5</v>
      </c>
      <c r="G232" s="1342">
        <f t="shared" si="71"/>
        <v>6.4</v>
      </c>
      <c r="H232" s="1342">
        <f t="shared" si="71"/>
        <v>2.2999999999999998</v>
      </c>
      <c r="I232" s="1342">
        <f t="shared" si="71"/>
        <v>5.6999999999999993</v>
      </c>
      <c r="J232" s="1342">
        <f t="shared" si="71"/>
        <v>0.7</v>
      </c>
      <c r="K232" s="1342">
        <f t="shared" si="71"/>
        <v>3.1</v>
      </c>
      <c r="L232" s="1342">
        <f t="shared" si="71"/>
        <v>8.6999999999999993</v>
      </c>
      <c r="M232" s="1342">
        <f t="shared" si="71"/>
        <v>4.7</v>
      </c>
    </row>
    <row r="233" spans="1:13" ht="12.75" x14ac:dyDescent="0.2">
      <c r="A233" s="903"/>
      <c r="B233" s="903"/>
      <c r="C233" s="1338" t="s">
        <v>4928</v>
      </c>
      <c r="D233" s="1338" t="s">
        <v>4921</v>
      </c>
      <c r="E233" s="1339">
        <v>0</v>
      </c>
      <c r="F233" s="1339">
        <v>0</v>
      </c>
      <c r="G233" s="1339">
        <v>0</v>
      </c>
      <c r="H233" s="1339">
        <v>0</v>
      </c>
      <c r="I233" s="1339">
        <v>0</v>
      </c>
      <c r="J233" s="1339">
        <v>0</v>
      </c>
      <c r="K233" s="1339">
        <v>0</v>
      </c>
      <c r="L233" s="1339">
        <v>0</v>
      </c>
      <c r="M233" s="1339">
        <v>0</v>
      </c>
    </row>
    <row r="234" spans="1:13" ht="12.75" x14ac:dyDescent="0.2">
      <c r="A234" s="903"/>
      <c r="B234" s="903"/>
      <c r="C234" s="1338"/>
      <c r="D234" s="1338" t="s">
        <v>4922</v>
      </c>
      <c r="E234" s="1339">
        <v>14.5</v>
      </c>
      <c r="F234" s="1339">
        <v>0</v>
      </c>
      <c r="G234" s="1339">
        <v>0</v>
      </c>
      <c r="H234" s="1339">
        <v>10.8</v>
      </c>
      <c r="I234" s="1339">
        <v>0</v>
      </c>
      <c r="J234" s="1339">
        <v>0</v>
      </c>
      <c r="K234" s="1339">
        <v>0</v>
      </c>
      <c r="L234" s="1339">
        <v>1.3</v>
      </c>
      <c r="M234" s="1339">
        <v>13.3</v>
      </c>
    </row>
    <row r="235" spans="1:13" ht="12.75" x14ac:dyDescent="0.2">
      <c r="A235" s="903"/>
      <c r="B235" s="903"/>
      <c r="C235" s="1338"/>
      <c r="D235" s="1338" t="s">
        <v>4923</v>
      </c>
      <c r="E235" s="1339">
        <v>0</v>
      </c>
      <c r="F235" s="1339">
        <v>0</v>
      </c>
      <c r="G235" s="1339">
        <v>0</v>
      </c>
      <c r="H235" s="1339">
        <v>0</v>
      </c>
      <c r="I235" s="1339">
        <v>0</v>
      </c>
      <c r="J235" s="1339">
        <v>0</v>
      </c>
      <c r="K235" s="1339">
        <v>0</v>
      </c>
      <c r="L235" s="1339">
        <v>0</v>
      </c>
      <c r="M235" s="1339">
        <v>0</v>
      </c>
    </row>
    <row r="236" spans="1:13" ht="12.75" x14ac:dyDescent="0.2">
      <c r="A236" s="903"/>
      <c r="B236" s="903"/>
      <c r="C236" s="1338"/>
      <c r="D236" s="1341" t="s">
        <v>4924</v>
      </c>
      <c r="E236" s="1342">
        <f>+E233+E234+E235</f>
        <v>14.5</v>
      </c>
      <c r="F236" s="1342">
        <f t="shared" ref="F236:M236" si="72">+F233+F234+F235</f>
        <v>0</v>
      </c>
      <c r="G236" s="1342">
        <f t="shared" si="72"/>
        <v>0</v>
      </c>
      <c r="H236" s="1342">
        <f t="shared" si="72"/>
        <v>10.8</v>
      </c>
      <c r="I236" s="1342">
        <f t="shared" si="72"/>
        <v>0</v>
      </c>
      <c r="J236" s="1342">
        <f t="shared" si="72"/>
        <v>0</v>
      </c>
      <c r="K236" s="1342">
        <f t="shared" si="72"/>
        <v>0</v>
      </c>
      <c r="L236" s="1342">
        <f t="shared" si="72"/>
        <v>1.3</v>
      </c>
      <c r="M236" s="1342">
        <f t="shared" si="72"/>
        <v>13.3</v>
      </c>
    </row>
    <row r="237" spans="1:13" ht="12.75" x14ac:dyDescent="0.2">
      <c r="A237" s="903"/>
      <c r="B237" s="903"/>
      <c r="C237" s="1338" t="s">
        <v>4929</v>
      </c>
      <c r="D237" s="1338" t="s">
        <v>4921</v>
      </c>
      <c r="E237" s="1339">
        <v>0</v>
      </c>
      <c r="F237" s="1339">
        <v>0.5</v>
      </c>
      <c r="G237" s="1339">
        <v>0</v>
      </c>
      <c r="H237" s="1339">
        <v>0</v>
      </c>
      <c r="I237" s="1339">
        <v>0.6</v>
      </c>
      <c r="J237" s="1339">
        <v>0</v>
      </c>
      <c r="K237" s="1339">
        <v>0</v>
      </c>
      <c r="L237" s="1339">
        <v>0</v>
      </c>
      <c r="M237" s="1339">
        <v>0</v>
      </c>
    </row>
    <row r="238" spans="1:13" ht="12.75" x14ac:dyDescent="0.2">
      <c r="A238" s="903"/>
      <c r="B238" s="903"/>
      <c r="C238" s="1338"/>
      <c r="D238" s="1338" t="s">
        <v>4922</v>
      </c>
      <c r="E238" s="1339">
        <v>3.4</v>
      </c>
      <c r="F238" s="1339">
        <v>0</v>
      </c>
      <c r="G238" s="1339">
        <v>0</v>
      </c>
      <c r="H238" s="1339">
        <v>0</v>
      </c>
      <c r="I238" s="1339">
        <v>7.7</v>
      </c>
      <c r="J238" s="1339">
        <v>0</v>
      </c>
      <c r="K238" s="1339">
        <v>13.4</v>
      </c>
      <c r="L238" s="1339">
        <v>22.4</v>
      </c>
      <c r="M238" s="1339">
        <v>7.8</v>
      </c>
    </row>
    <row r="239" spans="1:13" ht="12.75" x14ac:dyDescent="0.2">
      <c r="A239" s="903"/>
      <c r="B239" s="903"/>
      <c r="C239" s="1338"/>
      <c r="D239" s="1338" t="s">
        <v>4923</v>
      </c>
      <c r="E239" s="1339">
        <v>0</v>
      </c>
      <c r="F239" s="1339">
        <v>0</v>
      </c>
      <c r="G239" s="1339">
        <v>0</v>
      </c>
      <c r="H239" s="1339">
        <v>0</v>
      </c>
      <c r="I239" s="1339">
        <v>0</v>
      </c>
      <c r="J239" s="1339">
        <v>0</v>
      </c>
      <c r="K239" s="1339">
        <v>0</v>
      </c>
      <c r="L239" s="1339">
        <v>0</v>
      </c>
      <c r="M239" s="1339">
        <v>0</v>
      </c>
    </row>
    <row r="240" spans="1:13" ht="12.75" x14ac:dyDescent="0.2">
      <c r="A240" s="903"/>
      <c r="B240" s="903"/>
      <c r="C240" s="1338"/>
      <c r="D240" s="1341" t="s">
        <v>4924</v>
      </c>
      <c r="E240" s="1342">
        <f>+E237+E238+E239</f>
        <v>3.4</v>
      </c>
      <c r="F240" s="1342">
        <f t="shared" ref="F240:M240" si="73">+F237+F238+F239</f>
        <v>0.5</v>
      </c>
      <c r="G240" s="1342">
        <f t="shared" si="73"/>
        <v>0</v>
      </c>
      <c r="H240" s="1342">
        <f t="shared" si="73"/>
        <v>0</v>
      </c>
      <c r="I240" s="1342">
        <f t="shared" si="73"/>
        <v>8.3000000000000007</v>
      </c>
      <c r="J240" s="1342">
        <f t="shared" si="73"/>
        <v>0</v>
      </c>
      <c r="K240" s="1342">
        <f t="shared" si="73"/>
        <v>13.4</v>
      </c>
      <c r="L240" s="1342">
        <f t="shared" si="73"/>
        <v>22.4</v>
      </c>
      <c r="M240" s="1342">
        <f t="shared" si="73"/>
        <v>7.8</v>
      </c>
    </row>
    <row r="241" spans="1:13" ht="12.75" x14ac:dyDescent="0.2">
      <c r="A241" s="903"/>
      <c r="B241" s="903"/>
      <c r="C241" s="1338" t="s">
        <v>4930</v>
      </c>
      <c r="D241" s="1338" t="s">
        <v>4921</v>
      </c>
      <c r="E241" s="1339">
        <v>1.2</v>
      </c>
      <c r="F241" s="1339">
        <v>1.1000000000000001</v>
      </c>
      <c r="G241" s="1339">
        <v>0</v>
      </c>
      <c r="H241" s="1339">
        <v>0</v>
      </c>
      <c r="I241" s="1339">
        <v>0.6</v>
      </c>
      <c r="J241" s="1339">
        <v>0</v>
      </c>
      <c r="K241" s="1339">
        <v>0.6</v>
      </c>
      <c r="L241" s="1339">
        <v>0</v>
      </c>
      <c r="M241" s="1339">
        <v>0</v>
      </c>
    </row>
    <row r="242" spans="1:13" ht="12.75" x14ac:dyDescent="0.2">
      <c r="A242" s="903"/>
      <c r="B242" s="903"/>
      <c r="C242" s="1338"/>
      <c r="D242" s="1338" t="s">
        <v>4922</v>
      </c>
      <c r="E242" s="1339">
        <v>0</v>
      </c>
      <c r="F242" s="1339">
        <v>0</v>
      </c>
      <c r="G242" s="1339">
        <v>0</v>
      </c>
      <c r="H242" s="1339">
        <v>0</v>
      </c>
      <c r="I242" s="1339">
        <v>0</v>
      </c>
      <c r="J242" s="1339">
        <v>0</v>
      </c>
      <c r="K242" s="1339">
        <v>0</v>
      </c>
      <c r="L242" s="1339">
        <v>0.4</v>
      </c>
      <c r="M242" s="1339">
        <v>0</v>
      </c>
    </row>
    <row r="243" spans="1:13" ht="12.75" x14ac:dyDescent="0.2">
      <c r="A243" s="903"/>
      <c r="B243" s="903"/>
      <c r="C243" s="1338"/>
      <c r="D243" s="1338" t="s">
        <v>4923</v>
      </c>
      <c r="E243" s="1339">
        <v>0</v>
      </c>
      <c r="F243" s="1339">
        <v>0</v>
      </c>
      <c r="G243" s="1339">
        <v>0</v>
      </c>
      <c r="H243" s="1339">
        <v>0</v>
      </c>
      <c r="I243" s="1339">
        <v>0</v>
      </c>
      <c r="J243" s="1339">
        <v>0</v>
      </c>
      <c r="K243" s="1339">
        <v>0</v>
      </c>
      <c r="L243" s="1339">
        <v>0</v>
      </c>
      <c r="M243" s="1339">
        <v>0</v>
      </c>
    </row>
    <row r="244" spans="1:13" ht="12.75" x14ac:dyDescent="0.2">
      <c r="A244" s="903"/>
      <c r="B244" s="903"/>
      <c r="C244" s="1338"/>
      <c r="D244" s="1341" t="s">
        <v>4924</v>
      </c>
      <c r="E244" s="1342">
        <f>+E241+E242+E243</f>
        <v>1.2</v>
      </c>
      <c r="F244" s="1342">
        <f t="shared" ref="F244:M244" si="74">+F241+F242+F243</f>
        <v>1.1000000000000001</v>
      </c>
      <c r="G244" s="1342">
        <f t="shared" si="74"/>
        <v>0</v>
      </c>
      <c r="H244" s="1342">
        <f t="shared" si="74"/>
        <v>0</v>
      </c>
      <c r="I244" s="1342">
        <f t="shared" si="74"/>
        <v>0.6</v>
      </c>
      <c r="J244" s="1342">
        <f t="shared" si="74"/>
        <v>0</v>
      </c>
      <c r="K244" s="1342">
        <f t="shared" si="74"/>
        <v>0.6</v>
      </c>
      <c r="L244" s="1342">
        <f t="shared" si="74"/>
        <v>0.4</v>
      </c>
      <c r="M244" s="1342">
        <f t="shared" si="74"/>
        <v>0</v>
      </c>
    </row>
    <row r="245" spans="1:13" ht="12.75" x14ac:dyDescent="0.2">
      <c r="A245" s="903"/>
      <c r="B245" s="903"/>
      <c r="C245" s="1338" t="s">
        <v>4931</v>
      </c>
      <c r="D245" s="1338" t="s">
        <v>4921</v>
      </c>
      <c r="E245" s="1339">
        <v>1.2</v>
      </c>
      <c r="F245" s="1339">
        <v>0.8</v>
      </c>
      <c r="G245" s="1339">
        <v>0</v>
      </c>
      <c r="H245" s="1339">
        <v>0.7</v>
      </c>
      <c r="I245" s="1339">
        <v>0.4</v>
      </c>
      <c r="J245" s="1339">
        <v>1.3</v>
      </c>
      <c r="K245" s="1339">
        <v>0.5</v>
      </c>
      <c r="L245" s="1339">
        <v>1.6</v>
      </c>
      <c r="M245" s="1339">
        <v>0</v>
      </c>
    </row>
    <row r="246" spans="1:13" ht="12.75" x14ac:dyDescent="0.2">
      <c r="A246" s="903"/>
      <c r="B246" s="903"/>
      <c r="C246" s="1338"/>
      <c r="D246" s="1338" t="s">
        <v>4922</v>
      </c>
      <c r="E246" s="1339">
        <v>0</v>
      </c>
      <c r="F246" s="1339">
        <v>0</v>
      </c>
      <c r="G246" s="1339">
        <v>0</v>
      </c>
      <c r="H246" s="1339">
        <v>0</v>
      </c>
      <c r="I246" s="1339">
        <v>0</v>
      </c>
      <c r="J246" s="1339">
        <v>0</v>
      </c>
      <c r="K246" s="1339">
        <v>0</v>
      </c>
      <c r="L246" s="1339">
        <v>0</v>
      </c>
      <c r="M246" s="1339">
        <v>0</v>
      </c>
    </row>
    <row r="247" spans="1:13" ht="12.75" x14ac:dyDescent="0.2">
      <c r="A247" s="903"/>
      <c r="B247" s="903"/>
      <c r="C247" s="1338"/>
      <c r="D247" s="1338" t="s">
        <v>4923</v>
      </c>
      <c r="E247" s="1339">
        <v>0</v>
      </c>
      <c r="F247" s="1339">
        <v>0</v>
      </c>
      <c r="G247" s="1339">
        <v>0</v>
      </c>
      <c r="H247" s="1339">
        <v>0</v>
      </c>
      <c r="I247" s="1339">
        <v>0</v>
      </c>
      <c r="J247" s="1339">
        <v>0</v>
      </c>
      <c r="K247" s="1339">
        <v>0</v>
      </c>
      <c r="L247" s="1339">
        <v>0</v>
      </c>
      <c r="M247" s="1339">
        <v>0</v>
      </c>
    </row>
    <row r="248" spans="1:13" ht="12.75" x14ac:dyDescent="0.2">
      <c r="A248" s="903"/>
      <c r="B248" s="903"/>
      <c r="C248" s="1338"/>
      <c r="D248" s="1341" t="s">
        <v>4924</v>
      </c>
      <c r="E248" s="1342">
        <f>+E245+E246+E247</f>
        <v>1.2</v>
      </c>
      <c r="F248" s="1342">
        <f t="shared" ref="F248:M248" si="75">+F245+F246+F247</f>
        <v>0.8</v>
      </c>
      <c r="G248" s="1342">
        <f t="shared" si="75"/>
        <v>0</v>
      </c>
      <c r="H248" s="1342">
        <f t="shared" si="75"/>
        <v>0.7</v>
      </c>
      <c r="I248" s="1342">
        <f t="shared" si="75"/>
        <v>0.4</v>
      </c>
      <c r="J248" s="1342">
        <f t="shared" si="75"/>
        <v>1.3</v>
      </c>
      <c r="K248" s="1342">
        <f t="shared" si="75"/>
        <v>0.5</v>
      </c>
      <c r="L248" s="1342">
        <f t="shared" si="75"/>
        <v>1.6</v>
      </c>
      <c r="M248" s="1342">
        <f t="shared" si="75"/>
        <v>0</v>
      </c>
    </row>
    <row r="249" spans="1:13" ht="12.75" x14ac:dyDescent="0.2">
      <c r="A249" s="903"/>
      <c r="B249" s="903"/>
      <c r="C249" s="1338" t="s">
        <v>4932</v>
      </c>
      <c r="D249" s="1338" t="s">
        <v>4921</v>
      </c>
      <c r="E249" s="1339">
        <v>1.2</v>
      </c>
      <c r="F249" s="1339">
        <v>1.7</v>
      </c>
      <c r="G249" s="1339">
        <v>2</v>
      </c>
      <c r="H249" s="1339">
        <v>0</v>
      </c>
      <c r="I249" s="1339">
        <v>0</v>
      </c>
      <c r="J249" s="1339">
        <v>0.6</v>
      </c>
      <c r="K249" s="1339">
        <v>0.7</v>
      </c>
      <c r="L249" s="1339">
        <v>1.1000000000000001</v>
      </c>
      <c r="M249" s="1339">
        <v>0</v>
      </c>
    </row>
    <row r="250" spans="1:13" ht="12.75" x14ac:dyDescent="0.2">
      <c r="A250" s="903"/>
      <c r="B250" s="903"/>
      <c r="C250" s="1338"/>
      <c r="D250" s="1338" t="s">
        <v>4922</v>
      </c>
      <c r="E250" s="1339">
        <v>0</v>
      </c>
      <c r="F250" s="1339">
        <v>0</v>
      </c>
      <c r="G250" s="1339">
        <v>0</v>
      </c>
      <c r="H250" s="1339">
        <v>0</v>
      </c>
      <c r="I250" s="1339">
        <v>0</v>
      </c>
      <c r="J250" s="1339">
        <v>0</v>
      </c>
      <c r="K250" s="1339">
        <v>0</v>
      </c>
      <c r="L250" s="1339">
        <v>0</v>
      </c>
      <c r="M250" s="1339">
        <v>0</v>
      </c>
    </row>
    <row r="251" spans="1:13" ht="12.75" x14ac:dyDescent="0.2">
      <c r="A251" s="903"/>
      <c r="B251" s="903"/>
      <c r="C251" s="1338"/>
      <c r="D251" s="1338" t="s">
        <v>4923</v>
      </c>
      <c r="E251" s="1339">
        <v>0</v>
      </c>
      <c r="F251" s="1339">
        <v>0</v>
      </c>
      <c r="G251" s="1339">
        <v>0</v>
      </c>
      <c r="H251" s="1339">
        <v>0</v>
      </c>
      <c r="I251" s="1339">
        <v>0</v>
      </c>
      <c r="J251" s="1339">
        <v>0</v>
      </c>
      <c r="K251" s="1339">
        <v>0</v>
      </c>
      <c r="L251" s="1339">
        <v>0</v>
      </c>
      <c r="M251" s="1339">
        <v>0</v>
      </c>
    </row>
    <row r="252" spans="1:13" ht="12.75" x14ac:dyDescent="0.2">
      <c r="A252" s="903"/>
      <c r="B252" s="903"/>
      <c r="C252" s="1338"/>
      <c r="D252" s="1341" t="s">
        <v>4924</v>
      </c>
      <c r="E252" s="1342">
        <f>+E249+E250+E251</f>
        <v>1.2</v>
      </c>
      <c r="F252" s="1342">
        <f t="shared" ref="F252:M252" si="76">+F249+F250+F251</f>
        <v>1.7</v>
      </c>
      <c r="G252" s="1342">
        <f t="shared" si="76"/>
        <v>2</v>
      </c>
      <c r="H252" s="1342">
        <f t="shared" si="76"/>
        <v>0</v>
      </c>
      <c r="I252" s="1342">
        <f t="shared" si="76"/>
        <v>0</v>
      </c>
      <c r="J252" s="1342">
        <f t="shared" si="76"/>
        <v>0.6</v>
      </c>
      <c r="K252" s="1342">
        <f t="shared" si="76"/>
        <v>0.7</v>
      </c>
      <c r="L252" s="1342">
        <f t="shared" si="76"/>
        <v>1.1000000000000001</v>
      </c>
      <c r="M252" s="1342">
        <f t="shared" si="76"/>
        <v>0</v>
      </c>
    </row>
    <row r="253" spans="1:13" ht="12.75" x14ac:dyDescent="0.2">
      <c r="A253" s="903"/>
      <c r="B253" s="903"/>
      <c r="C253" s="1338" t="s">
        <v>4933</v>
      </c>
      <c r="D253" s="1338" t="s">
        <v>4921</v>
      </c>
      <c r="E253" s="1339">
        <v>0.7</v>
      </c>
      <c r="F253" s="1339">
        <v>0</v>
      </c>
      <c r="G253" s="1339">
        <v>1</v>
      </c>
      <c r="H253" s="1339">
        <v>0</v>
      </c>
      <c r="I253" s="1339">
        <v>1.7</v>
      </c>
      <c r="J253" s="1339">
        <v>0</v>
      </c>
      <c r="K253" s="1339">
        <v>1.2</v>
      </c>
      <c r="L253" s="1339">
        <v>1.6</v>
      </c>
      <c r="M253" s="1339">
        <v>2</v>
      </c>
    </row>
    <row r="254" spans="1:13" ht="12.75" x14ac:dyDescent="0.2">
      <c r="A254" s="903"/>
      <c r="B254" s="903"/>
      <c r="C254" s="1338"/>
      <c r="D254" s="1338" t="s">
        <v>4922</v>
      </c>
      <c r="E254" s="1339">
        <v>0</v>
      </c>
      <c r="F254" s="1339">
        <v>0</v>
      </c>
      <c r="G254" s="1339">
        <v>0</v>
      </c>
      <c r="H254" s="1339">
        <v>0</v>
      </c>
      <c r="I254" s="1339">
        <v>0</v>
      </c>
      <c r="J254" s="1339">
        <v>0</v>
      </c>
      <c r="K254" s="1339">
        <v>0</v>
      </c>
      <c r="L254" s="1339">
        <v>0</v>
      </c>
      <c r="M254" s="1339">
        <v>0</v>
      </c>
    </row>
    <row r="255" spans="1:13" ht="12.75" x14ac:dyDescent="0.2">
      <c r="A255" s="903"/>
      <c r="B255" s="903"/>
      <c r="C255" s="1338"/>
      <c r="D255" s="1338" t="s">
        <v>4923</v>
      </c>
      <c r="E255" s="1339">
        <v>0</v>
      </c>
      <c r="F255" s="1339">
        <v>0</v>
      </c>
      <c r="G255" s="1339">
        <v>0</v>
      </c>
      <c r="H255" s="1339">
        <v>0</v>
      </c>
      <c r="I255" s="1339">
        <v>0</v>
      </c>
      <c r="J255" s="1339">
        <v>0</v>
      </c>
      <c r="K255" s="1339">
        <v>0</v>
      </c>
      <c r="L255" s="1339">
        <v>0</v>
      </c>
      <c r="M255" s="1339">
        <v>0</v>
      </c>
    </row>
    <row r="256" spans="1:13" ht="12.75" x14ac:dyDescent="0.2">
      <c r="A256" s="903"/>
      <c r="B256" s="903"/>
      <c r="C256" s="1338"/>
      <c r="D256" s="1341" t="s">
        <v>4924</v>
      </c>
      <c r="E256" s="1342">
        <f>+E253+E254+E255</f>
        <v>0.7</v>
      </c>
      <c r="F256" s="1342">
        <f t="shared" ref="F256:M256" si="77">+F253+F254+F255</f>
        <v>0</v>
      </c>
      <c r="G256" s="1342">
        <f t="shared" si="77"/>
        <v>1</v>
      </c>
      <c r="H256" s="1342">
        <f t="shared" si="77"/>
        <v>0</v>
      </c>
      <c r="I256" s="1342">
        <f t="shared" si="77"/>
        <v>1.7</v>
      </c>
      <c r="J256" s="1342">
        <f t="shared" si="77"/>
        <v>0</v>
      </c>
      <c r="K256" s="1342">
        <f t="shared" si="77"/>
        <v>1.2</v>
      </c>
      <c r="L256" s="1342">
        <f t="shared" si="77"/>
        <v>1.6</v>
      </c>
      <c r="M256" s="1342">
        <f t="shared" si="77"/>
        <v>2</v>
      </c>
    </row>
    <row r="257" spans="1:13" ht="12.75" x14ac:dyDescent="0.2">
      <c r="A257" s="903"/>
      <c r="B257" s="903"/>
      <c r="C257" s="1338" t="s">
        <v>4934</v>
      </c>
      <c r="D257" s="1338" t="s">
        <v>4921</v>
      </c>
      <c r="E257" s="1339">
        <v>0.7</v>
      </c>
      <c r="F257" s="1339">
        <v>0</v>
      </c>
      <c r="G257" s="1339">
        <v>0</v>
      </c>
      <c r="H257" s="1339">
        <v>0</v>
      </c>
      <c r="I257" s="1339">
        <v>0</v>
      </c>
      <c r="J257" s="1339">
        <v>0</v>
      </c>
      <c r="K257" s="1339">
        <v>0</v>
      </c>
      <c r="L257" s="1339">
        <v>0</v>
      </c>
      <c r="M257" s="1339">
        <v>0</v>
      </c>
    </row>
    <row r="258" spans="1:13" ht="12.75" x14ac:dyDescent="0.2">
      <c r="A258" s="903"/>
      <c r="B258" s="903"/>
      <c r="C258" s="1338"/>
      <c r="D258" s="1338" t="s">
        <v>4922</v>
      </c>
      <c r="E258" s="1339">
        <v>0</v>
      </c>
      <c r="F258" s="1339">
        <v>0</v>
      </c>
      <c r="G258" s="1339">
        <v>0</v>
      </c>
      <c r="H258" s="1339">
        <v>0</v>
      </c>
      <c r="I258" s="1339">
        <v>0</v>
      </c>
      <c r="J258" s="1339">
        <v>0</v>
      </c>
      <c r="K258" s="1339">
        <v>0</v>
      </c>
      <c r="L258" s="1339">
        <v>0</v>
      </c>
      <c r="M258" s="1339">
        <v>0</v>
      </c>
    </row>
    <row r="259" spans="1:13" ht="12.75" x14ac:dyDescent="0.2">
      <c r="A259" s="903"/>
      <c r="B259" s="903"/>
      <c r="C259" s="1338"/>
      <c r="D259" s="1338" t="s">
        <v>4923</v>
      </c>
      <c r="E259" s="1339">
        <v>0</v>
      </c>
      <c r="F259" s="1339">
        <v>0</v>
      </c>
      <c r="G259" s="1339">
        <v>0</v>
      </c>
      <c r="H259" s="1339">
        <v>0</v>
      </c>
      <c r="I259" s="1339">
        <v>0</v>
      </c>
      <c r="J259" s="1339">
        <v>0</v>
      </c>
      <c r="K259" s="1339">
        <v>0</v>
      </c>
      <c r="L259" s="1339">
        <v>0</v>
      </c>
      <c r="M259" s="1339">
        <v>0</v>
      </c>
    </row>
    <row r="260" spans="1:13" ht="12.75" x14ac:dyDescent="0.2">
      <c r="A260" s="903"/>
      <c r="B260" s="903"/>
      <c r="C260" s="1338"/>
      <c r="D260" s="1341" t="s">
        <v>4924</v>
      </c>
      <c r="E260" s="1342">
        <f>+E257+E258+E259</f>
        <v>0.7</v>
      </c>
      <c r="F260" s="1342">
        <f t="shared" ref="F260:M260" si="78">+F257+F258+F259</f>
        <v>0</v>
      </c>
      <c r="G260" s="1342">
        <f t="shared" si="78"/>
        <v>0</v>
      </c>
      <c r="H260" s="1342">
        <f t="shared" si="78"/>
        <v>0</v>
      </c>
      <c r="I260" s="1342">
        <f t="shared" si="78"/>
        <v>0</v>
      </c>
      <c r="J260" s="1342">
        <f t="shared" si="78"/>
        <v>0</v>
      </c>
      <c r="K260" s="1342">
        <f t="shared" si="78"/>
        <v>0</v>
      </c>
      <c r="L260" s="1342">
        <f t="shared" si="78"/>
        <v>0</v>
      </c>
      <c r="M260" s="1342">
        <f t="shared" si="78"/>
        <v>0</v>
      </c>
    </row>
    <row r="261" spans="1:13" ht="12.75" x14ac:dyDescent="0.2">
      <c r="A261" s="903"/>
      <c r="B261" s="903"/>
      <c r="C261" s="1338" t="s">
        <v>4935</v>
      </c>
      <c r="D261" s="1338" t="s">
        <v>4921</v>
      </c>
      <c r="E261" s="1339">
        <v>0.4</v>
      </c>
      <c r="F261" s="1339">
        <v>0.9</v>
      </c>
      <c r="G261" s="1339">
        <v>0</v>
      </c>
      <c r="H261" s="1339">
        <v>0</v>
      </c>
      <c r="I261" s="1339">
        <v>0</v>
      </c>
      <c r="J261" s="1339">
        <v>0.2</v>
      </c>
      <c r="K261" s="1339">
        <v>0</v>
      </c>
      <c r="L261" s="1339">
        <v>0</v>
      </c>
      <c r="M261" s="1339">
        <v>0</v>
      </c>
    </row>
    <row r="262" spans="1:13" ht="12.75" x14ac:dyDescent="0.2">
      <c r="A262" s="903"/>
      <c r="B262" s="903"/>
      <c r="C262" s="1338"/>
      <c r="D262" s="1338" t="s">
        <v>4922</v>
      </c>
      <c r="E262" s="1339">
        <v>0</v>
      </c>
      <c r="F262" s="1339">
        <v>0</v>
      </c>
      <c r="G262" s="1339">
        <v>0</v>
      </c>
      <c r="H262" s="1339">
        <v>0.6</v>
      </c>
      <c r="I262" s="1339">
        <v>0</v>
      </c>
      <c r="J262" s="1339">
        <v>0</v>
      </c>
      <c r="K262" s="1339">
        <v>0</v>
      </c>
      <c r="L262" s="1339">
        <v>0</v>
      </c>
      <c r="M262" s="1339">
        <v>0</v>
      </c>
    </row>
    <row r="263" spans="1:13" ht="12.75" x14ac:dyDescent="0.2">
      <c r="A263" s="903"/>
      <c r="B263" s="903"/>
      <c r="C263" s="1338"/>
      <c r="D263" s="1338" t="s">
        <v>4923</v>
      </c>
      <c r="E263" s="1339">
        <v>0</v>
      </c>
      <c r="F263" s="1339">
        <v>0</v>
      </c>
      <c r="G263" s="1339">
        <v>0</v>
      </c>
      <c r="H263" s="1339">
        <v>0</v>
      </c>
      <c r="I263" s="1339">
        <v>0</v>
      </c>
      <c r="J263" s="1339">
        <v>0</v>
      </c>
      <c r="K263" s="1339">
        <v>0</v>
      </c>
      <c r="L263" s="1339">
        <v>0</v>
      </c>
      <c r="M263" s="1339">
        <v>0</v>
      </c>
    </row>
    <row r="264" spans="1:13" ht="12.75" x14ac:dyDescent="0.2">
      <c r="A264" s="903"/>
      <c r="B264" s="903"/>
      <c r="C264" s="1338"/>
      <c r="D264" s="1341" t="s">
        <v>4924</v>
      </c>
      <c r="E264" s="1342">
        <f>+E261+E262+E263</f>
        <v>0.4</v>
      </c>
      <c r="F264" s="1342">
        <f t="shared" ref="F264:M264" si="79">+F261+F262+F263</f>
        <v>0.9</v>
      </c>
      <c r="G264" s="1342">
        <f t="shared" si="79"/>
        <v>0</v>
      </c>
      <c r="H264" s="1342">
        <f t="shared" si="79"/>
        <v>0.6</v>
      </c>
      <c r="I264" s="1342">
        <f t="shared" si="79"/>
        <v>0</v>
      </c>
      <c r="J264" s="1342">
        <f t="shared" si="79"/>
        <v>0.2</v>
      </c>
      <c r="K264" s="1342">
        <f t="shared" si="79"/>
        <v>0</v>
      </c>
      <c r="L264" s="1342">
        <f t="shared" si="79"/>
        <v>0</v>
      </c>
      <c r="M264" s="1342">
        <f t="shared" si="79"/>
        <v>0</v>
      </c>
    </row>
    <row r="265" spans="1:13" ht="12.75" x14ac:dyDescent="0.2">
      <c r="A265" s="903"/>
      <c r="B265" s="903"/>
      <c r="C265" s="1338" t="s">
        <v>4936</v>
      </c>
      <c r="D265" s="1338" t="s">
        <v>4921</v>
      </c>
      <c r="E265" s="1339">
        <v>0.4</v>
      </c>
      <c r="F265" s="1339">
        <v>0.3</v>
      </c>
      <c r="G265" s="1339">
        <v>0.5</v>
      </c>
      <c r="H265" s="1339">
        <v>1</v>
      </c>
      <c r="I265" s="1339">
        <v>0.5</v>
      </c>
      <c r="J265" s="1339">
        <v>0.6</v>
      </c>
      <c r="K265" s="1339">
        <v>0.6</v>
      </c>
      <c r="L265" s="1339">
        <v>0.6</v>
      </c>
      <c r="M265" s="1339">
        <v>3.3</v>
      </c>
    </row>
    <row r="266" spans="1:13" ht="12.75" x14ac:dyDescent="0.2">
      <c r="A266" s="903"/>
      <c r="B266" s="903"/>
      <c r="C266" s="1338"/>
      <c r="D266" s="1338" t="s">
        <v>4922</v>
      </c>
      <c r="E266" s="1339">
        <v>0</v>
      </c>
      <c r="F266" s="1339">
        <v>0</v>
      </c>
      <c r="G266" s="1339">
        <v>0</v>
      </c>
      <c r="H266" s="1339">
        <v>0</v>
      </c>
      <c r="I266" s="1339">
        <v>0</v>
      </c>
      <c r="J266" s="1339">
        <v>0</v>
      </c>
      <c r="K266" s="1339">
        <v>0</v>
      </c>
      <c r="L266" s="1339">
        <v>0</v>
      </c>
      <c r="M266" s="1339">
        <v>0</v>
      </c>
    </row>
    <row r="267" spans="1:13" ht="12.75" x14ac:dyDescent="0.2">
      <c r="A267" s="903"/>
      <c r="B267" s="903"/>
      <c r="C267" s="1338"/>
      <c r="D267" s="1338" t="s">
        <v>4923</v>
      </c>
      <c r="E267" s="1339">
        <v>0</v>
      </c>
      <c r="F267" s="1339">
        <v>0</v>
      </c>
      <c r="G267" s="1339">
        <v>0</v>
      </c>
      <c r="H267" s="1339">
        <v>0</v>
      </c>
      <c r="I267" s="1339">
        <v>0</v>
      </c>
      <c r="J267" s="1339">
        <v>0</v>
      </c>
      <c r="K267" s="1339">
        <v>0</v>
      </c>
      <c r="L267" s="1339">
        <v>0</v>
      </c>
      <c r="M267" s="1339">
        <v>0</v>
      </c>
    </row>
    <row r="268" spans="1:13" ht="12.75" x14ac:dyDescent="0.2">
      <c r="A268" s="903"/>
      <c r="B268" s="903"/>
      <c r="C268" s="1338"/>
      <c r="D268" s="1341" t="s">
        <v>4924</v>
      </c>
      <c r="E268" s="1342">
        <f>+E265+E266+E267</f>
        <v>0.4</v>
      </c>
      <c r="F268" s="1342">
        <f t="shared" ref="F268:M268" si="80">+F265+F266+F267</f>
        <v>0.3</v>
      </c>
      <c r="G268" s="1342">
        <f t="shared" si="80"/>
        <v>0.5</v>
      </c>
      <c r="H268" s="1342">
        <f t="shared" si="80"/>
        <v>1</v>
      </c>
      <c r="I268" s="1342">
        <f t="shared" si="80"/>
        <v>0.5</v>
      </c>
      <c r="J268" s="1342">
        <f t="shared" si="80"/>
        <v>0.6</v>
      </c>
      <c r="K268" s="1342">
        <f t="shared" si="80"/>
        <v>0.6</v>
      </c>
      <c r="L268" s="1342">
        <f t="shared" si="80"/>
        <v>0.6</v>
      </c>
      <c r="M268" s="1342">
        <f t="shared" si="80"/>
        <v>3.3</v>
      </c>
    </row>
    <row r="269" spans="1:13" ht="12.75" x14ac:dyDescent="0.2">
      <c r="A269" s="903"/>
      <c r="B269" s="903"/>
      <c r="C269" s="1338" t="s">
        <v>4937</v>
      </c>
      <c r="D269" s="1338" t="s">
        <v>4921</v>
      </c>
      <c r="E269" s="1339">
        <v>0.3</v>
      </c>
      <c r="F269" s="1339">
        <v>0</v>
      </c>
      <c r="G269" s="1339">
        <v>0</v>
      </c>
      <c r="H269" s="1339">
        <v>0.3</v>
      </c>
      <c r="I269" s="1339">
        <v>0.2</v>
      </c>
      <c r="J269" s="1339">
        <v>0</v>
      </c>
      <c r="K269" s="1339">
        <v>0.7</v>
      </c>
      <c r="L269" s="1339">
        <v>0</v>
      </c>
      <c r="M269" s="1339">
        <v>0</v>
      </c>
    </row>
    <row r="270" spans="1:13" ht="12.75" x14ac:dyDescent="0.2">
      <c r="A270" s="903"/>
      <c r="B270" s="903"/>
      <c r="C270" s="1338"/>
      <c r="D270" s="1338" t="s">
        <v>4922</v>
      </c>
      <c r="E270" s="1339">
        <v>0</v>
      </c>
      <c r="F270" s="1339">
        <v>0</v>
      </c>
      <c r="G270" s="1339">
        <v>0</v>
      </c>
      <c r="H270" s="1339">
        <v>0</v>
      </c>
      <c r="I270" s="1339">
        <v>0</v>
      </c>
      <c r="J270" s="1339">
        <v>0</v>
      </c>
      <c r="K270" s="1339">
        <v>0</v>
      </c>
      <c r="L270" s="1339">
        <v>0</v>
      </c>
      <c r="M270" s="1339">
        <v>0</v>
      </c>
    </row>
    <row r="271" spans="1:13" ht="12.75" x14ac:dyDescent="0.2">
      <c r="A271" s="903"/>
      <c r="B271" s="903"/>
      <c r="C271" s="1338"/>
      <c r="D271" s="1338" t="s">
        <v>4923</v>
      </c>
      <c r="E271" s="1339">
        <v>0</v>
      </c>
      <c r="F271" s="1339">
        <v>0</v>
      </c>
      <c r="G271" s="1339">
        <v>0</v>
      </c>
      <c r="H271" s="1339">
        <v>0</v>
      </c>
      <c r="I271" s="1339">
        <v>0</v>
      </c>
      <c r="J271" s="1339">
        <v>0</v>
      </c>
      <c r="K271" s="1339">
        <v>0</v>
      </c>
      <c r="L271" s="1339">
        <v>0</v>
      </c>
      <c r="M271" s="1339">
        <v>0</v>
      </c>
    </row>
    <row r="272" spans="1:13" ht="12.75" x14ac:dyDescent="0.2">
      <c r="A272" s="903"/>
      <c r="B272" s="903"/>
      <c r="C272" s="1338"/>
      <c r="D272" s="1341" t="s">
        <v>4924</v>
      </c>
      <c r="E272" s="1342">
        <f>+E269+E270+E271</f>
        <v>0.3</v>
      </c>
      <c r="F272" s="1342">
        <f t="shared" ref="F272:M272" si="81">+F269+F270+F271</f>
        <v>0</v>
      </c>
      <c r="G272" s="1342">
        <f t="shared" si="81"/>
        <v>0</v>
      </c>
      <c r="H272" s="1342">
        <f t="shared" si="81"/>
        <v>0.3</v>
      </c>
      <c r="I272" s="1342">
        <f t="shared" si="81"/>
        <v>0.2</v>
      </c>
      <c r="J272" s="1342">
        <f t="shared" si="81"/>
        <v>0</v>
      </c>
      <c r="K272" s="1342">
        <f t="shared" si="81"/>
        <v>0.7</v>
      </c>
      <c r="L272" s="1342">
        <f t="shared" si="81"/>
        <v>0</v>
      </c>
      <c r="M272" s="1342">
        <f t="shared" si="81"/>
        <v>0</v>
      </c>
    </row>
    <row r="273" spans="1:13" ht="12.75" x14ac:dyDescent="0.2">
      <c r="A273" s="903"/>
      <c r="B273" s="903"/>
      <c r="C273" s="1338" t="s">
        <v>4938</v>
      </c>
      <c r="D273" s="1338" t="s">
        <v>4921</v>
      </c>
      <c r="E273" s="1339">
        <v>0</v>
      </c>
      <c r="F273" s="1339">
        <v>0</v>
      </c>
      <c r="G273" s="1339">
        <v>0</v>
      </c>
      <c r="H273" s="1339">
        <v>0</v>
      </c>
      <c r="I273" s="1339">
        <v>0</v>
      </c>
      <c r="J273" s="1339">
        <v>0</v>
      </c>
      <c r="K273" s="1339">
        <v>0.1</v>
      </c>
      <c r="L273" s="1339">
        <v>0</v>
      </c>
      <c r="M273" s="1339">
        <v>0</v>
      </c>
    </row>
    <row r="274" spans="1:13" ht="12.75" x14ac:dyDescent="0.2">
      <c r="A274" s="903"/>
      <c r="B274" s="903"/>
      <c r="C274" s="1338"/>
      <c r="D274" s="1338" t="s">
        <v>4922</v>
      </c>
      <c r="E274" s="1339">
        <v>0</v>
      </c>
      <c r="F274" s="1339">
        <v>1.2</v>
      </c>
      <c r="G274" s="1339">
        <v>0</v>
      </c>
      <c r="H274" s="1339">
        <v>1.1000000000000001</v>
      </c>
      <c r="I274" s="1339">
        <v>0</v>
      </c>
      <c r="J274" s="1339">
        <v>3.1</v>
      </c>
      <c r="K274" s="1339">
        <v>0</v>
      </c>
      <c r="L274" s="1339">
        <v>0.3</v>
      </c>
      <c r="M274" s="1339">
        <v>2.4</v>
      </c>
    </row>
    <row r="275" spans="1:13" ht="12.75" x14ac:dyDescent="0.2">
      <c r="A275" s="903"/>
      <c r="B275" s="903"/>
      <c r="C275" s="1338"/>
      <c r="D275" s="1338" t="s">
        <v>4923</v>
      </c>
      <c r="E275" s="1339">
        <v>0</v>
      </c>
      <c r="F275" s="1339">
        <v>167</v>
      </c>
      <c r="G275" s="1339">
        <v>27</v>
      </c>
      <c r="H275" s="1339">
        <v>485</v>
      </c>
      <c r="I275" s="1339">
        <v>329</v>
      </c>
      <c r="J275" s="1339">
        <v>317.10000000000002</v>
      </c>
      <c r="K275" s="1339">
        <v>341.8</v>
      </c>
      <c r="L275" s="1339">
        <v>0</v>
      </c>
      <c r="M275" s="1339">
        <v>561.6</v>
      </c>
    </row>
    <row r="276" spans="1:13" ht="12.75" x14ac:dyDescent="0.2">
      <c r="A276" s="903"/>
      <c r="B276" s="903"/>
      <c r="C276" s="1338"/>
      <c r="D276" s="1341" t="s">
        <v>4924</v>
      </c>
      <c r="E276" s="1342">
        <f>+E273+E274+E275</f>
        <v>0</v>
      </c>
      <c r="F276" s="1342">
        <f t="shared" ref="F276:M276" si="82">+F273+F274+F275</f>
        <v>168.2</v>
      </c>
      <c r="G276" s="1342">
        <f t="shared" si="82"/>
        <v>27</v>
      </c>
      <c r="H276" s="1342">
        <f t="shared" si="82"/>
        <v>486.1</v>
      </c>
      <c r="I276" s="1342">
        <f t="shared" si="82"/>
        <v>329</v>
      </c>
      <c r="J276" s="1342">
        <f t="shared" si="82"/>
        <v>320.20000000000005</v>
      </c>
      <c r="K276" s="1342">
        <f t="shared" si="82"/>
        <v>341.90000000000003</v>
      </c>
      <c r="L276" s="1342">
        <f t="shared" si="82"/>
        <v>0.3</v>
      </c>
      <c r="M276" s="1342">
        <f t="shared" si="82"/>
        <v>564</v>
      </c>
    </row>
    <row r="277" spans="1:13" ht="12.75" x14ac:dyDescent="0.2">
      <c r="A277" s="903"/>
      <c r="B277" s="903"/>
      <c r="C277" s="1338" t="s">
        <v>4939</v>
      </c>
      <c r="D277" s="1338" t="s">
        <v>4921</v>
      </c>
      <c r="E277" s="1339">
        <v>1</v>
      </c>
      <c r="F277" s="1339">
        <v>0.6</v>
      </c>
      <c r="G277" s="1339">
        <v>0.1</v>
      </c>
      <c r="H277" s="1339">
        <v>0.8</v>
      </c>
      <c r="I277" s="1339">
        <v>0.6</v>
      </c>
      <c r="J277" s="1339">
        <v>0.3</v>
      </c>
      <c r="K277" s="1339">
        <v>2.7</v>
      </c>
      <c r="L277" s="1339">
        <v>1.7</v>
      </c>
      <c r="M277" s="1339">
        <v>2.5</v>
      </c>
    </row>
    <row r="278" spans="1:13" ht="12.75" x14ac:dyDescent="0.2">
      <c r="A278" s="903"/>
      <c r="B278" s="903"/>
      <c r="C278" s="1338"/>
      <c r="D278" s="1338" t="s">
        <v>4922</v>
      </c>
      <c r="E278" s="1339">
        <v>0</v>
      </c>
      <c r="F278" s="1339">
        <v>3.5</v>
      </c>
      <c r="G278" s="1339">
        <v>0</v>
      </c>
      <c r="H278" s="1339">
        <v>0</v>
      </c>
      <c r="I278" s="1339">
        <v>0</v>
      </c>
      <c r="J278" s="1339">
        <v>0</v>
      </c>
      <c r="K278" s="1339">
        <v>0</v>
      </c>
      <c r="L278" s="1339">
        <v>0</v>
      </c>
      <c r="M278" s="1339">
        <v>1.3</v>
      </c>
    </row>
    <row r="279" spans="1:13" ht="12.75" x14ac:dyDescent="0.2">
      <c r="A279" s="903"/>
      <c r="B279" s="903"/>
      <c r="C279" s="1338"/>
      <c r="D279" s="1338" t="s">
        <v>4923</v>
      </c>
      <c r="E279" s="1339">
        <v>0</v>
      </c>
      <c r="F279" s="1339">
        <v>0</v>
      </c>
      <c r="G279" s="1339">
        <v>0</v>
      </c>
      <c r="H279" s="1339">
        <v>0</v>
      </c>
      <c r="I279" s="1339">
        <v>0</v>
      </c>
      <c r="J279" s="1339">
        <v>0</v>
      </c>
      <c r="K279" s="1339">
        <v>0</v>
      </c>
      <c r="L279" s="1339">
        <v>0</v>
      </c>
      <c r="M279" s="1339">
        <v>0</v>
      </c>
    </row>
    <row r="280" spans="1:13" ht="12.75" x14ac:dyDescent="0.2">
      <c r="A280" s="903"/>
      <c r="B280" s="903"/>
      <c r="C280" s="1338"/>
      <c r="D280" s="1341" t="s">
        <v>4924</v>
      </c>
      <c r="E280" s="1342">
        <f>+E277+E278+E279</f>
        <v>1</v>
      </c>
      <c r="F280" s="1342">
        <f t="shared" ref="F280:M280" si="83">+F277+F278+F279</f>
        <v>4.0999999999999996</v>
      </c>
      <c r="G280" s="1342">
        <f t="shared" si="83"/>
        <v>0.1</v>
      </c>
      <c r="H280" s="1342">
        <f t="shared" si="83"/>
        <v>0.8</v>
      </c>
      <c r="I280" s="1342">
        <f t="shared" si="83"/>
        <v>0.6</v>
      </c>
      <c r="J280" s="1342">
        <f t="shared" si="83"/>
        <v>0.3</v>
      </c>
      <c r="K280" s="1342">
        <f t="shared" si="83"/>
        <v>2.7</v>
      </c>
      <c r="L280" s="1342">
        <f t="shared" si="83"/>
        <v>1.7</v>
      </c>
      <c r="M280" s="1342">
        <f t="shared" si="83"/>
        <v>3.8</v>
      </c>
    </row>
    <row r="281" spans="1:13" ht="12.75" x14ac:dyDescent="0.2">
      <c r="A281" s="903"/>
      <c r="B281" s="903"/>
      <c r="C281" s="1338" t="s">
        <v>4940</v>
      </c>
      <c r="D281" s="1338" t="s">
        <v>4921</v>
      </c>
      <c r="E281" s="1339">
        <v>0</v>
      </c>
      <c r="F281" s="1339">
        <v>2.1</v>
      </c>
      <c r="G281" s="1339">
        <v>1.9</v>
      </c>
      <c r="H281" s="1339">
        <v>1.2</v>
      </c>
      <c r="I281" s="1339">
        <v>1.5</v>
      </c>
      <c r="J281" s="1339">
        <v>0</v>
      </c>
      <c r="K281" s="1339">
        <v>1.3</v>
      </c>
      <c r="L281" s="1339">
        <v>0</v>
      </c>
      <c r="M281" s="1339">
        <v>0</v>
      </c>
    </row>
    <row r="282" spans="1:13" ht="12.75" x14ac:dyDescent="0.2">
      <c r="A282" s="903"/>
      <c r="B282" s="903"/>
      <c r="C282" s="1338"/>
      <c r="D282" s="1338" t="s">
        <v>4922</v>
      </c>
      <c r="E282" s="1339">
        <v>0</v>
      </c>
      <c r="F282" s="1339">
        <v>0</v>
      </c>
      <c r="G282" s="1339">
        <v>0</v>
      </c>
      <c r="H282" s="1339">
        <v>0</v>
      </c>
      <c r="I282" s="1339">
        <v>0</v>
      </c>
      <c r="J282" s="1339">
        <v>0</v>
      </c>
      <c r="K282" s="1339">
        <v>0</v>
      </c>
      <c r="L282" s="1339">
        <v>0</v>
      </c>
      <c r="M282" s="1339">
        <v>0</v>
      </c>
    </row>
    <row r="283" spans="1:13" ht="12.75" x14ac:dyDescent="0.2">
      <c r="A283" s="903"/>
      <c r="B283" s="903"/>
      <c r="C283" s="1338"/>
      <c r="D283" s="1338" t="s">
        <v>4923</v>
      </c>
      <c r="E283" s="1339">
        <v>0</v>
      </c>
      <c r="F283" s="1339">
        <v>0</v>
      </c>
      <c r="G283" s="1339">
        <v>0</v>
      </c>
      <c r="H283" s="1339">
        <v>0</v>
      </c>
      <c r="I283" s="1339">
        <v>0</v>
      </c>
      <c r="J283" s="1339">
        <v>0</v>
      </c>
      <c r="K283" s="1339">
        <v>0</v>
      </c>
      <c r="L283" s="1339">
        <v>0</v>
      </c>
      <c r="M283" s="1339">
        <v>0</v>
      </c>
    </row>
    <row r="284" spans="1:13" ht="12.75" x14ac:dyDescent="0.2">
      <c r="A284" s="903"/>
      <c r="B284" s="903"/>
      <c r="C284" s="1338"/>
      <c r="D284" s="1341" t="s">
        <v>4924</v>
      </c>
      <c r="E284" s="1342">
        <f>+E281+E282+E283</f>
        <v>0</v>
      </c>
      <c r="F284" s="1342">
        <f t="shared" ref="F284:M284" si="84">+F281+F282+F283</f>
        <v>2.1</v>
      </c>
      <c r="G284" s="1342">
        <f t="shared" si="84"/>
        <v>1.9</v>
      </c>
      <c r="H284" s="1342">
        <f t="shared" si="84"/>
        <v>1.2</v>
      </c>
      <c r="I284" s="1342">
        <f t="shared" si="84"/>
        <v>1.5</v>
      </c>
      <c r="J284" s="1342">
        <f t="shared" si="84"/>
        <v>0</v>
      </c>
      <c r="K284" s="1342">
        <f t="shared" si="84"/>
        <v>1.3</v>
      </c>
      <c r="L284" s="1342">
        <f t="shared" si="84"/>
        <v>0</v>
      </c>
      <c r="M284" s="1342">
        <f t="shared" si="84"/>
        <v>0</v>
      </c>
    </row>
    <row r="285" spans="1:13" ht="12.75" x14ac:dyDescent="0.2">
      <c r="A285" s="903"/>
      <c r="B285" s="903"/>
      <c r="C285" s="1338" t="s">
        <v>4941</v>
      </c>
      <c r="D285" s="1338" t="s">
        <v>4921</v>
      </c>
      <c r="E285" s="1339">
        <v>0</v>
      </c>
      <c r="F285" s="1339">
        <v>1.3</v>
      </c>
      <c r="G285" s="1339">
        <v>0</v>
      </c>
      <c r="H285" s="1339">
        <v>0</v>
      </c>
      <c r="I285" s="1339">
        <v>0.5</v>
      </c>
      <c r="J285" s="1339">
        <v>0.2</v>
      </c>
      <c r="K285" s="1339">
        <v>1</v>
      </c>
      <c r="L285" s="1339">
        <v>0.1</v>
      </c>
      <c r="M285" s="1339">
        <v>0</v>
      </c>
    </row>
    <row r="286" spans="1:13" ht="12.75" x14ac:dyDescent="0.2">
      <c r="A286" s="903"/>
      <c r="B286" s="903"/>
      <c r="C286" s="1338"/>
      <c r="D286" s="1338" t="s">
        <v>4922</v>
      </c>
      <c r="E286" s="1339">
        <v>0</v>
      </c>
      <c r="F286" s="1339">
        <v>0</v>
      </c>
      <c r="G286" s="1339">
        <v>0.4</v>
      </c>
      <c r="H286" s="1339">
        <v>0.4</v>
      </c>
      <c r="I286" s="1339">
        <v>0</v>
      </c>
      <c r="J286" s="1339">
        <v>0</v>
      </c>
      <c r="K286" s="1339">
        <v>0</v>
      </c>
      <c r="L286" s="1339">
        <v>0</v>
      </c>
      <c r="M286" s="1339">
        <v>0</v>
      </c>
    </row>
    <row r="287" spans="1:13" ht="12.75" x14ac:dyDescent="0.2">
      <c r="A287" s="903"/>
      <c r="B287" s="903"/>
      <c r="C287" s="1338"/>
      <c r="D287" s="1338" t="s">
        <v>4923</v>
      </c>
      <c r="E287" s="1339">
        <v>0</v>
      </c>
      <c r="F287" s="1339">
        <v>0</v>
      </c>
      <c r="G287" s="1339">
        <v>0</v>
      </c>
      <c r="H287" s="1339">
        <v>0</v>
      </c>
      <c r="I287" s="1339">
        <v>0</v>
      </c>
      <c r="J287" s="1339">
        <v>0</v>
      </c>
      <c r="K287" s="1339">
        <v>0</v>
      </c>
      <c r="L287" s="1339">
        <v>0</v>
      </c>
      <c r="M287" s="1339">
        <v>0</v>
      </c>
    </row>
    <row r="288" spans="1:13" ht="12.75" x14ac:dyDescent="0.2">
      <c r="A288" s="903"/>
      <c r="B288" s="903"/>
      <c r="C288" s="1338"/>
      <c r="D288" s="1341" t="s">
        <v>4924</v>
      </c>
      <c r="E288" s="1342">
        <f>+E285+E286+E287</f>
        <v>0</v>
      </c>
      <c r="F288" s="1342">
        <f t="shared" ref="F288:M288" si="85">+F285+F286+F287</f>
        <v>1.3</v>
      </c>
      <c r="G288" s="1342">
        <f t="shared" si="85"/>
        <v>0.4</v>
      </c>
      <c r="H288" s="1342">
        <f t="shared" si="85"/>
        <v>0.4</v>
      </c>
      <c r="I288" s="1342">
        <f t="shared" si="85"/>
        <v>0.5</v>
      </c>
      <c r="J288" s="1342">
        <f t="shared" si="85"/>
        <v>0.2</v>
      </c>
      <c r="K288" s="1342">
        <f t="shared" si="85"/>
        <v>1</v>
      </c>
      <c r="L288" s="1342">
        <f t="shared" si="85"/>
        <v>0.1</v>
      </c>
      <c r="M288" s="1342">
        <f t="shared" si="85"/>
        <v>0</v>
      </c>
    </row>
    <row r="289" spans="1:13" ht="12.75" x14ac:dyDescent="0.2">
      <c r="A289" s="903"/>
      <c r="B289" s="903"/>
      <c r="C289" s="1338" t="s">
        <v>4942</v>
      </c>
      <c r="D289" s="1338" t="s">
        <v>4921</v>
      </c>
      <c r="E289" s="1339">
        <v>0</v>
      </c>
      <c r="F289" s="1339">
        <v>0</v>
      </c>
      <c r="G289" s="1339">
        <v>0</v>
      </c>
      <c r="H289" s="1339">
        <v>0</v>
      </c>
      <c r="I289" s="1339">
        <v>0</v>
      </c>
      <c r="J289" s="1339">
        <v>0</v>
      </c>
      <c r="K289" s="1339">
        <v>0</v>
      </c>
      <c r="L289" s="1339">
        <v>0</v>
      </c>
      <c r="M289" s="1339">
        <v>0</v>
      </c>
    </row>
    <row r="290" spans="1:13" ht="12.75" x14ac:dyDescent="0.2">
      <c r="A290" s="903"/>
      <c r="B290" s="903"/>
      <c r="C290" s="1338"/>
      <c r="D290" s="1338" t="s">
        <v>4922</v>
      </c>
      <c r="E290" s="1339">
        <v>0</v>
      </c>
      <c r="F290" s="1339">
        <v>0</v>
      </c>
      <c r="G290" s="1339">
        <v>0</v>
      </c>
      <c r="H290" s="1339">
        <v>0</v>
      </c>
      <c r="I290" s="1339">
        <v>0</v>
      </c>
      <c r="J290" s="1339">
        <v>0</v>
      </c>
      <c r="K290" s="1339">
        <v>0</v>
      </c>
      <c r="L290" s="1339">
        <v>0</v>
      </c>
      <c r="M290" s="1339">
        <v>0</v>
      </c>
    </row>
    <row r="291" spans="1:13" ht="12.75" x14ac:dyDescent="0.2">
      <c r="A291" s="903"/>
      <c r="B291" s="903"/>
      <c r="C291" s="1338"/>
      <c r="D291" s="1338" t="s">
        <v>4923</v>
      </c>
      <c r="E291" s="1339">
        <v>0</v>
      </c>
      <c r="F291" s="1339">
        <v>0</v>
      </c>
      <c r="G291" s="1339">
        <v>0</v>
      </c>
      <c r="H291" s="1339">
        <v>0</v>
      </c>
      <c r="I291" s="1339">
        <v>0</v>
      </c>
      <c r="J291" s="1339">
        <v>70</v>
      </c>
      <c r="K291" s="1339">
        <v>0</v>
      </c>
      <c r="L291" s="1339">
        <v>0</v>
      </c>
      <c r="M291" s="1339">
        <v>0</v>
      </c>
    </row>
    <row r="292" spans="1:13" ht="12.75" x14ac:dyDescent="0.2">
      <c r="A292" s="903"/>
      <c r="B292" s="903"/>
      <c r="C292" s="1338"/>
      <c r="D292" s="1341" t="s">
        <v>4924</v>
      </c>
      <c r="E292" s="1342">
        <f>+E289+E290+E291</f>
        <v>0</v>
      </c>
      <c r="F292" s="1342">
        <f t="shared" ref="F292:M292" si="86">+F289+F290+F291</f>
        <v>0</v>
      </c>
      <c r="G292" s="1342">
        <f t="shared" si="86"/>
        <v>0</v>
      </c>
      <c r="H292" s="1342">
        <f t="shared" si="86"/>
        <v>0</v>
      </c>
      <c r="I292" s="1342">
        <f t="shared" si="86"/>
        <v>0</v>
      </c>
      <c r="J292" s="1342">
        <f t="shared" si="86"/>
        <v>70</v>
      </c>
      <c r="K292" s="1342">
        <f t="shared" si="86"/>
        <v>0</v>
      </c>
      <c r="L292" s="1342">
        <f t="shared" si="86"/>
        <v>0</v>
      </c>
      <c r="M292" s="1342">
        <f t="shared" si="86"/>
        <v>0</v>
      </c>
    </row>
    <row r="293" spans="1:13" ht="12.75" x14ac:dyDescent="0.2">
      <c r="A293" s="903"/>
      <c r="B293" s="903"/>
      <c r="C293" s="1338" t="s">
        <v>4943</v>
      </c>
      <c r="D293" s="1338" t="s">
        <v>4921</v>
      </c>
      <c r="E293" s="1339">
        <v>0</v>
      </c>
      <c r="F293" s="1339">
        <v>0</v>
      </c>
      <c r="G293" s="1339">
        <v>0</v>
      </c>
      <c r="H293" s="1339">
        <v>0</v>
      </c>
      <c r="I293" s="1339">
        <v>0</v>
      </c>
      <c r="J293" s="1339">
        <v>0</v>
      </c>
      <c r="K293" s="1339">
        <v>2</v>
      </c>
      <c r="L293" s="1339">
        <v>0.7</v>
      </c>
      <c r="M293" s="1339">
        <v>4.8</v>
      </c>
    </row>
    <row r="294" spans="1:13" ht="12.75" x14ac:dyDescent="0.2">
      <c r="A294" s="903"/>
      <c r="B294" s="903"/>
      <c r="C294" s="1338"/>
      <c r="D294" s="1338" t="s">
        <v>4922</v>
      </c>
      <c r="E294" s="1339">
        <v>0</v>
      </c>
      <c r="F294" s="1339">
        <v>0</v>
      </c>
      <c r="G294" s="1339">
        <v>0</v>
      </c>
      <c r="H294" s="1339">
        <v>0</v>
      </c>
      <c r="I294" s="1339">
        <v>0</v>
      </c>
      <c r="J294" s="1339">
        <v>0</v>
      </c>
      <c r="K294" s="1339">
        <v>0</v>
      </c>
      <c r="L294" s="1339">
        <v>0</v>
      </c>
      <c r="M294" s="1339">
        <v>0</v>
      </c>
    </row>
    <row r="295" spans="1:13" ht="12.75" x14ac:dyDescent="0.2">
      <c r="A295" s="903"/>
      <c r="B295" s="903"/>
      <c r="C295" s="1338"/>
      <c r="D295" s="1338" t="s">
        <v>4923</v>
      </c>
      <c r="E295" s="1339">
        <v>0</v>
      </c>
      <c r="F295" s="1339">
        <v>0</v>
      </c>
      <c r="G295" s="1339">
        <v>0</v>
      </c>
      <c r="H295" s="1339">
        <v>0</v>
      </c>
      <c r="I295" s="1339">
        <v>0</v>
      </c>
      <c r="J295" s="1339">
        <v>0</v>
      </c>
      <c r="K295" s="1339">
        <v>0</v>
      </c>
      <c r="L295" s="1339">
        <v>0</v>
      </c>
      <c r="M295" s="1339">
        <v>0</v>
      </c>
    </row>
    <row r="296" spans="1:13" ht="12.75" x14ac:dyDescent="0.2">
      <c r="A296" s="903"/>
      <c r="B296" s="903"/>
      <c r="C296" s="1338"/>
      <c r="D296" s="1341" t="s">
        <v>4924</v>
      </c>
      <c r="E296" s="1342">
        <f>+E293+E294+E295</f>
        <v>0</v>
      </c>
      <c r="F296" s="1342">
        <f t="shared" ref="F296:M296" si="87">+F293+F294+F295</f>
        <v>0</v>
      </c>
      <c r="G296" s="1342">
        <f t="shared" si="87"/>
        <v>0</v>
      </c>
      <c r="H296" s="1342">
        <f t="shared" si="87"/>
        <v>0</v>
      </c>
      <c r="I296" s="1342">
        <f t="shared" si="87"/>
        <v>0</v>
      </c>
      <c r="J296" s="1342">
        <f t="shared" si="87"/>
        <v>0</v>
      </c>
      <c r="K296" s="1342">
        <f t="shared" si="87"/>
        <v>2</v>
      </c>
      <c r="L296" s="1342">
        <f t="shared" si="87"/>
        <v>0.7</v>
      </c>
      <c r="M296" s="1342">
        <f t="shared" si="87"/>
        <v>4.8</v>
      </c>
    </row>
    <row r="297" spans="1:13" ht="12.75" x14ac:dyDescent="0.2">
      <c r="A297" s="903"/>
      <c r="B297" s="903"/>
      <c r="C297" s="1338" t="s">
        <v>4944</v>
      </c>
      <c r="D297" s="1338" t="s">
        <v>4921</v>
      </c>
      <c r="E297" s="1339">
        <v>0</v>
      </c>
      <c r="F297" s="1339">
        <v>0</v>
      </c>
      <c r="G297" s="1339">
        <v>0</v>
      </c>
      <c r="H297" s="1339">
        <v>0</v>
      </c>
      <c r="I297" s="1339">
        <v>0</v>
      </c>
      <c r="J297" s="1339">
        <v>0</v>
      </c>
      <c r="K297" s="1339">
        <v>1.6</v>
      </c>
      <c r="L297" s="1339">
        <v>0.7</v>
      </c>
      <c r="M297" s="1339">
        <v>0</v>
      </c>
    </row>
    <row r="298" spans="1:13" ht="12.75" x14ac:dyDescent="0.2">
      <c r="A298" s="903"/>
      <c r="B298" s="903"/>
      <c r="C298" s="1338"/>
      <c r="D298" s="1338" t="s">
        <v>4922</v>
      </c>
      <c r="E298" s="1339">
        <v>0</v>
      </c>
      <c r="F298" s="1339">
        <v>0</v>
      </c>
      <c r="G298" s="1339">
        <v>0</v>
      </c>
      <c r="H298" s="1339">
        <v>0</v>
      </c>
      <c r="I298" s="1339">
        <v>0</v>
      </c>
      <c r="J298" s="1339">
        <v>0</v>
      </c>
      <c r="K298" s="1339">
        <v>0</v>
      </c>
      <c r="L298" s="1339">
        <v>0</v>
      </c>
      <c r="M298" s="1339">
        <v>0</v>
      </c>
    </row>
    <row r="299" spans="1:13" ht="12.75" x14ac:dyDescent="0.2">
      <c r="A299" s="903"/>
      <c r="B299" s="903"/>
      <c r="C299" s="1338"/>
      <c r="D299" s="1338" t="s">
        <v>4923</v>
      </c>
      <c r="E299" s="1339">
        <v>0</v>
      </c>
      <c r="F299" s="1339">
        <v>0</v>
      </c>
      <c r="G299" s="1339">
        <v>0</v>
      </c>
      <c r="H299" s="1339">
        <v>0</v>
      </c>
      <c r="I299" s="1339">
        <v>0</v>
      </c>
      <c r="J299" s="1339">
        <v>0</v>
      </c>
      <c r="K299" s="1339">
        <v>0</v>
      </c>
      <c r="L299" s="1339">
        <v>0</v>
      </c>
      <c r="M299" s="1339">
        <v>0</v>
      </c>
    </row>
    <row r="300" spans="1:13" ht="12.75" x14ac:dyDescent="0.2">
      <c r="A300" s="903"/>
      <c r="B300" s="903"/>
      <c r="C300" s="1338"/>
      <c r="D300" s="1341" t="s">
        <v>4924</v>
      </c>
      <c r="E300" s="1342">
        <f>+E297+E298+E299</f>
        <v>0</v>
      </c>
      <c r="F300" s="1342">
        <f t="shared" ref="F300:M300" si="88">+F297+F298+F299</f>
        <v>0</v>
      </c>
      <c r="G300" s="1342">
        <f t="shared" si="88"/>
        <v>0</v>
      </c>
      <c r="H300" s="1342">
        <f t="shared" si="88"/>
        <v>0</v>
      </c>
      <c r="I300" s="1342">
        <f t="shared" si="88"/>
        <v>0</v>
      </c>
      <c r="J300" s="1342">
        <f t="shared" si="88"/>
        <v>0</v>
      </c>
      <c r="K300" s="1342">
        <f t="shared" si="88"/>
        <v>1.6</v>
      </c>
      <c r="L300" s="1342">
        <f t="shared" si="88"/>
        <v>0.7</v>
      </c>
      <c r="M300" s="1342">
        <f t="shared" si="88"/>
        <v>0</v>
      </c>
    </row>
    <row r="301" spans="1:13" ht="12.75" x14ac:dyDescent="0.2">
      <c r="A301" s="903"/>
      <c r="B301" s="903"/>
      <c r="C301" s="1338" t="s">
        <v>4945</v>
      </c>
      <c r="D301" s="1338" t="s">
        <v>4921</v>
      </c>
      <c r="E301" s="1339">
        <v>0</v>
      </c>
      <c r="F301" s="1339">
        <v>0</v>
      </c>
      <c r="G301" s="1339">
        <v>0</v>
      </c>
      <c r="H301" s="1339">
        <v>0</v>
      </c>
      <c r="I301" s="1339">
        <v>0</v>
      </c>
      <c r="J301" s="1339">
        <v>0</v>
      </c>
      <c r="K301" s="1339">
        <v>0</v>
      </c>
      <c r="L301" s="1339">
        <v>0</v>
      </c>
      <c r="M301" s="1339">
        <v>0</v>
      </c>
    </row>
    <row r="302" spans="1:13" ht="12.75" x14ac:dyDescent="0.2">
      <c r="A302" s="903"/>
      <c r="B302" s="903"/>
      <c r="C302" s="1338"/>
      <c r="D302" s="1338" t="s">
        <v>4922</v>
      </c>
      <c r="E302" s="1339">
        <v>0</v>
      </c>
      <c r="F302" s="1339">
        <v>0</v>
      </c>
      <c r="G302" s="1339">
        <v>0</v>
      </c>
      <c r="H302" s="1339">
        <v>0</v>
      </c>
      <c r="I302" s="1339">
        <v>0</v>
      </c>
      <c r="J302" s="1339">
        <v>0</v>
      </c>
      <c r="K302" s="1339">
        <v>0</v>
      </c>
      <c r="L302" s="1339">
        <v>0</v>
      </c>
      <c r="M302" s="1339">
        <v>0</v>
      </c>
    </row>
    <row r="303" spans="1:13" ht="12.75" x14ac:dyDescent="0.2">
      <c r="A303" s="903"/>
      <c r="B303" s="903"/>
      <c r="C303" s="1338"/>
      <c r="D303" s="1338" t="s">
        <v>4923</v>
      </c>
      <c r="E303" s="1339">
        <v>0</v>
      </c>
      <c r="F303" s="1339">
        <v>0</v>
      </c>
      <c r="G303" s="1339">
        <v>0</v>
      </c>
      <c r="H303" s="1339">
        <v>0</v>
      </c>
      <c r="I303" s="1339">
        <v>0</v>
      </c>
      <c r="J303" s="1339">
        <v>0</v>
      </c>
      <c r="K303" s="1339">
        <v>0</v>
      </c>
      <c r="L303" s="1339">
        <v>0</v>
      </c>
      <c r="M303" s="1339">
        <v>0</v>
      </c>
    </row>
    <row r="304" spans="1:13" ht="12.75" x14ac:dyDescent="0.2">
      <c r="A304" s="903"/>
      <c r="B304" s="903"/>
      <c r="C304" s="1338"/>
      <c r="D304" s="1341" t="s">
        <v>4924</v>
      </c>
      <c r="E304" s="1342">
        <f>+E301+E302+E303</f>
        <v>0</v>
      </c>
      <c r="F304" s="1342">
        <f t="shared" ref="F304:M304" si="89">+F301+F302+F303</f>
        <v>0</v>
      </c>
      <c r="G304" s="1342">
        <f t="shared" si="89"/>
        <v>0</v>
      </c>
      <c r="H304" s="1342">
        <f t="shared" si="89"/>
        <v>0</v>
      </c>
      <c r="I304" s="1342">
        <f t="shared" si="89"/>
        <v>0</v>
      </c>
      <c r="J304" s="1342">
        <f t="shared" si="89"/>
        <v>0</v>
      </c>
      <c r="K304" s="1342">
        <f t="shared" si="89"/>
        <v>0</v>
      </c>
      <c r="L304" s="1342">
        <f t="shared" si="89"/>
        <v>0</v>
      </c>
      <c r="M304" s="1342">
        <f t="shared" si="89"/>
        <v>0</v>
      </c>
    </row>
    <row r="305" spans="1:13" ht="12.75" x14ac:dyDescent="0.2">
      <c r="A305" s="903"/>
      <c r="B305" s="903"/>
      <c r="C305" s="1338" t="s">
        <v>4946</v>
      </c>
      <c r="D305" s="1338" t="s">
        <v>4921</v>
      </c>
      <c r="E305" s="1339">
        <v>0</v>
      </c>
      <c r="F305" s="1339">
        <v>0</v>
      </c>
      <c r="G305" s="1339">
        <v>0</v>
      </c>
      <c r="H305" s="1339">
        <v>0</v>
      </c>
      <c r="I305" s="1339">
        <v>0</v>
      </c>
      <c r="J305" s="1339">
        <v>0</v>
      </c>
      <c r="K305" s="1339">
        <v>0</v>
      </c>
      <c r="L305" s="1339">
        <v>0</v>
      </c>
      <c r="M305" s="1339">
        <v>0</v>
      </c>
    </row>
    <row r="306" spans="1:13" ht="12.75" x14ac:dyDescent="0.2">
      <c r="A306" s="903"/>
      <c r="B306" s="903"/>
      <c r="C306" s="1338"/>
      <c r="D306" s="1338" t="s">
        <v>4922</v>
      </c>
      <c r="E306" s="1339">
        <v>0</v>
      </c>
      <c r="F306" s="1339">
        <v>0</v>
      </c>
      <c r="G306" s="1339">
        <v>0</v>
      </c>
      <c r="H306" s="1339">
        <v>0</v>
      </c>
      <c r="I306" s="1339">
        <v>0</v>
      </c>
      <c r="J306" s="1339">
        <v>0</v>
      </c>
      <c r="K306" s="1339">
        <v>0</v>
      </c>
      <c r="L306" s="1339">
        <v>0</v>
      </c>
      <c r="M306" s="1339">
        <v>3</v>
      </c>
    </row>
    <row r="307" spans="1:13" ht="12.75" x14ac:dyDescent="0.2">
      <c r="A307" s="903"/>
      <c r="B307" s="903"/>
      <c r="C307" s="1338"/>
      <c r="D307" s="1338" t="s">
        <v>4923</v>
      </c>
      <c r="E307" s="1339">
        <v>0</v>
      </c>
      <c r="F307" s="1339">
        <v>0</v>
      </c>
      <c r="G307" s="1339">
        <v>0</v>
      </c>
      <c r="H307" s="1339">
        <v>0</v>
      </c>
      <c r="I307" s="1339">
        <v>0</v>
      </c>
      <c r="J307" s="1339">
        <v>0</v>
      </c>
      <c r="K307" s="1339">
        <v>0</v>
      </c>
      <c r="L307" s="1339">
        <v>0</v>
      </c>
      <c r="M307" s="1339">
        <v>0</v>
      </c>
    </row>
    <row r="308" spans="1:13" ht="12.75" x14ac:dyDescent="0.2">
      <c r="A308" s="903"/>
      <c r="B308" s="903"/>
      <c r="C308" s="1338"/>
      <c r="D308" s="1341" t="s">
        <v>4924</v>
      </c>
      <c r="E308" s="1342">
        <f>+E305+E306+E307</f>
        <v>0</v>
      </c>
      <c r="F308" s="1342">
        <f t="shared" ref="F308:M308" si="90">+F305+F306+F307</f>
        <v>0</v>
      </c>
      <c r="G308" s="1342">
        <f t="shared" si="90"/>
        <v>0</v>
      </c>
      <c r="H308" s="1342">
        <f t="shared" si="90"/>
        <v>0</v>
      </c>
      <c r="I308" s="1342">
        <f t="shared" si="90"/>
        <v>0</v>
      </c>
      <c r="J308" s="1342">
        <f t="shared" si="90"/>
        <v>0</v>
      </c>
      <c r="K308" s="1342">
        <f t="shared" si="90"/>
        <v>0</v>
      </c>
      <c r="L308" s="1342">
        <f t="shared" si="90"/>
        <v>0</v>
      </c>
      <c r="M308" s="1342">
        <f t="shared" si="90"/>
        <v>3</v>
      </c>
    </row>
    <row r="309" spans="1:13" ht="12.75" x14ac:dyDescent="0.2">
      <c r="A309" s="903"/>
      <c r="B309" s="903"/>
      <c r="C309" s="1338" t="s">
        <v>4947</v>
      </c>
      <c r="D309" s="1338" t="s">
        <v>4921</v>
      </c>
      <c r="E309" s="1339">
        <v>0</v>
      </c>
      <c r="F309" s="1339">
        <v>0</v>
      </c>
      <c r="G309" s="1339">
        <v>0</v>
      </c>
      <c r="H309" s="1339">
        <v>0</v>
      </c>
      <c r="I309" s="1339">
        <v>0</v>
      </c>
      <c r="J309" s="1339">
        <v>0</v>
      </c>
      <c r="K309" s="1339">
        <v>0.2</v>
      </c>
      <c r="L309" s="1339">
        <v>0</v>
      </c>
      <c r="M309" s="1339">
        <v>0</v>
      </c>
    </row>
    <row r="310" spans="1:13" ht="12.75" x14ac:dyDescent="0.2">
      <c r="A310" s="903"/>
      <c r="B310" s="903"/>
      <c r="C310" s="1338"/>
      <c r="D310" s="1338" t="s">
        <v>4922</v>
      </c>
      <c r="E310" s="1339">
        <v>0</v>
      </c>
      <c r="F310" s="1339">
        <v>0</v>
      </c>
      <c r="G310" s="1339">
        <v>0</v>
      </c>
      <c r="H310" s="1339">
        <v>0</v>
      </c>
      <c r="I310" s="1339">
        <v>0</v>
      </c>
      <c r="J310" s="1339">
        <v>0</v>
      </c>
      <c r="K310" s="1339">
        <v>0</v>
      </c>
      <c r="L310" s="1339">
        <v>0</v>
      </c>
      <c r="M310" s="1339">
        <v>0</v>
      </c>
    </row>
    <row r="311" spans="1:13" ht="12.75" x14ac:dyDescent="0.2">
      <c r="A311" s="903"/>
      <c r="B311" s="903"/>
      <c r="C311" s="1338"/>
      <c r="D311" s="1338" t="s">
        <v>4923</v>
      </c>
      <c r="E311" s="1339">
        <v>0</v>
      </c>
      <c r="F311" s="1339">
        <v>0</v>
      </c>
      <c r="G311" s="1339">
        <v>0</v>
      </c>
      <c r="H311" s="1339">
        <v>0</v>
      </c>
      <c r="I311" s="1339">
        <v>0</v>
      </c>
      <c r="J311" s="1339">
        <v>0</v>
      </c>
      <c r="K311" s="1339">
        <v>0</v>
      </c>
      <c r="L311" s="1339">
        <v>0</v>
      </c>
      <c r="M311" s="1339">
        <v>0</v>
      </c>
    </row>
    <row r="312" spans="1:13" ht="13.5" thickBot="1" x14ac:dyDescent="0.25">
      <c r="A312" s="903"/>
      <c r="B312" s="903"/>
      <c r="C312" s="1348"/>
      <c r="D312" s="1349" t="s">
        <v>4924</v>
      </c>
      <c r="E312" s="1350">
        <f>+E309+E310+E311</f>
        <v>0</v>
      </c>
      <c r="F312" s="1350">
        <f t="shared" ref="F312:M312" si="91">+F309+F310+F311</f>
        <v>0</v>
      </c>
      <c r="G312" s="1350">
        <f t="shared" si="91"/>
        <v>0</v>
      </c>
      <c r="H312" s="1350">
        <f t="shared" si="91"/>
        <v>0</v>
      </c>
      <c r="I312" s="1350">
        <f t="shared" si="91"/>
        <v>0</v>
      </c>
      <c r="J312" s="1350">
        <f t="shared" si="91"/>
        <v>0</v>
      </c>
      <c r="K312" s="1350">
        <f t="shared" si="91"/>
        <v>0.2</v>
      </c>
      <c r="L312" s="1350">
        <f t="shared" si="91"/>
        <v>0</v>
      </c>
      <c r="M312" s="1350">
        <f t="shared" si="91"/>
        <v>0</v>
      </c>
    </row>
    <row r="313" spans="1:13" ht="12.75" x14ac:dyDescent="0.2">
      <c r="A313" s="903"/>
      <c r="B313" s="903"/>
      <c r="C313" s="1338"/>
      <c r="D313" s="1341" t="s">
        <v>4948</v>
      </c>
      <c r="E313" s="1342">
        <f>+SUM(E13+E19+E25+E31+E37+E43+E49+E55+E61+E67+E73+E79+E85+E91+E97+E103+E109+E115+E121+E127+E133+E139+E145+E151+E157+E163+E169+E175+E181+E187+E193+E199+E205+E211)</f>
        <v>1683.5452247700769</v>
      </c>
      <c r="F313" s="1342">
        <f t="shared" ref="F313:M313" si="92">+SUM(F13+F19+F25+F31+F37+F43+F49+F55+F61+F67+F73+F79+F85+F91+F97+F103+F109+F115+F121+F127+F133+F139+F145+F151+F157+F163+F169+F175+F181+F187+F193+F199+F205+F211)</f>
        <v>2461.4832005736534</v>
      </c>
      <c r="G313" s="1342">
        <f t="shared" si="92"/>
        <v>2258.0900672262069</v>
      </c>
      <c r="H313" s="1342">
        <f t="shared" si="92"/>
        <v>2741.0917946986447</v>
      </c>
      <c r="I313" s="1342">
        <f t="shared" si="92"/>
        <v>2926.6457423585234</v>
      </c>
      <c r="J313" s="1342">
        <f t="shared" si="92"/>
        <v>2751.8784679610399</v>
      </c>
      <c r="K313" s="1342">
        <f t="shared" si="92"/>
        <v>2203.9483727667612</v>
      </c>
      <c r="L313" s="1342">
        <f t="shared" si="92"/>
        <v>2742.3088262334004</v>
      </c>
      <c r="M313" s="1342">
        <f t="shared" si="92"/>
        <v>2134.1842125961557</v>
      </c>
    </row>
    <row r="314" spans="1:13" ht="12.75" x14ac:dyDescent="0.2">
      <c r="A314" s="903"/>
      <c r="B314" s="903"/>
      <c r="C314" s="1338"/>
      <c r="D314" s="1338" t="s">
        <v>4949</v>
      </c>
      <c r="E314" s="1339">
        <f>+SUM(E14+E20+E26+E32+E38+E44+E50+E56+E62+E68+E74+E80+E86+E92+E98+E104+E110+E116+E122+E128+E134+E140+E146+E152+E158+E164+E170+E176+E182+E188+E194+E200+E206+E212)</f>
        <v>27.2</v>
      </c>
      <c r="F314" s="1339">
        <f t="shared" ref="F314:M314" si="93">+SUM(F14+F20+F26+F32+F38+F44+F50+F56+F62+F68+F74+F80+F86+F92+F98+F104+F110+F116+F122+F128+F134+F140+F146+F152+F158+F164+F170+F176+F182+F188+F194+F200+F206+F212)</f>
        <v>46.2</v>
      </c>
      <c r="G314" s="1339">
        <f t="shared" si="93"/>
        <v>0.7</v>
      </c>
      <c r="H314" s="1339">
        <f t="shared" si="93"/>
        <v>19.7</v>
      </c>
      <c r="I314" s="1339">
        <f t="shared" si="93"/>
        <v>32.1</v>
      </c>
      <c r="J314" s="1339">
        <f t="shared" si="93"/>
        <v>13.599999999999998</v>
      </c>
      <c r="K314" s="1339">
        <f t="shared" si="93"/>
        <v>27.6</v>
      </c>
      <c r="L314" s="1339">
        <f t="shared" si="93"/>
        <v>5</v>
      </c>
      <c r="M314" s="1339">
        <f t="shared" si="93"/>
        <v>4.3</v>
      </c>
    </row>
    <row r="315" spans="1:13" ht="12.75" x14ac:dyDescent="0.2">
      <c r="A315" s="903"/>
      <c r="B315" s="903"/>
      <c r="C315" s="1338"/>
      <c r="D315" s="1338" t="s">
        <v>4950</v>
      </c>
      <c r="E315" s="1339">
        <f t="shared" ref="E315:M317" si="94">+SUM(E15+E21+E27+E33+E39+E45+E51+E57+E63+E69+E75+E81+E87+E93+E99+E105+E111+E117+E123+E129+E135+E141+E147+E153+E159+E165+E171+E177+E183+E189+E195+E201+E207+E213)</f>
        <v>44.9</v>
      </c>
      <c r="F315" s="1339">
        <f t="shared" si="94"/>
        <v>5.0999999999999996</v>
      </c>
      <c r="G315" s="1339">
        <f t="shared" si="94"/>
        <v>24.700000000000003</v>
      </c>
      <c r="H315" s="1339">
        <f t="shared" si="94"/>
        <v>21.9</v>
      </c>
      <c r="I315" s="1339">
        <f t="shared" si="94"/>
        <v>28.5</v>
      </c>
      <c r="J315" s="1339">
        <f t="shared" si="94"/>
        <v>55.4</v>
      </c>
      <c r="K315" s="1339">
        <f t="shared" si="94"/>
        <v>15</v>
      </c>
      <c r="L315" s="1339">
        <f t="shared" si="94"/>
        <v>65.5</v>
      </c>
      <c r="M315" s="1339">
        <f t="shared" si="94"/>
        <v>90.800000000000011</v>
      </c>
    </row>
    <row r="316" spans="1:13" ht="12.75" x14ac:dyDescent="0.2">
      <c r="A316" s="903"/>
      <c r="B316" s="903"/>
      <c r="C316" s="1338"/>
      <c r="D316" s="1338" t="s">
        <v>4951</v>
      </c>
      <c r="E316" s="1339">
        <f t="shared" si="94"/>
        <v>40.5</v>
      </c>
      <c r="F316" s="1339">
        <f t="shared" si="94"/>
        <v>0</v>
      </c>
      <c r="G316" s="1339">
        <f t="shared" si="94"/>
        <v>0</v>
      </c>
      <c r="H316" s="1339">
        <f t="shared" si="94"/>
        <v>1112</v>
      </c>
      <c r="I316" s="1339">
        <f t="shared" si="94"/>
        <v>164</v>
      </c>
      <c r="J316" s="1339">
        <f t="shared" si="94"/>
        <v>421.4</v>
      </c>
      <c r="K316" s="1339">
        <f t="shared" si="94"/>
        <v>0</v>
      </c>
      <c r="L316" s="1339">
        <f t="shared" si="94"/>
        <v>8.6</v>
      </c>
      <c r="M316" s="1339">
        <f t="shared" si="94"/>
        <v>0</v>
      </c>
    </row>
    <row r="317" spans="1:13" ht="12.75" x14ac:dyDescent="0.2">
      <c r="A317" s="903"/>
      <c r="B317" s="903"/>
      <c r="C317" s="1338"/>
      <c r="D317" s="1341" t="s">
        <v>4952</v>
      </c>
      <c r="E317" s="1342">
        <f t="shared" si="94"/>
        <v>112.6</v>
      </c>
      <c r="F317" s="1342">
        <f t="shared" si="94"/>
        <v>51.3</v>
      </c>
      <c r="G317" s="1342">
        <f t="shared" si="94"/>
        <v>25.4</v>
      </c>
      <c r="H317" s="1342">
        <f t="shared" si="94"/>
        <v>1153.5999999999999</v>
      </c>
      <c r="I317" s="1342">
        <f t="shared" si="94"/>
        <v>224.6</v>
      </c>
      <c r="J317" s="1342">
        <f t="shared" si="94"/>
        <v>490.4</v>
      </c>
      <c r="K317" s="1342">
        <f t="shared" si="94"/>
        <v>42.600000000000009</v>
      </c>
      <c r="L317" s="1342">
        <f t="shared" si="94"/>
        <v>79.099999999999994</v>
      </c>
      <c r="M317" s="1342">
        <f t="shared" si="94"/>
        <v>95.1</v>
      </c>
    </row>
    <row r="318" spans="1:13" ht="12.75" x14ac:dyDescent="0.2">
      <c r="A318" s="903"/>
      <c r="B318" s="903"/>
      <c r="C318" s="1338"/>
      <c r="D318" s="1338" t="s">
        <v>4953</v>
      </c>
      <c r="E318" s="1339">
        <f>+SUM(E217+E221+E225+E229+E233+E237+E241+E245+E249+E253+E257+E261+E265+E269+E273+E277+E281+E285+E289+E293+E297+E301+E305+E309)</f>
        <v>26.899999999999991</v>
      </c>
      <c r="F318" s="1339">
        <f t="shared" ref="F318:M318" si="95">+SUM(F217+F221+F225+F229+F233+F237+F241+F245+F249+F253+F257+F261+F265+F269+F273+F277+F281+F285+F289+F293+F297+F301+F305+F309)</f>
        <v>42.199999999999996</v>
      </c>
      <c r="G318" s="1339">
        <f t="shared" si="95"/>
        <v>15.600000000000001</v>
      </c>
      <c r="H318" s="1339">
        <f t="shared" si="95"/>
        <v>5.8</v>
      </c>
      <c r="I318" s="1339">
        <f t="shared" si="95"/>
        <v>15.699999999999998</v>
      </c>
      <c r="J318" s="1339">
        <f t="shared" si="95"/>
        <v>3.9000000000000004</v>
      </c>
      <c r="K318" s="1339">
        <f t="shared" si="95"/>
        <v>20.099999999999998</v>
      </c>
      <c r="L318" s="1339">
        <f t="shared" si="95"/>
        <v>9.5999999999999979</v>
      </c>
      <c r="M318" s="1339">
        <f t="shared" si="95"/>
        <v>18.100000000000001</v>
      </c>
    </row>
    <row r="319" spans="1:13" ht="12.75" x14ac:dyDescent="0.2">
      <c r="A319" s="903"/>
      <c r="B319" s="903"/>
      <c r="C319" s="1338"/>
      <c r="D319" s="1338" t="s">
        <v>4954</v>
      </c>
      <c r="E319" s="1339">
        <f t="shared" ref="E319:M321" si="96">+SUM(E218+E222+E226+E230+E234+E238+E242+E246+E250+E254+E258+E262+E266+E270+E274+E278+E282+E286+E290+E294+E298+E302+E306+E310)</f>
        <v>45.1</v>
      </c>
      <c r="F319" s="1339">
        <f t="shared" si="96"/>
        <v>7.7</v>
      </c>
      <c r="G319" s="1339">
        <f t="shared" si="96"/>
        <v>0.4</v>
      </c>
      <c r="H319" s="1339">
        <f t="shared" si="96"/>
        <v>16.099999999999998</v>
      </c>
      <c r="I319" s="1339">
        <f t="shared" si="96"/>
        <v>10.6</v>
      </c>
      <c r="J319" s="1339">
        <f t="shared" si="96"/>
        <v>8.6</v>
      </c>
      <c r="K319" s="1339">
        <f t="shared" si="96"/>
        <v>13.4</v>
      </c>
      <c r="L319" s="1339">
        <f t="shared" si="96"/>
        <v>34.499999999999993</v>
      </c>
      <c r="M319" s="1339">
        <f t="shared" si="96"/>
        <v>32.5</v>
      </c>
    </row>
    <row r="320" spans="1:13" ht="12.75" x14ac:dyDescent="0.2">
      <c r="A320" s="903"/>
      <c r="B320" s="903"/>
      <c r="C320" s="1338"/>
      <c r="D320" s="1338" t="s">
        <v>4955</v>
      </c>
      <c r="E320" s="1339">
        <f t="shared" si="96"/>
        <v>572.79999999999995</v>
      </c>
      <c r="F320" s="1339">
        <f t="shared" si="96"/>
        <v>299.39999999999998</v>
      </c>
      <c r="G320" s="1339">
        <f t="shared" si="96"/>
        <v>730.2</v>
      </c>
      <c r="H320" s="1339">
        <f t="shared" si="96"/>
        <v>935</v>
      </c>
      <c r="I320" s="1339">
        <f t="shared" si="96"/>
        <v>390</v>
      </c>
      <c r="J320" s="1339">
        <f t="shared" si="96"/>
        <v>784.3</v>
      </c>
      <c r="K320" s="1339">
        <f t="shared" si="96"/>
        <v>367.8</v>
      </c>
      <c r="L320" s="1339">
        <f t="shared" si="96"/>
        <v>28</v>
      </c>
      <c r="M320" s="1339">
        <f t="shared" si="96"/>
        <v>707.6</v>
      </c>
    </row>
    <row r="321" spans="1:13" ht="12.75" x14ac:dyDescent="0.2">
      <c r="A321" s="903"/>
      <c r="B321" s="903"/>
      <c r="C321" s="1338"/>
      <c r="D321" s="1341" t="s">
        <v>4956</v>
      </c>
      <c r="E321" s="1342">
        <f t="shared" si="96"/>
        <v>644.80000000000007</v>
      </c>
      <c r="F321" s="1342">
        <f t="shared" si="96"/>
        <v>349.30000000000007</v>
      </c>
      <c r="G321" s="1342">
        <f t="shared" si="96"/>
        <v>746.2</v>
      </c>
      <c r="H321" s="1342">
        <f t="shared" si="96"/>
        <v>956.9</v>
      </c>
      <c r="I321" s="1342">
        <f t="shared" si="96"/>
        <v>416.3</v>
      </c>
      <c r="J321" s="1342">
        <f t="shared" si="96"/>
        <v>796.80000000000007</v>
      </c>
      <c r="K321" s="1342">
        <f t="shared" si="96"/>
        <v>401.30000000000007</v>
      </c>
      <c r="L321" s="1342">
        <f t="shared" si="96"/>
        <v>72.099999999999966</v>
      </c>
      <c r="M321" s="1342">
        <f t="shared" si="96"/>
        <v>758.19999999999993</v>
      </c>
    </row>
    <row r="322" spans="1:13" ht="12.75" x14ac:dyDescent="0.2">
      <c r="A322" s="903"/>
      <c r="B322" s="903"/>
      <c r="C322" s="1338"/>
      <c r="D322" s="1341" t="s">
        <v>4957</v>
      </c>
      <c r="E322" s="1342">
        <f>+E317+E321</f>
        <v>757.40000000000009</v>
      </c>
      <c r="F322" s="1342">
        <f t="shared" ref="F322:M322" si="97">+F317+F321</f>
        <v>400.60000000000008</v>
      </c>
      <c r="G322" s="1342">
        <f t="shared" si="97"/>
        <v>771.6</v>
      </c>
      <c r="H322" s="1342">
        <f t="shared" si="97"/>
        <v>2110.5</v>
      </c>
      <c r="I322" s="1342">
        <f t="shared" si="97"/>
        <v>640.9</v>
      </c>
      <c r="J322" s="1342">
        <f t="shared" si="97"/>
        <v>1287.2</v>
      </c>
      <c r="K322" s="1342">
        <f t="shared" si="97"/>
        <v>443.90000000000009</v>
      </c>
      <c r="L322" s="1342">
        <f t="shared" si="97"/>
        <v>151.19999999999996</v>
      </c>
      <c r="M322" s="1342">
        <f t="shared" si="97"/>
        <v>853.3</v>
      </c>
    </row>
    <row r="323" spans="1:13" ht="12.75" x14ac:dyDescent="0.2">
      <c r="A323" s="903"/>
      <c r="B323" s="903"/>
      <c r="C323" s="1338"/>
      <c r="D323" s="1341" t="s">
        <v>4958</v>
      </c>
      <c r="E323" s="1342">
        <f>+E313+E322</f>
        <v>2440.9452247700769</v>
      </c>
      <c r="F323" s="1342">
        <f t="shared" ref="F323:M323" si="98">+F313+F322</f>
        <v>2862.0832005736534</v>
      </c>
      <c r="G323" s="1342">
        <f t="shared" si="98"/>
        <v>3029.6900672262068</v>
      </c>
      <c r="H323" s="1342">
        <f t="shared" si="98"/>
        <v>4851.5917946986447</v>
      </c>
      <c r="I323" s="1342">
        <f t="shared" si="98"/>
        <v>3567.5457423585235</v>
      </c>
      <c r="J323" s="1342">
        <f t="shared" si="98"/>
        <v>4039.0784679610397</v>
      </c>
      <c r="K323" s="1342">
        <f t="shared" si="98"/>
        <v>2647.8483727667613</v>
      </c>
      <c r="L323" s="1342">
        <f t="shared" si="98"/>
        <v>2893.5088262334002</v>
      </c>
      <c r="M323" s="1342">
        <f t="shared" si="98"/>
        <v>2987.4842125961559</v>
      </c>
    </row>
    <row r="324" spans="1:13" ht="12.75" x14ac:dyDescent="0.2">
      <c r="A324" s="903"/>
      <c r="B324" s="903"/>
      <c r="C324" s="1338"/>
      <c r="D324" s="1341" t="s">
        <v>4959</v>
      </c>
      <c r="E324" s="1342">
        <v>37268.6</v>
      </c>
      <c r="F324" s="1342">
        <v>42262.7</v>
      </c>
      <c r="G324" s="1342">
        <v>46473.1</v>
      </c>
      <c r="H324" s="1342">
        <v>49745.1</v>
      </c>
      <c r="I324" s="1342">
        <v>50577.8</v>
      </c>
      <c r="J324" s="1342">
        <v>54776</v>
      </c>
      <c r="K324" s="1342">
        <v>57158</v>
      </c>
      <c r="L324" s="1342">
        <v>58174.6</v>
      </c>
      <c r="M324" s="1342">
        <v>60126</v>
      </c>
    </row>
    <row r="325" spans="1:13" ht="12.75" x14ac:dyDescent="0.2">
      <c r="A325" s="903"/>
      <c r="B325" s="903"/>
      <c r="C325" s="1351"/>
      <c r="D325" s="1352" t="s">
        <v>4960</v>
      </c>
      <c r="E325" s="1353">
        <f>+E323/E324*100</f>
        <v>6.5496026809970784</v>
      </c>
      <c r="F325" s="1353">
        <f t="shared" ref="F325:M325" si="99">+F323/F324*100</f>
        <v>6.7721257765681164</v>
      </c>
      <c r="G325" s="1353">
        <f t="shared" si="99"/>
        <v>6.5192338518975639</v>
      </c>
      <c r="H325" s="1353">
        <f t="shared" si="99"/>
        <v>9.7529038934460779</v>
      </c>
      <c r="I325" s="1353">
        <f t="shared" si="99"/>
        <v>7.0535803106472077</v>
      </c>
      <c r="J325" s="1353">
        <f t="shared" si="99"/>
        <v>7.3738105519954713</v>
      </c>
      <c r="K325" s="1353">
        <f t="shared" si="99"/>
        <v>4.6325070379767688</v>
      </c>
      <c r="L325" s="1353">
        <f t="shared" si="99"/>
        <v>4.9738353615381969</v>
      </c>
      <c r="M325" s="1353">
        <f t="shared" si="99"/>
        <v>4.9687060715766149</v>
      </c>
    </row>
    <row r="326" spans="1:13" x14ac:dyDescent="0.2">
      <c r="A326" s="903"/>
      <c r="B326" s="903"/>
      <c r="C326" s="903" t="s">
        <v>4961</v>
      </c>
      <c r="D326" s="903"/>
      <c r="E326" s="903"/>
      <c r="F326" s="903"/>
      <c r="G326" s="903"/>
      <c r="H326" s="903"/>
      <c r="I326" s="903"/>
      <c r="J326" s="903"/>
      <c r="K326" s="903"/>
      <c r="L326" s="903"/>
      <c r="M326" s="903"/>
    </row>
    <row r="327" spans="1:13" x14ac:dyDescent="0.2">
      <c r="A327" s="903"/>
      <c r="B327" s="903"/>
      <c r="C327" s="165" t="s">
        <v>4887</v>
      </c>
      <c r="D327" s="903" t="s">
        <v>4962</v>
      </c>
      <c r="E327" s="903"/>
      <c r="F327" s="903"/>
      <c r="G327" s="903"/>
      <c r="H327" s="903"/>
      <c r="I327" s="903"/>
      <c r="J327" s="903"/>
      <c r="K327" s="903"/>
      <c r="L327" s="903"/>
      <c r="M327" s="903"/>
    </row>
    <row r="328" spans="1:13" x14ac:dyDescent="0.2">
      <c r="A328" s="903"/>
      <c r="B328" s="903"/>
      <c r="C328" s="165" t="s">
        <v>4888</v>
      </c>
      <c r="D328" s="903" t="s">
        <v>4963</v>
      </c>
      <c r="E328" s="903"/>
      <c r="F328" s="903"/>
      <c r="G328" s="903"/>
      <c r="H328" s="903"/>
      <c r="I328" s="903"/>
      <c r="J328" s="903"/>
      <c r="K328" s="903"/>
      <c r="L328" s="903"/>
      <c r="M328" s="903"/>
    </row>
    <row r="329" spans="1:13" x14ac:dyDescent="0.2">
      <c r="A329" s="903"/>
      <c r="B329" s="903"/>
      <c r="C329" s="165" t="s">
        <v>4889</v>
      </c>
      <c r="D329" s="903" t="s">
        <v>4964</v>
      </c>
      <c r="E329" s="903"/>
      <c r="F329" s="903"/>
      <c r="G329" s="903"/>
      <c r="H329" s="903"/>
      <c r="I329" s="903"/>
      <c r="J329" s="903"/>
      <c r="K329" s="903"/>
      <c r="L329" s="903"/>
      <c r="M329" s="903"/>
    </row>
    <row r="330" spans="1:13" x14ac:dyDescent="0.2">
      <c r="A330" s="903"/>
      <c r="B330" s="903"/>
      <c r="C330" s="165" t="s">
        <v>4890</v>
      </c>
      <c r="D330" s="903" t="s">
        <v>4965</v>
      </c>
      <c r="E330" s="903"/>
      <c r="F330" s="903"/>
      <c r="G330" s="903"/>
      <c r="H330" s="903"/>
      <c r="I330" s="903"/>
      <c r="J330" s="903"/>
      <c r="K330" s="903"/>
      <c r="L330" s="903"/>
      <c r="M330" s="903"/>
    </row>
    <row r="331" spans="1:13" x14ac:dyDescent="0.2">
      <c r="A331" s="903"/>
      <c r="B331" s="903"/>
      <c r="C331" s="165" t="s">
        <v>4966</v>
      </c>
      <c r="D331" s="903" t="s">
        <v>4967</v>
      </c>
      <c r="E331" s="903"/>
      <c r="F331" s="903"/>
      <c r="G331" s="903"/>
      <c r="H331" s="903"/>
      <c r="I331" s="903"/>
      <c r="J331" s="903"/>
      <c r="K331" s="903"/>
      <c r="L331" s="903"/>
      <c r="M331" s="903"/>
    </row>
    <row r="332" spans="1:13" x14ac:dyDescent="0.2">
      <c r="A332" s="903"/>
      <c r="B332" s="903"/>
      <c r="C332" s="165" t="s">
        <v>4921</v>
      </c>
      <c r="D332" s="903" t="s">
        <v>4968</v>
      </c>
      <c r="E332" s="903"/>
      <c r="F332" s="903"/>
      <c r="G332" s="903"/>
      <c r="H332" s="903"/>
      <c r="I332" s="903"/>
      <c r="J332" s="903"/>
      <c r="K332" s="903"/>
      <c r="L332" s="903"/>
      <c r="M332" s="903"/>
    </row>
    <row r="333" spans="1:13" x14ac:dyDescent="0.2">
      <c r="A333" s="903"/>
      <c r="B333" s="903"/>
      <c r="C333" s="165" t="s">
        <v>4922</v>
      </c>
      <c r="D333" s="903" t="s">
        <v>4969</v>
      </c>
      <c r="E333" s="903"/>
      <c r="F333" s="903"/>
      <c r="G333" s="903"/>
      <c r="H333" s="903"/>
      <c r="I333" s="903"/>
      <c r="J333" s="903"/>
      <c r="K333" s="903"/>
      <c r="L333" s="903"/>
      <c r="M333" s="903"/>
    </row>
    <row r="334" spans="1:13" x14ac:dyDescent="0.2">
      <c r="A334" s="903"/>
      <c r="B334" s="903"/>
      <c r="C334" s="165" t="s">
        <v>4923</v>
      </c>
      <c r="D334" s="903" t="s">
        <v>4970</v>
      </c>
      <c r="E334" s="903"/>
      <c r="F334" s="903"/>
      <c r="G334" s="903"/>
      <c r="H334" s="903"/>
      <c r="I334" s="903"/>
      <c r="J334" s="903"/>
      <c r="K334" s="903"/>
      <c r="L334" s="903"/>
      <c r="M334" s="903"/>
    </row>
    <row r="335" spans="1:13" x14ac:dyDescent="0.2">
      <c r="A335" s="903"/>
      <c r="B335" s="903"/>
      <c r="C335" s="165" t="s">
        <v>4971</v>
      </c>
      <c r="D335" s="903" t="s">
        <v>4972</v>
      </c>
      <c r="E335" s="903"/>
      <c r="F335" s="903"/>
      <c r="G335" s="903"/>
      <c r="H335" s="903"/>
      <c r="I335" s="903"/>
      <c r="J335" s="903"/>
      <c r="K335" s="903"/>
      <c r="L335" s="903"/>
      <c r="M335" s="903"/>
    </row>
    <row r="336" spans="1:13" ht="12" x14ac:dyDescent="0.2">
      <c r="A336" s="903"/>
      <c r="B336" s="903"/>
      <c r="C336" s="2778" t="s">
        <v>4973</v>
      </c>
      <c r="D336" s="2778"/>
      <c r="E336" s="2778"/>
      <c r="F336" s="2778"/>
      <c r="G336" s="2778"/>
      <c r="H336" s="2778"/>
      <c r="I336" s="2778"/>
      <c r="J336" s="2778"/>
      <c r="K336" s="2778"/>
      <c r="L336" s="2778"/>
      <c r="M336" s="2778"/>
    </row>
    <row r="337" spans="1:13" x14ac:dyDescent="0.2">
      <c r="A337" s="903"/>
      <c r="B337" s="903"/>
      <c r="D337" s="903"/>
      <c r="E337" s="903"/>
      <c r="F337" s="903"/>
      <c r="G337" s="903"/>
      <c r="H337" s="903"/>
      <c r="I337" s="903"/>
      <c r="J337" s="903"/>
      <c r="K337" s="903"/>
      <c r="L337" s="903"/>
      <c r="M337" s="903"/>
    </row>
    <row r="338" spans="1:13" x14ac:dyDescent="0.2">
      <c r="A338" s="903"/>
      <c r="B338" s="903"/>
      <c r="D338" s="903"/>
      <c r="E338" s="903"/>
      <c r="F338" s="903"/>
      <c r="G338" s="903"/>
      <c r="H338" s="903"/>
      <c r="I338" s="903"/>
      <c r="J338" s="903"/>
      <c r="K338" s="903"/>
      <c r="L338" s="903"/>
      <c r="M338" s="903"/>
    </row>
  </sheetData>
  <mergeCells count="15">
    <mergeCell ref="A6:B6"/>
    <mergeCell ref="C6:R6"/>
    <mergeCell ref="C1:D1"/>
    <mergeCell ref="A3:B3"/>
    <mergeCell ref="C3:R3"/>
    <mergeCell ref="A4:B4"/>
    <mergeCell ref="C4:R4"/>
    <mergeCell ref="A5:B5"/>
    <mergeCell ref="C5:R5"/>
    <mergeCell ref="C336:M336"/>
    <mergeCell ref="C9:M9"/>
    <mergeCell ref="C10:M10"/>
    <mergeCell ref="C11:C12"/>
    <mergeCell ref="D11:D12"/>
    <mergeCell ref="E11:M11"/>
  </mergeCells>
  <hyperlinks>
    <hyperlink ref="A1" location="'ODS 17.'!A1" display="REGRESAR"/>
    <hyperlink ref="C1:D1" location="'Metadato 17.3.1'!A1" display="VER METADATO"/>
  </hyperlinks>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1">
    <tabColor theme="0" tint="-0.499984740745262"/>
  </sheetPr>
  <dimension ref="B1:F46"/>
  <sheetViews>
    <sheetView showGridLines="0" zoomScaleNormal="100" workbookViewId="0">
      <pane ySplit="1" topLeftCell="A2" activePane="bottomLeft" state="frozen"/>
      <selection sqref="A1:B1"/>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864</v>
      </c>
    </row>
    <row r="4" spans="2:6" ht="34.5" customHeight="1" x14ac:dyDescent="0.2">
      <c r="B4" s="2082" t="s">
        <v>856</v>
      </c>
      <c r="C4" s="2082"/>
      <c r="D4" s="49" t="s">
        <v>77</v>
      </c>
    </row>
    <row r="5" spans="2:6" ht="20.25" customHeight="1" x14ac:dyDescent="0.2">
      <c r="B5" s="2082" t="s">
        <v>769</v>
      </c>
      <c r="C5" s="2082"/>
      <c r="D5" s="49" t="s">
        <v>486</v>
      </c>
    </row>
    <row r="6" spans="2:6" ht="15" x14ac:dyDescent="0.2">
      <c r="B6" s="2082" t="s">
        <v>770</v>
      </c>
      <c r="C6" s="2082"/>
      <c r="D6" s="50" t="s">
        <v>645</v>
      </c>
    </row>
    <row r="7" spans="2:6" ht="15" customHeight="1" x14ac:dyDescent="0.2">
      <c r="B7" s="2083" t="s">
        <v>771</v>
      </c>
      <c r="C7" s="2083"/>
      <c r="D7" s="94" t="s">
        <v>646</v>
      </c>
    </row>
    <row r="8" spans="2:6" s="903" customFormat="1" ht="15" customHeight="1" x14ac:dyDescent="0.2">
      <c r="B8" s="2083" t="s">
        <v>4617</v>
      </c>
      <c r="C8" s="2083"/>
      <c r="D8" s="1285" t="s">
        <v>4809</v>
      </c>
    </row>
    <row r="9" spans="2:6" ht="15" x14ac:dyDescent="0.25">
      <c r="B9" s="52"/>
      <c r="C9" s="52"/>
      <c r="D9" s="52"/>
    </row>
    <row r="10" spans="2:6" ht="23.25" customHeight="1" x14ac:dyDescent="0.2">
      <c r="B10" s="2081" t="s">
        <v>772</v>
      </c>
      <c r="C10" s="2081"/>
      <c r="D10" s="2081"/>
    </row>
    <row r="11" spans="2:6" ht="15" x14ac:dyDescent="0.2">
      <c r="B11" s="2093" t="s">
        <v>773</v>
      </c>
      <c r="C11" s="2094"/>
      <c r="D11" s="910"/>
    </row>
    <row r="12" spans="2:6" ht="15" customHeight="1" x14ac:dyDescent="0.2">
      <c r="B12" s="2095" t="s">
        <v>775</v>
      </c>
      <c r="C12" s="2095"/>
      <c r="D12" s="129" t="s">
        <v>4974</v>
      </c>
    </row>
    <row r="13" spans="2:6" ht="15" x14ac:dyDescent="0.2">
      <c r="B13" s="2082" t="s">
        <v>776</v>
      </c>
      <c r="C13" s="2082"/>
      <c r="D13" s="915" t="s">
        <v>645</v>
      </c>
    </row>
    <row r="14" spans="2:6" ht="15" x14ac:dyDescent="0.2">
      <c r="B14" s="2082" t="s">
        <v>777</v>
      </c>
      <c r="C14" s="2096"/>
      <c r="D14" s="915" t="s">
        <v>22</v>
      </c>
    </row>
    <row r="15" spans="2:6" ht="60" x14ac:dyDescent="0.2">
      <c r="B15" s="2082" t="s">
        <v>778</v>
      </c>
      <c r="C15" s="2082"/>
      <c r="D15" s="910" t="s">
        <v>4975</v>
      </c>
    </row>
    <row r="16" spans="2:6" ht="75" x14ac:dyDescent="0.2">
      <c r="B16" s="2082" t="s">
        <v>779</v>
      </c>
      <c r="C16" s="2082"/>
      <c r="D16" s="910" t="s">
        <v>6192</v>
      </c>
    </row>
    <row r="17" spans="2:4" ht="15" x14ac:dyDescent="0.2">
      <c r="B17" s="2082" t="s">
        <v>780</v>
      </c>
      <c r="C17" s="2082"/>
      <c r="D17" s="919" t="s">
        <v>781</v>
      </c>
    </row>
    <row r="18" spans="2:4" ht="30" x14ac:dyDescent="0.2">
      <c r="B18" s="2083" t="s">
        <v>782</v>
      </c>
      <c r="C18" s="2083"/>
      <c r="D18" s="910" t="s">
        <v>4976</v>
      </c>
    </row>
    <row r="19" spans="2:4" ht="120.75" customHeight="1" x14ac:dyDescent="0.2">
      <c r="B19" s="2084" t="s">
        <v>783</v>
      </c>
      <c r="C19" s="2085"/>
      <c r="D19" s="18" t="s">
        <v>4977</v>
      </c>
    </row>
    <row r="20" spans="2:4" ht="15" x14ac:dyDescent="0.2">
      <c r="B20" s="2082" t="s">
        <v>784</v>
      </c>
      <c r="C20" s="2082"/>
      <c r="D20" s="910" t="s">
        <v>824</v>
      </c>
    </row>
    <row r="21" spans="2:4" ht="15" x14ac:dyDescent="0.2">
      <c r="B21" s="2086" t="s">
        <v>786</v>
      </c>
      <c r="C21" s="918" t="s">
        <v>787</v>
      </c>
      <c r="D21" s="910"/>
    </row>
    <row r="22" spans="2:4" ht="15" x14ac:dyDescent="0.2">
      <c r="B22" s="2087"/>
      <c r="C22" s="1306" t="s">
        <v>789</v>
      </c>
      <c r="D22" s="919" t="s">
        <v>4978</v>
      </c>
    </row>
    <row r="23" spans="2:4" ht="15" x14ac:dyDescent="0.2">
      <c r="B23" s="2088" t="s">
        <v>791</v>
      </c>
      <c r="C23" s="2088"/>
      <c r="D23" s="910" t="s">
        <v>827</v>
      </c>
    </row>
    <row r="24" spans="2:4" ht="15" x14ac:dyDescent="0.2">
      <c r="B24" s="2088" t="s">
        <v>793</v>
      </c>
      <c r="C24" s="2088"/>
      <c r="D24" s="910" t="s">
        <v>4979</v>
      </c>
    </row>
    <row r="25" spans="2:4" ht="15" x14ac:dyDescent="0.2">
      <c r="B25" s="2082" t="s">
        <v>795</v>
      </c>
      <c r="C25" s="2082"/>
      <c r="D25" s="917" t="s">
        <v>23</v>
      </c>
    </row>
    <row r="26" spans="2:4" ht="15" customHeight="1" x14ac:dyDescent="0.2">
      <c r="B26" s="2083" t="s">
        <v>797</v>
      </c>
      <c r="C26" s="2083"/>
      <c r="D26" s="910" t="s">
        <v>4980</v>
      </c>
    </row>
    <row r="27" spans="2:4" ht="15" x14ac:dyDescent="0.2">
      <c r="B27" s="2089" t="s">
        <v>799</v>
      </c>
      <c r="C27" s="2090"/>
      <c r="D27" s="910" t="s">
        <v>4981</v>
      </c>
    </row>
    <row r="28" spans="2:4" ht="15" x14ac:dyDescent="0.2">
      <c r="B28" s="1308" t="s">
        <v>800</v>
      </c>
      <c r="C28" s="1309"/>
      <c r="D28" s="910"/>
    </row>
    <row r="29" spans="2:4" ht="60" x14ac:dyDescent="0.2">
      <c r="B29" s="2091" t="s">
        <v>801</v>
      </c>
      <c r="C29" s="2092"/>
      <c r="D29" s="921" t="s">
        <v>4982</v>
      </c>
    </row>
    <row r="30" spans="2:4" ht="15" x14ac:dyDescent="0.2">
      <c r="B30" s="922"/>
      <c r="C30" s="922"/>
      <c r="D30" s="923"/>
    </row>
    <row r="31" spans="2:4" ht="23.25" customHeight="1" x14ac:dyDescent="0.2">
      <c r="B31" s="2081" t="s">
        <v>802</v>
      </c>
      <c r="C31" s="2081"/>
      <c r="D31" s="2081"/>
    </row>
    <row r="32" spans="2:4" ht="15" x14ac:dyDescent="0.2">
      <c r="B32" s="2079" t="s">
        <v>803</v>
      </c>
      <c r="C32" s="2080"/>
      <c r="D32" s="1354"/>
    </row>
    <row r="33" spans="2:4" ht="15" x14ac:dyDescent="0.2">
      <c r="B33" s="2079" t="s">
        <v>805</v>
      </c>
      <c r="C33" s="2080"/>
      <c r="D33" s="1354"/>
    </row>
    <row r="34" spans="2:4" ht="15" x14ac:dyDescent="0.25">
      <c r="B34" s="2079" t="s">
        <v>807</v>
      </c>
      <c r="C34" s="2080"/>
      <c r="D34" s="1355" t="s">
        <v>1978</v>
      </c>
    </row>
    <row r="35" spans="2:4" ht="15" x14ac:dyDescent="0.2">
      <c r="B35" s="2079" t="s">
        <v>809</v>
      </c>
      <c r="C35" s="2080"/>
      <c r="D35" s="1356" t="s">
        <v>4983</v>
      </c>
    </row>
    <row r="36" spans="2:4" ht="15" x14ac:dyDescent="0.2">
      <c r="B36" s="2079" t="s">
        <v>811</v>
      </c>
      <c r="C36" s="2080"/>
      <c r="D36" s="1357" t="s">
        <v>4984</v>
      </c>
    </row>
    <row r="37" spans="2:4" ht="15" x14ac:dyDescent="0.2">
      <c r="B37" s="2079" t="s">
        <v>803</v>
      </c>
      <c r="C37" s="2080"/>
      <c r="D37" s="919" t="s">
        <v>4985</v>
      </c>
    </row>
    <row r="38" spans="2:4" ht="15" x14ac:dyDescent="0.2">
      <c r="B38" s="2079" t="s">
        <v>805</v>
      </c>
      <c r="C38" s="2080"/>
      <c r="D38" s="919" t="s">
        <v>4986</v>
      </c>
    </row>
    <row r="39" spans="2:4" ht="15" x14ac:dyDescent="0.25">
      <c r="B39" s="2079" t="s">
        <v>807</v>
      </c>
      <c r="C39" s="2080"/>
      <c r="D39" s="1046" t="s">
        <v>3918</v>
      </c>
    </row>
    <row r="40" spans="2:4" ht="15" x14ac:dyDescent="0.2">
      <c r="B40" s="2079" t="s">
        <v>809</v>
      </c>
      <c r="C40" s="2080"/>
      <c r="D40" s="555" t="s">
        <v>4987</v>
      </c>
    </row>
    <row r="41" spans="2:4" ht="15" x14ac:dyDescent="0.2">
      <c r="B41" s="2079" t="s">
        <v>811</v>
      </c>
      <c r="C41" s="2080"/>
      <c r="D41" s="218" t="s">
        <v>4988</v>
      </c>
    </row>
    <row r="42" spans="2:4" ht="15" x14ac:dyDescent="0.2">
      <c r="B42" s="2079" t="s">
        <v>803</v>
      </c>
      <c r="C42" s="2080"/>
      <c r="D42" s="919" t="s">
        <v>4989</v>
      </c>
    </row>
    <row r="43" spans="2:4" ht="15" x14ac:dyDescent="0.2">
      <c r="B43" s="2079" t="s">
        <v>805</v>
      </c>
      <c r="C43" s="2080"/>
      <c r="D43" s="919" t="s">
        <v>4990</v>
      </c>
    </row>
    <row r="44" spans="2:4" ht="15" x14ac:dyDescent="0.2">
      <c r="B44" s="2079" t="s">
        <v>807</v>
      </c>
      <c r="C44" s="2080"/>
      <c r="D44" s="55" t="s">
        <v>4991</v>
      </c>
    </row>
    <row r="45" spans="2:4" ht="15" x14ac:dyDescent="0.2">
      <c r="B45" s="2079" t="s">
        <v>809</v>
      </c>
      <c r="C45" s="2080"/>
      <c r="D45" s="555" t="s">
        <v>4992</v>
      </c>
    </row>
    <row r="46" spans="2:4" ht="15" x14ac:dyDescent="0.2">
      <c r="B46" s="2079" t="s">
        <v>811</v>
      </c>
      <c r="C46" s="2080"/>
      <c r="D46" s="218" t="s">
        <v>4993</v>
      </c>
    </row>
  </sheetData>
  <mergeCells count="4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7.3.1'!A1" display="REGRESAR"/>
    <hyperlink ref="D8" r:id="rId1"/>
    <hyperlink ref="D46" r:id="rId2"/>
    <hyperlink ref="D41" r:id="rId3"/>
    <hyperlink ref="D36" r:id="rId4"/>
  </hyperlinks>
  <pageMargins left="0.7" right="0.7" top="0.75" bottom="0.75" header="0.3" footer="0.3"/>
  <drawing r:id="rId5"/>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2"/>
  <dimension ref="A1:S48"/>
  <sheetViews>
    <sheetView showGridLines="0" workbookViewId="0">
      <pane ySplit="1" topLeftCell="A29" activePane="bottomLeft" state="frozen"/>
      <selection pane="bottomLeft"/>
    </sheetView>
  </sheetViews>
  <sheetFormatPr baseColWidth="10" defaultColWidth="11.42578125" defaultRowHeight="11.25" x14ac:dyDescent="0.2"/>
  <cols>
    <col min="1" max="1" width="15.42578125" style="26" customWidth="1"/>
    <col min="2" max="2" width="15.42578125" style="443" customWidth="1"/>
    <col min="3" max="3" width="5.42578125" style="26" customWidth="1"/>
    <col min="4" max="4" width="11.7109375" style="26" customWidth="1"/>
    <col min="5" max="5" width="7.5703125" style="26" customWidth="1"/>
    <col min="6" max="6" width="8.85546875" style="26" customWidth="1"/>
    <col min="7" max="16384" width="11.42578125" style="26"/>
  </cols>
  <sheetData>
    <row r="1" spans="1:19" ht="15" x14ac:dyDescent="0.25">
      <c r="A1" s="25" t="s">
        <v>730</v>
      </c>
      <c r="B1" s="442"/>
      <c r="C1" s="2077" t="s">
        <v>830</v>
      </c>
      <c r="D1" s="2077"/>
    </row>
    <row r="3" spans="1:19" ht="15" x14ac:dyDescent="0.2">
      <c r="A3" s="2773" t="s">
        <v>732</v>
      </c>
      <c r="B3" s="2773"/>
      <c r="C3" s="2773" t="s">
        <v>3768</v>
      </c>
      <c r="D3" s="2774"/>
      <c r="E3" s="2774"/>
      <c r="F3" s="2774"/>
      <c r="G3" s="2774"/>
      <c r="H3" s="2774"/>
      <c r="I3" s="2774"/>
      <c r="J3" s="2774"/>
      <c r="K3" s="2774"/>
      <c r="L3" s="2774"/>
      <c r="M3" s="2774"/>
      <c r="N3" s="2774"/>
      <c r="O3" s="2774"/>
      <c r="P3" s="2774"/>
      <c r="Q3" s="2774"/>
      <c r="R3" s="2774"/>
      <c r="S3" s="2774"/>
    </row>
    <row r="4" spans="1:19" ht="15" x14ac:dyDescent="0.2">
      <c r="A4" s="2773" t="s">
        <v>733</v>
      </c>
      <c r="B4" s="2774"/>
      <c r="C4" s="2776" t="s">
        <v>3841</v>
      </c>
      <c r="D4" s="2777"/>
      <c r="E4" s="2777"/>
      <c r="F4" s="2777"/>
      <c r="G4" s="2777"/>
      <c r="H4" s="2777"/>
      <c r="I4" s="2777"/>
      <c r="J4" s="2777"/>
      <c r="K4" s="2777"/>
      <c r="L4" s="2777"/>
      <c r="M4" s="2777"/>
      <c r="N4" s="2777"/>
      <c r="O4" s="2777"/>
      <c r="P4" s="2777"/>
      <c r="Q4" s="2777"/>
      <c r="R4" s="2777"/>
      <c r="S4" s="2777"/>
    </row>
    <row r="5" spans="1:19" ht="15" x14ac:dyDescent="0.2">
      <c r="A5" s="2773" t="s">
        <v>735</v>
      </c>
      <c r="B5" s="2774"/>
      <c r="C5" s="2773" t="s">
        <v>3843</v>
      </c>
      <c r="D5" s="2774"/>
      <c r="E5" s="2774"/>
      <c r="F5" s="2774"/>
      <c r="G5" s="2774"/>
      <c r="H5" s="2774"/>
      <c r="I5" s="2774"/>
      <c r="J5" s="2774"/>
      <c r="K5" s="2774"/>
      <c r="L5" s="2774"/>
      <c r="M5" s="2774"/>
      <c r="N5" s="2774"/>
      <c r="O5" s="2774"/>
      <c r="P5" s="2774"/>
      <c r="Q5" s="2774"/>
      <c r="R5" s="2774"/>
      <c r="S5" s="2774"/>
    </row>
    <row r="6" spans="1:19" ht="15" x14ac:dyDescent="0.2">
      <c r="A6" s="2773" t="s">
        <v>815</v>
      </c>
      <c r="B6" s="2774"/>
      <c r="C6" s="2773" t="s">
        <v>3844</v>
      </c>
      <c r="D6" s="2774"/>
      <c r="E6" s="2774"/>
      <c r="F6" s="2774"/>
      <c r="G6" s="2774"/>
      <c r="H6" s="2774"/>
      <c r="I6" s="2774"/>
      <c r="J6" s="2774"/>
      <c r="K6" s="2774"/>
      <c r="L6" s="2774"/>
      <c r="M6" s="2774"/>
      <c r="N6" s="2774"/>
      <c r="O6" s="2774"/>
      <c r="P6" s="2774"/>
      <c r="Q6" s="2774"/>
      <c r="R6" s="2774"/>
      <c r="S6" s="2774"/>
    </row>
    <row r="9" spans="1:19" ht="32.25" customHeight="1" x14ac:dyDescent="0.2">
      <c r="C9" s="2115" t="s">
        <v>3844</v>
      </c>
      <c r="D9" s="2115"/>
      <c r="E9" s="2115"/>
      <c r="F9" s="2115"/>
      <c r="G9" s="2115"/>
      <c r="H9" s="2115"/>
      <c r="K9" s="109" t="s">
        <v>3845</v>
      </c>
    </row>
    <row r="10" spans="1:19" ht="44.25" customHeight="1" x14ac:dyDescent="0.2">
      <c r="A10" s="29"/>
      <c r="C10" s="2204" t="s">
        <v>1188</v>
      </c>
      <c r="D10" s="2204" t="s">
        <v>2526</v>
      </c>
      <c r="E10" s="2070" t="s">
        <v>3846</v>
      </c>
      <c r="F10" s="2070"/>
      <c r="G10" s="2154" t="s">
        <v>3847</v>
      </c>
      <c r="H10" s="2154"/>
    </row>
    <row r="11" spans="1:19" ht="12.75" x14ac:dyDescent="0.2">
      <c r="A11" s="29"/>
      <c r="C11" s="2205"/>
      <c r="D11" s="2205"/>
      <c r="E11" s="1409" t="s">
        <v>3848</v>
      </c>
      <c r="F11" s="1409" t="s">
        <v>3849</v>
      </c>
      <c r="G11" s="1409" t="s">
        <v>3848</v>
      </c>
      <c r="H11" s="1409" t="s">
        <v>3849</v>
      </c>
    </row>
    <row r="12" spans="1:19" ht="11.25" customHeight="1" x14ac:dyDescent="0.2">
      <c r="C12" s="1429">
        <v>2010</v>
      </c>
      <c r="D12" s="527" t="s">
        <v>2564</v>
      </c>
      <c r="E12" s="1746">
        <v>116.66307764868701</v>
      </c>
      <c r="F12" s="1746">
        <v>58.510205212196105</v>
      </c>
      <c r="G12" s="896">
        <v>0.31303302777247094</v>
      </c>
      <c r="H12" s="896">
        <v>0.15699591560851037</v>
      </c>
    </row>
    <row r="13" spans="1:19" ht="12.75" x14ac:dyDescent="0.2">
      <c r="C13" s="1429"/>
      <c r="D13" s="527" t="s">
        <v>2565</v>
      </c>
      <c r="E13" s="1746">
        <v>131.402714863093</v>
      </c>
      <c r="F13" s="1746">
        <v>53.372139365533698</v>
      </c>
      <c r="G13" s="896">
        <v>0.35258275814549978</v>
      </c>
      <c r="H13" s="896">
        <v>0.14320934027300911</v>
      </c>
    </row>
    <row r="14" spans="1:19" ht="12.75" x14ac:dyDescent="0.2">
      <c r="C14" s="1429"/>
      <c r="D14" s="527" t="s">
        <v>2562</v>
      </c>
      <c r="E14" s="1746">
        <v>129.27019396149799</v>
      </c>
      <c r="F14" s="1746">
        <v>52.277196624381006</v>
      </c>
      <c r="G14" s="896">
        <v>0.34686072947911578</v>
      </c>
      <c r="H14" s="896">
        <v>0.14027136496489434</v>
      </c>
    </row>
    <row r="15" spans="1:19" ht="12.75" x14ac:dyDescent="0.2">
      <c r="C15" s="1429"/>
      <c r="D15" s="527" t="s">
        <v>2563</v>
      </c>
      <c r="E15" s="1746">
        <v>128.129799526722</v>
      </c>
      <c r="F15" s="1746">
        <v>62.869366797889199</v>
      </c>
      <c r="G15" s="896">
        <v>0.34380079715118766</v>
      </c>
      <c r="H15" s="896">
        <v>0.16869251728593329</v>
      </c>
    </row>
    <row r="16" spans="1:19" ht="12.75" x14ac:dyDescent="0.2">
      <c r="C16" s="1429">
        <v>2011</v>
      </c>
      <c r="D16" s="527" t="s">
        <v>2564</v>
      </c>
      <c r="E16" s="1746">
        <v>131.50180006787599</v>
      </c>
      <c r="F16" s="1746">
        <v>61.0197712877276</v>
      </c>
      <c r="G16" s="896">
        <v>0.31115337441481111</v>
      </c>
      <c r="H16" s="896">
        <v>0.1443821128866401</v>
      </c>
    </row>
    <row r="17" spans="3:11" ht="12.75" x14ac:dyDescent="0.2">
      <c r="C17" s="1429"/>
      <c r="D17" s="527" t="s">
        <v>2565</v>
      </c>
      <c r="E17" s="1746">
        <v>125.669378227905</v>
      </c>
      <c r="F17" s="1746">
        <v>66.067016639052909</v>
      </c>
      <c r="G17" s="896">
        <v>0.29735297217255363</v>
      </c>
      <c r="H17" s="896">
        <v>0.15632466745056031</v>
      </c>
    </row>
    <row r="18" spans="3:11" ht="12.75" x14ac:dyDescent="0.2">
      <c r="C18" s="1429"/>
      <c r="D18" s="527" t="s">
        <v>2562</v>
      </c>
      <c r="E18" s="1746">
        <v>109.933281419983</v>
      </c>
      <c r="F18" s="1746">
        <v>59.197613947590099</v>
      </c>
      <c r="G18" s="896">
        <v>0.26011896001929202</v>
      </c>
      <c r="H18" s="896">
        <v>0.14007060988967843</v>
      </c>
    </row>
    <row r="19" spans="3:11" ht="12.75" x14ac:dyDescent="0.2">
      <c r="C19" s="1429"/>
      <c r="D19" s="527" t="s">
        <v>2563</v>
      </c>
      <c r="E19" s="1746">
        <v>119.944213595148</v>
      </c>
      <c r="F19" s="1746">
        <v>71.257876433654801</v>
      </c>
      <c r="G19" s="896">
        <v>0.2838063568893926</v>
      </c>
      <c r="H19" s="896">
        <v>0.16860703575556354</v>
      </c>
    </row>
    <row r="20" spans="3:11" ht="12.75" x14ac:dyDescent="0.2">
      <c r="C20" s="1429">
        <v>2012</v>
      </c>
      <c r="D20" s="527" t="s">
        <v>2564</v>
      </c>
      <c r="E20" s="1746">
        <v>122.259462556047</v>
      </c>
      <c r="F20" s="1746">
        <v>69.003029943378905</v>
      </c>
      <c r="G20" s="896">
        <v>0.2630755832972379</v>
      </c>
      <c r="H20" s="896">
        <v>0.14847940578267593</v>
      </c>
    </row>
    <row r="21" spans="3:11" ht="12.75" x14ac:dyDescent="0.2">
      <c r="C21" s="1429"/>
      <c r="D21" s="527" t="s">
        <v>2565</v>
      </c>
      <c r="E21" s="1746">
        <v>123.60961440863001</v>
      </c>
      <c r="F21" s="1746">
        <v>67.084175374998907</v>
      </c>
      <c r="G21" s="896">
        <v>0.26598081434219928</v>
      </c>
      <c r="H21" s="896">
        <v>0.1443504510638727</v>
      </c>
    </row>
    <row r="22" spans="3:11" ht="12.75" x14ac:dyDescent="0.2">
      <c r="C22" s="1429"/>
      <c r="D22" s="527" t="s">
        <v>2562</v>
      </c>
      <c r="E22" s="1746">
        <v>140.59726113464899</v>
      </c>
      <c r="F22" s="1746">
        <v>68.323339519244897</v>
      </c>
      <c r="G22" s="896">
        <v>0.30253450906538792</v>
      </c>
      <c r="H22" s="896">
        <v>0.14701686087161328</v>
      </c>
    </row>
    <row r="23" spans="3:11" ht="12.75" x14ac:dyDescent="0.2">
      <c r="C23" s="1429"/>
      <c r="D23" s="527" t="s">
        <v>2563</v>
      </c>
      <c r="E23" s="1746">
        <v>140.32140694676499</v>
      </c>
      <c r="F23" s="1746">
        <v>76.842054651570507</v>
      </c>
      <c r="G23" s="896">
        <v>0.30194093127708954</v>
      </c>
      <c r="H23" s="896">
        <v>0.16534726986839915</v>
      </c>
    </row>
    <row r="24" spans="3:11" ht="12.75" x14ac:dyDescent="0.2">
      <c r="C24" s="1429">
        <v>2013</v>
      </c>
      <c r="D24" s="527" t="s">
        <v>2564</v>
      </c>
      <c r="E24" s="1746">
        <v>134.276616921618</v>
      </c>
      <c r="F24" s="1746">
        <v>74.283437227665402</v>
      </c>
      <c r="G24" s="896">
        <v>0.26992941568404011</v>
      </c>
      <c r="H24" s="896">
        <v>0.14932819477847312</v>
      </c>
    </row>
    <row r="25" spans="3:11" ht="12.75" x14ac:dyDescent="0.2">
      <c r="C25" s="1429"/>
      <c r="D25" s="527" t="s">
        <v>2565</v>
      </c>
      <c r="E25" s="1746">
        <v>137.38731690134301</v>
      </c>
      <c r="F25" s="1746">
        <v>90.378758001616006</v>
      </c>
      <c r="G25" s="896">
        <v>0.27618269676264867</v>
      </c>
      <c r="H25" s="896">
        <v>0.18168379496681994</v>
      </c>
    </row>
    <row r="26" spans="3:11" ht="12.75" x14ac:dyDescent="0.2">
      <c r="C26" s="1429"/>
      <c r="D26" s="527" t="s">
        <v>2562</v>
      </c>
      <c r="E26" s="1746">
        <v>139.78967369777101</v>
      </c>
      <c r="F26" s="1746">
        <v>75.297876551747905</v>
      </c>
      <c r="G26" s="896">
        <v>0.28101203176669426</v>
      </c>
      <c r="H26" s="896">
        <v>0.15136747027017206</v>
      </c>
    </row>
    <row r="27" spans="3:11" ht="12.75" x14ac:dyDescent="0.2">
      <c r="C27" s="1429"/>
      <c r="D27" s="527" t="s">
        <v>2563</v>
      </c>
      <c r="E27" s="1746">
        <v>149.61328616500199</v>
      </c>
      <c r="F27" s="1746">
        <v>92.697264173849703</v>
      </c>
      <c r="G27" s="896">
        <v>0.30075993750022939</v>
      </c>
      <c r="H27" s="896">
        <v>0.18634456934942301</v>
      </c>
    </row>
    <row r="28" spans="3:11" ht="12.75" x14ac:dyDescent="0.2">
      <c r="C28" s="1429">
        <v>2014</v>
      </c>
      <c r="D28" s="527" t="s">
        <v>2564</v>
      </c>
      <c r="E28" s="1746">
        <v>142.30717205649501</v>
      </c>
      <c r="F28" s="1746">
        <v>87.929403663891904</v>
      </c>
      <c r="G28" s="896">
        <v>0.28136478039832946</v>
      </c>
      <c r="H28" s="896">
        <v>0.1738509520983616</v>
      </c>
    </row>
    <row r="29" spans="3:11" ht="15" x14ac:dyDescent="0.2">
      <c r="C29" s="1429"/>
      <c r="D29" s="527" t="s">
        <v>2565</v>
      </c>
      <c r="E29" s="1746">
        <v>137.679379784567</v>
      </c>
      <c r="F29" s="1746">
        <v>77.954211690083199</v>
      </c>
      <c r="G29" s="896">
        <v>0.27221487082242152</v>
      </c>
      <c r="H29" s="896">
        <v>0.15412835021834081</v>
      </c>
      <c r="K29" s="44" t="s">
        <v>3960</v>
      </c>
    </row>
    <row r="30" spans="3:11" ht="12.75" x14ac:dyDescent="0.2">
      <c r="C30" s="1429"/>
      <c r="D30" s="527" t="s">
        <v>2562</v>
      </c>
      <c r="E30" s="1746">
        <v>138.52207652238801</v>
      </c>
      <c r="F30" s="1746">
        <v>77.305358162262408</v>
      </c>
      <c r="G30" s="896">
        <v>0.27388102143980053</v>
      </c>
      <c r="H30" s="896">
        <v>0.15284545963926655</v>
      </c>
    </row>
    <row r="31" spans="3:11" ht="12.75" x14ac:dyDescent="0.2">
      <c r="C31" s="1429"/>
      <c r="D31" s="527" t="s">
        <v>2563</v>
      </c>
      <c r="E31" s="1746">
        <v>139.99675601532201</v>
      </c>
      <c r="F31" s="1746">
        <v>85.196451403952494</v>
      </c>
      <c r="G31" s="896">
        <v>0.2767967063324957</v>
      </c>
      <c r="H31" s="896">
        <v>0.16844745414850631</v>
      </c>
    </row>
    <row r="32" spans="3:11" ht="12.75" x14ac:dyDescent="0.2">
      <c r="C32" s="1429">
        <v>2015</v>
      </c>
      <c r="D32" s="527" t="s">
        <v>2564</v>
      </c>
      <c r="E32" s="1746">
        <v>120.387079431754</v>
      </c>
      <c r="F32" s="1746">
        <v>78.919676209345198</v>
      </c>
      <c r="G32" s="896">
        <v>0.21978071564895429</v>
      </c>
      <c r="H32" s="896">
        <v>0.14407711357352371</v>
      </c>
    </row>
    <row r="33" spans="3:8" ht="12.75" x14ac:dyDescent="0.2">
      <c r="C33" s="1429"/>
      <c r="D33" s="527" t="s">
        <v>2565</v>
      </c>
      <c r="E33" s="1746">
        <v>129.16809891499298</v>
      </c>
      <c r="F33" s="1746">
        <v>71.971931505662894</v>
      </c>
      <c r="G33" s="896">
        <v>0.23581149532450668</v>
      </c>
      <c r="H33" s="896">
        <v>0.13139319175791761</v>
      </c>
    </row>
    <row r="34" spans="3:8" ht="12.75" x14ac:dyDescent="0.2">
      <c r="C34" s="1429"/>
      <c r="D34" s="527" t="s">
        <v>2562</v>
      </c>
      <c r="E34" s="1746">
        <v>131.501057950816</v>
      </c>
      <c r="F34" s="1746">
        <v>79.785552250632506</v>
      </c>
      <c r="G34" s="896">
        <v>0.24007058532729678</v>
      </c>
      <c r="H34" s="896">
        <v>0.14565787171564051</v>
      </c>
    </row>
    <row r="35" spans="3:8" ht="12.75" x14ac:dyDescent="0.2">
      <c r="C35" s="1429"/>
      <c r="D35" s="527" t="s">
        <v>2563</v>
      </c>
      <c r="E35" s="1746">
        <v>136.44827133582299</v>
      </c>
      <c r="F35" s="1746">
        <v>81.755816393154902</v>
      </c>
      <c r="G35" s="896">
        <v>0.24910230287835924</v>
      </c>
      <c r="H35" s="896">
        <v>0.14925481970461904</v>
      </c>
    </row>
    <row r="36" spans="3:8" ht="12.75" x14ac:dyDescent="0.2">
      <c r="C36" s="1429">
        <v>2016</v>
      </c>
      <c r="D36" s="527" t="s">
        <v>2564</v>
      </c>
      <c r="E36" s="1746">
        <v>118.834489053832</v>
      </c>
      <c r="F36" s="1746">
        <v>76.055925218780899</v>
      </c>
      <c r="G36" s="896">
        <v>0.2079052759622895</v>
      </c>
      <c r="H36" s="896">
        <v>0.13306261714993256</v>
      </c>
    </row>
    <row r="37" spans="3:8" ht="12.75" x14ac:dyDescent="0.2">
      <c r="C37" s="1429"/>
      <c r="D37" s="527" t="s">
        <v>2565</v>
      </c>
      <c r="E37" s="1746">
        <v>129.780737337304</v>
      </c>
      <c r="F37" s="1746">
        <v>79.683902217765507</v>
      </c>
      <c r="G37" s="896">
        <v>0.22705613686342113</v>
      </c>
      <c r="H37" s="896">
        <v>0.1394098953278784</v>
      </c>
    </row>
    <row r="38" spans="3:8" ht="12.75" x14ac:dyDescent="0.2">
      <c r="C38" s="1423"/>
      <c r="D38" s="897" t="s">
        <v>2562</v>
      </c>
      <c r="E38" s="1747">
        <v>133.19531875002801</v>
      </c>
      <c r="F38" s="1747">
        <v>76.243386566972902</v>
      </c>
      <c r="G38" s="898">
        <v>0.23303007167443801</v>
      </c>
      <c r="H38" s="898">
        <v>0.13339058762078185</v>
      </c>
    </row>
    <row r="39" spans="3:8" ht="12.75" x14ac:dyDescent="0.2">
      <c r="C39" s="1423"/>
      <c r="D39" s="897" t="s">
        <v>2563</v>
      </c>
      <c r="E39" s="1747">
        <v>132.98522796933801</v>
      </c>
      <c r="F39" s="1747">
        <v>89.290100653645695</v>
      </c>
      <c r="G39" s="898">
        <v>0.23266251018547748</v>
      </c>
      <c r="H39" s="898">
        <v>0.15621629010991395</v>
      </c>
    </row>
    <row r="40" spans="3:8" ht="12.75" x14ac:dyDescent="0.2">
      <c r="C40" s="1423">
        <v>2017</v>
      </c>
      <c r="D40" s="897" t="s">
        <v>2564</v>
      </c>
      <c r="E40" s="1747">
        <v>126.76014152717801</v>
      </c>
      <c r="F40" s="1747">
        <v>83.753758035020994</v>
      </c>
      <c r="G40" s="898">
        <v>0.21789621246089347</v>
      </c>
      <c r="H40" s="898">
        <v>0.1439697560710311</v>
      </c>
    </row>
    <row r="41" spans="3:8" ht="12.75" x14ac:dyDescent="0.2">
      <c r="C41" s="1429"/>
      <c r="D41" s="527" t="s">
        <v>2565</v>
      </c>
      <c r="E41" s="1746">
        <v>132.32606937490257</v>
      </c>
      <c r="F41" s="1746">
        <v>79.691774592280296</v>
      </c>
      <c r="G41" s="896">
        <v>0.22746384612111442</v>
      </c>
      <c r="H41" s="896">
        <v>0.1369873497989279</v>
      </c>
    </row>
    <row r="42" spans="3:8" ht="12.75" x14ac:dyDescent="0.2">
      <c r="C42" s="1423"/>
      <c r="D42" s="897" t="s">
        <v>2562</v>
      </c>
      <c r="E42" s="1747">
        <v>135.55850920748574</v>
      </c>
      <c r="F42" s="1747">
        <v>81.846922923966403</v>
      </c>
      <c r="G42" s="898">
        <v>0.23302029618532155</v>
      </c>
      <c r="H42" s="898">
        <v>0.14069197376911441</v>
      </c>
    </row>
    <row r="43" spans="3:8" ht="12.75" x14ac:dyDescent="0.2">
      <c r="C43" s="1423"/>
      <c r="D43" s="897" t="s">
        <v>2563</v>
      </c>
      <c r="E43" s="1747">
        <v>132.51614222417936</v>
      </c>
      <c r="F43" s="1747">
        <v>90.180702879586406</v>
      </c>
      <c r="G43" s="898">
        <v>0.22779057464516062</v>
      </c>
      <c r="H43" s="898">
        <v>0.15501744758079181</v>
      </c>
    </row>
    <row r="44" spans="3:8" ht="12.75" x14ac:dyDescent="0.2">
      <c r="C44" s="1423">
        <v>2018</v>
      </c>
      <c r="D44" s="897" t="s">
        <v>2564</v>
      </c>
      <c r="E44" s="1747">
        <v>111.48286080586701</v>
      </c>
      <c r="F44" s="1747">
        <v>84.972212575128594</v>
      </c>
      <c r="G44" s="898">
        <v>0.18540273458454831</v>
      </c>
      <c r="H44" s="898">
        <v>0.14131392450147187</v>
      </c>
    </row>
    <row r="45" spans="3:8" ht="12.75" x14ac:dyDescent="0.2">
      <c r="C45" s="1423"/>
      <c r="D45" s="527" t="s">
        <v>2565</v>
      </c>
      <c r="E45" s="1747">
        <v>125.459794747218</v>
      </c>
      <c r="F45" s="1747">
        <v>91.232070061720506</v>
      </c>
      <c r="G45" s="898">
        <v>0.20864722037458008</v>
      </c>
      <c r="H45" s="898">
        <v>0.15172444579357186</v>
      </c>
    </row>
    <row r="46" spans="3:8" ht="12.75" x14ac:dyDescent="0.2">
      <c r="C46" s="1423"/>
      <c r="D46" s="897" t="s">
        <v>2562</v>
      </c>
      <c r="E46" s="1747">
        <v>131.05921014063</v>
      </c>
      <c r="F46" s="1747">
        <v>90.666716144409406</v>
      </c>
      <c r="G46" s="898">
        <v>0.21795938655428726</v>
      </c>
      <c r="H46" s="898">
        <v>0.15078422806395966</v>
      </c>
    </row>
    <row r="47" spans="3:8" ht="12.75" x14ac:dyDescent="0.2">
      <c r="C47" s="124"/>
      <c r="D47" s="899" t="s">
        <v>2563</v>
      </c>
      <c r="E47" s="1748">
        <v>131.036455560006</v>
      </c>
      <c r="F47" s="1748">
        <v>97.304726222341202</v>
      </c>
      <c r="G47" s="900">
        <v>0.21792154431161861</v>
      </c>
      <c r="H47" s="900">
        <v>0.16182363996774513</v>
      </c>
    </row>
    <row r="48" spans="3:8" ht="15" x14ac:dyDescent="0.2">
      <c r="C48" s="1421" t="s">
        <v>3960</v>
      </c>
      <c r="D48" s="4"/>
      <c r="E48" s="4"/>
      <c r="F48" s="4"/>
      <c r="G48" s="4"/>
      <c r="H48" s="4"/>
    </row>
  </sheetData>
  <mergeCells count="14">
    <mergeCell ref="A5:B5"/>
    <mergeCell ref="C5:S5"/>
    <mergeCell ref="C1:D1"/>
    <mergeCell ref="A3:B3"/>
    <mergeCell ref="C3:S3"/>
    <mergeCell ref="A4:B4"/>
    <mergeCell ref="C4:S4"/>
    <mergeCell ref="A6:B6"/>
    <mergeCell ref="C6:S6"/>
    <mergeCell ref="C9:H9"/>
    <mergeCell ref="C10:C11"/>
    <mergeCell ref="D10:D11"/>
    <mergeCell ref="E10:F10"/>
    <mergeCell ref="G10:H10"/>
  </mergeCells>
  <hyperlinks>
    <hyperlink ref="A1" location="'ODS 17.'!A1" display="REGRESAR"/>
    <hyperlink ref="C1:D1" location="'Metadato 17.3.2'!A1" display="VER METADATO"/>
  </hyperlinks>
  <pageMargins left="0.7" right="0.7" top="0.75" bottom="0.75" header="0.3" footer="0.3"/>
  <pageSetup orientation="portrait" r:id="rId1"/>
  <drawing r:id="rId2"/>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3">
    <tabColor theme="0" tint="-0.499984740745262"/>
  </sheetPr>
  <dimension ref="B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5"/>
  <cols>
    <col min="1" max="1" width="10.85546875" style="45"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47" t="s">
        <v>767</v>
      </c>
    </row>
    <row r="4" spans="2:6" ht="30" x14ac:dyDescent="0.25">
      <c r="B4" s="2082" t="s">
        <v>856</v>
      </c>
      <c r="C4" s="2082"/>
      <c r="D4" s="910" t="s">
        <v>77</v>
      </c>
    </row>
    <row r="5" spans="2:6" ht="18" customHeight="1" x14ac:dyDescent="0.25">
      <c r="B5" s="2082" t="s">
        <v>769</v>
      </c>
      <c r="C5" s="2082"/>
      <c r="D5" s="910" t="s">
        <v>486</v>
      </c>
    </row>
    <row r="6" spans="2:6" ht="15" x14ac:dyDescent="0.25">
      <c r="B6" s="2082" t="s">
        <v>770</v>
      </c>
      <c r="C6" s="2082"/>
      <c r="D6" s="911" t="s">
        <v>647</v>
      </c>
    </row>
    <row r="7" spans="2:6" ht="21" customHeight="1" x14ac:dyDescent="0.25">
      <c r="B7" s="2083" t="s">
        <v>771</v>
      </c>
      <c r="C7" s="2083"/>
      <c r="D7" s="912" t="s">
        <v>648</v>
      </c>
    </row>
    <row r="8" spans="2:6" s="42" customFormat="1" ht="15" x14ac:dyDescent="0.25">
      <c r="B8" s="2097" t="s">
        <v>4617</v>
      </c>
      <c r="C8" s="2097"/>
      <c r="D8" s="1285" t="s">
        <v>4810</v>
      </c>
    </row>
    <row r="9" spans="2:6" ht="15" x14ac:dyDescent="0.25">
      <c r="B9" s="913"/>
      <c r="C9" s="913"/>
      <c r="D9" s="913"/>
    </row>
    <row r="10" spans="2:6" ht="23.25" customHeight="1" x14ac:dyDescent="0.25">
      <c r="B10" s="2081" t="s">
        <v>772</v>
      </c>
      <c r="C10" s="2081"/>
      <c r="D10" s="2081"/>
    </row>
    <row r="11" spans="2:6" ht="15" x14ac:dyDescent="0.25">
      <c r="B11" s="2093" t="s">
        <v>773</v>
      </c>
      <c r="C11" s="2094"/>
      <c r="D11" s="910" t="s">
        <v>841</v>
      </c>
    </row>
    <row r="12" spans="2:6" ht="18.75" customHeight="1" x14ac:dyDescent="0.25">
      <c r="B12" s="2095" t="s">
        <v>775</v>
      </c>
      <c r="C12" s="2095"/>
      <c r="D12" s="129" t="s">
        <v>3844</v>
      </c>
    </row>
    <row r="13" spans="2:6" ht="15" x14ac:dyDescent="0.25">
      <c r="B13" s="2082" t="s">
        <v>776</v>
      </c>
      <c r="C13" s="2082"/>
      <c r="D13" s="672" t="s">
        <v>647</v>
      </c>
    </row>
    <row r="14" spans="2:6" ht="15" x14ac:dyDescent="0.25">
      <c r="B14" s="2082" t="s">
        <v>777</v>
      </c>
      <c r="C14" s="2096"/>
      <c r="D14" s="915" t="s">
        <v>10</v>
      </c>
    </row>
    <row r="15" spans="2:6" ht="300" x14ac:dyDescent="0.25">
      <c r="B15" s="2082" t="s">
        <v>778</v>
      </c>
      <c r="C15" s="2082"/>
      <c r="D15" s="901" t="s">
        <v>3850</v>
      </c>
    </row>
    <row r="16" spans="2:6" ht="45.75" customHeight="1" x14ac:dyDescent="0.25">
      <c r="B16" s="2082" t="s">
        <v>779</v>
      </c>
      <c r="C16" s="2082"/>
      <c r="D16" s="916"/>
    </row>
    <row r="17" spans="2:4" ht="15" x14ac:dyDescent="0.25">
      <c r="B17" s="2082" t="s">
        <v>780</v>
      </c>
      <c r="C17" s="2082"/>
      <c r="D17" s="917" t="s">
        <v>857</v>
      </c>
    </row>
    <row r="18" spans="2:4" ht="15" x14ac:dyDescent="0.25">
      <c r="B18" s="2083" t="s">
        <v>782</v>
      </c>
      <c r="C18" s="2083"/>
      <c r="D18" s="910"/>
    </row>
    <row r="19" spans="2:4" ht="37.5" customHeight="1" x14ac:dyDescent="0.25">
      <c r="B19" s="2084" t="s">
        <v>783</v>
      </c>
      <c r="C19" s="2085"/>
      <c r="D19" s="917" t="s">
        <v>3851</v>
      </c>
    </row>
    <row r="20" spans="2:4" ht="15" x14ac:dyDescent="0.25">
      <c r="B20" s="2082" t="s">
        <v>784</v>
      </c>
      <c r="C20" s="2082"/>
      <c r="D20" s="916" t="s">
        <v>824</v>
      </c>
    </row>
    <row r="21" spans="2:4" ht="15" x14ac:dyDescent="0.25">
      <c r="B21" s="2086" t="s">
        <v>786</v>
      </c>
      <c r="C21" s="918" t="s">
        <v>787</v>
      </c>
      <c r="D21" s="917" t="s">
        <v>2746</v>
      </c>
    </row>
    <row r="22" spans="2:4" ht="15" x14ac:dyDescent="0.25">
      <c r="B22" s="2087"/>
      <c r="C22" s="1390" t="s">
        <v>789</v>
      </c>
      <c r="D22" s="919"/>
    </row>
    <row r="23" spans="2:4" ht="15" x14ac:dyDescent="0.25">
      <c r="B23" s="2088" t="s">
        <v>791</v>
      </c>
      <c r="C23" s="2088"/>
      <c r="D23" s="917" t="s">
        <v>2532</v>
      </c>
    </row>
    <row r="24" spans="2:4" ht="15" x14ac:dyDescent="0.25">
      <c r="B24" s="2088" t="s">
        <v>793</v>
      </c>
      <c r="C24" s="2088"/>
      <c r="D24" s="920" t="s">
        <v>1978</v>
      </c>
    </row>
    <row r="25" spans="2:4" ht="15" x14ac:dyDescent="0.25">
      <c r="B25" s="2082" t="s">
        <v>795</v>
      </c>
      <c r="C25" s="2082"/>
      <c r="D25" s="917" t="s">
        <v>23</v>
      </c>
    </row>
    <row r="26" spans="2:4" ht="15" customHeight="1" x14ac:dyDescent="0.25">
      <c r="B26" s="2083" t="s">
        <v>797</v>
      </c>
      <c r="C26" s="2083"/>
      <c r="D26" s="920" t="s">
        <v>3852</v>
      </c>
    </row>
    <row r="27" spans="2:4" ht="15" x14ac:dyDescent="0.25">
      <c r="B27" s="2089" t="s">
        <v>799</v>
      </c>
      <c r="C27" s="2090"/>
      <c r="D27" s="910"/>
    </row>
    <row r="28" spans="2:4" ht="15" x14ac:dyDescent="0.25">
      <c r="B28" s="1391" t="s">
        <v>800</v>
      </c>
      <c r="C28" s="1392"/>
      <c r="D28" s="910"/>
    </row>
    <row r="29" spans="2:4" ht="15" x14ac:dyDescent="0.25">
      <c r="B29" s="2091" t="s">
        <v>801</v>
      </c>
      <c r="C29" s="2092"/>
      <c r="D29" s="921"/>
    </row>
    <row r="30" spans="2:4" ht="15" x14ac:dyDescent="0.25">
      <c r="B30" s="922"/>
      <c r="C30" s="922"/>
      <c r="D30" s="923"/>
    </row>
    <row r="31" spans="2:4" ht="23.25" customHeight="1" x14ac:dyDescent="0.25">
      <c r="B31" s="2081" t="s">
        <v>802</v>
      </c>
      <c r="C31" s="2081"/>
      <c r="D31" s="2081"/>
    </row>
    <row r="32" spans="2:4" ht="15" x14ac:dyDescent="0.25">
      <c r="B32" s="2079" t="s">
        <v>803</v>
      </c>
      <c r="C32" s="2080"/>
      <c r="D32" s="920" t="s">
        <v>3853</v>
      </c>
    </row>
    <row r="33" spans="2:4" ht="15" x14ac:dyDescent="0.25">
      <c r="B33" s="2079" t="s">
        <v>805</v>
      </c>
      <c r="C33" s="2080"/>
      <c r="D33" s="920" t="s">
        <v>3854</v>
      </c>
    </row>
    <row r="34" spans="2:4" ht="15" x14ac:dyDescent="0.25">
      <c r="B34" s="2079" t="s">
        <v>807</v>
      </c>
      <c r="C34" s="2080"/>
      <c r="D34" s="920" t="s">
        <v>1978</v>
      </c>
    </row>
    <row r="35" spans="2:4" ht="30" x14ac:dyDescent="0.25">
      <c r="B35" s="2079" t="s">
        <v>809</v>
      </c>
      <c r="C35" s="2080"/>
      <c r="D35" s="920" t="s">
        <v>3855</v>
      </c>
    </row>
    <row r="36" spans="2:4" ht="30" x14ac:dyDescent="0.25">
      <c r="B36" s="2079" t="s">
        <v>811</v>
      </c>
      <c r="C36" s="2080"/>
      <c r="D36" s="920" t="s">
        <v>3856</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7.3.2'!A1" display="REGRESAR"/>
    <hyperlink ref="D8" r:id="rId1"/>
  </hyperlinks>
  <pageMargins left="0.7" right="0.7" top="0.75" bottom="0.75" header="0.3" footer="0.3"/>
  <pageSetup orientation="portrait" r:id="rId2"/>
  <drawing r:id="rId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4"/>
  <dimension ref="A1:R25"/>
  <sheetViews>
    <sheetView showGridLines="0" workbookViewId="0">
      <pane ySplit="1" topLeftCell="A2" activePane="bottomLeft" state="frozen"/>
      <selection pane="bottomLeft"/>
    </sheetView>
  </sheetViews>
  <sheetFormatPr baseColWidth="10" defaultColWidth="11.42578125" defaultRowHeight="11.25" x14ac:dyDescent="0.2"/>
  <cols>
    <col min="1" max="1" width="15.140625" style="26" customWidth="1"/>
    <col min="2" max="2" width="15.140625" style="165" customWidth="1"/>
    <col min="3" max="3" width="10" style="26" customWidth="1"/>
    <col min="4" max="4" width="16.5703125" style="26" customWidth="1"/>
    <col min="5" max="16384" width="11.42578125" style="26"/>
  </cols>
  <sheetData>
    <row r="1" spans="1:18" ht="15" x14ac:dyDescent="0.25">
      <c r="A1" s="25" t="s">
        <v>730</v>
      </c>
      <c r="B1" s="236"/>
      <c r="C1" s="2077" t="s">
        <v>830</v>
      </c>
      <c r="D1" s="2077"/>
    </row>
    <row r="3" spans="1:18" ht="15" x14ac:dyDescent="0.2">
      <c r="A3" s="2773" t="s">
        <v>732</v>
      </c>
      <c r="B3" s="2773"/>
      <c r="C3" s="2773" t="s">
        <v>3768</v>
      </c>
      <c r="D3" s="2774"/>
      <c r="E3" s="2774"/>
      <c r="F3" s="2774"/>
      <c r="G3" s="2774"/>
      <c r="H3" s="2774"/>
      <c r="I3" s="2774"/>
      <c r="J3" s="2774"/>
      <c r="K3" s="2774"/>
      <c r="L3" s="2774"/>
      <c r="M3" s="2774"/>
      <c r="N3" s="2774"/>
      <c r="O3" s="2774"/>
      <c r="P3" s="2774"/>
      <c r="Q3" s="2774"/>
      <c r="R3" s="2774"/>
    </row>
    <row r="4" spans="1:18" s="42" customFormat="1" ht="26.25" customHeight="1" x14ac:dyDescent="0.25">
      <c r="A4" s="2773" t="s">
        <v>733</v>
      </c>
      <c r="B4" s="2774"/>
      <c r="C4" s="2776" t="s">
        <v>3857</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3858</v>
      </c>
      <c r="D5" s="2774"/>
      <c r="E5" s="2774"/>
      <c r="F5" s="2774"/>
      <c r="G5" s="2774"/>
      <c r="H5" s="2774"/>
      <c r="I5" s="2774"/>
      <c r="J5" s="2774"/>
      <c r="K5" s="2774"/>
      <c r="L5" s="2774"/>
      <c r="M5" s="2774"/>
      <c r="N5" s="2774"/>
      <c r="O5" s="2774"/>
      <c r="P5" s="2774"/>
      <c r="Q5" s="2774"/>
      <c r="R5" s="2774"/>
    </row>
    <row r="6" spans="1:18" ht="15" customHeight="1" x14ac:dyDescent="0.2">
      <c r="A6" s="2773" t="s">
        <v>815</v>
      </c>
      <c r="B6" s="2774"/>
      <c r="C6" s="2773" t="s">
        <v>3859</v>
      </c>
      <c r="D6" s="2774"/>
      <c r="E6" s="2774"/>
      <c r="F6" s="2774"/>
      <c r="G6" s="2774"/>
      <c r="H6" s="2774"/>
      <c r="I6" s="2774"/>
      <c r="J6" s="2774"/>
      <c r="K6" s="2774"/>
      <c r="L6" s="2774"/>
      <c r="M6" s="2774"/>
      <c r="N6" s="2774"/>
      <c r="O6" s="2774"/>
      <c r="P6" s="2774"/>
      <c r="Q6" s="2774"/>
      <c r="R6" s="2774"/>
    </row>
    <row r="9" spans="1:18" ht="49.5" customHeight="1" x14ac:dyDescent="0.2">
      <c r="C9" s="2115" t="s">
        <v>3859</v>
      </c>
      <c r="D9" s="2115"/>
      <c r="F9" s="868" t="s">
        <v>3860</v>
      </c>
    </row>
    <row r="10" spans="1:18" ht="12.75" x14ac:dyDescent="0.2">
      <c r="A10" s="29"/>
      <c r="C10" s="30" t="s">
        <v>739</v>
      </c>
      <c r="D10" s="30" t="s">
        <v>694</v>
      </c>
    </row>
    <row r="11" spans="1:18" ht="12.75" x14ac:dyDescent="0.2">
      <c r="A11" s="29"/>
      <c r="C11" s="157">
        <v>2006</v>
      </c>
      <c r="D11" s="874">
        <v>62.13</v>
      </c>
      <c r="F11" s="875"/>
    </row>
    <row r="12" spans="1:18" ht="12.75" x14ac:dyDescent="0.2">
      <c r="A12" s="29"/>
      <c r="C12" s="157">
        <v>2007</v>
      </c>
      <c r="D12" s="874">
        <v>50.23</v>
      </c>
      <c r="F12" s="875"/>
    </row>
    <row r="13" spans="1:18" ht="12.75" x14ac:dyDescent="0.2">
      <c r="A13" s="29"/>
      <c r="C13" s="157">
        <v>2008</v>
      </c>
      <c r="D13" s="874">
        <v>34.24</v>
      </c>
      <c r="F13" s="875"/>
    </row>
    <row r="14" spans="1:18" ht="12.75" x14ac:dyDescent="0.2">
      <c r="A14" s="29"/>
      <c r="C14" s="157">
        <v>2009</v>
      </c>
      <c r="D14" s="874">
        <v>59.21</v>
      </c>
      <c r="F14" s="875"/>
    </row>
    <row r="15" spans="1:18" ht="12.75" x14ac:dyDescent="0.2">
      <c r="A15" s="29"/>
      <c r="C15" s="157">
        <v>2010</v>
      </c>
      <c r="D15" s="874">
        <v>63.11</v>
      </c>
      <c r="F15" s="875"/>
    </row>
    <row r="16" spans="1:18" ht="12.75" x14ac:dyDescent="0.2">
      <c r="A16" s="29"/>
      <c r="C16" s="157">
        <v>2011</v>
      </c>
      <c r="D16" s="874">
        <v>67.58</v>
      </c>
      <c r="F16" s="875"/>
    </row>
    <row r="17" spans="1:12" ht="12.75" x14ac:dyDescent="0.2">
      <c r="A17" s="29"/>
      <c r="C17" s="157">
        <v>2012</v>
      </c>
      <c r="D17" s="874">
        <v>69.89</v>
      </c>
      <c r="F17" s="875"/>
    </row>
    <row r="18" spans="1:12" ht="12.75" x14ac:dyDescent="0.2">
      <c r="A18" s="29"/>
      <c r="C18" s="157">
        <v>2013</v>
      </c>
      <c r="D18" s="874">
        <v>64.099999999999994</v>
      </c>
      <c r="F18" s="875"/>
    </row>
    <row r="19" spans="1:12" ht="12.75" x14ac:dyDescent="0.2">
      <c r="A19" s="29"/>
      <c r="C19" s="157">
        <v>2014</v>
      </c>
      <c r="D19" s="874">
        <v>57.18</v>
      </c>
      <c r="F19" s="875"/>
    </row>
    <row r="20" spans="1:12" ht="12.75" x14ac:dyDescent="0.2">
      <c r="A20" s="29"/>
      <c r="C20" s="157">
        <v>2015</v>
      </c>
      <c r="D20" s="874">
        <v>81.09</v>
      </c>
      <c r="F20" s="875"/>
    </row>
    <row r="21" spans="1:12" ht="12.75" x14ac:dyDescent="0.2">
      <c r="A21" s="29"/>
      <c r="C21" s="124">
        <v>2016</v>
      </c>
      <c r="D21" s="876">
        <v>100.42</v>
      </c>
      <c r="F21" s="875"/>
    </row>
    <row r="22" spans="1:12" ht="29.25" customHeight="1" x14ac:dyDescent="0.2">
      <c r="A22" s="29"/>
      <c r="C22" s="2781" t="s">
        <v>3861</v>
      </c>
      <c r="D22" s="2781"/>
      <c r="F22" s="84"/>
    </row>
    <row r="23" spans="1:12" ht="56.25" customHeight="1" x14ac:dyDescent="0.2">
      <c r="A23" s="29"/>
      <c r="C23" s="2286" t="s">
        <v>3862</v>
      </c>
      <c r="D23" s="2286"/>
      <c r="F23" s="2296" t="s">
        <v>3863</v>
      </c>
      <c r="G23" s="2296"/>
      <c r="H23" s="2296"/>
      <c r="I23" s="2296"/>
      <c r="J23" s="2296"/>
      <c r="K23" s="2296"/>
      <c r="L23" s="2296"/>
    </row>
    <row r="24" spans="1:12" ht="12.75" x14ac:dyDescent="0.2">
      <c r="A24" s="29"/>
      <c r="C24" s="877"/>
      <c r="D24" s="877"/>
    </row>
    <row r="25" spans="1:12" ht="12.75" x14ac:dyDescent="0.2">
      <c r="D25" s="4"/>
      <c r="F25" s="468"/>
    </row>
  </sheetData>
  <mergeCells count="13">
    <mergeCell ref="A5:B5"/>
    <mergeCell ref="C5:R5"/>
    <mergeCell ref="C1:D1"/>
    <mergeCell ref="A3:B3"/>
    <mergeCell ref="C3:R3"/>
    <mergeCell ref="A4:B4"/>
    <mergeCell ref="C4:R4"/>
    <mergeCell ref="A6:B6"/>
    <mergeCell ref="C6:R6"/>
    <mergeCell ref="C9:D9"/>
    <mergeCell ref="C22:D22"/>
    <mergeCell ref="C23:D23"/>
    <mergeCell ref="F23:L23"/>
  </mergeCells>
  <hyperlinks>
    <hyperlink ref="A1" location="'ODS 17.'!A1" display="REGRESAR"/>
    <hyperlink ref="C1:D1" location="'Metadato 17.4.1'!A1" display="VER METADATO"/>
  </hyperlinks>
  <pageMargins left="0.7" right="0.7" top="0.75" bottom="0.75" header="0.3" footer="0.3"/>
  <drawing r:id="rId1"/>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5">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0" style="26" customWidth="1"/>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880</v>
      </c>
    </row>
    <row r="4" spans="2:6" s="42" customFormat="1" ht="16.5" customHeight="1" x14ac:dyDescent="0.25">
      <c r="B4" s="2082" t="s">
        <v>856</v>
      </c>
      <c r="C4" s="2082"/>
      <c r="D4" s="49" t="s">
        <v>77</v>
      </c>
    </row>
    <row r="5" spans="2:6" ht="60" x14ac:dyDescent="0.2">
      <c r="B5" s="2082" t="s">
        <v>769</v>
      </c>
      <c r="C5" s="2082"/>
      <c r="D5" s="49" t="s">
        <v>489</v>
      </c>
    </row>
    <row r="6" spans="2:6" ht="16.5" customHeight="1" x14ac:dyDescent="0.2">
      <c r="B6" s="2082" t="s">
        <v>770</v>
      </c>
      <c r="C6" s="2082"/>
      <c r="D6" s="50" t="s">
        <v>611</v>
      </c>
    </row>
    <row r="7" spans="2:6" ht="15" x14ac:dyDescent="0.2">
      <c r="B7" s="2083" t="s">
        <v>771</v>
      </c>
      <c r="C7" s="2083"/>
      <c r="D7" s="94" t="s">
        <v>650</v>
      </c>
    </row>
    <row r="8" spans="2:6" s="903" customFormat="1" ht="15" x14ac:dyDescent="0.2">
      <c r="B8" s="2083" t="s">
        <v>4617</v>
      </c>
      <c r="C8" s="2083"/>
      <c r="D8" s="1285" t="s">
        <v>4811</v>
      </c>
    </row>
    <row r="9" spans="2:6" ht="15" x14ac:dyDescent="0.25">
      <c r="B9" s="52"/>
      <c r="C9" s="52"/>
      <c r="D9" s="52"/>
    </row>
    <row r="10" spans="2:6" ht="23.25" customHeight="1" x14ac:dyDescent="0.2">
      <c r="B10" s="2081" t="s">
        <v>772</v>
      </c>
      <c r="C10" s="2081"/>
      <c r="D10" s="2081"/>
    </row>
    <row r="11" spans="2:6" ht="15" x14ac:dyDescent="0.2">
      <c r="B11" s="2093" t="s">
        <v>773</v>
      </c>
      <c r="C11" s="2094"/>
      <c r="D11" s="49" t="s">
        <v>3864</v>
      </c>
    </row>
    <row r="12" spans="2:6" ht="18" customHeight="1" x14ac:dyDescent="0.2">
      <c r="B12" s="2095" t="s">
        <v>775</v>
      </c>
      <c r="C12" s="2095"/>
      <c r="D12" s="53" t="s">
        <v>3859</v>
      </c>
    </row>
    <row r="13" spans="2:6" ht="15" x14ac:dyDescent="0.2">
      <c r="B13" s="2082" t="s">
        <v>776</v>
      </c>
      <c r="C13" s="2082"/>
      <c r="D13" s="672" t="s">
        <v>649</v>
      </c>
    </row>
    <row r="14" spans="2:6" ht="15" x14ac:dyDescent="0.2">
      <c r="B14" s="2082" t="s">
        <v>777</v>
      </c>
      <c r="C14" s="2096"/>
      <c r="D14" s="54" t="s">
        <v>22</v>
      </c>
    </row>
    <row r="15" spans="2:6" ht="75.75" customHeight="1" x14ac:dyDescent="0.2">
      <c r="B15" s="2082" t="s">
        <v>778</v>
      </c>
      <c r="C15" s="2082"/>
      <c r="D15" s="56" t="s">
        <v>3865</v>
      </c>
    </row>
    <row r="16" spans="2:6" ht="49.5" customHeight="1" x14ac:dyDescent="0.2">
      <c r="B16" s="2082" t="s">
        <v>779</v>
      </c>
      <c r="C16" s="2082"/>
      <c r="D16" s="56"/>
    </row>
    <row r="17" spans="2:4" ht="15" x14ac:dyDescent="0.2">
      <c r="B17" s="2082" t="s">
        <v>780</v>
      </c>
      <c r="C17" s="2082"/>
      <c r="D17" s="57" t="s">
        <v>781</v>
      </c>
    </row>
    <row r="18" spans="2:4" ht="15" x14ac:dyDescent="0.2">
      <c r="B18" s="2083" t="s">
        <v>782</v>
      </c>
      <c r="C18" s="2083"/>
      <c r="D18" s="49"/>
    </row>
    <row r="19" spans="2:4" ht="30" x14ac:dyDescent="0.2">
      <c r="B19" s="2084" t="s">
        <v>783</v>
      </c>
      <c r="C19" s="2085"/>
      <c r="D19" s="57" t="s">
        <v>3866</v>
      </c>
    </row>
    <row r="20" spans="2:4" ht="15" x14ac:dyDescent="0.2">
      <c r="B20" s="2082" t="s">
        <v>784</v>
      </c>
      <c r="C20" s="2082"/>
      <c r="D20" s="56" t="s">
        <v>1434</v>
      </c>
    </row>
    <row r="21" spans="2:4" ht="15" x14ac:dyDescent="0.2">
      <c r="B21" s="2086" t="s">
        <v>786</v>
      </c>
      <c r="C21" s="58" t="s">
        <v>787</v>
      </c>
      <c r="D21" s="57" t="s">
        <v>909</v>
      </c>
    </row>
    <row r="22" spans="2:4" ht="15" x14ac:dyDescent="0.2">
      <c r="B22" s="2087"/>
      <c r="C22" s="59" t="s">
        <v>789</v>
      </c>
      <c r="D22" s="60"/>
    </row>
    <row r="23" spans="2:4" ht="15" x14ac:dyDescent="0.2">
      <c r="B23" s="2088" t="s">
        <v>791</v>
      </c>
      <c r="C23" s="2088"/>
      <c r="D23" s="57" t="s">
        <v>827</v>
      </c>
    </row>
    <row r="24" spans="2:4" ht="15" x14ac:dyDescent="0.2">
      <c r="B24" s="2088" t="s">
        <v>793</v>
      </c>
      <c r="C24" s="2088"/>
      <c r="D24" s="61" t="s">
        <v>1076</v>
      </c>
    </row>
    <row r="25" spans="2:4" ht="15" x14ac:dyDescent="0.2">
      <c r="B25" s="2082" t="s">
        <v>795</v>
      </c>
      <c r="C25" s="2082"/>
      <c r="D25" s="57" t="s">
        <v>23</v>
      </c>
    </row>
    <row r="26" spans="2:4" ht="15" x14ac:dyDescent="0.2">
      <c r="B26" s="2083" t="s">
        <v>797</v>
      </c>
      <c r="C26" s="2083"/>
      <c r="D26" s="61" t="s">
        <v>3867</v>
      </c>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1" t="s">
        <v>3734</v>
      </c>
    </row>
    <row r="33" spans="2:4" ht="30" x14ac:dyDescent="0.2">
      <c r="B33" s="2079" t="s">
        <v>805</v>
      </c>
      <c r="C33" s="2080"/>
      <c r="D33" s="61" t="s">
        <v>3735</v>
      </c>
    </row>
    <row r="34" spans="2:4" ht="15" x14ac:dyDescent="0.2">
      <c r="B34" s="2079" t="s">
        <v>807</v>
      </c>
      <c r="C34" s="2080"/>
      <c r="D34" s="61" t="s">
        <v>1076</v>
      </c>
    </row>
    <row r="35" spans="2:4" ht="15" x14ac:dyDescent="0.2">
      <c r="B35" s="2079" t="s">
        <v>809</v>
      </c>
      <c r="C35" s="2080"/>
      <c r="D35" s="61" t="s">
        <v>3736</v>
      </c>
    </row>
    <row r="36" spans="2:4" ht="15" x14ac:dyDescent="0.2">
      <c r="B36" s="2079" t="s">
        <v>811</v>
      </c>
      <c r="C36" s="2080"/>
      <c r="D36" s="61" t="s">
        <v>3737</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7.4.1'!A1" display="REGRESAR"/>
    <hyperlink ref="D8" r:id="rId1"/>
  </hyperlinks>
  <pageMargins left="0.7" right="0.7" top="0.75" bottom="0.75" header="0.3" footer="0.3"/>
  <drawing r:id="rId2"/>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6">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140625" style="26" customWidth="1"/>
    <col min="3" max="3" width="11.85546875" style="165" customWidth="1"/>
    <col min="4" max="5" width="11.85546875" style="26" customWidth="1"/>
    <col min="6" max="16384" width="11.42578125" style="26"/>
  </cols>
  <sheetData>
    <row r="1" spans="1:18" ht="15" x14ac:dyDescent="0.25">
      <c r="A1" s="25" t="s">
        <v>730</v>
      </c>
      <c r="B1" s="121"/>
      <c r="C1" s="2077" t="s">
        <v>830</v>
      </c>
      <c r="D1" s="2077"/>
    </row>
    <row r="2" spans="1:18" ht="15" customHeight="1" x14ac:dyDescent="0.2"/>
    <row r="3" spans="1:18" ht="16.5" customHeight="1" x14ac:dyDescent="0.2">
      <c r="A3" s="2773" t="s">
        <v>732</v>
      </c>
      <c r="B3" s="2773"/>
      <c r="C3" s="2773" t="s">
        <v>3768</v>
      </c>
      <c r="D3" s="2774"/>
      <c r="E3" s="2774"/>
      <c r="F3" s="2774"/>
      <c r="G3" s="2774"/>
      <c r="H3" s="2774"/>
      <c r="I3" s="2774"/>
      <c r="J3" s="2774"/>
      <c r="K3" s="2774"/>
      <c r="L3" s="2774"/>
      <c r="M3" s="2774"/>
      <c r="N3" s="2774"/>
      <c r="O3" s="2774"/>
      <c r="P3" s="2774"/>
      <c r="Q3" s="2774"/>
      <c r="R3" s="2774"/>
    </row>
    <row r="4" spans="1:18" ht="15" customHeight="1" x14ac:dyDescent="0.2">
      <c r="A4" s="2773" t="s">
        <v>733</v>
      </c>
      <c r="B4" s="2774"/>
      <c r="C4" s="2776" t="s">
        <v>492</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3868</v>
      </c>
      <c r="D5" s="2774"/>
      <c r="E5" s="2774"/>
      <c r="F5" s="2774"/>
      <c r="G5" s="2774"/>
      <c r="H5" s="2774"/>
      <c r="I5" s="2774"/>
      <c r="J5" s="2774"/>
      <c r="K5" s="2774"/>
      <c r="L5" s="2774"/>
      <c r="M5" s="2774"/>
      <c r="N5" s="2774"/>
      <c r="O5" s="2774"/>
      <c r="P5" s="2774"/>
      <c r="Q5" s="2774"/>
      <c r="R5" s="2774"/>
    </row>
    <row r="6" spans="1:18" ht="15" customHeight="1" x14ac:dyDescent="0.2">
      <c r="A6" s="2773" t="s">
        <v>815</v>
      </c>
      <c r="B6" s="2774"/>
      <c r="C6" s="2773" t="s">
        <v>862</v>
      </c>
      <c r="D6" s="2774"/>
      <c r="E6" s="2774"/>
      <c r="F6" s="2774"/>
      <c r="G6" s="2774"/>
      <c r="H6" s="2774"/>
      <c r="I6" s="2774"/>
      <c r="J6" s="2774"/>
      <c r="K6" s="2774"/>
      <c r="L6" s="2774"/>
      <c r="M6" s="2774"/>
      <c r="N6" s="2774"/>
      <c r="O6" s="2774"/>
      <c r="P6" s="2774"/>
      <c r="Q6" s="2774"/>
      <c r="R6" s="2774"/>
    </row>
    <row r="7" spans="1:18" ht="11.25" customHeight="1" x14ac:dyDescent="0.2"/>
    <row r="9" spans="1:18" ht="11.25" customHeight="1" x14ac:dyDescent="0.2">
      <c r="C9" s="2118" t="s">
        <v>912</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o 17.5.1'!A1" display="VER METADATO"/>
  </hyperlinks>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7">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30" x14ac:dyDescent="0.2">
      <c r="B4" s="2082" t="s">
        <v>856</v>
      </c>
      <c r="C4" s="2082"/>
      <c r="D4" s="49" t="s">
        <v>77</v>
      </c>
    </row>
    <row r="5" spans="2:6" ht="30" x14ac:dyDescent="0.2">
      <c r="B5" s="2082" t="s">
        <v>769</v>
      </c>
      <c r="C5" s="2082"/>
      <c r="D5" s="49" t="s">
        <v>492</v>
      </c>
    </row>
    <row r="6" spans="2:6" ht="15" x14ac:dyDescent="0.2">
      <c r="B6" s="2082" t="s">
        <v>770</v>
      </c>
      <c r="C6" s="2082"/>
      <c r="D6" s="50" t="s">
        <v>651</v>
      </c>
    </row>
    <row r="7" spans="2:6" ht="30" x14ac:dyDescent="0.2">
      <c r="B7" s="2083" t="s">
        <v>771</v>
      </c>
      <c r="C7" s="2083"/>
      <c r="D7" s="94" t="s">
        <v>634</v>
      </c>
    </row>
    <row r="8" spans="2:6" s="903" customFormat="1" ht="15" x14ac:dyDescent="0.2">
      <c r="B8" s="2083" t="s">
        <v>4617</v>
      </c>
      <c r="C8" s="2083"/>
      <c r="D8" s="1285" t="s">
        <v>4632</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61"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7.5.1'!A1" display="REGRESAR"/>
    <hyperlink ref="D8" r:id="rId1"/>
  </hyperlinks>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8"/>
  <dimension ref="A1:R37"/>
  <sheetViews>
    <sheetView showGridLines="0" workbookViewId="0">
      <pane ySplit="1" topLeftCell="A2" activePane="bottomLeft" state="frozen"/>
      <selection pane="bottomLeft"/>
    </sheetView>
  </sheetViews>
  <sheetFormatPr baseColWidth="10" defaultColWidth="11.42578125" defaultRowHeight="11.25" x14ac:dyDescent="0.2"/>
  <cols>
    <col min="1" max="2" width="15.42578125" style="26" customWidth="1"/>
    <col min="3" max="3" width="13.140625" style="26" customWidth="1"/>
    <col min="4" max="4" width="13" style="26" customWidth="1"/>
    <col min="5" max="16384" width="11.42578125" style="26"/>
  </cols>
  <sheetData>
    <row r="1" spans="1:18" ht="15" x14ac:dyDescent="0.25">
      <c r="A1" s="25" t="s">
        <v>730</v>
      </c>
      <c r="C1" s="2077" t="s">
        <v>830</v>
      </c>
      <c r="D1" s="2077"/>
    </row>
    <row r="3" spans="1:18" ht="15" x14ac:dyDescent="0.2">
      <c r="A3" s="2773" t="s">
        <v>732</v>
      </c>
      <c r="B3" s="2773"/>
      <c r="C3" s="2773" t="s">
        <v>3869</v>
      </c>
      <c r="D3" s="2774"/>
      <c r="E3" s="2774"/>
      <c r="F3" s="2774"/>
      <c r="G3" s="2774"/>
      <c r="H3" s="2774"/>
      <c r="I3" s="2774"/>
      <c r="J3" s="2774"/>
      <c r="K3" s="2774"/>
      <c r="L3" s="2774"/>
      <c r="M3" s="2774"/>
      <c r="N3" s="2774"/>
      <c r="O3" s="2774"/>
      <c r="P3" s="2774"/>
      <c r="Q3" s="2774"/>
      <c r="R3" s="2774"/>
    </row>
    <row r="4" spans="1:18" ht="33.75" customHeight="1" x14ac:dyDescent="0.2">
      <c r="A4" s="2773" t="s">
        <v>733</v>
      </c>
      <c r="B4" s="2774"/>
      <c r="C4" s="2776" t="s">
        <v>3870</v>
      </c>
      <c r="D4" s="2777"/>
      <c r="E4" s="2777"/>
      <c r="F4" s="2777"/>
      <c r="G4" s="2777"/>
      <c r="H4" s="2777"/>
      <c r="I4" s="2777"/>
      <c r="J4" s="2777"/>
      <c r="K4" s="2777"/>
      <c r="L4" s="2777"/>
      <c r="M4" s="2777"/>
      <c r="N4" s="2777"/>
      <c r="O4" s="2777"/>
      <c r="P4" s="2777"/>
      <c r="Q4" s="2777"/>
      <c r="R4" s="2777"/>
    </row>
    <row r="5" spans="1:18" ht="15" x14ac:dyDescent="0.2">
      <c r="A5" s="2773" t="s">
        <v>735</v>
      </c>
      <c r="B5" s="2774"/>
      <c r="C5" s="2773" t="s">
        <v>3871</v>
      </c>
      <c r="D5" s="2774"/>
      <c r="E5" s="2774"/>
      <c r="F5" s="2774"/>
      <c r="G5" s="2774"/>
      <c r="H5" s="2774"/>
      <c r="I5" s="2774"/>
      <c r="J5" s="2774"/>
      <c r="K5" s="2774"/>
      <c r="L5" s="2774"/>
      <c r="M5" s="2774"/>
      <c r="N5" s="2774"/>
      <c r="O5" s="2774"/>
      <c r="P5" s="2774"/>
      <c r="Q5" s="2774"/>
      <c r="R5" s="2774"/>
    </row>
    <row r="6" spans="1:18" ht="15" x14ac:dyDescent="0.2">
      <c r="A6" s="2773" t="s">
        <v>815</v>
      </c>
      <c r="B6" s="2774"/>
      <c r="C6" s="2773" t="s">
        <v>3872</v>
      </c>
      <c r="D6" s="2774"/>
      <c r="E6" s="2774"/>
      <c r="F6" s="2774"/>
      <c r="G6" s="2774"/>
      <c r="H6" s="2774"/>
      <c r="I6" s="2774"/>
      <c r="J6" s="2774"/>
      <c r="K6" s="2774"/>
      <c r="L6" s="2774"/>
      <c r="M6" s="2774"/>
      <c r="N6" s="2774"/>
      <c r="O6" s="2774"/>
      <c r="P6" s="2774"/>
      <c r="Q6" s="2774"/>
      <c r="R6" s="2774"/>
    </row>
    <row r="9" spans="1:18" ht="50.25" customHeight="1" x14ac:dyDescent="0.2">
      <c r="C9" s="2115" t="s">
        <v>3872</v>
      </c>
      <c r="D9" s="2115"/>
    </row>
    <row r="10" spans="1:18" ht="12.75" x14ac:dyDescent="0.2">
      <c r="A10" s="76"/>
      <c r="C10" s="32" t="s">
        <v>739</v>
      </c>
      <c r="D10" s="396" t="s">
        <v>883</v>
      </c>
    </row>
    <row r="11" spans="1:18" ht="12.75" x14ac:dyDescent="0.2">
      <c r="A11" s="263"/>
      <c r="C11" s="1018">
        <v>2015</v>
      </c>
      <c r="D11" s="1017">
        <v>44</v>
      </c>
    </row>
    <row r="12" spans="1:18" ht="12.75" x14ac:dyDescent="0.2">
      <c r="A12" s="262"/>
      <c r="C12" s="1018">
        <v>2016</v>
      </c>
      <c r="D12" s="1017">
        <v>50</v>
      </c>
    </row>
    <row r="13" spans="1:18" ht="12.75" x14ac:dyDescent="0.2">
      <c r="A13" s="262"/>
      <c r="C13" s="1018">
        <v>2017</v>
      </c>
      <c r="D13" s="1017">
        <v>55</v>
      </c>
    </row>
    <row r="14" spans="1:18" ht="12.75" x14ac:dyDescent="0.2">
      <c r="A14" s="29"/>
      <c r="C14" s="1019">
        <v>2018</v>
      </c>
      <c r="D14" s="1020">
        <v>56</v>
      </c>
    </row>
    <row r="15" spans="1:18" ht="12.75" x14ac:dyDescent="0.2">
      <c r="A15" s="29"/>
      <c r="C15" s="4" t="s">
        <v>3873</v>
      </c>
      <c r="D15" s="4"/>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row r="30" spans="1:1" x14ac:dyDescent="0.2">
      <c r="A30" s="29"/>
    </row>
    <row r="31" spans="1:1" x14ac:dyDescent="0.2">
      <c r="A31" s="29"/>
    </row>
    <row r="32" spans="1:1" x14ac:dyDescent="0.2">
      <c r="A32" s="29"/>
    </row>
    <row r="33" spans="1:1" x14ac:dyDescent="0.2">
      <c r="A33" s="29"/>
    </row>
    <row r="34" spans="1:1" x14ac:dyDescent="0.2">
      <c r="A34" s="29"/>
    </row>
    <row r="35" spans="1:1" x14ac:dyDescent="0.2">
      <c r="A35" s="29"/>
    </row>
    <row r="36" spans="1:1" x14ac:dyDescent="0.2">
      <c r="A36" s="29"/>
    </row>
    <row r="37" spans="1:1" x14ac:dyDescent="0.2">
      <c r="A37" s="29"/>
    </row>
  </sheetData>
  <mergeCells count="10">
    <mergeCell ref="A6:B6"/>
    <mergeCell ref="C6:R6"/>
    <mergeCell ref="C9:D9"/>
    <mergeCell ref="C1:D1"/>
    <mergeCell ref="A3:B3"/>
    <mergeCell ref="C3:R3"/>
    <mergeCell ref="A4:B4"/>
    <mergeCell ref="C4:R4"/>
    <mergeCell ref="A5:B5"/>
    <mergeCell ref="C5:R5"/>
  </mergeCells>
  <hyperlinks>
    <hyperlink ref="A1" location="'ODS 17.'!A1" display="REGRESAR"/>
    <hyperlink ref="C1:D1" location="'Metadato 17.6.1'!A1" display="VER METADATO"/>
  </hyperlinks>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9">
    <tabColor theme="0" tint="-0.499984740745262"/>
  </sheetPr>
  <dimension ref="B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3.140625" style="26" customWidth="1"/>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767</v>
      </c>
    </row>
    <row r="4" spans="2:6" ht="30" x14ac:dyDescent="0.2">
      <c r="B4" s="2082" t="s">
        <v>856</v>
      </c>
      <c r="C4" s="2082"/>
      <c r="D4" s="910" t="s">
        <v>77</v>
      </c>
    </row>
    <row r="5" spans="2:6" ht="76.5" customHeight="1" x14ac:dyDescent="0.2">
      <c r="B5" s="2082" t="s">
        <v>769</v>
      </c>
      <c r="C5" s="2082"/>
      <c r="D5" s="910" t="s">
        <v>495</v>
      </c>
    </row>
    <row r="6" spans="2:6" ht="15" x14ac:dyDescent="0.2">
      <c r="B6" s="2082" t="s">
        <v>770</v>
      </c>
      <c r="C6" s="2082"/>
      <c r="D6" s="911" t="s">
        <v>653</v>
      </c>
    </row>
    <row r="7" spans="2:6" ht="30" x14ac:dyDescent="0.2">
      <c r="B7" s="2083" t="s">
        <v>771</v>
      </c>
      <c r="C7" s="2083"/>
      <c r="D7" s="912" t="s">
        <v>654</v>
      </c>
    </row>
    <row r="8" spans="2:6" s="903" customFormat="1" ht="15" x14ac:dyDescent="0.2">
      <c r="B8" s="2083" t="s">
        <v>4617</v>
      </c>
      <c r="C8" s="2083"/>
      <c r="D8" s="1285" t="s">
        <v>4632</v>
      </c>
    </row>
    <row r="9" spans="2:6" ht="15" x14ac:dyDescent="0.25">
      <c r="B9" s="913"/>
      <c r="C9" s="913"/>
      <c r="D9" s="913"/>
    </row>
    <row r="10" spans="2:6" ht="23.25" customHeight="1" x14ac:dyDescent="0.2">
      <c r="B10" s="2081" t="s">
        <v>772</v>
      </c>
      <c r="C10" s="2081"/>
      <c r="D10" s="2081"/>
    </row>
    <row r="11" spans="2:6" ht="16.5" customHeight="1" x14ac:dyDescent="0.2">
      <c r="B11" s="2093" t="s">
        <v>773</v>
      </c>
      <c r="C11" s="2094"/>
      <c r="D11" s="910" t="s">
        <v>841</v>
      </c>
    </row>
    <row r="12" spans="2:6" ht="15" customHeight="1" x14ac:dyDescent="0.2">
      <c r="B12" s="2095" t="s">
        <v>775</v>
      </c>
      <c r="C12" s="2095"/>
      <c r="D12" s="914" t="s">
        <v>3872</v>
      </c>
    </row>
    <row r="13" spans="2:6" ht="15" x14ac:dyDescent="0.25">
      <c r="B13" s="2082" t="s">
        <v>776</v>
      </c>
      <c r="C13" s="2082"/>
      <c r="D13" s="716" t="s">
        <v>653</v>
      </c>
    </row>
    <row r="14" spans="2:6" ht="15" x14ac:dyDescent="0.2">
      <c r="B14" s="2082" t="s">
        <v>777</v>
      </c>
      <c r="C14" s="2096"/>
      <c r="D14" s="915" t="s">
        <v>22</v>
      </c>
    </row>
    <row r="15" spans="2:6" ht="225" x14ac:dyDescent="0.25">
      <c r="B15" s="2082" t="s">
        <v>778</v>
      </c>
      <c r="C15" s="2082"/>
      <c r="D15" s="145" t="s">
        <v>3874</v>
      </c>
    </row>
    <row r="16" spans="2:6" ht="60" customHeight="1" x14ac:dyDescent="0.25">
      <c r="B16" s="2082" t="s">
        <v>779</v>
      </c>
      <c r="C16" s="2082"/>
      <c r="D16" s="145"/>
    </row>
    <row r="17" spans="2:4" ht="15" x14ac:dyDescent="0.25">
      <c r="B17" s="2082" t="s">
        <v>780</v>
      </c>
      <c r="C17" s="2082"/>
      <c r="D17" s="143" t="s">
        <v>883</v>
      </c>
    </row>
    <row r="18" spans="2:4" ht="15" x14ac:dyDescent="0.2">
      <c r="B18" s="2083" t="s">
        <v>782</v>
      </c>
      <c r="C18" s="2083"/>
      <c r="D18" s="910"/>
    </row>
    <row r="19" spans="2:4" ht="30" x14ac:dyDescent="0.2">
      <c r="B19" s="2084" t="s">
        <v>783</v>
      </c>
      <c r="C19" s="2085"/>
      <c r="D19" s="917" t="s">
        <v>3875</v>
      </c>
    </row>
    <row r="20" spans="2:4" ht="15" x14ac:dyDescent="0.25">
      <c r="B20" s="2082" t="s">
        <v>784</v>
      </c>
      <c r="C20" s="2082"/>
      <c r="D20" s="145" t="s">
        <v>824</v>
      </c>
    </row>
    <row r="21" spans="2:4" ht="15" x14ac:dyDescent="0.25">
      <c r="B21" s="2086" t="s">
        <v>786</v>
      </c>
      <c r="C21" s="918" t="s">
        <v>787</v>
      </c>
      <c r="D21" s="143" t="s">
        <v>909</v>
      </c>
    </row>
    <row r="22" spans="2:4" ht="15" x14ac:dyDescent="0.2">
      <c r="B22" s="2087"/>
      <c r="C22" s="1000" t="s">
        <v>789</v>
      </c>
      <c r="D22" s="919"/>
    </row>
    <row r="23" spans="2:4" ht="15" x14ac:dyDescent="0.25">
      <c r="B23" s="2088" t="s">
        <v>791</v>
      </c>
      <c r="C23" s="2088"/>
      <c r="D23" s="143" t="s">
        <v>1020</v>
      </c>
    </row>
    <row r="24" spans="2:4" ht="15" x14ac:dyDescent="0.25">
      <c r="B24" s="2088" t="s">
        <v>793</v>
      </c>
      <c r="C24" s="2088"/>
      <c r="D24" s="146" t="s">
        <v>3876</v>
      </c>
    </row>
    <row r="25" spans="2:4" ht="15" x14ac:dyDescent="0.2">
      <c r="B25" s="2082" t="s">
        <v>795</v>
      </c>
      <c r="C25" s="2082"/>
      <c r="D25" s="917" t="s">
        <v>23</v>
      </c>
    </row>
    <row r="26" spans="2:4" ht="15" customHeight="1" x14ac:dyDescent="0.25">
      <c r="B26" s="2083" t="s">
        <v>797</v>
      </c>
      <c r="C26" s="2083"/>
      <c r="D26" s="146" t="s">
        <v>3877</v>
      </c>
    </row>
    <row r="27" spans="2:4" ht="15" x14ac:dyDescent="0.2">
      <c r="B27" s="2089" t="s">
        <v>799</v>
      </c>
      <c r="C27" s="2090"/>
      <c r="D27" s="910"/>
    </row>
    <row r="28" spans="2:4" ht="15" x14ac:dyDescent="0.2">
      <c r="B28" s="1001" t="s">
        <v>800</v>
      </c>
      <c r="C28" s="1002"/>
      <c r="D28" s="910"/>
    </row>
    <row r="29" spans="2:4" ht="15" x14ac:dyDescent="0.2">
      <c r="B29" s="2091" t="s">
        <v>801</v>
      </c>
      <c r="C29" s="2092"/>
      <c r="D29" s="921"/>
    </row>
    <row r="30" spans="2:4" ht="15" x14ac:dyDescent="0.2">
      <c r="B30" s="922"/>
      <c r="C30" s="922"/>
      <c r="D30" s="923"/>
    </row>
    <row r="31" spans="2:4" ht="23.25" customHeight="1" x14ac:dyDescent="0.2">
      <c r="B31" s="2081" t="s">
        <v>802</v>
      </c>
      <c r="C31" s="2081"/>
      <c r="D31" s="2081"/>
    </row>
    <row r="32" spans="2:4" ht="15" x14ac:dyDescent="0.2">
      <c r="B32" s="2079" t="s">
        <v>803</v>
      </c>
      <c r="C32" s="2080"/>
      <c r="D32" s="920" t="s">
        <v>4199</v>
      </c>
    </row>
    <row r="33" spans="2:4" ht="14.25" customHeight="1" x14ac:dyDescent="0.2">
      <c r="B33" s="2079" t="s">
        <v>805</v>
      </c>
      <c r="C33" s="2080"/>
      <c r="D33" s="920" t="s">
        <v>2802</v>
      </c>
    </row>
    <row r="34" spans="2:4" ht="15" x14ac:dyDescent="0.2">
      <c r="B34" s="2079" t="s">
        <v>807</v>
      </c>
      <c r="C34" s="2080"/>
      <c r="D34" s="920" t="s">
        <v>2799</v>
      </c>
    </row>
    <row r="35" spans="2:4" ht="15" x14ac:dyDescent="0.2">
      <c r="B35" s="2079" t="s">
        <v>809</v>
      </c>
      <c r="C35" s="2080"/>
      <c r="D35" s="920" t="s">
        <v>2803</v>
      </c>
    </row>
    <row r="36" spans="2:4" ht="15" x14ac:dyDescent="0.2">
      <c r="B36" s="2079" t="s">
        <v>811</v>
      </c>
      <c r="C36" s="2080"/>
      <c r="D36" s="924" t="s">
        <v>4200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7.6.1'!A1" display="REGRESAR"/>
    <hyperlink ref="D36" r:id="rId1"/>
    <hyperlink ref="D8" r:id="rId2"/>
  </hyperlinks>
  <pageMargins left="0.7" right="0.7" top="0.75" bottom="0.75" header="0.3" footer="0.3"/>
  <drawing r:id="rId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0"/>
  <dimension ref="A1:R27"/>
  <sheetViews>
    <sheetView showGridLines="0" workbookViewId="0">
      <pane ySplit="1" topLeftCell="A2" activePane="bottomLeft" state="frozen"/>
      <selection activeCell="B1" sqref="B1"/>
      <selection pane="bottomLeft" activeCell="B20" sqref="B20"/>
    </sheetView>
  </sheetViews>
  <sheetFormatPr baseColWidth="10" defaultColWidth="11.42578125" defaultRowHeight="11.25" x14ac:dyDescent="0.2"/>
  <cols>
    <col min="1" max="2" width="15.28515625" style="26" customWidth="1"/>
    <col min="3" max="3" width="7.85546875" style="26" bestFit="1" customWidth="1"/>
    <col min="4" max="4" width="11.85546875" style="26" customWidth="1"/>
    <col min="5" max="16384" width="11.42578125" style="26"/>
  </cols>
  <sheetData>
    <row r="1" spans="1:18" ht="15" x14ac:dyDescent="0.25">
      <c r="A1" s="25" t="s">
        <v>730</v>
      </c>
      <c r="C1" s="2077" t="s">
        <v>830</v>
      </c>
      <c r="D1" s="2077"/>
    </row>
    <row r="3" spans="1:18" ht="15" x14ac:dyDescent="0.2">
      <c r="A3" s="2773" t="s">
        <v>732</v>
      </c>
      <c r="B3" s="2773"/>
      <c r="C3" s="2773" t="s">
        <v>3869</v>
      </c>
      <c r="D3" s="2774"/>
      <c r="E3" s="2774"/>
      <c r="F3" s="2774"/>
      <c r="G3" s="2774"/>
      <c r="H3" s="2774"/>
      <c r="I3" s="2774"/>
      <c r="J3" s="2774"/>
      <c r="K3" s="2774"/>
      <c r="L3" s="2774"/>
      <c r="M3" s="2774"/>
      <c r="N3" s="2774"/>
      <c r="O3" s="2774"/>
      <c r="P3" s="2774"/>
      <c r="Q3" s="2774"/>
      <c r="R3" s="2774"/>
    </row>
    <row r="4" spans="1:18" ht="28.5" customHeight="1" x14ac:dyDescent="0.2">
      <c r="A4" s="2773" t="s">
        <v>733</v>
      </c>
      <c r="B4" s="2774"/>
      <c r="C4" s="2776" t="s">
        <v>3870</v>
      </c>
      <c r="D4" s="2777"/>
      <c r="E4" s="2777"/>
      <c r="F4" s="2777"/>
      <c r="G4" s="2777"/>
      <c r="H4" s="2777"/>
      <c r="I4" s="2777"/>
      <c r="J4" s="2777"/>
      <c r="K4" s="2777"/>
      <c r="L4" s="2777"/>
      <c r="M4" s="2777"/>
      <c r="N4" s="2777"/>
      <c r="O4" s="2777"/>
      <c r="P4" s="2777"/>
      <c r="Q4" s="2777"/>
      <c r="R4" s="2777"/>
    </row>
    <row r="5" spans="1:18" ht="15" x14ac:dyDescent="0.2">
      <c r="A5" s="2773" t="s">
        <v>735</v>
      </c>
      <c r="B5" s="2774"/>
      <c r="C5" s="2773" t="s">
        <v>3878</v>
      </c>
      <c r="D5" s="2774"/>
      <c r="E5" s="2774"/>
      <c r="F5" s="2774"/>
      <c r="G5" s="2774"/>
      <c r="H5" s="2774"/>
      <c r="I5" s="2774"/>
      <c r="J5" s="2774"/>
      <c r="K5" s="2774"/>
      <c r="L5" s="2774"/>
      <c r="M5" s="2774"/>
      <c r="N5" s="2774"/>
      <c r="O5" s="2774"/>
      <c r="P5" s="2774"/>
      <c r="Q5" s="2774"/>
      <c r="R5" s="2774"/>
    </row>
    <row r="6" spans="1:18" ht="15" x14ac:dyDescent="0.2">
      <c r="A6" s="2773" t="s">
        <v>815</v>
      </c>
      <c r="B6" s="2774"/>
      <c r="C6" s="2773" t="s">
        <v>3879</v>
      </c>
      <c r="D6" s="2774"/>
      <c r="E6" s="2774"/>
      <c r="F6" s="2774"/>
      <c r="G6" s="2774"/>
      <c r="H6" s="2774"/>
      <c r="I6" s="2774"/>
      <c r="J6" s="2774"/>
      <c r="K6" s="2774"/>
      <c r="L6" s="2774"/>
      <c r="M6" s="2774"/>
      <c r="N6" s="2774"/>
      <c r="O6" s="2774"/>
      <c r="P6" s="2774"/>
      <c r="Q6" s="2774"/>
      <c r="R6" s="2774"/>
    </row>
    <row r="9" spans="1:18" ht="21" customHeight="1" x14ac:dyDescent="0.2">
      <c r="B9" s="421"/>
      <c r="C9" s="2115" t="s">
        <v>3879</v>
      </c>
      <c r="D9" s="2115"/>
      <c r="E9" s="2115"/>
      <c r="F9" s="2115"/>
      <c r="H9" s="109" t="s">
        <v>6147</v>
      </c>
    </row>
    <row r="10" spans="1:18" ht="38.25" x14ac:dyDescent="0.2">
      <c r="A10" s="29"/>
      <c r="C10" s="174" t="s">
        <v>739</v>
      </c>
      <c r="D10" s="30" t="s">
        <v>3880</v>
      </c>
      <c r="E10" s="878" t="s">
        <v>848</v>
      </c>
      <c r="F10" s="878" t="s">
        <v>3881</v>
      </c>
    </row>
    <row r="11" spans="1:18" ht="12.75" x14ac:dyDescent="0.2">
      <c r="A11" s="29"/>
      <c r="C11" s="879">
        <v>2010</v>
      </c>
      <c r="D11" s="880">
        <v>392289</v>
      </c>
      <c r="E11" s="881">
        <v>4533894</v>
      </c>
      <c r="F11" s="620">
        <f t="shared" ref="F11:F19" si="0">D11/E11*100</f>
        <v>8.652363729721074</v>
      </c>
    </row>
    <row r="12" spans="1:18" ht="12.75" x14ac:dyDescent="0.2">
      <c r="A12" s="29"/>
      <c r="C12" s="879">
        <v>2011</v>
      </c>
      <c r="D12" s="687">
        <v>419782</v>
      </c>
      <c r="E12" s="687">
        <v>4592149</v>
      </c>
      <c r="F12" s="620">
        <f t="shared" si="0"/>
        <v>9.1412974622556895</v>
      </c>
    </row>
    <row r="13" spans="1:18" ht="12.75" x14ac:dyDescent="0.2">
      <c r="A13" s="29"/>
      <c r="C13" s="879">
        <v>2012</v>
      </c>
      <c r="D13" s="687">
        <v>447947</v>
      </c>
      <c r="E13" s="687">
        <v>4652459</v>
      </c>
      <c r="F13" s="620">
        <f t="shared" si="0"/>
        <v>9.6281772714171154</v>
      </c>
    </row>
    <row r="14" spans="1:18" ht="12.75" x14ac:dyDescent="0.2">
      <c r="A14" s="29"/>
      <c r="C14" s="879">
        <v>2013</v>
      </c>
      <c r="D14" s="687">
        <v>484883</v>
      </c>
      <c r="E14" s="687">
        <v>4713168</v>
      </c>
      <c r="F14" s="620">
        <f t="shared" si="0"/>
        <v>10.28783612211574</v>
      </c>
    </row>
    <row r="15" spans="1:18" ht="12.75" x14ac:dyDescent="0.2">
      <c r="A15" s="29"/>
      <c r="C15" s="879">
        <v>2014</v>
      </c>
      <c r="D15" s="687">
        <v>515840</v>
      </c>
      <c r="E15" s="687">
        <v>4773130</v>
      </c>
      <c r="F15" s="620">
        <f t="shared" si="0"/>
        <v>10.80716427166241</v>
      </c>
    </row>
    <row r="16" spans="1:18" ht="12.75" x14ac:dyDescent="0.2">
      <c r="A16" s="29"/>
      <c r="C16" s="879">
        <v>2015</v>
      </c>
      <c r="D16" s="687">
        <v>558656</v>
      </c>
      <c r="E16" s="687">
        <v>4832234</v>
      </c>
      <c r="F16" s="620">
        <f t="shared" si="0"/>
        <v>11.561029536235207</v>
      </c>
    </row>
    <row r="17" spans="1:8" ht="12.75" x14ac:dyDescent="0.2">
      <c r="A17" s="29"/>
      <c r="C17" s="879">
        <v>2016</v>
      </c>
      <c r="D17" s="687">
        <v>636087</v>
      </c>
      <c r="E17" s="687">
        <v>4890379</v>
      </c>
      <c r="F17" s="620">
        <f t="shared" si="0"/>
        <v>13.006906008716298</v>
      </c>
    </row>
    <row r="18" spans="1:8" ht="12.75" x14ac:dyDescent="0.2">
      <c r="A18" s="29"/>
      <c r="C18" s="879">
        <v>2017</v>
      </c>
      <c r="D18" s="687">
        <v>744041</v>
      </c>
      <c r="E18" s="687">
        <v>4947490</v>
      </c>
      <c r="F18" s="620">
        <f t="shared" si="0"/>
        <v>15.038757026290098</v>
      </c>
    </row>
    <row r="19" spans="1:8" ht="12.75" x14ac:dyDescent="0.2">
      <c r="A19" s="29"/>
      <c r="C19" s="882">
        <v>2018</v>
      </c>
      <c r="D19" s="690">
        <v>834784</v>
      </c>
      <c r="E19" s="690">
        <v>5003402</v>
      </c>
      <c r="F19" s="622">
        <f t="shared" si="0"/>
        <v>16.684327983240205</v>
      </c>
    </row>
    <row r="20" spans="1:8" ht="27.75" customHeight="1" x14ac:dyDescent="0.2">
      <c r="A20" s="29"/>
      <c r="C20" s="2296" t="s">
        <v>6146</v>
      </c>
      <c r="D20" s="2296"/>
      <c r="E20" s="2296"/>
      <c r="F20" s="2296"/>
    </row>
    <row r="21" spans="1:8" x14ac:dyDescent="0.2">
      <c r="A21" s="29"/>
    </row>
    <row r="22" spans="1:8" x14ac:dyDescent="0.2">
      <c r="A22" s="29"/>
    </row>
    <row r="23" spans="1:8" x14ac:dyDescent="0.2">
      <c r="A23" s="29"/>
    </row>
    <row r="24" spans="1:8" x14ac:dyDescent="0.2">
      <c r="A24" s="29"/>
    </row>
    <row r="25" spans="1:8" x14ac:dyDescent="0.2">
      <c r="A25" s="29"/>
    </row>
    <row r="26" spans="1:8" x14ac:dyDescent="0.2">
      <c r="A26" s="29"/>
    </row>
    <row r="27" spans="1:8" ht="12.75" x14ac:dyDescent="0.2">
      <c r="H27" s="693" t="s">
        <v>6148</v>
      </c>
    </row>
  </sheetData>
  <mergeCells count="11">
    <mergeCell ref="C20:F20"/>
    <mergeCell ref="A6:B6"/>
    <mergeCell ref="C6:R6"/>
    <mergeCell ref="C9:F9"/>
    <mergeCell ref="C1:D1"/>
    <mergeCell ref="A3:B3"/>
    <mergeCell ref="C3:R3"/>
    <mergeCell ref="A4:B4"/>
    <mergeCell ref="C4:R4"/>
    <mergeCell ref="A5:B5"/>
    <mergeCell ref="C5:R5"/>
  </mergeCells>
  <hyperlinks>
    <hyperlink ref="A1" location="'ODS 17.'!A1" display="REGRESAR"/>
    <hyperlink ref="C1:D1" location="'Metadato 17.6.2'!A1" display="VER METADATO"/>
  </hyperlinks>
  <pageMargins left="0.7" right="0.7" top="0.75" bottom="0.75" header="0.3" footer="0.3"/>
  <drawing r:id="rId1"/>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1">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7.85546875" style="45" bestFit="1" customWidth="1"/>
    <col min="2" max="2" width="26.42578125" style="45" customWidth="1"/>
    <col min="3" max="3" width="24" style="45" customWidth="1"/>
    <col min="4" max="4" width="85.710937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264" t="s">
        <v>767</v>
      </c>
    </row>
    <row r="4" spans="2:6" ht="30" x14ac:dyDescent="0.25">
      <c r="B4" s="2082" t="s">
        <v>856</v>
      </c>
      <c r="C4" s="2082"/>
      <c r="D4" s="910" t="s">
        <v>77</v>
      </c>
    </row>
    <row r="5" spans="2:6" ht="77.25" customHeight="1" x14ac:dyDescent="0.25">
      <c r="B5" s="2082" t="s">
        <v>769</v>
      </c>
      <c r="C5" s="2082"/>
      <c r="D5" s="910" t="s">
        <v>495</v>
      </c>
    </row>
    <row r="6" spans="2:6" ht="15" x14ac:dyDescent="0.25">
      <c r="B6" s="2082" t="s">
        <v>770</v>
      </c>
      <c r="C6" s="2082"/>
      <c r="D6" s="911" t="s">
        <v>655</v>
      </c>
    </row>
    <row r="7" spans="2:6" ht="23.25" customHeight="1" x14ac:dyDescent="0.25">
      <c r="B7" s="2083" t="s">
        <v>771</v>
      </c>
      <c r="C7" s="2083"/>
      <c r="D7" s="321" t="s">
        <v>656</v>
      </c>
    </row>
    <row r="8" spans="2:6" ht="15" x14ac:dyDescent="0.25">
      <c r="B8" s="2083" t="s">
        <v>4617</v>
      </c>
      <c r="C8" s="2083"/>
      <c r="D8" s="1292" t="s">
        <v>4812</v>
      </c>
    </row>
    <row r="9" spans="2:6" ht="15" x14ac:dyDescent="0.25">
      <c r="B9" s="913"/>
      <c r="C9" s="913"/>
      <c r="D9" s="913"/>
    </row>
    <row r="10" spans="2:6" ht="15" x14ac:dyDescent="0.25">
      <c r="B10" s="2081" t="s">
        <v>772</v>
      </c>
      <c r="C10" s="2081"/>
      <c r="D10" s="2081"/>
    </row>
    <row r="11" spans="2:6" ht="15" x14ac:dyDescent="0.25">
      <c r="B11" s="2093" t="s">
        <v>773</v>
      </c>
      <c r="C11" s="2094"/>
      <c r="D11" s="910" t="s">
        <v>841</v>
      </c>
    </row>
    <row r="12" spans="2:6" ht="15" customHeight="1" x14ac:dyDescent="0.25">
      <c r="B12" s="2095" t="s">
        <v>775</v>
      </c>
      <c r="C12" s="2095"/>
      <c r="D12" s="914" t="s">
        <v>3879</v>
      </c>
    </row>
    <row r="13" spans="2:6" ht="15" x14ac:dyDescent="0.25">
      <c r="B13" s="2082" t="s">
        <v>776</v>
      </c>
      <c r="C13" s="2082"/>
      <c r="D13" s="917" t="s">
        <v>655</v>
      </c>
    </row>
    <row r="14" spans="2:6" ht="15" x14ac:dyDescent="0.25">
      <c r="B14" s="2082" t="s">
        <v>777</v>
      </c>
      <c r="C14" s="2096"/>
      <c r="D14" s="915" t="s">
        <v>22</v>
      </c>
    </row>
    <row r="15" spans="2:6" ht="203.25" customHeight="1" x14ac:dyDescent="0.25">
      <c r="B15" s="2082" t="s">
        <v>778</v>
      </c>
      <c r="C15" s="2082"/>
      <c r="D15" s="916" t="s">
        <v>3882</v>
      </c>
    </row>
    <row r="16" spans="2:6" ht="39.75" customHeight="1" x14ac:dyDescent="0.25">
      <c r="B16" s="2082" t="s">
        <v>779</v>
      </c>
      <c r="C16" s="2082"/>
      <c r="D16" s="916"/>
    </row>
    <row r="17" spans="2:4" ht="15" x14ac:dyDescent="0.25">
      <c r="B17" s="2082" t="s">
        <v>780</v>
      </c>
      <c r="C17" s="2082"/>
      <c r="D17" s="235" t="s">
        <v>781</v>
      </c>
    </row>
    <row r="18" spans="2:4" ht="15" x14ac:dyDescent="0.25">
      <c r="B18" s="2083" t="s">
        <v>782</v>
      </c>
      <c r="C18" s="2083"/>
      <c r="D18" s="910"/>
    </row>
    <row r="19" spans="2:4" ht="34.5" customHeight="1" x14ac:dyDescent="0.25">
      <c r="B19" s="2084" t="s">
        <v>783</v>
      </c>
      <c r="C19" s="2085"/>
      <c r="D19" s="919" t="s">
        <v>3883</v>
      </c>
    </row>
    <row r="20" spans="2:4" ht="15" x14ac:dyDescent="0.25">
      <c r="B20" s="2082" t="s">
        <v>784</v>
      </c>
      <c r="C20" s="2082"/>
      <c r="D20" s="916" t="s">
        <v>824</v>
      </c>
    </row>
    <row r="21" spans="2:4" ht="15" x14ac:dyDescent="0.25">
      <c r="B21" s="2086" t="s">
        <v>786</v>
      </c>
      <c r="C21" s="918" t="s">
        <v>787</v>
      </c>
      <c r="D21" s="917" t="s">
        <v>909</v>
      </c>
    </row>
    <row r="22" spans="2:4" ht="15.75" customHeight="1" x14ac:dyDescent="0.25">
      <c r="B22" s="2087"/>
      <c r="C22" s="929" t="s">
        <v>789</v>
      </c>
      <c r="D22" s="919"/>
    </row>
    <row r="23" spans="2:4" ht="15" x14ac:dyDescent="0.25">
      <c r="B23" s="2088" t="s">
        <v>791</v>
      </c>
      <c r="C23" s="2088"/>
      <c r="D23" s="917" t="s">
        <v>827</v>
      </c>
    </row>
    <row r="24" spans="2:4" ht="15" x14ac:dyDescent="0.25">
      <c r="B24" s="2088" t="s">
        <v>793</v>
      </c>
      <c r="C24" s="2088"/>
      <c r="D24" s="920" t="s">
        <v>3884</v>
      </c>
    </row>
    <row r="25" spans="2:4" ht="15" x14ac:dyDescent="0.25">
      <c r="B25" s="2082" t="s">
        <v>795</v>
      </c>
      <c r="C25" s="2082"/>
      <c r="D25" s="917" t="s">
        <v>23</v>
      </c>
    </row>
    <row r="26" spans="2:4" ht="15" customHeight="1" x14ac:dyDescent="0.25">
      <c r="B26" s="2083" t="s">
        <v>797</v>
      </c>
      <c r="C26" s="2083"/>
      <c r="D26" s="920" t="s">
        <v>3885</v>
      </c>
    </row>
    <row r="27" spans="2:4" ht="15" x14ac:dyDescent="0.25">
      <c r="B27" s="2089" t="s">
        <v>799</v>
      </c>
      <c r="C27" s="2090"/>
      <c r="D27" s="910"/>
    </row>
    <row r="28" spans="2:4" ht="172.5" customHeight="1" x14ac:dyDescent="0.25">
      <c r="B28" s="930" t="s">
        <v>800</v>
      </c>
      <c r="C28" s="931"/>
      <c r="D28" s="917" t="s">
        <v>3886</v>
      </c>
    </row>
    <row r="29" spans="2:4" ht="15" x14ac:dyDescent="0.25">
      <c r="B29" s="2091" t="s">
        <v>801</v>
      </c>
      <c r="C29" s="2092"/>
      <c r="D29" s="917"/>
    </row>
    <row r="30" spans="2:4" ht="15" x14ac:dyDescent="0.25">
      <c r="B30" s="922"/>
      <c r="C30" s="922"/>
      <c r="D30" s="923"/>
    </row>
    <row r="31" spans="2:4" ht="15" x14ac:dyDescent="0.25">
      <c r="B31" s="2081" t="s">
        <v>802</v>
      </c>
      <c r="C31" s="2081"/>
      <c r="D31" s="2081"/>
    </row>
    <row r="32" spans="2:4" ht="15" x14ac:dyDescent="0.25">
      <c r="B32" s="2079" t="s">
        <v>803</v>
      </c>
      <c r="C32" s="2080"/>
      <c r="D32" s="920" t="s">
        <v>2866</v>
      </c>
    </row>
    <row r="33" spans="2:4" ht="15" x14ac:dyDescent="0.25">
      <c r="B33" s="2079" t="s">
        <v>805</v>
      </c>
      <c r="C33" s="2080"/>
      <c r="D33" s="920" t="s">
        <v>2867</v>
      </c>
    </row>
    <row r="34" spans="2:4" ht="15" x14ac:dyDescent="0.25">
      <c r="B34" s="2079" t="s">
        <v>807</v>
      </c>
      <c r="C34" s="2080"/>
      <c r="D34" s="920" t="s">
        <v>3884</v>
      </c>
    </row>
    <row r="35" spans="2:4" ht="15" x14ac:dyDescent="0.25">
      <c r="B35" s="2079" t="s">
        <v>809</v>
      </c>
      <c r="C35" s="2080"/>
      <c r="D35" s="920" t="s">
        <v>2868</v>
      </c>
    </row>
    <row r="36" spans="2:4" ht="15" x14ac:dyDescent="0.25">
      <c r="B36" s="2079" t="s">
        <v>811</v>
      </c>
      <c r="C36" s="2080"/>
      <c r="D36" s="920" t="s">
        <v>2869</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7.6.2'!A1" display="REGRESAR"/>
    <hyperlink ref="D8" r:id="rId1"/>
  </hyperlinks>
  <pageMargins left="0.7" right="0.7" top="0.75" bottom="0.75" header="0.3" footer="0.3"/>
  <drawing r:id="rId2"/>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2">
    <tabColor rgb="FF7030A0"/>
  </sheetPr>
  <dimension ref="A1:R28"/>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 style="26" customWidth="1"/>
    <col min="3" max="3" width="12.85546875" style="165" customWidth="1"/>
    <col min="4" max="5" width="12.85546875" style="26" customWidth="1"/>
    <col min="6" max="16384" width="11.42578125" style="26"/>
  </cols>
  <sheetData>
    <row r="1" spans="1:18" ht="15" x14ac:dyDescent="0.25">
      <c r="A1" s="25" t="s">
        <v>730</v>
      </c>
      <c r="B1" s="121"/>
      <c r="C1" s="2077" t="s">
        <v>830</v>
      </c>
      <c r="D1" s="2077"/>
    </row>
    <row r="3" spans="1:18" ht="15" x14ac:dyDescent="0.2">
      <c r="A3" s="2773" t="s">
        <v>732</v>
      </c>
      <c r="B3" s="2773"/>
      <c r="C3" s="2773" t="s">
        <v>3869</v>
      </c>
      <c r="D3" s="2774"/>
      <c r="E3" s="2774"/>
      <c r="F3" s="2774"/>
      <c r="G3" s="2774"/>
      <c r="H3" s="2774"/>
      <c r="I3" s="2774"/>
      <c r="J3" s="2774"/>
      <c r="K3" s="2774"/>
      <c r="L3" s="2774"/>
      <c r="M3" s="2774"/>
      <c r="N3" s="2774"/>
      <c r="O3" s="2774"/>
      <c r="P3" s="2774"/>
      <c r="Q3" s="2774"/>
      <c r="R3" s="2774"/>
    </row>
    <row r="4" spans="1:18" ht="29.25" customHeight="1" x14ac:dyDescent="0.2">
      <c r="A4" s="2773" t="s">
        <v>733</v>
      </c>
      <c r="B4" s="2774"/>
      <c r="C4" s="2776" t="s">
        <v>3887</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3888</v>
      </c>
      <c r="D5" s="2774"/>
      <c r="E5" s="2774"/>
      <c r="F5" s="2774"/>
      <c r="G5" s="2774"/>
      <c r="H5" s="2774"/>
      <c r="I5" s="2774"/>
      <c r="J5" s="2774"/>
      <c r="K5" s="2774"/>
      <c r="L5" s="2774"/>
      <c r="M5" s="2774"/>
      <c r="N5" s="2774"/>
      <c r="O5" s="2774"/>
      <c r="P5" s="2774"/>
      <c r="Q5" s="2774"/>
      <c r="R5" s="2774"/>
    </row>
    <row r="6" spans="1:18" ht="15" customHeight="1" x14ac:dyDescent="0.2">
      <c r="A6" s="2773" t="s">
        <v>815</v>
      </c>
      <c r="B6" s="2774"/>
      <c r="C6" s="2773" t="s">
        <v>862</v>
      </c>
      <c r="D6" s="2774"/>
      <c r="E6" s="2774"/>
      <c r="F6" s="2774"/>
      <c r="G6" s="2774"/>
      <c r="H6" s="2774"/>
      <c r="I6" s="2774"/>
      <c r="J6" s="2774"/>
      <c r="K6" s="2774"/>
      <c r="L6" s="2774"/>
      <c r="M6" s="2774"/>
      <c r="N6" s="2774"/>
      <c r="O6" s="2774"/>
      <c r="P6" s="2774"/>
      <c r="Q6" s="2774"/>
      <c r="R6" s="277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o 17.7.1'!A1" display="VER METADATO"/>
  </hyperlink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3">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5"/>
  <cols>
    <col min="1" max="1" width="11.42578125" style="45"/>
    <col min="2" max="2" width="26.42578125" style="45" customWidth="1"/>
    <col min="3" max="3" width="24" style="45" customWidth="1"/>
    <col min="4" max="4" width="68.42578125" style="45" customWidth="1"/>
    <col min="5" max="5" width="11.42578125" style="45"/>
    <col min="6" max="6" width="7.140625" style="45" customWidth="1"/>
    <col min="7" max="16384" width="11.42578125" style="45"/>
  </cols>
  <sheetData>
    <row r="1" spans="2:6" ht="15" x14ac:dyDescent="0.25">
      <c r="B1" s="166" t="s">
        <v>730</v>
      </c>
    </row>
    <row r="2" spans="2:6" ht="12" thickBot="1" x14ac:dyDescent="0.3"/>
    <row r="3" spans="2:6" ht="23.25" customHeight="1" thickBot="1" x14ac:dyDescent="0.3">
      <c r="B3" s="2081" t="s">
        <v>766</v>
      </c>
      <c r="C3" s="2081"/>
      <c r="D3" s="2081"/>
      <c r="F3" s="264" t="s">
        <v>913</v>
      </c>
    </row>
    <row r="4" spans="2:6" ht="30" x14ac:dyDescent="0.25">
      <c r="B4" s="2082" t="s">
        <v>856</v>
      </c>
      <c r="C4" s="2082"/>
      <c r="D4" s="49" t="s">
        <v>77</v>
      </c>
    </row>
    <row r="5" spans="2:6" ht="60" x14ac:dyDescent="0.25">
      <c r="B5" s="2082" t="s">
        <v>769</v>
      </c>
      <c r="C5" s="2082"/>
      <c r="D5" s="49" t="s">
        <v>498</v>
      </c>
    </row>
    <row r="6" spans="2:6" ht="15" x14ac:dyDescent="0.25">
      <c r="B6" s="2082" t="s">
        <v>770</v>
      </c>
      <c r="C6" s="2082"/>
      <c r="D6" s="50" t="s">
        <v>657</v>
      </c>
    </row>
    <row r="7" spans="2:6" ht="45" x14ac:dyDescent="0.25">
      <c r="B7" s="2083" t="s">
        <v>771</v>
      </c>
      <c r="C7" s="2083"/>
      <c r="D7" s="94" t="s">
        <v>658</v>
      </c>
    </row>
    <row r="8" spans="2:6" ht="15" x14ac:dyDescent="0.25">
      <c r="B8" s="2083" t="s">
        <v>4617</v>
      </c>
      <c r="C8" s="2083"/>
      <c r="D8" s="1285" t="s">
        <v>4632</v>
      </c>
    </row>
    <row r="9" spans="2:6" ht="15" x14ac:dyDescent="0.25">
      <c r="B9" s="52"/>
      <c r="C9" s="52"/>
      <c r="D9" s="52"/>
    </row>
    <row r="10" spans="2:6" ht="23.25" customHeight="1" x14ac:dyDescent="0.25">
      <c r="B10" s="2081" t="s">
        <v>772</v>
      </c>
      <c r="C10" s="2081"/>
      <c r="D10" s="2081"/>
    </row>
    <row r="11" spans="2:6" ht="15" x14ac:dyDescent="0.25">
      <c r="B11" s="2093" t="s">
        <v>773</v>
      </c>
      <c r="C11" s="2094"/>
      <c r="D11" s="49"/>
    </row>
    <row r="12" spans="2:6" ht="15" x14ac:dyDescent="0.25">
      <c r="B12" s="2095" t="s">
        <v>775</v>
      </c>
      <c r="C12" s="2095"/>
      <c r="D12" s="129"/>
    </row>
    <row r="13" spans="2:6" ht="15" x14ac:dyDescent="0.25">
      <c r="B13" s="2082" t="s">
        <v>776</v>
      </c>
      <c r="C13" s="2082"/>
      <c r="D13" s="54"/>
    </row>
    <row r="14" spans="2:6" ht="15" x14ac:dyDescent="0.25">
      <c r="B14" s="2082" t="s">
        <v>777</v>
      </c>
      <c r="C14" s="2096"/>
      <c r="D14" s="54"/>
    </row>
    <row r="15" spans="2:6" ht="15" x14ac:dyDescent="0.25">
      <c r="B15" s="2082" t="s">
        <v>778</v>
      </c>
      <c r="C15" s="2082"/>
      <c r="D15" s="49"/>
    </row>
    <row r="16" spans="2:6" ht="15" x14ac:dyDescent="0.25">
      <c r="B16" s="2082" t="s">
        <v>779</v>
      </c>
      <c r="C16" s="2082"/>
      <c r="D16" s="49"/>
    </row>
    <row r="17" spans="2:4" ht="15" x14ac:dyDescent="0.25">
      <c r="B17" s="2082" t="s">
        <v>780</v>
      </c>
      <c r="C17" s="2082"/>
      <c r="D17" s="60"/>
    </row>
    <row r="18" spans="2:4" ht="15" x14ac:dyDescent="0.25">
      <c r="B18" s="2083" t="s">
        <v>782</v>
      </c>
      <c r="C18" s="2083"/>
      <c r="D18" s="49"/>
    </row>
    <row r="19" spans="2:4" ht="15" x14ac:dyDescent="0.25">
      <c r="B19" s="2084" t="s">
        <v>783</v>
      </c>
      <c r="C19" s="2085"/>
      <c r="D19" s="60"/>
    </row>
    <row r="20" spans="2:4" ht="15" x14ac:dyDescent="0.25">
      <c r="B20" s="2082" t="s">
        <v>784</v>
      </c>
      <c r="C20" s="2082"/>
      <c r="D20" s="49"/>
    </row>
    <row r="21" spans="2:4" ht="15" x14ac:dyDescent="0.25">
      <c r="B21" s="2086" t="s">
        <v>786</v>
      </c>
      <c r="C21" s="58" t="s">
        <v>787</v>
      </c>
      <c r="D21" s="49"/>
    </row>
    <row r="22" spans="2:4" ht="15" x14ac:dyDescent="0.25">
      <c r="B22" s="2087"/>
      <c r="C22" s="59" t="s">
        <v>789</v>
      </c>
      <c r="D22" s="60"/>
    </row>
    <row r="23" spans="2:4" ht="15" x14ac:dyDescent="0.25">
      <c r="B23" s="2088" t="s">
        <v>791</v>
      </c>
      <c r="C23" s="2088"/>
      <c r="D23" s="49"/>
    </row>
    <row r="24" spans="2:4" ht="15" x14ac:dyDescent="0.25">
      <c r="B24" s="2088" t="s">
        <v>793</v>
      </c>
      <c r="C24" s="2088"/>
      <c r="D24" s="61" t="s">
        <v>914</v>
      </c>
    </row>
    <row r="25" spans="2:4" ht="15" x14ac:dyDescent="0.25">
      <c r="B25" s="2082" t="s">
        <v>795</v>
      </c>
      <c r="C25" s="2082"/>
      <c r="D25" s="57"/>
    </row>
    <row r="26" spans="2:4" ht="15" x14ac:dyDescent="0.25">
      <c r="B26" s="2083" t="s">
        <v>797</v>
      </c>
      <c r="C26" s="2083"/>
      <c r="D26" s="49"/>
    </row>
    <row r="27" spans="2:4" ht="15" x14ac:dyDescent="0.25">
      <c r="B27" s="2089" t="s">
        <v>799</v>
      </c>
      <c r="C27" s="2090"/>
      <c r="D27" s="49"/>
    </row>
    <row r="28" spans="2:4" ht="15" x14ac:dyDescent="0.25">
      <c r="B28" s="62" t="s">
        <v>800</v>
      </c>
      <c r="C28" s="63"/>
      <c r="D28" s="49"/>
    </row>
    <row r="29" spans="2:4" ht="15" x14ac:dyDescent="0.25">
      <c r="B29" s="2091" t="s">
        <v>801</v>
      </c>
      <c r="C29" s="2092"/>
      <c r="D29" s="64"/>
    </row>
    <row r="30" spans="2:4" ht="15" x14ac:dyDescent="0.25">
      <c r="B30" s="65"/>
      <c r="C30" s="65"/>
      <c r="D30" s="66"/>
    </row>
    <row r="31" spans="2:4" ht="23.25" customHeight="1" x14ac:dyDescent="0.25">
      <c r="B31" s="2081" t="s">
        <v>802</v>
      </c>
      <c r="C31" s="2081"/>
      <c r="D31" s="2081"/>
    </row>
    <row r="32" spans="2:4" ht="15" x14ac:dyDescent="0.25">
      <c r="B32" s="2079" t="s">
        <v>803</v>
      </c>
      <c r="C32" s="2080"/>
      <c r="D32" s="60"/>
    </row>
    <row r="33" spans="2:4" ht="15" x14ac:dyDescent="0.25">
      <c r="B33" s="2079" t="s">
        <v>805</v>
      </c>
      <c r="C33" s="2080"/>
      <c r="D33" s="60"/>
    </row>
    <row r="34" spans="2:4" ht="15" x14ac:dyDescent="0.25">
      <c r="B34" s="2079" t="s">
        <v>807</v>
      </c>
      <c r="C34" s="2080"/>
      <c r="D34" s="130"/>
    </row>
    <row r="35" spans="2:4" ht="15" x14ac:dyDescent="0.25">
      <c r="B35" s="2079" t="s">
        <v>809</v>
      </c>
      <c r="C35" s="2080"/>
      <c r="D35" s="131"/>
    </row>
    <row r="36" spans="2:4" ht="15" x14ac:dyDescent="0.25">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7.7.1'!A1" display="REGRESAR"/>
    <hyperlink ref="D8" r:id="rId1"/>
  </hyperlink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4"/>
  <dimension ref="A1:Q46"/>
  <sheetViews>
    <sheetView showGridLines="0" workbookViewId="0">
      <pane ySplit="1" topLeftCell="A2" activePane="bottomLeft" state="frozen"/>
      <selection activeCell="C22" sqref="C22"/>
      <selection pane="bottomLeft" activeCell="B25" sqref="B25"/>
    </sheetView>
  </sheetViews>
  <sheetFormatPr baseColWidth="10" defaultColWidth="11.42578125" defaultRowHeight="11.25" x14ac:dyDescent="0.2"/>
  <cols>
    <col min="1" max="2" width="15.5703125" style="26" customWidth="1"/>
    <col min="3" max="3" width="9.140625" style="26" customWidth="1"/>
    <col min="4" max="4" width="8.7109375" style="26" customWidth="1"/>
    <col min="5" max="5" width="7.85546875" style="26" customWidth="1"/>
    <col min="6" max="6" width="8.28515625" style="26" customWidth="1"/>
    <col min="7" max="7" width="2.85546875" style="26" customWidth="1"/>
    <col min="8" max="13" width="11.42578125" style="26"/>
    <col min="14" max="17" width="10.7109375" style="26" customWidth="1"/>
    <col min="18" max="16384" width="11.42578125" style="26"/>
  </cols>
  <sheetData>
    <row r="1" spans="1:17" ht="15" x14ac:dyDescent="0.25">
      <c r="A1" s="25" t="s">
        <v>730</v>
      </c>
      <c r="C1" s="2077" t="s">
        <v>830</v>
      </c>
      <c r="D1" s="2077"/>
    </row>
    <row r="3" spans="1:17" ht="15" x14ac:dyDescent="0.2">
      <c r="A3" s="2773" t="s">
        <v>732</v>
      </c>
      <c r="B3" s="2773"/>
      <c r="C3" s="2773" t="s">
        <v>3869</v>
      </c>
      <c r="D3" s="2774"/>
      <c r="E3" s="2774"/>
      <c r="F3" s="2774"/>
      <c r="G3" s="2774"/>
      <c r="H3" s="2774"/>
      <c r="I3" s="2774"/>
      <c r="J3" s="2774"/>
      <c r="K3" s="2774"/>
      <c r="L3" s="2774"/>
      <c r="M3" s="2774"/>
      <c r="N3" s="2774"/>
      <c r="O3" s="2774"/>
      <c r="P3" s="2774"/>
      <c r="Q3" s="2774"/>
    </row>
    <row r="4" spans="1:17" ht="29.25" customHeight="1" x14ac:dyDescent="0.2">
      <c r="A4" s="2773" t="s">
        <v>733</v>
      </c>
      <c r="B4" s="2774"/>
      <c r="C4" s="2776" t="s">
        <v>3889</v>
      </c>
      <c r="D4" s="2777"/>
      <c r="E4" s="2777"/>
      <c r="F4" s="2777"/>
      <c r="G4" s="2777"/>
      <c r="H4" s="2777"/>
      <c r="I4" s="2777"/>
      <c r="J4" s="2777"/>
      <c r="K4" s="2777"/>
      <c r="L4" s="2777"/>
      <c r="M4" s="2777"/>
      <c r="N4" s="2777"/>
      <c r="O4" s="2777"/>
      <c r="P4" s="2777"/>
      <c r="Q4" s="2777"/>
    </row>
    <row r="5" spans="1:17" ht="15" x14ac:dyDescent="0.2">
      <c r="A5" s="2773" t="s">
        <v>735</v>
      </c>
      <c r="B5" s="2774"/>
      <c r="C5" s="2773" t="s">
        <v>3890</v>
      </c>
      <c r="D5" s="2774"/>
      <c r="E5" s="2774"/>
      <c r="F5" s="2774"/>
      <c r="G5" s="2774"/>
      <c r="H5" s="2774"/>
      <c r="I5" s="2774"/>
      <c r="J5" s="2774"/>
      <c r="K5" s="2774"/>
      <c r="L5" s="2774"/>
      <c r="M5" s="2774"/>
      <c r="N5" s="2774"/>
      <c r="O5" s="2774"/>
      <c r="P5" s="2774"/>
      <c r="Q5" s="2774"/>
    </row>
    <row r="6" spans="1:17" ht="15" x14ac:dyDescent="0.2">
      <c r="A6" s="2773" t="s">
        <v>815</v>
      </c>
      <c r="B6" s="2774"/>
      <c r="C6" s="2773" t="s">
        <v>3891</v>
      </c>
      <c r="D6" s="2774"/>
      <c r="E6" s="2774"/>
      <c r="F6" s="2774"/>
      <c r="G6" s="2774"/>
      <c r="H6" s="2774"/>
      <c r="I6" s="2774"/>
      <c r="J6" s="2774"/>
      <c r="K6" s="2774"/>
      <c r="L6" s="2774"/>
      <c r="M6" s="2774"/>
      <c r="N6" s="2774"/>
      <c r="O6" s="2774"/>
      <c r="P6" s="2774"/>
      <c r="Q6" s="2774"/>
    </row>
    <row r="9" spans="1:17" ht="22.5" customHeight="1" x14ac:dyDescent="0.2">
      <c r="C9" s="2782" t="s">
        <v>3892</v>
      </c>
      <c r="D9" s="2782"/>
      <c r="E9" s="2782"/>
      <c r="F9" s="2782"/>
      <c r="G9" s="2782"/>
      <c r="H9" s="2782"/>
      <c r="I9" s="2782"/>
      <c r="J9" s="2782"/>
      <c r="K9" s="2782"/>
      <c r="L9" s="2782"/>
      <c r="M9" s="2782"/>
    </row>
    <row r="10" spans="1:17" ht="12.75" x14ac:dyDescent="0.2">
      <c r="A10" s="262"/>
      <c r="C10" s="2783" t="s">
        <v>867</v>
      </c>
      <c r="D10" s="883"/>
      <c r="E10" s="2280" t="s">
        <v>742</v>
      </c>
      <c r="F10" s="2280"/>
      <c r="G10" s="884"/>
      <c r="H10" s="2280" t="s">
        <v>2596</v>
      </c>
      <c r="I10" s="2280"/>
      <c r="J10" s="2280"/>
      <c r="K10" s="2280"/>
      <c r="L10" s="2280"/>
      <c r="M10" s="2280"/>
    </row>
    <row r="11" spans="1:17" ht="25.5" x14ac:dyDescent="0.2">
      <c r="A11" s="263"/>
      <c r="C11" s="2784"/>
      <c r="D11" s="885" t="s">
        <v>3893</v>
      </c>
      <c r="E11" s="1867" t="s">
        <v>1033</v>
      </c>
      <c r="F11" s="1867" t="s">
        <v>749</v>
      </c>
      <c r="G11" s="1867"/>
      <c r="H11" s="1852" t="s">
        <v>3894</v>
      </c>
      <c r="I11" s="1852" t="s">
        <v>3895</v>
      </c>
      <c r="J11" s="1852" t="s">
        <v>3896</v>
      </c>
      <c r="K11" s="1852" t="s">
        <v>3897</v>
      </c>
      <c r="L11" s="1852" t="s">
        <v>3898</v>
      </c>
      <c r="M11" s="1852" t="s">
        <v>3899</v>
      </c>
    </row>
    <row r="12" spans="1:17" ht="12.75" x14ac:dyDescent="0.2">
      <c r="A12" s="262"/>
      <c r="C12" s="886">
        <v>2010</v>
      </c>
      <c r="D12" s="1044">
        <v>38.381041233191318</v>
      </c>
      <c r="E12" s="1045">
        <v>44.648223167209729</v>
      </c>
      <c r="F12" s="1045">
        <v>21.38822312830256</v>
      </c>
      <c r="G12" s="1044"/>
      <c r="H12" s="1045">
        <v>45.052093619175835</v>
      </c>
      <c r="I12" s="1045">
        <v>23.441390914189569</v>
      </c>
      <c r="J12" s="1045">
        <v>29.451610028138887</v>
      </c>
      <c r="K12" s="1045">
        <v>27.65902379549161</v>
      </c>
      <c r="L12" s="1045">
        <v>25.666444857883945</v>
      </c>
      <c r="M12" s="1045">
        <v>29.439328600392944</v>
      </c>
    </row>
    <row r="13" spans="1:17" ht="12.75" x14ac:dyDescent="0.2">
      <c r="A13" s="262"/>
      <c r="C13" s="886">
        <v>2011</v>
      </c>
      <c r="D13" s="1044">
        <v>43.6720242265732</v>
      </c>
      <c r="E13" s="1045">
        <v>49.927220215958748</v>
      </c>
      <c r="F13" s="1045">
        <v>26.748417543208742</v>
      </c>
      <c r="G13" s="1044"/>
      <c r="H13" s="1045">
        <v>50.343877883585407</v>
      </c>
      <c r="I13" s="1045">
        <v>30.771408440071468</v>
      </c>
      <c r="J13" s="1045">
        <v>33.016731690494886</v>
      </c>
      <c r="K13" s="1045">
        <v>31.830870304868309</v>
      </c>
      <c r="L13" s="1045">
        <v>31.34473096272643</v>
      </c>
      <c r="M13" s="1045">
        <v>34.646503622855533</v>
      </c>
    </row>
    <row r="14" spans="1:17" ht="12.75" x14ac:dyDescent="0.2">
      <c r="A14" s="262"/>
      <c r="C14" s="886">
        <v>2012</v>
      </c>
      <c r="D14" s="1044">
        <v>47.500914524434698</v>
      </c>
      <c r="E14" s="1045">
        <v>55.091534447781285</v>
      </c>
      <c r="F14" s="1045">
        <v>35.08683602241576</v>
      </c>
      <c r="G14" s="1044"/>
      <c r="H14" s="1045">
        <v>53.517301046417842</v>
      </c>
      <c r="I14" s="1045">
        <v>35.186972132338148</v>
      </c>
      <c r="J14" s="1045">
        <v>40.511425262422563</v>
      </c>
      <c r="K14" s="1045">
        <v>37.007600904052573</v>
      </c>
      <c r="L14" s="1045">
        <v>31.196217923949359</v>
      </c>
      <c r="M14" s="1045">
        <v>38.135661604505913</v>
      </c>
    </row>
    <row r="15" spans="1:17" ht="12.75" x14ac:dyDescent="0.2">
      <c r="A15" s="263"/>
      <c r="C15" s="886">
        <v>2013</v>
      </c>
      <c r="D15" s="1044">
        <v>50.154003781532765</v>
      </c>
      <c r="E15" s="1045">
        <v>55.530154044304822</v>
      </c>
      <c r="F15" s="1045">
        <v>35.503950586898583</v>
      </c>
      <c r="G15" s="1044"/>
      <c r="H15" s="1045">
        <v>56.108567233459759</v>
      </c>
      <c r="I15" s="1045">
        <v>33.702959656589464</v>
      </c>
      <c r="J15" s="1045">
        <v>39.70569559972062</v>
      </c>
      <c r="K15" s="1045">
        <v>40.351730036735972</v>
      </c>
      <c r="L15" s="1045">
        <v>40.70031235434837</v>
      </c>
      <c r="M15" s="1045">
        <v>45.143019722407992</v>
      </c>
    </row>
    <row r="16" spans="1:17" ht="12.75" x14ac:dyDescent="0.2">
      <c r="A16" s="262"/>
      <c r="C16" s="886">
        <v>2014</v>
      </c>
      <c r="D16" s="1044">
        <v>54.706277328204536</v>
      </c>
      <c r="E16" s="1045">
        <v>59.978952116064043</v>
      </c>
      <c r="F16" s="1045">
        <v>40.413628810883431</v>
      </c>
      <c r="G16" s="1044"/>
      <c r="H16" s="1045">
        <v>60.110530056702196</v>
      </c>
      <c r="I16" s="1045">
        <v>42.833843685988512</v>
      </c>
      <c r="J16" s="1045">
        <v>48.885605509822774</v>
      </c>
      <c r="K16" s="1045">
        <v>43.688033813078057</v>
      </c>
      <c r="L16" s="1045">
        <v>46.091609196573188</v>
      </c>
      <c r="M16" s="1045">
        <v>46.834881799310743</v>
      </c>
    </row>
    <row r="17" spans="1:14" ht="12.75" x14ac:dyDescent="0.2">
      <c r="A17" s="262"/>
      <c r="C17" s="886">
        <v>2015</v>
      </c>
      <c r="D17" s="1044">
        <v>59.762950137168083</v>
      </c>
      <c r="E17" s="1045">
        <v>65.229877195766335</v>
      </c>
      <c r="F17" s="1045">
        <v>45.019490820254056</v>
      </c>
      <c r="G17" s="1044"/>
      <c r="H17" s="1045">
        <v>66.056544113569956</v>
      </c>
      <c r="I17" s="1045">
        <v>46.710431628262178</v>
      </c>
      <c r="J17" s="1045">
        <v>51.637827459252307</v>
      </c>
      <c r="K17" s="1045">
        <v>49.149742756566475</v>
      </c>
      <c r="L17" s="1045">
        <v>50.383236165970445</v>
      </c>
      <c r="M17" s="1045">
        <v>48.257105777321414</v>
      </c>
    </row>
    <row r="18" spans="1:14" s="84" customFormat="1" ht="12.75" x14ac:dyDescent="0.2">
      <c r="A18" s="611"/>
      <c r="C18" s="886">
        <v>2016</v>
      </c>
      <c r="D18" s="1044">
        <v>66.028712851113951</v>
      </c>
      <c r="E18" s="1045">
        <v>71.228641669759853</v>
      </c>
      <c r="F18" s="1045">
        <v>51.96089096131147</v>
      </c>
      <c r="G18" s="1044"/>
      <c r="H18" s="1045">
        <v>71.192521343297898</v>
      </c>
      <c r="I18" s="1045">
        <v>57.280693549707131</v>
      </c>
      <c r="J18" s="1045">
        <v>55.982118098492847</v>
      </c>
      <c r="K18" s="1045">
        <v>65.728760059756155</v>
      </c>
      <c r="L18" s="1045">
        <v>52.238664295277871</v>
      </c>
      <c r="M18" s="1045">
        <v>56.177971382219702</v>
      </c>
    </row>
    <row r="19" spans="1:14" ht="12.75" x14ac:dyDescent="0.2">
      <c r="A19" s="262"/>
      <c r="C19" s="886">
        <v>2017</v>
      </c>
      <c r="D19" s="474">
        <v>71.581664619502206</v>
      </c>
      <c r="E19" s="474">
        <v>76.131060022003609</v>
      </c>
      <c r="F19" s="474">
        <v>59.406809003559879</v>
      </c>
      <c r="G19" s="1044"/>
      <c r="H19" s="474">
        <v>76.110446824393705</v>
      </c>
      <c r="I19" s="474">
        <v>60.840990083228021</v>
      </c>
      <c r="J19" s="474">
        <v>64.064904389871288</v>
      </c>
      <c r="K19" s="474">
        <v>69.252672402843871</v>
      </c>
      <c r="L19" s="474">
        <v>64.308662789132782</v>
      </c>
      <c r="M19" s="474">
        <v>61.856864229077999</v>
      </c>
    </row>
    <row r="20" spans="1:14" s="903" customFormat="1" ht="12.75" x14ac:dyDescent="0.2">
      <c r="A20" s="262"/>
      <c r="C20" s="887">
        <v>2018</v>
      </c>
      <c r="D20" s="566">
        <v>73.479728436990598</v>
      </c>
      <c r="E20" s="566">
        <v>78.107446151296102</v>
      </c>
      <c r="F20" s="566">
        <v>61.0638785955149</v>
      </c>
      <c r="G20" s="888"/>
      <c r="H20" s="566">
        <v>77.349007593139504</v>
      </c>
      <c r="I20" s="566">
        <v>63.538331504825017</v>
      </c>
      <c r="J20" s="566">
        <v>69.423170424095318</v>
      </c>
      <c r="K20" s="566">
        <v>67.253921777970177</v>
      </c>
      <c r="L20" s="566">
        <v>70.382497610443266</v>
      </c>
      <c r="M20" s="566">
        <v>64.565012773967993</v>
      </c>
    </row>
    <row r="21" spans="1:14" s="903" customFormat="1" x14ac:dyDescent="0.2">
      <c r="A21" s="262"/>
      <c r="C21" s="903" t="s">
        <v>6023</v>
      </c>
    </row>
    <row r="22" spans="1:14" x14ac:dyDescent="0.2">
      <c r="A22" s="263"/>
      <c r="C22" s="903"/>
      <c r="D22" s="903"/>
      <c r="E22" s="903"/>
      <c r="F22" s="903"/>
      <c r="G22" s="903"/>
      <c r="H22" s="903"/>
      <c r="I22" s="903"/>
      <c r="J22" s="903"/>
      <c r="K22" s="903"/>
      <c r="L22" s="903"/>
      <c r="M22" s="903"/>
      <c r="N22" s="903"/>
    </row>
    <row r="23" spans="1:14" x14ac:dyDescent="0.2">
      <c r="A23" s="262"/>
    </row>
    <row r="24" spans="1:14" x14ac:dyDescent="0.2">
      <c r="A24" s="262"/>
    </row>
    <row r="25" spans="1:14" ht="52.5" customHeight="1" x14ac:dyDescent="0.2">
      <c r="A25" s="262"/>
      <c r="C25" s="2071" t="s">
        <v>6059</v>
      </c>
      <c r="D25" s="2071"/>
      <c r="E25" s="2071"/>
      <c r="F25" s="2071"/>
      <c r="G25" s="2071"/>
      <c r="H25" s="2071"/>
      <c r="I25" s="2071"/>
    </row>
    <row r="26" spans="1:14" x14ac:dyDescent="0.2">
      <c r="A26" s="263"/>
    </row>
    <row r="27" spans="1:14" x14ac:dyDescent="0.2">
      <c r="A27" s="262"/>
    </row>
    <row r="28" spans="1:14" x14ac:dyDescent="0.2">
      <c r="A28" s="262"/>
    </row>
    <row r="29" spans="1:14" x14ac:dyDescent="0.2">
      <c r="A29" s="262"/>
    </row>
    <row r="30" spans="1:14" x14ac:dyDescent="0.2">
      <c r="A30" s="263"/>
    </row>
    <row r="31" spans="1:14" x14ac:dyDescent="0.2">
      <c r="A31" s="262"/>
    </row>
    <row r="32" spans="1:14" x14ac:dyDescent="0.2">
      <c r="A32" s="262"/>
    </row>
    <row r="33" spans="1:3" x14ac:dyDescent="0.2">
      <c r="A33" s="262"/>
    </row>
    <row r="34" spans="1:3" x14ac:dyDescent="0.2">
      <c r="A34" s="263"/>
    </row>
    <row r="35" spans="1:3" x14ac:dyDescent="0.2">
      <c r="A35" s="262"/>
    </row>
    <row r="36" spans="1:3" x14ac:dyDescent="0.2">
      <c r="A36" s="262"/>
    </row>
    <row r="37" spans="1:3" x14ac:dyDescent="0.2">
      <c r="A37" s="262"/>
    </row>
    <row r="38" spans="1:3" x14ac:dyDescent="0.2">
      <c r="A38" s="263"/>
    </row>
    <row r="39" spans="1:3" x14ac:dyDescent="0.2">
      <c r="A39" s="262"/>
    </row>
    <row r="46" spans="1:3" x14ac:dyDescent="0.2">
      <c r="C46" s="26" t="s">
        <v>6023</v>
      </c>
    </row>
  </sheetData>
  <mergeCells count="14">
    <mergeCell ref="C25:I25"/>
    <mergeCell ref="A5:B5"/>
    <mergeCell ref="C5:Q5"/>
    <mergeCell ref="C1:D1"/>
    <mergeCell ref="A3:B3"/>
    <mergeCell ref="C3:Q3"/>
    <mergeCell ref="A4:B4"/>
    <mergeCell ref="C4:Q4"/>
    <mergeCell ref="A6:B6"/>
    <mergeCell ref="C6:Q6"/>
    <mergeCell ref="C9:M9"/>
    <mergeCell ref="C10:C11"/>
    <mergeCell ref="E10:F10"/>
    <mergeCell ref="H10:M10"/>
  </mergeCells>
  <hyperlinks>
    <hyperlink ref="A1" location="'ODS 17.'!A1" display="REGRESAR"/>
    <hyperlink ref="C1:D1" location="'Metadato 17.8.1'!A1" display="VER METADATO"/>
  </hyperlinks>
  <pageMargins left="0.7" right="0.7" top="0.75" bottom="0.75" header="0.3" footer="0.3"/>
  <pageSetup orientation="portrait" r:id="rId1"/>
  <drawing r:id="rId2"/>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5">
    <tabColor theme="0" tint="-0.499984740745262"/>
  </sheetPr>
  <dimension ref="A1:N43"/>
  <sheetViews>
    <sheetView showGridLines="0" zoomScaleNormal="100" workbookViewId="0">
      <pane ySplit="1" topLeftCell="A2" activePane="bottomLeft" state="frozen"/>
      <selection activeCell="C22" sqref="C22"/>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2.85546875" style="26" customWidth="1"/>
    <col min="6" max="6" width="7.140625" style="26" customWidth="1"/>
    <col min="7" max="7" width="11.42578125" style="26"/>
    <col min="8" max="8" width="2.85546875" style="26" customWidth="1"/>
    <col min="9"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767</v>
      </c>
    </row>
    <row r="4" spans="2:6" ht="30" x14ac:dyDescent="0.2">
      <c r="B4" s="2082" t="s">
        <v>856</v>
      </c>
      <c r="C4" s="2082"/>
      <c r="D4" s="910" t="s">
        <v>77</v>
      </c>
    </row>
    <row r="5" spans="2:6" ht="62.25" customHeight="1" x14ac:dyDescent="0.2">
      <c r="B5" s="2082" t="s">
        <v>769</v>
      </c>
      <c r="C5" s="2082"/>
      <c r="D5" s="910" t="s">
        <v>501</v>
      </c>
    </row>
    <row r="6" spans="2:6" ht="15" x14ac:dyDescent="0.2">
      <c r="B6" s="2082" t="s">
        <v>770</v>
      </c>
      <c r="C6" s="2082"/>
      <c r="D6" s="911" t="s">
        <v>659</v>
      </c>
    </row>
    <row r="7" spans="2:6" ht="15" customHeight="1" x14ac:dyDescent="0.2">
      <c r="B7" s="2083" t="s">
        <v>771</v>
      </c>
      <c r="C7" s="2083"/>
      <c r="D7" s="912" t="s">
        <v>660</v>
      </c>
    </row>
    <row r="8" spans="2:6" s="903" customFormat="1" ht="15" customHeight="1" x14ac:dyDescent="0.2">
      <c r="B8" s="2083" t="s">
        <v>4617</v>
      </c>
      <c r="C8" s="2083"/>
      <c r="D8" s="1285" t="s">
        <v>4813</v>
      </c>
    </row>
    <row r="9" spans="2:6" ht="15" x14ac:dyDescent="0.25">
      <c r="B9" s="913"/>
      <c r="C9" s="913"/>
      <c r="D9" s="913"/>
    </row>
    <row r="10" spans="2:6" ht="15" x14ac:dyDescent="0.2">
      <c r="B10" s="2081" t="s">
        <v>772</v>
      </c>
      <c r="C10" s="2081"/>
      <c r="D10" s="2081"/>
    </row>
    <row r="11" spans="2:6" ht="17.25" customHeight="1" x14ac:dyDescent="0.2">
      <c r="B11" s="2093" t="s">
        <v>773</v>
      </c>
      <c r="C11" s="2094"/>
      <c r="D11" s="1895" t="s">
        <v>841</v>
      </c>
    </row>
    <row r="12" spans="2:6" ht="31.5" customHeight="1" x14ac:dyDescent="0.2">
      <c r="B12" s="2095" t="s">
        <v>775</v>
      </c>
      <c r="C12" s="2095"/>
      <c r="D12" s="1900" t="s">
        <v>4360</v>
      </c>
    </row>
    <row r="13" spans="2:6" ht="15" x14ac:dyDescent="0.2">
      <c r="B13" s="2082" t="s">
        <v>776</v>
      </c>
      <c r="C13" s="2082"/>
      <c r="D13" s="1901" t="s">
        <v>659</v>
      </c>
    </row>
    <row r="14" spans="2:6" ht="15" x14ac:dyDescent="0.2">
      <c r="B14" s="2082" t="s">
        <v>777</v>
      </c>
      <c r="C14" s="2096"/>
      <c r="D14" s="1902" t="s">
        <v>10</v>
      </c>
    </row>
    <row r="15" spans="2:6" ht="45" x14ac:dyDescent="0.2">
      <c r="B15" s="2082" t="s">
        <v>778</v>
      </c>
      <c r="C15" s="2082"/>
      <c r="D15" s="1903" t="s">
        <v>4361</v>
      </c>
    </row>
    <row r="16" spans="2:6" ht="50.25" customHeight="1" x14ac:dyDescent="0.2">
      <c r="B16" s="2082" t="s">
        <v>779</v>
      </c>
      <c r="C16" s="2082"/>
      <c r="D16" s="1903"/>
    </row>
    <row r="17" spans="2:4" ht="15" x14ac:dyDescent="0.2">
      <c r="B17" s="2082" t="s">
        <v>780</v>
      </c>
      <c r="C17" s="2082"/>
      <c r="D17" s="1904" t="s">
        <v>857</v>
      </c>
    </row>
    <row r="18" spans="2:4" ht="15" customHeight="1" x14ac:dyDescent="0.2">
      <c r="B18" s="2083" t="s">
        <v>782</v>
      </c>
      <c r="C18" s="2083"/>
      <c r="D18" s="1895"/>
    </row>
    <row r="19" spans="2:4" ht="30" x14ac:dyDescent="0.2">
      <c r="B19" s="2084" t="s">
        <v>783</v>
      </c>
      <c r="C19" s="2085"/>
      <c r="D19" s="1904" t="s">
        <v>4362</v>
      </c>
    </row>
    <row r="20" spans="2:4" ht="15" x14ac:dyDescent="0.2">
      <c r="B20" s="2082" t="s">
        <v>784</v>
      </c>
      <c r="C20" s="2082"/>
      <c r="D20" s="1903" t="s">
        <v>1434</v>
      </c>
    </row>
    <row r="21" spans="2:4" ht="15" x14ac:dyDescent="0.2">
      <c r="B21" s="2086" t="s">
        <v>786</v>
      </c>
      <c r="C21" s="1906" t="s">
        <v>787</v>
      </c>
      <c r="D21" s="1895" t="s">
        <v>3900</v>
      </c>
    </row>
    <row r="22" spans="2:4" ht="15" customHeight="1" x14ac:dyDescent="0.2">
      <c r="B22" s="2087"/>
      <c r="C22" s="1907" t="s">
        <v>789</v>
      </c>
      <c r="D22" s="1904"/>
    </row>
    <row r="23" spans="2:4" ht="15" x14ac:dyDescent="0.2">
      <c r="B23" s="2088" t="s">
        <v>791</v>
      </c>
      <c r="C23" s="2088"/>
      <c r="D23" s="1904" t="s">
        <v>827</v>
      </c>
    </row>
    <row r="24" spans="2:4" ht="15" x14ac:dyDescent="0.2">
      <c r="B24" s="2088" t="s">
        <v>793</v>
      </c>
      <c r="C24" s="2088"/>
      <c r="D24" s="1908" t="s">
        <v>808</v>
      </c>
    </row>
    <row r="25" spans="2:4" ht="15" x14ac:dyDescent="0.2">
      <c r="B25" s="2082" t="s">
        <v>795</v>
      </c>
      <c r="C25" s="2082"/>
      <c r="D25" s="1904" t="s">
        <v>17</v>
      </c>
    </row>
    <row r="26" spans="2:4" ht="15" customHeight="1" x14ac:dyDescent="0.2">
      <c r="B26" s="2083" t="s">
        <v>797</v>
      </c>
      <c r="C26" s="2083"/>
      <c r="D26" s="1908" t="s">
        <v>4363</v>
      </c>
    </row>
    <row r="27" spans="2:4" ht="15" x14ac:dyDescent="0.2">
      <c r="B27" s="2089" t="s">
        <v>799</v>
      </c>
      <c r="C27" s="2090"/>
      <c r="D27" s="1895"/>
    </row>
    <row r="28" spans="2:4" ht="63" customHeight="1" x14ac:dyDescent="0.2">
      <c r="B28" s="1909" t="s">
        <v>800</v>
      </c>
      <c r="C28" s="1910"/>
      <c r="D28" s="1895" t="s">
        <v>3901</v>
      </c>
    </row>
    <row r="29" spans="2:4" ht="15" x14ac:dyDescent="0.2">
      <c r="B29" s="2091" t="s">
        <v>801</v>
      </c>
      <c r="C29" s="2092"/>
      <c r="D29" s="921"/>
    </row>
    <row r="30" spans="2:4" ht="15" x14ac:dyDescent="0.2">
      <c r="B30" s="1911"/>
      <c r="C30" s="1911"/>
      <c r="D30" s="1912"/>
    </row>
    <row r="31" spans="2:4" ht="15" x14ac:dyDescent="0.2">
      <c r="B31" s="2081" t="s">
        <v>802</v>
      </c>
      <c r="C31" s="2081"/>
      <c r="D31" s="2081"/>
    </row>
    <row r="32" spans="2:4" ht="15" x14ac:dyDescent="0.2">
      <c r="B32" s="2079" t="s">
        <v>803</v>
      </c>
      <c r="C32" s="2080"/>
      <c r="D32" s="1908" t="s">
        <v>804</v>
      </c>
    </row>
    <row r="33" spans="1:14" ht="15" x14ac:dyDescent="0.2">
      <c r="B33" s="2079" t="s">
        <v>805</v>
      </c>
      <c r="C33" s="2080"/>
      <c r="D33" s="1908" t="s">
        <v>2390</v>
      </c>
    </row>
    <row r="34" spans="1:14" ht="15" x14ac:dyDescent="0.2">
      <c r="B34" s="2079" t="s">
        <v>807</v>
      </c>
      <c r="C34" s="2080"/>
      <c r="D34" s="1908" t="s">
        <v>808</v>
      </c>
    </row>
    <row r="35" spans="1:14" s="165" customFormat="1" ht="15" x14ac:dyDescent="0.2">
      <c r="A35" s="26"/>
      <c r="B35" s="2079" t="s">
        <v>809</v>
      </c>
      <c r="C35" s="2080"/>
      <c r="D35" s="1908" t="s">
        <v>1754</v>
      </c>
      <c r="E35" s="26"/>
      <c r="F35" s="26"/>
      <c r="G35" s="26"/>
      <c r="H35" s="26"/>
      <c r="I35" s="26"/>
      <c r="J35" s="26"/>
      <c r="K35" s="26"/>
      <c r="L35" s="26"/>
      <c r="M35" s="26"/>
      <c r="N35" s="26"/>
    </row>
    <row r="36" spans="1:14" s="165" customFormat="1" ht="15" x14ac:dyDescent="0.2">
      <c r="A36" s="26"/>
      <c r="B36" s="2079" t="s">
        <v>811</v>
      </c>
      <c r="C36" s="2080"/>
      <c r="D36" s="1908" t="s">
        <v>812</v>
      </c>
      <c r="E36" s="26"/>
      <c r="F36" s="26"/>
      <c r="G36" s="26"/>
      <c r="H36" s="26"/>
      <c r="I36" s="26"/>
      <c r="J36" s="26"/>
      <c r="K36" s="26"/>
      <c r="L36" s="26"/>
      <c r="M36" s="26"/>
      <c r="N36" s="26"/>
    </row>
    <row r="37" spans="1:14" s="165" customFormat="1" x14ac:dyDescent="0.2">
      <c r="A37" s="26"/>
      <c r="B37" s="26"/>
      <c r="C37" s="26"/>
      <c r="D37" s="26"/>
      <c r="E37" s="26"/>
      <c r="F37" s="26"/>
      <c r="G37" s="26"/>
      <c r="H37" s="26"/>
      <c r="I37" s="26"/>
      <c r="J37" s="26"/>
      <c r="K37" s="26"/>
      <c r="L37" s="26"/>
      <c r="M37" s="26"/>
      <c r="N37" s="26"/>
    </row>
    <row r="38" spans="1:14" s="165" customFormat="1" x14ac:dyDescent="0.2">
      <c r="A38" s="26"/>
      <c r="B38" s="26"/>
      <c r="C38" s="26"/>
      <c r="D38" s="26"/>
      <c r="E38" s="26"/>
      <c r="F38" s="26"/>
      <c r="G38" s="26"/>
      <c r="H38" s="26"/>
      <c r="I38" s="26"/>
      <c r="J38" s="26"/>
      <c r="K38" s="26"/>
      <c r="L38" s="26"/>
      <c r="M38" s="26"/>
      <c r="N38" s="26"/>
    </row>
    <row r="39" spans="1:14" s="165" customFormat="1" x14ac:dyDescent="0.2">
      <c r="A39" s="26"/>
      <c r="B39" s="26"/>
      <c r="C39" s="26"/>
      <c r="D39" s="26"/>
      <c r="E39" s="26"/>
      <c r="F39" s="26"/>
      <c r="G39" s="26"/>
      <c r="H39" s="26"/>
      <c r="I39" s="26"/>
      <c r="J39" s="26"/>
      <c r="K39" s="26"/>
      <c r="L39" s="26"/>
      <c r="M39" s="26"/>
      <c r="N39" s="26"/>
    </row>
    <row r="40" spans="1:14" s="165" customFormat="1" x14ac:dyDescent="0.2">
      <c r="A40" s="26"/>
      <c r="B40" s="26"/>
      <c r="C40" s="26"/>
      <c r="D40" s="26"/>
      <c r="E40" s="26"/>
      <c r="F40" s="26"/>
      <c r="G40" s="26"/>
      <c r="H40" s="26"/>
      <c r="I40" s="26"/>
      <c r="J40" s="26"/>
      <c r="K40" s="26"/>
      <c r="L40" s="26"/>
      <c r="M40" s="26"/>
      <c r="N40" s="26"/>
    </row>
    <row r="41" spans="1:14" s="165" customFormat="1" x14ac:dyDescent="0.2">
      <c r="A41" s="26"/>
      <c r="B41" s="26"/>
      <c r="C41" s="26"/>
      <c r="D41" s="26"/>
      <c r="E41" s="26"/>
      <c r="F41" s="26"/>
      <c r="G41" s="26"/>
      <c r="H41" s="26"/>
      <c r="I41" s="26"/>
      <c r="J41" s="26"/>
      <c r="K41" s="26"/>
      <c r="L41" s="26"/>
      <c r="M41" s="26"/>
      <c r="N41" s="26"/>
    </row>
    <row r="42" spans="1:14" s="165" customFormat="1" x14ac:dyDescent="0.2">
      <c r="A42" s="26"/>
      <c r="B42" s="26"/>
      <c r="C42" s="26"/>
      <c r="D42" s="26"/>
      <c r="E42" s="26"/>
      <c r="F42" s="26"/>
      <c r="G42" s="26"/>
      <c r="H42" s="26"/>
      <c r="I42" s="26"/>
      <c r="J42" s="26"/>
      <c r="K42" s="26"/>
      <c r="L42" s="26"/>
      <c r="M42" s="26"/>
      <c r="N42" s="26"/>
    </row>
    <row r="43" spans="1:14" s="165" customFormat="1" x14ac:dyDescent="0.2">
      <c r="A43" s="26"/>
      <c r="B43" s="26"/>
      <c r="C43" s="26"/>
      <c r="D43" s="26"/>
      <c r="E43" s="26"/>
      <c r="F43" s="26"/>
      <c r="G43" s="26"/>
      <c r="H43" s="26"/>
      <c r="I43" s="26"/>
      <c r="J43" s="26"/>
      <c r="K43" s="26"/>
      <c r="L43" s="26"/>
      <c r="M43" s="26"/>
      <c r="N43" s="26"/>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6">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s>
  <hyperlinks>
    <hyperlink ref="B1" location="'17.8.1'!A1" display="REGRESAR"/>
    <hyperlink ref="D8" r:id="rId1"/>
  </hyperlinks>
  <pageMargins left="0.7" right="0.7" top="0.75" bottom="0.75" header="0.3" footer="0.3"/>
  <drawing r:id="rId2"/>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6">
    <tabColor rgb="FF7030A0"/>
  </sheetPr>
  <dimension ref="A1:R23"/>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42578125" style="26" customWidth="1"/>
    <col min="3" max="3" width="11.7109375" style="165" customWidth="1"/>
    <col min="4" max="5" width="11.7109375" style="26" customWidth="1"/>
    <col min="6" max="16384" width="11.42578125" style="26"/>
  </cols>
  <sheetData>
    <row r="1" spans="1:18" ht="15" x14ac:dyDescent="0.25">
      <c r="A1" s="25" t="s">
        <v>730</v>
      </c>
      <c r="B1" s="121"/>
      <c r="C1" s="2077" t="s">
        <v>830</v>
      </c>
      <c r="D1" s="2077"/>
    </row>
    <row r="3" spans="1:18" ht="17.25" customHeight="1" x14ac:dyDescent="0.2">
      <c r="A3" s="2773" t="s">
        <v>732</v>
      </c>
      <c r="B3" s="2773"/>
      <c r="C3" s="2773" t="s">
        <v>3902</v>
      </c>
      <c r="D3" s="2774"/>
      <c r="E3" s="2774"/>
      <c r="F3" s="2774"/>
      <c r="G3" s="2774"/>
      <c r="H3" s="2774"/>
      <c r="I3" s="2774"/>
      <c r="J3" s="2774"/>
      <c r="K3" s="2774"/>
      <c r="L3" s="2774"/>
      <c r="M3" s="2774"/>
      <c r="N3" s="2774"/>
      <c r="O3" s="2774"/>
      <c r="P3" s="2774"/>
      <c r="Q3" s="2774"/>
      <c r="R3" s="2774"/>
    </row>
    <row r="4" spans="1:18" ht="24.75" customHeight="1" x14ac:dyDescent="0.2">
      <c r="A4" s="2773" t="s">
        <v>733</v>
      </c>
      <c r="B4" s="2774"/>
      <c r="C4" s="2776" t="s">
        <v>3903</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3904</v>
      </c>
      <c r="D5" s="2774"/>
      <c r="E5" s="2774"/>
      <c r="F5" s="2774"/>
      <c r="G5" s="2774"/>
      <c r="H5" s="2774"/>
      <c r="I5" s="2774"/>
      <c r="J5" s="2774"/>
      <c r="K5" s="2774"/>
      <c r="L5" s="2774"/>
      <c r="M5" s="2774"/>
      <c r="N5" s="2774"/>
      <c r="O5" s="2774"/>
      <c r="P5" s="2774"/>
      <c r="Q5" s="2774"/>
      <c r="R5" s="2774"/>
    </row>
    <row r="6" spans="1:18" ht="15" x14ac:dyDescent="0.2">
      <c r="A6" s="2773" t="s">
        <v>815</v>
      </c>
      <c r="B6" s="2774"/>
      <c r="C6" s="2773" t="s">
        <v>862</v>
      </c>
      <c r="D6" s="2774"/>
      <c r="E6" s="2774"/>
      <c r="F6" s="2774"/>
      <c r="G6" s="2774"/>
      <c r="H6" s="2774"/>
      <c r="I6" s="2774"/>
      <c r="J6" s="2774"/>
      <c r="K6" s="2774"/>
      <c r="L6" s="2774"/>
      <c r="M6" s="2774"/>
      <c r="N6" s="2774"/>
      <c r="O6" s="2774"/>
      <c r="P6" s="2774"/>
      <c r="Q6" s="2774"/>
      <c r="R6" s="277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o 17.9.1'!A1" display="VER METADATO"/>
  </hyperlinks>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7">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30" x14ac:dyDescent="0.2">
      <c r="B4" s="2082" t="s">
        <v>856</v>
      </c>
      <c r="C4" s="2082"/>
      <c r="D4" s="49" t="s">
        <v>77</v>
      </c>
    </row>
    <row r="5" spans="2:6" ht="63.75" customHeight="1" x14ac:dyDescent="0.2">
      <c r="B5" s="2082" t="s">
        <v>769</v>
      </c>
      <c r="C5" s="2082"/>
      <c r="D5" s="49" t="s">
        <v>504</v>
      </c>
    </row>
    <row r="6" spans="2:6" ht="15" x14ac:dyDescent="0.2">
      <c r="B6" s="2082" t="s">
        <v>770</v>
      </c>
      <c r="C6" s="2082"/>
      <c r="D6" s="50" t="s">
        <v>661</v>
      </c>
    </row>
    <row r="7" spans="2:6" ht="30" x14ac:dyDescent="0.2">
      <c r="B7" s="2083" t="s">
        <v>771</v>
      </c>
      <c r="C7" s="2083"/>
      <c r="D7" s="94" t="s">
        <v>662</v>
      </c>
    </row>
    <row r="8" spans="2:6" s="903" customFormat="1" ht="15" x14ac:dyDescent="0.2">
      <c r="B8" s="2083" t="s">
        <v>4617</v>
      </c>
      <c r="C8" s="2083"/>
      <c r="D8" s="1285" t="s">
        <v>4814</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45" customHeight="1"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75" x14ac:dyDescent="0.2">
      <c r="B28" s="62" t="s">
        <v>800</v>
      </c>
      <c r="C28" s="63"/>
      <c r="D28" s="57" t="s">
        <v>3905</v>
      </c>
    </row>
    <row r="29" spans="2:4" ht="15" x14ac:dyDescent="0.2">
      <c r="B29" s="2091" t="s">
        <v>801</v>
      </c>
      <c r="C29" s="2092"/>
      <c r="D29" s="57"/>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7.9.1'!A1" display="REGRESAR"/>
    <hyperlink ref="D8" r:id="rId1"/>
  </hyperlinks>
  <pageMargins left="0.7" right="0.7" top="0.75" bottom="0.75" header="0.3" footer="0.3"/>
  <pageSetup paperSize="0" orientation="portrait" horizontalDpi="0" verticalDpi="0" copies="0"/>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8"/>
  <dimension ref="A1:R37"/>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140625" style="26" customWidth="1"/>
    <col min="3" max="3" width="11.5703125" style="165" customWidth="1"/>
    <col min="4" max="5" width="11.5703125" style="26" customWidth="1"/>
    <col min="6" max="16384" width="11.42578125" style="26"/>
  </cols>
  <sheetData>
    <row r="1" spans="1:18" ht="15" x14ac:dyDescent="0.25">
      <c r="A1" s="25" t="s">
        <v>730</v>
      </c>
      <c r="B1" s="121"/>
      <c r="C1" s="2077" t="s">
        <v>830</v>
      </c>
      <c r="D1" s="2077"/>
    </row>
    <row r="3" spans="1:18" ht="18" customHeight="1" x14ac:dyDescent="0.2">
      <c r="A3" s="2773" t="s">
        <v>732</v>
      </c>
      <c r="B3" s="2773"/>
      <c r="C3" s="2773" t="s">
        <v>3902</v>
      </c>
      <c r="D3" s="2774"/>
      <c r="E3" s="2774"/>
      <c r="F3" s="2774"/>
      <c r="G3" s="2774"/>
      <c r="H3" s="2774"/>
      <c r="I3" s="2774"/>
      <c r="J3" s="2774"/>
      <c r="K3" s="2774"/>
      <c r="L3" s="2774"/>
      <c r="M3" s="2774"/>
      <c r="N3" s="2774"/>
      <c r="O3" s="2774"/>
      <c r="P3" s="2774"/>
      <c r="Q3" s="2774"/>
      <c r="R3" s="2774"/>
    </row>
    <row r="4" spans="1:18" ht="28.5" customHeight="1" x14ac:dyDescent="0.2">
      <c r="A4" s="2773" t="s">
        <v>733</v>
      </c>
      <c r="B4" s="2774"/>
      <c r="C4" s="2776" t="s">
        <v>3906</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3907</v>
      </c>
      <c r="D5" s="2774"/>
      <c r="E5" s="2774"/>
      <c r="F5" s="2774"/>
      <c r="G5" s="2774"/>
      <c r="H5" s="2774"/>
      <c r="I5" s="2774"/>
      <c r="J5" s="2774"/>
      <c r="K5" s="2774"/>
      <c r="L5" s="2774"/>
      <c r="M5" s="2774"/>
      <c r="N5" s="2774"/>
      <c r="O5" s="2774"/>
      <c r="P5" s="2774"/>
      <c r="Q5" s="2774"/>
      <c r="R5" s="2774"/>
    </row>
    <row r="6" spans="1:18" ht="15" x14ac:dyDescent="0.2">
      <c r="A6" s="2773" t="s">
        <v>815</v>
      </c>
      <c r="B6" s="2774"/>
      <c r="C6" s="2773" t="s">
        <v>3908</v>
      </c>
      <c r="D6" s="2774"/>
      <c r="E6" s="2774"/>
      <c r="F6" s="2774"/>
      <c r="G6" s="2774"/>
      <c r="H6" s="2774"/>
      <c r="I6" s="2774"/>
      <c r="J6" s="2774"/>
      <c r="K6" s="2774"/>
      <c r="L6" s="2774"/>
      <c r="M6" s="2774"/>
      <c r="N6" s="2774"/>
      <c r="O6" s="2774"/>
      <c r="P6" s="2774"/>
      <c r="Q6" s="2774"/>
      <c r="R6" s="2774"/>
    </row>
    <row r="7" spans="1:18" x14ac:dyDescent="0.2">
      <c r="A7" s="262"/>
      <c r="B7" s="76"/>
    </row>
    <row r="8" spans="1:18" x14ac:dyDescent="0.2">
      <c r="A8" s="262"/>
      <c r="B8" s="76"/>
    </row>
    <row r="9" spans="1:18" x14ac:dyDescent="0.2">
      <c r="A9" s="262"/>
      <c r="B9" s="76"/>
    </row>
    <row r="10" spans="1:18" ht="33.75" customHeight="1" x14ac:dyDescent="0.2">
      <c r="A10" s="263"/>
      <c r="B10" s="76"/>
      <c r="C10" s="2115" t="s">
        <v>3908</v>
      </c>
      <c r="D10" s="2115"/>
    </row>
    <row r="11" spans="1:18" s="4" customFormat="1" ht="12.75" x14ac:dyDescent="0.2">
      <c r="A11" s="889"/>
      <c r="B11" s="6"/>
      <c r="C11" s="2242" t="s">
        <v>739</v>
      </c>
      <c r="D11" s="2388" t="s">
        <v>3909</v>
      </c>
    </row>
    <row r="12" spans="1:18" s="4" customFormat="1" ht="12.75" x14ac:dyDescent="0.2">
      <c r="C12" s="2242"/>
      <c r="D12" s="2388"/>
    </row>
    <row r="13" spans="1:18" s="4" customFormat="1" ht="12.75" x14ac:dyDescent="0.2">
      <c r="C13" s="157" t="s">
        <v>3910</v>
      </c>
      <c r="D13" s="890">
        <v>6.8635419999999998</v>
      </c>
    </row>
    <row r="14" spans="1:18" s="4" customFormat="1" ht="12.75" x14ac:dyDescent="0.2">
      <c r="C14" s="157">
        <v>1998</v>
      </c>
      <c r="D14" s="890">
        <v>7.0245389999999999</v>
      </c>
    </row>
    <row r="15" spans="1:18" s="4" customFormat="1" ht="12.75" x14ac:dyDescent="0.2">
      <c r="C15" s="248">
        <v>1999</v>
      </c>
      <c r="D15" s="890">
        <v>5.6960369999999996</v>
      </c>
    </row>
    <row r="16" spans="1:18" s="4" customFormat="1" ht="12.75" x14ac:dyDescent="0.2">
      <c r="C16" s="157">
        <v>2000</v>
      </c>
      <c r="D16" s="890">
        <v>4.9469810000000001</v>
      </c>
    </row>
    <row r="17" spans="3:4" s="4" customFormat="1" ht="12.75" x14ac:dyDescent="0.2">
      <c r="C17" s="157">
        <v>2001</v>
      </c>
      <c r="D17" s="890">
        <v>4.9165660000000004</v>
      </c>
    </row>
    <row r="18" spans="3:4" s="4" customFormat="1" ht="12.75" x14ac:dyDescent="0.2">
      <c r="C18" s="157">
        <v>2002</v>
      </c>
      <c r="D18" s="890">
        <v>4.6566710000000002</v>
      </c>
    </row>
    <row r="19" spans="3:4" s="4" customFormat="1" ht="12.75" x14ac:dyDescent="0.2">
      <c r="C19" s="248">
        <v>2003</v>
      </c>
      <c r="D19" s="890">
        <v>4.7142499999999998</v>
      </c>
    </row>
    <row r="20" spans="3:4" s="4" customFormat="1" ht="12.75" x14ac:dyDescent="0.2">
      <c r="C20" s="157">
        <v>2004</v>
      </c>
      <c r="D20" s="890">
        <v>4.6617509999999998</v>
      </c>
    </row>
    <row r="21" spans="3:4" s="4" customFormat="1" ht="12.75" x14ac:dyDescent="0.2">
      <c r="C21" s="157">
        <v>2005</v>
      </c>
      <c r="D21" s="890">
        <v>4.6486559999999999</v>
      </c>
    </row>
    <row r="22" spans="3:4" s="4" customFormat="1" ht="12.75" x14ac:dyDescent="0.2">
      <c r="C22" s="157">
        <v>2006</v>
      </c>
      <c r="D22" s="890">
        <v>4.6061019999999999</v>
      </c>
    </row>
    <row r="23" spans="3:4" s="4" customFormat="1" ht="12.75" x14ac:dyDescent="0.2">
      <c r="C23" s="248">
        <v>2007</v>
      </c>
      <c r="D23" s="890">
        <v>4.5346299999999999</v>
      </c>
    </row>
    <row r="24" spans="3:4" s="4" customFormat="1" ht="12.75" x14ac:dyDescent="0.2">
      <c r="C24" s="157">
        <v>2008</v>
      </c>
      <c r="D24" s="890">
        <v>4.4135759999999999</v>
      </c>
    </row>
    <row r="25" spans="3:4" s="4" customFormat="1" ht="12.75" x14ac:dyDescent="0.2">
      <c r="C25" s="157">
        <v>2009</v>
      </c>
      <c r="D25" s="890">
        <v>3.0869949999999999</v>
      </c>
    </row>
    <row r="26" spans="3:4" s="4" customFormat="1" ht="12.75" x14ac:dyDescent="0.2">
      <c r="C26" s="157">
        <v>2010</v>
      </c>
      <c r="D26" s="890">
        <v>3.0121850000000001</v>
      </c>
    </row>
    <row r="27" spans="3:4" s="4" customFormat="1" ht="12.75" x14ac:dyDescent="0.2">
      <c r="C27" s="248">
        <v>2011</v>
      </c>
      <c r="D27" s="890">
        <v>2.8617219999999999</v>
      </c>
    </row>
    <row r="28" spans="3:4" s="4" customFormat="1" ht="12.75" x14ac:dyDescent="0.2">
      <c r="C28" s="157">
        <v>2012</v>
      </c>
      <c r="D28" s="890">
        <v>2.5749599999999999</v>
      </c>
    </row>
    <row r="29" spans="3:4" s="4" customFormat="1" ht="12.75" x14ac:dyDescent="0.2">
      <c r="C29" s="157">
        <v>2013</v>
      </c>
      <c r="D29" s="890">
        <v>2.3490380000000002</v>
      </c>
    </row>
    <row r="30" spans="3:4" s="4" customFormat="1" ht="12.75" x14ac:dyDescent="0.2">
      <c r="C30" s="157">
        <v>2014</v>
      </c>
      <c r="D30" s="890">
        <v>1.9139379999999999</v>
      </c>
    </row>
    <row r="31" spans="3:4" s="4" customFormat="1" ht="12.75" x14ac:dyDescent="0.2">
      <c r="C31" s="248">
        <v>2015</v>
      </c>
      <c r="D31" s="890">
        <v>1.8159430000000001</v>
      </c>
    </row>
    <row r="32" spans="3:4" s="4" customFormat="1" ht="12.75" x14ac:dyDescent="0.2">
      <c r="C32" s="1423">
        <v>2016</v>
      </c>
      <c r="D32" s="176">
        <v>1.499153</v>
      </c>
    </row>
    <row r="33" spans="3:4" s="4" customFormat="1" ht="12.75" x14ac:dyDescent="0.2">
      <c r="C33" s="1423">
        <v>2017</v>
      </c>
      <c r="D33" s="1045">
        <v>1.431759</v>
      </c>
    </row>
    <row r="34" spans="3:4" ht="12.75" x14ac:dyDescent="0.2">
      <c r="C34" s="124">
        <v>2018</v>
      </c>
      <c r="D34" s="1749">
        <v>1.3440460000000001</v>
      </c>
    </row>
    <row r="35" spans="3:4" ht="15" x14ac:dyDescent="0.25">
      <c r="C35" s="902" t="s">
        <v>5739</v>
      </c>
      <c r="D35" s="902"/>
    </row>
    <row r="36" spans="3:4" ht="15" x14ac:dyDescent="0.25">
      <c r="C36" s="902" t="s">
        <v>5738</v>
      </c>
      <c r="D36" s="902"/>
    </row>
    <row r="37" spans="3:4" ht="15" x14ac:dyDescent="0.25">
      <c r="C37" s="902" t="s">
        <v>5737</v>
      </c>
      <c r="D37" s="902"/>
    </row>
  </sheetData>
  <mergeCells count="12">
    <mergeCell ref="A5:B5"/>
    <mergeCell ref="C5:R5"/>
    <mergeCell ref="C1:D1"/>
    <mergeCell ref="A3:B3"/>
    <mergeCell ref="C3:R3"/>
    <mergeCell ref="A4:B4"/>
    <mergeCell ref="C4:R4"/>
    <mergeCell ref="A6:B6"/>
    <mergeCell ref="C6:R6"/>
    <mergeCell ref="C10:D10"/>
    <mergeCell ref="C11:C12"/>
    <mergeCell ref="D11:D12"/>
  </mergeCells>
  <hyperlinks>
    <hyperlink ref="A1" location="'ODS 17.'!A1" display="REGRESAR"/>
    <hyperlink ref="C1:D1" location="'Metadato 17.10.1'!A1" display="VER METADATO"/>
  </hyperlinks>
  <pageMargins left="0.7" right="0.7" top="0.75" bottom="0.75" header="0.3" footer="0.3"/>
  <pageSetup paperSize="9" orientation="portrait" r:id="rId1"/>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9">
    <tabColor theme="0" tint="-0.499984740745262"/>
  </sheetPr>
  <dimension ref="B1:F36"/>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30" x14ac:dyDescent="0.2">
      <c r="B4" s="2082" t="s">
        <v>856</v>
      </c>
      <c r="C4" s="2082"/>
      <c r="D4" s="49" t="s">
        <v>77</v>
      </c>
    </row>
    <row r="5" spans="2:6" ht="60" x14ac:dyDescent="0.2">
      <c r="B5" s="2082" t="s">
        <v>769</v>
      </c>
      <c r="C5" s="2082"/>
      <c r="D5" s="49" t="s">
        <v>507</v>
      </c>
    </row>
    <row r="6" spans="2:6" ht="15" x14ac:dyDescent="0.2">
      <c r="B6" s="2082" t="s">
        <v>770</v>
      </c>
      <c r="C6" s="2082"/>
      <c r="D6" s="50" t="s">
        <v>663</v>
      </c>
    </row>
    <row r="7" spans="2:6" ht="15" customHeight="1" x14ac:dyDescent="0.2">
      <c r="B7" s="2083" t="s">
        <v>771</v>
      </c>
      <c r="C7" s="2083"/>
      <c r="D7" s="94" t="s">
        <v>664</v>
      </c>
    </row>
    <row r="8" spans="2:6" s="903" customFormat="1" ht="15" customHeight="1" x14ac:dyDescent="0.2">
      <c r="B8" s="2083" t="s">
        <v>4623</v>
      </c>
      <c r="C8" s="2083"/>
      <c r="D8" s="1285" t="s">
        <v>4815</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customHeight="1" x14ac:dyDescent="0.2">
      <c r="B12" s="2095" t="s">
        <v>775</v>
      </c>
      <c r="C12" s="2095"/>
      <c r="D12" s="129" t="s">
        <v>3911</v>
      </c>
    </row>
    <row r="13" spans="2:6" ht="15" x14ac:dyDescent="0.2">
      <c r="B13" s="2082" t="s">
        <v>776</v>
      </c>
      <c r="C13" s="2082"/>
      <c r="D13" s="54"/>
    </row>
    <row r="14" spans="2:6" ht="15" x14ac:dyDescent="0.2">
      <c r="B14" s="2082" t="s">
        <v>777</v>
      </c>
      <c r="C14" s="2096"/>
      <c r="D14" s="54"/>
    </row>
    <row r="15" spans="2:6" ht="45" x14ac:dyDescent="0.2">
      <c r="B15" s="2082" t="s">
        <v>778</v>
      </c>
      <c r="C15" s="2082"/>
      <c r="D15" s="49" t="s">
        <v>3912</v>
      </c>
    </row>
    <row r="16" spans="2:6" ht="15" x14ac:dyDescent="0.2">
      <c r="B16" s="2082" t="s">
        <v>779</v>
      </c>
      <c r="C16" s="2082"/>
      <c r="D16" s="49"/>
    </row>
    <row r="17" spans="2:4" ht="15" x14ac:dyDescent="0.2">
      <c r="B17" s="2082" t="s">
        <v>780</v>
      </c>
      <c r="C17" s="2082"/>
      <c r="D17" s="60" t="s">
        <v>781</v>
      </c>
    </row>
    <row r="18" spans="2:4" ht="15" x14ac:dyDescent="0.2">
      <c r="B18" s="2083" t="s">
        <v>782</v>
      </c>
      <c r="C18" s="2083"/>
      <c r="D18" s="49"/>
    </row>
    <row r="19" spans="2:4" ht="15" customHeight="1" x14ac:dyDescent="0.2">
      <c r="B19" s="2084" t="s">
        <v>783</v>
      </c>
      <c r="C19" s="2085"/>
      <c r="D19" s="60"/>
    </row>
    <row r="20" spans="2:4" ht="15" x14ac:dyDescent="0.2">
      <c r="B20" s="2082" t="s">
        <v>784</v>
      </c>
      <c r="C20" s="2082"/>
      <c r="D20" s="49"/>
    </row>
    <row r="21" spans="2:4" ht="15" x14ac:dyDescent="0.2">
      <c r="B21" s="2086" t="s">
        <v>786</v>
      </c>
      <c r="C21" s="58" t="s">
        <v>787</v>
      </c>
      <c r="D21" s="49"/>
    </row>
    <row r="22" spans="2:4" ht="45" customHeight="1" x14ac:dyDescent="0.2">
      <c r="B22" s="2087"/>
      <c r="C22" s="59" t="s">
        <v>789</v>
      </c>
      <c r="D22" s="60"/>
    </row>
    <row r="23" spans="2:4" ht="15" x14ac:dyDescent="0.2">
      <c r="B23" s="2088" t="s">
        <v>791</v>
      </c>
      <c r="C23" s="2088"/>
      <c r="D23" s="49" t="s">
        <v>827</v>
      </c>
    </row>
    <row r="24" spans="2:4" ht="15" x14ac:dyDescent="0.2">
      <c r="B24" s="2088" t="s">
        <v>793</v>
      </c>
      <c r="C24" s="2088"/>
      <c r="D24" s="57" t="s">
        <v>3913</v>
      </c>
    </row>
    <row r="25" spans="2:4" ht="15" x14ac:dyDescent="0.2">
      <c r="B25" s="2082" t="s">
        <v>795</v>
      </c>
      <c r="C25" s="2082"/>
      <c r="D25" s="57"/>
    </row>
    <row r="26" spans="2:4" ht="15" customHeight="1" x14ac:dyDescent="0.2">
      <c r="B26" s="2083" t="s">
        <v>797</v>
      </c>
      <c r="C26" s="2083"/>
      <c r="D26" s="57" t="s">
        <v>3914</v>
      </c>
    </row>
    <row r="27" spans="2:4" ht="15" x14ac:dyDescent="0.2">
      <c r="B27" s="2089" t="s">
        <v>799</v>
      </c>
      <c r="C27" s="2090"/>
      <c r="D27" s="49"/>
    </row>
    <row r="28" spans="2:4" ht="45" customHeight="1" x14ac:dyDescent="0.2">
      <c r="B28" s="62" t="s">
        <v>800</v>
      </c>
      <c r="C28" s="63"/>
      <c r="D28" s="57" t="s">
        <v>3915</v>
      </c>
    </row>
    <row r="29" spans="2:4" ht="15" x14ac:dyDescent="0.2">
      <c r="B29" s="2091" t="s">
        <v>801</v>
      </c>
      <c r="C29" s="2092"/>
      <c r="D29" s="891"/>
    </row>
    <row r="30" spans="2:4" ht="15" x14ac:dyDescent="0.2">
      <c r="B30" s="65"/>
      <c r="C30" s="65"/>
      <c r="D30" s="66"/>
    </row>
    <row r="31" spans="2:4" ht="23.25" customHeight="1" x14ac:dyDescent="0.2">
      <c r="B31" s="2081" t="s">
        <v>802</v>
      </c>
      <c r="C31" s="2081"/>
      <c r="D31" s="2081"/>
    </row>
    <row r="32" spans="2:4" ht="15" x14ac:dyDescent="0.2">
      <c r="B32" s="2079" t="s">
        <v>803</v>
      </c>
      <c r="C32" s="2080"/>
      <c r="D32" s="892" t="s">
        <v>3916</v>
      </c>
    </row>
    <row r="33" spans="2:4" ht="15" x14ac:dyDescent="0.2">
      <c r="B33" s="2079" t="s">
        <v>805</v>
      </c>
      <c r="C33" s="2080"/>
      <c r="D33" s="892" t="s">
        <v>3917</v>
      </c>
    </row>
    <row r="34" spans="2:4" ht="15" x14ac:dyDescent="0.2">
      <c r="B34" s="2079" t="s">
        <v>807</v>
      </c>
      <c r="C34" s="2080"/>
      <c r="D34" s="892" t="s">
        <v>3918</v>
      </c>
    </row>
    <row r="35" spans="2:4" ht="15" x14ac:dyDescent="0.2">
      <c r="B35" s="2079" t="s">
        <v>809</v>
      </c>
      <c r="C35" s="2080"/>
      <c r="D35" s="892" t="s">
        <v>3919</v>
      </c>
    </row>
    <row r="36" spans="2:4" ht="15" x14ac:dyDescent="0.2">
      <c r="B36" s="2079" t="s">
        <v>811</v>
      </c>
      <c r="C36" s="2080"/>
      <c r="D36" s="893" t="s">
        <v>3920</v>
      </c>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7.10.1'!A1" display="REGRESAR"/>
    <hyperlink ref="D36" r:id="rId1"/>
    <hyperlink ref="D8" r:id="rId2"/>
  </hyperlinks>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0">
    <tabColor rgb="FF7030A0"/>
  </sheetPr>
  <dimension ref="A1:R2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42578125" style="26" customWidth="1"/>
    <col min="3" max="3" width="12.42578125" style="165" customWidth="1"/>
    <col min="4" max="5" width="12.42578125" style="26" customWidth="1"/>
    <col min="6" max="16384" width="11.42578125" style="26"/>
  </cols>
  <sheetData>
    <row r="1" spans="1:18" ht="15" x14ac:dyDescent="0.25">
      <c r="A1" s="25" t="s">
        <v>730</v>
      </c>
      <c r="B1" s="121"/>
      <c r="C1" s="2077" t="s">
        <v>830</v>
      </c>
      <c r="D1" s="2077"/>
    </row>
    <row r="3" spans="1:18" ht="17.25" customHeight="1" x14ac:dyDescent="0.2">
      <c r="A3" s="2773" t="s">
        <v>732</v>
      </c>
      <c r="B3" s="2773"/>
      <c r="C3" s="2773" t="s">
        <v>3902</v>
      </c>
      <c r="D3" s="2774"/>
      <c r="E3" s="2774"/>
      <c r="F3" s="2774"/>
      <c r="G3" s="2774"/>
      <c r="H3" s="2774"/>
      <c r="I3" s="2774"/>
      <c r="J3" s="2774"/>
      <c r="K3" s="2774"/>
      <c r="L3" s="2774"/>
      <c r="M3" s="2774"/>
      <c r="N3" s="2774"/>
      <c r="O3" s="2774"/>
      <c r="P3" s="2774"/>
      <c r="Q3" s="2774"/>
      <c r="R3" s="2774"/>
    </row>
    <row r="4" spans="1:18" ht="15" customHeight="1" x14ac:dyDescent="0.2">
      <c r="A4" s="2773" t="s">
        <v>733</v>
      </c>
      <c r="B4" s="2774"/>
      <c r="C4" s="2776" t="s">
        <v>3921</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3922</v>
      </c>
      <c r="D5" s="2774"/>
      <c r="E5" s="2774"/>
      <c r="F5" s="2774"/>
      <c r="G5" s="2774"/>
      <c r="H5" s="2774"/>
      <c r="I5" s="2774"/>
      <c r="J5" s="2774"/>
      <c r="K5" s="2774"/>
      <c r="L5" s="2774"/>
      <c r="M5" s="2774"/>
      <c r="N5" s="2774"/>
      <c r="O5" s="2774"/>
      <c r="P5" s="2774"/>
      <c r="Q5" s="2774"/>
      <c r="R5" s="2774"/>
    </row>
    <row r="6" spans="1:18" ht="15" x14ac:dyDescent="0.2">
      <c r="A6" s="2773" t="s">
        <v>815</v>
      </c>
      <c r="B6" s="2774"/>
      <c r="C6" s="2773" t="s">
        <v>862</v>
      </c>
      <c r="D6" s="2774"/>
      <c r="E6" s="2774"/>
      <c r="F6" s="2774"/>
      <c r="G6" s="2774"/>
      <c r="H6" s="2774"/>
      <c r="I6" s="2774"/>
      <c r="J6" s="2774"/>
      <c r="K6" s="2774"/>
      <c r="L6" s="2774"/>
      <c r="M6" s="2774"/>
      <c r="N6" s="2774"/>
      <c r="O6" s="2774"/>
      <c r="P6" s="2774"/>
      <c r="Q6" s="2774"/>
      <c r="R6" s="277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o 17.11.1'!A1" display="VER METADATO"/>
  </hyperlinks>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1">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30" x14ac:dyDescent="0.2">
      <c r="B4" s="2082" t="s">
        <v>856</v>
      </c>
      <c r="C4" s="2082"/>
      <c r="D4" s="49" t="s">
        <v>77</v>
      </c>
    </row>
    <row r="5" spans="2:6" ht="45" x14ac:dyDescent="0.2">
      <c r="B5" s="2082" t="s">
        <v>769</v>
      </c>
      <c r="C5" s="2082"/>
      <c r="D5" s="49" t="s">
        <v>510</v>
      </c>
    </row>
    <row r="6" spans="2:6" ht="15" x14ac:dyDescent="0.2">
      <c r="B6" s="2082" t="s">
        <v>770</v>
      </c>
      <c r="C6" s="2082"/>
      <c r="D6" s="50" t="s">
        <v>665</v>
      </c>
    </row>
    <row r="7" spans="2:6" ht="30" x14ac:dyDescent="0.2">
      <c r="B7" s="2083" t="s">
        <v>771</v>
      </c>
      <c r="C7" s="2083"/>
      <c r="D7" s="94" t="s">
        <v>666</v>
      </c>
    </row>
    <row r="8" spans="2:6" s="903" customFormat="1" ht="15" x14ac:dyDescent="0.2">
      <c r="B8" s="2083" t="s">
        <v>4617</v>
      </c>
      <c r="C8" s="2083"/>
      <c r="D8" s="1285" t="s">
        <v>4816</v>
      </c>
    </row>
    <row r="9" spans="2:6" ht="15" x14ac:dyDescent="0.25">
      <c r="B9" s="52"/>
      <c r="C9" s="52"/>
      <c r="D9" s="52"/>
    </row>
    <row r="10" spans="2:6" ht="15"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33.75" customHeight="1" x14ac:dyDescent="0.2">
      <c r="B22" s="2087"/>
      <c r="C22" s="59" t="s">
        <v>789</v>
      </c>
      <c r="D22" s="60"/>
    </row>
    <row r="23" spans="2:4" ht="15" x14ac:dyDescent="0.2">
      <c r="B23" s="2088" t="s">
        <v>791</v>
      </c>
      <c r="C23" s="2088"/>
      <c r="D23" s="49"/>
    </row>
    <row r="24" spans="2:4" ht="15" x14ac:dyDescent="0.2">
      <c r="B24" s="2088" t="s">
        <v>793</v>
      </c>
      <c r="C24" s="2088"/>
      <c r="D24" s="61"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45" x14ac:dyDescent="0.2">
      <c r="B28" s="62" t="s">
        <v>800</v>
      </c>
      <c r="C28" s="63"/>
      <c r="D28" s="49" t="s">
        <v>3923</v>
      </c>
    </row>
    <row r="29" spans="2:4" ht="15" x14ac:dyDescent="0.2">
      <c r="B29" s="2091" t="s">
        <v>801</v>
      </c>
      <c r="C29" s="2092"/>
      <c r="D29" s="64"/>
    </row>
    <row r="30" spans="2:4" ht="15" x14ac:dyDescent="0.2">
      <c r="B30" s="65"/>
      <c r="C30" s="65"/>
      <c r="D30" s="66"/>
    </row>
    <row r="31" spans="2:4" ht="15"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7.11.1'!A1" display="REGRESAR"/>
    <hyperlink ref="D8" r:id="rId1"/>
  </hyperlinks>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2">
    <tabColor rgb="FF7030A0"/>
  </sheetPr>
  <dimension ref="A1:R26"/>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140625" style="26" customWidth="1"/>
    <col min="3" max="3" width="11.7109375" style="165" customWidth="1"/>
    <col min="4" max="5" width="11.7109375" style="26" customWidth="1"/>
    <col min="6" max="16384" width="11.42578125" style="26"/>
  </cols>
  <sheetData>
    <row r="1" spans="1:18" ht="15" x14ac:dyDescent="0.25">
      <c r="A1" s="25" t="s">
        <v>730</v>
      </c>
      <c r="B1" s="121"/>
      <c r="C1" s="2077" t="s">
        <v>830</v>
      </c>
      <c r="D1" s="2077"/>
    </row>
    <row r="3" spans="1:18" ht="17.25" customHeight="1" x14ac:dyDescent="0.2">
      <c r="A3" s="2773" t="s">
        <v>732</v>
      </c>
      <c r="B3" s="2773"/>
      <c r="C3" s="2773" t="s">
        <v>3902</v>
      </c>
      <c r="D3" s="2774"/>
      <c r="E3" s="2774"/>
      <c r="F3" s="2774"/>
      <c r="G3" s="2774"/>
      <c r="H3" s="2774"/>
      <c r="I3" s="2774"/>
      <c r="J3" s="2774"/>
      <c r="K3" s="2774"/>
      <c r="L3" s="2774"/>
      <c r="M3" s="2774"/>
      <c r="N3" s="2774"/>
      <c r="O3" s="2774"/>
      <c r="P3" s="2774"/>
      <c r="Q3" s="2774"/>
      <c r="R3" s="2774"/>
    </row>
    <row r="4" spans="1:18" ht="28.5" customHeight="1" x14ac:dyDescent="0.2">
      <c r="A4" s="2773" t="s">
        <v>733</v>
      </c>
      <c r="B4" s="2774"/>
      <c r="C4" s="2776" t="s">
        <v>513</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3924</v>
      </c>
      <c r="D5" s="2774"/>
      <c r="E5" s="2774"/>
      <c r="F5" s="2774"/>
      <c r="G5" s="2774"/>
      <c r="H5" s="2774"/>
      <c r="I5" s="2774"/>
      <c r="J5" s="2774"/>
      <c r="K5" s="2774"/>
      <c r="L5" s="2774"/>
      <c r="M5" s="2774"/>
      <c r="N5" s="2774"/>
      <c r="O5" s="2774"/>
      <c r="P5" s="2774"/>
      <c r="Q5" s="2774"/>
      <c r="R5" s="2774"/>
    </row>
    <row r="6" spans="1:18" ht="15" x14ac:dyDescent="0.2">
      <c r="A6" s="2773" t="s">
        <v>815</v>
      </c>
      <c r="B6" s="2774"/>
      <c r="C6" s="2773" t="s">
        <v>862</v>
      </c>
      <c r="D6" s="2774"/>
      <c r="E6" s="2774"/>
      <c r="F6" s="2774"/>
      <c r="G6" s="2774"/>
      <c r="H6" s="2774"/>
      <c r="I6" s="2774"/>
      <c r="J6" s="2774"/>
      <c r="K6" s="2774"/>
      <c r="L6" s="2774"/>
      <c r="M6" s="2774"/>
      <c r="N6" s="2774"/>
      <c r="O6" s="2774"/>
      <c r="P6" s="2774"/>
      <c r="Q6" s="2774"/>
      <c r="R6" s="277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o 17.12.1'!A1" display="VER METADATO"/>
  </hyperlinks>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3">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30" x14ac:dyDescent="0.2">
      <c r="B4" s="2082" t="s">
        <v>856</v>
      </c>
      <c r="C4" s="2082"/>
      <c r="D4" s="49" t="s">
        <v>77</v>
      </c>
    </row>
    <row r="5" spans="2:6" ht="75" x14ac:dyDescent="0.2">
      <c r="B5" s="2082" t="s">
        <v>769</v>
      </c>
      <c r="C5" s="2082"/>
      <c r="D5" s="49" t="s">
        <v>513</v>
      </c>
    </row>
    <row r="6" spans="2:6" ht="19.5" customHeight="1" x14ac:dyDescent="0.2">
      <c r="B6" s="2082" t="s">
        <v>770</v>
      </c>
      <c r="C6" s="2082"/>
      <c r="D6" s="50" t="s">
        <v>667</v>
      </c>
    </row>
    <row r="7" spans="2:6" ht="30" x14ac:dyDescent="0.2">
      <c r="B7" s="2083" t="s">
        <v>771</v>
      </c>
      <c r="C7" s="2083"/>
      <c r="D7" s="94" t="s">
        <v>668</v>
      </c>
    </row>
    <row r="8" spans="2:6" s="903" customFormat="1" ht="15" x14ac:dyDescent="0.2">
      <c r="B8" s="2083" t="s">
        <v>4617</v>
      </c>
      <c r="C8" s="2083"/>
      <c r="D8" s="1285" t="s">
        <v>4817</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customHeight="1"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customHeight="1" x14ac:dyDescent="0.2">
      <c r="B18" s="2083" t="s">
        <v>782</v>
      </c>
      <c r="C18" s="2083"/>
      <c r="D18" s="49"/>
    </row>
    <row r="19" spans="2:4" ht="15" customHeight="1" x14ac:dyDescent="0.2">
      <c r="B19" s="2084" t="s">
        <v>783</v>
      </c>
      <c r="C19" s="2085"/>
      <c r="D19" s="60"/>
    </row>
    <row r="20" spans="2:4" ht="15" x14ac:dyDescent="0.2">
      <c r="B20" s="2082" t="s">
        <v>784</v>
      </c>
      <c r="C20" s="2082"/>
      <c r="D20" s="49"/>
    </row>
    <row r="21" spans="2:4" ht="15" x14ac:dyDescent="0.2">
      <c r="B21" s="2086" t="s">
        <v>786</v>
      </c>
      <c r="C21" s="58" t="s">
        <v>787</v>
      </c>
      <c r="D21" s="49"/>
    </row>
    <row r="22" spans="2:4" ht="33.75" customHeight="1" x14ac:dyDescent="0.2">
      <c r="B22" s="2087"/>
      <c r="C22" s="59" t="s">
        <v>789</v>
      </c>
      <c r="D22" s="60"/>
    </row>
    <row r="23" spans="2:4" ht="15" x14ac:dyDescent="0.2">
      <c r="B23" s="2088" t="s">
        <v>791</v>
      </c>
      <c r="C23" s="2088"/>
      <c r="D23" s="49"/>
    </row>
    <row r="24" spans="2:4" ht="15" x14ac:dyDescent="0.2">
      <c r="B24" s="2088" t="s">
        <v>793</v>
      </c>
      <c r="C24" s="2088"/>
      <c r="D24" s="61" t="s">
        <v>914</v>
      </c>
    </row>
    <row r="25" spans="2:4" ht="15" x14ac:dyDescent="0.2">
      <c r="B25" s="2082" t="s">
        <v>795</v>
      </c>
      <c r="C25" s="2082"/>
      <c r="D25" s="57"/>
    </row>
    <row r="26" spans="2:4" ht="15" customHeight="1" x14ac:dyDescent="0.2">
      <c r="B26" s="2083" t="s">
        <v>797</v>
      </c>
      <c r="C26" s="2083"/>
      <c r="D26" s="49"/>
    </row>
    <row r="27" spans="2:4" ht="15" x14ac:dyDescent="0.2">
      <c r="B27" s="2089" t="s">
        <v>799</v>
      </c>
      <c r="C27" s="2090"/>
      <c r="D27" s="49"/>
    </row>
    <row r="28" spans="2:4" ht="60" x14ac:dyDescent="0.2">
      <c r="B28" s="62" t="s">
        <v>800</v>
      </c>
      <c r="C28" s="63"/>
      <c r="D28" s="49" t="s">
        <v>3925</v>
      </c>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7.12.1'!A1" display="REGRESAR"/>
    <hyperlink ref="D8" r:id="rId1"/>
  </hyperlinks>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4">
    <tabColor rgb="FF7030A0"/>
  </sheetPr>
  <dimension ref="A1:R18"/>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6.28515625" style="26" customWidth="1"/>
    <col min="3" max="3" width="12.42578125" style="165" customWidth="1"/>
    <col min="4" max="5" width="12.42578125" style="26" customWidth="1"/>
    <col min="6" max="16384" width="11.42578125" style="26"/>
  </cols>
  <sheetData>
    <row r="1" spans="1:18" ht="15" x14ac:dyDescent="0.25">
      <c r="A1" s="25" t="s">
        <v>730</v>
      </c>
      <c r="B1" s="121"/>
      <c r="C1" s="2077" t="s">
        <v>830</v>
      </c>
      <c r="D1" s="2077"/>
    </row>
    <row r="3" spans="1:18" ht="15" x14ac:dyDescent="0.2">
      <c r="A3" s="2773" t="s">
        <v>732</v>
      </c>
      <c r="B3" s="2773"/>
      <c r="C3" s="2773" t="s">
        <v>3926</v>
      </c>
      <c r="D3" s="2774"/>
      <c r="E3" s="2774"/>
      <c r="F3" s="2774"/>
      <c r="G3" s="2774"/>
      <c r="H3" s="2774"/>
      <c r="I3" s="2774"/>
      <c r="J3" s="2774"/>
      <c r="K3" s="2774"/>
      <c r="L3" s="2774"/>
      <c r="M3" s="2774"/>
      <c r="N3" s="2774"/>
      <c r="O3" s="2774"/>
      <c r="P3" s="2774"/>
      <c r="Q3" s="2774"/>
      <c r="R3" s="2774"/>
    </row>
    <row r="4" spans="1:18" ht="15" customHeight="1" x14ac:dyDescent="0.2">
      <c r="A4" s="2773" t="s">
        <v>733</v>
      </c>
      <c r="B4" s="2774"/>
      <c r="C4" s="2776" t="s">
        <v>3927</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3928</v>
      </c>
      <c r="D5" s="2774"/>
      <c r="E5" s="2774"/>
      <c r="F5" s="2774"/>
      <c r="G5" s="2774"/>
      <c r="H5" s="2774"/>
      <c r="I5" s="2774"/>
      <c r="J5" s="2774"/>
      <c r="K5" s="2774"/>
      <c r="L5" s="2774"/>
      <c r="M5" s="2774"/>
      <c r="N5" s="2774"/>
      <c r="O5" s="2774"/>
      <c r="P5" s="2774"/>
      <c r="Q5" s="2774"/>
      <c r="R5" s="2774"/>
    </row>
    <row r="6" spans="1:18" ht="15" x14ac:dyDescent="0.2">
      <c r="A6" s="2773" t="s">
        <v>815</v>
      </c>
      <c r="B6" s="2774"/>
      <c r="C6" s="2773" t="s">
        <v>862</v>
      </c>
      <c r="D6" s="2774"/>
      <c r="E6" s="2774"/>
      <c r="F6" s="2774"/>
      <c r="G6" s="2774"/>
      <c r="H6" s="2774"/>
      <c r="I6" s="2774"/>
      <c r="J6" s="2774"/>
      <c r="K6" s="2774"/>
      <c r="L6" s="2774"/>
      <c r="M6" s="2774"/>
      <c r="N6" s="2774"/>
      <c r="O6" s="2774"/>
      <c r="P6" s="2774"/>
      <c r="Q6" s="2774"/>
      <c r="R6" s="277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a 17.13.1'!A1" display="VER METADATO"/>
  </hyperlinks>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5">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37.5" customHeight="1" x14ac:dyDescent="0.2">
      <c r="B4" s="2082" t="s">
        <v>856</v>
      </c>
      <c r="C4" s="2082"/>
      <c r="D4" s="49" t="s">
        <v>77</v>
      </c>
    </row>
    <row r="5" spans="2:6" ht="33.75" customHeight="1" x14ac:dyDescent="0.2">
      <c r="B5" s="2082" t="s">
        <v>769</v>
      </c>
      <c r="C5" s="2082"/>
      <c r="D5" s="49" t="s">
        <v>516</v>
      </c>
    </row>
    <row r="6" spans="2:6" ht="15" x14ac:dyDescent="0.2">
      <c r="B6" s="2082" t="s">
        <v>770</v>
      </c>
      <c r="C6" s="2082"/>
      <c r="D6" s="50" t="s">
        <v>669</v>
      </c>
    </row>
    <row r="7" spans="2:6" ht="15" x14ac:dyDescent="0.2">
      <c r="B7" s="2083" t="s">
        <v>771</v>
      </c>
      <c r="C7" s="2083"/>
      <c r="D7" s="94" t="s">
        <v>670</v>
      </c>
    </row>
    <row r="8" spans="2:6" s="903" customFormat="1" ht="15" x14ac:dyDescent="0.2">
      <c r="B8" s="2084" t="s">
        <v>4622</v>
      </c>
      <c r="C8" s="2085"/>
      <c r="D8" s="1285" t="s">
        <v>4818</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61" t="s">
        <v>2719</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t="s">
        <v>3929</v>
      </c>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7.13.1'!A1" display="REGRESAR"/>
    <hyperlink ref="D8" r:id="rId1"/>
  </hyperlinks>
  <pageMargins left="0.7" right="0.7" top="0.75" bottom="0.75" header="0.3" footer="0.3"/>
  <pageSetup paperSize="0" orientation="portrait" horizontalDpi="0" verticalDpi="0" copies="0"/>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6">
    <tabColor rgb="FF7030A0"/>
  </sheetPr>
  <dimension ref="A1:R1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5703125" style="26" customWidth="1"/>
    <col min="3" max="3" width="11.28515625" style="165" customWidth="1"/>
    <col min="4" max="5" width="11.28515625" style="26" customWidth="1"/>
    <col min="6" max="16384" width="11.42578125" style="26"/>
  </cols>
  <sheetData>
    <row r="1" spans="1:18" ht="15" x14ac:dyDescent="0.25">
      <c r="A1" s="25" t="s">
        <v>730</v>
      </c>
      <c r="B1" s="121"/>
      <c r="C1" s="2077" t="s">
        <v>830</v>
      </c>
      <c r="D1" s="2077"/>
    </row>
    <row r="3" spans="1:18" ht="13.5" customHeight="1" x14ac:dyDescent="0.2">
      <c r="A3" s="2773" t="s">
        <v>732</v>
      </c>
      <c r="B3" s="2773"/>
      <c r="C3" s="2773" t="s">
        <v>3926</v>
      </c>
      <c r="D3" s="2774"/>
      <c r="E3" s="2774"/>
      <c r="F3" s="2774"/>
      <c r="G3" s="2774"/>
      <c r="H3" s="2774"/>
      <c r="I3" s="2774"/>
      <c r="J3" s="2774"/>
      <c r="K3" s="2774"/>
      <c r="L3" s="2774"/>
      <c r="M3" s="2774"/>
      <c r="N3" s="2774"/>
      <c r="O3" s="2774"/>
      <c r="P3" s="2774"/>
      <c r="Q3" s="2774"/>
      <c r="R3" s="2774"/>
    </row>
    <row r="4" spans="1:18" ht="15" customHeight="1" x14ac:dyDescent="0.2">
      <c r="A4" s="2773" t="s">
        <v>733</v>
      </c>
      <c r="B4" s="2774"/>
      <c r="C4" s="2776" t="s">
        <v>3930</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3931</v>
      </c>
      <c r="D5" s="2774"/>
      <c r="E5" s="2774"/>
      <c r="F5" s="2774"/>
      <c r="G5" s="2774"/>
      <c r="H5" s="2774"/>
      <c r="I5" s="2774"/>
      <c r="J5" s="2774"/>
      <c r="K5" s="2774"/>
      <c r="L5" s="2774"/>
      <c r="M5" s="2774"/>
      <c r="N5" s="2774"/>
      <c r="O5" s="2774"/>
      <c r="P5" s="2774"/>
      <c r="Q5" s="2774"/>
      <c r="R5" s="2774"/>
    </row>
    <row r="6" spans="1:18" ht="15" customHeight="1" x14ac:dyDescent="0.2">
      <c r="A6" s="2773" t="s">
        <v>815</v>
      </c>
      <c r="B6" s="2774"/>
      <c r="C6" s="2773" t="s">
        <v>862</v>
      </c>
      <c r="D6" s="2774"/>
      <c r="E6" s="2774"/>
      <c r="F6" s="2774"/>
      <c r="G6" s="2774"/>
      <c r="H6" s="2774"/>
      <c r="I6" s="2774"/>
      <c r="J6" s="2774"/>
      <c r="K6" s="2774"/>
      <c r="L6" s="2774"/>
      <c r="M6" s="2774"/>
      <c r="N6" s="2774"/>
      <c r="O6" s="2774"/>
      <c r="P6" s="2774"/>
      <c r="Q6" s="2774"/>
      <c r="R6" s="2774"/>
    </row>
    <row r="9" spans="1:18" ht="11.25" customHeight="1" x14ac:dyDescent="0.2">
      <c r="C9" s="2118" t="s">
        <v>912</v>
      </c>
      <c r="D9" s="2118"/>
      <c r="E9" s="2118"/>
      <c r="F9" s="2118"/>
      <c r="G9" s="2118"/>
      <c r="H9" s="2118"/>
      <c r="I9" s="2118"/>
      <c r="J9" s="2118"/>
      <c r="K9" s="2118"/>
      <c r="L9" s="2118"/>
      <c r="M9" s="2118"/>
      <c r="N9" s="2118"/>
      <c r="O9" s="2118"/>
      <c r="P9" s="2118"/>
    </row>
    <row r="10" spans="1:18" ht="11.25" customHeight="1" x14ac:dyDescent="0.2">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o 17.14.1'!A1" display="VER METADATO"/>
  </hyperlinks>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7">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45"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30" x14ac:dyDescent="0.2">
      <c r="B4" s="2082" t="s">
        <v>856</v>
      </c>
      <c r="C4" s="2082"/>
      <c r="D4" s="49" t="s">
        <v>77</v>
      </c>
    </row>
    <row r="5" spans="2:6" ht="15" x14ac:dyDescent="0.2">
      <c r="B5" s="2082" t="s">
        <v>769</v>
      </c>
      <c r="C5" s="2082"/>
      <c r="D5" s="49" t="s">
        <v>519</v>
      </c>
    </row>
    <row r="6" spans="2:6" ht="15" x14ac:dyDescent="0.2">
      <c r="B6" s="2082" t="s">
        <v>770</v>
      </c>
      <c r="C6" s="2082"/>
      <c r="D6" s="50" t="s">
        <v>671</v>
      </c>
    </row>
    <row r="7" spans="2:6" ht="33" customHeight="1" x14ac:dyDescent="0.2">
      <c r="B7" s="2083" t="s">
        <v>771</v>
      </c>
      <c r="C7" s="2083"/>
      <c r="D7" s="321" t="s">
        <v>672</v>
      </c>
    </row>
    <row r="8" spans="2:6" s="903" customFormat="1" ht="15" x14ac:dyDescent="0.2">
      <c r="B8" s="2083" t="s">
        <v>4617</v>
      </c>
      <c r="C8" s="2083"/>
      <c r="D8" s="1292" t="s">
        <v>4632</v>
      </c>
    </row>
    <row r="9" spans="2:6" ht="15" x14ac:dyDescent="0.25">
      <c r="B9" s="52"/>
      <c r="C9" s="52"/>
      <c r="D9" s="257"/>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805"/>
    </row>
    <row r="14" spans="2:6" ht="15" x14ac:dyDescent="0.2">
      <c r="B14" s="2082" t="s">
        <v>777</v>
      </c>
      <c r="C14" s="2096"/>
      <c r="D14" s="805"/>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61"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7.14.1'!A1" display="REGRESAR"/>
    <hyperlink ref="D8" r:id="rId1"/>
  </hyperlink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8">
    <tabColor rgb="FF7030A0"/>
  </sheetPr>
  <dimension ref="A1:R29"/>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5703125" style="26" customWidth="1"/>
    <col min="3" max="3" width="11" style="165" customWidth="1"/>
    <col min="4" max="5" width="11" style="26" customWidth="1"/>
    <col min="6" max="16384" width="11.42578125" style="26"/>
  </cols>
  <sheetData>
    <row r="1" spans="1:18" ht="15" x14ac:dyDescent="0.25">
      <c r="A1" s="25" t="s">
        <v>730</v>
      </c>
      <c r="B1" s="121"/>
      <c r="C1" s="2077" t="s">
        <v>830</v>
      </c>
      <c r="D1" s="2077"/>
    </row>
    <row r="3" spans="1:18" ht="19.5" customHeight="1" x14ac:dyDescent="0.2">
      <c r="A3" s="2773" t="s">
        <v>732</v>
      </c>
      <c r="B3" s="2773"/>
      <c r="C3" s="2773" t="s">
        <v>3926</v>
      </c>
      <c r="D3" s="2774"/>
      <c r="E3" s="2774"/>
      <c r="F3" s="2774"/>
      <c r="G3" s="2774"/>
      <c r="H3" s="2774"/>
      <c r="I3" s="2774"/>
      <c r="J3" s="2774"/>
      <c r="K3" s="2774"/>
      <c r="L3" s="2774"/>
      <c r="M3" s="2774"/>
      <c r="N3" s="2774"/>
      <c r="O3" s="2774"/>
      <c r="P3" s="2774"/>
      <c r="Q3" s="2774"/>
      <c r="R3" s="2774"/>
    </row>
    <row r="4" spans="1:18" ht="15" customHeight="1" x14ac:dyDescent="0.2">
      <c r="A4" s="2773" t="s">
        <v>733</v>
      </c>
      <c r="B4" s="2774"/>
      <c r="C4" s="2776" t="s">
        <v>3932</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3933</v>
      </c>
      <c r="D5" s="2774"/>
      <c r="E5" s="2774"/>
      <c r="F5" s="2774"/>
      <c r="G5" s="2774"/>
      <c r="H5" s="2774"/>
      <c r="I5" s="2774"/>
      <c r="J5" s="2774"/>
      <c r="K5" s="2774"/>
      <c r="L5" s="2774"/>
      <c r="M5" s="2774"/>
      <c r="N5" s="2774"/>
      <c r="O5" s="2774"/>
      <c r="P5" s="2774"/>
      <c r="Q5" s="2774"/>
      <c r="R5" s="2774"/>
    </row>
    <row r="6" spans="1:18" ht="15" customHeight="1" x14ac:dyDescent="0.2">
      <c r="A6" s="2773" t="s">
        <v>815</v>
      </c>
      <c r="B6" s="2774"/>
      <c r="C6" s="2773" t="s">
        <v>862</v>
      </c>
      <c r="D6" s="2774"/>
      <c r="E6" s="2774"/>
      <c r="F6" s="2774"/>
      <c r="G6" s="2774"/>
      <c r="H6" s="2774"/>
      <c r="I6" s="2774"/>
      <c r="J6" s="2774"/>
      <c r="K6" s="2774"/>
      <c r="L6" s="2774"/>
      <c r="M6" s="2774"/>
      <c r="N6" s="2774"/>
      <c r="O6" s="2774"/>
      <c r="P6" s="2774"/>
      <c r="Q6" s="2774"/>
      <c r="R6" s="277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o 17.15.1'!A1" display="VER METADATO"/>
  </hyperlink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9">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30" x14ac:dyDescent="0.2">
      <c r="B4" s="2082" t="s">
        <v>856</v>
      </c>
      <c r="C4" s="2082"/>
      <c r="D4" s="49" t="s">
        <v>77</v>
      </c>
    </row>
    <row r="5" spans="2:6" ht="30" x14ac:dyDescent="0.2">
      <c r="B5" s="2082" t="s">
        <v>769</v>
      </c>
      <c r="C5" s="2082"/>
      <c r="D5" s="49" t="s">
        <v>522</v>
      </c>
    </row>
    <row r="6" spans="2:6" ht="15" x14ac:dyDescent="0.2">
      <c r="B6" s="2082" t="s">
        <v>770</v>
      </c>
      <c r="C6" s="2082"/>
      <c r="D6" s="50" t="s">
        <v>673</v>
      </c>
    </row>
    <row r="7" spans="2:6" ht="30" x14ac:dyDescent="0.2">
      <c r="B7" s="2083" t="s">
        <v>771</v>
      </c>
      <c r="C7" s="2083"/>
      <c r="D7" s="94" t="s">
        <v>674</v>
      </c>
    </row>
    <row r="8" spans="2:6" s="903" customFormat="1" ht="15" x14ac:dyDescent="0.2">
      <c r="B8" s="2083" t="s">
        <v>4622</v>
      </c>
      <c r="C8" s="2083"/>
      <c r="D8" s="1285" t="s">
        <v>4819</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45" customHeight="1" x14ac:dyDescent="0.2">
      <c r="B22" s="2087"/>
      <c r="C22" s="59" t="s">
        <v>789</v>
      </c>
      <c r="D22" s="60"/>
    </row>
    <row r="23" spans="2:4" ht="15" x14ac:dyDescent="0.2">
      <c r="B23" s="2088" t="s">
        <v>791</v>
      </c>
      <c r="C23" s="2088"/>
      <c r="D23" s="49"/>
    </row>
    <row r="24" spans="2:4" ht="15" x14ac:dyDescent="0.2">
      <c r="B24" s="2088" t="s">
        <v>793</v>
      </c>
      <c r="C24" s="2088"/>
      <c r="D24" s="61"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75" x14ac:dyDescent="0.2">
      <c r="B28" s="62" t="s">
        <v>800</v>
      </c>
      <c r="C28" s="63"/>
      <c r="D28" s="49" t="s">
        <v>3934</v>
      </c>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allowBlank="1" showDropDown="1" showInputMessage="1" showErrorMessage="1" sqref="D13"/>
    <dataValidation type="list" allowBlank="1" showInputMessage="1" showErrorMessage="1" sqref="D4">
      <formula1>ODS</formula1>
    </dataValidation>
    <dataValidation type="list" allowBlank="1" showInputMessage="1" showErrorMessage="1" sqref="D5">
      <formula1>Metas_ODS</formula1>
    </dataValidation>
    <dataValidation type="list" allowBlank="1" showInputMessage="1" showErrorMessage="1" sqref="D6">
      <formula1>Numero_indicador</formula1>
    </dataValidation>
    <dataValidation type="list" allowBlank="1" showInputMessage="1" showErrorMessage="1" sqref="D7">
      <formula1>Nombre_indicador_ODS</formula1>
    </dataValidation>
    <dataValidation type="list" allowBlank="1" showInputMessage="1" showErrorMessage="1" sqref="D14">
      <formula1>Tipo_indicador</formula1>
    </dataValidation>
    <dataValidation type="list" allowBlank="1" showInputMessage="1" showErrorMessage="1" sqref="D25">
      <formula1>Tipo_operación</formula1>
    </dataValidation>
  </dataValidations>
  <hyperlinks>
    <hyperlink ref="B1" location="'17.15.1'!A1" display="REGRESAR"/>
    <hyperlink ref="D8" r:id="rId1"/>
  </hyperlinks>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0">
    <tabColor rgb="FF7030A0"/>
  </sheetPr>
  <dimension ref="A1:R10"/>
  <sheetViews>
    <sheetView showGridLines="0" workbookViewId="0">
      <pane ySplit="1" topLeftCell="A2" activePane="bottomLeft" state="frozen"/>
      <selection pane="bottomLeft"/>
    </sheetView>
  </sheetViews>
  <sheetFormatPr baseColWidth="10" defaultColWidth="11.42578125" defaultRowHeight="11.25" x14ac:dyDescent="0.2"/>
  <cols>
    <col min="1" max="2" width="15.140625" style="26" customWidth="1"/>
    <col min="3" max="3" width="11.140625" style="165" customWidth="1"/>
    <col min="4" max="5" width="11.140625" style="26" customWidth="1"/>
    <col min="6" max="16384" width="11.42578125" style="26"/>
  </cols>
  <sheetData>
    <row r="1" spans="1:18" ht="15" x14ac:dyDescent="0.25">
      <c r="A1" s="25" t="s">
        <v>730</v>
      </c>
      <c r="B1" s="121"/>
      <c r="C1" s="2077" t="s">
        <v>830</v>
      </c>
      <c r="D1" s="2077"/>
    </row>
    <row r="3" spans="1:18" ht="15" customHeight="1" x14ac:dyDescent="0.2">
      <c r="A3" s="2773" t="s">
        <v>732</v>
      </c>
      <c r="B3" s="2773"/>
      <c r="C3" s="2773" t="s">
        <v>3935</v>
      </c>
      <c r="D3" s="2774"/>
      <c r="E3" s="2774"/>
      <c r="F3" s="2774"/>
      <c r="G3" s="2774"/>
      <c r="H3" s="2774"/>
      <c r="I3" s="2774"/>
      <c r="J3" s="2774"/>
      <c r="K3" s="2774"/>
      <c r="L3" s="2774"/>
      <c r="M3" s="2774"/>
      <c r="N3" s="2774"/>
      <c r="O3" s="2774"/>
      <c r="P3" s="2774"/>
      <c r="Q3" s="2774"/>
      <c r="R3" s="2774"/>
    </row>
    <row r="4" spans="1:18" ht="29.25" customHeight="1" x14ac:dyDescent="0.2">
      <c r="A4" s="2773" t="s">
        <v>733</v>
      </c>
      <c r="B4" s="2774"/>
      <c r="C4" s="2776" t="s">
        <v>3936</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3937</v>
      </c>
      <c r="D5" s="2774"/>
      <c r="E5" s="2774"/>
      <c r="F5" s="2774"/>
      <c r="G5" s="2774"/>
      <c r="H5" s="2774"/>
      <c r="I5" s="2774"/>
      <c r="J5" s="2774"/>
      <c r="K5" s="2774"/>
      <c r="L5" s="2774"/>
      <c r="M5" s="2774"/>
      <c r="N5" s="2774"/>
      <c r="O5" s="2774"/>
      <c r="P5" s="2774"/>
      <c r="Q5" s="2774"/>
      <c r="R5" s="2774"/>
    </row>
    <row r="6" spans="1:18" ht="15" customHeight="1" x14ac:dyDescent="0.2">
      <c r="A6" s="2773" t="s">
        <v>815</v>
      </c>
      <c r="B6" s="2774"/>
      <c r="C6" s="2773" t="s">
        <v>862</v>
      </c>
      <c r="D6" s="2774"/>
      <c r="E6" s="2774"/>
      <c r="F6" s="2774"/>
      <c r="G6" s="2774"/>
      <c r="H6" s="2774"/>
      <c r="I6" s="2774"/>
      <c r="J6" s="2774"/>
      <c r="K6" s="2774"/>
      <c r="L6" s="2774"/>
      <c r="M6" s="2774"/>
      <c r="N6" s="2774"/>
      <c r="O6" s="2774"/>
      <c r="P6" s="2774"/>
      <c r="Q6" s="2774"/>
      <c r="R6" s="277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o 17.16.1'!A1" display="VER METADATO"/>
  </hyperlinks>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1">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30" x14ac:dyDescent="0.2">
      <c r="B4" s="2082" t="s">
        <v>856</v>
      </c>
      <c r="C4" s="2082"/>
      <c r="D4" s="49" t="s">
        <v>77</v>
      </c>
    </row>
    <row r="5" spans="2:6" ht="60" x14ac:dyDescent="0.2">
      <c r="B5" s="2082" t="s">
        <v>769</v>
      </c>
      <c r="C5" s="2082"/>
      <c r="D5" s="49" t="s">
        <v>525</v>
      </c>
    </row>
    <row r="6" spans="2:6" ht="15" x14ac:dyDescent="0.2">
      <c r="B6" s="2082" t="s">
        <v>770</v>
      </c>
      <c r="C6" s="2082"/>
      <c r="D6" s="50" t="s">
        <v>675</v>
      </c>
    </row>
    <row r="7" spans="2:6" ht="45.75" customHeight="1" x14ac:dyDescent="0.2">
      <c r="B7" s="2083" t="s">
        <v>771</v>
      </c>
      <c r="C7" s="2083"/>
      <c r="D7" s="321" t="s">
        <v>676</v>
      </c>
    </row>
    <row r="8" spans="2:6" s="903" customFormat="1" ht="15" x14ac:dyDescent="0.2">
      <c r="B8" s="2083" t="s">
        <v>4617</v>
      </c>
      <c r="C8" s="2083"/>
      <c r="D8" s="1292" t="s">
        <v>4820</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12.5" customHeight="1" x14ac:dyDescent="0.2">
      <c r="B22" s="2087"/>
      <c r="C22" s="59" t="s">
        <v>789</v>
      </c>
      <c r="D22" s="60"/>
    </row>
    <row r="23" spans="2:4" ht="15" x14ac:dyDescent="0.2">
      <c r="B23" s="2088" t="s">
        <v>791</v>
      </c>
      <c r="C23" s="2088"/>
      <c r="D23" s="49"/>
    </row>
    <row r="24" spans="2:4" ht="15" x14ac:dyDescent="0.2">
      <c r="B24" s="2088" t="s">
        <v>793</v>
      </c>
      <c r="C24" s="2088"/>
      <c r="D24" s="61"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65" x14ac:dyDescent="0.2">
      <c r="B28" s="62" t="s">
        <v>800</v>
      </c>
      <c r="C28" s="63"/>
      <c r="D28" s="49" t="s">
        <v>3938</v>
      </c>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7.16.1'!A1" display="REGRESAR"/>
    <hyperlink ref="D8" r:id="rId1"/>
  </hyperlink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2">
    <tabColor rgb="FF7030A0"/>
  </sheetPr>
  <dimension ref="A1:R27"/>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42578125" style="26" customWidth="1"/>
    <col min="3" max="3" width="10.85546875" style="165" customWidth="1"/>
    <col min="4" max="5" width="10.85546875" style="26" customWidth="1"/>
    <col min="6" max="16384" width="11.42578125" style="26"/>
  </cols>
  <sheetData>
    <row r="1" spans="1:18" ht="15" x14ac:dyDescent="0.25">
      <c r="A1" s="25" t="s">
        <v>730</v>
      </c>
      <c r="B1" s="121"/>
      <c r="C1" s="2077" t="s">
        <v>830</v>
      </c>
      <c r="D1" s="2077"/>
    </row>
    <row r="3" spans="1:18" ht="15" customHeight="1" x14ac:dyDescent="0.2">
      <c r="A3" s="2773" t="s">
        <v>732</v>
      </c>
      <c r="B3" s="2773"/>
      <c r="C3" s="2773" t="s">
        <v>3935</v>
      </c>
      <c r="D3" s="2774"/>
      <c r="E3" s="2774"/>
      <c r="F3" s="2774"/>
      <c r="G3" s="2774"/>
      <c r="H3" s="2774"/>
      <c r="I3" s="2774"/>
      <c r="J3" s="2774"/>
      <c r="K3" s="2774"/>
      <c r="L3" s="2774"/>
      <c r="M3" s="2774"/>
      <c r="N3" s="2774"/>
      <c r="O3" s="2774"/>
      <c r="P3" s="2774"/>
      <c r="Q3" s="2774"/>
      <c r="R3" s="2774"/>
    </row>
    <row r="4" spans="1:18" ht="15" customHeight="1" x14ac:dyDescent="0.2">
      <c r="A4" s="2773" t="s">
        <v>733</v>
      </c>
      <c r="B4" s="2774"/>
      <c r="C4" s="2776" t="s">
        <v>3939</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3940</v>
      </c>
      <c r="D5" s="2774"/>
      <c r="E5" s="2774"/>
      <c r="F5" s="2774"/>
      <c r="G5" s="2774"/>
      <c r="H5" s="2774"/>
      <c r="I5" s="2774"/>
      <c r="J5" s="2774"/>
      <c r="K5" s="2774"/>
      <c r="L5" s="2774"/>
      <c r="M5" s="2774"/>
      <c r="N5" s="2774"/>
      <c r="O5" s="2774"/>
      <c r="P5" s="2774"/>
      <c r="Q5" s="2774"/>
      <c r="R5" s="2774"/>
    </row>
    <row r="6" spans="1:18" ht="15" customHeight="1" x14ac:dyDescent="0.2">
      <c r="A6" s="2773" t="s">
        <v>815</v>
      </c>
      <c r="B6" s="2774"/>
      <c r="C6" s="2773" t="s">
        <v>862</v>
      </c>
      <c r="D6" s="2774"/>
      <c r="E6" s="2774"/>
      <c r="F6" s="2774"/>
      <c r="G6" s="2774"/>
      <c r="H6" s="2774"/>
      <c r="I6" s="2774"/>
      <c r="J6" s="2774"/>
      <c r="K6" s="2774"/>
      <c r="L6" s="2774"/>
      <c r="M6" s="2774"/>
      <c r="N6" s="2774"/>
      <c r="O6" s="2774"/>
      <c r="P6" s="2774"/>
      <c r="Q6" s="2774"/>
      <c r="R6" s="277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o 17.17.1'!A1" display="VER METADATO"/>
  </hyperlinks>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3">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30" x14ac:dyDescent="0.2">
      <c r="B4" s="2082" t="s">
        <v>856</v>
      </c>
      <c r="C4" s="2082"/>
      <c r="D4" s="49" t="s">
        <v>77</v>
      </c>
    </row>
    <row r="5" spans="2:6" ht="45" x14ac:dyDescent="0.2">
      <c r="B5" s="2082" t="s">
        <v>769</v>
      </c>
      <c r="C5" s="2082"/>
      <c r="D5" s="49" t="s">
        <v>528</v>
      </c>
    </row>
    <row r="6" spans="2:6" ht="15.75" customHeight="1" x14ac:dyDescent="0.2">
      <c r="B6" s="2082" t="s">
        <v>770</v>
      </c>
      <c r="C6" s="2082"/>
      <c r="D6" s="50" t="s">
        <v>677</v>
      </c>
    </row>
    <row r="7" spans="2:6" ht="30" x14ac:dyDescent="0.2">
      <c r="B7" s="2083" t="s">
        <v>771</v>
      </c>
      <c r="C7" s="2083"/>
      <c r="D7" s="94" t="s">
        <v>678</v>
      </c>
    </row>
    <row r="8" spans="2:6" s="903" customFormat="1" ht="15" x14ac:dyDescent="0.2">
      <c r="B8" s="2083" t="s">
        <v>4617</v>
      </c>
      <c r="C8" s="2083"/>
      <c r="D8" s="1285" t="s">
        <v>4632</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
      <c r="B24" s="2088" t="s">
        <v>793</v>
      </c>
      <c r="C24" s="2088"/>
      <c r="D24" s="61"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7.17.1'!A1" display="REGRESAR"/>
    <hyperlink ref="D8" r:id="rId1"/>
  </hyperlinks>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4">
    <tabColor rgb="FFC00000"/>
  </sheetPr>
  <dimension ref="A1:R21"/>
  <sheetViews>
    <sheetView showGridLines="0" workbookViewId="0">
      <pane ySplit="1" topLeftCell="A2" activePane="bottomLeft" state="frozen"/>
      <selection sqref="A1:B1"/>
      <selection pane="bottomLeft"/>
    </sheetView>
  </sheetViews>
  <sheetFormatPr baseColWidth="10" defaultColWidth="11.42578125" defaultRowHeight="11.25" x14ac:dyDescent="0.2"/>
  <cols>
    <col min="1" max="2" width="15.28515625" style="26" customWidth="1"/>
    <col min="3" max="3" width="11.85546875" style="165" customWidth="1"/>
    <col min="4" max="5" width="11.85546875" style="26" customWidth="1"/>
    <col min="6" max="16384" width="11.42578125" style="26"/>
  </cols>
  <sheetData>
    <row r="1" spans="1:18" ht="15" x14ac:dyDescent="0.25">
      <c r="A1" s="25" t="s">
        <v>730</v>
      </c>
      <c r="B1" s="121"/>
      <c r="C1" s="2077" t="s">
        <v>830</v>
      </c>
      <c r="D1" s="2077"/>
    </row>
    <row r="3" spans="1:18" ht="15" customHeight="1" x14ac:dyDescent="0.2">
      <c r="A3" s="2773" t="s">
        <v>732</v>
      </c>
      <c r="B3" s="2773"/>
      <c r="C3" s="2773" t="s">
        <v>3941</v>
      </c>
      <c r="D3" s="2774"/>
      <c r="E3" s="2774"/>
      <c r="F3" s="2774"/>
      <c r="G3" s="2774"/>
      <c r="H3" s="2774"/>
      <c r="I3" s="2774"/>
      <c r="J3" s="2774"/>
      <c r="K3" s="2774"/>
      <c r="L3" s="2774"/>
      <c r="M3" s="2774"/>
      <c r="N3" s="2774"/>
      <c r="O3" s="2774"/>
      <c r="P3" s="2774"/>
      <c r="Q3" s="2774"/>
      <c r="R3" s="2774"/>
    </row>
    <row r="4" spans="1:18" ht="32.25" customHeight="1" x14ac:dyDescent="0.2">
      <c r="A4" s="2773" t="s">
        <v>733</v>
      </c>
      <c r="B4" s="2774"/>
      <c r="C4" s="2776" t="s">
        <v>3942</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3943</v>
      </c>
      <c r="D5" s="2774"/>
      <c r="E5" s="2774"/>
      <c r="F5" s="2774"/>
      <c r="G5" s="2774"/>
      <c r="H5" s="2774"/>
      <c r="I5" s="2774"/>
      <c r="J5" s="2774"/>
      <c r="K5" s="2774"/>
      <c r="L5" s="2774"/>
      <c r="M5" s="2774"/>
      <c r="N5" s="2774"/>
      <c r="O5" s="2774"/>
      <c r="P5" s="2774"/>
      <c r="Q5" s="2774"/>
      <c r="R5" s="2774"/>
    </row>
    <row r="6" spans="1:18" ht="15" x14ac:dyDescent="0.2">
      <c r="A6" s="2773" t="s">
        <v>815</v>
      </c>
      <c r="B6" s="2774"/>
      <c r="C6" s="2773" t="s">
        <v>862</v>
      </c>
      <c r="D6" s="2774"/>
      <c r="E6" s="2774"/>
      <c r="F6" s="2774"/>
      <c r="G6" s="2774"/>
      <c r="H6" s="2774"/>
      <c r="I6" s="2774"/>
      <c r="J6" s="2774"/>
      <c r="K6" s="2774"/>
      <c r="L6" s="2774"/>
      <c r="M6" s="2774"/>
      <c r="N6" s="2774"/>
      <c r="O6" s="2774"/>
      <c r="P6" s="2774"/>
      <c r="Q6" s="2774"/>
      <c r="R6" s="2774"/>
    </row>
    <row r="7" spans="1:18" x14ac:dyDescent="0.2">
      <c r="A7" s="29"/>
    </row>
    <row r="8" spans="1:18" x14ac:dyDescent="0.2">
      <c r="A8" s="29"/>
    </row>
    <row r="9" spans="1:18" ht="11.25" customHeight="1" x14ac:dyDescent="0.2">
      <c r="A9" s="29"/>
      <c r="C9" s="2118" t="s">
        <v>863</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o 17.18.1'!A1" display="VER METADATO"/>
  </hyperlinks>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5">
    <tabColor theme="0" tint="-0.499984740745262"/>
  </sheetPr>
  <dimension ref="B1:F36"/>
  <sheetViews>
    <sheetView showGridLines="0" zoomScaleNormal="100" workbookViewId="0">
      <pane ySplit="1" topLeftCell="A2" activePane="bottomLeft" state="frozen"/>
      <selection sqref="A1:B1"/>
      <selection pane="bottomLeft" activeCell="B9" sqref="B9"/>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864</v>
      </c>
    </row>
    <row r="4" spans="2:6" ht="30" x14ac:dyDescent="0.2">
      <c r="B4" s="2082" t="s">
        <v>856</v>
      </c>
      <c r="C4" s="2082"/>
      <c r="D4" s="49" t="s">
        <v>77</v>
      </c>
    </row>
    <row r="5" spans="2:6" ht="90" x14ac:dyDescent="0.2">
      <c r="B5" s="2082" t="s">
        <v>769</v>
      </c>
      <c r="C5" s="2082"/>
      <c r="D5" s="49" t="s">
        <v>531</v>
      </c>
    </row>
    <row r="6" spans="2:6" ht="16.5" customHeight="1" x14ac:dyDescent="0.2">
      <c r="B6" s="2082" t="s">
        <v>770</v>
      </c>
      <c r="C6" s="2082"/>
      <c r="D6" s="50" t="s">
        <v>679</v>
      </c>
    </row>
    <row r="7" spans="2:6" ht="45" x14ac:dyDescent="0.2">
      <c r="B7" s="2083" t="s">
        <v>771</v>
      </c>
      <c r="C7" s="2083"/>
      <c r="D7" s="94" t="s">
        <v>680</v>
      </c>
    </row>
    <row r="8" spans="2:6" s="903" customFormat="1" ht="15" x14ac:dyDescent="0.2">
      <c r="B8" s="2083" t="s">
        <v>4617</v>
      </c>
      <c r="C8" s="2083"/>
      <c r="D8" s="1285" t="s">
        <v>4632</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22.5" customHeight="1" x14ac:dyDescent="0.2">
      <c r="B22" s="2087"/>
      <c r="C22" s="59" t="s">
        <v>789</v>
      </c>
      <c r="D22" s="60"/>
    </row>
    <row r="23" spans="2:4" ht="15" x14ac:dyDescent="0.2">
      <c r="B23" s="2088" t="s">
        <v>791</v>
      </c>
      <c r="C23" s="2088"/>
      <c r="D23" s="49"/>
    </row>
    <row r="24" spans="2:4" ht="15" x14ac:dyDescent="0.2">
      <c r="B24" s="2088" t="s">
        <v>793</v>
      </c>
      <c r="C24" s="2088"/>
      <c r="D24" s="49"/>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30" x14ac:dyDescent="0.2">
      <c r="B28" s="62" t="s">
        <v>800</v>
      </c>
      <c r="C28" s="63"/>
      <c r="D28" s="49" t="s">
        <v>3944</v>
      </c>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7.18.1'!A1" display="REGRESAR"/>
    <hyperlink ref="D8" r:id="rId1"/>
  </hyperlinks>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6">
    <tabColor rgb="FF7030A0"/>
  </sheetPr>
  <dimension ref="A1:R24"/>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5703125" style="26" customWidth="1"/>
    <col min="3" max="3" width="10.42578125" style="165" customWidth="1"/>
    <col min="4" max="5" width="10.42578125" style="26" customWidth="1"/>
    <col min="6" max="16384" width="11.42578125" style="26"/>
  </cols>
  <sheetData>
    <row r="1" spans="1:18" ht="15" x14ac:dyDescent="0.25">
      <c r="A1" s="25" t="s">
        <v>730</v>
      </c>
      <c r="B1" s="121"/>
      <c r="C1" s="2077" t="s">
        <v>830</v>
      </c>
      <c r="D1" s="2077"/>
    </row>
    <row r="3" spans="1:18" ht="15" customHeight="1" x14ac:dyDescent="0.2">
      <c r="A3" s="2773" t="s">
        <v>732</v>
      </c>
      <c r="B3" s="2773"/>
      <c r="C3" s="2773" t="s">
        <v>3941</v>
      </c>
      <c r="D3" s="2774"/>
      <c r="E3" s="2774"/>
      <c r="F3" s="2774"/>
      <c r="G3" s="2774"/>
      <c r="H3" s="2774"/>
      <c r="I3" s="2774"/>
      <c r="J3" s="2774"/>
      <c r="K3" s="2774"/>
      <c r="L3" s="2774"/>
      <c r="M3" s="2774"/>
      <c r="N3" s="2774"/>
      <c r="O3" s="2774"/>
      <c r="P3" s="2774"/>
      <c r="Q3" s="2774"/>
      <c r="R3" s="2774"/>
    </row>
    <row r="4" spans="1:18" ht="41.25" customHeight="1" x14ac:dyDescent="0.2">
      <c r="A4" s="2773" t="s">
        <v>733</v>
      </c>
      <c r="B4" s="2774"/>
      <c r="C4" s="2776" t="s">
        <v>3942</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3945</v>
      </c>
      <c r="D5" s="2774"/>
      <c r="E5" s="2774"/>
      <c r="F5" s="2774"/>
      <c r="G5" s="2774"/>
      <c r="H5" s="2774"/>
      <c r="I5" s="2774"/>
      <c r="J5" s="2774"/>
      <c r="K5" s="2774"/>
      <c r="L5" s="2774"/>
      <c r="M5" s="2774"/>
      <c r="N5" s="2774"/>
      <c r="O5" s="2774"/>
      <c r="P5" s="2774"/>
      <c r="Q5" s="2774"/>
      <c r="R5" s="2774"/>
    </row>
    <row r="6" spans="1:18" ht="15" x14ac:dyDescent="0.2">
      <c r="A6" s="2773" t="s">
        <v>815</v>
      </c>
      <c r="B6" s="2774"/>
      <c r="C6" s="2773" t="s">
        <v>862</v>
      </c>
      <c r="D6" s="2774"/>
      <c r="E6" s="2774"/>
      <c r="F6" s="2774"/>
      <c r="G6" s="2774"/>
      <c r="H6" s="2774"/>
      <c r="I6" s="2774"/>
      <c r="J6" s="2774"/>
      <c r="K6" s="2774"/>
      <c r="L6" s="2774"/>
      <c r="M6" s="2774"/>
      <c r="N6" s="2774"/>
      <c r="O6" s="2774"/>
      <c r="P6" s="2774"/>
      <c r="Q6" s="2774"/>
      <c r="R6" s="277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o 17.18.2'!A1" display="VER METADATO"/>
  </hyperlinks>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7">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30" x14ac:dyDescent="0.2">
      <c r="B4" s="2082" t="s">
        <v>856</v>
      </c>
      <c r="C4" s="2082"/>
      <c r="D4" s="49" t="s">
        <v>77</v>
      </c>
    </row>
    <row r="5" spans="2:6" ht="90" x14ac:dyDescent="0.2">
      <c r="B5" s="2082" t="s">
        <v>769</v>
      </c>
      <c r="C5" s="2082"/>
      <c r="D5" s="49" t="s">
        <v>531</v>
      </c>
    </row>
    <row r="6" spans="2:6" ht="17.25" customHeight="1" x14ac:dyDescent="0.2">
      <c r="B6" s="2082" t="s">
        <v>770</v>
      </c>
      <c r="C6" s="2082"/>
      <c r="D6" s="50" t="s">
        <v>681</v>
      </c>
    </row>
    <row r="7" spans="2:6" ht="30" x14ac:dyDescent="0.2">
      <c r="B7" s="2083" t="s">
        <v>771</v>
      </c>
      <c r="C7" s="2083"/>
      <c r="D7" s="94" t="s">
        <v>682</v>
      </c>
    </row>
    <row r="8" spans="2:6" s="903" customFormat="1" ht="15" x14ac:dyDescent="0.2">
      <c r="B8" s="2083" t="s">
        <v>4617</v>
      </c>
      <c r="C8" s="2083"/>
      <c r="D8" s="1285" t="s">
        <v>4821</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7.18.2'!A1" display="REGRESAR"/>
    <hyperlink ref="D8" r:id="rId1"/>
  </hyperlinks>
  <pageMargins left="0.7" right="0.7" top="0.75" bottom="0.75" header="0.3" footer="0.3"/>
  <pageSetup paperSize="9" orientation="portrait" r:id="rId2"/>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8">
    <tabColor rgb="FF7030A0"/>
  </sheetPr>
  <dimension ref="A1:R29"/>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5.42578125" style="26" customWidth="1"/>
    <col min="3" max="3" width="11.7109375" style="165" customWidth="1"/>
    <col min="4" max="5" width="11.7109375" style="26" customWidth="1"/>
    <col min="6" max="16384" width="11.42578125" style="26"/>
  </cols>
  <sheetData>
    <row r="1" spans="1:18" ht="15" x14ac:dyDescent="0.25">
      <c r="A1" s="25" t="s">
        <v>730</v>
      </c>
      <c r="B1" s="121"/>
      <c r="C1" s="2077" t="s">
        <v>830</v>
      </c>
      <c r="D1" s="2077"/>
    </row>
    <row r="3" spans="1:18" ht="12.75" customHeight="1" x14ac:dyDescent="0.2">
      <c r="A3" s="2773" t="s">
        <v>732</v>
      </c>
      <c r="B3" s="2773"/>
      <c r="C3" s="2773" t="s">
        <v>3941</v>
      </c>
      <c r="D3" s="2774"/>
      <c r="E3" s="2774"/>
      <c r="F3" s="2774"/>
      <c r="G3" s="2774"/>
      <c r="H3" s="2774"/>
      <c r="I3" s="2774"/>
      <c r="J3" s="2774"/>
      <c r="K3" s="2774"/>
      <c r="L3" s="2774"/>
      <c r="M3" s="2774"/>
      <c r="N3" s="2774"/>
      <c r="O3" s="2774"/>
      <c r="P3" s="2774"/>
      <c r="Q3" s="2774"/>
      <c r="R3" s="2774"/>
    </row>
    <row r="4" spans="1:18" ht="31.5" customHeight="1" x14ac:dyDescent="0.2">
      <c r="A4" s="2773" t="s">
        <v>733</v>
      </c>
      <c r="B4" s="2774"/>
      <c r="C4" s="2776" t="s">
        <v>3942</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3946</v>
      </c>
      <c r="D5" s="2774"/>
      <c r="E5" s="2774"/>
      <c r="F5" s="2774"/>
      <c r="G5" s="2774"/>
      <c r="H5" s="2774"/>
      <c r="I5" s="2774"/>
      <c r="J5" s="2774"/>
      <c r="K5" s="2774"/>
      <c r="L5" s="2774"/>
      <c r="M5" s="2774"/>
      <c r="N5" s="2774"/>
      <c r="O5" s="2774"/>
      <c r="P5" s="2774"/>
      <c r="Q5" s="2774"/>
      <c r="R5" s="2774"/>
    </row>
    <row r="6" spans="1:18" ht="15" x14ac:dyDescent="0.2">
      <c r="A6" s="2773" t="s">
        <v>815</v>
      </c>
      <c r="B6" s="2774"/>
      <c r="C6" s="2773" t="s">
        <v>862</v>
      </c>
      <c r="D6" s="2774"/>
      <c r="E6" s="2774"/>
      <c r="F6" s="2774"/>
      <c r="G6" s="2774"/>
      <c r="H6" s="2774"/>
      <c r="I6" s="2774"/>
      <c r="J6" s="2774"/>
      <c r="K6" s="2774"/>
      <c r="L6" s="2774"/>
      <c r="M6" s="2774"/>
      <c r="N6" s="2774"/>
      <c r="O6" s="2774"/>
      <c r="P6" s="2774"/>
      <c r="Q6" s="2774"/>
      <c r="R6" s="277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row r="29" spans="1:1" x14ac:dyDescent="0.2">
      <c r="A29" s="29"/>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o 17.18.3'!A1" display="VER METADATO"/>
  </hyperlinks>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9">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30" x14ac:dyDescent="0.2">
      <c r="B4" s="2082" t="s">
        <v>856</v>
      </c>
      <c r="C4" s="2082"/>
      <c r="D4" s="49" t="s">
        <v>77</v>
      </c>
    </row>
    <row r="5" spans="2:6" ht="81" customHeight="1" x14ac:dyDescent="0.2">
      <c r="B5" s="2082" t="s">
        <v>769</v>
      </c>
      <c r="C5" s="2082"/>
      <c r="D5" s="49" t="s">
        <v>531</v>
      </c>
    </row>
    <row r="6" spans="2:6" ht="19.5" customHeight="1" x14ac:dyDescent="0.2">
      <c r="B6" s="2082" t="s">
        <v>770</v>
      </c>
      <c r="C6" s="2082"/>
      <c r="D6" s="50" t="s">
        <v>683</v>
      </c>
    </row>
    <row r="7" spans="2:6" ht="30" x14ac:dyDescent="0.2">
      <c r="B7" s="2083" t="s">
        <v>771</v>
      </c>
      <c r="C7" s="2083"/>
      <c r="D7" s="94" t="s">
        <v>684</v>
      </c>
    </row>
    <row r="8" spans="2:6" s="903" customFormat="1" ht="15" x14ac:dyDescent="0.2">
      <c r="B8" s="2083" t="s">
        <v>4617</v>
      </c>
      <c r="C8" s="2083"/>
      <c r="D8" s="1285" t="s">
        <v>4822</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7.18.3'!A1" display="REGRESAR"/>
    <hyperlink ref="D8" r:id="rId1"/>
  </hyperlinks>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30">
    <tabColor rgb="FF7030A0"/>
  </sheetPr>
  <dimension ref="A1:R20"/>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6" style="26" customWidth="1"/>
    <col min="3" max="3" width="11.140625" style="165" customWidth="1"/>
    <col min="4" max="5" width="11.140625" style="26" customWidth="1"/>
    <col min="6" max="16384" width="11.42578125" style="26"/>
  </cols>
  <sheetData>
    <row r="1" spans="1:18" ht="15" x14ac:dyDescent="0.25">
      <c r="A1" s="25" t="s">
        <v>730</v>
      </c>
      <c r="B1" s="121"/>
      <c r="C1" s="2077" t="s">
        <v>830</v>
      </c>
      <c r="D1" s="2077"/>
    </row>
    <row r="3" spans="1:18" ht="15" x14ac:dyDescent="0.2">
      <c r="A3" s="2773" t="s">
        <v>732</v>
      </c>
      <c r="B3" s="2773"/>
      <c r="C3" s="2773" t="s">
        <v>3941</v>
      </c>
      <c r="D3" s="2774"/>
      <c r="E3" s="2774"/>
      <c r="F3" s="2774"/>
      <c r="G3" s="2774"/>
      <c r="H3" s="2774"/>
      <c r="I3" s="2774"/>
      <c r="J3" s="2774"/>
      <c r="K3" s="2774"/>
      <c r="L3" s="2774"/>
      <c r="M3" s="2774"/>
      <c r="N3" s="2774"/>
      <c r="O3" s="2774"/>
      <c r="P3" s="2774"/>
      <c r="Q3" s="2774"/>
      <c r="R3" s="2774"/>
    </row>
    <row r="4" spans="1:18" ht="29.25" customHeight="1" x14ac:dyDescent="0.2">
      <c r="A4" s="2773" t="s">
        <v>733</v>
      </c>
      <c r="B4" s="2774"/>
      <c r="C4" s="2776" t="s">
        <v>3947</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3948</v>
      </c>
      <c r="D5" s="2774"/>
      <c r="E5" s="2774"/>
      <c r="F5" s="2774"/>
      <c r="G5" s="2774"/>
      <c r="H5" s="2774"/>
      <c r="I5" s="2774"/>
      <c r="J5" s="2774"/>
      <c r="K5" s="2774"/>
      <c r="L5" s="2774"/>
      <c r="M5" s="2774"/>
      <c r="N5" s="2774"/>
      <c r="O5" s="2774"/>
      <c r="P5" s="2774"/>
      <c r="Q5" s="2774"/>
      <c r="R5" s="2774"/>
    </row>
    <row r="6" spans="1:18" ht="15" x14ac:dyDescent="0.2">
      <c r="A6" s="2773" t="s">
        <v>815</v>
      </c>
      <c r="B6" s="2774"/>
      <c r="C6" s="2773" t="s">
        <v>862</v>
      </c>
      <c r="D6" s="2774"/>
      <c r="E6" s="2774"/>
      <c r="F6" s="2774"/>
      <c r="G6" s="2774"/>
      <c r="H6" s="2774"/>
      <c r="I6" s="2774"/>
      <c r="J6" s="2774"/>
      <c r="K6" s="2774"/>
      <c r="L6" s="2774"/>
      <c r="M6" s="2774"/>
      <c r="N6" s="2774"/>
      <c r="O6" s="2774"/>
      <c r="P6" s="2774"/>
      <c r="Q6" s="2774"/>
      <c r="R6" s="277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o 17.19.1'!A1" display="VER METADATO"/>
  </hyperlinks>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31">
    <tabColor theme="0" tint="-0.499984740745262"/>
  </sheetPr>
  <dimension ref="B1:F36"/>
  <sheetViews>
    <sheetView showGridLines="0" zoomScaleNormal="100" workbookViewId="0">
      <pane ySplit="1" topLeftCell="A2" activePane="bottomLeft" state="frozen"/>
      <selection pane="bottomLeft"/>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30" x14ac:dyDescent="0.2">
      <c r="B4" s="2082" t="s">
        <v>856</v>
      </c>
      <c r="C4" s="2082"/>
      <c r="D4" s="49" t="s">
        <v>77</v>
      </c>
    </row>
    <row r="5" spans="2:6" ht="46.5" customHeight="1" x14ac:dyDescent="0.2">
      <c r="B5" s="2082" t="s">
        <v>769</v>
      </c>
      <c r="C5" s="2082"/>
      <c r="D5" s="49" t="s">
        <v>534</v>
      </c>
    </row>
    <row r="6" spans="2:6" ht="19.5" customHeight="1" x14ac:dyDescent="0.2">
      <c r="B6" s="2082" t="s">
        <v>770</v>
      </c>
      <c r="C6" s="2082"/>
      <c r="D6" s="50" t="s">
        <v>685</v>
      </c>
    </row>
    <row r="7" spans="2:6" ht="30" x14ac:dyDescent="0.2">
      <c r="B7" s="2083" t="s">
        <v>771</v>
      </c>
      <c r="C7" s="2083"/>
      <c r="D7" s="94" t="s">
        <v>686</v>
      </c>
    </row>
    <row r="8" spans="2:6" s="903" customFormat="1" ht="15" x14ac:dyDescent="0.2">
      <c r="B8" s="2083" t="s">
        <v>4617</v>
      </c>
      <c r="C8" s="2083"/>
      <c r="D8" s="1285" t="s">
        <v>4823</v>
      </c>
    </row>
    <row r="9" spans="2:6" ht="15" x14ac:dyDescent="0.25">
      <c r="B9" s="52"/>
      <c r="C9" s="52"/>
      <c r="D9" s="52"/>
    </row>
    <row r="10" spans="2:6" ht="23.25" customHeight="1" x14ac:dyDescent="0.2">
      <c r="B10" s="2081" t="s">
        <v>772</v>
      </c>
      <c r="C10" s="2081"/>
      <c r="D10" s="2081"/>
    </row>
    <row r="11" spans="2:6" ht="15" x14ac:dyDescent="0.2">
      <c r="B11" s="2093" t="s">
        <v>773</v>
      </c>
      <c r="C11" s="2094"/>
      <c r="D11" s="49"/>
    </row>
    <row r="12" spans="2:6" ht="15" x14ac:dyDescent="0.2">
      <c r="B12" s="2095" t="s">
        <v>775</v>
      </c>
      <c r="C12" s="2095"/>
      <c r="D12" s="129"/>
    </row>
    <row r="13" spans="2:6" ht="15" x14ac:dyDescent="0.2">
      <c r="B13" s="2082" t="s">
        <v>776</v>
      </c>
      <c r="C13" s="2082"/>
      <c r="D13" s="54"/>
    </row>
    <row r="14" spans="2:6" ht="15" x14ac:dyDescent="0.2">
      <c r="B14" s="2082" t="s">
        <v>777</v>
      </c>
      <c r="C14" s="2096"/>
      <c r="D14" s="54"/>
    </row>
    <row r="15" spans="2:6" ht="15" x14ac:dyDescent="0.2">
      <c r="B15" s="2082" t="s">
        <v>778</v>
      </c>
      <c r="C15" s="2082"/>
      <c r="D15" s="49"/>
    </row>
    <row r="16" spans="2:6" ht="15" x14ac:dyDescent="0.2">
      <c r="B16" s="2082" t="s">
        <v>779</v>
      </c>
      <c r="C16" s="2082"/>
      <c r="D16" s="49"/>
    </row>
    <row r="17" spans="2:4" ht="15" x14ac:dyDescent="0.2">
      <c r="B17" s="2082" t="s">
        <v>780</v>
      </c>
      <c r="C17" s="2082"/>
      <c r="D17" s="60"/>
    </row>
    <row r="18" spans="2:4" ht="15" x14ac:dyDescent="0.2">
      <c r="B18" s="2083" t="s">
        <v>782</v>
      </c>
      <c r="C18" s="2083"/>
      <c r="D18" s="49"/>
    </row>
    <row r="19" spans="2:4" ht="15" x14ac:dyDescent="0.2">
      <c r="B19" s="2084" t="s">
        <v>783</v>
      </c>
      <c r="C19" s="2085"/>
      <c r="D19" s="60"/>
    </row>
    <row r="20" spans="2:4" ht="15" x14ac:dyDescent="0.2">
      <c r="B20" s="2082" t="s">
        <v>784</v>
      </c>
      <c r="C20" s="2082"/>
      <c r="D20" s="49"/>
    </row>
    <row r="21" spans="2:4" ht="15" x14ac:dyDescent="0.2">
      <c r="B21" s="2086" t="s">
        <v>786</v>
      </c>
      <c r="C21" s="58" t="s">
        <v>787</v>
      </c>
      <c r="D21" s="49"/>
    </row>
    <row r="22" spans="2:4" ht="15" x14ac:dyDescent="0.2">
      <c r="B22" s="2087"/>
      <c r="C22" s="59" t="s">
        <v>789</v>
      </c>
      <c r="D22" s="60"/>
    </row>
    <row r="23" spans="2:4" ht="15" x14ac:dyDescent="0.2">
      <c r="B23" s="2088" t="s">
        <v>791</v>
      </c>
      <c r="C23" s="2088"/>
      <c r="D23" s="49"/>
    </row>
    <row r="24" spans="2:4" ht="15" x14ac:dyDescent="0.25">
      <c r="B24" s="2088" t="s">
        <v>793</v>
      </c>
      <c r="C24" s="2088"/>
      <c r="D24" s="146" t="s">
        <v>914</v>
      </c>
    </row>
    <row r="25" spans="2:4" ht="15" x14ac:dyDescent="0.2">
      <c r="B25" s="2082" t="s">
        <v>795</v>
      </c>
      <c r="C25" s="2082"/>
      <c r="D25" s="57"/>
    </row>
    <row r="26" spans="2:4" ht="15" x14ac:dyDescent="0.2">
      <c r="B26" s="2083" t="s">
        <v>797</v>
      </c>
      <c r="C26" s="2083"/>
      <c r="D26" s="49"/>
    </row>
    <row r="27" spans="2:4" ht="15" x14ac:dyDescent="0.2">
      <c r="B27" s="2089" t="s">
        <v>799</v>
      </c>
      <c r="C27" s="2090"/>
      <c r="D27" s="49"/>
    </row>
    <row r="28" spans="2:4" ht="15" x14ac:dyDescent="0.2">
      <c r="B28" s="62" t="s">
        <v>800</v>
      </c>
      <c r="C28" s="63"/>
      <c r="D28" s="49"/>
    </row>
    <row r="29" spans="2:4" ht="15" x14ac:dyDescent="0.2">
      <c r="B29" s="2091" t="s">
        <v>801</v>
      </c>
      <c r="C29" s="2092"/>
      <c r="D29" s="64"/>
    </row>
    <row r="30" spans="2:4" ht="15" x14ac:dyDescent="0.2">
      <c r="B30" s="65"/>
      <c r="C30" s="65"/>
      <c r="D30" s="66"/>
    </row>
    <row r="31" spans="2:4" ht="23.25" customHeight="1" x14ac:dyDescent="0.2">
      <c r="B31" s="2081" t="s">
        <v>802</v>
      </c>
      <c r="C31" s="2081"/>
      <c r="D31" s="2081"/>
    </row>
    <row r="32" spans="2:4" ht="15" x14ac:dyDescent="0.2">
      <c r="B32" s="2079" t="s">
        <v>803</v>
      </c>
      <c r="C32" s="2080"/>
      <c r="D32" s="60"/>
    </row>
    <row r="33" spans="2:4" ht="15" x14ac:dyDescent="0.2">
      <c r="B33" s="2079" t="s">
        <v>805</v>
      </c>
      <c r="C33" s="2080"/>
      <c r="D33" s="60"/>
    </row>
    <row r="34" spans="2:4" ht="15" x14ac:dyDescent="0.2">
      <c r="B34" s="2079" t="s">
        <v>807</v>
      </c>
      <c r="C34" s="2080"/>
      <c r="D34" s="130"/>
    </row>
    <row r="35" spans="2:4" ht="15" x14ac:dyDescent="0.2">
      <c r="B35" s="2079" t="s">
        <v>809</v>
      </c>
      <c r="C35" s="2080"/>
      <c r="D35" s="131"/>
    </row>
    <row r="36" spans="2:4" ht="15" x14ac:dyDescent="0.2">
      <c r="B36" s="2079" t="s">
        <v>811</v>
      </c>
      <c r="C36" s="2080"/>
      <c r="D36" s="60"/>
    </row>
  </sheetData>
  <mergeCells count="30">
    <mergeCell ref="B16:C16"/>
    <mergeCell ref="B3:D3"/>
    <mergeCell ref="B4:C4"/>
    <mergeCell ref="B5:C5"/>
    <mergeCell ref="B6:C6"/>
    <mergeCell ref="B7:C7"/>
    <mergeCell ref="B10:D10"/>
    <mergeCell ref="B11:C11"/>
    <mergeCell ref="B12:C12"/>
    <mergeCell ref="B13:C13"/>
    <mergeCell ref="B14:C14"/>
    <mergeCell ref="B15:C15"/>
    <mergeCell ref="B8:C8"/>
    <mergeCell ref="B31:D31"/>
    <mergeCell ref="B17:C17"/>
    <mergeCell ref="B18:C18"/>
    <mergeCell ref="B19:C19"/>
    <mergeCell ref="B20:C20"/>
    <mergeCell ref="B21:B22"/>
    <mergeCell ref="B23:C23"/>
    <mergeCell ref="B24:C24"/>
    <mergeCell ref="B25:C25"/>
    <mergeCell ref="B26:C26"/>
    <mergeCell ref="B27:C27"/>
    <mergeCell ref="B29:C29"/>
    <mergeCell ref="B32:C32"/>
    <mergeCell ref="B33:C33"/>
    <mergeCell ref="B34:C34"/>
    <mergeCell ref="B35:C35"/>
    <mergeCell ref="B36:C36"/>
  </mergeCells>
  <dataValidations count="7">
    <dataValidation type="list" allowBlank="1" showInputMessage="1" showErrorMessage="1" sqref="D25">
      <formula1>Tipo_operación</formula1>
    </dataValidation>
    <dataValidation type="list" allowBlank="1" showInputMessage="1" showErrorMessage="1" sqref="D14">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3"/>
  </dataValidations>
  <hyperlinks>
    <hyperlink ref="B1" location="'17.19.1'!A1" display="REGRESAR"/>
    <hyperlink ref="D8" r:id="rId1"/>
  </hyperlinks>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32">
    <tabColor rgb="FF7030A0"/>
  </sheetPr>
  <dimension ref="A1:R28"/>
  <sheetViews>
    <sheetView showGridLines="0" workbookViewId="0">
      <pane ySplit="1" topLeftCell="A2" activePane="bottomLeft" state="frozen"/>
      <selection activeCell="B1" sqref="B1"/>
      <selection pane="bottomLeft"/>
    </sheetView>
  </sheetViews>
  <sheetFormatPr baseColWidth="10" defaultColWidth="11.42578125" defaultRowHeight="11.25" x14ac:dyDescent="0.2"/>
  <cols>
    <col min="1" max="2" width="16" style="26" customWidth="1"/>
    <col min="3" max="3" width="11" style="165" customWidth="1"/>
    <col min="4" max="6" width="11" style="26" customWidth="1"/>
    <col min="7" max="16384" width="11.42578125" style="26"/>
  </cols>
  <sheetData>
    <row r="1" spans="1:18" ht="15" x14ac:dyDescent="0.25">
      <c r="A1" s="25" t="s">
        <v>730</v>
      </c>
      <c r="B1" s="121"/>
      <c r="C1" s="2077" t="s">
        <v>830</v>
      </c>
      <c r="D1" s="2077"/>
    </row>
    <row r="3" spans="1:18" ht="15" customHeight="1" x14ac:dyDescent="0.2">
      <c r="A3" s="2773" t="s">
        <v>732</v>
      </c>
      <c r="B3" s="2773"/>
      <c r="C3" s="2773" t="s">
        <v>3941</v>
      </c>
      <c r="D3" s="2774"/>
      <c r="E3" s="2774"/>
      <c r="F3" s="2774"/>
      <c r="G3" s="2774"/>
      <c r="H3" s="2774"/>
      <c r="I3" s="2774"/>
      <c r="J3" s="2774"/>
      <c r="K3" s="2774"/>
      <c r="L3" s="2774"/>
      <c r="M3" s="2774"/>
      <c r="N3" s="2774"/>
      <c r="O3" s="2774"/>
      <c r="P3" s="2774"/>
      <c r="Q3" s="2774"/>
      <c r="R3" s="2774"/>
    </row>
    <row r="4" spans="1:18" ht="30" customHeight="1" x14ac:dyDescent="0.2">
      <c r="A4" s="2773" t="s">
        <v>733</v>
      </c>
      <c r="B4" s="2774"/>
      <c r="C4" s="2776" t="s">
        <v>3947</v>
      </c>
      <c r="D4" s="2777"/>
      <c r="E4" s="2777"/>
      <c r="F4" s="2777"/>
      <c r="G4" s="2777"/>
      <c r="H4" s="2777"/>
      <c r="I4" s="2777"/>
      <c r="J4" s="2777"/>
      <c r="K4" s="2777"/>
      <c r="L4" s="2777"/>
      <c r="M4" s="2777"/>
      <c r="N4" s="2777"/>
      <c r="O4" s="2777"/>
      <c r="P4" s="2777"/>
      <c r="Q4" s="2777"/>
      <c r="R4" s="2777"/>
    </row>
    <row r="5" spans="1:18" ht="15" customHeight="1" x14ac:dyDescent="0.2">
      <c r="A5" s="2773" t="s">
        <v>735</v>
      </c>
      <c r="B5" s="2774"/>
      <c r="C5" s="2773" t="s">
        <v>3949</v>
      </c>
      <c r="D5" s="2774"/>
      <c r="E5" s="2774"/>
      <c r="F5" s="2774"/>
      <c r="G5" s="2774"/>
      <c r="H5" s="2774"/>
      <c r="I5" s="2774"/>
      <c r="J5" s="2774"/>
      <c r="K5" s="2774"/>
      <c r="L5" s="2774"/>
      <c r="M5" s="2774"/>
      <c r="N5" s="2774"/>
      <c r="O5" s="2774"/>
      <c r="P5" s="2774"/>
      <c r="Q5" s="2774"/>
      <c r="R5" s="2774"/>
    </row>
    <row r="6" spans="1:18" ht="15" customHeight="1" x14ac:dyDescent="0.2">
      <c r="A6" s="2773" t="s">
        <v>815</v>
      </c>
      <c r="B6" s="2774"/>
      <c r="C6" s="2773" t="s">
        <v>862</v>
      </c>
      <c r="D6" s="2774"/>
      <c r="E6" s="2774"/>
      <c r="F6" s="2774"/>
      <c r="G6" s="2774"/>
      <c r="H6" s="2774"/>
      <c r="I6" s="2774"/>
      <c r="J6" s="2774"/>
      <c r="K6" s="2774"/>
      <c r="L6" s="2774"/>
      <c r="M6" s="2774"/>
      <c r="N6" s="2774"/>
      <c r="O6" s="2774"/>
      <c r="P6" s="2774"/>
      <c r="Q6" s="2774"/>
      <c r="R6" s="2774"/>
    </row>
    <row r="7" spans="1:18" x14ac:dyDescent="0.2">
      <c r="A7" s="29"/>
    </row>
    <row r="8" spans="1:18" x14ac:dyDescent="0.2">
      <c r="A8" s="29"/>
    </row>
    <row r="9" spans="1:18" ht="11.25" customHeight="1" x14ac:dyDescent="0.2">
      <c r="A9" s="29"/>
      <c r="C9" s="2118" t="s">
        <v>912</v>
      </c>
      <c r="D9" s="2118"/>
      <c r="E9" s="2118"/>
      <c r="F9" s="2118"/>
      <c r="G9" s="2118"/>
      <c r="H9" s="2118"/>
      <c r="I9" s="2118"/>
      <c r="J9" s="2118"/>
      <c r="K9" s="2118"/>
      <c r="L9" s="2118"/>
      <c r="M9" s="2118"/>
      <c r="N9" s="2118"/>
      <c r="O9" s="2118"/>
      <c r="P9" s="2118"/>
    </row>
    <row r="10" spans="1:18" ht="11.25" customHeight="1" x14ac:dyDescent="0.2">
      <c r="A10" s="29"/>
      <c r="C10" s="2118"/>
      <c r="D10" s="2118"/>
      <c r="E10" s="2118"/>
      <c r="F10" s="2118"/>
      <c r="G10" s="2118"/>
      <c r="H10" s="2118"/>
      <c r="I10" s="2118"/>
      <c r="J10" s="2118"/>
      <c r="K10" s="2118"/>
      <c r="L10" s="2118"/>
      <c r="M10" s="2118"/>
      <c r="N10" s="2118"/>
      <c r="O10" s="2118"/>
      <c r="P10" s="2118"/>
    </row>
    <row r="11" spans="1:18" x14ac:dyDescent="0.2">
      <c r="A11" s="29"/>
    </row>
    <row r="12" spans="1:18" x14ac:dyDescent="0.2">
      <c r="A12" s="29"/>
    </row>
    <row r="13" spans="1:18" x14ac:dyDescent="0.2">
      <c r="A13" s="29"/>
    </row>
    <row r="14" spans="1:18" x14ac:dyDescent="0.2">
      <c r="A14" s="29"/>
    </row>
    <row r="15" spans="1:18" x14ac:dyDescent="0.2">
      <c r="A15" s="29"/>
    </row>
    <row r="16" spans="1:18" x14ac:dyDescent="0.2">
      <c r="A16" s="29"/>
    </row>
    <row r="17" spans="1:1" x14ac:dyDescent="0.2">
      <c r="A17" s="29"/>
    </row>
    <row r="18" spans="1:1" x14ac:dyDescent="0.2">
      <c r="A18" s="29"/>
    </row>
    <row r="19" spans="1:1" x14ac:dyDescent="0.2">
      <c r="A19" s="29"/>
    </row>
    <row r="20" spans="1:1" x14ac:dyDescent="0.2">
      <c r="A20" s="29"/>
    </row>
    <row r="21" spans="1:1" x14ac:dyDescent="0.2">
      <c r="A21" s="29"/>
    </row>
    <row r="22" spans="1:1" x14ac:dyDescent="0.2">
      <c r="A22" s="29"/>
    </row>
    <row r="23" spans="1:1" x14ac:dyDescent="0.2">
      <c r="A23" s="29"/>
    </row>
    <row r="24" spans="1:1" x14ac:dyDescent="0.2">
      <c r="A24" s="29"/>
    </row>
    <row r="25" spans="1:1" x14ac:dyDescent="0.2">
      <c r="A25" s="29"/>
    </row>
    <row r="26" spans="1:1" x14ac:dyDescent="0.2">
      <c r="A26" s="29"/>
    </row>
    <row r="27" spans="1:1" x14ac:dyDescent="0.2">
      <c r="A27" s="29"/>
    </row>
    <row r="28" spans="1:1" x14ac:dyDescent="0.2">
      <c r="A28" s="29"/>
    </row>
  </sheetData>
  <mergeCells count="10">
    <mergeCell ref="A6:B6"/>
    <mergeCell ref="C6:R6"/>
    <mergeCell ref="C9:P10"/>
    <mergeCell ref="C1:D1"/>
    <mergeCell ref="A3:B3"/>
    <mergeCell ref="C3:R3"/>
    <mergeCell ref="A4:B4"/>
    <mergeCell ref="C4:R4"/>
    <mergeCell ref="A5:B5"/>
    <mergeCell ref="C5:R5"/>
  </mergeCells>
  <hyperlinks>
    <hyperlink ref="A1" location="'ODS 17.'!A1" display="REGRESAR"/>
    <hyperlink ref="C1:D1" location="'Metadato 17.19.2'!A1" display="VER METADATO"/>
  </hyperlinks>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33">
    <tabColor theme="0" tint="-0.499984740745262"/>
  </sheetPr>
  <dimension ref="B1:F37"/>
  <sheetViews>
    <sheetView showGridLines="0" zoomScaleNormal="100" workbookViewId="0">
      <pane ySplit="1" topLeftCell="A2" activePane="bottomLeft" state="frozen"/>
      <selection pane="bottomLeft" activeCell="B1" sqref="B1"/>
    </sheetView>
  </sheetViews>
  <sheetFormatPr baseColWidth="10" defaultColWidth="11.42578125" defaultRowHeight="11.25" x14ac:dyDescent="0.2"/>
  <cols>
    <col min="1" max="1" width="11.42578125" style="26"/>
    <col min="2" max="2" width="26.42578125" style="26" customWidth="1"/>
    <col min="3" max="3" width="24" style="26" customWidth="1"/>
    <col min="4" max="4" width="85.7109375" style="26" customWidth="1"/>
    <col min="5" max="5" width="11.42578125" style="26"/>
    <col min="6" max="6" width="7.140625" style="26" customWidth="1"/>
    <col min="7" max="16384" width="11.42578125" style="26"/>
  </cols>
  <sheetData>
    <row r="1" spans="2:6" ht="15" x14ac:dyDescent="0.25">
      <c r="B1" s="25" t="s">
        <v>730</v>
      </c>
    </row>
    <row r="2" spans="2:6" ht="12" thickBot="1" x14ac:dyDescent="0.25"/>
    <row r="3" spans="2:6" ht="23.25" customHeight="1" thickBot="1" x14ac:dyDescent="0.25">
      <c r="B3" s="2081" t="s">
        <v>766</v>
      </c>
      <c r="C3" s="2081"/>
      <c r="D3" s="2081"/>
      <c r="F3" s="47" t="s">
        <v>913</v>
      </c>
    </row>
    <row r="4" spans="2:6" ht="30" x14ac:dyDescent="0.2">
      <c r="B4" s="2082" t="s">
        <v>856</v>
      </c>
      <c r="C4" s="2082"/>
      <c r="D4" s="49" t="s">
        <v>77</v>
      </c>
    </row>
    <row r="5" spans="2:6" ht="47.25" customHeight="1" x14ac:dyDescent="0.2">
      <c r="B5" s="2082" t="s">
        <v>769</v>
      </c>
      <c r="C5" s="2082"/>
      <c r="D5" s="49" t="s">
        <v>534</v>
      </c>
    </row>
    <row r="6" spans="2:6" ht="17.25" customHeight="1" x14ac:dyDescent="0.2">
      <c r="B6" s="2082" t="s">
        <v>770</v>
      </c>
      <c r="C6" s="2082"/>
      <c r="D6" s="50" t="s">
        <v>687</v>
      </c>
    </row>
    <row r="7" spans="2:6" ht="30" x14ac:dyDescent="0.2">
      <c r="B7" s="2083" t="s">
        <v>771</v>
      </c>
      <c r="C7" s="2083"/>
      <c r="D7" s="94" t="s">
        <v>688</v>
      </c>
    </row>
    <row r="8" spans="2:6" s="903" customFormat="1" ht="15" x14ac:dyDescent="0.2">
      <c r="B8" s="2097" t="s">
        <v>4617</v>
      </c>
      <c r="C8" s="2097"/>
      <c r="D8" s="1285" t="s">
        <v>4824</v>
      </c>
    </row>
    <row r="9" spans="2:6" s="903" customFormat="1" ht="15" x14ac:dyDescent="0.2">
      <c r="B9" s="2097"/>
      <c r="C9" s="2097"/>
      <c r="D9" s="1285" t="s">
        <v>4825</v>
      </c>
    </row>
    <row r="10" spans="2:6" ht="15" x14ac:dyDescent="0.25">
      <c r="B10" s="52"/>
      <c r="C10" s="52"/>
      <c r="D10" s="52"/>
    </row>
    <row r="11" spans="2:6" ht="15" x14ac:dyDescent="0.2">
      <c r="B11" s="2081" t="s">
        <v>772</v>
      </c>
      <c r="C11" s="2081"/>
      <c r="D11" s="2081"/>
    </row>
    <row r="12" spans="2:6" ht="15" x14ac:dyDescent="0.2">
      <c r="B12" s="2093" t="s">
        <v>773</v>
      </c>
      <c r="C12" s="2094"/>
      <c r="D12" s="49"/>
    </row>
    <row r="13" spans="2:6" ht="15" x14ac:dyDescent="0.2">
      <c r="B13" s="2095" t="s">
        <v>775</v>
      </c>
      <c r="C13" s="2095"/>
      <c r="D13" s="129"/>
    </row>
    <row r="14" spans="2:6" ht="15" x14ac:dyDescent="0.2">
      <c r="B14" s="2082" t="s">
        <v>776</v>
      </c>
      <c r="C14" s="2082"/>
      <c r="D14" s="54"/>
    </row>
    <row r="15" spans="2:6" ht="15" x14ac:dyDescent="0.2">
      <c r="B15" s="2082" t="s">
        <v>777</v>
      </c>
      <c r="C15" s="2096"/>
      <c r="D15" s="54"/>
    </row>
    <row r="16" spans="2:6" ht="15" x14ac:dyDescent="0.2">
      <c r="B16" s="2082" t="s">
        <v>778</v>
      </c>
      <c r="C16" s="2082"/>
      <c r="D16" s="49"/>
    </row>
    <row r="17" spans="2:4" ht="15" x14ac:dyDescent="0.2">
      <c r="B17" s="2082" t="s">
        <v>779</v>
      </c>
      <c r="C17" s="2082"/>
      <c r="D17" s="49"/>
    </row>
    <row r="18" spans="2:4" ht="15" x14ac:dyDescent="0.2">
      <c r="B18" s="2082" t="s">
        <v>780</v>
      </c>
      <c r="C18" s="2082"/>
      <c r="D18" s="60"/>
    </row>
    <row r="19" spans="2:4" ht="15" x14ac:dyDescent="0.2">
      <c r="B19" s="2083" t="s">
        <v>782</v>
      </c>
      <c r="C19" s="2083"/>
      <c r="D19" s="49"/>
    </row>
    <row r="20" spans="2:4" ht="15" x14ac:dyDescent="0.2">
      <c r="B20" s="2084" t="s">
        <v>783</v>
      </c>
      <c r="C20" s="2085"/>
      <c r="D20" s="60"/>
    </row>
    <row r="21" spans="2:4" ht="15" x14ac:dyDescent="0.2">
      <c r="B21" s="2082" t="s">
        <v>784</v>
      </c>
      <c r="C21" s="2082"/>
      <c r="D21" s="49"/>
    </row>
    <row r="22" spans="2:4" ht="15" x14ac:dyDescent="0.2">
      <c r="B22" s="2086" t="s">
        <v>786</v>
      </c>
      <c r="C22" s="58" t="s">
        <v>787</v>
      </c>
      <c r="D22" s="49"/>
    </row>
    <row r="23" spans="2:4" ht="15" x14ac:dyDescent="0.2">
      <c r="B23" s="2087"/>
      <c r="C23" s="59" t="s">
        <v>789</v>
      </c>
      <c r="D23" s="60"/>
    </row>
    <row r="24" spans="2:4" ht="15" x14ac:dyDescent="0.2">
      <c r="B24" s="2088" t="s">
        <v>791</v>
      </c>
      <c r="C24" s="2088"/>
      <c r="D24" s="49"/>
    </row>
    <row r="25" spans="2:4" ht="15" x14ac:dyDescent="0.25">
      <c r="B25" s="2088" t="s">
        <v>793</v>
      </c>
      <c r="C25" s="2088"/>
      <c r="D25" s="146" t="s">
        <v>914</v>
      </c>
    </row>
    <row r="26" spans="2:4" ht="15" x14ac:dyDescent="0.2">
      <c r="B26" s="2082" t="s">
        <v>795</v>
      </c>
      <c r="C26" s="2082"/>
      <c r="D26" s="57"/>
    </row>
    <row r="27" spans="2:4" ht="15" x14ac:dyDescent="0.2">
      <c r="B27" s="2083" t="s">
        <v>797</v>
      </c>
      <c r="C27" s="2083"/>
      <c r="D27" s="49"/>
    </row>
    <row r="28" spans="2:4" ht="15" x14ac:dyDescent="0.2">
      <c r="B28" s="2089" t="s">
        <v>799</v>
      </c>
      <c r="C28" s="2090"/>
      <c r="D28" s="49"/>
    </row>
    <row r="29" spans="2:4" ht="15" x14ac:dyDescent="0.2">
      <c r="B29" s="62" t="s">
        <v>800</v>
      </c>
      <c r="C29" s="63"/>
      <c r="D29" s="49"/>
    </row>
    <row r="30" spans="2:4" ht="15" x14ac:dyDescent="0.2">
      <c r="B30" s="2091" t="s">
        <v>801</v>
      </c>
      <c r="C30" s="2092"/>
      <c r="D30" s="64"/>
    </row>
    <row r="31" spans="2:4" ht="15" x14ac:dyDescent="0.2">
      <c r="B31" s="65"/>
      <c r="C31" s="65"/>
      <c r="D31" s="66"/>
    </row>
    <row r="32" spans="2:4" ht="15" x14ac:dyDescent="0.2">
      <c r="B32" s="2081" t="s">
        <v>802</v>
      </c>
      <c r="C32" s="2081"/>
      <c r="D32" s="2081"/>
    </row>
    <row r="33" spans="2:4" ht="15" x14ac:dyDescent="0.2">
      <c r="B33" s="2079" t="s">
        <v>803</v>
      </c>
      <c r="C33" s="2080"/>
      <c r="D33" s="60"/>
    </row>
    <row r="34" spans="2:4" ht="15" x14ac:dyDescent="0.2">
      <c r="B34" s="2079" t="s">
        <v>805</v>
      </c>
      <c r="C34" s="2080"/>
      <c r="D34" s="60"/>
    </row>
    <row r="35" spans="2:4" ht="15" x14ac:dyDescent="0.2">
      <c r="B35" s="2079" t="s">
        <v>807</v>
      </c>
      <c r="C35" s="2080"/>
      <c r="D35" s="130"/>
    </row>
    <row r="36" spans="2:4" ht="15" x14ac:dyDescent="0.2">
      <c r="B36" s="2079" t="s">
        <v>809</v>
      </c>
      <c r="C36" s="2080"/>
      <c r="D36" s="131"/>
    </row>
    <row r="37" spans="2:4" ht="15" x14ac:dyDescent="0.2">
      <c r="B37" s="2079" t="s">
        <v>811</v>
      </c>
      <c r="C37" s="2080"/>
      <c r="D37" s="60"/>
    </row>
  </sheetData>
  <mergeCells count="30">
    <mergeCell ref="B17:C17"/>
    <mergeCell ref="B3:D3"/>
    <mergeCell ref="B4:C4"/>
    <mergeCell ref="B5:C5"/>
    <mergeCell ref="B6:C6"/>
    <mergeCell ref="B7:C7"/>
    <mergeCell ref="B11:D11"/>
    <mergeCell ref="B12:C12"/>
    <mergeCell ref="B13:C13"/>
    <mergeCell ref="B14:C14"/>
    <mergeCell ref="B15:C15"/>
    <mergeCell ref="B16:C16"/>
    <mergeCell ref="B8:C9"/>
    <mergeCell ref="B32:D32"/>
    <mergeCell ref="B18:C18"/>
    <mergeCell ref="B19:C19"/>
    <mergeCell ref="B20:C20"/>
    <mergeCell ref="B21:C21"/>
    <mergeCell ref="B22:B23"/>
    <mergeCell ref="B24:C24"/>
    <mergeCell ref="B25:C25"/>
    <mergeCell ref="B26:C26"/>
    <mergeCell ref="B27:C27"/>
    <mergeCell ref="B28:C28"/>
    <mergeCell ref="B30:C30"/>
    <mergeCell ref="B33:C33"/>
    <mergeCell ref="B34:C34"/>
    <mergeCell ref="B35:C35"/>
    <mergeCell ref="B36:C36"/>
    <mergeCell ref="B37:C37"/>
  </mergeCells>
  <dataValidations count="7">
    <dataValidation type="list" allowBlank="1" showInputMessage="1" showErrorMessage="1" sqref="D26">
      <formula1>Tipo_operación</formula1>
    </dataValidation>
    <dataValidation type="list" allowBlank="1" showInputMessage="1" showErrorMessage="1" sqref="D15">
      <formula1>Tipo_indicador</formula1>
    </dataValidation>
    <dataValidation type="list" allowBlank="1" showInputMessage="1" showErrorMessage="1" sqref="D7">
      <formula1>Nombre_indicador_ODS</formula1>
    </dataValidation>
    <dataValidation type="list" allowBlank="1" showInputMessage="1" showErrorMessage="1" sqref="D6">
      <formula1>Numero_indicador</formula1>
    </dataValidation>
    <dataValidation type="list" allowBlank="1" showInputMessage="1" showErrorMessage="1" sqref="D5">
      <formula1>Metas_ODS</formula1>
    </dataValidation>
    <dataValidation type="list" allowBlank="1" showInputMessage="1" showErrorMessage="1" sqref="D4">
      <formula1>ODS</formula1>
    </dataValidation>
    <dataValidation allowBlank="1" showDropDown="1" showInputMessage="1" showErrorMessage="1" sqref="D14"/>
  </dataValidations>
  <hyperlinks>
    <hyperlink ref="B1" location="'17.19.2'!A1" display="REGRESAR"/>
    <hyperlink ref="D8" r:id="rId1"/>
    <hyperlink ref="D9"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533</vt:i4>
      </vt:variant>
      <vt:variant>
        <vt:lpstr>Rangos con nombre</vt:lpstr>
      </vt:variant>
      <vt:variant>
        <vt:i4>6</vt:i4>
      </vt:variant>
    </vt:vector>
  </HeadingPairs>
  <TitlesOfParts>
    <vt:vector size="539" baseType="lpstr">
      <vt:lpstr>Listas </vt:lpstr>
      <vt:lpstr>Lista de Objetivos</vt:lpstr>
      <vt:lpstr>ODS 1.</vt:lpstr>
      <vt:lpstr>1.1.1</vt:lpstr>
      <vt:lpstr>Metadato 1.1.1</vt:lpstr>
      <vt:lpstr>1.2.1</vt:lpstr>
      <vt:lpstr>Metadato 1.2.1</vt:lpstr>
      <vt:lpstr>1.2.2</vt:lpstr>
      <vt:lpstr>Metadato 1.2.2</vt:lpstr>
      <vt:lpstr>1.3.1</vt:lpstr>
      <vt:lpstr>Metadato 1.3.1</vt:lpstr>
      <vt:lpstr>1.4.1</vt:lpstr>
      <vt:lpstr>Metadato 1.4.1</vt:lpstr>
      <vt:lpstr>1.4.2</vt:lpstr>
      <vt:lpstr>Metadato 1.4.2</vt:lpstr>
      <vt:lpstr>1.5.1</vt:lpstr>
      <vt:lpstr>Metadato 1.5.1</vt:lpstr>
      <vt:lpstr>1.5.2</vt:lpstr>
      <vt:lpstr>Metadato 1.5.2</vt:lpstr>
      <vt:lpstr>1.5.3</vt:lpstr>
      <vt:lpstr>Metadato 1.5.3</vt:lpstr>
      <vt:lpstr>1.5.4</vt:lpstr>
      <vt:lpstr>Metadato 1.5.4</vt:lpstr>
      <vt:lpstr>1.a.1</vt:lpstr>
      <vt:lpstr>Metadato 1.a.1</vt:lpstr>
      <vt:lpstr>1.a.2</vt:lpstr>
      <vt:lpstr>Metadato 1.a.2</vt:lpstr>
      <vt:lpstr>1.a.3</vt:lpstr>
      <vt:lpstr>Metadato 1.a.3</vt:lpstr>
      <vt:lpstr>1.b.1</vt:lpstr>
      <vt:lpstr>Metadato 1.b.1</vt:lpstr>
      <vt:lpstr>ODS 2.</vt:lpstr>
      <vt:lpstr>2.1.1</vt:lpstr>
      <vt:lpstr>Metadato 2.1.1</vt:lpstr>
      <vt:lpstr>2.1.2</vt:lpstr>
      <vt:lpstr>Metadato 2.1.2</vt:lpstr>
      <vt:lpstr>2.2.1</vt:lpstr>
      <vt:lpstr>Metadato 2.2.1</vt:lpstr>
      <vt:lpstr>2.2.2</vt:lpstr>
      <vt:lpstr>Metadato 2.2.2</vt:lpstr>
      <vt:lpstr>2.3.1</vt:lpstr>
      <vt:lpstr>Metadato 2.3.1</vt:lpstr>
      <vt:lpstr>2.3.2</vt:lpstr>
      <vt:lpstr>Metadato 2.3.2</vt:lpstr>
      <vt:lpstr>2.4.1</vt:lpstr>
      <vt:lpstr>Metadato 2.4.1</vt:lpstr>
      <vt:lpstr>2.5.1</vt:lpstr>
      <vt:lpstr>Metadato 2.5.1</vt:lpstr>
      <vt:lpstr>2.5.2</vt:lpstr>
      <vt:lpstr>Metadato 2.5.2</vt:lpstr>
      <vt:lpstr>2.a.1</vt:lpstr>
      <vt:lpstr>Metadato 2.a.1</vt:lpstr>
      <vt:lpstr>2.a.2</vt:lpstr>
      <vt:lpstr>Metadato 2.a.2</vt:lpstr>
      <vt:lpstr>2.b.1</vt:lpstr>
      <vt:lpstr>Metadato 2.b.1</vt:lpstr>
      <vt:lpstr>2.c.1</vt:lpstr>
      <vt:lpstr>Metadato 2.c.1</vt:lpstr>
      <vt:lpstr>ODS 3.</vt:lpstr>
      <vt:lpstr>3.1.1</vt:lpstr>
      <vt:lpstr>Metadato 3.1.1</vt:lpstr>
      <vt:lpstr>3.1.2</vt:lpstr>
      <vt:lpstr>Metadato 3.1.2</vt:lpstr>
      <vt:lpstr>3.2.1</vt:lpstr>
      <vt:lpstr>Metadato 3.2.1</vt:lpstr>
      <vt:lpstr>3.2.2</vt:lpstr>
      <vt:lpstr>Metadato 3.2.2</vt:lpstr>
      <vt:lpstr>3.3.1</vt:lpstr>
      <vt:lpstr>Metadato 3.3.1</vt:lpstr>
      <vt:lpstr>3.3.2</vt:lpstr>
      <vt:lpstr>Metadato 3.3.2</vt:lpstr>
      <vt:lpstr>3.3.3</vt:lpstr>
      <vt:lpstr>Metadato 3.3.3</vt:lpstr>
      <vt:lpstr>3.3.4</vt:lpstr>
      <vt:lpstr>Metadato 3.3.4</vt:lpstr>
      <vt:lpstr>3.3.5</vt:lpstr>
      <vt:lpstr>Metadato 3.3.5</vt:lpstr>
      <vt:lpstr>3.4.1</vt:lpstr>
      <vt:lpstr>Metadato 3.4.1</vt:lpstr>
      <vt:lpstr>3.4.2</vt:lpstr>
      <vt:lpstr>Metadato 3.4.2</vt:lpstr>
      <vt:lpstr>3.5.1</vt:lpstr>
      <vt:lpstr>Metadato 3.5.1</vt:lpstr>
      <vt:lpstr>3.5.2.a </vt:lpstr>
      <vt:lpstr>Metadato 3.5.2.a</vt:lpstr>
      <vt:lpstr>3.5.2.b </vt:lpstr>
      <vt:lpstr>Metadato 3.5.2.b</vt:lpstr>
      <vt:lpstr>3.6.1</vt:lpstr>
      <vt:lpstr>Metadato 3.6.1</vt:lpstr>
      <vt:lpstr>3.7.1</vt:lpstr>
      <vt:lpstr>Metadato 3.7.1</vt:lpstr>
      <vt:lpstr>3.7.2</vt:lpstr>
      <vt:lpstr>Metadato 3.7.2</vt:lpstr>
      <vt:lpstr>3.8.1</vt:lpstr>
      <vt:lpstr>Metadato 3.8.1</vt:lpstr>
      <vt:lpstr>3.8.2</vt:lpstr>
      <vt:lpstr>Metadato 3.8.2</vt:lpstr>
      <vt:lpstr>3.9.1</vt:lpstr>
      <vt:lpstr>Metadato 3.9.1</vt:lpstr>
      <vt:lpstr>3.9.2</vt:lpstr>
      <vt:lpstr>Metadato 3.9.2</vt:lpstr>
      <vt:lpstr>3.9.3</vt:lpstr>
      <vt:lpstr>Metadato 3.9.3</vt:lpstr>
      <vt:lpstr>3.a.1</vt:lpstr>
      <vt:lpstr>Metadato 3.a.1</vt:lpstr>
      <vt:lpstr>3.b.1</vt:lpstr>
      <vt:lpstr>Metadato 3.b.1</vt:lpstr>
      <vt:lpstr>3.b.2</vt:lpstr>
      <vt:lpstr>Metadato 3.b.2</vt:lpstr>
      <vt:lpstr>3.b.3</vt:lpstr>
      <vt:lpstr>Metadato 3.b.3</vt:lpstr>
      <vt:lpstr>3.c.1</vt:lpstr>
      <vt:lpstr>Metadato 3.c.1</vt:lpstr>
      <vt:lpstr>3.d.1</vt:lpstr>
      <vt:lpstr>Metadato 3.d.1</vt:lpstr>
      <vt:lpstr>ODS 4.</vt:lpstr>
      <vt:lpstr>4.1.1.a</vt:lpstr>
      <vt:lpstr>Metadato 4.1.1.a</vt:lpstr>
      <vt:lpstr>4.1.1.b</vt:lpstr>
      <vt:lpstr>Metadato 4.1.1.b</vt:lpstr>
      <vt:lpstr>4.1.1.c</vt:lpstr>
      <vt:lpstr>Metadato 4.1.1.c</vt:lpstr>
      <vt:lpstr>4.2.1</vt:lpstr>
      <vt:lpstr>Metadato 4.2.1</vt:lpstr>
      <vt:lpstr>4.2.2</vt:lpstr>
      <vt:lpstr>Metadato 4.2.2</vt:lpstr>
      <vt:lpstr>4.3.1</vt:lpstr>
      <vt:lpstr>Metadato 4.3.1</vt:lpstr>
      <vt:lpstr>4.4.1</vt:lpstr>
      <vt:lpstr>Metadato 4.4.1</vt:lpstr>
      <vt:lpstr>4.5.1</vt:lpstr>
      <vt:lpstr>Metadato 4.5.1</vt:lpstr>
      <vt:lpstr>4.6.1</vt:lpstr>
      <vt:lpstr>Metadato 4.6.1</vt:lpstr>
      <vt:lpstr>4.7.1</vt:lpstr>
      <vt:lpstr>Metadato 4.7.1</vt:lpstr>
      <vt:lpstr>4.a.1</vt:lpstr>
      <vt:lpstr>Metadato 4.a.1</vt:lpstr>
      <vt:lpstr>4.b.1</vt:lpstr>
      <vt:lpstr>Metadato 4.b.1</vt:lpstr>
      <vt:lpstr>4.c.1</vt:lpstr>
      <vt:lpstr>Metadato 4.c.1</vt:lpstr>
      <vt:lpstr>ODS 5.</vt:lpstr>
      <vt:lpstr>5.1.1</vt:lpstr>
      <vt:lpstr>Metadato 5.1.1</vt:lpstr>
      <vt:lpstr>5.2.1</vt:lpstr>
      <vt:lpstr>Metadato 5.2.1</vt:lpstr>
      <vt:lpstr>5.2.2</vt:lpstr>
      <vt:lpstr>Metadato 5.2.2</vt:lpstr>
      <vt:lpstr>5.3.1</vt:lpstr>
      <vt:lpstr>Metadato 5.3.1</vt:lpstr>
      <vt:lpstr>5.3.2</vt:lpstr>
      <vt:lpstr>Metadato 5.3.2</vt:lpstr>
      <vt:lpstr>5.4.1</vt:lpstr>
      <vt:lpstr>Metadato 5.4.1</vt:lpstr>
      <vt:lpstr>5.5.1</vt:lpstr>
      <vt:lpstr>Metadato 5.5.1</vt:lpstr>
      <vt:lpstr>5.5.2</vt:lpstr>
      <vt:lpstr>Metadato 5.5.2</vt:lpstr>
      <vt:lpstr>5.6.1</vt:lpstr>
      <vt:lpstr>Metadato 5.6.1</vt:lpstr>
      <vt:lpstr>5.6.2</vt:lpstr>
      <vt:lpstr>Metadato 5.6.2</vt:lpstr>
      <vt:lpstr>5.a.1</vt:lpstr>
      <vt:lpstr>Metadato 5.a.1</vt:lpstr>
      <vt:lpstr>5.a.2</vt:lpstr>
      <vt:lpstr>Metadato 5.a.2</vt:lpstr>
      <vt:lpstr>5.b.1</vt:lpstr>
      <vt:lpstr>Metadato 5.b.1</vt:lpstr>
      <vt:lpstr>5.c.1</vt:lpstr>
      <vt:lpstr>Metadato 5.c.1</vt:lpstr>
      <vt:lpstr>ODS 6.</vt:lpstr>
      <vt:lpstr>6.1.1</vt:lpstr>
      <vt:lpstr>Metadato 6.1.1</vt:lpstr>
      <vt:lpstr>6.2.1</vt:lpstr>
      <vt:lpstr>Metadato 6.2.1</vt:lpstr>
      <vt:lpstr>6.3.1</vt:lpstr>
      <vt:lpstr>Metadato 6.3.1</vt:lpstr>
      <vt:lpstr>6.3.2</vt:lpstr>
      <vt:lpstr>Metadato 6.3.2</vt:lpstr>
      <vt:lpstr>6.4.1</vt:lpstr>
      <vt:lpstr>Metadato 6.4.1</vt:lpstr>
      <vt:lpstr>6.4.2</vt:lpstr>
      <vt:lpstr>Metadato 6.4.2</vt:lpstr>
      <vt:lpstr>6.5.1</vt:lpstr>
      <vt:lpstr>Metadato 6.5.1</vt:lpstr>
      <vt:lpstr>6.5.2</vt:lpstr>
      <vt:lpstr>Metadato 6.5.2</vt:lpstr>
      <vt:lpstr>6.6.1</vt:lpstr>
      <vt:lpstr>Metadato 6.6.1</vt:lpstr>
      <vt:lpstr>6.a.1</vt:lpstr>
      <vt:lpstr>Metadato 6.a.1</vt:lpstr>
      <vt:lpstr>6.b.1</vt:lpstr>
      <vt:lpstr>Metadato 6.b.1</vt:lpstr>
      <vt:lpstr>ODS 7.</vt:lpstr>
      <vt:lpstr>7.1.1</vt:lpstr>
      <vt:lpstr>Metadato 7.1.1</vt:lpstr>
      <vt:lpstr>7.1.2</vt:lpstr>
      <vt:lpstr>Metadato 7.1.2</vt:lpstr>
      <vt:lpstr>7.2.1</vt:lpstr>
      <vt:lpstr>Metadato 7.2.1</vt:lpstr>
      <vt:lpstr>7.2.1 BCCR</vt:lpstr>
      <vt:lpstr>Metadato 7.2.1 BCCR</vt:lpstr>
      <vt:lpstr>7.3.1</vt:lpstr>
      <vt:lpstr>Metadato 7.3.1</vt:lpstr>
      <vt:lpstr>7.3.1 BCCR</vt:lpstr>
      <vt:lpstr>Metadato 7.3.1 BCCR</vt:lpstr>
      <vt:lpstr>7.3.1 BCCR ae</vt:lpstr>
      <vt:lpstr>Metadato 7.3.1 BCCR ae</vt:lpstr>
      <vt:lpstr>7.a.1</vt:lpstr>
      <vt:lpstr>Metadato 7.a.1</vt:lpstr>
      <vt:lpstr>7.b.1</vt:lpstr>
      <vt:lpstr>Metadato 7.b.1</vt:lpstr>
      <vt:lpstr>ODS 8.</vt:lpstr>
      <vt:lpstr>8.1.1</vt:lpstr>
      <vt:lpstr>Metadato 8.1.1</vt:lpstr>
      <vt:lpstr>8.2.1</vt:lpstr>
      <vt:lpstr>Metadato 8.2.1</vt:lpstr>
      <vt:lpstr>8.3.1</vt:lpstr>
      <vt:lpstr>Metadato 8.3.1</vt:lpstr>
      <vt:lpstr>8.4.1</vt:lpstr>
      <vt:lpstr>Metadato 8.4.1</vt:lpstr>
      <vt:lpstr>8.4.2</vt:lpstr>
      <vt:lpstr>Metadato 8.4.2</vt:lpstr>
      <vt:lpstr>8.5.1.a</vt:lpstr>
      <vt:lpstr>Metadato 8.5.1.a</vt:lpstr>
      <vt:lpstr>8.5.1.b</vt:lpstr>
      <vt:lpstr>Metadato 8.5.1.b</vt:lpstr>
      <vt:lpstr>8.5.2</vt:lpstr>
      <vt:lpstr>Metadato 8.5.2</vt:lpstr>
      <vt:lpstr>8.6.1</vt:lpstr>
      <vt:lpstr>Metadato 8.6.1</vt:lpstr>
      <vt:lpstr>8.7.1</vt:lpstr>
      <vt:lpstr>Metadato 8.7.1</vt:lpstr>
      <vt:lpstr>8.8.1</vt:lpstr>
      <vt:lpstr>Metadato 8.8.1</vt:lpstr>
      <vt:lpstr>8.8.2.a</vt:lpstr>
      <vt:lpstr>Metadato 8.8.2.a</vt:lpstr>
      <vt:lpstr>8.8.2.b</vt:lpstr>
      <vt:lpstr>Metadato 8.8.2.b</vt:lpstr>
      <vt:lpstr>8.9.1</vt:lpstr>
      <vt:lpstr>Metadato 8.9.1</vt:lpstr>
      <vt:lpstr>8.9.2</vt:lpstr>
      <vt:lpstr>Metadato 8.9.2</vt:lpstr>
      <vt:lpstr>8.10.1.a</vt:lpstr>
      <vt:lpstr>Metadato 8.10.1.a</vt:lpstr>
      <vt:lpstr>8.10.1.b</vt:lpstr>
      <vt:lpstr>Metadato 8.10.1.b</vt:lpstr>
      <vt:lpstr>8.10.2</vt:lpstr>
      <vt:lpstr>Metadato 8.10.2</vt:lpstr>
      <vt:lpstr>8.a.1</vt:lpstr>
      <vt:lpstr>Metadato 8.a.1</vt:lpstr>
      <vt:lpstr>8.b.1</vt:lpstr>
      <vt:lpstr>Metadato 8.b.1</vt:lpstr>
      <vt:lpstr>ODS 9.</vt:lpstr>
      <vt:lpstr>9.1.1</vt:lpstr>
      <vt:lpstr>Metadato 9.1.1</vt:lpstr>
      <vt:lpstr>9.1.2</vt:lpstr>
      <vt:lpstr>Metadato 9.1.2</vt:lpstr>
      <vt:lpstr>9.2.1</vt:lpstr>
      <vt:lpstr>Metadato 9.2.1</vt:lpstr>
      <vt:lpstr>9.2.2</vt:lpstr>
      <vt:lpstr>Metadato 9.2.2</vt:lpstr>
      <vt:lpstr>9.3.1</vt:lpstr>
      <vt:lpstr>Metadato 9.3.1</vt:lpstr>
      <vt:lpstr>9.3.2</vt:lpstr>
      <vt:lpstr>Metadato 9.3.2</vt:lpstr>
      <vt:lpstr>9.4.1</vt:lpstr>
      <vt:lpstr>Metadato 9.4.1</vt:lpstr>
      <vt:lpstr>9.4.1. ae</vt:lpstr>
      <vt:lpstr>Metadato 9.4.1. ae</vt:lpstr>
      <vt:lpstr>9.5.1</vt:lpstr>
      <vt:lpstr>Metadato 9.5.1</vt:lpstr>
      <vt:lpstr>9.5.2</vt:lpstr>
      <vt:lpstr>Metadato 9.5.2</vt:lpstr>
      <vt:lpstr>9.a.1</vt:lpstr>
      <vt:lpstr>Metadato 9.a.1</vt:lpstr>
      <vt:lpstr>9.b.1</vt:lpstr>
      <vt:lpstr>Metadato 9.b.1</vt:lpstr>
      <vt:lpstr>9.c.1</vt:lpstr>
      <vt:lpstr>Metadato 9.c.1</vt:lpstr>
      <vt:lpstr>ODS 10.</vt:lpstr>
      <vt:lpstr>10.1.1</vt:lpstr>
      <vt:lpstr>Metadato 10.1.1</vt:lpstr>
      <vt:lpstr>10.2.1.a</vt:lpstr>
      <vt:lpstr>Metadato 10.2.1.a</vt:lpstr>
      <vt:lpstr>10.2.1.b</vt:lpstr>
      <vt:lpstr>Metadato 10.2.1.b</vt:lpstr>
      <vt:lpstr>10.3.1</vt:lpstr>
      <vt:lpstr>Metadato 10.3.1</vt:lpstr>
      <vt:lpstr>10.4.1</vt:lpstr>
      <vt:lpstr>Metadato 10.4.1</vt:lpstr>
      <vt:lpstr>10.5.1</vt:lpstr>
      <vt:lpstr>Metadato 10.5.1</vt:lpstr>
      <vt:lpstr>10.6.1</vt:lpstr>
      <vt:lpstr>Metadato 10.6.1</vt:lpstr>
      <vt:lpstr>10.7.1</vt:lpstr>
      <vt:lpstr>Metadato 10.7.1</vt:lpstr>
      <vt:lpstr>10.7.2</vt:lpstr>
      <vt:lpstr>Metadato 10.7.2</vt:lpstr>
      <vt:lpstr>10.a.1</vt:lpstr>
      <vt:lpstr>Metadato 10.a.1</vt:lpstr>
      <vt:lpstr>10.b.1</vt:lpstr>
      <vt:lpstr>Metadato 10.b.1</vt:lpstr>
      <vt:lpstr>10.c.1</vt:lpstr>
      <vt:lpstr>Metadato 10.c.1</vt:lpstr>
      <vt:lpstr>ODS 11.</vt:lpstr>
      <vt:lpstr>11.1.1.a</vt:lpstr>
      <vt:lpstr>Metadato 11.1.1.a</vt:lpstr>
      <vt:lpstr>11.1.1.b</vt:lpstr>
      <vt:lpstr>Metadato 11.1.1.b</vt:lpstr>
      <vt:lpstr>11.1.1.c</vt:lpstr>
      <vt:lpstr>Metadato 11.1.1.c</vt:lpstr>
      <vt:lpstr>11.2.1</vt:lpstr>
      <vt:lpstr>Metadato 11.2.1</vt:lpstr>
      <vt:lpstr>11.3.1</vt:lpstr>
      <vt:lpstr>Metadato 11.3.1</vt:lpstr>
      <vt:lpstr>11.3.2</vt:lpstr>
      <vt:lpstr>Metadato 11.3.2</vt:lpstr>
      <vt:lpstr>11.4.1</vt:lpstr>
      <vt:lpstr>Metadato 11.4.1</vt:lpstr>
      <vt:lpstr>11.5.1</vt:lpstr>
      <vt:lpstr>Metadato 11.5.1</vt:lpstr>
      <vt:lpstr>11.5.2</vt:lpstr>
      <vt:lpstr>Metadato 11.5.2</vt:lpstr>
      <vt:lpstr>11.6.1</vt:lpstr>
      <vt:lpstr>Metadato 11.6.1</vt:lpstr>
      <vt:lpstr>11.6.2</vt:lpstr>
      <vt:lpstr>Metadato 11.6.2</vt:lpstr>
      <vt:lpstr>11.7.1</vt:lpstr>
      <vt:lpstr>Metadato 11.7.1</vt:lpstr>
      <vt:lpstr>11.7.2</vt:lpstr>
      <vt:lpstr>Metadato 11.7.2</vt:lpstr>
      <vt:lpstr>11.a.1</vt:lpstr>
      <vt:lpstr>Metadato 11.a.1</vt:lpstr>
      <vt:lpstr>11.b.1</vt:lpstr>
      <vt:lpstr>Metadato 11.b.1</vt:lpstr>
      <vt:lpstr>11.b.2</vt:lpstr>
      <vt:lpstr>Metadato 11.b.2</vt:lpstr>
      <vt:lpstr>11.c.1</vt:lpstr>
      <vt:lpstr>Metadato 11.c.1</vt:lpstr>
      <vt:lpstr>ODS 12.</vt:lpstr>
      <vt:lpstr>12.1.1</vt:lpstr>
      <vt:lpstr>Metadato 12.1.1</vt:lpstr>
      <vt:lpstr>12.2.1</vt:lpstr>
      <vt:lpstr>Metadato 12.2.1</vt:lpstr>
      <vt:lpstr>12.2.2</vt:lpstr>
      <vt:lpstr>Metadato 12.2.2</vt:lpstr>
      <vt:lpstr>12.3.1</vt:lpstr>
      <vt:lpstr>Metadato 12.3.1</vt:lpstr>
      <vt:lpstr>12.4.1</vt:lpstr>
      <vt:lpstr>Metadato 12.4.1</vt:lpstr>
      <vt:lpstr>12.4.2</vt:lpstr>
      <vt:lpstr>Metadato 12.4.2</vt:lpstr>
      <vt:lpstr>12.5.1</vt:lpstr>
      <vt:lpstr>Metadato 12.5.1</vt:lpstr>
      <vt:lpstr>12.6.1</vt:lpstr>
      <vt:lpstr>Metadato 12.6.1</vt:lpstr>
      <vt:lpstr>12.7.1</vt:lpstr>
      <vt:lpstr>Metadato 12.7.1</vt:lpstr>
      <vt:lpstr>12.8.1</vt:lpstr>
      <vt:lpstr>Metadato 12.8.1</vt:lpstr>
      <vt:lpstr>12.a.1</vt:lpstr>
      <vt:lpstr>Metadato 12.a.1</vt:lpstr>
      <vt:lpstr>12.b.1</vt:lpstr>
      <vt:lpstr>Metadato 12.b.1</vt:lpstr>
      <vt:lpstr>12.c.1</vt:lpstr>
      <vt:lpstr>Metadato 12.c.1</vt:lpstr>
      <vt:lpstr>ODS 13.</vt:lpstr>
      <vt:lpstr>13.1.1</vt:lpstr>
      <vt:lpstr>Metadato 13.1.1</vt:lpstr>
      <vt:lpstr>13.1.2</vt:lpstr>
      <vt:lpstr>Metadato 13.1.2</vt:lpstr>
      <vt:lpstr>13.1.3</vt:lpstr>
      <vt:lpstr>Metadato 13.1.3</vt:lpstr>
      <vt:lpstr>13.2.1</vt:lpstr>
      <vt:lpstr>Metadato 13.2.1</vt:lpstr>
      <vt:lpstr>13.3.1</vt:lpstr>
      <vt:lpstr>Metadatos 13.3.1</vt:lpstr>
      <vt:lpstr>13.3.2</vt:lpstr>
      <vt:lpstr>Metadato 13.3.2</vt:lpstr>
      <vt:lpstr>13.a.1</vt:lpstr>
      <vt:lpstr>Metadato 13.a.1</vt:lpstr>
      <vt:lpstr>13.b.1</vt:lpstr>
      <vt:lpstr>Metadato 13.b.1</vt:lpstr>
      <vt:lpstr>ODS 14.</vt:lpstr>
      <vt:lpstr>14.1.1</vt:lpstr>
      <vt:lpstr>Metadato 14.1.1</vt:lpstr>
      <vt:lpstr>14.2.1</vt:lpstr>
      <vt:lpstr>Metadato 14.2.1</vt:lpstr>
      <vt:lpstr>14.3.1</vt:lpstr>
      <vt:lpstr>Metadato 14.3.1</vt:lpstr>
      <vt:lpstr>14.4.1</vt:lpstr>
      <vt:lpstr>Metadato 14.4.1</vt:lpstr>
      <vt:lpstr>14.5.1</vt:lpstr>
      <vt:lpstr>Metadato 14.5.1</vt:lpstr>
      <vt:lpstr>14.6.1</vt:lpstr>
      <vt:lpstr>Metadato 14.6.1</vt:lpstr>
      <vt:lpstr>14.7.1</vt:lpstr>
      <vt:lpstr>Metadato 14.7.1</vt:lpstr>
      <vt:lpstr>14.a.1</vt:lpstr>
      <vt:lpstr>Metadato 14.a.1</vt:lpstr>
      <vt:lpstr>14.b.1</vt:lpstr>
      <vt:lpstr>Metadato 14.b.1</vt:lpstr>
      <vt:lpstr>14.c.1</vt:lpstr>
      <vt:lpstr>Metadato 14.c.1</vt:lpstr>
      <vt:lpstr>ODS 15.</vt:lpstr>
      <vt:lpstr>15.1.1</vt:lpstr>
      <vt:lpstr>Metadato 15.1.1</vt:lpstr>
      <vt:lpstr>15.1.2</vt:lpstr>
      <vt:lpstr>Metadato 15.1.2</vt:lpstr>
      <vt:lpstr>15.2.1</vt:lpstr>
      <vt:lpstr>Metadato 15.2.1</vt:lpstr>
      <vt:lpstr>15.3.1</vt:lpstr>
      <vt:lpstr>Metadato 15.3.1</vt:lpstr>
      <vt:lpstr>15.4.1</vt:lpstr>
      <vt:lpstr>Metadato 15.4.1</vt:lpstr>
      <vt:lpstr>15.4.2</vt:lpstr>
      <vt:lpstr>Metadato 15.4.2</vt:lpstr>
      <vt:lpstr>15.5.1</vt:lpstr>
      <vt:lpstr>Metadato 15.5.1</vt:lpstr>
      <vt:lpstr>15.6.1</vt:lpstr>
      <vt:lpstr>Metadato 15.6.1</vt:lpstr>
      <vt:lpstr>15.7.1</vt:lpstr>
      <vt:lpstr>Metadato 15.7.1</vt:lpstr>
      <vt:lpstr>15.8.1</vt:lpstr>
      <vt:lpstr>Metadato 15.8.1</vt:lpstr>
      <vt:lpstr>15.9.1</vt:lpstr>
      <vt:lpstr>Metadato 15.9.1</vt:lpstr>
      <vt:lpstr>15.a.1</vt:lpstr>
      <vt:lpstr>Metadato 15.a.1</vt:lpstr>
      <vt:lpstr>15.b.1</vt:lpstr>
      <vt:lpstr>Metadato 15.b.1</vt:lpstr>
      <vt:lpstr>15.c.1</vt:lpstr>
      <vt:lpstr>Metadato 15.c.1</vt:lpstr>
      <vt:lpstr>ODS 16.</vt:lpstr>
      <vt:lpstr>16.1.1</vt:lpstr>
      <vt:lpstr>Metadato 16.1.1</vt:lpstr>
      <vt:lpstr>16.1.2</vt:lpstr>
      <vt:lpstr>Metadato 16.1.2</vt:lpstr>
      <vt:lpstr>16.1.3</vt:lpstr>
      <vt:lpstr>Metadato 16.1.3</vt:lpstr>
      <vt:lpstr>16.1.4</vt:lpstr>
      <vt:lpstr>Metadato 16.1.4</vt:lpstr>
      <vt:lpstr>16.2.1</vt:lpstr>
      <vt:lpstr>Metadato 16.2.1</vt:lpstr>
      <vt:lpstr>16.2.2</vt:lpstr>
      <vt:lpstr>Metadato 16.2.2</vt:lpstr>
      <vt:lpstr>16.2.3</vt:lpstr>
      <vt:lpstr>Metadato 16.2.3</vt:lpstr>
      <vt:lpstr>16.3.1</vt:lpstr>
      <vt:lpstr>Metadato 16.3.1</vt:lpstr>
      <vt:lpstr>16.3.2</vt:lpstr>
      <vt:lpstr>Metadato 16.3.2</vt:lpstr>
      <vt:lpstr>16.4.1</vt:lpstr>
      <vt:lpstr>Metadato 16.4.1</vt:lpstr>
      <vt:lpstr>16.4.2</vt:lpstr>
      <vt:lpstr>Metadato 16.4.2</vt:lpstr>
      <vt:lpstr>16.5.1</vt:lpstr>
      <vt:lpstr>Metadato 16.5.1</vt:lpstr>
      <vt:lpstr>16.5.2</vt:lpstr>
      <vt:lpstr>Metadato 16.5.2</vt:lpstr>
      <vt:lpstr>16.6.1</vt:lpstr>
      <vt:lpstr>Metadato 16.6.1</vt:lpstr>
      <vt:lpstr>16.6.2</vt:lpstr>
      <vt:lpstr>Metadato 16.6.2</vt:lpstr>
      <vt:lpstr>16.7.1</vt:lpstr>
      <vt:lpstr>Metadato 16.7.1</vt:lpstr>
      <vt:lpstr>16.7.2</vt:lpstr>
      <vt:lpstr>Metadato 16.7.2</vt:lpstr>
      <vt:lpstr>16.8.1</vt:lpstr>
      <vt:lpstr>Metadato 16.8.1</vt:lpstr>
      <vt:lpstr>16.9.1</vt:lpstr>
      <vt:lpstr>Metadato 16.9.1</vt:lpstr>
      <vt:lpstr>16.10.1</vt:lpstr>
      <vt:lpstr>Metadato 16.10.1</vt:lpstr>
      <vt:lpstr>16.10.2</vt:lpstr>
      <vt:lpstr>Metadato 16.10.2</vt:lpstr>
      <vt:lpstr>16.a.1</vt:lpstr>
      <vt:lpstr>Metadato 16.a.1</vt:lpstr>
      <vt:lpstr>16.b.1</vt:lpstr>
      <vt:lpstr>Metadato 16.b.1</vt:lpstr>
      <vt:lpstr>ODS 17.</vt:lpstr>
      <vt:lpstr>17.1.1</vt:lpstr>
      <vt:lpstr>Metadato 17.1.1</vt:lpstr>
      <vt:lpstr>17.1.2</vt:lpstr>
      <vt:lpstr>Metadato 17.1.2</vt:lpstr>
      <vt:lpstr>17.2.1</vt:lpstr>
      <vt:lpstr>Metadato 17.2.1</vt:lpstr>
      <vt:lpstr>17.3.1</vt:lpstr>
      <vt:lpstr>Metadato 17.3.1</vt:lpstr>
      <vt:lpstr>17.3.2</vt:lpstr>
      <vt:lpstr>Metadato 17.3.2</vt:lpstr>
      <vt:lpstr>17.4.1</vt:lpstr>
      <vt:lpstr>Metadato 17.4.1</vt:lpstr>
      <vt:lpstr>17.5.1</vt:lpstr>
      <vt:lpstr>Metadato 17.5.1</vt:lpstr>
      <vt:lpstr>17.6.1</vt:lpstr>
      <vt:lpstr>Metadato 17.6.1</vt:lpstr>
      <vt:lpstr>17.6.2</vt:lpstr>
      <vt:lpstr>Metadato 17.6.2</vt:lpstr>
      <vt:lpstr>17.7.1</vt:lpstr>
      <vt:lpstr>Metadato 17.7.1</vt:lpstr>
      <vt:lpstr>17.8.1</vt:lpstr>
      <vt:lpstr>Metadato 17.8.1</vt:lpstr>
      <vt:lpstr>17.9.1</vt:lpstr>
      <vt:lpstr>Metadato 17.9.1</vt:lpstr>
      <vt:lpstr>17.10.1</vt:lpstr>
      <vt:lpstr>Metadato 17.10.1</vt:lpstr>
      <vt:lpstr>17.11.1</vt:lpstr>
      <vt:lpstr>Metadato 17.11.1</vt:lpstr>
      <vt:lpstr>17.12.1</vt:lpstr>
      <vt:lpstr>Metadato 17.12.1</vt:lpstr>
      <vt:lpstr>17.13.1</vt:lpstr>
      <vt:lpstr>Metadata 17.13.1</vt:lpstr>
      <vt:lpstr>17.14.1</vt:lpstr>
      <vt:lpstr>Metadato 17.14.1</vt:lpstr>
      <vt:lpstr>17.15.1</vt:lpstr>
      <vt:lpstr>Metadato 17.15.1</vt:lpstr>
      <vt:lpstr>17.16.1</vt:lpstr>
      <vt:lpstr>Metadato 17.16.1</vt:lpstr>
      <vt:lpstr>17.17.1</vt:lpstr>
      <vt:lpstr>Metadato 17.17.1</vt:lpstr>
      <vt:lpstr>17.18.1</vt:lpstr>
      <vt:lpstr>Metadato 17.18.1</vt:lpstr>
      <vt:lpstr>17.18.2</vt:lpstr>
      <vt:lpstr>Metadato 17.18.2</vt:lpstr>
      <vt:lpstr>17.18.3</vt:lpstr>
      <vt:lpstr>Metadato 17.18.3</vt:lpstr>
      <vt:lpstr>17.19.1</vt:lpstr>
      <vt:lpstr>Metadato 17.19.1</vt:lpstr>
      <vt:lpstr>17.19.2</vt:lpstr>
      <vt:lpstr>Metadato 17.19.2</vt:lpstr>
      <vt:lpstr>Metas_ODS</vt:lpstr>
      <vt:lpstr>Nombre_indicador_ODS</vt:lpstr>
      <vt:lpstr>Numero_indicador</vt:lpstr>
      <vt:lpstr>ODS</vt:lpstr>
      <vt:lpstr>Tipo_indicador</vt:lpstr>
      <vt:lpstr>Tipo_operación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Katherine Gómez Viquez</dc:creator>
  <cp:lastModifiedBy>Katherine Gómez Viquez</cp:lastModifiedBy>
  <dcterms:created xsi:type="dcterms:W3CDTF">2018-08-29T15:22:19Z</dcterms:created>
  <dcterms:modified xsi:type="dcterms:W3CDTF">2020-01-13T13:37:21Z</dcterms:modified>
</cp:coreProperties>
</file>